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4.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5.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6.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7.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harts/chart8.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comments1.xml" ContentType="application/vnd.openxmlformats-officedocument.spreadsheetml.comments+xml"/>
  <Override PartName="/xl/comments2.xml" ContentType="application/vnd.openxmlformats-officedocument.spreadsheetml.comment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charts/chart11.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drawings/drawing38.xml" ContentType="application/vnd.openxmlformats-officedocument.drawing+xml"/>
  <Override PartName="/xl/charts/chart12.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harts/chart13.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14.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15.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16.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17.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18.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19.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0.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21.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drawings/drawing71.xml" ContentType="application/vnd.openxmlformats-officedocument.drawing+xml"/>
  <Override PartName="/xl/charts/chart2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charts/chart23.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drawings/drawing78.xml" ContentType="application/vnd.openxmlformats-officedocument.drawing+xml"/>
  <Override PartName="/xl/charts/chart24.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drawings/drawing81.xml" ContentType="application/vnd.openxmlformats-officedocument.drawing+xml"/>
  <Override PartName="/xl/charts/chart25.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charts/chart26.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drawings/drawing91.xml" ContentType="application/vnd.openxmlformats-officedocument.drawing+xml"/>
  <Override PartName="/xl/charts/chart27.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drawings/drawing94.xml" ContentType="application/vnd.openxmlformats-officedocument.drawing+xml"/>
  <Override PartName="/xl/charts/chart28.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29.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drawings/drawing99.xml" ContentType="application/vnd.openxmlformats-officedocument.drawing+xml"/>
  <Override PartName="/xl/charts/chart30.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31.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charts/chart32.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charts/chart33.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charts/chart34.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charts/chart35.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charts/chart36.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charts/chart37.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harts/chart38.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39.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40.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charts/chart41.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42.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charts/chart43.xml" ContentType="application/vnd.openxmlformats-officedocument.drawingml.chart+xml"/>
  <Override PartName="/xl/drawings/drawing13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mc:AlternateContent xmlns:mc="http://schemas.openxmlformats.org/markup-compatibility/2006">
    <mc:Choice Requires="x15">
      <x15ac:absPath xmlns:x15ac="http://schemas.microsoft.com/office/spreadsheetml/2010/11/ac" url="Z:\Plani\PANORAMA\PANORAMA-2020\PANORAMA 2020 TRANSPARENCIA\"/>
    </mc:Choice>
  </mc:AlternateContent>
  <xr:revisionPtr revIDLastSave="0" documentId="13_ncr:1_{40A41005-F812-4097-8564-DA0EA91FC9D5}" xr6:coauthVersionLast="36" xr6:coauthVersionMax="36" xr10:uidLastSave="{00000000-0000-0000-0000-000000000000}"/>
  <bookViews>
    <workbookView xWindow="0" yWindow="0" windowWidth="17600" windowHeight="10040" tabRatio="821" firstSheet="95" activeTab="142" xr2:uid="{00000000-000D-0000-FFFF-FFFF00000000}"/>
  </bookViews>
  <sheets>
    <sheet name="DEFINICIONES" sheetId="1" r:id="rId1"/>
    <sheet name="SIMBOLOGIA" sheetId="2" r:id="rId2"/>
    <sheet name="INDICE RECURSOS HUMANOS" sheetId="3" r:id="rId3"/>
    <sheet name="CUADRO RH1" sheetId="4" r:id="rId4"/>
    <sheet name="GRAFICO RH1" sheetId="5" r:id="rId5"/>
    <sheet name="CUADRO RH2" sheetId="6" r:id="rId6"/>
    <sheet name="CUADRO RH3" sheetId="7" r:id="rId7"/>
    <sheet name="GRAFICO RH2" sheetId="8" r:id="rId8"/>
    <sheet name="CUADRO RH4" sheetId="9" r:id="rId9"/>
    <sheet name="CUADRO RH5" sheetId="10" r:id="rId10"/>
    <sheet name="GRAFICO RH3" sheetId="11" r:id="rId11"/>
    <sheet name="CUADRO RH6" sheetId="12" r:id="rId12"/>
    <sheet name="CUADRO RH7" sheetId="13" r:id="rId13"/>
    <sheet name="GRAFICO RH4" sheetId="14" r:id="rId14"/>
    <sheet name="CUADRO RH8" sheetId="15" r:id="rId15"/>
    <sheet name="CUADRO RH9" sheetId="16" r:id="rId16"/>
    <sheet name="GRAFICO RH5" sheetId="17" r:id="rId17"/>
    <sheet name="CUADRO RH10" sheetId="18" r:id="rId18"/>
    <sheet name="CUADRO RH11" sheetId="19" r:id="rId19"/>
    <sheet name="GRAFICO RH6" sheetId="20" r:id="rId20"/>
    <sheet name="CUADRO RH12" sheetId="21" r:id="rId21"/>
    <sheet name="CUADRO RH13" sheetId="22" r:id="rId22"/>
    <sheet name="GRAFICO RH7" sheetId="23" r:id="rId23"/>
    <sheet name="CUADRO RH14" sheetId="24" r:id="rId24"/>
    <sheet name="CUADRO RH15" sheetId="25" r:id="rId25"/>
    <sheet name="GRAFICO RH8" sheetId="27" r:id="rId26"/>
    <sheet name="INDICE RECURSOS FINANCIEROS" sheetId="26" r:id="rId27"/>
    <sheet name="CUADRO RF1" sheetId="147" r:id="rId28"/>
    <sheet name="GRAFICO RF1" sheetId="31" r:id="rId29"/>
    <sheet name="CUADRO RF2" sheetId="29" r:id="rId30"/>
    <sheet name="CUADRO RF3" sheetId="30" r:id="rId31"/>
    <sheet name="CUADRO RF4" sheetId="32" r:id="rId32"/>
    <sheet name="INDICE DE DOCENCIA" sheetId="33" r:id="rId33"/>
    <sheet name="CUADRO D1" sheetId="34" r:id="rId34"/>
    <sheet name="GRAFICO D1" sheetId="35" r:id="rId35"/>
    <sheet name="CUADRO D2" sheetId="145" r:id="rId36"/>
    <sheet name="GRAFICO D2" sheetId="37" r:id="rId37"/>
    <sheet name="CUADRO D3" sheetId="38" r:id="rId38"/>
    <sheet name="GRAFICO D3" sheetId="39" r:id="rId39"/>
    <sheet name="CUADRO D4" sheetId="40" r:id="rId40"/>
    <sheet name="CUADRO D5" sheetId="42" r:id="rId41"/>
    <sheet name="CUADRO D6" sheetId="43" r:id="rId42"/>
    <sheet name="CUADRO D7" sheetId="44" r:id="rId43"/>
    <sheet name="GRAFICO D4" sheetId="41" r:id="rId44"/>
    <sheet name="CUADR0 D8" sheetId="45" r:id="rId45"/>
    <sheet name="CUADRO D9" sheetId="46" r:id="rId46"/>
    <sheet name="CUADRO D10" sheetId="47" r:id="rId47"/>
    <sheet name="CUADRO D11" sheetId="48" r:id="rId48"/>
    <sheet name="GRAFICO D5" sheetId="49" r:id="rId49"/>
    <sheet name="CUADRO D12" sheetId="50" r:id="rId50"/>
    <sheet name="CUADRO D13" sheetId="51" r:id="rId51"/>
    <sheet name="CUADRO D14" sheetId="52" r:id="rId52"/>
    <sheet name="CUADRO D15" sheetId="53" r:id="rId53"/>
    <sheet name="CUADRO D16" sheetId="54" r:id="rId54"/>
    <sheet name="GRAFICO D6" sheetId="146" r:id="rId55"/>
    <sheet name="CUADRO D17" sheetId="55" r:id="rId56"/>
    <sheet name="GRAFICO D7" sheetId="61" r:id="rId57"/>
    <sheet name="GRAFICO D7.1" sheetId="60" r:id="rId58"/>
    <sheet name="CUADRO D18" sheetId="56" r:id="rId59"/>
    <sheet name="GRAFICO D8" sheetId="63" r:id="rId60"/>
    <sheet name="GRAFICO D 8.1" sheetId="62" r:id="rId61"/>
    <sheet name="CUADR0 D19" sheetId="57" r:id="rId62"/>
    <sheet name="GRAFICO D9" sheetId="64" r:id="rId63"/>
    <sheet name="INDICE INVESTIGACION" sheetId="58" r:id="rId64"/>
    <sheet name="CUADRO I-1" sheetId="65" r:id="rId65"/>
    <sheet name="GRAFICO I-1" sheetId="66" r:id="rId66"/>
    <sheet name="CUADRO I-2" sheetId="68" r:id="rId67"/>
    <sheet name="GRAFICO I-2" sheetId="67" r:id="rId68"/>
    <sheet name="CUADRO I-3" sheetId="69" r:id="rId69"/>
    <sheet name="CUADRO I-4" sheetId="70" r:id="rId70"/>
    <sheet name="GRAFICO 1-3" sheetId="71" r:id="rId71"/>
    <sheet name="CUADRO I-5" sheetId="72" r:id="rId72"/>
    <sheet name="GRGAFICO I-4" sheetId="73" r:id="rId73"/>
    <sheet name="CUADRO I-6" sheetId="74" r:id="rId74"/>
    <sheet name="CUADRO I-7" sheetId="75" r:id="rId75"/>
    <sheet name="CUADRO I-8" sheetId="76" r:id="rId76"/>
    <sheet name="GRAFICO I-5" sheetId="77" r:id="rId77"/>
    <sheet name="CUADRO I-9" sheetId="78" r:id="rId78"/>
    <sheet name="CUADRO I-10" sheetId="79" r:id="rId79"/>
    <sheet name="CUADRO I-11" sheetId="80" r:id="rId80"/>
    <sheet name="CUADRO I-12" sheetId="81" r:id="rId81"/>
    <sheet name="CUADRO I-13" sheetId="82" r:id="rId82"/>
    <sheet name="INDICE ACCIÓN SOCIAL" sheetId="83" r:id="rId83"/>
    <sheet name="CUADRO AS1" sheetId="84" r:id="rId84"/>
    <sheet name="GRAFICO AS1" sheetId="90" r:id="rId85"/>
    <sheet name="CUADRO AS2" sheetId="91" r:id="rId86"/>
    <sheet name="GRAFICO AS2" sheetId="93" r:id="rId87"/>
    <sheet name="CUADRO AS3" sheetId="92" r:id="rId88"/>
    <sheet name="CUADRO AS4" sheetId="94" r:id="rId89"/>
    <sheet name="GRAFICO AS3" sheetId="151" r:id="rId90"/>
    <sheet name="CUADRO AS5" sheetId="97" r:id="rId91"/>
    <sheet name="CUADRO AS6" sheetId="100" r:id="rId92"/>
    <sheet name="GRAFICO AS4" sheetId="99" r:id="rId93"/>
    <sheet name="CUADRO AS7" sheetId="101" r:id="rId94"/>
    <sheet name="CUADRO AS8" sheetId="102" r:id="rId95"/>
    <sheet name="CUADRO AS9" sheetId="98" r:id="rId96"/>
    <sheet name="CUADRO AS10" sheetId="103" r:id="rId97"/>
    <sheet name="GRAFICO AS5" sheetId="96" r:id="rId98"/>
    <sheet name="INDICE DE VIDA ESTUDIANTIL" sheetId="85" r:id="rId99"/>
    <sheet name="CUADRO VE1" sheetId="113" r:id="rId100"/>
    <sheet name="GRAFICO VE1" sheetId="112" r:id="rId101"/>
    <sheet name="CUADRO VE2" sheetId="111" r:id="rId102"/>
    <sheet name="CUADRO VE3" sheetId="110" r:id="rId103"/>
    <sheet name="GRAFICO VE2" sheetId="109" r:id="rId104"/>
    <sheet name="CUADRO VE4" sheetId="108" r:id="rId105"/>
    <sheet name="CUADRO VE5" sheetId="107" r:id="rId106"/>
    <sheet name="GRAFICO VE3" sheetId="106" r:id="rId107"/>
    <sheet name="CUADRO VE6" sheetId="105" r:id="rId108"/>
    <sheet name="CUADRO VE7" sheetId="104" r:id="rId109"/>
    <sheet name="GRAFICO VE4" sheetId="86" r:id="rId110"/>
    <sheet name="CUADRO VE8" sheetId="122" r:id="rId111"/>
    <sheet name="CUADRO VE9" sheetId="121" r:id="rId112"/>
    <sheet name="GRAFICO VE5" sheetId="120" r:id="rId113"/>
    <sheet name="CUADRO VE10" sheetId="119" r:id="rId114"/>
    <sheet name="CUADRO VE11" sheetId="118" r:id="rId115"/>
    <sheet name="GRAFICO VE6" sheetId="117" r:id="rId116"/>
    <sheet name="CUADRO VE12" sheetId="149" r:id="rId117"/>
    <sheet name="CUADRO VE13" sheetId="150" r:id="rId118"/>
    <sheet name="CUADRO VE 14" sheetId="133" r:id="rId119"/>
    <sheet name="GRAFICO VE7" sheetId="132" r:id="rId120"/>
    <sheet name="CUADRO VE15" sheetId="131" r:id="rId121"/>
    <sheet name="CUADRO VE16" sheetId="130" r:id="rId122"/>
    <sheet name="GRAFICO VE8" sheetId="129" r:id="rId123"/>
    <sheet name="CUADRO VE17" sheetId="128" r:id="rId124"/>
    <sheet name="CUADRO VE18" sheetId="127" r:id="rId125"/>
    <sheet name="GRAFICO VE9" sheetId="126" r:id="rId126"/>
    <sheet name="CUADRO VE19" sheetId="125" r:id="rId127"/>
    <sheet name="CUADRO VE20" sheetId="124" r:id="rId128"/>
    <sheet name="CUADRO VE21" sheetId="123" r:id="rId129"/>
    <sheet name="CUADRO VE22" sheetId="114" r:id="rId130"/>
    <sheet name="CUADRO VE23" sheetId="138" r:id="rId131"/>
    <sheet name="CUADRO VE24" sheetId="137" r:id="rId132"/>
    <sheet name="CUADRO VE25" sheetId="136" r:id="rId133"/>
    <sheet name="CUADRO VE26" sheetId="135" r:id="rId134"/>
    <sheet name="GRAFICO VE10" sheetId="134" r:id="rId135"/>
    <sheet name="INDICE DE ADMINISTRACIÓN" sheetId="87" r:id="rId136"/>
    <sheet name="CUADRO AD1" sheetId="139" r:id="rId137"/>
    <sheet name="GRAFICO AD1" sheetId="88" r:id="rId138"/>
    <sheet name="INDICE DE DIRECCIÓN SUPERIOR" sheetId="89" r:id="rId139"/>
    <sheet name="CUADRO DS1" sheetId="144" r:id="rId140"/>
    <sheet name="GRAFICO DS1" sheetId="143" r:id="rId141"/>
    <sheet name="CUADRO AI-1" sheetId="142" r:id="rId142"/>
    <sheet name="CUADRO AI-2" sheetId="141" r:id="rId143"/>
    <sheet name="GRAFICO AI-1" sheetId="140" r:id="rId144"/>
  </sheets>
  <externalReferences>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s>
  <definedNames>
    <definedName name="_xlnm.Print_Area" localSheetId="39">'CUADRO D4'!$A$1:$R$112</definedName>
    <definedName name="_xlnm.Print_Titles" localSheetId="44">'CUADR0 D8'!$6:$10</definedName>
    <definedName name="_xlnm.Print_Titles" localSheetId="39">'CUADRO D4'!$6:$9</definedName>
    <definedName name="_xlnm.Print_Titles" localSheetId="45">'CUADRO D9'!$6:$10</definedName>
    <definedName name="_xlnm.Print_Titles" localSheetId="64">'CUADRO I-1'!$6:$10</definedName>
    <definedName name="_xlnm.Print_Titles" localSheetId="66">'CUADRO I-2'!$5:$9</definedName>
    <definedName name="_xlnm.Print_Titles" localSheetId="69">'CUADRO I-4'!$6:$10</definedName>
    <definedName name="_xlnm.Print_Titles" localSheetId="71">'CUADRO I-5'!$7:$12</definedName>
    <definedName name="_xlnm.Print_Titles" localSheetId="101">'CUADRO VE2'!$6:$10</definedName>
  </definedNames>
  <calcPr calcId="191029" iterateDelta="1E-4"/>
</workbook>
</file>

<file path=xl/calcChain.xml><?xml version="1.0" encoding="utf-8"?>
<calcChain xmlns="http://schemas.openxmlformats.org/spreadsheetml/2006/main">
  <c r="L36" i="104" l="1"/>
  <c r="L37" i="104"/>
  <c r="L38" i="104"/>
  <c r="L39" i="104"/>
  <c r="L40" i="104"/>
  <c r="L41" i="104"/>
  <c r="L42" i="104"/>
  <c r="L43" i="104"/>
  <c r="L44" i="104"/>
  <c r="L45" i="104"/>
  <c r="L46" i="104"/>
  <c r="L47" i="104"/>
  <c r="L48" i="104"/>
  <c r="L49" i="104"/>
  <c r="L50" i="104"/>
  <c r="L51" i="104"/>
  <c r="L52" i="104"/>
  <c r="F19" i="110"/>
  <c r="F44" i="110"/>
  <c r="F45" i="110"/>
  <c r="F46" i="110"/>
  <c r="F47" i="110"/>
  <c r="I49" i="110"/>
  <c r="I50" i="110"/>
  <c r="I51" i="110"/>
  <c r="D26" i="114"/>
  <c r="D27" i="114"/>
  <c r="I21" i="68" l="1"/>
  <c r="I26" i="68"/>
  <c r="I34" i="68"/>
  <c r="I43" i="68"/>
  <c r="I54" i="68"/>
  <c r="I62" i="68"/>
  <c r="I64" i="68"/>
  <c r="I72" i="68"/>
  <c r="I74" i="68"/>
  <c r="I76" i="68"/>
  <c r="I78" i="68"/>
  <c r="F112" i="68"/>
  <c r="F118" i="68"/>
  <c r="F121" i="68"/>
  <c r="F123" i="68"/>
  <c r="F130" i="68"/>
  <c r="F21" i="68"/>
  <c r="F26" i="68"/>
  <c r="F34" i="68"/>
  <c r="F43" i="68"/>
  <c r="F54" i="68"/>
  <c r="F62" i="68"/>
  <c r="F64" i="68"/>
  <c r="F72" i="68"/>
  <c r="F74" i="68"/>
  <c r="F76" i="68"/>
  <c r="F78" i="68"/>
  <c r="B106" i="47" l="1"/>
  <c r="R106" i="47" s="1"/>
  <c r="R105" i="47"/>
  <c r="O105" i="47"/>
  <c r="L105" i="47"/>
  <c r="I105" i="47"/>
  <c r="F105" i="47"/>
  <c r="C105" i="47"/>
  <c r="B104" i="47"/>
  <c r="I103" i="47"/>
  <c r="B103" i="47"/>
  <c r="R103" i="47" s="1"/>
  <c r="F102" i="47"/>
  <c r="B102" i="47"/>
  <c r="O102" i="47" s="1"/>
  <c r="B101" i="47"/>
  <c r="L101" i="47" s="1"/>
  <c r="B100" i="47"/>
  <c r="B99" i="47"/>
  <c r="R99" i="47" s="1"/>
  <c r="Q98" i="47"/>
  <c r="N98" i="47"/>
  <c r="K98" i="47"/>
  <c r="H98" i="47"/>
  <c r="E98" i="47"/>
  <c r="R97" i="47"/>
  <c r="O97" i="47"/>
  <c r="L97" i="47"/>
  <c r="I97" i="47"/>
  <c r="F97" i="47"/>
  <c r="C97" i="47"/>
  <c r="B97" i="47"/>
  <c r="O96" i="47"/>
  <c r="B96" i="47"/>
  <c r="L96" i="47" s="1"/>
  <c r="R95" i="47"/>
  <c r="O95" i="47"/>
  <c r="L95" i="47"/>
  <c r="I95" i="47"/>
  <c r="F95" i="47"/>
  <c r="C95" i="47"/>
  <c r="B95" i="47"/>
  <c r="B94" i="47"/>
  <c r="R94" i="47" s="1"/>
  <c r="R93" i="47"/>
  <c r="O93" i="47"/>
  <c r="L93" i="47"/>
  <c r="I93" i="47"/>
  <c r="F93" i="47"/>
  <c r="C93" i="47"/>
  <c r="B92" i="47"/>
  <c r="L92" i="47" s="1"/>
  <c r="B91" i="47"/>
  <c r="R91" i="47" s="1"/>
  <c r="B90" i="47"/>
  <c r="O90" i="47" s="1"/>
  <c r="O89" i="47"/>
  <c r="B89" i="47"/>
  <c r="L89" i="47" s="1"/>
  <c r="B88" i="47"/>
  <c r="L88" i="47" s="1"/>
  <c r="B87" i="47"/>
  <c r="L87" i="47" s="1"/>
  <c r="B86" i="47"/>
  <c r="O86" i="47" s="1"/>
  <c r="O85" i="47"/>
  <c r="B85" i="47"/>
  <c r="L85" i="47" s="1"/>
  <c r="B84" i="47"/>
  <c r="L84" i="47" s="1"/>
  <c r="Q83" i="47"/>
  <c r="Q82" i="47" s="1"/>
  <c r="N83" i="47"/>
  <c r="K83" i="47"/>
  <c r="H83" i="47"/>
  <c r="E83" i="47"/>
  <c r="B83" i="47" s="1"/>
  <c r="B82" i="47" s="1"/>
  <c r="K82" i="47"/>
  <c r="H82" i="47"/>
  <c r="R81" i="47"/>
  <c r="O81" i="47"/>
  <c r="L81" i="47"/>
  <c r="I81" i="47"/>
  <c r="F81" i="47"/>
  <c r="C81" i="47"/>
  <c r="O80" i="47"/>
  <c r="B80" i="47"/>
  <c r="L80" i="47" s="1"/>
  <c r="B79" i="47"/>
  <c r="L79" i="47" s="1"/>
  <c r="B78" i="47"/>
  <c r="L78" i="47" s="1"/>
  <c r="B77" i="47"/>
  <c r="O77" i="47" s="1"/>
  <c r="Q76" i="47"/>
  <c r="Q75" i="47" s="1"/>
  <c r="N76" i="47"/>
  <c r="K76" i="47"/>
  <c r="H76" i="47"/>
  <c r="H75" i="47" s="1"/>
  <c r="E76" i="47"/>
  <c r="E75" i="47" s="1"/>
  <c r="N75" i="47"/>
  <c r="R74" i="47"/>
  <c r="O74" i="47"/>
  <c r="L74" i="47"/>
  <c r="I74" i="47"/>
  <c r="F74" i="47"/>
  <c r="C74" i="47"/>
  <c r="B73" i="47"/>
  <c r="O73" i="47" s="1"/>
  <c r="R72" i="47"/>
  <c r="O72" i="47"/>
  <c r="L72" i="47"/>
  <c r="I72" i="47"/>
  <c r="F72" i="47"/>
  <c r="C72" i="47"/>
  <c r="B71" i="47"/>
  <c r="L71" i="47" s="1"/>
  <c r="R70" i="47"/>
  <c r="O70" i="47"/>
  <c r="L70" i="47"/>
  <c r="I70" i="47"/>
  <c r="F70" i="47"/>
  <c r="C70" i="47"/>
  <c r="B69" i="47"/>
  <c r="L69" i="47" s="1"/>
  <c r="B68" i="47"/>
  <c r="L68" i="47" s="1"/>
  <c r="R67" i="47"/>
  <c r="I67" i="47"/>
  <c r="F67" i="47"/>
  <c r="B67" i="47"/>
  <c r="O67" i="47" s="1"/>
  <c r="R66" i="47"/>
  <c r="O66" i="47"/>
  <c r="F66" i="47"/>
  <c r="B66" i="47"/>
  <c r="L66" i="47" s="1"/>
  <c r="B65" i="47"/>
  <c r="L65" i="47" s="1"/>
  <c r="Q64" i="47"/>
  <c r="B64" i="47" s="1"/>
  <c r="N64" i="47"/>
  <c r="O64" i="47" s="1"/>
  <c r="K64" i="47"/>
  <c r="H64" i="47"/>
  <c r="E64" i="47"/>
  <c r="E61" i="47" s="1"/>
  <c r="R63" i="47"/>
  <c r="O63" i="47"/>
  <c r="L63" i="47"/>
  <c r="I63" i="47"/>
  <c r="F63" i="47"/>
  <c r="C63" i="47"/>
  <c r="B62" i="47"/>
  <c r="O62" i="47" s="1"/>
  <c r="N61" i="47"/>
  <c r="K61" i="47"/>
  <c r="H61" i="47"/>
  <c r="R60" i="47"/>
  <c r="O60" i="47"/>
  <c r="L60" i="47"/>
  <c r="I60" i="47"/>
  <c r="F60" i="47"/>
  <c r="C60" i="47"/>
  <c r="B59" i="47"/>
  <c r="L59" i="47" s="1"/>
  <c r="B58" i="47"/>
  <c r="O58" i="47" s="1"/>
  <c r="O57" i="47"/>
  <c r="B57" i="47"/>
  <c r="L57" i="47" s="1"/>
  <c r="B56" i="47"/>
  <c r="L56" i="47" s="1"/>
  <c r="B55" i="47"/>
  <c r="L55" i="47" s="1"/>
  <c r="Q54" i="47"/>
  <c r="N54" i="47"/>
  <c r="K54" i="47"/>
  <c r="K35" i="47" s="1"/>
  <c r="H54" i="47"/>
  <c r="E54" i="47"/>
  <c r="R53" i="47"/>
  <c r="O53" i="47"/>
  <c r="L53" i="47"/>
  <c r="I53" i="47"/>
  <c r="F53" i="47"/>
  <c r="C53" i="47"/>
  <c r="B52" i="47"/>
  <c r="L52" i="47" s="1"/>
  <c r="R51" i="47"/>
  <c r="O51" i="47"/>
  <c r="L51" i="47"/>
  <c r="I51" i="47"/>
  <c r="F51" i="47"/>
  <c r="C51" i="47"/>
  <c r="B50" i="47"/>
  <c r="L50" i="47" s="1"/>
  <c r="B49" i="47"/>
  <c r="L49" i="47" s="1"/>
  <c r="O48" i="47"/>
  <c r="I48" i="47"/>
  <c r="F48" i="47"/>
  <c r="B48" i="47"/>
  <c r="L48" i="47" s="1"/>
  <c r="B47" i="47"/>
  <c r="O47" i="47" s="1"/>
  <c r="B46" i="47"/>
  <c r="L46" i="47" s="1"/>
  <c r="B45" i="47"/>
  <c r="B44" i="47"/>
  <c r="L44" i="47" s="1"/>
  <c r="B43" i="47"/>
  <c r="I43" i="47" s="1"/>
  <c r="Q42" i="47"/>
  <c r="N42" i="47"/>
  <c r="K42" i="47"/>
  <c r="H42" i="47"/>
  <c r="E42" i="47"/>
  <c r="B42" i="47"/>
  <c r="R41" i="47"/>
  <c r="O41" i="47"/>
  <c r="L41" i="47"/>
  <c r="I41" i="47"/>
  <c r="F41" i="47"/>
  <c r="C41" i="47"/>
  <c r="O40" i="47"/>
  <c r="I40" i="47"/>
  <c r="B40" i="47"/>
  <c r="L40" i="47" s="1"/>
  <c r="B39" i="47"/>
  <c r="I39" i="47" s="1"/>
  <c r="O38" i="47"/>
  <c r="B38" i="47"/>
  <c r="L38" i="47" s="1"/>
  <c r="R37" i="47"/>
  <c r="B37" i="47"/>
  <c r="O37" i="47" s="1"/>
  <c r="Q36" i="47"/>
  <c r="N36" i="47"/>
  <c r="N35" i="47" s="1"/>
  <c r="K36" i="47"/>
  <c r="H36" i="47"/>
  <c r="E36" i="47"/>
  <c r="Q35" i="47"/>
  <c r="E35" i="47"/>
  <c r="R34" i="47"/>
  <c r="O34" i="47"/>
  <c r="L34" i="47"/>
  <c r="I34" i="47"/>
  <c r="F34" i="47"/>
  <c r="C34" i="47"/>
  <c r="O33" i="47"/>
  <c r="I33" i="47"/>
  <c r="B33" i="47"/>
  <c r="L33" i="47" s="1"/>
  <c r="R32" i="47"/>
  <c r="F32" i="47"/>
  <c r="B32" i="47"/>
  <c r="O32" i="47" s="1"/>
  <c r="B31" i="47"/>
  <c r="L31" i="47" s="1"/>
  <c r="B30" i="47"/>
  <c r="I30" i="47" s="1"/>
  <c r="B29" i="47"/>
  <c r="R29" i="47" s="1"/>
  <c r="Q28" i="47"/>
  <c r="N28" i="47"/>
  <c r="K28" i="47"/>
  <c r="H28" i="47"/>
  <c r="H27" i="47" s="1"/>
  <c r="E28" i="47"/>
  <c r="Q27" i="47"/>
  <c r="N27" i="47"/>
  <c r="K27" i="47"/>
  <c r="E27" i="47"/>
  <c r="R26" i="47"/>
  <c r="O26" i="47"/>
  <c r="L26" i="47"/>
  <c r="I26" i="47"/>
  <c r="F26" i="47"/>
  <c r="C26" i="47"/>
  <c r="B25" i="47"/>
  <c r="I25" i="47" s="1"/>
  <c r="B24" i="47"/>
  <c r="R24" i="47" s="1"/>
  <c r="B23" i="47"/>
  <c r="O23" i="47" s="1"/>
  <c r="Q22" i="47"/>
  <c r="N22" i="47"/>
  <c r="K22" i="47"/>
  <c r="H22" i="47"/>
  <c r="E22" i="47"/>
  <c r="B22" i="47" s="1"/>
  <c r="R21" i="47"/>
  <c r="O21" i="47"/>
  <c r="L21" i="47"/>
  <c r="I21" i="47"/>
  <c r="F21" i="47"/>
  <c r="C21" i="47"/>
  <c r="O20" i="47"/>
  <c r="I20" i="47"/>
  <c r="B20" i="47"/>
  <c r="R20" i="47" s="1"/>
  <c r="B19" i="47"/>
  <c r="O19" i="47" s="1"/>
  <c r="B18" i="47"/>
  <c r="L18" i="47" s="1"/>
  <c r="Q17" i="47"/>
  <c r="N17" i="47"/>
  <c r="K17" i="47"/>
  <c r="H17" i="47"/>
  <c r="E17" i="47"/>
  <c r="R15" i="47"/>
  <c r="O15" i="47"/>
  <c r="L15" i="47"/>
  <c r="I15" i="47"/>
  <c r="F15" i="47"/>
  <c r="C15" i="47"/>
  <c r="R13" i="47"/>
  <c r="O13" i="47"/>
  <c r="L13" i="47"/>
  <c r="I13" i="47"/>
  <c r="F13" i="47"/>
  <c r="R64" i="47" l="1"/>
  <c r="I64" i="47"/>
  <c r="I17" i="47"/>
  <c r="R44" i="47"/>
  <c r="R59" i="47"/>
  <c r="F19" i="47"/>
  <c r="I31" i="47"/>
  <c r="B36" i="47"/>
  <c r="R38" i="47"/>
  <c r="F42" i="47"/>
  <c r="F44" i="47"/>
  <c r="F59" i="47"/>
  <c r="F62" i="47"/>
  <c r="O69" i="47"/>
  <c r="F73" i="47"/>
  <c r="F78" i="47"/>
  <c r="F91" i="47"/>
  <c r="F94" i="47"/>
  <c r="R19" i="47"/>
  <c r="O24" i="47"/>
  <c r="O31" i="47"/>
  <c r="R33" i="47"/>
  <c r="I36" i="47"/>
  <c r="H35" i="47"/>
  <c r="I55" i="47"/>
  <c r="I59" i="47"/>
  <c r="R62" i="47"/>
  <c r="O65" i="47"/>
  <c r="I73" i="47"/>
  <c r="F77" i="47"/>
  <c r="F86" i="47"/>
  <c r="I87" i="47"/>
  <c r="F90" i="47"/>
  <c r="I91" i="47"/>
  <c r="I94" i="47"/>
  <c r="F99" i="47"/>
  <c r="R102" i="47"/>
  <c r="B17" i="47"/>
  <c r="I18" i="47"/>
  <c r="L22" i="47"/>
  <c r="F23" i="47"/>
  <c r="O29" i="47"/>
  <c r="F38" i="47"/>
  <c r="I44" i="47"/>
  <c r="R47" i="47"/>
  <c r="B54" i="47"/>
  <c r="F58" i="47"/>
  <c r="I78" i="47"/>
  <c r="O18" i="47"/>
  <c r="R23" i="47"/>
  <c r="B28" i="47"/>
  <c r="F33" i="47"/>
  <c r="F37" i="47"/>
  <c r="I38" i="47"/>
  <c r="F43" i="47"/>
  <c r="O44" i="47"/>
  <c r="O46" i="47"/>
  <c r="R48" i="47"/>
  <c r="O50" i="47"/>
  <c r="O55" i="47"/>
  <c r="R58" i="47"/>
  <c r="O59" i="47"/>
  <c r="Q61" i="47"/>
  <c r="R73" i="47"/>
  <c r="R77" i="47"/>
  <c r="O78" i="47"/>
  <c r="E82" i="47"/>
  <c r="R86" i="47"/>
  <c r="O87" i="47"/>
  <c r="R90" i="47"/>
  <c r="O91" i="47"/>
  <c r="O94" i="47"/>
  <c r="I99" i="47"/>
  <c r="O101" i="47"/>
  <c r="B98" i="47"/>
  <c r="O99" i="47"/>
  <c r="R55" i="47"/>
  <c r="R78" i="47"/>
  <c r="R87" i="47"/>
  <c r="I24" i="47"/>
  <c r="I29" i="47"/>
  <c r="F47" i="47"/>
  <c r="F55" i="47"/>
  <c r="F87" i="47"/>
  <c r="I106" i="47"/>
  <c r="O22" i="47"/>
  <c r="O28" i="47"/>
  <c r="I28" i="47"/>
  <c r="L36" i="47"/>
  <c r="L82" i="47"/>
  <c r="F82" i="47"/>
  <c r="R22" i="47"/>
  <c r="O36" i="47"/>
  <c r="I22" i="47"/>
  <c r="R36" i="47"/>
  <c r="L25" i="47"/>
  <c r="O42" i="47"/>
  <c r="I82" i="47"/>
  <c r="O83" i="47"/>
  <c r="O98" i="47"/>
  <c r="I98" i="47"/>
  <c r="L98" i="47"/>
  <c r="I100" i="47"/>
  <c r="R100" i="47"/>
  <c r="F100" i="47"/>
  <c r="O100" i="47"/>
  <c r="E16" i="47"/>
  <c r="K16" i="47"/>
  <c r="Q16" i="47"/>
  <c r="F18" i="47"/>
  <c r="R18" i="47"/>
  <c r="I19" i="47"/>
  <c r="L20" i="47"/>
  <c r="F22" i="47"/>
  <c r="I23" i="47"/>
  <c r="L24" i="47"/>
  <c r="O25" i="47"/>
  <c r="L29" i="47"/>
  <c r="O30" i="47"/>
  <c r="F31" i="47"/>
  <c r="R31" i="47"/>
  <c r="I32" i="47"/>
  <c r="F36" i="47"/>
  <c r="I37" i="47"/>
  <c r="O39" i="47"/>
  <c r="F40" i="47"/>
  <c r="R40" i="47"/>
  <c r="I42" i="47"/>
  <c r="R42" i="47"/>
  <c r="L43" i="47"/>
  <c r="F83" i="47"/>
  <c r="R83" i="47"/>
  <c r="F98" i="47"/>
  <c r="L100" i="47"/>
  <c r="L39" i="47"/>
  <c r="L19" i="47"/>
  <c r="L23" i="47"/>
  <c r="F25" i="47"/>
  <c r="R25" i="47"/>
  <c r="F30" i="47"/>
  <c r="R30" i="47"/>
  <c r="L32" i="47"/>
  <c r="L37" i="47"/>
  <c r="F39" i="47"/>
  <c r="R39" i="47"/>
  <c r="L42" i="47"/>
  <c r="O43" i="47"/>
  <c r="I45" i="47"/>
  <c r="R45" i="47"/>
  <c r="F45" i="47"/>
  <c r="O45" i="47"/>
  <c r="I52" i="47"/>
  <c r="R52" i="47"/>
  <c r="F52" i="47"/>
  <c r="O52" i="47"/>
  <c r="O54" i="47"/>
  <c r="B76" i="47"/>
  <c r="N82" i="47"/>
  <c r="O82" i="47" s="1"/>
  <c r="I83" i="47"/>
  <c r="I84" i="47"/>
  <c r="R84" i="47"/>
  <c r="F84" i="47"/>
  <c r="O84" i="47"/>
  <c r="I104" i="47"/>
  <c r="R104" i="47"/>
  <c r="F104" i="47"/>
  <c r="O104" i="47"/>
  <c r="L30" i="47"/>
  <c r="I68" i="47"/>
  <c r="R68" i="47"/>
  <c r="F68" i="47"/>
  <c r="O68" i="47"/>
  <c r="H16" i="47"/>
  <c r="N16" i="47"/>
  <c r="F20" i="47"/>
  <c r="F24" i="47"/>
  <c r="F29" i="47"/>
  <c r="R43" i="47"/>
  <c r="L45" i="47"/>
  <c r="I49" i="47"/>
  <c r="R49" i="47"/>
  <c r="F49" i="47"/>
  <c r="O49" i="47"/>
  <c r="I56" i="47"/>
  <c r="R56" i="47"/>
  <c r="F56" i="47"/>
  <c r="O56" i="47"/>
  <c r="I71" i="47"/>
  <c r="R71" i="47"/>
  <c r="F71" i="47"/>
  <c r="B61" i="47"/>
  <c r="O71" i="47"/>
  <c r="K75" i="47"/>
  <c r="I76" i="47"/>
  <c r="I79" i="47"/>
  <c r="R79" i="47"/>
  <c r="F79" i="47"/>
  <c r="O79" i="47"/>
  <c r="R82" i="47"/>
  <c r="L83" i="47"/>
  <c r="I88" i="47"/>
  <c r="R88" i="47"/>
  <c r="F88" i="47"/>
  <c r="O88" i="47"/>
  <c r="I92" i="47"/>
  <c r="R92" i="47"/>
  <c r="F92" i="47"/>
  <c r="O92" i="47"/>
  <c r="R98" i="47"/>
  <c r="L104" i="47"/>
  <c r="F46" i="47"/>
  <c r="R46" i="47"/>
  <c r="I47" i="47"/>
  <c r="F50" i="47"/>
  <c r="R50" i="47"/>
  <c r="F57" i="47"/>
  <c r="R57" i="47"/>
  <c r="I58" i="47"/>
  <c r="I62" i="47"/>
  <c r="F65" i="47"/>
  <c r="R65" i="47"/>
  <c r="I66" i="47"/>
  <c r="L67" i="47"/>
  <c r="F69" i="47"/>
  <c r="R69" i="47"/>
  <c r="L73" i="47"/>
  <c r="I77" i="47"/>
  <c r="F80" i="47"/>
  <c r="R80" i="47"/>
  <c r="F85" i="47"/>
  <c r="R85" i="47"/>
  <c r="I86" i="47"/>
  <c r="F89" i="47"/>
  <c r="R89" i="47"/>
  <c r="I90" i="47"/>
  <c r="L91" i="47"/>
  <c r="L94" i="47"/>
  <c r="F96" i="47"/>
  <c r="R96" i="47"/>
  <c r="L99" i="47"/>
  <c r="F101" i="47"/>
  <c r="R101" i="47"/>
  <c r="I102" i="47"/>
  <c r="L103" i="47"/>
  <c r="L106" i="47"/>
  <c r="I46" i="47"/>
  <c r="L47" i="47"/>
  <c r="I50" i="47"/>
  <c r="I57" i="47"/>
  <c r="L58" i="47"/>
  <c r="L62" i="47"/>
  <c r="F64" i="47"/>
  <c r="L64" i="47"/>
  <c r="I65" i="47"/>
  <c r="I69" i="47"/>
  <c r="L77" i="47"/>
  <c r="I80" i="47"/>
  <c r="I85" i="47"/>
  <c r="L86" i="47"/>
  <c r="I89" i="47"/>
  <c r="L90" i="47"/>
  <c r="I96" i="47"/>
  <c r="I101" i="47"/>
  <c r="L102" i="47"/>
  <c r="O103" i="47"/>
  <c r="O106" i="47"/>
  <c r="F103" i="47"/>
  <c r="F106" i="47"/>
  <c r="P169" i="24"/>
  <c r="G169" i="24"/>
  <c r="C169" i="24"/>
  <c r="M169" i="24" s="1"/>
  <c r="C168" i="24"/>
  <c r="P167" i="24"/>
  <c r="G167" i="24"/>
  <c r="C167" i="24"/>
  <c r="M167" i="24" s="1"/>
  <c r="C166" i="24"/>
  <c r="M166" i="24" s="1"/>
  <c r="P165" i="24"/>
  <c r="G165" i="24"/>
  <c r="C165" i="24"/>
  <c r="M165" i="24" s="1"/>
  <c r="J164" i="24"/>
  <c r="C164" i="24"/>
  <c r="M164" i="24" s="1"/>
  <c r="O163" i="24"/>
  <c r="L163" i="24"/>
  <c r="I163" i="24"/>
  <c r="F163" i="24"/>
  <c r="P162" i="24"/>
  <c r="M162" i="24"/>
  <c r="J162" i="24"/>
  <c r="G162" i="24"/>
  <c r="D162" i="24"/>
  <c r="C161" i="24"/>
  <c r="P161" i="24" s="1"/>
  <c r="P160" i="24"/>
  <c r="M160" i="24"/>
  <c r="J160" i="24"/>
  <c r="G160" i="24"/>
  <c r="D160" i="24"/>
  <c r="C159" i="24"/>
  <c r="P158" i="24"/>
  <c r="G158" i="24"/>
  <c r="C158" i="24"/>
  <c r="M158" i="24" s="1"/>
  <c r="O157" i="24"/>
  <c r="L157" i="24"/>
  <c r="C157" i="24" s="1"/>
  <c r="I157" i="24"/>
  <c r="F157" i="24"/>
  <c r="P156" i="24"/>
  <c r="M156" i="24"/>
  <c r="J156" i="24"/>
  <c r="G156" i="24"/>
  <c r="D156" i="24"/>
  <c r="C156" i="24"/>
  <c r="C155" i="24"/>
  <c r="P154" i="24"/>
  <c r="G154" i="24"/>
  <c r="C154" i="24"/>
  <c r="M154" i="24" s="1"/>
  <c r="C153" i="24"/>
  <c r="P152" i="24"/>
  <c r="G152" i="24"/>
  <c r="C152" i="24"/>
  <c r="M152" i="24" s="1"/>
  <c r="M151" i="24"/>
  <c r="J151" i="24"/>
  <c r="C151" i="24"/>
  <c r="G150" i="24"/>
  <c r="C150" i="24"/>
  <c r="C149" i="24"/>
  <c r="P148" i="24"/>
  <c r="G148" i="24"/>
  <c r="C148" i="24"/>
  <c r="M148" i="24" s="1"/>
  <c r="C147" i="24"/>
  <c r="M147" i="24" s="1"/>
  <c r="C146" i="24"/>
  <c r="C145" i="24"/>
  <c r="C144" i="24"/>
  <c r="M143" i="24"/>
  <c r="J143" i="24"/>
  <c r="C143" i="24"/>
  <c r="P142" i="24"/>
  <c r="G142" i="24"/>
  <c r="C142" i="24"/>
  <c r="M142" i="24" s="1"/>
  <c r="C141" i="24"/>
  <c r="M141" i="24" s="1"/>
  <c r="C140" i="24"/>
  <c r="J139" i="24"/>
  <c r="C139" i="24"/>
  <c r="C138" i="24"/>
  <c r="G138" i="24" s="1"/>
  <c r="C137" i="24"/>
  <c r="C136" i="24"/>
  <c r="C135" i="24"/>
  <c r="P134" i="24"/>
  <c r="G134" i="24"/>
  <c r="C134" i="24"/>
  <c r="M134" i="24" s="1"/>
  <c r="M133" i="24"/>
  <c r="J133" i="24"/>
  <c r="C133" i="24"/>
  <c r="C132" i="24"/>
  <c r="C131" i="24"/>
  <c r="C130" i="24"/>
  <c r="C129" i="24"/>
  <c r="G128" i="24"/>
  <c r="C128" i="24"/>
  <c r="C127" i="24"/>
  <c r="P126" i="24"/>
  <c r="G126" i="24"/>
  <c r="C126" i="24"/>
  <c r="M126" i="24" s="1"/>
  <c r="M125" i="24"/>
  <c r="J125" i="24"/>
  <c r="C125" i="24"/>
  <c r="C124" i="24"/>
  <c r="C123" i="24"/>
  <c r="J123" i="24" s="1"/>
  <c r="G122" i="24"/>
  <c r="C122" i="24"/>
  <c r="C121" i="24"/>
  <c r="O120" i="24"/>
  <c r="L120" i="24"/>
  <c r="L105" i="24" s="1"/>
  <c r="I120" i="24"/>
  <c r="F120" i="24"/>
  <c r="P119" i="24"/>
  <c r="M119" i="24"/>
  <c r="J119" i="24"/>
  <c r="G119" i="24"/>
  <c r="D119" i="24"/>
  <c r="C119" i="24"/>
  <c r="G118" i="24"/>
  <c r="C118" i="24"/>
  <c r="J118" i="24" s="1"/>
  <c r="C117" i="24"/>
  <c r="G117" i="24" s="1"/>
  <c r="C116" i="24"/>
  <c r="M115" i="24"/>
  <c r="J115" i="24"/>
  <c r="C115" i="24"/>
  <c r="C114" i="24"/>
  <c r="C113" i="24"/>
  <c r="P112" i="24"/>
  <c r="C112" i="24"/>
  <c r="J111" i="24"/>
  <c r="G111" i="24"/>
  <c r="C111" i="24"/>
  <c r="M111" i="24" s="1"/>
  <c r="J110" i="24"/>
  <c r="C110" i="24"/>
  <c r="C109" i="24"/>
  <c r="C108" i="24"/>
  <c r="G107" i="24"/>
  <c r="C107" i="24"/>
  <c r="O106" i="24"/>
  <c r="L106" i="24"/>
  <c r="I106" i="24"/>
  <c r="F106" i="24"/>
  <c r="F105" i="24"/>
  <c r="P104" i="24"/>
  <c r="M104" i="24"/>
  <c r="J104" i="24"/>
  <c r="G104" i="24"/>
  <c r="D104" i="24"/>
  <c r="C104" i="24"/>
  <c r="J103" i="24"/>
  <c r="G103" i="24"/>
  <c r="C103" i="24"/>
  <c r="M103" i="24" s="1"/>
  <c r="C102" i="24"/>
  <c r="J102" i="24" s="1"/>
  <c r="P101" i="24"/>
  <c r="M101" i="24"/>
  <c r="J101" i="24"/>
  <c r="G101" i="24"/>
  <c r="D101" i="24"/>
  <c r="C101" i="24"/>
  <c r="C100" i="24"/>
  <c r="J99" i="24"/>
  <c r="G99" i="24"/>
  <c r="C99" i="24"/>
  <c r="M99" i="24" s="1"/>
  <c r="C98" i="24"/>
  <c r="P97" i="24"/>
  <c r="J97" i="24"/>
  <c r="G97" i="24"/>
  <c r="C97" i="24"/>
  <c r="M97" i="24" s="1"/>
  <c r="C96" i="24"/>
  <c r="P95" i="24"/>
  <c r="G95" i="24"/>
  <c r="C95" i="24"/>
  <c r="M95" i="24" s="1"/>
  <c r="C94" i="24"/>
  <c r="P93" i="24"/>
  <c r="G93" i="24"/>
  <c r="C93" i="24"/>
  <c r="M93" i="24" s="1"/>
  <c r="J92" i="24"/>
  <c r="G92" i="24"/>
  <c r="C92" i="24"/>
  <c r="M91" i="24"/>
  <c r="C91" i="24"/>
  <c r="P91" i="24" s="1"/>
  <c r="O90" i="24"/>
  <c r="L90" i="24"/>
  <c r="L89" i="24" s="1"/>
  <c r="I90" i="24"/>
  <c r="I89" i="24" s="1"/>
  <c r="F90" i="24"/>
  <c r="O89" i="24"/>
  <c r="P88" i="24"/>
  <c r="M88" i="24"/>
  <c r="J88" i="24"/>
  <c r="G88" i="24"/>
  <c r="D88" i="24"/>
  <c r="M87" i="24"/>
  <c r="J87" i="24"/>
  <c r="C87" i="24"/>
  <c r="P86" i="24"/>
  <c r="J86" i="24"/>
  <c r="G86" i="24"/>
  <c r="C86" i="24"/>
  <c r="M86" i="24" s="1"/>
  <c r="C85" i="24"/>
  <c r="M85" i="24" s="1"/>
  <c r="G84" i="24"/>
  <c r="C84" i="24"/>
  <c r="M83" i="24"/>
  <c r="C83" i="24"/>
  <c r="O82" i="24"/>
  <c r="L82" i="24"/>
  <c r="I82" i="24"/>
  <c r="F82" i="24"/>
  <c r="O81" i="24"/>
  <c r="I81" i="24"/>
  <c r="P80" i="24"/>
  <c r="M80" i="24"/>
  <c r="J80" i="24"/>
  <c r="G80" i="24"/>
  <c r="D80" i="24"/>
  <c r="C80" i="24"/>
  <c r="C79" i="24"/>
  <c r="P78" i="24"/>
  <c r="M78" i="24"/>
  <c r="J78" i="24"/>
  <c r="G78" i="24"/>
  <c r="D78" i="24"/>
  <c r="C78" i="24"/>
  <c r="J77" i="24"/>
  <c r="C77" i="24"/>
  <c r="P76" i="24"/>
  <c r="M76" i="24"/>
  <c r="J76" i="24"/>
  <c r="G76" i="24"/>
  <c r="D76" i="24"/>
  <c r="C76" i="24"/>
  <c r="J75" i="24"/>
  <c r="C75" i="24"/>
  <c r="G75" i="24" s="1"/>
  <c r="C74" i="24"/>
  <c r="C73" i="24"/>
  <c r="M73" i="24" s="1"/>
  <c r="J72" i="24"/>
  <c r="G72" i="24"/>
  <c r="C72" i="24"/>
  <c r="M72" i="24" s="1"/>
  <c r="C71" i="24"/>
  <c r="G70" i="24"/>
  <c r="C70" i="24"/>
  <c r="J70" i="24" s="1"/>
  <c r="O69" i="24"/>
  <c r="L69" i="24"/>
  <c r="L66" i="24" s="1"/>
  <c r="I69" i="24"/>
  <c r="F69" i="24"/>
  <c r="P68" i="24"/>
  <c r="M68" i="24"/>
  <c r="J68" i="24"/>
  <c r="G68" i="24"/>
  <c r="D68" i="24"/>
  <c r="C68" i="24"/>
  <c r="M67" i="24"/>
  <c r="J67" i="24"/>
  <c r="C67" i="24"/>
  <c r="O66" i="24"/>
  <c r="I66" i="24"/>
  <c r="P65" i="24"/>
  <c r="M65" i="24"/>
  <c r="J65" i="24"/>
  <c r="G65" i="24"/>
  <c r="D65" i="24"/>
  <c r="C65" i="24"/>
  <c r="G64" i="24"/>
  <c r="C64" i="24"/>
  <c r="J64" i="24" s="1"/>
  <c r="C63" i="24"/>
  <c r="M62" i="24"/>
  <c r="G62" i="24"/>
  <c r="C62" i="24"/>
  <c r="J62" i="24" s="1"/>
  <c r="M61" i="24"/>
  <c r="J61" i="24"/>
  <c r="C61" i="24"/>
  <c r="M60" i="24"/>
  <c r="C60" i="24"/>
  <c r="P60" i="24" s="1"/>
  <c r="C59" i="24"/>
  <c r="M59" i="24" s="1"/>
  <c r="O58" i="24"/>
  <c r="L58" i="24"/>
  <c r="I58" i="24"/>
  <c r="F58" i="24"/>
  <c r="C58" i="24"/>
  <c r="J58" i="24" s="1"/>
  <c r="P57" i="24"/>
  <c r="M57" i="24"/>
  <c r="J57" i="24"/>
  <c r="G57" i="24"/>
  <c r="D57" i="24"/>
  <c r="C57" i="24"/>
  <c r="G56" i="24"/>
  <c r="C56" i="24"/>
  <c r="P55" i="24"/>
  <c r="M55" i="24"/>
  <c r="J55" i="24"/>
  <c r="G55" i="24"/>
  <c r="D55" i="24"/>
  <c r="C55" i="24"/>
  <c r="G54" i="24"/>
  <c r="C54" i="24"/>
  <c r="J54" i="24" s="1"/>
  <c r="C53" i="24"/>
  <c r="M52" i="24"/>
  <c r="G52" i="24"/>
  <c r="C52" i="24"/>
  <c r="J52" i="24" s="1"/>
  <c r="M51" i="24"/>
  <c r="J51" i="24"/>
  <c r="C51" i="24"/>
  <c r="G50" i="24"/>
  <c r="C50" i="24"/>
  <c r="C49" i="24"/>
  <c r="P48" i="24"/>
  <c r="G48" i="24"/>
  <c r="C48" i="24"/>
  <c r="M48" i="24" s="1"/>
  <c r="C47" i="24"/>
  <c r="P46" i="24"/>
  <c r="G46" i="24"/>
  <c r="C46" i="24"/>
  <c r="M46" i="24" s="1"/>
  <c r="O45" i="24"/>
  <c r="L45" i="24"/>
  <c r="I45" i="24"/>
  <c r="F45" i="24"/>
  <c r="P44" i="24"/>
  <c r="M44" i="24"/>
  <c r="J44" i="24"/>
  <c r="G44" i="24"/>
  <c r="D44" i="24"/>
  <c r="C44" i="24"/>
  <c r="C43" i="24"/>
  <c r="C42" i="24"/>
  <c r="C41" i="24"/>
  <c r="G40" i="24"/>
  <c r="C40" i="24"/>
  <c r="C39" i="24"/>
  <c r="O38" i="24"/>
  <c r="L38" i="24"/>
  <c r="I38" i="24"/>
  <c r="F38" i="24"/>
  <c r="I37" i="24"/>
  <c r="P36" i="24"/>
  <c r="M36" i="24"/>
  <c r="J36" i="24"/>
  <c r="G36" i="24"/>
  <c r="D36" i="24"/>
  <c r="C36" i="24"/>
  <c r="C35" i="24"/>
  <c r="P34" i="24"/>
  <c r="G34" i="24"/>
  <c r="C34" i="24"/>
  <c r="M34" i="24" s="1"/>
  <c r="M33" i="24"/>
  <c r="J33" i="24"/>
  <c r="C33" i="24"/>
  <c r="C32" i="24"/>
  <c r="G32" i="24" s="1"/>
  <c r="C31" i="24"/>
  <c r="P30" i="24"/>
  <c r="G30" i="24"/>
  <c r="C30" i="24"/>
  <c r="M30" i="24" s="1"/>
  <c r="O29" i="24"/>
  <c r="L29" i="24"/>
  <c r="I29" i="24"/>
  <c r="F29" i="24"/>
  <c r="C29" i="24"/>
  <c r="L28" i="24"/>
  <c r="F28" i="24"/>
  <c r="P27" i="24"/>
  <c r="M27" i="24"/>
  <c r="J27" i="24"/>
  <c r="G27" i="24"/>
  <c r="D27" i="24"/>
  <c r="C27" i="24"/>
  <c r="P26" i="24"/>
  <c r="G26" i="24"/>
  <c r="C26" i="24"/>
  <c r="M26" i="24" s="1"/>
  <c r="M25" i="24"/>
  <c r="J25" i="24"/>
  <c r="C25" i="24"/>
  <c r="C24" i="24"/>
  <c r="C23" i="24"/>
  <c r="O22" i="24"/>
  <c r="L22" i="24"/>
  <c r="I22" i="24"/>
  <c r="F22" i="24"/>
  <c r="P21" i="24"/>
  <c r="M21" i="24"/>
  <c r="J21" i="24"/>
  <c r="G21" i="24"/>
  <c r="D21" i="24"/>
  <c r="C21" i="24"/>
  <c r="G20" i="24"/>
  <c r="C20" i="24"/>
  <c r="C19" i="24"/>
  <c r="P18" i="24"/>
  <c r="G18" i="24"/>
  <c r="C18" i="24"/>
  <c r="M18" i="24" s="1"/>
  <c r="C17" i="24"/>
  <c r="O16" i="24"/>
  <c r="L16" i="24"/>
  <c r="I16" i="24"/>
  <c r="F16" i="24"/>
  <c r="O15" i="24"/>
  <c r="I15" i="24"/>
  <c r="P14" i="24"/>
  <c r="M14" i="24"/>
  <c r="J14" i="24"/>
  <c r="G14" i="24"/>
  <c r="D14" i="24"/>
  <c r="C14" i="24"/>
  <c r="P12" i="24"/>
  <c r="M12" i="24"/>
  <c r="J12" i="24"/>
  <c r="G12" i="24"/>
  <c r="D12" i="24"/>
  <c r="C12" i="24"/>
  <c r="B121" i="12"/>
  <c r="B120" i="12"/>
  <c r="R120" i="12" s="1"/>
  <c r="R119" i="12"/>
  <c r="F119" i="12"/>
  <c r="B119" i="12"/>
  <c r="B118" i="12"/>
  <c r="B117" i="12"/>
  <c r="R116" i="12"/>
  <c r="B116" i="12"/>
  <c r="Q115" i="12"/>
  <c r="N115" i="12"/>
  <c r="K115" i="12"/>
  <c r="H115" i="12"/>
  <c r="E115" i="12"/>
  <c r="R114" i="12"/>
  <c r="O114" i="12"/>
  <c r="L114" i="12"/>
  <c r="I114" i="12"/>
  <c r="F114" i="12"/>
  <c r="C114" i="12"/>
  <c r="B114" i="12"/>
  <c r="B113" i="12"/>
  <c r="R112" i="12"/>
  <c r="O112" i="12"/>
  <c r="L112" i="12"/>
  <c r="I112" i="12"/>
  <c r="F112" i="12"/>
  <c r="B112" i="12"/>
  <c r="B111" i="12"/>
  <c r="B110" i="12"/>
  <c r="I109" i="12"/>
  <c r="B109" i="12"/>
  <c r="R109" i="12" s="1"/>
  <c r="R108" i="12"/>
  <c r="O108" i="12"/>
  <c r="L108" i="12"/>
  <c r="I108" i="12"/>
  <c r="F108" i="12"/>
  <c r="C108" i="12"/>
  <c r="B108" i="12"/>
  <c r="Q107" i="12"/>
  <c r="N107" i="12"/>
  <c r="K107" i="12"/>
  <c r="H107" i="12"/>
  <c r="E107" i="12"/>
  <c r="R106" i="12"/>
  <c r="O106" i="12"/>
  <c r="L106" i="12"/>
  <c r="I106" i="12"/>
  <c r="F106" i="12"/>
  <c r="C106" i="12"/>
  <c r="B106" i="12"/>
  <c r="B105" i="12"/>
  <c r="R104" i="12"/>
  <c r="B104" i="12"/>
  <c r="R103" i="12"/>
  <c r="O103" i="12"/>
  <c r="L103" i="12"/>
  <c r="I103" i="12"/>
  <c r="F103" i="12"/>
  <c r="C103" i="12"/>
  <c r="B103" i="12"/>
  <c r="B102" i="12"/>
  <c r="I101" i="12"/>
  <c r="B101" i="12"/>
  <c r="R101" i="12" s="1"/>
  <c r="I100" i="12"/>
  <c r="F100" i="12"/>
  <c r="B100" i="12"/>
  <c r="O100" i="12" s="1"/>
  <c r="O99" i="12"/>
  <c r="I99" i="12"/>
  <c r="F99" i="12"/>
  <c r="B99" i="12"/>
  <c r="L99" i="12" s="1"/>
  <c r="B98" i="12"/>
  <c r="I97" i="12"/>
  <c r="B97" i="12"/>
  <c r="R97" i="12" s="1"/>
  <c r="I96" i="12"/>
  <c r="F96" i="12"/>
  <c r="B96" i="12"/>
  <c r="O96" i="12" s="1"/>
  <c r="O95" i="12"/>
  <c r="I95" i="12"/>
  <c r="F95" i="12"/>
  <c r="B95" i="12"/>
  <c r="L95" i="12" s="1"/>
  <c r="B94" i="12"/>
  <c r="I93" i="12"/>
  <c r="B93" i="12"/>
  <c r="R93" i="12" s="1"/>
  <c r="Q92" i="12"/>
  <c r="N92" i="12"/>
  <c r="K92" i="12"/>
  <c r="H92" i="12"/>
  <c r="E92" i="12"/>
  <c r="K91" i="12"/>
  <c r="R90" i="12"/>
  <c r="O90" i="12"/>
  <c r="L90" i="12"/>
  <c r="I90" i="12"/>
  <c r="F90" i="12"/>
  <c r="C90" i="12"/>
  <c r="B90" i="12"/>
  <c r="B89" i="12"/>
  <c r="R89" i="12" s="1"/>
  <c r="B88" i="12"/>
  <c r="I87" i="12"/>
  <c r="B87" i="12"/>
  <c r="R87" i="12" s="1"/>
  <c r="R86" i="12"/>
  <c r="F86" i="12"/>
  <c r="B86" i="12"/>
  <c r="O86" i="12" s="1"/>
  <c r="O85" i="12"/>
  <c r="I85" i="12"/>
  <c r="F85" i="12"/>
  <c r="B85" i="12"/>
  <c r="L85" i="12" s="1"/>
  <c r="Q84" i="12"/>
  <c r="N84" i="12"/>
  <c r="K84" i="12"/>
  <c r="H84" i="12"/>
  <c r="H83" i="12" s="1"/>
  <c r="E84" i="12"/>
  <c r="N83" i="12"/>
  <c r="K83" i="12"/>
  <c r="E83" i="12"/>
  <c r="R82" i="12"/>
  <c r="O82" i="12"/>
  <c r="L82" i="12"/>
  <c r="I82" i="12"/>
  <c r="F82" i="12"/>
  <c r="C82" i="12"/>
  <c r="B82" i="12"/>
  <c r="O81" i="12"/>
  <c r="I81" i="12"/>
  <c r="B81" i="12"/>
  <c r="R81" i="12" s="1"/>
  <c r="R80" i="12"/>
  <c r="O80" i="12"/>
  <c r="L80" i="12"/>
  <c r="I80" i="12"/>
  <c r="F80" i="12"/>
  <c r="C80" i="12"/>
  <c r="B80" i="12"/>
  <c r="I79" i="12"/>
  <c r="F79" i="12"/>
  <c r="B79" i="12"/>
  <c r="L79" i="12" s="1"/>
  <c r="R78" i="12"/>
  <c r="O78" i="12"/>
  <c r="L78" i="12"/>
  <c r="I78" i="12"/>
  <c r="F78" i="12"/>
  <c r="C78" i="12"/>
  <c r="B78" i="12"/>
  <c r="B77" i="12"/>
  <c r="O77" i="12" s="1"/>
  <c r="R76" i="12"/>
  <c r="F76" i="12"/>
  <c r="B76" i="12"/>
  <c r="O76" i="12" s="1"/>
  <c r="O75" i="12"/>
  <c r="I75" i="12"/>
  <c r="B75" i="12"/>
  <c r="L75" i="12" s="1"/>
  <c r="B74" i="12"/>
  <c r="B73" i="12"/>
  <c r="R72" i="12"/>
  <c r="I72" i="12"/>
  <c r="B72" i="12"/>
  <c r="Q71" i="12"/>
  <c r="Q68" i="12" s="1"/>
  <c r="N71" i="12"/>
  <c r="N68" i="12" s="1"/>
  <c r="K71" i="12"/>
  <c r="H71" i="12"/>
  <c r="E71" i="12"/>
  <c r="R70" i="12"/>
  <c r="O70" i="12"/>
  <c r="L70" i="12"/>
  <c r="I70" i="12"/>
  <c r="F70" i="12"/>
  <c r="C70" i="12"/>
  <c r="B70" i="12"/>
  <c r="O69" i="12"/>
  <c r="L69" i="12"/>
  <c r="B69" i="12"/>
  <c r="H68" i="12"/>
  <c r="R67" i="12"/>
  <c r="O67" i="12"/>
  <c r="L67" i="12"/>
  <c r="I67" i="12"/>
  <c r="F67" i="12"/>
  <c r="C67" i="12"/>
  <c r="B67" i="12"/>
  <c r="R66" i="12"/>
  <c r="O66" i="12"/>
  <c r="F66" i="12"/>
  <c r="B66" i="12"/>
  <c r="B65" i="12"/>
  <c r="R65" i="12" s="1"/>
  <c r="B64" i="12"/>
  <c r="L64" i="12" s="1"/>
  <c r="B63" i="12"/>
  <c r="B62" i="12"/>
  <c r="I62" i="12" s="1"/>
  <c r="B61" i="12"/>
  <c r="Q60" i="12"/>
  <c r="N60" i="12"/>
  <c r="K60" i="12"/>
  <c r="H60" i="12"/>
  <c r="E60" i="12"/>
  <c r="R59" i="12"/>
  <c r="O59" i="12"/>
  <c r="L59" i="12"/>
  <c r="I59" i="12"/>
  <c r="F59" i="12"/>
  <c r="C59" i="12"/>
  <c r="B59" i="12"/>
  <c r="I58" i="12"/>
  <c r="B58" i="12"/>
  <c r="L58" i="12" s="1"/>
  <c r="R57" i="12"/>
  <c r="O57" i="12"/>
  <c r="L57" i="12"/>
  <c r="I57" i="12"/>
  <c r="F57" i="12"/>
  <c r="C57" i="12"/>
  <c r="B57" i="12"/>
  <c r="L56" i="12"/>
  <c r="B56" i="12"/>
  <c r="I56" i="12" s="1"/>
  <c r="B55" i="12"/>
  <c r="O55" i="12" s="1"/>
  <c r="B54" i="12"/>
  <c r="L54" i="12" s="1"/>
  <c r="I53" i="12"/>
  <c r="F53" i="12"/>
  <c r="B53" i="12"/>
  <c r="L53" i="12" s="1"/>
  <c r="L52" i="12"/>
  <c r="F52" i="12"/>
  <c r="B52" i="12"/>
  <c r="I52" i="12" s="1"/>
  <c r="B51" i="12"/>
  <c r="R51" i="12" s="1"/>
  <c r="R50" i="12"/>
  <c r="B50" i="12"/>
  <c r="O50" i="12" s="1"/>
  <c r="B49" i="12"/>
  <c r="L49" i="12" s="1"/>
  <c r="L48" i="12"/>
  <c r="B48" i="12"/>
  <c r="Q47" i="12"/>
  <c r="N47" i="12"/>
  <c r="K47" i="12"/>
  <c r="H47" i="12"/>
  <c r="E47" i="12"/>
  <c r="B47" i="12"/>
  <c r="R46" i="12"/>
  <c r="O46" i="12"/>
  <c r="L46" i="12"/>
  <c r="I46" i="12"/>
  <c r="F46" i="12"/>
  <c r="C46" i="12"/>
  <c r="B46" i="12"/>
  <c r="R45" i="12"/>
  <c r="B45" i="12"/>
  <c r="O45" i="12" s="1"/>
  <c r="B44" i="12"/>
  <c r="L44" i="12" s="1"/>
  <c r="L43" i="12"/>
  <c r="B43" i="12"/>
  <c r="B42" i="12"/>
  <c r="R42" i="12" s="1"/>
  <c r="B41" i="12"/>
  <c r="O41" i="12" s="1"/>
  <c r="Q40" i="12"/>
  <c r="N40" i="12"/>
  <c r="K40" i="12"/>
  <c r="H40" i="12"/>
  <c r="E40" i="12"/>
  <c r="E39" i="12" s="1"/>
  <c r="R38" i="12"/>
  <c r="O38" i="12"/>
  <c r="L38" i="12"/>
  <c r="I38" i="12"/>
  <c r="F38" i="12"/>
  <c r="C38" i="12"/>
  <c r="B38" i="12"/>
  <c r="B37" i="12"/>
  <c r="L37" i="12" s="1"/>
  <c r="I36" i="12"/>
  <c r="B36" i="12"/>
  <c r="R36" i="12" s="1"/>
  <c r="I35" i="12"/>
  <c r="F35" i="12"/>
  <c r="B35" i="12"/>
  <c r="O35" i="12" s="1"/>
  <c r="O34" i="12"/>
  <c r="I34" i="12"/>
  <c r="F34" i="12"/>
  <c r="B34" i="12"/>
  <c r="L34" i="12" s="1"/>
  <c r="B33" i="12"/>
  <c r="I32" i="12"/>
  <c r="B32" i="12"/>
  <c r="R32" i="12" s="1"/>
  <c r="Q31" i="12"/>
  <c r="R31" i="12" s="1"/>
  <c r="N31" i="12"/>
  <c r="K31" i="12"/>
  <c r="L31" i="12" s="1"/>
  <c r="H31" i="12"/>
  <c r="E31" i="12"/>
  <c r="F31" i="12" s="1"/>
  <c r="B31" i="12"/>
  <c r="O31" i="12" s="1"/>
  <c r="Q30" i="12"/>
  <c r="N30" i="12"/>
  <c r="K30" i="12"/>
  <c r="H30" i="12"/>
  <c r="E30" i="12"/>
  <c r="R29" i="12"/>
  <c r="O29" i="12"/>
  <c r="L29" i="12"/>
  <c r="I29" i="12"/>
  <c r="F29" i="12"/>
  <c r="C29" i="12"/>
  <c r="B29" i="12"/>
  <c r="O28" i="12"/>
  <c r="B28" i="12"/>
  <c r="L28" i="12" s="1"/>
  <c r="B27" i="12"/>
  <c r="B26" i="12"/>
  <c r="R26" i="12" s="1"/>
  <c r="R25" i="12"/>
  <c r="B25" i="12"/>
  <c r="L25" i="12" s="1"/>
  <c r="Q24" i="12"/>
  <c r="N24" i="12"/>
  <c r="K24" i="12"/>
  <c r="H24" i="12"/>
  <c r="E24" i="12"/>
  <c r="R23" i="12"/>
  <c r="O23" i="12"/>
  <c r="L23" i="12"/>
  <c r="I23" i="12"/>
  <c r="F23" i="12"/>
  <c r="C23" i="12"/>
  <c r="B23" i="12"/>
  <c r="R22" i="12"/>
  <c r="B22" i="12"/>
  <c r="L22" i="12" s="1"/>
  <c r="O21" i="12"/>
  <c r="I21" i="12"/>
  <c r="B21" i="12"/>
  <c r="R21" i="12" s="1"/>
  <c r="R20" i="12"/>
  <c r="L20" i="12"/>
  <c r="F20" i="12"/>
  <c r="B20" i="12"/>
  <c r="O19" i="12"/>
  <c r="B19" i="12"/>
  <c r="L19" i="12" s="1"/>
  <c r="Q18" i="12"/>
  <c r="N18" i="12"/>
  <c r="K18" i="12"/>
  <c r="H18" i="12"/>
  <c r="E18" i="12"/>
  <c r="R16" i="12"/>
  <c r="O16" i="12"/>
  <c r="L16" i="12"/>
  <c r="I16" i="12"/>
  <c r="F16" i="12"/>
  <c r="C16" i="12"/>
  <c r="B16" i="12"/>
  <c r="R14" i="12"/>
  <c r="O14" i="12"/>
  <c r="L14" i="12"/>
  <c r="I14" i="12"/>
  <c r="F14" i="12"/>
  <c r="C14" i="12"/>
  <c r="B14" i="12"/>
  <c r="R12" i="12"/>
  <c r="O12" i="12"/>
  <c r="L12" i="12"/>
  <c r="I12" i="12"/>
  <c r="F12" i="12"/>
  <c r="C12" i="12"/>
  <c r="B12" i="12"/>
  <c r="F65" i="12" l="1"/>
  <c r="I31" i="12"/>
  <c r="R44" i="12"/>
  <c r="R49" i="12"/>
  <c r="L111" i="12"/>
  <c r="I111" i="12"/>
  <c r="F111" i="12"/>
  <c r="M24" i="24"/>
  <c r="P24" i="24"/>
  <c r="M31" i="24"/>
  <c r="J31" i="24"/>
  <c r="M146" i="24"/>
  <c r="P146" i="24"/>
  <c r="G146" i="24"/>
  <c r="R19" i="12"/>
  <c r="R28" i="12"/>
  <c r="B30" i="12"/>
  <c r="I42" i="12"/>
  <c r="F49" i="12"/>
  <c r="F54" i="12"/>
  <c r="L61" i="12"/>
  <c r="R61" i="12"/>
  <c r="F62" i="12"/>
  <c r="Q83" i="12"/>
  <c r="O89" i="12"/>
  <c r="I105" i="12"/>
  <c r="L105" i="12"/>
  <c r="G24" i="24"/>
  <c r="M42" i="24"/>
  <c r="P42" i="24"/>
  <c r="O37" i="24"/>
  <c r="M49" i="24"/>
  <c r="J49" i="24"/>
  <c r="M74" i="24"/>
  <c r="P74" i="24"/>
  <c r="J74" i="24"/>
  <c r="M109" i="24"/>
  <c r="P109" i="24"/>
  <c r="J109" i="24"/>
  <c r="P113" i="24"/>
  <c r="J113" i="24"/>
  <c r="G113" i="24"/>
  <c r="M132" i="24"/>
  <c r="P132" i="24"/>
  <c r="M135" i="24"/>
  <c r="J135" i="24"/>
  <c r="M140" i="24"/>
  <c r="P140" i="24"/>
  <c r="G140" i="24"/>
  <c r="M161" i="24"/>
  <c r="R28" i="47"/>
  <c r="B27" i="47"/>
  <c r="L28" i="47"/>
  <c r="F28" i="47"/>
  <c r="F19" i="12"/>
  <c r="F22" i="12"/>
  <c r="B24" i="12"/>
  <c r="F25" i="12"/>
  <c r="I26" i="12"/>
  <c r="F28" i="12"/>
  <c r="R34" i="12"/>
  <c r="R35" i="12"/>
  <c r="I41" i="12"/>
  <c r="I44" i="12"/>
  <c r="F45" i="12"/>
  <c r="I49" i="12"/>
  <c r="F50" i="12"/>
  <c r="I51" i="12"/>
  <c r="R52" i="12"/>
  <c r="O53" i="12"/>
  <c r="I54" i="12"/>
  <c r="F61" i="12"/>
  <c r="O64" i="12"/>
  <c r="L66" i="12"/>
  <c r="I66" i="12"/>
  <c r="O72" i="12"/>
  <c r="F72" i="12"/>
  <c r="R111" i="12"/>
  <c r="O116" i="12"/>
  <c r="I116" i="12"/>
  <c r="F116" i="12"/>
  <c r="L119" i="12"/>
  <c r="O119" i="12"/>
  <c r="I119" i="12"/>
  <c r="M19" i="24"/>
  <c r="J19" i="24"/>
  <c r="M40" i="24"/>
  <c r="P40" i="24"/>
  <c r="G42" i="24"/>
  <c r="M50" i="24"/>
  <c r="P50" i="24"/>
  <c r="M53" i="24"/>
  <c r="J53" i="24"/>
  <c r="G53" i="24"/>
  <c r="M63" i="24"/>
  <c r="J63" i="24"/>
  <c r="G63" i="24"/>
  <c r="C69" i="24"/>
  <c r="M69" i="24" s="1"/>
  <c r="G74" i="24"/>
  <c r="M84" i="24"/>
  <c r="P84" i="24"/>
  <c r="J84" i="24"/>
  <c r="C106" i="24"/>
  <c r="M107" i="24"/>
  <c r="P107" i="24"/>
  <c r="J107" i="24"/>
  <c r="G110" i="24"/>
  <c r="M110" i="24"/>
  <c r="M113" i="24"/>
  <c r="M124" i="24"/>
  <c r="P124" i="24"/>
  <c r="M127" i="24"/>
  <c r="J127" i="24"/>
  <c r="M130" i="24"/>
  <c r="P130" i="24"/>
  <c r="G132" i="24"/>
  <c r="M136" i="24"/>
  <c r="P136" i="24"/>
  <c r="M144" i="24"/>
  <c r="P144" i="24"/>
  <c r="G144" i="24"/>
  <c r="J147" i="24"/>
  <c r="M149" i="24"/>
  <c r="J149" i="24"/>
  <c r="M159" i="24"/>
  <c r="J159" i="24"/>
  <c r="R54" i="47"/>
  <c r="F54" i="47"/>
  <c r="I54" i="47"/>
  <c r="B35" i="47"/>
  <c r="I35" i="47" s="1"/>
  <c r="L54" i="47"/>
  <c r="R17" i="47"/>
  <c r="L17" i="47"/>
  <c r="F17" i="47"/>
  <c r="O17" i="47"/>
  <c r="B16" i="47"/>
  <c r="L62" i="12"/>
  <c r="O62" i="12"/>
  <c r="L89" i="12"/>
  <c r="I89" i="12"/>
  <c r="F89" i="12"/>
  <c r="R92" i="12"/>
  <c r="R117" i="12"/>
  <c r="I117" i="12"/>
  <c r="M117" i="24"/>
  <c r="J117" i="24"/>
  <c r="F41" i="12"/>
  <c r="F44" i="12"/>
  <c r="R77" i="12"/>
  <c r="I77" i="12"/>
  <c r="Q91" i="12"/>
  <c r="O111" i="12"/>
  <c r="O120" i="12"/>
  <c r="I120" i="12"/>
  <c r="F120" i="12"/>
  <c r="M32" i="24"/>
  <c r="P32" i="24"/>
  <c r="M39" i="24"/>
  <c r="J39" i="24"/>
  <c r="M138" i="24"/>
  <c r="P138" i="24"/>
  <c r="B18" i="12"/>
  <c r="I19" i="12"/>
  <c r="O26" i="12"/>
  <c r="I28" i="12"/>
  <c r="Q39" i="12"/>
  <c r="R41" i="12"/>
  <c r="O44" i="12"/>
  <c r="I45" i="12"/>
  <c r="L47" i="12"/>
  <c r="O49" i="12"/>
  <c r="I50" i="12"/>
  <c r="R53" i="12"/>
  <c r="O61" i="12"/>
  <c r="R62" i="12"/>
  <c r="L65" i="12"/>
  <c r="O65" i="12"/>
  <c r="H91" i="12"/>
  <c r="B92" i="12"/>
  <c r="I92" i="12" s="1"/>
  <c r="N91" i="12"/>
  <c r="O104" i="12"/>
  <c r="I104" i="12"/>
  <c r="F104" i="12"/>
  <c r="R121" i="12"/>
  <c r="I121" i="12"/>
  <c r="M20" i="24"/>
  <c r="P20" i="24"/>
  <c r="M23" i="24"/>
  <c r="J23" i="24"/>
  <c r="J56" i="24"/>
  <c r="M56" i="24"/>
  <c r="G77" i="24"/>
  <c r="M77" i="24"/>
  <c r="J116" i="24"/>
  <c r="M116" i="24"/>
  <c r="G116" i="24"/>
  <c r="M122" i="24"/>
  <c r="P122" i="24"/>
  <c r="G124" i="24"/>
  <c r="M128" i="24"/>
  <c r="P128" i="24"/>
  <c r="G130" i="24"/>
  <c r="G136" i="24"/>
  <c r="J141" i="24"/>
  <c r="M150" i="24"/>
  <c r="P150" i="24"/>
  <c r="M155" i="24"/>
  <c r="J155" i="24"/>
  <c r="O79" i="12"/>
  <c r="R85" i="12"/>
  <c r="E91" i="12"/>
  <c r="R95" i="12"/>
  <c r="R96" i="12"/>
  <c r="R99" i="12"/>
  <c r="R100" i="12"/>
  <c r="P72" i="24"/>
  <c r="P99" i="24"/>
  <c r="P103" i="24"/>
  <c r="P111" i="24"/>
  <c r="B84" i="12"/>
  <c r="O84" i="12" s="1"/>
  <c r="C45" i="24"/>
  <c r="G45" i="24" s="1"/>
  <c r="O61" i="47"/>
  <c r="I61" i="47"/>
  <c r="B75" i="47"/>
  <c r="L75" i="47" s="1"/>
  <c r="K14" i="47"/>
  <c r="L16" i="47"/>
  <c r="I16" i="47"/>
  <c r="H14" i="47"/>
  <c r="R61" i="47"/>
  <c r="E14" i="47"/>
  <c r="F16" i="47"/>
  <c r="L61" i="47"/>
  <c r="N14" i="47"/>
  <c r="O16" i="47"/>
  <c r="L27" i="47"/>
  <c r="O27" i="47"/>
  <c r="I27" i="47"/>
  <c r="R27" i="47"/>
  <c r="F27" i="47"/>
  <c r="R76" i="47"/>
  <c r="F61" i="47"/>
  <c r="O76" i="47"/>
  <c r="L76" i="47"/>
  <c r="F76" i="47"/>
  <c r="Q14" i="47"/>
  <c r="R16" i="47"/>
  <c r="B14" i="47"/>
  <c r="M45" i="24"/>
  <c r="M22" i="24"/>
  <c r="C38" i="24"/>
  <c r="F37" i="24"/>
  <c r="G38" i="24"/>
  <c r="G43" i="24"/>
  <c r="P43" i="24"/>
  <c r="G47" i="24"/>
  <c r="P47" i="24"/>
  <c r="G131" i="24"/>
  <c r="P131" i="24"/>
  <c r="M131" i="24"/>
  <c r="J131" i="24"/>
  <c r="L15" i="24"/>
  <c r="C22" i="24"/>
  <c r="G22" i="24" s="1"/>
  <c r="M29" i="24"/>
  <c r="J43" i="24"/>
  <c r="J47" i="24"/>
  <c r="G79" i="24"/>
  <c r="J79" i="24"/>
  <c r="C82" i="24"/>
  <c r="F81" i="24"/>
  <c r="G82" i="24"/>
  <c r="G94" i="24"/>
  <c r="P94" i="24"/>
  <c r="M94" i="24"/>
  <c r="J94" i="24"/>
  <c r="G96" i="24"/>
  <c r="P96" i="24"/>
  <c r="J96" i="24"/>
  <c r="M96" i="24"/>
  <c r="G100" i="24"/>
  <c r="P100" i="24"/>
  <c r="J100" i="24"/>
  <c r="M100" i="24"/>
  <c r="G106" i="24"/>
  <c r="M106" i="24"/>
  <c r="G17" i="24"/>
  <c r="P17" i="24"/>
  <c r="J45" i="24"/>
  <c r="P59" i="24"/>
  <c r="J59" i="24"/>
  <c r="G59" i="24"/>
  <c r="G73" i="24"/>
  <c r="J73" i="24"/>
  <c r="L81" i="24"/>
  <c r="M82" i="24"/>
  <c r="J17" i="24"/>
  <c r="G35" i="24"/>
  <c r="P35" i="24"/>
  <c r="G41" i="24"/>
  <c r="P41" i="24"/>
  <c r="M71" i="24"/>
  <c r="J71" i="24"/>
  <c r="C16" i="24"/>
  <c r="M16" i="24" s="1"/>
  <c r="F15" i="24"/>
  <c r="M17" i="24"/>
  <c r="G25" i="24"/>
  <c r="P25" i="24"/>
  <c r="G29" i="24"/>
  <c r="O28" i="24"/>
  <c r="P29" i="24"/>
  <c r="G33" i="24"/>
  <c r="P33" i="24"/>
  <c r="J35" i="24"/>
  <c r="G39" i="24"/>
  <c r="P39" i="24"/>
  <c r="J41" i="24"/>
  <c r="M43" i="24"/>
  <c r="M47" i="24"/>
  <c r="P51" i="24"/>
  <c r="G51" i="24"/>
  <c r="J60" i="24"/>
  <c r="G60" i="24"/>
  <c r="G71" i="24"/>
  <c r="P73" i="24"/>
  <c r="M79" i="24"/>
  <c r="C90" i="24"/>
  <c r="F89" i="24"/>
  <c r="G19" i="24"/>
  <c r="P19" i="24"/>
  <c r="G23" i="24"/>
  <c r="P23" i="24"/>
  <c r="I28" i="24"/>
  <c r="J29" i="24"/>
  <c r="G31" i="24"/>
  <c r="P31" i="24"/>
  <c r="M35" i="24"/>
  <c r="L37" i="24"/>
  <c r="M38" i="24"/>
  <c r="M41" i="24"/>
  <c r="P45" i="24"/>
  <c r="G49" i="24"/>
  <c r="P49" i="24"/>
  <c r="P58" i="24"/>
  <c r="F66" i="24"/>
  <c r="P79" i="24"/>
  <c r="G83" i="24"/>
  <c r="P83" i="24"/>
  <c r="J83" i="24"/>
  <c r="P90" i="24"/>
  <c r="G98" i="24"/>
  <c r="P98" i="24"/>
  <c r="J98" i="24"/>
  <c r="M98" i="24"/>
  <c r="J108" i="24"/>
  <c r="G108" i="24"/>
  <c r="P108" i="24"/>
  <c r="M108" i="24"/>
  <c r="G121" i="24"/>
  <c r="P121" i="24"/>
  <c r="M121" i="24"/>
  <c r="J121" i="24"/>
  <c r="G157" i="24"/>
  <c r="M157" i="24"/>
  <c r="J114" i="24"/>
  <c r="G114" i="24"/>
  <c r="G145" i="24"/>
  <c r="P145" i="24"/>
  <c r="M145" i="24"/>
  <c r="J145" i="24"/>
  <c r="J18" i="24"/>
  <c r="J20" i="24"/>
  <c r="J24" i="24"/>
  <c r="J26" i="24"/>
  <c r="J30" i="24"/>
  <c r="J32" i="24"/>
  <c r="J34" i="24"/>
  <c r="J40" i="24"/>
  <c r="J42" i="24"/>
  <c r="J46" i="24"/>
  <c r="J48" i="24"/>
  <c r="J50" i="24"/>
  <c r="P52" i="24"/>
  <c r="M54" i="24"/>
  <c r="P56" i="24"/>
  <c r="M58" i="24"/>
  <c r="P61" i="24"/>
  <c r="P62" i="24"/>
  <c r="M64" i="24"/>
  <c r="P67" i="24"/>
  <c r="M70" i="24"/>
  <c r="M75" i="24"/>
  <c r="P77" i="24"/>
  <c r="G85" i="24"/>
  <c r="P85" i="24"/>
  <c r="G87" i="24"/>
  <c r="P87" i="24"/>
  <c r="J90" i="24"/>
  <c r="J91" i="24"/>
  <c r="G91" i="24"/>
  <c r="O105" i="24"/>
  <c r="P106" i="24"/>
  <c r="G112" i="24"/>
  <c r="M112" i="24"/>
  <c r="J112" i="24"/>
  <c r="M114" i="24"/>
  <c r="G137" i="24"/>
  <c r="P137" i="24"/>
  <c r="M137" i="24"/>
  <c r="J137" i="24"/>
  <c r="G102" i="24"/>
  <c r="P102" i="24"/>
  <c r="G123" i="24"/>
  <c r="P123" i="24"/>
  <c r="M123" i="24"/>
  <c r="P53" i="24"/>
  <c r="P54" i="24"/>
  <c r="G58" i="24"/>
  <c r="G61" i="24"/>
  <c r="P63" i="24"/>
  <c r="P64" i="24"/>
  <c r="G67" i="24"/>
  <c r="P70" i="24"/>
  <c r="P75" i="24"/>
  <c r="J85" i="24"/>
  <c r="M102" i="24"/>
  <c r="I105" i="24"/>
  <c r="C105" i="24" s="1"/>
  <c r="J106" i="24"/>
  <c r="P114" i="24"/>
  <c r="G129" i="24"/>
  <c r="P129" i="24"/>
  <c r="M129" i="24"/>
  <c r="J129" i="24"/>
  <c r="G139" i="24"/>
  <c r="P139" i="24"/>
  <c r="M139" i="24"/>
  <c r="G153" i="24"/>
  <c r="P153" i="24"/>
  <c r="M153" i="24"/>
  <c r="J153" i="24"/>
  <c r="M92" i="24"/>
  <c r="J93" i="24"/>
  <c r="J95" i="24"/>
  <c r="P110" i="24"/>
  <c r="P115" i="24"/>
  <c r="P116" i="24"/>
  <c r="M118" i="24"/>
  <c r="G127" i="24"/>
  <c r="P127" i="24"/>
  <c r="G135" i="24"/>
  <c r="P135" i="24"/>
  <c r="G143" i="24"/>
  <c r="P143" i="24"/>
  <c r="G151" i="24"/>
  <c r="P151" i="24"/>
  <c r="C163" i="24"/>
  <c r="M163" i="24" s="1"/>
  <c r="G168" i="24"/>
  <c r="P168" i="24"/>
  <c r="G109" i="24"/>
  <c r="G115" i="24"/>
  <c r="P117" i="24"/>
  <c r="P118" i="24"/>
  <c r="C120" i="24"/>
  <c r="G120" i="24" s="1"/>
  <c r="G125" i="24"/>
  <c r="P125" i="24"/>
  <c r="G133" i="24"/>
  <c r="P133" i="24"/>
  <c r="G141" i="24"/>
  <c r="P141" i="24"/>
  <c r="G149" i="24"/>
  <c r="P149" i="24"/>
  <c r="P157" i="24"/>
  <c r="G166" i="24"/>
  <c r="P166" i="24"/>
  <c r="J168" i="24"/>
  <c r="G147" i="24"/>
  <c r="P147" i="24"/>
  <c r="G155" i="24"/>
  <c r="P155" i="24"/>
  <c r="J157" i="24"/>
  <c r="G159" i="24"/>
  <c r="P159" i="24"/>
  <c r="J161" i="24"/>
  <c r="G161" i="24"/>
  <c r="G164" i="24"/>
  <c r="P164" i="24"/>
  <c r="J166" i="24"/>
  <c r="M168" i="24"/>
  <c r="J122" i="24"/>
  <c r="J124" i="24"/>
  <c r="J126" i="24"/>
  <c r="J128" i="24"/>
  <c r="J130" i="24"/>
  <c r="J132" i="24"/>
  <c r="J134" i="24"/>
  <c r="J136" i="24"/>
  <c r="J138" i="24"/>
  <c r="J140" i="24"/>
  <c r="J142" i="24"/>
  <c r="J144" i="24"/>
  <c r="J146" i="24"/>
  <c r="J148" i="24"/>
  <c r="J150" i="24"/>
  <c r="J152" i="24"/>
  <c r="J154" i="24"/>
  <c r="J158" i="24"/>
  <c r="J165" i="24"/>
  <c r="J167" i="24"/>
  <c r="J169" i="24"/>
  <c r="O24" i="12"/>
  <c r="N17" i="12"/>
  <c r="I33" i="12"/>
  <c r="R33" i="12"/>
  <c r="F33" i="12"/>
  <c r="O33" i="12"/>
  <c r="I74" i="12"/>
  <c r="R74" i="12"/>
  <c r="F74" i="12"/>
  <c r="O74" i="12"/>
  <c r="L74" i="12"/>
  <c r="I110" i="12"/>
  <c r="R110" i="12"/>
  <c r="F110" i="12"/>
  <c r="O110" i="12"/>
  <c r="L110" i="12"/>
  <c r="O20" i="12"/>
  <c r="I20" i="12"/>
  <c r="I22" i="12"/>
  <c r="O22" i="12"/>
  <c r="F24" i="12"/>
  <c r="E17" i="12"/>
  <c r="R24" i="12"/>
  <c r="Q17" i="12"/>
  <c r="I27" i="12"/>
  <c r="R27" i="12"/>
  <c r="F27" i="12"/>
  <c r="O27" i="12"/>
  <c r="L33" i="12"/>
  <c r="I43" i="12"/>
  <c r="R43" i="12"/>
  <c r="F43" i="12"/>
  <c r="O43" i="12"/>
  <c r="F47" i="12"/>
  <c r="R47" i="12"/>
  <c r="I94" i="12"/>
  <c r="R94" i="12"/>
  <c r="F94" i="12"/>
  <c r="O94" i="12"/>
  <c r="L94" i="12"/>
  <c r="I102" i="12"/>
  <c r="R102" i="12"/>
  <c r="F102" i="12"/>
  <c r="O102" i="12"/>
  <c r="L102" i="12"/>
  <c r="L24" i="12"/>
  <c r="K17" i="12"/>
  <c r="K68" i="12"/>
  <c r="K39" i="12"/>
  <c r="N39" i="12"/>
  <c r="O47" i="12"/>
  <c r="I24" i="12"/>
  <c r="H17" i="12"/>
  <c r="O25" i="12"/>
  <c r="I25" i="12"/>
  <c r="L27" i="12"/>
  <c r="I37" i="12"/>
  <c r="R37" i="12"/>
  <c r="F37" i="12"/>
  <c r="O37" i="12"/>
  <c r="B40" i="12"/>
  <c r="I40" i="12" s="1"/>
  <c r="R40" i="12"/>
  <c r="H39" i="12"/>
  <c r="I47" i="12"/>
  <c r="I48" i="12"/>
  <c r="R48" i="12"/>
  <c r="F48" i="12"/>
  <c r="O48" i="12"/>
  <c r="R55" i="12"/>
  <c r="F55" i="12"/>
  <c r="L55" i="12"/>
  <c r="I55" i="12"/>
  <c r="R63" i="12"/>
  <c r="F63" i="12"/>
  <c r="O63" i="12"/>
  <c r="L63" i="12"/>
  <c r="I63" i="12"/>
  <c r="L21" i="12"/>
  <c r="L26" i="12"/>
  <c r="L32" i="12"/>
  <c r="L36" i="12"/>
  <c r="L42" i="12"/>
  <c r="L51" i="12"/>
  <c r="O56" i="12"/>
  <c r="B71" i="12"/>
  <c r="O71" i="12" s="1"/>
  <c r="E68" i="12"/>
  <c r="R73" i="12"/>
  <c r="F73" i="12"/>
  <c r="O73" i="12"/>
  <c r="I88" i="12"/>
  <c r="R88" i="12"/>
  <c r="F88" i="12"/>
  <c r="O88" i="12"/>
  <c r="O107" i="12"/>
  <c r="L115" i="12"/>
  <c r="O32" i="12"/>
  <c r="L35" i="12"/>
  <c r="O36" i="12"/>
  <c r="L41" i="12"/>
  <c r="O42" i="12"/>
  <c r="L45" i="12"/>
  <c r="L50" i="12"/>
  <c r="O51" i="12"/>
  <c r="R56" i="12"/>
  <c r="O58" i="12"/>
  <c r="R58" i="12"/>
  <c r="I69" i="12"/>
  <c r="R69" i="12"/>
  <c r="F69" i="12"/>
  <c r="I73" i="12"/>
  <c r="L88" i="12"/>
  <c r="I98" i="12"/>
  <c r="R98" i="12"/>
  <c r="F98" i="12"/>
  <c r="O98" i="12"/>
  <c r="B107" i="12"/>
  <c r="F107" i="12" s="1"/>
  <c r="R107" i="12"/>
  <c r="I113" i="12"/>
  <c r="R113" i="12"/>
  <c r="F113" i="12"/>
  <c r="O113" i="12"/>
  <c r="I118" i="12"/>
  <c r="R118" i="12"/>
  <c r="F118" i="12"/>
  <c r="O118" i="12"/>
  <c r="F21" i="12"/>
  <c r="F26" i="12"/>
  <c r="F32" i="12"/>
  <c r="F36" i="12"/>
  <c r="F42" i="12"/>
  <c r="F51" i="12"/>
  <c r="O52" i="12"/>
  <c r="O54" i="12"/>
  <c r="R54" i="12"/>
  <c r="F56" i="12"/>
  <c r="F58" i="12"/>
  <c r="B60" i="12"/>
  <c r="R60" i="12" s="1"/>
  <c r="I64" i="12"/>
  <c r="R64" i="12"/>
  <c r="F64" i="12"/>
  <c r="L73" i="12"/>
  <c r="L98" i="12"/>
  <c r="I107" i="12"/>
  <c r="L113" i="12"/>
  <c r="B115" i="12"/>
  <c r="I115" i="12" s="1"/>
  <c r="R115" i="12"/>
  <c r="L118" i="12"/>
  <c r="F75" i="12"/>
  <c r="R75" i="12"/>
  <c r="I76" i="12"/>
  <c r="L77" i="12"/>
  <c r="R79" i="12"/>
  <c r="L81" i="12"/>
  <c r="I86" i="12"/>
  <c r="L87" i="12"/>
  <c r="L93" i="12"/>
  <c r="L97" i="12"/>
  <c r="L101" i="12"/>
  <c r="O105" i="12"/>
  <c r="L109" i="12"/>
  <c r="L117" i="12"/>
  <c r="L121" i="12"/>
  <c r="I61" i="12"/>
  <c r="I65" i="12"/>
  <c r="L72" i="12"/>
  <c r="L76" i="12"/>
  <c r="F84" i="12"/>
  <c r="L86" i="12"/>
  <c r="O87" i="12"/>
  <c r="O93" i="12"/>
  <c r="L96" i="12"/>
  <c r="O97" i="12"/>
  <c r="L100" i="12"/>
  <c r="O101" i="12"/>
  <c r="L104" i="12"/>
  <c r="F105" i="12"/>
  <c r="R105" i="12"/>
  <c r="O109" i="12"/>
  <c r="L116" i="12"/>
  <c r="O117" i="12"/>
  <c r="L120" i="12"/>
  <c r="O121" i="12"/>
  <c r="F77" i="12"/>
  <c r="F81" i="12"/>
  <c r="F87" i="12"/>
  <c r="F93" i="12"/>
  <c r="F97" i="12"/>
  <c r="F101" i="12"/>
  <c r="F109" i="12"/>
  <c r="F117" i="12"/>
  <c r="F121" i="12"/>
  <c r="B11" i="141"/>
  <c r="C10" i="141"/>
  <c r="B10" i="141"/>
  <c r="C16" i="142"/>
  <c r="C14" i="142"/>
  <c r="C12" i="142" s="1"/>
  <c r="B12" i="142"/>
  <c r="J57" i="144"/>
  <c r="C57" i="144"/>
  <c r="G57" i="144" s="1"/>
  <c r="M56" i="144"/>
  <c r="J56" i="144"/>
  <c r="G56" i="144"/>
  <c r="D56" i="144"/>
  <c r="C56" i="144"/>
  <c r="L55" i="144"/>
  <c r="I55" i="144"/>
  <c r="F55" i="144"/>
  <c r="C55" i="144" s="1"/>
  <c r="M55" i="144" s="1"/>
  <c r="M54" i="144"/>
  <c r="J54" i="144"/>
  <c r="G54" i="144"/>
  <c r="D54" i="144"/>
  <c r="C54" i="144"/>
  <c r="J53" i="144"/>
  <c r="G53" i="144"/>
  <c r="C53" i="144"/>
  <c r="M53" i="144" s="1"/>
  <c r="C52" i="144"/>
  <c r="G52" i="144" s="1"/>
  <c r="C51" i="144"/>
  <c r="J51" i="144" s="1"/>
  <c r="C50" i="144"/>
  <c r="M50" i="144" s="1"/>
  <c r="J49" i="144"/>
  <c r="G49" i="144"/>
  <c r="C49" i="144"/>
  <c r="M49" i="144" s="1"/>
  <c r="C48" i="144"/>
  <c r="G48" i="144" s="1"/>
  <c r="C47" i="144"/>
  <c r="J47" i="144" s="1"/>
  <c r="C46" i="144"/>
  <c r="M46" i="144" s="1"/>
  <c r="J45" i="144"/>
  <c r="G45" i="144"/>
  <c r="C45" i="144"/>
  <c r="M45" i="144" s="1"/>
  <c r="C44" i="144"/>
  <c r="G44" i="144" s="1"/>
  <c r="C43" i="144"/>
  <c r="J43" i="144" s="1"/>
  <c r="M42" i="144"/>
  <c r="J42" i="144"/>
  <c r="G42" i="144"/>
  <c r="D42" i="144"/>
  <c r="C42" i="144"/>
  <c r="L41" i="144"/>
  <c r="I41" i="144"/>
  <c r="F41" i="144"/>
  <c r="M40" i="144"/>
  <c r="J40" i="144"/>
  <c r="G40" i="144"/>
  <c r="D40" i="144"/>
  <c r="C40" i="144"/>
  <c r="C39" i="144"/>
  <c r="G39" i="144" s="1"/>
  <c r="C38" i="144"/>
  <c r="J38" i="144" s="1"/>
  <c r="C37" i="144"/>
  <c r="M37" i="144" s="1"/>
  <c r="J36" i="144"/>
  <c r="G36" i="144"/>
  <c r="C36" i="144"/>
  <c r="M36" i="144" s="1"/>
  <c r="C35" i="144"/>
  <c r="G35" i="144" s="1"/>
  <c r="C34" i="144"/>
  <c r="J34" i="144" s="1"/>
  <c r="C33" i="144"/>
  <c r="M33" i="144" s="1"/>
  <c r="J32" i="144"/>
  <c r="G32" i="144"/>
  <c r="C32" i="144"/>
  <c r="M32" i="144" s="1"/>
  <c r="C31" i="144"/>
  <c r="G31" i="144" s="1"/>
  <c r="M30" i="144"/>
  <c r="J30" i="144"/>
  <c r="G30" i="144"/>
  <c r="D30" i="144"/>
  <c r="C30" i="144"/>
  <c r="L29" i="144"/>
  <c r="I29" i="144"/>
  <c r="F29" i="144"/>
  <c r="C29" i="144" s="1"/>
  <c r="M29" i="144" s="1"/>
  <c r="M28" i="144"/>
  <c r="J28" i="144"/>
  <c r="G28" i="144"/>
  <c r="D28" i="144"/>
  <c r="C28" i="144"/>
  <c r="J27" i="144"/>
  <c r="G27" i="144"/>
  <c r="C27" i="144"/>
  <c r="M27" i="144" s="1"/>
  <c r="C26" i="144"/>
  <c r="G26" i="144" s="1"/>
  <c r="C25" i="144"/>
  <c r="J25" i="144" s="1"/>
  <c r="G24" i="144"/>
  <c r="C24" i="144"/>
  <c r="M24" i="144" s="1"/>
  <c r="J23" i="144"/>
  <c r="G23" i="144"/>
  <c r="C23" i="144"/>
  <c r="M23" i="144" s="1"/>
  <c r="M22" i="144"/>
  <c r="J22" i="144"/>
  <c r="G22" i="144"/>
  <c r="D22" i="144"/>
  <c r="C22" i="144"/>
  <c r="L21" i="144"/>
  <c r="L15" i="144" s="1"/>
  <c r="I21" i="144"/>
  <c r="F21" i="144"/>
  <c r="G21" i="144" s="1"/>
  <c r="C21" i="144"/>
  <c r="M20" i="144"/>
  <c r="J20" i="144"/>
  <c r="G20" i="144"/>
  <c r="D20" i="144"/>
  <c r="C20" i="144"/>
  <c r="C19" i="144"/>
  <c r="M19" i="144" s="1"/>
  <c r="M18" i="144"/>
  <c r="J18" i="144"/>
  <c r="G18" i="144"/>
  <c r="D18" i="144"/>
  <c r="C18" i="144"/>
  <c r="J17" i="144"/>
  <c r="C17" i="144"/>
  <c r="G17" i="144" s="1"/>
  <c r="M16" i="144"/>
  <c r="J16" i="144"/>
  <c r="G16" i="144"/>
  <c r="D16" i="144"/>
  <c r="C16" i="144"/>
  <c r="I15" i="144"/>
  <c r="M14" i="144"/>
  <c r="J14" i="144"/>
  <c r="G14" i="144"/>
  <c r="D14" i="144"/>
  <c r="C14" i="144"/>
  <c r="C13" i="144"/>
  <c r="M13" i="144" s="1"/>
  <c r="C39" i="139"/>
  <c r="M39" i="139" s="1"/>
  <c r="C38" i="139"/>
  <c r="M38" i="139" s="1"/>
  <c r="J37" i="139"/>
  <c r="G37" i="139"/>
  <c r="C37" i="139"/>
  <c r="M37" i="139" s="1"/>
  <c r="C36" i="139"/>
  <c r="J36" i="139" s="1"/>
  <c r="C35" i="139"/>
  <c r="M35" i="139" s="1"/>
  <c r="M34" i="139"/>
  <c r="J34" i="139"/>
  <c r="G34" i="139"/>
  <c r="D34" i="139"/>
  <c r="C34" i="139"/>
  <c r="L33" i="139"/>
  <c r="I33" i="139"/>
  <c r="F33" i="139"/>
  <c r="C33" i="139" s="1"/>
  <c r="M32" i="139"/>
  <c r="J32" i="139"/>
  <c r="G32" i="139"/>
  <c r="D32" i="139"/>
  <c r="C32" i="139"/>
  <c r="C31" i="139"/>
  <c r="J31" i="139" s="1"/>
  <c r="C30" i="139"/>
  <c r="M30" i="139" s="1"/>
  <c r="G29" i="139"/>
  <c r="C29" i="139"/>
  <c r="M29" i="139" s="1"/>
  <c r="C28" i="139"/>
  <c r="G28" i="139" s="1"/>
  <c r="C27" i="139"/>
  <c r="J27" i="139" s="1"/>
  <c r="C26" i="139"/>
  <c r="M26" i="139" s="1"/>
  <c r="C25" i="139"/>
  <c r="M25" i="139" s="1"/>
  <c r="J24" i="139"/>
  <c r="C24" i="139"/>
  <c r="G24" i="139" s="1"/>
  <c r="C23" i="139"/>
  <c r="J23" i="139" s="1"/>
  <c r="M22" i="139"/>
  <c r="J22" i="139"/>
  <c r="G22" i="139"/>
  <c r="D22" i="139"/>
  <c r="C22" i="139"/>
  <c r="L21" i="139"/>
  <c r="L14" i="139" s="1"/>
  <c r="I21" i="139"/>
  <c r="F21" i="139"/>
  <c r="M20" i="139"/>
  <c r="J20" i="139"/>
  <c r="G20" i="139"/>
  <c r="D20" i="139"/>
  <c r="C20" i="139"/>
  <c r="J19" i="139"/>
  <c r="G19" i="139"/>
  <c r="C19" i="139"/>
  <c r="M19" i="139" s="1"/>
  <c r="C18" i="139"/>
  <c r="G18" i="139" s="1"/>
  <c r="M17" i="139"/>
  <c r="J17" i="139"/>
  <c r="G17" i="139"/>
  <c r="D17" i="139"/>
  <c r="C17" i="139"/>
  <c r="L16" i="139"/>
  <c r="I16" i="139"/>
  <c r="I14" i="139" s="1"/>
  <c r="F16" i="139"/>
  <c r="F14" i="139" s="1"/>
  <c r="M15" i="139"/>
  <c r="J15" i="139"/>
  <c r="G15" i="139"/>
  <c r="D15" i="139"/>
  <c r="C15" i="139"/>
  <c r="M13" i="139"/>
  <c r="J13" i="139"/>
  <c r="G13" i="139"/>
  <c r="D13" i="139"/>
  <c r="C13" i="139"/>
  <c r="C23" i="135"/>
  <c r="C18" i="135"/>
  <c r="C14" i="135"/>
  <c r="C23" i="136"/>
  <c r="C15" i="136"/>
  <c r="E14" i="136"/>
  <c r="E52" i="137"/>
  <c r="C27" i="137"/>
  <c r="E26" i="137"/>
  <c r="C15" i="137"/>
  <c r="E58" i="138"/>
  <c r="E56" i="138"/>
  <c r="E54" i="138"/>
  <c r="E52" i="138"/>
  <c r="E50" i="138"/>
  <c r="E48" i="138"/>
  <c r="E46" i="138"/>
  <c r="C45" i="138"/>
  <c r="E44" i="138"/>
  <c r="E42" i="138"/>
  <c r="E40" i="138"/>
  <c r="E38" i="138"/>
  <c r="E36" i="138"/>
  <c r="E34" i="138"/>
  <c r="E32" i="138"/>
  <c r="E30" i="138"/>
  <c r="E28" i="138"/>
  <c r="E26" i="138"/>
  <c r="E24" i="138"/>
  <c r="E22" i="138"/>
  <c r="E20" i="138"/>
  <c r="E18" i="138"/>
  <c r="E16" i="138"/>
  <c r="C15" i="138"/>
  <c r="E14" i="138"/>
  <c r="D24" i="114"/>
  <c r="D22" i="114"/>
  <c r="D20" i="114"/>
  <c r="D18" i="114"/>
  <c r="D16" i="114"/>
  <c r="D14" i="114"/>
  <c r="C13" i="114"/>
  <c r="D25" i="114" s="1"/>
  <c r="B17" i="123"/>
  <c r="AA16" i="123"/>
  <c r="X16" i="123"/>
  <c r="U16" i="123"/>
  <c r="R16" i="123"/>
  <c r="O16" i="123"/>
  <c r="L16" i="123"/>
  <c r="I16" i="123"/>
  <c r="F16" i="123"/>
  <c r="C16" i="123"/>
  <c r="B16" i="123"/>
  <c r="B15" i="123"/>
  <c r="AA14" i="123"/>
  <c r="X14" i="123"/>
  <c r="U14" i="123"/>
  <c r="R14" i="123"/>
  <c r="O14" i="123"/>
  <c r="L14" i="123"/>
  <c r="I14" i="123"/>
  <c r="F14" i="123"/>
  <c r="C14" i="123"/>
  <c r="B14" i="123"/>
  <c r="B13" i="123"/>
  <c r="AA12" i="123"/>
  <c r="X12" i="123"/>
  <c r="U12" i="123"/>
  <c r="R12" i="123"/>
  <c r="O12" i="123"/>
  <c r="L12" i="123"/>
  <c r="I12" i="123"/>
  <c r="F12" i="123"/>
  <c r="C12" i="123"/>
  <c r="B12" i="123"/>
  <c r="Z11" i="123"/>
  <c r="AA17" i="123" s="1"/>
  <c r="W11" i="123"/>
  <c r="T11" i="123"/>
  <c r="X17" i="123" s="1"/>
  <c r="Q11" i="123"/>
  <c r="R17" i="123" s="1"/>
  <c r="N11" i="123"/>
  <c r="O17" i="123" s="1"/>
  <c r="K11" i="123"/>
  <c r="L17" i="123" s="1"/>
  <c r="H11" i="123"/>
  <c r="I17" i="123" s="1"/>
  <c r="E11" i="123"/>
  <c r="F17" i="123" s="1"/>
  <c r="C13" i="136" l="1"/>
  <c r="E27" i="136" s="1"/>
  <c r="C14" i="139"/>
  <c r="F12" i="139"/>
  <c r="M14" i="139"/>
  <c r="L12" i="139"/>
  <c r="J55" i="144"/>
  <c r="J18" i="139"/>
  <c r="G13" i="144"/>
  <c r="D13" i="144" s="1"/>
  <c r="M21" i="144"/>
  <c r="J35" i="144"/>
  <c r="J39" i="144"/>
  <c r="D39" i="144" s="1"/>
  <c r="E12" i="142"/>
  <c r="F35" i="47"/>
  <c r="L35" i="47"/>
  <c r="B91" i="12"/>
  <c r="L91" i="12" s="1"/>
  <c r="B83" i="12"/>
  <c r="R84" i="12"/>
  <c r="R30" i="12"/>
  <c r="L30" i="12"/>
  <c r="F30" i="12"/>
  <c r="I30" i="12"/>
  <c r="B11" i="123"/>
  <c r="C13" i="123" s="1"/>
  <c r="G25" i="139"/>
  <c r="J28" i="139"/>
  <c r="M33" i="139"/>
  <c r="G38" i="139"/>
  <c r="J13" i="144"/>
  <c r="G19" i="144"/>
  <c r="J26" i="144"/>
  <c r="G33" i="144"/>
  <c r="G37" i="144"/>
  <c r="G46" i="144"/>
  <c r="G50" i="144"/>
  <c r="F115" i="12"/>
  <c r="F40" i="12"/>
  <c r="G163" i="24"/>
  <c r="P69" i="24"/>
  <c r="G69" i="24"/>
  <c r="O35" i="47"/>
  <c r="R35" i="47"/>
  <c r="O92" i="12"/>
  <c r="I84" i="12"/>
  <c r="O30" i="12"/>
  <c r="R18" i="12"/>
  <c r="L18" i="12"/>
  <c r="F18" i="12"/>
  <c r="F15" i="144"/>
  <c r="C15" i="144" s="1"/>
  <c r="J29" i="144"/>
  <c r="J31" i="144"/>
  <c r="J44" i="144"/>
  <c r="D44" i="144" s="1"/>
  <c r="J48" i="144"/>
  <c r="D48" i="144" s="1"/>
  <c r="J52" i="144"/>
  <c r="J69" i="24"/>
  <c r="C13" i="137"/>
  <c r="C13" i="135"/>
  <c r="J21" i="144"/>
  <c r="D32" i="144"/>
  <c r="D36" i="144"/>
  <c r="C41" i="144"/>
  <c r="J41" i="144" s="1"/>
  <c r="D45" i="144"/>
  <c r="D49" i="144"/>
  <c r="L84" i="12"/>
  <c r="L92" i="12"/>
  <c r="F92" i="12"/>
  <c r="I18" i="12"/>
  <c r="O18" i="12"/>
  <c r="Q12" i="47"/>
  <c r="R14" i="47"/>
  <c r="E12" i="47"/>
  <c r="F14" i="47"/>
  <c r="O14" i="47"/>
  <c r="N12" i="47"/>
  <c r="I14" i="47"/>
  <c r="H12" i="47"/>
  <c r="L14" i="47"/>
  <c r="K12" i="47"/>
  <c r="B12" i="47"/>
  <c r="C14" i="47" s="1"/>
  <c r="O75" i="47"/>
  <c r="I75" i="47"/>
  <c r="F75" i="47"/>
  <c r="R75" i="47"/>
  <c r="G105" i="24"/>
  <c r="M105" i="24"/>
  <c r="C66" i="24"/>
  <c r="G66" i="24" s="1"/>
  <c r="F13" i="24"/>
  <c r="C15" i="24"/>
  <c r="G15" i="24"/>
  <c r="M81" i="24"/>
  <c r="P120" i="24"/>
  <c r="J120" i="24"/>
  <c r="C28" i="24"/>
  <c r="G81" i="24"/>
  <c r="C81" i="24"/>
  <c r="M120" i="24"/>
  <c r="I13" i="24"/>
  <c r="J28" i="24"/>
  <c r="C89" i="24"/>
  <c r="J82" i="24"/>
  <c r="P82" i="24"/>
  <c r="C37" i="24"/>
  <c r="J163" i="24"/>
  <c r="P163" i="24"/>
  <c r="P16" i="24"/>
  <c r="J16" i="24"/>
  <c r="L13" i="24"/>
  <c r="M15" i="24"/>
  <c r="J105" i="24"/>
  <c r="P105" i="24"/>
  <c r="G90" i="24"/>
  <c r="M90" i="24"/>
  <c r="G16" i="24"/>
  <c r="J22" i="24"/>
  <c r="P22" i="24"/>
  <c r="J38" i="24"/>
  <c r="P38" i="24"/>
  <c r="O13" i="24"/>
  <c r="H15" i="12"/>
  <c r="L40" i="12"/>
  <c r="B68" i="12"/>
  <c r="L68" i="12" s="1"/>
  <c r="B17" i="12"/>
  <c r="E15" i="12"/>
  <c r="I71" i="12"/>
  <c r="O115" i="12"/>
  <c r="B39" i="12"/>
  <c r="I39" i="12" s="1"/>
  <c r="Q15" i="12"/>
  <c r="L107" i="12"/>
  <c r="I60" i="12"/>
  <c r="O60" i="12"/>
  <c r="R71" i="12"/>
  <c r="F60" i="12"/>
  <c r="F71" i="12"/>
  <c r="L60" i="12"/>
  <c r="L71" i="12"/>
  <c r="K15" i="12"/>
  <c r="L17" i="12"/>
  <c r="O40" i="12"/>
  <c r="N15" i="12"/>
  <c r="D21" i="144"/>
  <c r="D53" i="144"/>
  <c r="F12" i="144"/>
  <c r="L12" i="144"/>
  <c r="D23" i="144"/>
  <c r="D27" i="144"/>
  <c r="M17" i="144"/>
  <c r="D17" i="144" s="1"/>
  <c r="M26" i="144"/>
  <c r="M31" i="144"/>
  <c r="D31" i="144" s="1"/>
  <c r="M48" i="144"/>
  <c r="M52" i="144"/>
  <c r="D52" i="144" s="1"/>
  <c r="M57" i="144"/>
  <c r="D57" i="144" s="1"/>
  <c r="I12" i="144"/>
  <c r="J19" i="144"/>
  <c r="D19" i="144" s="1"/>
  <c r="J24" i="144"/>
  <c r="D24" i="144" s="1"/>
  <c r="G25" i="144"/>
  <c r="J33" i="144"/>
  <c r="G34" i="144"/>
  <c r="J37" i="144"/>
  <c r="D37" i="144" s="1"/>
  <c r="G38" i="144"/>
  <c r="D38" i="144" s="1"/>
  <c r="G41" i="144"/>
  <c r="G43" i="144"/>
  <c r="J46" i="144"/>
  <c r="D46" i="144" s="1"/>
  <c r="G47" i="144"/>
  <c r="J50" i="144"/>
  <c r="G51" i="144"/>
  <c r="M25" i="144"/>
  <c r="M34" i="144"/>
  <c r="M38" i="144"/>
  <c r="M43" i="144"/>
  <c r="M47" i="144"/>
  <c r="M51" i="144"/>
  <c r="M35" i="144"/>
  <c r="D35" i="144" s="1"/>
  <c r="M39" i="144"/>
  <c r="M44" i="144"/>
  <c r="G29" i="144"/>
  <c r="G55" i="144"/>
  <c r="D55" i="144" s="1"/>
  <c r="D19" i="139"/>
  <c r="I12" i="139"/>
  <c r="J14" i="139"/>
  <c r="J33" i="139"/>
  <c r="J21" i="139"/>
  <c r="D37" i="139"/>
  <c r="C16" i="139"/>
  <c r="C21" i="139"/>
  <c r="M21" i="139" s="1"/>
  <c r="J16" i="139"/>
  <c r="M18" i="139"/>
  <c r="M23" i="139"/>
  <c r="M36" i="139"/>
  <c r="C12" i="139"/>
  <c r="M12" i="139" s="1"/>
  <c r="G14" i="139"/>
  <c r="M24" i="139"/>
  <c r="D24" i="139" s="1"/>
  <c r="J25" i="139"/>
  <c r="D25" i="139" s="1"/>
  <c r="G26" i="139"/>
  <c r="D26" i="139" s="1"/>
  <c r="M28" i="139"/>
  <c r="D28" i="139" s="1"/>
  <c r="J29" i="139"/>
  <c r="D29" i="139" s="1"/>
  <c r="G30" i="139"/>
  <c r="G33" i="139"/>
  <c r="D33" i="139" s="1"/>
  <c r="G35" i="139"/>
  <c r="J38" i="139"/>
  <c r="G39" i="139"/>
  <c r="M27" i="139"/>
  <c r="M31" i="139"/>
  <c r="G23" i="139"/>
  <c r="D23" i="139" s="1"/>
  <c r="J26" i="139"/>
  <c r="G27" i="139"/>
  <c r="D27" i="139" s="1"/>
  <c r="J30" i="139"/>
  <c r="G31" i="139"/>
  <c r="J35" i="139"/>
  <c r="G36" i="139"/>
  <c r="D36" i="139" s="1"/>
  <c r="J39" i="139"/>
  <c r="E30" i="135"/>
  <c r="E26" i="135"/>
  <c r="E18" i="135"/>
  <c r="E15" i="135"/>
  <c r="E17" i="135"/>
  <c r="E29" i="135"/>
  <c r="E25" i="135"/>
  <c r="E21" i="135"/>
  <c r="E20" i="135"/>
  <c r="E28" i="135"/>
  <c r="E24" i="135"/>
  <c r="E27" i="135"/>
  <c r="E23" i="135"/>
  <c r="E19" i="135"/>
  <c r="E16" i="135"/>
  <c r="E14" i="135"/>
  <c r="E23" i="136"/>
  <c r="E15" i="136"/>
  <c r="E19" i="136"/>
  <c r="E24" i="136"/>
  <c r="E16" i="136"/>
  <c r="E20" i="136"/>
  <c r="E25" i="136"/>
  <c r="E17" i="136"/>
  <c r="E26" i="136"/>
  <c r="E18" i="136"/>
  <c r="E48" i="137"/>
  <c r="E44" i="137"/>
  <c r="E40" i="137"/>
  <c r="E36" i="137"/>
  <c r="E32" i="137"/>
  <c r="E28" i="137"/>
  <c r="E25" i="137"/>
  <c r="E21" i="137"/>
  <c r="E17" i="137"/>
  <c r="E45" i="137"/>
  <c r="E37" i="137"/>
  <c r="E51" i="137"/>
  <c r="E47" i="137"/>
  <c r="E43" i="137"/>
  <c r="E39" i="137"/>
  <c r="E35" i="137"/>
  <c r="E31" i="137"/>
  <c r="E27" i="137"/>
  <c r="E24" i="137"/>
  <c r="E20" i="137"/>
  <c r="E16" i="137"/>
  <c r="E41" i="137"/>
  <c r="E33" i="137"/>
  <c r="E18" i="137"/>
  <c r="E50" i="137"/>
  <c r="E46" i="137"/>
  <c r="E42" i="137"/>
  <c r="E38" i="137"/>
  <c r="E34" i="137"/>
  <c r="E30" i="137"/>
  <c r="E23" i="137"/>
  <c r="E19" i="137"/>
  <c r="E49" i="137"/>
  <c r="E29" i="137"/>
  <c r="E22" i="137"/>
  <c r="E15" i="137"/>
  <c r="C13" i="138"/>
  <c r="D15" i="114"/>
  <c r="D19" i="114"/>
  <c r="D23" i="114"/>
  <c r="D17" i="114"/>
  <c r="D21" i="114"/>
  <c r="C17" i="123"/>
  <c r="I13" i="123"/>
  <c r="U13" i="123"/>
  <c r="I15" i="123"/>
  <c r="U15" i="123"/>
  <c r="U17" i="123"/>
  <c r="F13" i="123"/>
  <c r="R13" i="123"/>
  <c r="F15" i="123"/>
  <c r="R15" i="123"/>
  <c r="L13" i="123"/>
  <c r="X13" i="123"/>
  <c r="L15" i="123"/>
  <c r="X15" i="123"/>
  <c r="O13" i="123"/>
  <c r="AA13" i="123"/>
  <c r="O15" i="123"/>
  <c r="AA15" i="123"/>
  <c r="B17" i="124"/>
  <c r="C16" i="124"/>
  <c r="B16" i="124"/>
  <c r="B15" i="124"/>
  <c r="C14" i="124"/>
  <c r="B14" i="124"/>
  <c r="B13" i="124"/>
  <c r="R12" i="124"/>
  <c r="O12" i="124"/>
  <c r="L12" i="124"/>
  <c r="I12" i="124"/>
  <c r="F12" i="124"/>
  <c r="C12" i="124"/>
  <c r="B12" i="124"/>
  <c r="AA11" i="124"/>
  <c r="Z11" i="124"/>
  <c r="X11" i="124"/>
  <c r="W11" i="124"/>
  <c r="U11" i="124"/>
  <c r="T11" i="124"/>
  <c r="R11" i="124"/>
  <c r="Q11" i="124"/>
  <c r="O11" i="124"/>
  <c r="N11" i="124"/>
  <c r="L11" i="124"/>
  <c r="K11" i="124"/>
  <c r="I11" i="124"/>
  <c r="H11" i="124"/>
  <c r="F11" i="124"/>
  <c r="E11" i="124"/>
  <c r="I30" i="125"/>
  <c r="R29" i="125"/>
  <c r="I28" i="125"/>
  <c r="F28" i="125"/>
  <c r="R25" i="125"/>
  <c r="O25" i="125"/>
  <c r="L25" i="125"/>
  <c r="I25" i="125"/>
  <c r="F25" i="125"/>
  <c r="C25" i="125"/>
  <c r="L24" i="125"/>
  <c r="R23" i="125"/>
  <c r="O23" i="125"/>
  <c r="L23" i="125"/>
  <c r="I23" i="125"/>
  <c r="F23" i="125"/>
  <c r="C23" i="125"/>
  <c r="L22" i="125"/>
  <c r="R21" i="125"/>
  <c r="O21" i="125"/>
  <c r="L21" i="125"/>
  <c r="I21" i="125"/>
  <c r="F21" i="125"/>
  <c r="C21" i="125"/>
  <c r="R19" i="125"/>
  <c r="O19" i="125"/>
  <c r="L19" i="125"/>
  <c r="I19" i="125"/>
  <c r="F19" i="125"/>
  <c r="C19" i="125"/>
  <c r="L18" i="125"/>
  <c r="R17" i="125"/>
  <c r="O17" i="125"/>
  <c r="L17" i="125"/>
  <c r="I17" i="125"/>
  <c r="F17" i="125"/>
  <c r="C17" i="125"/>
  <c r="L16" i="125"/>
  <c r="R15" i="125"/>
  <c r="O15" i="125"/>
  <c r="L15" i="125"/>
  <c r="I15" i="125"/>
  <c r="F15" i="125"/>
  <c r="C15" i="125"/>
  <c r="Q14" i="125"/>
  <c r="R30" i="125" s="1"/>
  <c r="N14" i="125"/>
  <c r="O28" i="125" s="1"/>
  <c r="K14" i="125"/>
  <c r="L28" i="125" s="1"/>
  <c r="H14" i="125"/>
  <c r="I26" i="125" s="1"/>
  <c r="E14" i="125"/>
  <c r="F30" i="125" s="1"/>
  <c r="B14" i="125"/>
  <c r="C28" i="125" s="1"/>
  <c r="B26" i="127"/>
  <c r="B24" i="127"/>
  <c r="B22" i="127"/>
  <c r="AA21" i="127"/>
  <c r="B21" i="127"/>
  <c r="C21" i="127" s="1"/>
  <c r="AA20" i="127"/>
  <c r="X20" i="127"/>
  <c r="U20" i="127"/>
  <c r="R20" i="127"/>
  <c r="O20" i="127"/>
  <c r="L20" i="127"/>
  <c r="I20" i="127"/>
  <c r="F20" i="127"/>
  <c r="C20" i="127"/>
  <c r="B20" i="127"/>
  <c r="C19" i="127"/>
  <c r="B19" i="127"/>
  <c r="AA18" i="127"/>
  <c r="X18" i="127"/>
  <c r="U18" i="127"/>
  <c r="R18" i="127"/>
  <c r="O18" i="127"/>
  <c r="L18" i="127"/>
  <c r="I18" i="127"/>
  <c r="F18" i="127"/>
  <c r="C18" i="127"/>
  <c r="B18" i="127"/>
  <c r="AA17" i="127"/>
  <c r="B17" i="127"/>
  <c r="C17" i="127" s="1"/>
  <c r="AA16" i="127"/>
  <c r="X16" i="127"/>
  <c r="U16" i="127"/>
  <c r="R16" i="127"/>
  <c r="O16" i="127"/>
  <c r="L16" i="127"/>
  <c r="I16" i="127"/>
  <c r="F16" i="127"/>
  <c r="C16" i="127"/>
  <c r="B16" i="127"/>
  <c r="AA15" i="127"/>
  <c r="C15" i="127"/>
  <c r="B15" i="127"/>
  <c r="AA14" i="127"/>
  <c r="X14" i="127"/>
  <c r="U14" i="127"/>
  <c r="R14" i="127"/>
  <c r="O14" i="127"/>
  <c r="L14" i="127"/>
  <c r="I14" i="127"/>
  <c r="F14" i="127"/>
  <c r="C14" i="127"/>
  <c r="B14" i="127"/>
  <c r="AA13" i="127"/>
  <c r="B13" i="127"/>
  <c r="C13" i="127" s="1"/>
  <c r="C11" i="127" s="1"/>
  <c r="R12" i="127"/>
  <c r="O12" i="127"/>
  <c r="L12" i="127"/>
  <c r="I12" i="127"/>
  <c r="F12" i="127"/>
  <c r="C12" i="127"/>
  <c r="B12" i="127"/>
  <c r="Z11" i="127"/>
  <c r="AA26" i="127" s="1"/>
  <c r="W11" i="127"/>
  <c r="X21" i="127" s="1"/>
  <c r="T11" i="127"/>
  <c r="U21" i="127" s="1"/>
  <c r="Q11" i="127"/>
  <c r="R21" i="127" s="1"/>
  <c r="N11" i="127"/>
  <c r="O26" i="127" s="1"/>
  <c r="K11" i="127"/>
  <c r="L21" i="127" s="1"/>
  <c r="H11" i="127"/>
  <c r="I21" i="127" s="1"/>
  <c r="E11" i="127"/>
  <c r="F26" i="127" s="1"/>
  <c r="B11" i="127"/>
  <c r="C26" i="127" s="1"/>
  <c r="B22" i="128"/>
  <c r="B21" i="128"/>
  <c r="AA20" i="128"/>
  <c r="X20" i="128"/>
  <c r="U20" i="128"/>
  <c r="R20" i="128"/>
  <c r="O20" i="128"/>
  <c r="L20" i="128"/>
  <c r="I20" i="128"/>
  <c r="F20" i="128"/>
  <c r="C20" i="128"/>
  <c r="B20" i="128"/>
  <c r="B19" i="128"/>
  <c r="AA18" i="128"/>
  <c r="X18" i="128"/>
  <c r="U18" i="128"/>
  <c r="R18" i="128"/>
  <c r="O18" i="128"/>
  <c r="L18" i="128"/>
  <c r="I18" i="128"/>
  <c r="F18" i="128"/>
  <c r="C18" i="128"/>
  <c r="B18" i="128"/>
  <c r="O17" i="128"/>
  <c r="B17" i="128"/>
  <c r="AA16" i="128"/>
  <c r="X16" i="128"/>
  <c r="U16" i="128"/>
  <c r="R16" i="128"/>
  <c r="O16" i="128"/>
  <c r="L16" i="128"/>
  <c r="I16" i="128"/>
  <c r="F16" i="128"/>
  <c r="C16" i="128"/>
  <c r="B16" i="128"/>
  <c r="AA15" i="128"/>
  <c r="B15" i="128"/>
  <c r="AA14" i="128"/>
  <c r="X14" i="128"/>
  <c r="U14" i="128"/>
  <c r="R14" i="128"/>
  <c r="O14" i="128"/>
  <c r="L14" i="128"/>
  <c r="I14" i="128"/>
  <c r="F14" i="128"/>
  <c r="C14" i="128"/>
  <c r="B14" i="128"/>
  <c r="B11" i="128" s="1"/>
  <c r="B13" i="128"/>
  <c r="R12" i="128"/>
  <c r="O12" i="128"/>
  <c r="L12" i="128"/>
  <c r="I12" i="128"/>
  <c r="F12" i="128"/>
  <c r="C12" i="128"/>
  <c r="B12" i="128"/>
  <c r="Z11" i="128"/>
  <c r="AA21" i="128" s="1"/>
  <c r="W11" i="128"/>
  <c r="X21" i="128" s="1"/>
  <c r="T11" i="128"/>
  <c r="U21" i="128" s="1"/>
  <c r="Q11" i="128"/>
  <c r="R19" i="128" s="1"/>
  <c r="N11" i="128"/>
  <c r="O15" i="128" s="1"/>
  <c r="K11" i="128"/>
  <c r="L21" i="128" s="1"/>
  <c r="H11" i="128"/>
  <c r="I21" i="128" s="1"/>
  <c r="E11" i="128"/>
  <c r="F19" i="128" s="1"/>
  <c r="AA26" i="130"/>
  <c r="O26" i="130"/>
  <c r="B26" i="130"/>
  <c r="B24" i="130"/>
  <c r="B23" i="130"/>
  <c r="X22" i="130"/>
  <c r="B22" i="130"/>
  <c r="O21" i="130"/>
  <c r="B21" i="130"/>
  <c r="AA20" i="130"/>
  <c r="X20" i="130"/>
  <c r="U20" i="130"/>
  <c r="R20" i="130"/>
  <c r="O20" i="130"/>
  <c r="L20" i="130"/>
  <c r="I20" i="130"/>
  <c r="F20" i="130"/>
  <c r="C20" i="130"/>
  <c r="B20" i="130"/>
  <c r="AA19" i="130"/>
  <c r="B19" i="130"/>
  <c r="C19" i="130" s="1"/>
  <c r="AA18" i="130"/>
  <c r="X18" i="130"/>
  <c r="U18" i="130"/>
  <c r="R18" i="130"/>
  <c r="O18" i="130"/>
  <c r="L18" i="130"/>
  <c r="I18" i="130"/>
  <c r="F18" i="130"/>
  <c r="C18" i="130"/>
  <c r="B18" i="130"/>
  <c r="AA17" i="130"/>
  <c r="O17" i="130"/>
  <c r="B17" i="130"/>
  <c r="AA16" i="130"/>
  <c r="X16" i="130"/>
  <c r="U16" i="130"/>
  <c r="R16" i="130"/>
  <c r="O16" i="130"/>
  <c r="L16" i="130"/>
  <c r="I16" i="130"/>
  <c r="F16" i="130"/>
  <c r="C16" i="130"/>
  <c r="B16" i="130"/>
  <c r="AA15" i="130"/>
  <c r="B15" i="130"/>
  <c r="B11" i="130" s="1"/>
  <c r="AA14" i="130"/>
  <c r="X14" i="130"/>
  <c r="U14" i="130"/>
  <c r="R14" i="130"/>
  <c r="O14" i="130"/>
  <c r="L14" i="130"/>
  <c r="I14" i="130"/>
  <c r="F14" i="130"/>
  <c r="C14" i="130"/>
  <c r="B14" i="130"/>
  <c r="AA13" i="130"/>
  <c r="O13" i="130"/>
  <c r="B13" i="130"/>
  <c r="R12" i="130"/>
  <c r="O12" i="130"/>
  <c r="L12" i="130"/>
  <c r="I12" i="130"/>
  <c r="F12" i="130"/>
  <c r="C12" i="130"/>
  <c r="B12" i="130"/>
  <c r="Z11" i="130"/>
  <c r="AA23" i="130" s="1"/>
  <c r="W11" i="130"/>
  <c r="X26" i="130" s="1"/>
  <c r="T11" i="130"/>
  <c r="U26" i="130" s="1"/>
  <c r="Q11" i="130"/>
  <c r="R26" i="130" s="1"/>
  <c r="N11" i="130"/>
  <c r="O19" i="130" s="1"/>
  <c r="K11" i="130"/>
  <c r="L26" i="130" s="1"/>
  <c r="H11" i="130"/>
  <c r="I26" i="130" s="1"/>
  <c r="E11" i="130"/>
  <c r="F26" i="130" s="1"/>
  <c r="L21" i="131"/>
  <c r="B21" i="131"/>
  <c r="AA20" i="131"/>
  <c r="X20" i="131"/>
  <c r="U20" i="131"/>
  <c r="R20" i="131"/>
  <c r="O20" i="131"/>
  <c r="L20" i="131"/>
  <c r="I20" i="131"/>
  <c r="F20" i="131"/>
  <c r="C20" i="131"/>
  <c r="B20" i="131"/>
  <c r="X19" i="131"/>
  <c r="L19" i="131"/>
  <c r="B19" i="131"/>
  <c r="AA18" i="131"/>
  <c r="X18" i="131"/>
  <c r="U18" i="131"/>
  <c r="R18" i="131"/>
  <c r="O18" i="131"/>
  <c r="L18" i="131"/>
  <c r="I18" i="131"/>
  <c r="F18" i="131"/>
  <c r="C18" i="131"/>
  <c r="B18" i="131"/>
  <c r="X17" i="131"/>
  <c r="B17" i="131"/>
  <c r="AA16" i="131"/>
  <c r="X16" i="131"/>
  <c r="U16" i="131"/>
  <c r="R16" i="131"/>
  <c r="O16" i="131"/>
  <c r="L16" i="131"/>
  <c r="I16" i="131"/>
  <c r="F16" i="131"/>
  <c r="C16" i="131"/>
  <c r="B16" i="131"/>
  <c r="L15" i="131"/>
  <c r="B15" i="131"/>
  <c r="AA14" i="131"/>
  <c r="X14" i="131"/>
  <c r="U14" i="131"/>
  <c r="R14" i="131"/>
  <c r="O14" i="131"/>
  <c r="L14" i="131"/>
  <c r="I14" i="131"/>
  <c r="F14" i="131"/>
  <c r="C14" i="131"/>
  <c r="B14" i="131"/>
  <c r="X13" i="131"/>
  <c r="L13" i="131"/>
  <c r="B13" i="131"/>
  <c r="R12" i="131"/>
  <c r="O12" i="131"/>
  <c r="L12" i="131"/>
  <c r="I12" i="131"/>
  <c r="F12" i="131"/>
  <c r="C12" i="131"/>
  <c r="B12" i="131"/>
  <c r="Z11" i="131"/>
  <c r="W11" i="131"/>
  <c r="X21" i="131" s="1"/>
  <c r="T11" i="131"/>
  <c r="U21" i="131" s="1"/>
  <c r="Q11" i="131"/>
  <c r="R21" i="131" s="1"/>
  <c r="N11" i="131"/>
  <c r="K11" i="131"/>
  <c r="H11" i="131"/>
  <c r="E11" i="131"/>
  <c r="F21" i="131" s="1"/>
  <c r="B11" i="131"/>
  <c r="R23" i="131" s="1"/>
  <c r="G15" i="144" l="1"/>
  <c r="M15" i="144"/>
  <c r="J15" i="144"/>
  <c r="C26" i="130"/>
  <c r="C21" i="130"/>
  <c r="C17" i="130"/>
  <c r="C13" i="130"/>
  <c r="C11" i="130" s="1"/>
  <c r="O23" i="131"/>
  <c r="AA17" i="128"/>
  <c r="C18" i="125"/>
  <c r="O22" i="125"/>
  <c r="I23" i="131"/>
  <c r="C17" i="131"/>
  <c r="AA11" i="130"/>
  <c r="C15" i="130"/>
  <c r="AA21" i="130"/>
  <c r="O23" i="130"/>
  <c r="O13" i="128"/>
  <c r="O11" i="128" s="1"/>
  <c r="AA19" i="128"/>
  <c r="O21" i="128"/>
  <c r="AA19" i="127"/>
  <c r="AA11" i="127" s="1"/>
  <c r="O16" i="125"/>
  <c r="C20" i="125"/>
  <c r="O24" i="125"/>
  <c r="L26" i="125"/>
  <c r="R28" i="125"/>
  <c r="B11" i="124"/>
  <c r="O11" i="123"/>
  <c r="L11" i="123"/>
  <c r="F11" i="123"/>
  <c r="U11" i="123"/>
  <c r="AA23" i="131"/>
  <c r="C13" i="131"/>
  <c r="C21" i="131"/>
  <c r="C16" i="125"/>
  <c r="O20" i="125"/>
  <c r="C24" i="125"/>
  <c r="C11" i="123"/>
  <c r="C15" i="131"/>
  <c r="O19" i="128"/>
  <c r="O15" i="127"/>
  <c r="O19" i="127"/>
  <c r="C26" i="125"/>
  <c r="E13" i="135"/>
  <c r="X11" i="131"/>
  <c r="L23" i="131"/>
  <c r="X23" i="131"/>
  <c r="X15" i="131"/>
  <c r="L17" i="131"/>
  <c r="L11" i="131" s="1"/>
  <c r="C19" i="131"/>
  <c r="O15" i="130"/>
  <c r="O11" i="130" s="1"/>
  <c r="AA13" i="128"/>
  <c r="AA11" i="128" s="1"/>
  <c r="O13" i="127"/>
  <c r="O11" i="127" s="1"/>
  <c r="O17" i="127"/>
  <c r="O21" i="127"/>
  <c r="O18" i="125"/>
  <c r="L20" i="125"/>
  <c r="C22" i="125"/>
  <c r="O26" i="125"/>
  <c r="I11" i="123"/>
  <c r="E13" i="137"/>
  <c r="E13" i="136"/>
  <c r="G21" i="139"/>
  <c r="F68" i="12"/>
  <c r="R91" i="12"/>
  <c r="C15" i="123"/>
  <c r="I91" i="12"/>
  <c r="F91" i="12"/>
  <c r="D38" i="139"/>
  <c r="D50" i="144"/>
  <c r="D33" i="144"/>
  <c r="M41" i="144"/>
  <c r="D41" i="144" s="1"/>
  <c r="F83" i="12"/>
  <c r="O83" i="12"/>
  <c r="I83" i="12"/>
  <c r="L83" i="12"/>
  <c r="R83" i="12"/>
  <c r="D35" i="139"/>
  <c r="D14" i="139"/>
  <c r="D18" i="139"/>
  <c r="D29" i="144"/>
  <c r="D47" i="144"/>
  <c r="D25" i="144"/>
  <c r="D26" i="144"/>
  <c r="O91" i="12"/>
  <c r="C75" i="47"/>
  <c r="F12" i="47"/>
  <c r="C66" i="47"/>
  <c r="C62" i="47"/>
  <c r="C58" i="47"/>
  <c r="C47" i="47"/>
  <c r="C99" i="47"/>
  <c r="C94" i="47"/>
  <c r="C91" i="47"/>
  <c r="C87" i="47"/>
  <c r="C78" i="47"/>
  <c r="C73" i="47"/>
  <c r="C67" i="47"/>
  <c r="C59" i="47"/>
  <c r="C55" i="47"/>
  <c r="C48" i="47"/>
  <c r="C101" i="47"/>
  <c r="C96" i="47"/>
  <c r="C69" i="47"/>
  <c r="C40" i="47"/>
  <c r="C18" i="47"/>
  <c r="C17" i="47"/>
  <c r="C89" i="47"/>
  <c r="C80" i="47"/>
  <c r="C65" i="47"/>
  <c r="C57" i="47"/>
  <c r="C50" i="47"/>
  <c r="C38" i="47"/>
  <c r="C33" i="47"/>
  <c r="C29" i="47"/>
  <c r="C24" i="47"/>
  <c r="C20" i="47"/>
  <c r="C85" i="47"/>
  <c r="C64" i="47"/>
  <c r="C46" i="47"/>
  <c r="C44" i="47"/>
  <c r="C31" i="47"/>
  <c r="C42" i="47"/>
  <c r="C25" i="47"/>
  <c r="C52" i="47"/>
  <c r="C84" i="47"/>
  <c r="C19" i="47"/>
  <c r="C79" i="47"/>
  <c r="C92" i="47"/>
  <c r="C102" i="47"/>
  <c r="C45" i="47"/>
  <c r="C68" i="47"/>
  <c r="C43" i="47"/>
  <c r="C56" i="47"/>
  <c r="C90" i="47"/>
  <c r="C82" i="47"/>
  <c r="C36" i="47"/>
  <c r="C100" i="47"/>
  <c r="C104" i="47"/>
  <c r="C83" i="47"/>
  <c r="C32" i="47"/>
  <c r="C71" i="47"/>
  <c r="C103" i="47"/>
  <c r="C77" i="47"/>
  <c r="C22" i="47"/>
  <c r="C30" i="47"/>
  <c r="C54" i="47"/>
  <c r="C106" i="47"/>
  <c r="C28" i="47"/>
  <c r="C39" i="47"/>
  <c r="C23" i="47"/>
  <c r="C37" i="47"/>
  <c r="C49" i="47"/>
  <c r="C86" i="47"/>
  <c r="C98" i="47"/>
  <c r="C12" i="47" s="1"/>
  <c r="C88" i="47"/>
  <c r="C61" i="47"/>
  <c r="C35" i="47"/>
  <c r="C27" i="47"/>
  <c r="C16" i="47"/>
  <c r="C76" i="47"/>
  <c r="L12" i="47"/>
  <c r="O12" i="47"/>
  <c r="I12" i="47"/>
  <c r="R12" i="47"/>
  <c r="O11" i="24"/>
  <c r="P37" i="24"/>
  <c r="J37" i="24"/>
  <c r="I11" i="24"/>
  <c r="M28" i="24"/>
  <c r="G28" i="24"/>
  <c r="P28" i="24"/>
  <c r="L11" i="24"/>
  <c r="G37" i="24"/>
  <c r="J89" i="24"/>
  <c r="P89" i="24"/>
  <c r="M89" i="24"/>
  <c r="M37" i="24"/>
  <c r="F11" i="24"/>
  <c r="C13" i="24"/>
  <c r="G89" i="24"/>
  <c r="J81" i="24"/>
  <c r="P81" i="24"/>
  <c r="P15" i="24"/>
  <c r="J15" i="24"/>
  <c r="M66" i="24"/>
  <c r="P66" i="24"/>
  <c r="J66" i="24"/>
  <c r="N13" i="12"/>
  <c r="L39" i="12"/>
  <c r="O17" i="12"/>
  <c r="R17" i="12"/>
  <c r="F17" i="12"/>
  <c r="I17" i="12"/>
  <c r="R39" i="12"/>
  <c r="F39" i="12"/>
  <c r="L15" i="12"/>
  <c r="K13" i="12"/>
  <c r="O39" i="12"/>
  <c r="Q13" i="12"/>
  <c r="E13" i="12"/>
  <c r="B15" i="12"/>
  <c r="R15" i="12" s="1"/>
  <c r="I68" i="12"/>
  <c r="R68" i="12"/>
  <c r="O68" i="12"/>
  <c r="I15" i="12"/>
  <c r="H13" i="12"/>
  <c r="D51" i="144"/>
  <c r="D43" i="144"/>
  <c r="D34" i="144"/>
  <c r="M12" i="144"/>
  <c r="G12" i="144"/>
  <c r="C12" i="144"/>
  <c r="J12" i="144" s="1"/>
  <c r="G12" i="139"/>
  <c r="J12" i="139"/>
  <c r="D39" i="139"/>
  <c r="D30" i="139"/>
  <c r="D21" i="139"/>
  <c r="D31" i="139"/>
  <c r="M16" i="139"/>
  <c r="G16" i="139"/>
  <c r="E43" i="138"/>
  <c r="E39" i="138"/>
  <c r="E35" i="138"/>
  <c r="E31" i="138"/>
  <c r="E27" i="138"/>
  <c r="E23" i="138"/>
  <c r="E19" i="138"/>
  <c r="E47" i="138"/>
  <c r="E57" i="138"/>
  <c r="E53" i="138"/>
  <c r="E49" i="138"/>
  <c r="E51" i="138"/>
  <c r="E41" i="138"/>
  <c r="E37" i="138"/>
  <c r="E33" i="138"/>
  <c r="E29" i="138"/>
  <c r="E25" i="138"/>
  <c r="E21" i="138"/>
  <c r="E17" i="138"/>
  <c r="E55" i="138"/>
  <c r="E45" i="138"/>
  <c r="E15" i="138"/>
  <c r="E13" i="138" s="1"/>
  <c r="D13" i="114"/>
  <c r="AA11" i="123"/>
  <c r="X11" i="123"/>
  <c r="R11" i="123"/>
  <c r="C17" i="124"/>
  <c r="C15" i="124"/>
  <c r="C13" i="124"/>
  <c r="C11" i="124" s="1"/>
  <c r="O14" i="125"/>
  <c r="L30" i="125"/>
  <c r="F16" i="125"/>
  <c r="R16" i="125"/>
  <c r="F18" i="125"/>
  <c r="R18" i="125"/>
  <c r="F20" i="125"/>
  <c r="R20" i="125"/>
  <c r="F22" i="125"/>
  <c r="R22" i="125"/>
  <c r="F24" i="125"/>
  <c r="R24" i="125"/>
  <c r="F26" i="125"/>
  <c r="R26" i="125"/>
  <c r="C30" i="125"/>
  <c r="O30" i="125"/>
  <c r="I16" i="125"/>
  <c r="I18" i="125"/>
  <c r="I20" i="125"/>
  <c r="I22" i="125"/>
  <c r="I24" i="125"/>
  <c r="R23" i="127"/>
  <c r="R26" i="127"/>
  <c r="F13" i="127"/>
  <c r="R13" i="127"/>
  <c r="F15" i="127"/>
  <c r="R15" i="127"/>
  <c r="F17" i="127"/>
  <c r="R17" i="127"/>
  <c r="F19" i="127"/>
  <c r="R19" i="127"/>
  <c r="F21" i="127"/>
  <c r="I23" i="127"/>
  <c r="U23" i="127"/>
  <c r="I26" i="127"/>
  <c r="U26" i="127"/>
  <c r="F23" i="127"/>
  <c r="I13" i="127"/>
  <c r="U13" i="127"/>
  <c r="I15" i="127"/>
  <c r="U15" i="127"/>
  <c r="I17" i="127"/>
  <c r="U17" i="127"/>
  <c r="I19" i="127"/>
  <c r="U19" i="127"/>
  <c r="L23" i="127"/>
  <c r="X23" i="127"/>
  <c r="L26" i="127"/>
  <c r="X26" i="127"/>
  <c r="L13" i="127"/>
  <c r="X13" i="127"/>
  <c r="L15" i="127"/>
  <c r="X15" i="127"/>
  <c r="L17" i="127"/>
  <c r="X17" i="127"/>
  <c r="L19" i="127"/>
  <c r="X19" i="127"/>
  <c r="O23" i="127"/>
  <c r="AA23" i="127"/>
  <c r="I23" i="128"/>
  <c r="C21" i="128"/>
  <c r="C17" i="128"/>
  <c r="C13" i="128"/>
  <c r="U23" i="128"/>
  <c r="C19" i="128"/>
  <c r="C15" i="128"/>
  <c r="O23" i="128"/>
  <c r="AA23" i="128"/>
  <c r="R23" i="128"/>
  <c r="F13" i="128"/>
  <c r="R15" i="128"/>
  <c r="F17" i="128"/>
  <c r="F21" i="128"/>
  <c r="R21" i="128"/>
  <c r="I13" i="128"/>
  <c r="U13" i="128"/>
  <c r="I15" i="128"/>
  <c r="U15" i="128"/>
  <c r="I17" i="128"/>
  <c r="U17" i="128"/>
  <c r="I19" i="128"/>
  <c r="U19" i="128"/>
  <c r="L23" i="128"/>
  <c r="X23" i="128"/>
  <c r="F23" i="128"/>
  <c r="R13" i="128"/>
  <c r="F15" i="128"/>
  <c r="R17" i="128"/>
  <c r="L13" i="128"/>
  <c r="X13" i="128"/>
  <c r="L15" i="128"/>
  <c r="X15" i="128"/>
  <c r="L17" i="128"/>
  <c r="X17" i="128"/>
  <c r="L19" i="128"/>
  <c r="X19" i="128"/>
  <c r="F13" i="130"/>
  <c r="R13" i="130"/>
  <c r="F15" i="130"/>
  <c r="R15" i="130"/>
  <c r="F17" i="130"/>
  <c r="R17" i="130"/>
  <c r="F19" i="130"/>
  <c r="R19" i="130"/>
  <c r="F21" i="130"/>
  <c r="R21" i="130"/>
  <c r="F23" i="130"/>
  <c r="R23" i="130"/>
  <c r="I13" i="130"/>
  <c r="U13" i="130"/>
  <c r="I15" i="130"/>
  <c r="U15" i="130"/>
  <c r="I17" i="130"/>
  <c r="U17" i="130"/>
  <c r="I19" i="130"/>
  <c r="U19" i="130"/>
  <c r="I21" i="130"/>
  <c r="U21" i="130"/>
  <c r="I23" i="130"/>
  <c r="U23" i="130"/>
  <c r="L13" i="130"/>
  <c r="X13" i="130"/>
  <c r="L15" i="130"/>
  <c r="X15" i="130"/>
  <c r="L17" i="130"/>
  <c r="X17" i="130"/>
  <c r="L19" i="130"/>
  <c r="X19" i="130"/>
  <c r="L21" i="130"/>
  <c r="X21" i="130"/>
  <c r="L23" i="130"/>
  <c r="X23" i="130"/>
  <c r="C11" i="131"/>
  <c r="I13" i="131"/>
  <c r="U13" i="131"/>
  <c r="I15" i="131"/>
  <c r="U15" i="131"/>
  <c r="I17" i="131"/>
  <c r="U17" i="131"/>
  <c r="I19" i="131"/>
  <c r="U19" i="131"/>
  <c r="I21" i="131"/>
  <c r="F23" i="131"/>
  <c r="U23" i="131"/>
  <c r="O13" i="131"/>
  <c r="AA13" i="131"/>
  <c r="O15" i="131"/>
  <c r="AA15" i="131"/>
  <c r="O17" i="131"/>
  <c r="AA17" i="131"/>
  <c r="O19" i="131"/>
  <c r="AA19" i="131"/>
  <c r="O21" i="131"/>
  <c r="AA21" i="131"/>
  <c r="F13" i="131"/>
  <c r="R13" i="131"/>
  <c r="R11" i="131" s="1"/>
  <c r="F15" i="131"/>
  <c r="R15" i="131"/>
  <c r="F17" i="131"/>
  <c r="R17" i="131"/>
  <c r="F19" i="131"/>
  <c r="R19" i="131"/>
  <c r="R11" i="127" l="1"/>
  <c r="F11" i="131"/>
  <c r="U11" i="131"/>
  <c r="C11" i="128"/>
  <c r="C14" i="125"/>
  <c r="D16" i="139"/>
  <c r="D12" i="139"/>
  <c r="L14" i="125"/>
  <c r="D15" i="144"/>
  <c r="C11" i="24"/>
  <c r="G11" i="24" s="1"/>
  <c r="D13" i="24"/>
  <c r="J13" i="24"/>
  <c r="M11" i="24"/>
  <c r="J11" i="24"/>
  <c r="G13" i="24"/>
  <c r="M13" i="24"/>
  <c r="P13" i="24"/>
  <c r="Q11" i="12"/>
  <c r="N11" i="12"/>
  <c r="B13" i="12"/>
  <c r="O13" i="12" s="1"/>
  <c r="F13" i="12"/>
  <c r="E11" i="12"/>
  <c r="O15" i="12"/>
  <c r="H11" i="12"/>
  <c r="F15" i="12"/>
  <c r="K11" i="12"/>
  <c r="L13" i="12"/>
  <c r="D12" i="144"/>
  <c r="I14" i="125"/>
  <c r="R14" i="125"/>
  <c r="F14" i="125"/>
  <c r="F11" i="127"/>
  <c r="C23" i="127"/>
  <c r="X11" i="127"/>
  <c r="U11" i="127"/>
  <c r="L11" i="127"/>
  <c r="I11" i="127"/>
  <c r="I11" i="128"/>
  <c r="X11" i="128"/>
  <c r="R11" i="128"/>
  <c r="F11" i="128"/>
  <c r="C23" i="128"/>
  <c r="L11" i="128"/>
  <c r="U11" i="128"/>
  <c r="C23" i="130"/>
  <c r="X11" i="130"/>
  <c r="U11" i="130"/>
  <c r="R11" i="130"/>
  <c r="L11" i="130"/>
  <c r="I11" i="130"/>
  <c r="F11" i="130"/>
  <c r="AA11" i="131"/>
  <c r="I11" i="131"/>
  <c r="C23" i="131"/>
  <c r="O11" i="131"/>
  <c r="P11" i="24" l="1"/>
  <c r="I13" i="12"/>
  <c r="D165" i="24"/>
  <c r="D148" i="24"/>
  <c r="D167" i="24"/>
  <c r="D150" i="24"/>
  <c r="D142" i="24"/>
  <c r="D134" i="24"/>
  <c r="D126" i="24"/>
  <c r="D169" i="24"/>
  <c r="D152" i="24"/>
  <c r="D144" i="24"/>
  <c r="D136" i="24"/>
  <c r="D128" i="24"/>
  <c r="D146" i="24"/>
  <c r="D132" i="24"/>
  <c r="D112" i="24"/>
  <c r="D74" i="24"/>
  <c r="D56" i="24"/>
  <c r="D52" i="24"/>
  <c r="D154" i="24"/>
  <c r="D158" i="24"/>
  <c r="D140" i="24"/>
  <c r="D122" i="24"/>
  <c r="D118" i="24"/>
  <c r="D111" i="24"/>
  <c r="D93" i="24"/>
  <c r="D86" i="24"/>
  <c r="D84" i="24"/>
  <c r="D161" i="24"/>
  <c r="D130" i="24"/>
  <c r="D103" i="24"/>
  <c r="D95" i="24"/>
  <c r="D107" i="24"/>
  <c r="D97" i="24"/>
  <c r="D70" i="24"/>
  <c r="D64" i="24"/>
  <c r="D50" i="24"/>
  <c r="D32" i="24"/>
  <c r="D24" i="24"/>
  <c r="D20" i="24"/>
  <c r="D30" i="24"/>
  <c r="D18" i="24"/>
  <c r="D138" i="24"/>
  <c r="D40" i="24"/>
  <c r="D34" i="24"/>
  <c r="D26" i="24"/>
  <c r="D46" i="24"/>
  <c r="D75" i="24"/>
  <c r="D54" i="24"/>
  <c r="D48" i="24"/>
  <c r="D124" i="24"/>
  <c r="D99" i="24"/>
  <c r="D42" i="24"/>
  <c r="D72" i="24"/>
  <c r="D47" i="24"/>
  <c r="D79" i="24"/>
  <c r="D96" i="24"/>
  <c r="D106" i="24"/>
  <c r="D41" i="24"/>
  <c r="D25" i="24"/>
  <c r="D60" i="24"/>
  <c r="D23" i="24"/>
  <c r="D157" i="24"/>
  <c r="D145" i="24"/>
  <c r="D61" i="24"/>
  <c r="D67" i="24"/>
  <c r="D137" i="24"/>
  <c r="D123" i="24"/>
  <c r="D127" i="24"/>
  <c r="D110" i="24"/>
  <c r="D117" i="24"/>
  <c r="D141" i="24"/>
  <c r="D73" i="24"/>
  <c r="D92" i="24"/>
  <c r="D139" i="24"/>
  <c r="D116" i="24"/>
  <c r="D125" i="24"/>
  <c r="D155" i="24"/>
  <c r="D45" i="24"/>
  <c r="D43" i="24"/>
  <c r="D100" i="24"/>
  <c r="D17" i="24"/>
  <c r="D35" i="24"/>
  <c r="D58" i="24"/>
  <c r="D51" i="24"/>
  <c r="D19" i="24"/>
  <c r="D31" i="24"/>
  <c r="D49" i="24"/>
  <c r="D121" i="24"/>
  <c r="D114" i="24"/>
  <c r="D102" i="24"/>
  <c r="D63" i="24"/>
  <c r="D129" i="24"/>
  <c r="D151" i="24"/>
  <c r="D133" i="24"/>
  <c r="D71" i="24"/>
  <c r="D83" i="24"/>
  <c r="D98" i="24"/>
  <c r="D87" i="24"/>
  <c r="D91" i="24"/>
  <c r="D153" i="24"/>
  <c r="D115" i="24"/>
  <c r="D143" i="24"/>
  <c r="D168" i="24"/>
  <c r="D159" i="24"/>
  <c r="D29" i="24"/>
  <c r="D131" i="24"/>
  <c r="D94" i="24"/>
  <c r="D59" i="24"/>
  <c r="D69" i="24"/>
  <c r="D33" i="24"/>
  <c r="D39" i="24"/>
  <c r="D85" i="24"/>
  <c r="D53" i="24"/>
  <c r="D62" i="24"/>
  <c r="D77" i="24"/>
  <c r="D135" i="24"/>
  <c r="D149" i="24"/>
  <c r="D166" i="24"/>
  <c r="D147" i="24"/>
  <c r="D164" i="24"/>
  <c r="D105" i="24"/>
  <c r="D82" i="24"/>
  <c r="D38" i="24"/>
  <c r="D163" i="24"/>
  <c r="D11" i="24" s="1"/>
  <c r="D90" i="24"/>
  <c r="D120" i="24"/>
  <c r="D22" i="24"/>
  <c r="D16" i="24"/>
  <c r="D81" i="24"/>
  <c r="D66" i="24"/>
  <c r="D37" i="24"/>
  <c r="D89" i="24"/>
  <c r="D15" i="24"/>
  <c r="D28" i="24"/>
  <c r="B11" i="12"/>
  <c r="L11" i="12" s="1"/>
  <c r="R13" i="12"/>
  <c r="R11" i="12"/>
  <c r="L22" i="133"/>
  <c r="B21" i="133"/>
  <c r="AA20" i="133"/>
  <c r="X20" i="133"/>
  <c r="U20" i="133"/>
  <c r="R20" i="133"/>
  <c r="O20" i="133"/>
  <c r="L20" i="133"/>
  <c r="I20" i="133"/>
  <c r="F20" i="133"/>
  <c r="C20" i="133"/>
  <c r="B19" i="133"/>
  <c r="AA18" i="133"/>
  <c r="X18" i="133"/>
  <c r="U18" i="133"/>
  <c r="R18" i="133"/>
  <c r="O18" i="133"/>
  <c r="L18" i="133"/>
  <c r="I18" i="133"/>
  <c r="F18" i="133"/>
  <c r="C18" i="133"/>
  <c r="B17" i="133"/>
  <c r="AA16" i="133"/>
  <c r="X16" i="133"/>
  <c r="U16" i="133"/>
  <c r="R16" i="133"/>
  <c r="O16" i="133"/>
  <c r="L16" i="133"/>
  <c r="I16" i="133"/>
  <c r="F16" i="133"/>
  <c r="C16" i="133"/>
  <c r="B15" i="133"/>
  <c r="B11" i="133" s="1"/>
  <c r="C21" i="133" s="1"/>
  <c r="AA14" i="133"/>
  <c r="X14" i="133"/>
  <c r="U14" i="133"/>
  <c r="R14" i="133"/>
  <c r="O14" i="133"/>
  <c r="L14" i="133"/>
  <c r="I14" i="133"/>
  <c r="F14" i="133"/>
  <c r="C14" i="133"/>
  <c r="B13" i="133"/>
  <c r="R12" i="133"/>
  <c r="O12" i="133"/>
  <c r="L12" i="133"/>
  <c r="I12" i="133"/>
  <c r="F12" i="133"/>
  <c r="C12" i="133"/>
  <c r="B12" i="133"/>
  <c r="Z11" i="133"/>
  <c r="AA21" i="133" s="1"/>
  <c r="W11" i="133"/>
  <c r="X21" i="133" s="1"/>
  <c r="T11" i="133"/>
  <c r="U17" i="133" s="1"/>
  <c r="Q11" i="133"/>
  <c r="R21" i="133" s="1"/>
  <c r="N11" i="133"/>
  <c r="O21" i="133" s="1"/>
  <c r="K11" i="133"/>
  <c r="L21" i="133" s="1"/>
  <c r="H11" i="133"/>
  <c r="I21" i="133" s="1"/>
  <c r="E11" i="133"/>
  <c r="F21" i="133" s="1"/>
  <c r="F11" i="12" l="1"/>
  <c r="O11" i="12"/>
  <c r="C13" i="12"/>
  <c r="C11" i="12" s="1"/>
  <c r="C66" i="12"/>
  <c r="C62" i="12"/>
  <c r="C81" i="12"/>
  <c r="C77" i="12"/>
  <c r="C111" i="12"/>
  <c r="C95" i="12"/>
  <c r="C85" i="12"/>
  <c r="C61" i="12"/>
  <c r="C31" i="12"/>
  <c r="C30" i="12"/>
  <c r="C26" i="12"/>
  <c r="C84" i="12"/>
  <c r="C83" i="12"/>
  <c r="C53" i="12"/>
  <c r="C32" i="12"/>
  <c r="C119" i="12"/>
  <c r="C99" i="12"/>
  <c r="C79" i="12"/>
  <c r="C75" i="12"/>
  <c r="C21" i="12"/>
  <c r="C64" i="12"/>
  <c r="C44" i="12"/>
  <c r="C28" i="12"/>
  <c r="C18" i="12"/>
  <c r="C89" i="12"/>
  <c r="C52" i="12"/>
  <c r="C49" i="12"/>
  <c r="C65" i="12"/>
  <c r="C19" i="12"/>
  <c r="C34" i="12"/>
  <c r="C24" i="12"/>
  <c r="C74" i="12"/>
  <c r="C102" i="12"/>
  <c r="C25" i="12"/>
  <c r="C88" i="12"/>
  <c r="C98" i="12"/>
  <c r="C113" i="12"/>
  <c r="C41" i="12"/>
  <c r="C69" i="12"/>
  <c r="C93" i="12"/>
  <c r="C76" i="12"/>
  <c r="C100" i="12"/>
  <c r="C116" i="12"/>
  <c r="C55" i="12"/>
  <c r="C36" i="12"/>
  <c r="C35" i="12"/>
  <c r="C117" i="12"/>
  <c r="C104" i="12"/>
  <c r="C73" i="12"/>
  <c r="C97" i="12"/>
  <c r="C109" i="12"/>
  <c r="C72" i="12"/>
  <c r="C33" i="12"/>
  <c r="C20" i="12"/>
  <c r="C22" i="12"/>
  <c r="C43" i="12"/>
  <c r="C91" i="12"/>
  <c r="C48" i="12"/>
  <c r="C92" i="12"/>
  <c r="C42" i="12"/>
  <c r="C51" i="12"/>
  <c r="C121" i="12"/>
  <c r="C63" i="12"/>
  <c r="C58" i="12"/>
  <c r="C118" i="12"/>
  <c r="C45" i="12"/>
  <c r="C87" i="12"/>
  <c r="C101" i="12"/>
  <c r="C96" i="12"/>
  <c r="C120" i="12"/>
  <c r="C37" i="12"/>
  <c r="C56" i="12"/>
  <c r="C50" i="12"/>
  <c r="C54" i="12"/>
  <c r="C86" i="12"/>
  <c r="C110" i="12"/>
  <c r="C27" i="12"/>
  <c r="C94" i="12"/>
  <c r="C47" i="12"/>
  <c r="C40" i="12"/>
  <c r="C71" i="12"/>
  <c r="C107" i="12"/>
  <c r="C115" i="12"/>
  <c r="C60" i="12"/>
  <c r="C17" i="12"/>
  <c r="C39" i="12"/>
  <c r="C68" i="12"/>
  <c r="C15" i="12"/>
  <c r="I11" i="12"/>
  <c r="I13" i="133"/>
  <c r="U13" i="133"/>
  <c r="I17" i="133"/>
  <c r="U19" i="133"/>
  <c r="U21" i="133"/>
  <c r="L13" i="133"/>
  <c r="X13" i="133"/>
  <c r="L15" i="133"/>
  <c r="X15" i="133"/>
  <c r="L17" i="133"/>
  <c r="X17" i="133"/>
  <c r="L19" i="133"/>
  <c r="X19" i="133"/>
  <c r="U15" i="133"/>
  <c r="C13" i="133"/>
  <c r="O13" i="133"/>
  <c r="O11" i="133" s="1"/>
  <c r="AA13" i="133"/>
  <c r="C15" i="133"/>
  <c r="O15" i="133"/>
  <c r="AA15" i="133"/>
  <c r="C17" i="133"/>
  <c r="O17" i="133"/>
  <c r="AA17" i="133"/>
  <c r="C19" i="133"/>
  <c r="O19" i="133"/>
  <c r="AA19" i="133"/>
  <c r="I15" i="133"/>
  <c r="I19" i="133"/>
  <c r="F13" i="133"/>
  <c r="R13" i="133"/>
  <c r="F15" i="133"/>
  <c r="R15" i="133"/>
  <c r="F17" i="133"/>
  <c r="R17" i="133"/>
  <c r="F19" i="133"/>
  <c r="R19" i="133"/>
  <c r="B52" i="150"/>
  <c r="R52" i="150" s="1"/>
  <c r="L51" i="150"/>
  <c r="I51" i="150"/>
  <c r="B51" i="150"/>
  <c r="R51" i="150" s="1"/>
  <c r="R50" i="150"/>
  <c r="O50" i="150"/>
  <c r="F50" i="150"/>
  <c r="B50" i="150"/>
  <c r="L50" i="150" s="1"/>
  <c r="B49" i="150"/>
  <c r="I49" i="150" s="1"/>
  <c r="B48" i="150"/>
  <c r="R48" i="150" s="1"/>
  <c r="F47" i="150"/>
  <c r="B47" i="150"/>
  <c r="B46" i="150"/>
  <c r="F46" i="150" s="1"/>
  <c r="B45" i="150"/>
  <c r="I45" i="150" s="1"/>
  <c r="B44" i="150"/>
  <c r="B43" i="150"/>
  <c r="R42" i="150"/>
  <c r="B42" i="150"/>
  <c r="B41" i="150"/>
  <c r="I41" i="150" s="1"/>
  <c r="B40" i="150"/>
  <c r="R40" i="150" s="1"/>
  <c r="R39" i="150"/>
  <c r="I39" i="150"/>
  <c r="B39" i="150"/>
  <c r="O39" i="150" s="1"/>
  <c r="R38" i="150"/>
  <c r="O38" i="150"/>
  <c r="B38" i="150"/>
  <c r="L38" i="150" s="1"/>
  <c r="B37" i="150"/>
  <c r="L37" i="150" s="1"/>
  <c r="B36" i="150"/>
  <c r="R36" i="150" s="1"/>
  <c r="B35" i="150"/>
  <c r="L35" i="150" s="1"/>
  <c r="B34" i="150"/>
  <c r="R34" i="150" s="1"/>
  <c r="R33" i="150"/>
  <c r="I33" i="150"/>
  <c r="B33" i="150"/>
  <c r="O33" i="150" s="1"/>
  <c r="R32" i="150"/>
  <c r="O32" i="150"/>
  <c r="B32" i="150"/>
  <c r="L32" i="150" s="1"/>
  <c r="B31" i="150"/>
  <c r="F30" i="150"/>
  <c r="B30" i="150"/>
  <c r="R30" i="150" s="1"/>
  <c r="B29" i="150"/>
  <c r="B28" i="150"/>
  <c r="R28" i="150" s="1"/>
  <c r="F27" i="150"/>
  <c r="B27" i="150"/>
  <c r="B26" i="150"/>
  <c r="B25" i="150"/>
  <c r="L25" i="150" s="1"/>
  <c r="B24" i="150"/>
  <c r="R24" i="150" s="1"/>
  <c r="B23" i="150"/>
  <c r="B22" i="150"/>
  <c r="B21" i="150"/>
  <c r="L21" i="150" s="1"/>
  <c r="I20" i="150"/>
  <c r="B20" i="150"/>
  <c r="R20" i="150" s="1"/>
  <c r="B19" i="150"/>
  <c r="F19" i="150" s="1"/>
  <c r="F18" i="150"/>
  <c r="B18" i="150"/>
  <c r="B17" i="150"/>
  <c r="B16" i="150"/>
  <c r="R15" i="150"/>
  <c r="B15" i="150"/>
  <c r="B14" i="150"/>
  <c r="B13" i="150"/>
  <c r="R12" i="150"/>
  <c r="O12" i="150"/>
  <c r="L12" i="150"/>
  <c r="I12" i="150"/>
  <c r="F12" i="150"/>
  <c r="C12" i="150"/>
  <c r="B12" i="150"/>
  <c r="S11" i="150"/>
  <c r="Q11" i="150"/>
  <c r="N11" i="150"/>
  <c r="K11" i="150"/>
  <c r="H11" i="150"/>
  <c r="E11" i="150"/>
  <c r="B102" i="149"/>
  <c r="R101" i="149"/>
  <c r="I101" i="149"/>
  <c r="B101" i="149"/>
  <c r="O101" i="149" s="1"/>
  <c r="R100" i="149"/>
  <c r="O100" i="149"/>
  <c r="B100" i="149"/>
  <c r="L100" i="149" s="1"/>
  <c r="B99" i="149"/>
  <c r="B98" i="149"/>
  <c r="B97" i="149"/>
  <c r="Q96" i="149"/>
  <c r="N96" i="149"/>
  <c r="K96" i="149"/>
  <c r="H96" i="149"/>
  <c r="E96" i="149"/>
  <c r="R95" i="149"/>
  <c r="O95" i="149"/>
  <c r="L95" i="149"/>
  <c r="I95" i="149"/>
  <c r="F95" i="149"/>
  <c r="C95" i="149"/>
  <c r="B95" i="149"/>
  <c r="B94" i="149"/>
  <c r="R93" i="149"/>
  <c r="O93" i="149"/>
  <c r="L93" i="149"/>
  <c r="I93" i="149"/>
  <c r="F93" i="149"/>
  <c r="C93" i="149"/>
  <c r="B93" i="149"/>
  <c r="R92" i="149"/>
  <c r="I92" i="149"/>
  <c r="B92" i="149"/>
  <c r="O92" i="149" s="1"/>
  <c r="R91" i="149"/>
  <c r="O91" i="149"/>
  <c r="B91" i="149"/>
  <c r="L91" i="149" s="1"/>
  <c r="B90" i="149"/>
  <c r="B89" i="149"/>
  <c r="L89" i="149" s="1"/>
  <c r="R88" i="149"/>
  <c r="I88" i="149"/>
  <c r="B88" i="149"/>
  <c r="O88" i="149" s="1"/>
  <c r="R87" i="149"/>
  <c r="O87" i="149"/>
  <c r="B87" i="149"/>
  <c r="L87" i="149" s="1"/>
  <c r="L86" i="149"/>
  <c r="B86" i="149"/>
  <c r="O86" i="149" s="1"/>
  <c r="B85" i="149"/>
  <c r="L85" i="149" s="1"/>
  <c r="R84" i="149"/>
  <c r="I84" i="149"/>
  <c r="B84" i="149"/>
  <c r="O84" i="149" s="1"/>
  <c r="Q83" i="149"/>
  <c r="N83" i="149"/>
  <c r="K83" i="149"/>
  <c r="H83" i="149"/>
  <c r="E83" i="149"/>
  <c r="K82" i="149"/>
  <c r="H82" i="149"/>
  <c r="R81" i="149"/>
  <c r="O81" i="149"/>
  <c r="L81" i="149"/>
  <c r="I81" i="149"/>
  <c r="F81" i="149"/>
  <c r="C81" i="149"/>
  <c r="B81" i="149"/>
  <c r="B80" i="149"/>
  <c r="B79" i="149"/>
  <c r="L79" i="149" s="1"/>
  <c r="F78" i="149"/>
  <c r="B78" i="149"/>
  <c r="B77" i="149"/>
  <c r="Q76" i="149"/>
  <c r="N76" i="149"/>
  <c r="K76" i="149"/>
  <c r="H76" i="149"/>
  <c r="H75" i="149" s="1"/>
  <c r="E76" i="149"/>
  <c r="Q75" i="149"/>
  <c r="N75" i="149"/>
  <c r="K75" i="149"/>
  <c r="E75" i="149"/>
  <c r="R74" i="149"/>
  <c r="O74" i="149"/>
  <c r="L74" i="149"/>
  <c r="I74" i="149"/>
  <c r="F74" i="149"/>
  <c r="C74" i="149"/>
  <c r="B74" i="149"/>
  <c r="I73" i="149"/>
  <c r="B73" i="149"/>
  <c r="L73" i="149" s="1"/>
  <c r="R72" i="149"/>
  <c r="O72" i="149"/>
  <c r="L72" i="149"/>
  <c r="I72" i="149"/>
  <c r="F72" i="149"/>
  <c r="C72" i="149"/>
  <c r="B72" i="149"/>
  <c r="B71" i="149"/>
  <c r="F71" i="149" s="1"/>
  <c r="R70" i="149"/>
  <c r="O70" i="149"/>
  <c r="L70" i="149"/>
  <c r="I70" i="149"/>
  <c r="F70" i="149"/>
  <c r="C70" i="149"/>
  <c r="B70" i="149"/>
  <c r="B69" i="149"/>
  <c r="B68" i="149"/>
  <c r="L68" i="149" s="1"/>
  <c r="B67" i="149"/>
  <c r="O67" i="149" s="1"/>
  <c r="R66" i="149"/>
  <c r="B66" i="149"/>
  <c r="I66" i="149" s="1"/>
  <c r="B65" i="149"/>
  <c r="L65" i="149" s="1"/>
  <c r="Q64" i="149"/>
  <c r="N64" i="149"/>
  <c r="K64" i="149"/>
  <c r="K61" i="149" s="1"/>
  <c r="H64" i="149"/>
  <c r="H61" i="149" s="1"/>
  <c r="E64" i="149"/>
  <c r="R63" i="149"/>
  <c r="O63" i="149"/>
  <c r="L63" i="149"/>
  <c r="I63" i="149"/>
  <c r="F63" i="149"/>
  <c r="C63" i="149"/>
  <c r="B63" i="149"/>
  <c r="B62" i="149"/>
  <c r="F62" i="149" s="1"/>
  <c r="Q61" i="149"/>
  <c r="R60" i="149"/>
  <c r="O60" i="149"/>
  <c r="L60" i="149"/>
  <c r="I60" i="149"/>
  <c r="F60" i="149"/>
  <c r="C60" i="149"/>
  <c r="B60" i="149"/>
  <c r="B59" i="149"/>
  <c r="O59" i="149" s="1"/>
  <c r="B58" i="149"/>
  <c r="L58" i="149" s="1"/>
  <c r="R57" i="149"/>
  <c r="B57" i="149"/>
  <c r="R56" i="149"/>
  <c r="B56" i="149"/>
  <c r="I56" i="149" s="1"/>
  <c r="B55" i="149"/>
  <c r="Q54" i="149"/>
  <c r="N54" i="149"/>
  <c r="K54" i="149"/>
  <c r="B54" i="149" s="1"/>
  <c r="H54" i="149"/>
  <c r="E54" i="149"/>
  <c r="R53" i="149"/>
  <c r="O53" i="149"/>
  <c r="L53" i="149"/>
  <c r="I53" i="149"/>
  <c r="F53" i="149"/>
  <c r="C53" i="149"/>
  <c r="B53" i="149"/>
  <c r="R52" i="149"/>
  <c r="B52" i="149"/>
  <c r="R51" i="149"/>
  <c r="O51" i="149"/>
  <c r="L51" i="149"/>
  <c r="I51" i="149"/>
  <c r="F51" i="149"/>
  <c r="C51" i="149"/>
  <c r="B51" i="149"/>
  <c r="L50" i="149"/>
  <c r="I50" i="149"/>
  <c r="B50" i="149"/>
  <c r="B49" i="149"/>
  <c r="R49" i="149" s="1"/>
  <c r="B48" i="149"/>
  <c r="B47" i="149"/>
  <c r="O47" i="149" s="1"/>
  <c r="B46" i="149"/>
  <c r="I45" i="149"/>
  <c r="B45" i="149"/>
  <c r="L45" i="149" s="1"/>
  <c r="O44" i="149"/>
  <c r="I44" i="149"/>
  <c r="B44" i="149"/>
  <c r="L44" i="149" s="1"/>
  <c r="F43" i="149"/>
  <c r="B43" i="149"/>
  <c r="I43" i="149" s="1"/>
  <c r="Q42" i="149"/>
  <c r="N42" i="149"/>
  <c r="K42" i="149"/>
  <c r="K35" i="149" s="1"/>
  <c r="H42" i="149"/>
  <c r="H35" i="149" s="1"/>
  <c r="E42" i="149"/>
  <c r="R41" i="149"/>
  <c r="O41" i="149"/>
  <c r="L41" i="149"/>
  <c r="I41" i="149"/>
  <c r="F41" i="149"/>
  <c r="C41" i="149"/>
  <c r="B41" i="149"/>
  <c r="B40" i="149"/>
  <c r="R39" i="149"/>
  <c r="F39" i="149"/>
  <c r="B39" i="149"/>
  <c r="B38" i="149"/>
  <c r="R37" i="149"/>
  <c r="B37" i="149"/>
  <c r="L37" i="149" s="1"/>
  <c r="Q36" i="149"/>
  <c r="N36" i="149"/>
  <c r="N35" i="149" s="1"/>
  <c r="K36" i="149"/>
  <c r="H36" i="149"/>
  <c r="E36" i="149"/>
  <c r="B36" i="149"/>
  <c r="R34" i="149"/>
  <c r="O34" i="149"/>
  <c r="L34" i="149"/>
  <c r="I34" i="149"/>
  <c r="F34" i="149"/>
  <c r="C34" i="149"/>
  <c r="B34" i="149"/>
  <c r="R33" i="149"/>
  <c r="L33" i="149"/>
  <c r="F33" i="149"/>
  <c r="B33" i="149"/>
  <c r="B32" i="149"/>
  <c r="I32" i="149" s="1"/>
  <c r="F31" i="149"/>
  <c r="B31" i="149"/>
  <c r="O30" i="149"/>
  <c r="I30" i="149"/>
  <c r="F30" i="149"/>
  <c r="B30" i="149"/>
  <c r="L30" i="149" s="1"/>
  <c r="B29" i="149"/>
  <c r="R29" i="149" s="1"/>
  <c r="Q28" i="149"/>
  <c r="N28" i="149"/>
  <c r="K28" i="149"/>
  <c r="H28" i="149"/>
  <c r="E28" i="149"/>
  <c r="E27" i="149" s="1"/>
  <c r="N27" i="149"/>
  <c r="K27" i="149"/>
  <c r="R26" i="149"/>
  <c r="O26" i="149"/>
  <c r="L26" i="149"/>
  <c r="I26" i="149"/>
  <c r="F26" i="149"/>
  <c r="C26" i="149"/>
  <c r="B26" i="149"/>
  <c r="B25" i="149"/>
  <c r="R25" i="149" s="1"/>
  <c r="O24" i="149"/>
  <c r="I24" i="149"/>
  <c r="F24" i="149"/>
  <c r="B24" i="149"/>
  <c r="L24" i="149" s="1"/>
  <c r="B23" i="149"/>
  <c r="L23" i="149" s="1"/>
  <c r="Q22" i="149"/>
  <c r="N22" i="149"/>
  <c r="K22" i="149"/>
  <c r="H22" i="149"/>
  <c r="E22" i="149"/>
  <c r="R21" i="149"/>
  <c r="O21" i="149"/>
  <c r="L21" i="149"/>
  <c r="I21" i="149"/>
  <c r="F21" i="149"/>
  <c r="C21" i="149"/>
  <c r="B21" i="149"/>
  <c r="R20" i="149"/>
  <c r="L20" i="149"/>
  <c r="B20" i="149"/>
  <c r="F20" i="149" s="1"/>
  <c r="R19" i="149"/>
  <c r="O19" i="149"/>
  <c r="B19" i="149"/>
  <c r="R18" i="149"/>
  <c r="B18" i="149"/>
  <c r="F18" i="149" s="1"/>
  <c r="Q17" i="149"/>
  <c r="Q16" i="149" s="1"/>
  <c r="N17" i="149"/>
  <c r="K17" i="149"/>
  <c r="H17" i="149"/>
  <c r="E17" i="149"/>
  <c r="E16" i="149" s="1"/>
  <c r="N16" i="149"/>
  <c r="K16" i="149"/>
  <c r="R15" i="149"/>
  <c r="O15" i="149"/>
  <c r="L15" i="149"/>
  <c r="I15" i="149"/>
  <c r="F15" i="149"/>
  <c r="C15" i="149"/>
  <c r="B15" i="149"/>
  <c r="R13" i="149"/>
  <c r="O13" i="149"/>
  <c r="L13" i="149"/>
  <c r="I13" i="149"/>
  <c r="F13" i="149"/>
  <c r="B13" i="149"/>
  <c r="A1" i="149"/>
  <c r="B53" i="118"/>
  <c r="I53" i="118" s="1"/>
  <c r="B52" i="118"/>
  <c r="I52" i="118" s="1"/>
  <c r="B51" i="118"/>
  <c r="I51" i="118" s="1"/>
  <c r="B50" i="118"/>
  <c r="I50" i="118" s="1"/>
  <c r="B49" i="118"/>
  <c r="I49" i="118" s="1"/>
  <c r="B48" i="118"/>
  <c r="I48" i="118" s="1"/>
  <c r="B47" i="118"/>
  <c r="I47" i="118" s="1"/>
  <c r="B46" i="118"/>
  <c r="I46" i="118" s="1"/>
  <c r="B45" i="118"/>
  <c r="I45" i="118" s="1"/>
  <c r="B44" i="118"/>
  <c r="I44" i="118" s="1"/>
  <c r="B43" i="118"/>
  <c r="I43" i="118" s="1"/>
  <c r="B42" i="118"/>
  <c r="I42" i="118" s="1"/>
  <c r="B41" i="118"/>
  <c r="I41" i="118" s="1"/>
  <c r="B40" i="118"/>
  <c r="I40" i="118" s="1"/>
  <c r="B39" i="118"/>
  <c r="I39" i="118" s="1"/>
  <c r="B38" i="118"/>
  <c r="I38" i="118" s="1"/>
  <c r="B37" i="118"/>
  <c r="I37" i="118" s="1"/>
  <c r="B36" i="118"/>
  <c r="I36" i="118" s="1"/>
  <c r="B35" i="118"/>
  <c r="I35" i="118" s="1"/>
  <c r="B34" i="118"/>
  <c r="I34" i="118" s="1"/>
  <c r="B33" i="118"/>
  <c r="I33" i="118" s="1"/>
  <c r="B32" i="118"/>
  <c r="I32" i="118" s="1"/>
  <c r="B31" i="118"/>
  <c r="I31" i="118" s="1"/>
  <c r="B30" i="118"/>
  <c r="I30" i="118" s="1"/>
  <c r="B29" i="118"/>
  <c r="I29" i="118" s="1"/>
  <c r="B28" i="118"/>
  <c r="I28" i="118" s="1"/>
  <c r="B27" i="118"/>
  <c r="I27" i="118" s="1"/>
  <c r="B26" i="118"/>
  <c r="I26" i="118" s="1"/>
  <c r="B25" i="118"/>
  <c r="I25" i="118" s="1"/>
  <c r="B24" i="118"/>
  <c r="I24" i="118" s="1"/>
  <c r="B23" i="118"/>
  <c r="I23" i="118" s="1"/>
  <c r="B22" i="118"/>
  <c r="I22" i="118" s="1"/>
  <c r="B21" i="118"/>
  <c r="I21" i="118" s="1"/>
  <c r="B20" i="118"/>
  <c r="I20" i="118" s="1"/>
  <c r="B19" i="118"/>
  <c r="I19" i="118" s="1"/>
  <c r="B18" i="118"/>
  <c r="I18" i="118" s="1"/>
  <c r="B17" i="118"/>
  <c r="I17" i="118" s="1"/>
  <c r="B16" i="118"/>
  <c r="I16" i="118" s="1"/>
  <c r="B15" i="118"/>
  <c r="I15" i="118" s="1"/>
  <c r="B14" i="118"/>
  <c r="I14" i="118" s="1"/>
  <c r="F13" i="118"/>
  <c r="H12" i="118"/>
  <c r="E12" i="118"/>
  <c r="B12" i="118" s="1"/>
  <c r="F12" i="118" s="1"/>
  <c r="B101" i="119"/>
  <c r="I101" i="119" s="1"/>
  <c r="B100" i="119"/>
  <c r="I100" i="119" s="1"/>
  <c r="B99" i="119"/>
  <c r="I99" i="119" s="1"/>
  <c r="B98" i="119"/>
  <c r="I98" i="119" s="1"/>
  <c r="B97" i="119"/>
  <c r="I97" i="119" s="1"/>
  <c r="B96" i="119"/>
  <c r="I96" i="119" s="1"/>
  <c r="H95" i="119"/>
  <c r="E95" i="119"/>
  <c r="B95" i="119" s="1"/>
  <c r="I94" i="119"/>
  <c r="F94" i="119"/>
  <c r="B94" i="119"/>
  <c r="B93" i="119"/>
  <c r="I93" i="119" s="1"/>
  <c r="F92" i="119"/>
  <c r="B92" i="119"/>
  <c r="B91" i="119"/>
  <c r="I90" i="119"/>
  <c r="F90" i="119"/>
  <c r="B90" i="119"/>
  <c r="B89" i="119"/>
  <c r="F89" i="119" s="1"/>
  <c r="I88" i="119"/>
  <c r="F88" i="119"/>
  <c r="B88" i="119"/>
  <c r="I87" i="119"/>
  <c r="B87" i="119"/>
  <c r="F87" i="119" s="1"/>
  <c r="B86" i="119"/>
  <c r="I85" i="119"/>
  <c r="B85" i="119"/>
  <c r="F85" i="119" s="1"/>
  <c r="B84" i="119"/>
  <c r="I83" i="119"/>
  <c r="B83" i="119"/>
  <c r="F83" i="119" s="1"/>
  <c r="H82" i="119"/>
  <c r="E82" i="119"/>
  <c r="I81" i="119"/>
  <c r="F81" i="119"/>
  <c r="B81" i="119"/>
  <c r="B80" i="119"/>
  <c r="F80" i="119" s="1"/>
  <c r="E79" i="119"/>
  <c r="I78" i="119"/>
  <c r="F78" i="119"/>
  <c r="B78" i="119"/>
  <c r="B77" i="119"/>
  <c r="F77" i="119" s="1"/>
  <c r="I76" i="119"/>
  <c r="B76" i="119"/>
  <c r="F76" i="119" s="1"/>
  <c r="B75" i="119"/>
  <c r="F75" i="119" s="1"/>
  <c r="B74" i="119"/>
  <c r="B73" i="119"/>
  <c r="F73" i="119" s="1"/>
  <c r="B72" i="119"/>
  <c r="F72" i="119" s="1"/>
  <c r="B71" i="119"/>
  <c r="F71" i="119" s="1"/>
  <c r="I70" i="119"/>
  <c r="B70" i="119"/>
  <c r="F70" i="119" s="1"/>
  <c r="B69" i="119"/>
  <c r="F69" i="119" s="1"/>
  <c r="I68" i="119"/>
  <c r="H68" i="119"/>
  <c r="E68" i="119"/>
  <c r="B68" i="119"/>
  <c r="H67" i="119"/>
  <c r="I66" i="119"/>
  <c r="F66" i="119"/>
  <c r="B66" i="119"/>
  <c r="B65" i="119"/>
  <c r="F65" i="119" s="1"/>
  <c r="F64" i="119"/>
  <c r="B64" i="119"/>
  <c r="B63" i="119"/>
  <c r="F63" i="119" s="1"/>
  <c r="F62" i="119"/>
  <c r="B62" i="119"/>
  <c r="H61" i="119"/>
  <c r="H60" i="119" s="1"/>
  <c r="E61" i="119"/>
  <c r="E60" i="119"/>
  <c r="I59" i="119"/>
  <c r="F59" i="119"/>
  <c r="B59" i="119"/>
  <c r="I58" i="119"/>
  <c r="B58" i="119"/>
  <c r="F58" i="119" s="1"/>
  <c r="B57" i="119"/>
  <c r="F57" i="119" s="1"/>
  <c r="B56" i="119"/>
  <c r="B55" i="119"/>
  <c r="I55" i="119" s="1"/>
  <c r="B54" i="119"/>
  <c r="H53" i="119"/>
  <c r="B53" i="119" s="1"/>
  <c r="I53" i="119" s="1"/>
  <c r="E53" i="119"/>
  <c r="I52" i="119"/>
  <c r="F52" i="119"/>
  <c r="B52" i="119"/>
  <c r="F51" i="119"/>
  <c r="B51" i="119"/>
  <c r="I50" i="119"/>
  <c r="F50" i="119"/>
  <c r="B50" i="119"/>
  <c r="B49" i="119"/>
  <c r="I49" i="119" s="1"/>
  <c r="B48" i="119"/>
  <c r="F48" i="119" s="1"/>
  <c r="I47" i="119"/>
  <c r="B47" i="119"/>
  <c r="F47" i="119" s="1"/>
  <c r="B46" i="119"/>
  <c r="I46" i="119" s="1"/>
  <c r="B45" i="119"/>
  <c r="I45" i="119" s="1"/>
  <c r="B44" i="119"/>
  <c r="I44" i="119" s="1"/>
  <c r="B43" i="119"/>
  <c r="I43" i="119" s="1"/>
  <c r="B42" i="119"/>
  <c r="F42" i="119" s="1"/>
  <c r="H41" i="119"/>
  <c r="E41" i="119"/>
  <c r="I40" i="119"/>
  <c r="F40" i="119"/>
  <c r="B40" i="119"/>
  <c r="B39" i="119"/>
  <c r="F39" i="119" s="1"/>
  <c r="F38" i="119"/>
  <c r="B38" i="119"/>
  <c r="B37" i="119"/>
  <c r="F37" i="119" s="1"/>
  <c r="F36" i="119"/>
  <c r="B36" i="119"/>
  <c r="H35" i="119"/>
  <c r="E35" i="119"/>
  <c r="I33" i="119"/>
  <c r="F33" i="119"/>
  <c r="B33" i="119"/>
  <c r="B32" i="119"/>
  <c r="I31" i="119"/>
  <c r="B31" i="119"/>
  <c r="F31" i="119" s="1"/>
  <c r="I30" i="119"/>
  <c r="F30" i="119"/>
  <c r="B30" i="119"/>
  <c r="B29" i="119"/>
  <c r="B28" i="119"/>
  <c r="F28" i="119" s="1"/>
  <c r="H27" i="119"/>
  <c r="B27" i="119" s="1"/>
  <c r="I27" i="119" s="1"/>
  <c r="F27" i="119"/>
  <c r="E27" i="119"/>
  <c r="H26" i="119"/>
  <c r="E26" i="119"/>
  <c r="I25" i="119"/>
  <c r="F25" i="119"/>
  <c r="B25" i="119"/>
  <c r="B24" i="119"/>
  <c r="I24" i="119" s="1"/>
  <c r="B23" i="119"/>
  <c r="I23" i="119" s="1"/>
  <c r="B22" i="119"/>
  <c r="I22" i="119" s="1"/>
  <c r="H21" i="119"/>
  <c r="E21" i="119"/>
  <c r="I20" i="119"/>
  <c r="F20" i="119"/>
  <c r="B20" i="119"/>
  <c r="I19" i="119"/>
  <c r="B19" i="119"/>
  <c r="F19" i="119" s="1"/>
  <c r="B18" i="119"/>
  <c r="I17" i="119"/>
  <c r="B17" i="119"/>
  <c r="F17" i="119" s="1"/>
  <c r="H16" i="119"/>
  <c r="H15" i="119" s="1"/>
  <c r="E16" i="119"/>
  <c r="I14" i="119"/>
  <c r="F14" i="119"/>
  <c r="B14" i="119"/>
  <c r="I12" i="119"/>
  <c r="F12" i="119"/>
  <c r="B12" i="119"/>
  <c r="B52" i="121"/>
  <c r="I52" i="121" s="1"/>
  <c r="B51" i="121"/>
  <c r="I51" i="121" s="1"/>
  <c r="B50" i="121"/>
  <c r="I50" i="121" s="1"/>
  <c r="B49" i="121"/>
  <c r="I49" i="121" s="1"/>
  <c r="B48" i="121"/>
  <c r="I48" i="121" s="1"/>
  <c r="B47" i="121"/>
  <c r="I47" i="121" s="1"/>
  <c r="B46" i="121"/>
  <c r="I46" i="121" s="1"/>
  <c r="B45" i="121"/>
  <c r="I45" i="121" s="1"/>
  <c r="B44" i="121"/>
  <c r="I44" i="121" s="1"/>
  <c r="B43" i="121"/>
  <c r="I43" i="121" s="1"/>
  <c r="B42" i="121"/>
  <c r="I42" i="121" s="1"/>
  <c r="B41" i="121"/>
  <c r="I41" i="121" s="1"/>
  <c r="B40" i="121"/>
  <c r="I40" i="121" s="1"/>
  <c r="B39" i="121"/>
  <c r="I39" i="121" s="1"/>
  <c r="B38" i="121"/>
  <c r="I38" i="121" s="1"/>
  <c r="B37" i="121"/>
  <c r="I37" i="121" s="1"/>
  <c r="B36" i="121"/>
  <c r="I36" i="121" s="1"/>
  <c r="B35" i="121"/>
  <c r="I35" i="121" s="1"/>
  <c r="B34" i="121"/>
  <c r="I34" i="121" s="1"/>
  <c r="B33" i="121"/>
  <c r="I33" i="121" s="1"/>
  <c r="B32" i="121"/>
  <c r="I32" i="121" s="1"/>
  <c r="B31" i="121"/>
  <c r="I31" i="121" s="1"/>
  <c r="B30" i="121"/>
  <c r="I30" i="121" s="1"/>
  <c r="B29" i="121"/>
  <c r="I29" i="121" s="1"/>
  <c r="B28" i="121"/>
  <c r="I28" i="121" s="1"/>
  <c r="B27" i="121"/>
  <c r="I27" i="121" s="1"/>
  <c r="B26" i="121"/>
  <c r="I26" i="121" s="1"/>
  <c r="B25" i="121"/>
  <c r="I25" i="121" s="1"/>
  <c r="B24" i="121"/>
  <c r="I24" i="121" s="1"/>
  <c r="B23" i="121"/>
  <c r="I23" i="121" s="1"/>
  <c r="B22" i="121"/>
  <c r="I22" i="121" s="1"/>
  <c r="B21" i="121"/>
  <c r="I21" i="121" s="1"/>
  <c r="B20" i="121"/>
  <c r="I20" i="121" s="1"/>
  <c r="B19" i="121"/>
  <c r="I19" i="121" s="1"/>
  <c r="B18" i="121"/>
  <c r="I18" i="121" s="1"/>
  <c r="B17" i="121"/>
  <c r="I17" i="121" s="1"/>
  <c r="B16" i="121"/>
  <c r="I16" i="121" s="1"/>
  <c r="B15" i="121"/>
  <c r="I15" i="121" s="1"/>
  <c r="B14" i="121"/>
  <c r="I14" i="121" s="1"/>
  <c r="B13" i="121"/>
  <c r="I13" i="121" s="1"/>
  <c r="I12" i="121"/>
  <c r="B12" i="121"/>
  <c r="H11" i="121"/>
  <c r="B11" i="121" s="1"/>
  <c r="E11" i="121"/>
  <c r="B101" i="122"/>
  <c r="L101" i="122" s="1"/>
  <c r="B100" i="122"/>
  <c r="F100" i="122" s="1"/>
  <c r="F99" i="122"/>
  <c r="B99" i="122"/>
  <c r="L98" i="122"/>
  <c r="B98" i="122"/>
  <c r="B97" i="122"/>
  <c r="L97" i="122" s="1"/>
  <c r="F96" i="122"/>
  <c r="B96" i="122"/>
  <c r="K95" i="122"/>
  <c r="H95" i="122"/>
  <c r="E95" i="122"/>
  <c r="L94" i="122"/>
  <c r="I94" i="122"/>
  <c r="F94" i="122"/>
  <c r="C94" i="122"/>
  <c r="B94" i="122"/>
  <c r="B93" i="122"/>
  <c r="L93" i="122" s="1"/>
  <c r="L92" i="122"/>
  <c r="I92" i="122"/>
  <c r="F92" i="122"/>
  <c r="C92" i="122"/>
  <c r="B92" i="122"/>
  <c r="F91" i="122"/>
  <c r="B91" i="122"/>
  <c r="L91" i="122" s="1"/>
  <c r="I90" i="122"/>
  <c r="F90" i="122"/>
  <c r="B90" i="122"/>
  <c r="L90" i="122" s="1"/>
  <c r="B89" i="122"/>
  <c r="L89" i="122" s="1"/>
  <c r="B88" i="122"/>
  <c r="L88" i="122" s="1"/>
  <c r="F87" i="122"/>
  <c r="B87" i="122"/>
  <c r="L87" i="122" s="1"/>
  <c r="B86" i="122"/>
  <c r="B85" i="122"/>
  <c r="L85" i="122" s="1"/>
  <c r="B84" i="122"/>
  <c r="L84" i="122" s="1"/>
  <c r="B83" i="122"/>
  <c r="K82" i="122"/>
  <c r="H82" i="122"/>
  <c r="H81" i="122" s="1"/>
  <c r="E82" i="122"/>
  <c r="E81" i="122" s="1"/>
  <c r="K81" i="122"/>
  <c r="L80" i="122"/>
  <c r="I80" i="122"/>
  <c r="F80" i="122"/>
  <c r="C80" i="122"/>
  <c r="B80" i="122"/>
  <c r="L79" i="122"/>
  <c r="B79" i="122"/>
  <c r="B78" i="122"/>
  <c r="L78" i="122" s="1"/>
  <c r="B77" i="122"/>
  <c r="L77" i="122" s="1"/>
  <c r="F76" i="122"/>
  <c r="B76" i="122"/>
  <c r="K75" i="122"/>
  <c r="H75" i="122"/>
  <c r="E75" i="122"/>
  <c r="K74" i="122"/>
  <c r="H74" i="122"/>
  <c r="E74" i="122"/>
  <c r="B74" i="122" s="1"/>
  <c r="L73" i="122"/>
  <c r="I73" i="122"/>
  <c r="F73" i="122"/>
  <c r="C73" i="122"/>
  <c r="B73" i="122"/>
  <c r="B72" i="122"/>
  <c r="L72" i="122" s="1"/>
  <c r="L71" i="122"/>
  <c r="I71" i="122"/>
  <c r="F71" i="122"/>
  <c r="C71" i="122"/>
  <c r="B71" i="122"/>
  <c r="I70" i="122"/>
  <c r="F70" i="122"/>
  <c r="B70" i="122"/>
  <c r="L70" i="122" s="1"/>
  <c r="L69" i="122"/>
  <c r="I69" i="122"/>
  <c r="F69" i="122"/>
  <c r="C69" i="122"/>
  <c r="B69" i="122"/>
  <c r="B68" i="122"/>
  <c r="L68" i="122" s="1"/>
  <c r="F67" i="122"/>
  <c r="B67" i="122"/>
  <c r="L67" i="122" s="1"/>
  <c r="B66" i="122"/>
  <c r="F66" i="122" s="1"/>
  <c r="B65" i="122"/>
  <c r="L65" i="122" s="1"/>
  <c r="L64" i="122"/>
  <c r="B64" i="122"/>
  <c r="K63" i="122"/>
  <c r="H63" i="122"/>
  <c r="E63" i="122"/>
  <c r="E60" i="122" s="1"/>
  <c r="L62" i="122"/>
  <c r="I62" i="122"/>
  <c r="F62" i="122"/>
  <c r="C62" i="122"/>
  <c r="B62" i="122"/>
  <c r="B61" i="122"/>
  <c r="L61" i="122" s="1"/>
  <c r="K60" i="122"/>
  <c r="L59" i="122"/>
  <c r="I59" i="122"/>
  <c r="F59" i="122"/>
  <c r="C59" i="122"/>
  <c r="B59" i="122"/>
  <c r="B58" i="122"/>
  <c r="L58" i="122" s="1"/>
  <c r="B57" i="122"/>
  <c r="L57" i="122" s="1"/>
  <c r="B56" i="122"/>
  <c r="L56" i="122" s="1"/>
  <c r="I55" i="122"/>
  <c r="F55" i="122"/>
  <c r="B55" i="122"/>
  <c r="L55" i="122" s="1"/>
  <c r="B54" i="122"/>
  <c r="K53" i="122"/>
  <c r="H53" i="122"/>
  <c r="E53" i="122"/>
  <c r="L52" i="122"/>
  <c r="I52" i="122"/>
  <c r="F52" i="122"/>
  <c r="C52" i="122"/>
  <c r="B52" i="122"/>
  <c r="F51" i="122"/>
  <c r="B51" i="122"/>
  <c r="L51" i="122" s="1"/>
  <c r="L50" i="122"/>
  <c r="I50" i="122"/>
  <c r="F50" i="122"/>
  <c r="C50" i="122"/>
  <c r="B50" i="122"/>
  <c r="B49" i="122"/>
  <c r="L49" i="122" s="1"/>
  <c r="B48" i="122"/>
  <c r="L48" i="122" s="1"/>
  <c r="F47" i="122"/>
  <c r="B47" i="122"/>
  <c r="L47" i="122" s="1"/>
  <c r="I46" i="122"/>
  <c r="F46" i="122"/>
  <c r="B46" i="122"/>
  <c r="L46" i="122" s="1"/>
  <c r="B45" i="122"/>
  <c r="L45" i="122" s="1"/>
  <c r="B44" i="122"/>
  <c r="L44" i="122" s="1"/>
  <c r="F43" i="122"/>
  <c r="B43" i="122"/>
  <c r="L43" i="122" s="1"/>
  <c r="I42" i="122"/>
  <c r="F42" i="122"/>
  <c r="B42" i="122"/>
  <c r="L42" i="122" s="1"/>
  <c r="K41" i="122"/>
  <c r="H41" i="122"/>
  <c r="E41" i="122"/>
  <c r="L40" i="122"/>
  <c r="I40" i="122"/>
  <c r="F40" i="122"/>
  <c r="C40" i="122"/>
  <c r="B40" i="122"/>
  <c r="B39" i="122"/>
  <c r="L39" i="122" s="1"/>
  <c r="F38" i="122"/>
  <c r="B38" i="122"/>
  <c r="L38" i="122" s="1"/>
  <c r="B37" i="122"/>
  <c r="L36" i="122"/>
  <c r="B36" i="122"/>
  <c r="K35" i="122"/>
  <c r="K34" i="122" s="1"/>
  <c r="H35" i="122"/>
  <c r="B35" i="122" s="1"/>
  <c r="E35" i="122"/>
  <c r="E34" i="122"/>
  <c r="L33" i="122"/>
  <c r="I33" i="122"/>
  <c r="F33" i="122"/>
  <c r="C33" i="122"/>
  <c r="B33" i="122"/>
  <c r="F32" i="122"/>
  <c r="B32" i="122"/>
  <c r="L32" i="122" s="1"/>
  <c r="I31" i="122"/>
  <c r="F31" i="122"/>
  <c r="B31" i="122"/>
  <c r="L31" i="122" s="1"/>
  <c r="B30" i="122"/>
  <c r="L30" i="122" s="1"/>
  <c r="B29" i="122"/>
  <c r="L29" i="122" s="1"/>
  <c r="F28" i="122"/>
  <c r="B28" i="122"/>
  <c r="L28" i="122" s="1"/>
  <c r="K27" i="122"/>
  <c r="K26" i="122" s="1"/>
  <c r="H27" i="122"/>
  <c r="H26" i="122" s="1"/>
  <c r="E27" i="122"/>
  <c r="L25" i="122"/>
  <c r="I25" i="122"/>
  <c r="F25" i="122"/>
  <c r="C25" i="122"/>
  <c r="B25" i="122"/>
  <c r="B24" i="122"/>
  <c r="B23" i="122"/>
  <c r="L23" i="122" s="1"/>
  <c r="B22" i="122"/>
  <c r="L22" i="122" s="1"/>
  <c r="K21" i="122"/>
  <c r="H21" i="122"/>
  <c r="E21" i="122"/>
  <c r="L20" i="122"/>
  <c r="I20" i="122"/>
  <c r="F20" i="122"/>
  <c r="C20" i="122"/>
  <c r="B20" i="122"/>
  <c r="B19" i="122"/>
  <c r="I19" i="122" s="1"/>
  <c r="B18" i="122"/>
  <c r="F18" i="122" s="1"/>
  <c r="B17" i="122"/>
  <c r="I17" i="122" s="1"/>
  <c r="K16" i="122"/>
  <c r="H16" i="122"/>
  <c r="E16" i="122"/>
  <c r="L14" i="122"/>
  <c r="I14" i="122"/>
  <c r="F14" i="122"/>
  <c r="C14" i="122"/>
  <c r="B14" i="122"/>
  <c r="L12" i="122"/>
  <c r="I12" i="122"/>
  <c r="F12" i="122"/>
  <c r="B12" i="122"/>
  <c r="B52" i="104"/>
  <c r="F52" i="104" s="1"/>
  <c r="F51" i="104"/>
  <c r="B51" i="104"/>
  <c r="B50" i="104"/>
  <c r="F50" i="104" s="1"/>
  <c r="I49" i="104"/>
  <c r="F49" i="104"/>
  <c r="B49" i="104"/>
  <c r="I48" i="104"/>
  <c r="F48" i="104"/>
  <c r="B48" i="104"/>
  <c r="B47" i="104"/>
  <c r="B46" i="104"/>
  <c r="I46" i="104" s="1"/>
  <c r="I45" i="104"/>
  <c r="F45" i="104"/>
  <c r="B45" i="104"/>
  <c r="B44" i="104"/>
  <c r="B43" i="104"/>
  <c r="I43" i="104" s="1"/>
  <c r="B42" i="104"/>
  <c r="B41" i="104"/>
  <c r="B40" i="104"/>
  <c r="B39" i="104"/>
  <c r="I39" i="104" s="1"/>
  <c r="B38" i="104"/>
  <c r="B37" i="104"/>
  <c r="I37" i="104" s="1"/>
  <c r="B36" i="104"/>
  <c r="B35" i="104"/>
  <c r="L35" i="104" s="1"/>
  <c r="B34" i="104"/>
  <c r="I34" i="104" s="1"/>
  <c r="B33" i="104"/>
  <c r="I33" i="104" s="1"/>
  <c r="B32" i="104"/>
  <c r="L32" i="104" s="1"/>
  <c r="B31" i="104"/>
  <c r="F30" i="104"/>
  <c r="B30" i="104"/>
  <c r="I30" i="104" s="1"/>
  <c r="I29" i="104"/>
  <c r="F29" i="104"/>
  <c r="B29" i="104"/>
  <c r="B28" i="104"/>
  <c r="I28" i="104" s="1"/>
  <c r="B27" i="104"/>
  <c r="L27" i="104" s="1"/>
  <c r="F26" i="104"/>
  <c r="B26" i="104"/>
  <c r="L26" i="104" s="1"/>
  <c r="B25" i="104"/>
  <c r="B24" i="104"/>
  <c r="I24" i="104" s="1"/>
  <c r="B23" i="104"/>
  <c r="L23" i="104" s="1"/>
  <c r="B22" i="104"/>
  <c r="B21" i="104"/>
  <c r="I21" i="104" s="1"/>
  <c r="B20" i="104"/>
  <c r="I20" i="104" s="1"/>
  <c r="B19" i="104"/>
  <c r="L19" i="104" s="1"/>
  <c r="B18" i="104"/>
  <c r="L18" i="104" s="1"/>
  <c r="I17" i="104"/>
  <c r="F17" i="104"/>
  <c r="B17" i="104"/>
  <c r="B16" i="104"/>
  <c r="I16" i="104" s="1"/>
  <c r="B15" i="104"/>
  <c r="L15" i="104" s="1"/>
  <c r="F14" i="104"/>
  <c r="B14" i="104"/>
  <c r="L14" i="104" s="1"/>
  <c r="I13" i="104"/>
  <c r="F13" i="104"/>
  <c r="B13" i="104"/>
  <c r="I12" i="104"/>
  <c r="F12" i="104"/>
  <c r="B12" i="104"/>
  <c r="K11" i="104"/>
  <c r="H11" i="104"/>
  <c r="E11" i="104"/>
  <c r="B11" i="104" s="1"/>
  <c r="B102" i="105"/>
  <c r="F101" i="105"/>
  <c r="B101" i="105"/>
  <c r="L101" i="105" s="1"/>
  <c r="I100" i="105"/>
  <c r="F100" i="105"/>
  <c r="B100" i="105"/>
  <c r="L100" i="105" s="1"/>
  <c r="B99" i="105"/>
  <c r="B98" i="105"/>
  <c r="L98" i="105" s="1"/>
  <c r="F97" i="105"/>
  <c r="B97" i="105"/>
  <c r="L97" i="105" s="1"/>
  <c r="B96" i="105"/>
  <c r="K95" i="105"/>
  <c r="H95" i="105"/>
  <c r="E95" i="105"/>
  <c r="B95" i="105" s="1"/>
  <c r="L94" i="105"/>
  <c r="I94" i="105"/>
  <c r="F94" i="105"/>
  <c r="C94" i="105"/>
  <c r="B94" i="105"/>
  <c r="B93" i="105"/>
  <c r="L93" i="105" s="1"/>
  <c r="L92" i="105"/>
  <c r="I92" i="105"/>
  <c r="F92" i="105"/>
  <c r="C92" i="105"/>
  <c r="B92" i="105"/>
  <c r="I91" i="105"/>
  <c r="F91" i="105"/>
  <c r="B91" i="105"/>
  <c r="B90" i="105"/>
  <c r="L90" i="105" s="1"/>
  <c r="B89" i="105"/>
  <c r="L89" i="105" s="1"/>
  <c r="F88" i="105"/>
  <c r="B88" i="105"/>
  <c r="B87" i="105"/>
  <c r="L86" i="105"/>
  <c r="B86" i="105"/>
  <c r="B85" i="105"/>
  <c r="L85" i="105" s="1"/>
  <c r="F84" i="105"/>
  <c r="B84" i="105"/>
  <c r="B83" i="105"/>
  <c r="F83" i="105" s="1"/>
  <c r="K82" i="105"/>
  <c r="H82" i="105"/>
  <c r="E82" i="105"/>
  <c r="K81" i="105"/>
  <c r="H81" i="105"/>
  <c r="I80" i="105"/>
  <c r="F80" i="105"/>
  <c r="B79" i="105"/>
  <c r="L79" i="105" s="1"/>
  <c r="I78" i="105"/>
  <c r="F78" i="105"/>
  <c r="B78" i="105"/>
  <c r="B77" i="105"/>
  <c r="L77" i="105" s="1"/>
  <c r="B76" i="105"/>
  <c r="L76" i="105" s="1"/>
  <c r="K75" i="105"/>
  <c r="K74" i="105" s="1"/>
  <c r="H75" i="105"/>
  <c r="E75" i="105"/>
  <c r="H74" i="105"/>
  <c r="L73" i="105"/>
  <c r="I73" i="105"/>
  <c r="F73" i="105"/>
  <c r="C73" i="105"/>
  <c r="B73" i="105"/>
  <c r="I72" i="105"/>
  <c r="F72" i="105"/>
  <c r="B72" i="105"/>
  <c r="L72" i="105" s="1"/>
  <c r="L71" i="105"/>
  <c r="I71" i="105"/>
  <c r="F71" i="105"/>
  <c r="C71" i="105"/>
  <c r="B71" i="105"/>
  <c r="B70" i="105"/>
  <c r="L70" i="105" s="1"/>
  <c r="I69" i="105"/>
  <c r="F69" i="105"/>
  <c r="B69" i="105"/>
  <c r="B68" i="105"/>
  <c r="L68" i="105" s="1"/>
  <c r="F67" i="105"/>
  <c r="B67" i="105"/>
  <c r="L67" i="105" s="1"/>
  <c r="B66" i="105"/>
  <c r="B65" i="105"/>
  <c r="L65" i="105" s="1"/>
  <c r="B64" i="105"/>
  <c r="L64" i="105" s="1"/>
  <c r="K63" i="105"/>
  <c r="I63" i="105"/>
  <c r="H63" i="105"/>
  <c r="H60" i="105" s="1"/>
  <c r="E63" i="105"/>
  <c r="B63" i="105"/>
  <c r="L63" i="105" s="1"/>
  <c r="I62" i="105"/>
  <c r="F62" i="105"/>
  <c r="B62" i="105"/>
  <c r="B61" i="105"/>
  <c r="L61" i="105" s="1"/>
  <c r="K60" i="105"/>
  <c r="E60" i="105"/>
  <c r="L59" i="105"/>
  <c r="I59" i="105"/>
  <c r="F59" i="105"/>
  <c r="C59" i="105"/>
  <c r="B59" i="105"/>
  <c r="I58" i="105"/>
  <c r="B58" i="105"/>
  <c r="F58" i="105" s="1"/>
  <c r="B57" i="105"/>
  <c r="L57" i="105" s="1"/>
  <c r="B56" i="105"/>
  <c r="L56" i="105" s="1"/>
  <c r="F55" i="105"/>
  <c r="B55" i="105"/>
  <c r="L55" i="105" s="1"/>
  <c r="I54" i="105"/>
  <c r="F54" i="105"/>
  <c r="B54" i="105"/>
  <c r="K53" i="105"/>
  <c r="H53" i="105"/>
  <c r="E53" i="105"/>
  <c r="B53" i="105" s="1"/>
  <c r="L52" i="105"/>
  <c r="I52" i="105"/>
  <c r="F52" i="105"/>
  <c r="C52" i="105"/>
  <c r="B52" i="105"/>
  <c r="B51" i="105"/>
  <c r="L51" i="105" s="1"/>
  <c r="L50" i="105"/>
  <c r="I50" i="105"/>
  <c r="F50" i="105"/>
  <c r="C50" i="105"/>
  <c r="B50" i="105"/>
  <c r="I49" i="105"/>
  <c r="F49" i="105"/>
  <c r="B49" i="105"/>
  <c r="B48" i="105"/>
  <c r="B47" i="105"/>
  <c r="L47" i="105" s="1"/>
  <c r="F46" i="105"/>
  <c r="B46" i="105"/>
  <c r="I45" i="105"/>
  <c r="F45" i="105"/>
  <c r="B45" i="105"/>
  <c r="B44" i="105"/>
  <c r="L44" i="105" s="1"/>
  <c r="B43" i="105"/>
  <c r="L43" i="105" s="1"/>
  <c r="F42" i="105"/>
  <c r="B42" i="105"/>
  <c r="K41" i="105"/>
  <c r="H41" i="105"/>
  <c r="E41" i="105"/>
  <c r="L40" i="105"/>
  <c r="I40" i="105"/>
  <c r="F40" i="105"/>
  <c r="C40" i="105"/>
  <c r="B40" i="105"/>
  <c r="B39" i="105"/>
  <c r="B38" i="105"/>
  <c r="L38" i="105" s="1"/>
  <c r="F37" i="105"/>
  <c r="B37" i="105"/>
  <c r="I36" i="105"/>
  <c r="F36" i="105"/>
  <c r="B36" i="105"/>
  <c r="K35" i="105"/>
  <c r="H35" i="105"/>
  <c r="E35" i="105"/>
  <c r="B35" i="105" s="1"/>
  <c r="L33" i="105"/>
  <c r="I33" i="105"/>
  <c r="F33" i="105"/>
  <c r="C33" i="105"/>
  <c r="B33" i="105"/>
  <c r="B32" i="105"/>
  <c r="L32" i="105" s="1"/>
  <c r="F31" i="105"/>
  <c r="B31" i="105"/>
  <c r="L31" i="105" s="1"/>
  <c r="B30" i="105"/>
  <c r="F30" i="105" s="1"/>
  <c r="B29" i="105"/>
  <c r="L29" i="105" s="1"/>
  <c r="B28" i="105"/>
  <c r="L28" i="105" s="1"/>
  <c r="K27" i="105"/>
  <c r="H27" i="105"/>
  <c r="E27" i="105"/>
  <c r="B27" i="105" s="1"/>
  <c r="K26" i="105"/>
  <c r="L25" i="105"/>
  <c r="I25" i="105"/>
  <c r="F25" i="105"/>
  <c r="C25" i="105"/>
  <c r="B25" i="105"/>
  <c r="B24" i="105"/>
  <c r="I24" i="105" s="1"/>
  <c r="B23" i="105"/>
  <c r="B22" i="105"/>
  <c r="L22" i="105" s="1"/>
  <c r="K21" i="105"/>
  <c r="H21" i="105"/>
  <c r="E21" i="105"/>
  <c r="B21" i="105" s="1"/>
  <c r="F21" i="105" s="1"/>
  <c r="L20" i="105"/>
  <c r="I20" i="105"/>
  <c r="F20" i="105"/>
  <c r="C20" i="105"/>
  <c r="B20" i="105"/>
  <c r="I19" i="105"/>
  <c r="F19" i="105"/>
  <c r="B19" i="105"/>
  <c r="B18" i="105"/>
  <c r="L18" i="105" s="1"/>
  <c r="B17" i="105"/>
  <c r="L17" i="105" s="1"/>
  <c r="K16" i="105"/>
  <c r="H16" i="105"/>
  <c r="F16" i="105"/>
  <c r="E16" i="105"/>
  <c r="B16" i="105" s="1"/>
  <c r="L16" i="105" s="1"/>
  <c r="K15" i="105"/>
  <c r="H15" i="105"/>
  <c r="E15" i="105"/>
  <c r="F14" i="105"/>
  <c r="B14" i="105"/>
  <c r="L12" i="105"/>
  <c r="I12" i="105"/>
  <c r="F12" i="105"/>
  <c r="C12" i="105"/>
  <c r="B12" i="105"/>
  <c r="B52" i="107"/>
  <c r="O52" i="107" s="1"/>
  <c r="B51" i="107"/>
  <c r="I51" i="107" s="1"/>
  <c r="F50" i="107"/>
  <c r="B50" i="107"/>
  <c r="O50" i="107" s="1"/>
  <c r="B49" i="107"/>
  <c r="I49" i="107" s="1"/>
  <c r="F48" i="107"/>
  <c r="B48" i="107"/>
  <c r="O48" i="107" s="1"/>
  <c r="B47" i="107"/>
  <c r="I47" i="107" s="1"/>
  <c r="B46" i="107"/>
  <c r="B45" i="107"/>
  <c r="I45" i="107" s="1"/>
  <c r="B44" i="107"/>
  <c r="O44" i="107" s="1"/>
  <c r="L43" i="107"/>
  <c r="B43" i="107"/>
  <c r="I43" i="107" s="1"/>
  <c r="B42" i="107"/>
  <c r="O42" i="107" s="1"/>
  <c r="B41" i="107"/>
  <c r="I41" i="107" s="1"/>
  <c r="F40" i="107"/>
  <c r="B40" i="107"/>
  <c r="O40" i="107" s="1"/>
  <c r="B39" i="107"/>
  <c r="I39" i="107" s="1"/>
  <c r="F38" i="107"/>
  <c r="B38" i="107"/>
  <c r="O38" i="107" s="1"/>
  <c r="B37" i="107"/>
  <c r="I37" i="107" s="1"/>
  <c r="B36" i="107"/>
  <c r="B35" i="107"/>
  <c r="I35" i="107" s="1"/>
  <c r="B34" i="107"/>
  <c r="O34" i="107" s="1"/>
  <c r="B33" i="107"/>
  <c r="I33" i="107" s="1"/>
  <c r="F32" i="107"/>
  <c r="B32" i="107"/>
  <c r="O32" i="107" s="1"/>
  <c r="B31" i="107"/>
  <c r="I31" i="107" s="1"/>
  <c r="F30" i="107"/>
  <c r="B30" i="107"/>
  <c r="O30" i="107" s="1"/>
  <c r="B29" i="107"/>
  <c r="I29" i="107" s="1"/>
  <c r="B28" i="107"/>
  <c r="B27" i="107"/>
  <c r="I27" i="107" s="1"/>
  <c r="B26" i="107"/>
  <c r="O26" i="107" s="1"/>
  <c r="B25" i="107"/>
  <c r="I25" i="107" s="1"/>
  <c r="F24" i="107"/>
  <c r="B24" i="107"/>
  <c r="O24" i="107" s="1"/>
  <c r="B23" i="107"/>
  <c r="I23" i="107" s="1"/>
  <c r="F22" i="107"/>
  <c r="B22" i="107"/>
  <c r="O22" i="107" s="1"/>
  <c r="B21" i="107"/>
  <c r="I21" i="107" s="1"/>
  <c r="B20" i="107"/>
  <c r="B19" i="107"/>
  <c r="I19" i="107" s="1"/>
  <c r="B18" i="107"/>
  <c r="O18" i="107" s="1"/>
  <c r="B17" i="107"/>
  <c r="I17" i="107" s="1"/>
  <c r="F16" i="107"/>
  <c r="B16" i="107"/>
  <c r="O16" i="107" s="1"/>
  <c r="B15" i="107"/>
  <c r="I15" i="107" s="1"/>
  <c r="F14" i="107"/>
  <c r="B14" i="107"/>
  <c r="O14" i="107" s="1"/>
  <c r="B13" i="107"/>
  <c r="I13" i="107" s="1"/>
  <c r="O12" i="107"/>
  <c r="L12" i="107"/>
  <c r="I12" i="107"/>
  <c r="F12" i="107"/>
  <c r="C12" i="107"/>
  <c r="B12" i="107"/>
  <c r="N11" i="107"/>
  <c r="K11" i="107"/>
  <c r="H11" i="107"/>
  <c r="E11" i="107"/>
  <c r="I101" i="108"/>
  <c r="B101" i="108"/>
  <c r="R101" i="108" s="1"/>
  <c r="R100" i="108"/>
  <c r="F100" i="108"/>
  <c r="B100" i="108"/>
  <c r="O100" i="108" s="1"/>
  <c r="B99" i="108"/>
  <c r="L99" i="108" s="1"/>
  <c r="B98" i="108"/>
  <c r="I97" i="108"/>
  <c r="B97" i="108"/>
  <c r="R97" i="108" s="1"/>
  <c r="R96" i="108"/>
  <c r="F96" i="108"/>
  <c r="B96" i="108"/>
  <c r="O96" i="108" s="1"/>
  <c r="Q95" i="108"/>
  <c r="N95" i="108"/>
  <c r="K95" i="108"/>
  <c r="H95" i="108"/>
  <c r="E95" i="108"/>
  <c r="R94" i="108"/>
  <c r="O94" i="108"/>
  <c r="L94" i="108"/>
  <c r="I94" i="108"/>
  <c r="F94" i="108"/>
  <c r="C94" i="108"/>
  <c r="B94" i="108"/>
  <c r="B93" i="108"/>
  <c r="L93" i="108" s="1"/>
  <c r="R92" i="108"/>
  <c r="O92" i="108"/>
  <c r="L92" i="108"/>
  <c r="I92" i="108"/>
  <c r="F92" i="108"/>
  <c r="C92" i="108"/>
  <c r="B92" i="108"/>
  <c r="R91" i="108"/>
  <c r="F91" i="108"/>
  <c r="B91" i="108"/>
  <c r="O91" i="108" s="1"/>
  <c r="B90" i="108"/>
  <c r="L90" i="108" s="1"/>
  <c r="B89" i="108"/>
  <c r="I88" i="108"/>
  <c r="B88" i="108"/>
  <c r="R88" i="108" s="1"/>
  <c r="R87" i="108"/>
  <c r="F87" i="108"/>
  <c r="B87" i="108"/>
  <c r="O87" i="108" s="1"/>
  <c r="B86" i="108"/>
  <c r="L86" i="108" s="1"/>
  <c r="B85" i="108"/>
  <c r="I84" i="108"/>
  <c r="B84" i="108"/>
  <c r="R84" i="108" s="1"/>
  <c r="R83" i="108"/>
  <c r="F83" i="108"/>
  <c r="B83" i="108"/>
  <c r="O83" i="108" s="1"/>
  <c r="Q82" i="108"/>
  <c r="N82" i="108"/>
  <c r="K82" i="108"/>
  <c r="K81" i="108" s="1"/>
  <c r="H82" i="108"/>
  <c r="E82" i="108"/>
  <c r="N81" i="108"/>
  <c r="H81" i="108"/>
  <c r="R80" i="108"/>
  <c r="O80" i="108"/>
  <c r="L80" i="108"/>
  <c r="I80" i="108"/>
  <c r="F80" i="108"/>
  <c r="C80" i="108"/>
  <c r="B80" i="108"/>
  <c r="B79" i="108"/>
  <c r="I78" i="108"/>
  <c r="B78" i="108"/>
  <c r="R78" i="108" s="1"/>
  <c r="R77" i="108"/>
  <c r="F77" i="108"/>
  <c r="B77" i="108"/>
  <c r="O77" i="108" s="1"/>
  <c r="B76" i="108"/>
  <c r="L76" i="108" s="1"/>
  <c r="Q75" i="108"/>
  <c r="N75" i="108"/>
  <c r="K75" i="108"/>
  <c r="H75" i="108"/>
  <c r="E75" i="108"/>
  <c r="N74" i="108"/>
  <c r="K74" i="108"/>
  <c r="H74" i="108"/>
  <c r="E74" i="108"/>
  <c r="O73" i="108"/>
  <c r="L73" i="108"/>
  <c r="I73" i="108"/>
  <c r="F73" i="108"/>
  <c r="C73" i="108"/>
  <c r="B73" i="108"/>
  <c r="R72" i="108"/>
  <c r="F72" i="108"/>
  <c r="B72" i="108"/>
  <c r="O72" i="108" s="1"/>
  <c r="R71" i="108"/>
  <c r="O71" i="108"/>
  <c r="L71" i="108"/>
  <c r="I71" i="108"/>
  <c r="F71" i="108"/>
  <c r="C71" i="108"/>
  <c r="B71" i="108"/>
  <c r="L70" i="108"/>
  <c r="B70" i="108"/>
  <c r="R69" i="108"/>
  <c r="O69" i="108"/>
  <c r="L69" i="108"/>
  <c r="I69" i="108"/>
  <c r="F69" i="108"/>
  <c r="C69" i="108"/>
  <c r="B69" i="108"/>
  <c r="B68" i="108"/>
  <c r="B67" i="108"/>
  <c r="L67" i="108" s="1"/>
  <c r="L66" i="108"/>
  <c r="B66" i="108"/>
  <c r="B65" i="108"/>
  <c r="R65" i="108" s="1"/>
  <c r="R64" i="108"/>
  <c r="F64" i="108"/>
  <c r="B64" i="108"/>
  <c r="O64" i="108" s="1"/>
  <c r="Q63" i="108"/>
  <c r="N63" i="108"/>
  <c r="K63" i="108"/>
  <c r="H63" i="108"/>
  <c r="E63" i="108"/>
  <c r="R62" i="108"/>
  <c r="O62" i="108"/>
  <c r="L62" i="108"/>
  <c r="I62" i="108"/>
  <c r="F62" i="108"/>
  <c r="C62" i="108"/>
  <c r="B62" i="108"/>
  <c r="B61" i="108"/>
  <c r="N60" i="108"/>
  <c r="H60" i="108"/>
  <c r="R59" i="108"/>
  <c r="O59" i="108"/>
  <c r="L59" i="108"/>
  <c r="I59" i="108"/>
  <c r="F59" i="108"/>
  <c r="C59" i="108"/>
  <c r="B59" i="108"/>
  <c r="B58" i="108"/>
  <c r="O58" i="108" s="1"/>
  <c r="O57" i="108"/>
  <c r="I57" i="108"/>
  <c r="B57" i="108"/>
  <c r="L57" i="108" s="1"/>
  <c r="B56" i="108"/>
  <c r="L56" i="108" s="1"/>
  <c r="I55" i="108"/>
  <c r="B55" i="108"/>
  <c r="R55" i="108" s="1"/>
  <c r="R54" i="108"/>
  <c r="F54" i="108"/>
  <c r="B54" i="108"/>
  <c r="O54" i="108" s="1"/>
  <c r="Q53" i="108"/>
  <c r="N53" i="108"/>
  <c r="K53" i="108"/>
  <c r="H53" i="108"/>
  <c r="E53" i="108"/>
  <c r="R52" i="108"/>
  <c r="O52" i="108"/>
  <c r="L52" i="108"/>
  <c r="I52" i="108"/>
  <c r="F52" i="108"/>
  <c r="C52" i="108"/>
  <c r="B52" i="108"/>
  <c r="B51" i="108"/>
  <c r="L51" i="108" s="1"/>
  <c r="R50" i="108"/>
  <c r="O50" i="108"/>
  <c r="L50" i="108"/>
  <c r="I50" i="108"/>
  <c r="F50" i="108"/>
  <c r="C50" i="108"/>
  <c r="B50" i="108"/>
  <c r="B49" i="108"/>
  <c r="O48" i="108"/>
  <c r="B48" i="108"/>
  <c r="L48" i="108" s="1"/>
  <c r="B47" i="108"/>
  <c r="L47" i="108" s="1"/>
  <c r="I46" i="108"/>
  <c r="B46" i="108"/>
  <c r="R46" i="108" s="1"/>
  <c r="R45" i="108"/>
  <c r="F45" i="108"/>
  <c r="B45" i="108"/>
  <c r="O45" i="108" s="1"/>
  <c r="B44" i="108"/>
  <c r="B43" i="108"/>
  <c r="B42" i="108"/>
  <c r="R42" i="108" s="1"/>
  <c r="Q41" i="108"/>
  <c r="N41" i="108"/>
  <c r="K41" i="108"/>
  <c r="H41" i="108"/>
  <c r="E41" i="108"/>
  <c r="B41" i="108"/>
  <c r="O41" i="108" s="1"/>
  <c r="R40" i="108"/>
  <c r="O40" i="108"/>
  <c r="L40" i="108"/>
  <c r="I40" i="108"/>
  <c r="F40" i="108"/>
  <c r="C40" i="108"/>
  <c r="B40" i="108"/>
  <c r="O39" i="108"/>
  <c r="B39" i="108"/>
  <c r="L39" i="108" s="1"/>
  <c r="B38" i="108"/>
  <c r="L38" i="108" s="1"/>
  <c r="I37" i="108"/>
  <c r="B37" i="108"/>
  <c r="F37" i="108" s="1"/>
  <c r="B36" i="108"/>
  <c r="I36" i="108" s="1"/>
  <c r="Q35" i="108"/>
  <c r="N35" i="108"/>
  <c r="K35" i="108"/>
  <c r="H35" i="108"/>
  <c r="E35" i="108"/>
  <c r="B35" i="108"/>
  <c r="H34" i="108"/>
  <c r="R33" i="108"/>
  <c r="O33" i="108"/>
  <c r="L33" i="108"/>
  <c r="I33" i="108"/>
  <c r="F33" i="108"/>
  <c r="C33" i="108"/>
  <c r="B33" i="108"/>
  <c r="B32" i="108"/>
  <c r="B31" i="108"/>
  <c r="L31" i="108" s="1"/>
  <c r="B30" i="108"/>
  <c r="I30" i="108" s="1"/>
  <c r="B29" i="108"/>
  <c r="R29" i="108" s="1"/>
  <c r="R28" i="108"/>
  <c r="F28" i="108"/>
  <c r="B28" i="108"/>
  <c r="O28" i="108" s="1"/>
  <c r="Q27" i="108"/>
  <c r="N27" i="108"/>
  <c r="K27" i="108"/>
  <c r="K26" i="108" s="1"/>
  <c r="H27" i="108"/>
  <c r="E27" i="108"/>
  <c r="Q26" i="108"/>
  <c r="H26" i="108"/>
  <c r="E26" i="108"/>
  <c r="R25" i="108"/>
  <c r="O25" i="108"/>
  <c r="L25" i="108"/>
  <c r="I25" i="108"/>
  <c r="F25" i="108"/>
  <c r="C25" i="108"/>
  <c r="B25" i="108"/>
  <c r="B24" i="108"/>
  <c r="I24" i="108" s="1"/>
  <c r="B23" i="108"/>
  <c r="R23" i="108" s="1"/>
  <c r="R22" i="108"/>
  <c r="F22" i="108"/>
  <c r="B22" i="108"/>
  <c r="O22" i="108" s="1"/>
  <c r="Q21" i="108"/>
  <c r="N21" i="108"/>
  <c r="K21" i="108"/>
  <c r="H21" i="108"/>
  <c r="E21" i="108"/>
  <c r="R20" i="108"/>
  <c r="O20" i="108"/>
  <c r="L20" i="108"/>
  <c r="I20" i="108"/>
  <c r="F20" i="108"/>
  <c r="C20" i="108"/>
  <c r="B20" i="108"/>
  <c r="B19" i="108"/>
  <c r="I19" i="108" s="1"/>
  <c r="O18" i="108"/>
  <c r="I18" i="108"/>
  <c r="B18" i="108"/>
  <c r="R18" i="108" s="1"/>
  <c r="R17" i="108"/>
  <c r="F17" i="108"/>
  <c r="B17" i="108"/>
  <c r="O17" i="108" s="1"/>
  <c r="Q16" i="108"/>
  <c r="N16" i="108"/>
  <c r="K16" i="108"/>
  <c r="H16" i="108"/>
  <c r="H15" i="108" s="1"/>
  <c r="E16" i="108"/>
  <c r="Q15" i="108"/>
  <c r="N15" i="108"/>
  <c r="E15" i="108"/>
  <c r="O14" i="108"/>
  <c r="L14" i="108"/>
  <c r="I14" i="108"/>
  <c r="F14" i="108"/>
  <c r="B14" i="108"/>
  <c r="R12" i="108"/>
  <c r="O12" i="108"/>
  <c r="L12" i="108"/>
  <c r="I12" i="108"/>
  <c r="F12" i="108"/>
  <c r="C12" i="108"/>
  <c r="B12" i="108"/>
  <c r="B52" i="110"/>
  <c r="I52" i="110" s="1"/>
  <c r="B51" i="110"/>
  <c r="B50" i="110"/>
  <c r="F50" i="110" s="1"/>
  <c r="B49" i="110"/>
  <c r="B48" i="110"/>
  <c r="I48" i="110" s="1"/>
  <c r="B47" i="110"/>
  <c r="I47" i="110" s="1"/>
  <c r="B46" i="110"/>
  <c r="B45" i="110"/>
  <c r="B44" i="110"/>
  <c r="B43" i="110"/>
  <c r="I43" i="110" s="1"/>
  <c r="I42" i="110"/>
  <c r="F42" i="110"/>
  <c r="B42" i="110"/>
  <c r="I41" i="110"/>
  <c r="F41" i="110"/>
  <c r="B41" i="110"/>
  <c r="B40" i="110"/>
  <c r="I39" i="110"/>
  <c r="B39" i="110"/>
  <c r="F39" i="110" s="1"/>
  <c r="B38" i="110"/>
  <c r="I37" i="110"/>
  <c r="B37" i="110"/>
  <c r="F37" i="110" s="1"/>
  <c r="B36" i="110"/>
  <c r="I35" i="110"/>
  <c r="B35" i="110"/>
  <c r="F35" i="110" s="1"/>
  <c r="B34" i="110"/>
  <c r="F34" i="110" s="1"/>
  <c r="F33" i="110"/>
  <c r="B33" i="110"/>
  <c r="B32" i="110"/>
  <c r="F32" i="110" s="1"/>
  <c r="F31" i="110"/>
  <c r="B31" i="110"/>
  <c r="B30" i="110"/>
  <c r="B29" i="110"/>
  <c r="I29" i="110" s="1"/>
  <c r="B28" i="110"/>
  <c r="I28" i="110" s="1"/>
  <c r="B27" i="110"/>
  <c r="F27" i="110" s="1"/>
  <c r="B26" i="110"/>
  <c r="I25" i="110"/>
  <c r="B25" i="110"/>
  <c r="F25" i="110" s="1"/>
  <c r="B24" i="110"/>
  <c r="I23" i="110"/>
  <c r="B23" i="110"/>
  <c r="F23" i="110" s="1"/>
  <c r="B22" i="110"/>
  <c r="I21" i="110"/>
  <c r="B21" i="110"/>
  <c r="F21" i="110" s="1"/>
  <c r="B20" i="110"/>
  <c r="B19" i="110"/>
  <c r="B18" i="110"/>
  <c r="I18" i="110" s="1"/>
  <c r="F17" i="110"/>
  <c r="B17" i="110"/>
  <c r="I17" i="110" s="1"/>
  <c r="B16" i="110"/>
  <c r="I16" i="110" s="1"/>
  <c r="F15" i="110"/>
  <c r="B15" i="110"/>
  <c r="I15" i="110" s="1"/>
  <c r="B14" i="110"/>
  <c r="I14" i="110" s="1"/>
  <c r="F13" i="110"/>
  <c r="B13" i="110"/>
  <c r="I13" i="110" s="1"/>
  <c r="F12" i="110"/>
  <c r="H11" i="110"/>
  <c r="E11" i="110"/>
  <c r="B101" i="111"/>
  <c r="I101" i="111" s="1"/>
  <c r="B100" i="111"/>
  <c r="I100" i="111" s="1"/>
  <c r="B99" i="111"/>
  <c r="I99" i="111" s="1"/>
  <c r="B98" i="111"/>
  <c r="I98" i="111" s="1"/>
  <c r="B97" i="111"/>
  <c r="I97" i="111" s="1"/>
  <c r="B96" i="111"/>
  <c r="I96" i="111" s="1"/>
  <c r="H95" i="111"/>
  <c r="E95" i="111"/>
  <c r="B95" i="111" s="1"/>
  <c r="I94" i="111"/>
  <c r="F94" i="111"/>
  <c r="C94" i="111"/>
  <c r="B94" i="111"/>
  <c r="B93" i="111"/>
  <c r="I93" i="111" s="1"/>
  <c r="F92" i="111"/>
  <c r="I91" i="111"/>
  <c r="B91" i="111"/>
  <c r="F91" i="111" s="1"/>
  <c r="B90" i="111"/>
  <c r="I89" i="111"/>
  <c r="B89" i="111"/>
  <c r="F89" i="111" s="1"/>
  <c r="B88" i="111"/>
  <c r="I87" i="111"/>
  <c r="B87" i="111"/>
  <c r="F87" i="111" s="1"/>
  <c r="B86" i="111"/>
  <c r="I85" i="111"/>
  <c r="B85" i="111"/>
  <c r="F85" i="111" s="1"/>
  <c r="B84" i="111"/>
  <c r="I83" i="111"/>
  <c r="B83" i="111"/>
  <c r="F83" i="111" s="1"/>
  <c r="H82" i="111"/>
  <c r="H81" i="111" s="1"/>
  <c r="E82" i="111"/>
  <c r="B82" i="111" s="1"/>
  <c r="F80" i="111"/>
  <c r="B79" i="111"/>
  <c r="I79" i="111" s="1"/>
  <c r="B78" i="111"/>
  <c r="I78" i="111" s="1"/>
  <c r="B77" i="111"/>
  <c r="I77" i="111" s="1"/>
  <c r="B76" i="111"/>
  <c r="I76" i="111" s="1"/>
  <c r="H75" i="111"/>
  <c r="H74" i="111" s="1"/>
  <c r="E75" i="111"/>
  <c r="I73" i="111"/>
  <c r="F73" i="111"/>
  <c r="C73" i="111"/>
  <c r="B73" i="111"/>
  <c r="B72" i="111"/>
  <c r="F72" i="111" s="1"/>
  <c r="F71" i="111"/>
  <c r="C71" i="111"/>
  <c r="B71" i="111"/>
  <c r="B70" i="111"/>
  <c r="F70" i="111" s="1"/>
  <c r="F69" i="111"/>
  <c r="C69" i="111"/>
  <c r="B69" i="111"/>
  <c r="B68" i="111"/>
  <c r="F68" i="111" s="1"/>
  <c r="F67" i="111"/>
  <c r="B67" i="111"/>
  <c r="B66" i="111"/>
  <c r="F66" i="111" s="1"/>
  <c r="B65" i="111"/>
  <c r="B64" i="111"/>
  <c r="F64" i="111" s="1"/>
  <c r="H63" i="111"/>
  <c r="E63" i="111"/>
  <c r="B63" i="111" s="1"/>
  <c r="I62" i="111"/>
  <c r="F62" i="111"/>
  <c r="C62" i="111"/>
  <c r="B62" i="111"/>
  <c r="F61" i="111"/>
  <c r="B61" i="111"/>
  <c r="I61" i="111" s="1"/>
  <c r="H60" i="111"/>
  <c r="I59" i="111"/>
  <c r="F59" i="111"/>
  <c r="C59" i="111"/>
  <c r="B59" i="111"/>
  <c r="I58" i="111"/>
  <c r="B58" i="111"/>
  <c r="F58" i="111" s="1"/>
  <c r="B57" i="111"/>
  <c r="F57" i="111" s="1"/>
  <c r="I56" i="111"/>
  <c r="B56" i="111"/>
  <c r="F56" i="111" s="1"/>
  <c r="B55" i="111"/>
  <c r="F55" i="111" s="1"/>
  <c r="I54" i="111"/>
  <c r="B54" i="111"/>
  <c r="F54" i="111" s="1"/>
  <c r="H53" i="111"/>
  <c r="I53" i="111" s="1"/>
  <c r="E53" i="111"/>
  <c r="B53" i="111" s="1"/>
  <c r="I52" i="111"/>
  <c r="F52" i="111"/>
  <c r="C52" i="111"/>
  <c r="B52" i="111"/>
  <c r="F51" i="111"/>
  <c r="B51" i="111"/>
  <c r="I51" i="111" s="1"/>
  <c r="I50" i="111"/>
  <c r="F50" i="111"/>
  <c r="C50" i="111"/>
  <c r="B50" i="111"/>
  <c r="B49" i="111"/>
  <c r="F48" i="111"/>
  <c r="B48" i="111"/>
  <c r="I48" i="111" s="1"/>
  <c r="B47" i="111"/>
  <c r="F46" i="111"/>
  <c r="B46" i="111"/>
  <c r="I46" i="111" s="1"/>
  <c r="B45" i="111"/>
  <c r="F44" i="111"/>
  <c r="B44" i="111"/>
  <c r="I44" i="111" s="1"/>
  <c r="B43" i="111"/>
  <c r="F42" i="111"/>
  <c r="B42" i="111"/>
  <c r="I42" i="111" s="1"/>
  <c r="H41" i="111"/>
  <c r="E41" i="111"/>
  <c r="B41" i="111" s="1"/>
  <c r="F41" i="111" s="1"/>
  <c r="I40" i="111"/>
  <c r="F40" i="111"/>
  <c r="C40" i="111"/>
  <c r="B40" i="111"/>
  <c r="B39" i="111"/>
  <c r="F39" i="111" s="1"/>
  <c r="F38" i="111"/>
  <c r="B38" i="111"/>
  <c r="B37" i="111"/>
  <c r="B36" i="111"/>
  <c r="F36" i="111" s="1"/>
  <c r="H35" i="111"/>
  <c r="E35" i="111"/>
  <c r="H34" i="111"/>
  <c r="I33" i="111"/>
  <c r="F33" i="111"/>
  <c r="C33" i="111"/>
  <c r="B33" i="111"/>
  <c r="I32" i="111"/>
  <c r="B32" i="111"/>
  <c r="F32" i="111" s="1"/>
  <c r="B31" i="111"/>
  <c r="I30" i="111"/>
  <c r="B30" i="111"/>
  <c r="F30" i="111" s="1"/>
  <c r="B29" i="111"/>
  <c r="I28" i="111"/>
  <c r="B28" i="111"/>
  <c r="F28" i="111" s="1"/>
  <c r="H27" i="111"/>
  <c r="E27" i="111"/>
  <c r="B27" i="111" s="1"/>
  <c r="I27" i="111" s="1"/>
  <c r="H26" i="111"/>
  <c r="I25" i="111"/>
  <c r="F25" i="111"/>
  <c r="C25" i="111"/>
  <c r="B25" i="111"/>
  <c r="F24" i="111"/>
  <c r="B24" i="111"/>
  <c r="B23" i="111"/>
  <c r="F23" i="111" s="1"/>
  <c r="B22" i="111"/>
  <c r="H21" i="111"/>
  <c r="E21" i="111"/>
  <c r="E15" i="111" s="1"/>
  <c r="I20" i="111"/>
  <c r="F20" i="111"/>
  <c r="C20" i="111"/>
  <c r="B20" i="111"/>
  <c r="I19" i="111"/>
  <c r="F19" i="111"/>
  <c r="B19" i="111"/>
  <c r="I18" i="111"/>
  <c r="F18" i="111"/>
  <c r="B18" i="111"/>
  <c r="F17" i="111"/>
  <c r="B17" i="111"/>
  <c r="I17" i="111" s="1"/>
  <c r="H16" i="111"/>
  <c r="E16" i="111"/>
  <c r="F14" i="111"/>
  <c r="I12" i="111"/>
  <c r="F12" i="111"/>
  <c r="C12" i="111"/>
  <c r="B12" i="111"/>
  <c r="C40" i="113"/>
  <c r="M40" i="113" s="1"/>
  <c r="G38" i="113"/>
  <c r="C38" i="113"/>
  <c r="M38" i="113" s="1"/>
  <c r="J36" i="113"/>
  <c r="G36" i="113"/>
  <c r="C36" i="113"/>
  <c r="M36" i="113" s="1"/>
  <c r="C34" i="113"/>
  <c r="J34" i="113" s="1"/>
  <c r="C32" i="113"/>
  <c r="M32" i="113" s="1"/>
  <c r="M31" i="113"/>
  <c r="J31" i="113"/>
  <c r="G31" i="113"/>
  <c r="D31" i="113"/>
  <c r="C31" i="113"/>
  <c r="L30" i="113"/>
  <c r="L14" i="113" s="1"/>
  <c r="I30" i="113"/>
  <c r="F30" i="113"/>
  <c r="C30" i="113" s="1"/>
  <c r="M29" i="113"/>
  <c r="J29" i="113"/>
  <c r="G29" i="113"/>
  <c r="D29" i="113"/>
  <c r="C29" i="113"/>
  <c r="C28" i="113"/>
  <c r="J28" i="113" s="1"/>
  <c r="C26" i="113"/>
  <c r="M26" i="113" s="1"/>
  <c r="G24" i="113"/>
  <c r="C24" i="113"/>
  <c r="M24" i="113" s="1"/>
  <c r="C22" i="113"/>
  <c r="C20" i="113"/>
  <c r="J20" i="113" s="1"/>
  <c r="M19" i="113"/>
  <c r="J19" i="113"/>
  <c r="G19" i="113"/>
  <c r="D19" i="113"/>
  <c r="C19" i="113"/>
  <c r="L18" i="113"/>
  <c r="I18" i="113"/>
  <c r="I14" i="113" s="1"/>
  <c r="I12" i="113" s="1"/>
  <c r="F18" i="113"/>
  <c r="C18" i="113" s="1"/>
  <c r="M18" i="113" s="1"/>
  <c r="C17" i="113"/>
  <c r="M17" i="113" s="1"/>
  <c r="C16" i="113"/>
  <c r="M15" i="113"/>
  <c r="J15" i="113"/>
  <c r="G15" i="113"/>
  <c r="D15" i="113"/>
  <c r="C15" i="113"/>
  <c r="M13" i="113"/>
  <c r="J13" i="113"/>
  <c r="G13" i="113"/>
  <c r="D13" i="113"/>
  <c r="C13" i="113"/>
  <c r="R54" i="149" l="1"/>
  <c r="I54" i="149"/>
  <c r="O32" i="108"/>
  <c r="R32" i="108"/>
  <c r="F32" i="108"/>
  <c r="B75" i="108"/>
  <c r="O28" i="107"/>
  <c r="F28" i="107"/>
  <c r="M16" i="113"/>
  <c r="J16" i="113"/>
  <c r="G16" i="113"/>
  <c r="L44" i="108"/>
  <c r="O44" i="108"/>
  <c r="I44" i="108"/>
  <c r="F66" i="105"/>
  <c r="I66" i="105"/>
  <c r="F36" i="104"/>
  <c r="F44" i="104"/>
  <c r="I44" i="104"/>
  <c r="F74" i="119"/>
  <c r="I74" i="119"/>
  <c r="O97" i="149"/>
  <c r="R97" i="149"/>
  <c r="I97" i="149"/>
  <c r="F97" i="149"/>
  <c r="O23" i="150"/>
  <c r="R23" i="150"/>
  <c r="I23" i="150"/>
  <c r="F23" i="150"/>
  <c r="F36" i="110"/>
  <c r="I36" i="110"/>
  <c r="K15" i="108"/>
  <c r="I96" i="105"/>
  <c r="F96" i="105"/>
  <c r="L31" i="104"/>
  <c r="F31" i="104"/>
  <c r="E34" i="119"/>
  <c r="B35" i="119"/>
  <c r="F35" i="119" s="1"/>
  <c r="I47" i="111"/>
  <c r="F47" i="111"/>
  <c r="I63" i="111"/>
  <c r="F22" i="110"/>
  <c r="I22" i="110"/>
  <c r="H34" i="105"/>
  <c r="M22" i="113"/>
  <c r="J22" i="113"/>
  <c r="G22" i="113"/>
  <c r="F86" i="111"/>
  <c r="I86" i="111"/>
  <c r="O49" i="108"/>
  <c r="R49" i="108"/>
  <c r="F49" i="108"/>
  <c r="I21" i="105"/>
  <c r="F87" i="105"/>
  <c r="I87" i="105"/>
  <c r="C25" i="104"/>
  <c r="F25" i="104"/>
  <c r="I25" i="104"/>
  <c r="F41" i="104"/>
  <c r="F47" i="104"/>
  <c r="I47" i="104"/>
  <c r="L86" i="122"/>
  <c r="F86" i="122"/>
  <c r="I86" i="122"/>
  <c r="F18" i="119"/>
  <c r="I18" i="119"/>
  <c r="I29" i="119"/>
  <c r="F29" i="119"/>
  <c r="B64" i="149"/>
  <c r="R64" i="149" s="1"/>
  <c r="E61" i="149"/>
  <c r="O90" i="149"/>
  <c r="L90" i="149"/>
  <c r="I49" i="111"/>
  <c r="F49" i="111"/>
  <c r="F90" i="111"/>
  <c r="I90" i="111"/>
  <c r="F24" i="110"/>
  <c r="I24" i="110"/>
  <c r="N26" i="108"/>
  <c r="B82" i="105"/>
  <c r="L82" i="105" s="1"/>
  <c r="E81" i="105"/>
  <c r="F82" i="105"/>
  <c r="L48" i="149"/>
  <c r="O48" i="149"/>
  <c r="I48" i="149"/>
  <c r="F48" i="149"/>
  <c r="R48" i="149"/>
  <c r="F88" i="111"/>
  <c r="I88" i="111"/>
  <c r="O35" i="108"/>
  <c r="N34" i="108"/>
  <c r="F41" i="108"/>
  <c r="J18" i="113"/>
  <c r="F31" i="111"/>
  <c r="I31" i="111"/>
  <c r="I45" i="111"/>
  <c r="F45" i="111"/>
  <c r="F20" i="110"/>
  <c r="I20" i="110"/>
  <c r="I40" i="110"/>
  <c r="F40" i="110"/>
  <c r="B26" i="108"/>
  <c r="R41" i="108"/>
  <c r="O68" i="108"/>
  <c r="R68" i="108"/>
  <c r="F68" i="108"/>
  <c r="Q74" i="108"/>
  <c r="B74" i="108" s="1"/>
  <c r="F74" i="108" s="1"/>
  <c r="O20" i="107"/>
  <c r="F20" i="107"/>
  <c r="O36" i="107"/>
  <c r="F36" i="107"/>
  <c r="G17" i="113"/>
  <c r="F29" i="111"/>
  <c r="I29" i="111"/>
  <c r="I43" i="111"/>
  <c r="F43" i="111"/>
  <c r="F84" i="111"/>
  <c r="I84" i="111"/>
  <c r="F26" i="110"/>
  <c r="I26" i="110"/>
  <c r="F38" i="110"/>
  <c r="I38" i="110"/>
  <c r="L41" i="108"/>
  <c r="K34" i="108"/>
  <c r="O46" i="107"/>
  <c r="F46" i="107"/>
  <c r="H26" i="105"/>
  <c r="I27" i="105"/>
  <c r="B75" i="105"/>
  <c r="L75" i="105" s="1"/>
  <c r="E74" i="105"/>
  <c r="B74" i="105" s="1"/>
  <c r="L74" i="105" s="1"/>
  <c r="L22" i="104"/>
  <c r="F22" i="104"/>
  <c r="L37" i="122"/>
  <c r="I37" i="122"/>
  <c r="F37" i="122"/>
  <c r="L83" i="122"/>
  <c r="F83" i="122"/>
  <c r="F53" i="119"/>
  <c r="F56" i="119"/>
  <c r="I56" i="119"/>
  <c r="F84" i="119"/>
  <c r="I84" i="119"/>
  <c r="I41" i="111"/>
  <c r="B21" i="108"/>
  <c r="O21" i="108" s="1"/>
  <c r="F35" i="108"/>
  <c r="B60" i="105"/>
  <c r="I60" i="105" s="1"/>
  <c r="K15" i="122"/>
  <c r="I41" i="119"/>
  <c r="B41" i="119"/>
  <c r="F41" i="119" s="1"/>
  <c r="B82" i="119"/>
  <c r="F82" i="119" s="1"/>
  <c r="L77" i="149"/>
  <c r="R77" i="149"/>
  <c r="O77" i="149"/>
  <c r="B83" i="149"/>
  <c r="E82" i="149"/>
  <c r="L14" i="150"/>
  <c r="O14" i="150"/>
  <c r="F14" i="150"/>
  <c r="R16" i="150"/>
  <c r="I16" i="150"/>
  <c r="L26" i="150"/>
  <c r="R26" i="150"/>
  <c r="O26" i="150"/>
  <c r="O43" i="150"/>
  <c r="I43" i="150"/>
  <c r="F43" i="150"/>
  <c r="B35" i="111"/>
  <c r="I35" i="111" s="1"/>
  <c r="I55" i="111"/>
  <c r="I57" i="111"/>
  <c r="F93" i="111"/>
  <c r="F14" i="110"/>
  <c r="F16" i="110"/>
  <c r="F18" i="110"/>
  <c r="F43" i="110"/>
  <c r="B16" i="108"/>
  <c r="L16" i="108" s="1"/>
  <c r="I23" i="108"/>
  <c r="I29" i="108"/>
  <c r="I31" i="108"/>
  <c r="I35" i="108"/>
  <c r="I42" i="108"/>
  <c r="F58" i="108"/>
  <c r="I65" i="108"/>
  <c r="I67" i="108"/>
  <c r="O76" i="108"/>
  <c r="O86" i="108"/>
  <c r="O90" i="108"/>
  <c r="O99" i="108"/>
  <c r="F18" i="107"/>
  <c r="F26" i="107"/>
  <c r="F34" i="107"/>
  <c r="F42" i="107"/>
  <c r="F44" i="107"/>
  <c r="F52" i="107"/>
  <c r="L21" i="105"/>
  <c r="F24" i="105"/>
  <c r="E26" i="105"/>
  <c r="L27" i="105"/>
  <c r="I30" i="105"/>
  <c r="F79" i="105"/>
  <c r="I82" i="105"/>
  <c r="I83" i="105"/>
  <c r="I11" i="104"/>
  <c r="C17" i="104"/>
  <c r="F18" i="104"/>
  <c r="F21" i="104"/>
  <c r="F35" i="104"/>
  <c r="F40" i="104"/>
  <c r="C45" i="104"/>
  <c r="F46" i="104"/>
  <c r="C49" i="104"/>
  <c r="B21" i="122"/>
  <c r="F22" i="122"/>
  <c r="F56" i="122"/>
  <c r="F61" i="122"/>
  <c r="F65" i="122"/>
  <c r="F77" i="122"/>
  <c r="B21" i="119"/>
  <c r="B26" i="119"/>
  <c r="F54" i="119"/>
  <c r="I54" i="119"/>
  <c r="F68" i="119"/>
  <c r="I72" i="119"/>
  <c r="H79" i="119"/>
  <c r="B79" i="119" s="1"/>
  <c r="I91" i="119"/>
  <c r="F91" i="119"/>
  <c r="I38" i="149"/>
  <c r="R38" i="149"/>
  <c r="L38" i="149"/>
  <c r="L40" i="149"/>
  <c r="F40" i="149"/>
  <c r="I46" i="149"/>
  <c r="L46" i="149"/>
  <c r="L52" i="149"/>
  <c r="I52" i="149"/>
  <c r="F52" i="149"/>
  <c r="L57" i="149"/>
  <c r="I57" i="149"/>
  <c r="F57" i="149"/>
  <c r="I65" i="149"/>
  <c r="F77" i="149"/>
  <c r="F83" i="149"/>
  <c r="R83" i="149"/>
  <c r="Q82" i="149"/>
  <c r="R14" i="150"/>
  <c r="L22" i="150"/>
  <c r="R22" i="150"/>
  <c r="O22" i="150"/>
  <c r="F26" i="150"/>
  <c r="I28" i="150"/>
  <c r="R43" i="150"/>
  <c r="I48" i="150"/>
  <c r="B11" i="110"/>
  <c r="B27" i="108"/>
  <c r="O27" i="108" s="1"/>
  <c r="R35" i="108"/>
  <c r="I16" i="105"/>
  <c r="B16" i="119"/>
  <c r="F16" i="119" s="1"/>
  <c r="R32" i="149"/>
  <c r="O32" i="149"/>
  <c r="O54" i="149"/>
  <c r="L62" i="149"/>
  <c r="O62" i="149"/>
  <c r="I62" i="149"/>
  <c r="L67" i="149"/>
  <c r="I67" i="149"/>
  <c r="F67" i="149"/>
  <c r="L71" i="149"/>
  <c r="O71" i="149"/>
  <c r="I71" i="149"/>
  <c r="O83" i="149"/>
  <c r="N82" i="149"/>
  <c r="O19" i="150"/>
  <c r="R19" i="150"/>
  <c r="I19" i="150"/>
  <c r="L46" i="150"/>
  <c r="R46" i="150"/>
  <c r="O46" i="150"/>
  <c r="O23" i="108"/>
  <c r="O29" i="108"/>
  <c r="O31" i="108"/>
  <c r="E34" i="108"/>
  <c r="Q34" i="108"/>
  <c r="L35" i="108"/>
  <c r="I41" i="108"/>
  <c r="R58" i="108"/>
  <c r="O67" i="108"/>
  <c r="F27" i="105"/>
  <c r="L11" i="104"/>
  <c r="C13" i="104"/>
  <c r="I35" i="104"/>
  <c r="I40" i="104"/>
  <c r="B16" i="122"/>
  <c r="H15" i="122"/>
  <c r="B41" i="122"/>
  <c r="F41" i="122" s="1"/>
  <c r="I65" i="122"/>
  <c r="B75" i="122"/>
  <c r="F75" i="122" s="1"/>
  <c r="L76" i="122"/>
  <c r="I76" i="122"/>
  <c r="L99" i="122"/>
  <c r="I99" i="122"/>
  <c r="I32" i="119"/>
  <c r="F32" i="119"/>
  <c r="F86" i="119"/>
  <c r="I86" i="119"/>
  <c r="L19" i="149"/>
  <c r="I19" i="149"/>
  <c r="F19" i="149"/>
  <c r="L25" i="149"/>
  <c r="R31" i="149"/>
  <c r="L31" i="149"/>
  <c r="L39" i="149"/>
  <c r="O39" i="149"/>
  <c r="I39" i="149"/>
  <c r="O52" i="149"/>
  <c r="L55" i="149"/>
  <c r="I55" i="149"/>
  <c r="O57" i="149"/>
  <c r="R62" i="149"/>
  <c r="N61" i="149"/>
  <c r="O64" i="149"/>
  <c r="R67" i="149"/>
  <c r="R71" i="149"/>
  <c r="O78" i="149"/>
  <c r="R78" i="149"/>
  <c r="I78" i="149"/>
  <c r="O94" i="149"/>
  <c r="L94" i="149"/>
  <c r="O15" i="150"/>
  <c r="I15" i="150"/>
  <c r="F15" i="150"/>
  <c r="L18" i="150"/>
  <c r="R18" i="150"/>
  <c r="O18" i="150"/>
  <c r="F22" i="150"/>
  <c r="I24" i="150"/>
  <c r="O27" i="150"/>
  <c r="R27" i="150"/>
  <c r="I27" i="150"/>
  <c r="L42" i="150"/>
  <c r="O42" i="150"/>
  <c r="F42" i="150"/>
  <c r="R44" i="150"/>
  <c r="I44" i="150"/>
  <c r="O47" i="150"/>
  <c r="R47" i="150"/>
  <c r="I47" i="150"/>
  <c r="H34" i="119"/>
  <c r="R44" i="149"/>
  <c r="F11" i="121"/>
  <c r="I28" i="119"/>
  <c r="I42" i="119"/>
  <c r="I48" i="119"/>
  <c r="I57" i="119"/>
  <c r="E67" i="119"/>
  <c r="B67" i="119" s="1"/>
  <c r="I69" i="119"/>
  <c r="I71" i="119"/>
  <c r="I73" i="119"/>
  <c r="I75" i="119"/>
  <c r="I77" i="119"/>
  <c r="F79" i="119"/>
  <c r="R24" i="149"/>
  <c r="R30" i="149"/>
  <c r="F44" i="149"/>
  <c r="F58" i="149"/>
  <c r="I64" i="149"/>
  <c r="F68" i="149"/>
  <c r="F84" i="149"/>
  <c r="I85" i="149"/>
  <c r="F87" i="149"/>
  <c r="F88" i="149"/>
  <c r="I89" i="149"/>
  <c r="F91" i="149"/>
  <c r="F92" i="149"/>
  <c r="F100" i="149"/>
  <c r="F101" i="149"/>
  <c r="F32" i="150"/>
  <c r="F33" i="150"/>
  <c r="I34" i="150"/>
  <c r="F36" i="150"/>
  <c r="F38" i="150"/>
  <c r="F39" i="150"/>
  <c r="I40" i="150"/>
  <c r="I52" i="150"/>
  <c r="C11" i="133"/>
  <c r="X11" i="133"/>
  <c r="R11" i="133"/>
  <c r="L11" i="133"/>
  <c r="U11" i="133"/>
  <c r="F11" i="133"/>
  <c r="AA11" i="133"/>
  <c r="I11" i="133"/>
  <c r="I29" i="150"/>
  <c r="R29" i="150"/>
  <c r="F29" i="150"/>
  <c r="O29" i="150"/>
  <c r="I13" i="150"/>
  <c r="O13" i="150"/>
  <c r="R13" i="150"/>
  <c r="F13" i="150"/>
  <c r="L13" i="150"/>
  <c r="I17" i="150"/>
  <c r="R17" i="150"/>
  <c r="F17" i="150"/>
  <c r="O17" i="150"/>
  <c r="L29" i="150"/>
  <c r="I31" i="150"/>
  <c r="O31" i="150"/>
  <c r="R31" i="150"/>
  <c r="F31" i="150"/>
  <c r="B11" i="150"/>
  <c r="C29" i="150" s="1"/>
  <c r="L17" i="150"/>
  <c r="I21" i="150"/>
  <c r="O21" i="150"/>
  <c r="R21" i="150"/>
  <c r="F21" i="150"/>
  <c r="L31" i="150"/>
  <c r="I35" i="150"/>
  <c r="O35" i="150"/>
  <c r="R35" i="150"/>
  <c r="F35" i="150"/>
  <c r="C35" i="150"/>
  <c r="R11" i="150"/>
  <c r="I25" i="150"/>
  <c r="O25" i="150"/>
  <c r="R25" i="150"/>
  <c r="F25" i="150"/>
  <c r="I37" i="150"/>
  <c r="O37" i="150"/>
  <c r="R37" i="150"/>
  <c r="F37" i="150"/>
  <c r="L45" i="150"/>
  <c r="L16" i="150"/>
  <c r="L44" i="150"/>
  <c r="L41" i="150"/>
  <c r="L49" i="150"/>
  <c r="I14" i="150"/>
  <c r="L15" i="150"/>
  <c r="O16" i="150"/>
  <c r="I18" i="150"/>
  <c r="L19" i="150"/>
  <c r="O20" i="150"/>
  <c r="I22" i="150"/>
  <c r="L23" i="150"/>
  <c r="O24" i="150"/>
  <c r="I26" i="150"/>
  <c r="L27" i="150"/>
  <c r="O28" i="150"/>
  <c r="I30" i="150"/>
  <c r="I32" i="150"/>
  <c r="L33" i="150"/>
  <c r="C34" i="150"/>
  <c r="O34" i="150"/>
  <c r="I36" i="150"/>
  <c r="I38" i="150"/>
  <c r="L39" i="150"/>
  <c r="C40" i="150"/>
  <c r="O40" i="150"/>
  <c r="F41" i="150"/>
  <c r="R41" i="150"/>
  <c r="I42" i="150"/>
  <c r="L43" i="150"/>
  <c r="O44" i="150"/>
  <c r="F45" i="150"/>
  <c r="R45" i="150"/>
  <c r="I46" i="150"/>
  <c r="L47" i="150"/>
  <c r="C48" i="150"/>
  <c r="O48" i="150"/>
  <c r="F49" i="150"/>
  <c r="R49" i="150"/>
  <c r="I50" i="150"/>
  <c r="L52" i="150"/>
  <c r="L20" i="150"/>
  <c r="L24" i="150"/>
  <c r="L28" i="150"/>
  <c r="L34" i="150"/>
  <c r="L40" i="150"/>
  <c r="C41" i="150"/>
  <c r="O41" i="150"/>
  <c r="O45" i="150"/>
  <c r="L48" i="150"/>
  <c r="C49" i="150"/>
  <c r="O49" i="150"/>
  <c r="F16" i="150"/>
  <c r="C19" i="150"/>
  <c r="F20" i="150"/>
  <c r="F24" i="150"/>
  <c r="C27" i="150"/>
  <c r="F28" i="150"/>
  <c r="F34" i="150"/>
  <c r="C39" i="150"/>
  <c r="F40" i="150"/>
  <c r="F44" i="150"/>
  <c r="C47" i="150"/>
  <c r="F48" i="150"/>
  <c r="K14" i="149"/>
  <c r="N14" i="149"/>
  <c r="I18" i="149"/>
  <c r="O18" i="149"/>
  <c r="F23" i="149"/>
  <c r="I29" i="149"/>
  <c r="O29" i="149"/>
  <c r="F36" i="149"/>
  <c r="R36" i="149"/>
  <c r="I47" i="149"/>
  <c r="L47" i="149"/>
  <c r="F47" i="149"/>
  <c r="R47" i="149"/>
  <c r="B22" i="149"/>
  <c r="L22" i="149" s="1"/>
  <c r="O25" i="149"/>
  <c r="I25" i="149"/>
  <c r="Q27" i="149"/>
  <c r="F29" i="149"/>
  <c r="I36" i="149"/>
  <c r="O37" i="149"/>
  <c r="I37" i="149"/>
  <c r="R69" i="149"/>
  <c r="F69" i="149"/>
  <c r="L69" i="149"/>
  <c r="I69" i="149"/>
  <c r="I23" i="149"/>
  <c r="O23" i="149"/>
  <c r="F28" i="149"/>
  <c r="O36" i="149"/>
  <c r="H16" i="149"/>
  <c r="B16" i="149" s="1"/>
  <c r="B17" i="149"/>
  <c r="L17" i="149" s="1"/>
  <c r="L18" i="149"/>
  <c r="O20" i="149"/>
  <c r="I20" i="149"/>
  <c r="F22" i="149"/>
  <c r="R23" i="149"/>
  <c r="F25" i="149"/>
  <c r="H27" i="149"/>
  <c r="B28" i="149"/>
  <c r="I28" i="149" s="1"/>
  <c r="L29" i="149"/>
  <c r="O31" i="149"/>
  <c r="I31" i="149"/>
  <c r="I33" i="149"/>
  <c r="O33" i="149"/>
  <c r="E35" i="149"/>
  <c r="Q35" i="149"/>
  <c r="L36" i="149"/>
  <c r="F37" i="149"/>
  <c r="B42" i="149"/>
  <c r="O49" i="149"/>
  <c r="L49" i="149"/>
  <c r="I49" i="149"/>
  <c r="F49" i="149"/>
  <c r="R59" i="149"/>
  <c r="F59" i="149"/>
  <c r="L59" i="149"/>
  <c r="I59" i="149"/>
  <c r="O69" i="149"/>
  <c r="I80" i="149"/>
  <c r="R80" i="149"/>
  <c r="F80" i="149"/>
  <c r="O80" i="149"/>
  <c r="L80" i="149"/>
  <c r="I99" i="149"/>
  <c r="R99" i="149"/>
  <c r="F99" i="149"/>
  <c r="L32" i="149"/>
  <c r="O38" i="149"/>
  <c r="O40" i="149"/>
  <c r="R40" i="149"/>
  <c r="L43" i="149"/>
  <c r="R50" i="149"/>
  <c r="F50" i="149"/>
  <c r="O50" i="149"/>
  <c r="F54" i="149"/>
  <c r="L54" i="149"/>
  <c r="F56" i="149"/>
  <c r="I58" i="149"/>
  <c r="B61" i="149"/>
  <c r="F64" i="149"/>
  <c r="L64" i="149"/>
  <c r="F66" i="149"/>
  <c r="I68" i="149"/>
  <c r="R73" i="149"/>
  <c r="F73" i="149"/>
  <c r="O73" i="149"/>
  <c r="B75" i="149"/>
  <c r="L75" i="149" s="1"/>
  <c r="F75" i="149"/>
  <c r="B76" i="149"/>
  <c r="R79" i="149"/>
  <c r="F79" i="149"/>
  <c r="O79" i="149"/>
  <c r="I83" i="149"/>
  <c r="B96" i="149"/>
  <c r="R98" i="149"/>
  <c r="F98" i="149"/>
  <c r="O98" i="149"/>
  <c r="R102" i="149"/>
  <c r="F102" i="149"/>
  <c r="O102" i="149"/>
  <c r="R55" i="149"/>
  <c r="F55" i="149"/>
  <c r="O55" i="149"/>
  <c r="L56" i="149"/>
  <c r="R65" i="149"/>
  <c r="F65" i="149"/>
  <c r="O65" i="149"/>
  <c r="L66" i="149"/>
  <c r="I79" i="149"/>
  <c r="I86" i="149"/>
  <c r="R86" i="149"/>
  <c r="F86" i="149"/>
  <c r="I90" i="149"/>
  <c r="R90" i="149"/>
  <c r="F90" i="149"/>
  <c r="I94" i="149"/>
  <c r="R94" i="149"/>
  <c r="F94" i="149"/>
  <c r="I98" i="149"/>
  <c r="L99" i="149"/>
  <c r="I102" i="149"/>
  <c r="O43" i="149"/>
  <c r="O45" i="149"/>
  <c r="R45" i="149"/>
  <c r="F32" i="149"/>
  <c r="F38" i="149"/>
  <c r="I40" i="149"/>
  <c r="R43" i="149"/>
  <c r="F45" i="149"/>
  <c r="R46" i="149"/>
  <c r="F46" i="149"/>
  <c r="O46" i="149"/>
  <c r="O56" i="149"/>
  <c r="O58" i="149"/>
  <c r="R58" i="149"/>
  <c r="O66" i="149"/>
  <c r="O68" i="149"/>
  <c r="R68" i="149"/>
  <c r="L83" i="149"/>
  <c r="R85" i="149"/>
  <c r="F85" i="149"/>
  <c r="O85" i="149"/>
  <c r="R89" i="149"/>
  <c r="F89" i="149"/>
  <c r="O89" i="149"/>
  <c r="L98" i="149"/>
  <c r="O99" i="149"/>
  <c r="L102" i="149"/>
  <c r="I77" i="149"/>
  <c r="L78" i="149"/>
  <c r="L84" i="149"/>
  <c r="I87" i="149"/>
  <c r="L88" i="149"/>
  <c r="I91" i="149"/>
  <c r="L92" i="149"/>
  <c r="L97" i="149"/>
  <c r="I100" i="149"/>
  <c r="L101" i="149"/>
  <c r="I12" i="118"/>
  <c r="C14" i="118"/>
  <c r="C15" i="118"/>
  <c r="C16" i="118"/>
  <c r="C17" i="118"/>
  <c r="C18" i="118"/>
  <c r="C19" i="118"/>
  <c r="C20" i="118"/>
  <c r="C21" i="118"/>
  <c r="C22" i="118"/>
  <c r="C23" i="118"/>
  <c r="C24" i="118"/>
  <c r="C25" i="118"/>
  <c r="C26" i="118"/>
  <c r="C27" i="118"/>
  <c r="C28" i="118"/>
  <c r="C29" i="118"/>
  <c r="C30" i="118"/>
  <c r="C31" i="118"/>
  <c r="C32" i="118"/>
  <c r="C33" i="118"/>
  <c r="C34" i="118"/>
  <c r="C35" i="118"/>
  <c r="C36" i="118"/>
  <c r="C37" i="118"/>
  <c r="C38" i="118"/>
  <c r="C39" i="118"/>
  <c r="C40" i="118"/>
  <c r="C41" i="118"/>
  <c r="C42" i="118"/>
  <c r="C43" i="118"/>
  <c r="C44" i="118"/>
  <c r="C45" i="118"/>
  <c r="C46" i="118"/>
  <c r="C47" i="118"/>
  <c r="C48" i="118"/>
  <c r="C49" i="118"/>
  <c r="C50" i="118"/>
  <c r="C51" i="118"/>
  <c r="C52" i="118"/>
  <c r="C53" i="118"/>
  <c r="F14" i="118"/>
  <c r="F15" i="118"/>
  <c r="F16" i="118"/>
  <c r="F17" i="118"/>
  <c r="F18" i="118"/>
  <c r="F19" i="118"/>
  <c r="F20" i="118"/>
  <c r="F21" i="118"/>
  <c r="F22" i="118"/>
  <c r="F23" i="118"/>
  <c r="F24" i="118"/>
  <c r="F25" i="118"/>
  <c r="F26" i="118"/>
  <c r="F27" i="118"/>
  <c r="F28" i="118"/>
  <c r="F29" i="118"/>
  <c r="F30" i="118"/>
  <c r="F31" i="118"/>
  <c r="F32" i="118"/>
  <c r="F33" i="118"/>
  <c r="F34" i="118"/>
  <c r="F35" i="118"/>
  <c r="F36" i="118"/>
  <c r="F37" i="118"/>
  <c r="F38" i="118"/>
  <c r="F39" i="118"/>
  <c r="F40" i="118"/>
  <c r="F41" i="118"/>
  <c r="F42" i="118"/>
  <c r="F43" i="118"/>
  <c r="F44" i="118"/>
  <c r="F45" i="118"/>
  <c r="F46" i="118"/>
  <c r="F47" i="118"/>
  <c r="F48" i="118"/>
  <c r="F49" i="118"/>
  <c r="F50" i="118"/>
  <c r="F51" i="118"/>
  <c r="F52" i="118"/>
  <c r="F53" i="118"/>
  <c r="H13" i="119"/>
  <c r="B34" i="119"/>
  <c r="I67" i="119"/>
  <c r="F67" i="119"/>
  <c r="I95" i="119"/>
  <c r="F26" i="119"/>
  <c r="I26" i="119"/>
  <c r="I21" i="119"/>
  <c r="B60" i="119"/>
  <c r="I60" i="119" s="1"/>
  <c r="B61" i="119"/>
  <c r="I61" i="119" s="1"/>
  <c r="E15" i="119"/>
  <c r="F21" i="119"/>
  <c r="F34" i="119"/>
  <c r="I35" i="119"/>
  <c r="I36" i="119"/>
  <c r="I37" i="119"/>
  <c r="I38" i="119"/>
  <c r="I39" i="119"/>
  <c r="F43" i="119"/>
  <c r="F44" i="119"/>
  <c r="F45" i="119"/>
  <c r="F46" i="119"/>
  <c r="F49" i="119"/>
  <c r="I51" i="119"/>
  <c r="F55" i="119"/>
  <c r="F60" i="119"/>
  <c r="I62" i="119"/>
  <c r="I63" i="119"/>
  <c r="I64" i="119"/>
  <c r="I65" i="119"/>
  <c r="I79" i="119"/>
  <c r="I80" i="119"/>
  <c r="I89" i="119"/>
  <c r="F93" i="119"/>
  <c r="F95" i="119"/>
  <c r="F22" i="119"/>
  <c r="F23" i="119"/>
  <c r="F24" i="119"/>
  <c r="F96" i="119"/>
  <c r="F97" i="119"/>
  <c r="F98" i="119"/>
  <c r="F99" i="119"/>
  <c r="F100" i="119"/>
  <c r="F101" i="119"/>
  <c r="F52" i="121"/>
  <c r="F51" i="121"/>
  <c r="F50" i="121"/>
  <c r="F49" i="121"/>
  <c r="F48" i="121"/>
  <c r="F47" i="121"/>
  <c r="F46" i="121"/>
  <c r="F45" i="121"/>
  <c r="F44" i="121"/>
  <c r="F43" i="121"/>
  <c r="F42" i="121"/>
  <c r="F41" i="121"/>
  <c r="F40" i="121"/>
  <c r="F39" i="121"/>
  <c r="F38" i="121"/>
  <c r="F37" i="121"/>
  <c r="F36" i="121"/>
  <c r="F35" i="121"/>
  <c r="F34" i="121"/>
  <c r="F33" i="121"/>
  <c r="F32" i="121"/>
  <c r="F31" i="121"/>
  <c r="F30" i="121"/>
  <c r="F29" i="121"/>
  <c r="F28" i="121"/>
  <c r="F27" i="121"/>
  <c r="F26" i="121"/>
  <c r="F25" i="121"/>
  <c r="F24" i="121"/>
  <c r="F23" i="121"/>
  <c r="F22" i="121"/>
  <c r="F21" i="121"/>
  <c r="F20" i="121"/>
  <c r="F19" i="121"/>
  <c r="F18" i="121"/>
  <c r="F17" i="121"/>
  <c r="F16" i="121"/>
  <c r="F15" i="121"/>
  <c r="F14" i="121"/>
  <c r="F13" i="121"/>
  <c r="I11" i="121"/>
  <c r="C13" i="121"/>
  <c r="C14" i="121"/>
  <c r="C15" i="121"/>
  <c r="C16" i="121"/>
  <c r="C17" i="121"/>
  <c r="C18" i="121"/>
  <c r="C19" i="121"/>
  <c r="C20" i="121"/>
  <c r="C21" i="121"/>
  <c r="C22" i="121"/>
  <c r="C23" i="121"/>
  <c r="C24" i="121"/>
  <c r="C25" i="121"/>
  <c r="C26" i="121"/>
  <c r="C27" i="121"/>
  <c r="C28" i="121"/>
  <c r="C29" i="121"/>
  <c r="C30" i="121"/>
  <c r="C31" i="121"/>
  <c r="C32" i="121"/>
  <c r="C33" i="121"/>
  <c r="C34" i="121"/>
  <c r="C35" i="121"/>
  <c r="C36" i="121"/>
  <c r="C37" i="121"/>
  <c r="C38" i="121"/>
  <c r="C39" i="121"/>
  <c r="C40" i="121"/>
  <c r="C41" i="121"/>
  <c r="C42" i="121"/>
  <c r="C43" i="121"/>
  <c r="C44" i="121"/>
  <c r="C45" i="121"/>
  <c r="C46" i="121"/>
  <c r="C47" i="121"/>
  <c r="C48" i="121"/>
  <c r="C49" i="121"/>
  <c r="C50" i="121"/>
  <c r="C51" i="121"/>
  <c r="C52" i="121"/>
  <c r="K13" i="122"/>
  <c r="I16" i="122"/>
  <c r="L35" i="122"/>
  <c r="F35" i="122"/>
  <c r="I24" i="122"/>
  <c r="F24" i="122"/>
  <c r="B95" i="122"/>
  <c r="E15" i="122"/>
  <c r="F19" i="122"/>
  <c r="I21" i="122"/>
  <c r="L24" i="122"/>
  <c r="I30" i="122"/>
  <c r="F30" i="122"/>
  <c r="I36" i="122"/>
  <c r="F36" i="122"/>
  <c r="H60" i="122"/>
  <c r="B82" i="122"/>
  <c r="F82" i="122"/>
  <c r="I89" i="122"/>
  <c r="F89" i="122"/>
  <c r="I93" i="122"/>
  <c r="F93" i="122"/>
  <c r="F17" i="122"/>
  <c r="I18" i="122"/>
  <c r="L21" i="122"/>
  <c r="B27" i="122"/>
  <c r="F27" i="122" s="1"/>
  <c r="B53" i="122"/>
  <c r="I54" i="122"/>
  <c r="F54" i="122"/>
  <c r="B60" i="122"/>
  <c r="L60" i="122" s="1"/>
  <c r="I74" i="122"/>
  <c r="L74" i="122"/>
  <c r="B81" i="122"/>
  <c r="F81" i="122"/>
  <c r="F16" i="122"/>
  <c r="I49" i="122"/>
  <c r="F49" i="122"/>
  <c r="L81" i="122"/>
  <c r="I85" i="122"/>
  <c r="F85" i="122"/>
  <c r="L16" i="122"/>
  <c r="L17" i="122"/>
  <c r="L18" i="122"/>
  <c r="L19" i="122"/>
  <c r="F21" i="122"/>
  <c r="E26" i="122"/>
  <c r="H34" i="122"/>
  <c r="I35" i="122"/>
  <c r="I41" i="122"/>
  <c r="L41" i="122"/>
  <c r="I45" i="122"/>
  <c r="F45" i="122"/>
  <c r="L54" i="122"/>
  <c r="I58" i="122"/>
  <c r="F58" i="122"/>
  <c r="B63" i="122"/>
  <c r="I63" i="122" s="1"/>
  <c r="I64" i="122"/>
  <c r="F64" i="122"/>
  <c r="F74" i="122"/>
  <c r="I75" i="122"/>
  <c r="L75" i="122"/>
  <c r="I79" i="122"/>
  <c r="F79" i="122"/>
  <c r="L82" i="122"/>
  <c r="I98" i="122"/>
  <c r="F98" i="122"/>
  <c r="I22" i="122"/>
  <c r="F23" i="122"/>
  <c r="I28" i="122"/>
  <c r="F29" i="122"/>
  <c r="I32" i="122"/>
  <c r="I38" i="122"/>
  <c r="F39" i="122"/>
  <c r="I43" i="122"/>
  <c r="F44" i="122"/>
  <c r="I47" i="122"/>
  <c r="F48" i="122"/>
  <c r="I51" i="122"/>
  <c r="I56" i="122"/>
  <c r="F57" i="122"/>
  <c r="I61" i="122"/>
  <c r="I66" i="122"/>
  <c r="I67" i="122"/>
  <c r="F68" i="122"/>
  <c r="F72" i="122"/>
  <c r="I77" i="122"/>
  <c r="F78" i="122"/>
  <c r="I83" i="122"/>
  <c r="F84" i="122"/>
  <c r="I87" i="122"/>
  <c r="F88" i="122"/>
  <c r="I91" i="122"/>
  <c r="I96" i="122"/>
  <c r="F97" i="122"/>
  <c r="I100" i="122"/>
  <c r="F101" i="122"/>
  <c r="I23" i="122"/>
  <c r="I29" i="122"/>
  <c r="I39" i="122"/>
  <c r="I44" i="122"/>
  <c r="I48" i="122"/>
  <c r="I57" i="122"/>
  <c r="L66" i="122"/>
  <c r="I68" i="122"/>
  <c r="I72" i="122"/>
  <c r="I78" i="122"/>
  <c r="I84" i="122"/>
  <c r="I88" i="122"/>
  <c r="L96" i="122"/>
  <c r="I97" i="122"/>
  <c r="L100" i="122"/>
  <c r="I101" i="122"/>
  <c r="C29" i="104"/>
  <c r="C48" i="104"/>
  <c r="C51" i="104"/>
  <c r="C47" i="104"/>
  <c r="C41" i="104"/>
  <c r="C36" i="104"/>
  <c r="C31" i="104"/>
  <c r="C30" i="104"/>
  <c r="C26" i="104"/>
  <c r="C22" i="104"/>
  <c r="C18" i="104"/>
  <c r="C14" i="104"/>
  <c r="C19" i="104"/>
  <c r="C40" i="104"/>
  <c r="C35" i="104"/>
  <c r="C42" i="104"/>
  <c r="C38" i="104"/>
  <c r="C32" i="104"/>
  <c r="C27" i="104"/>
  <c r="C23" i="104"/>
  <c r="C37" i="104"/>
  <c r="C15" i="104"/>
  <c r="C21" i="104"/>
  <c r="C46" i="104"/>
  <c r="C50" i="104"/>
  <c r="L28" i="104"/>
  <c r="F11" i="104"/>
  <c r="L13" i="104"/>
  <c r="I14" i="104"/>
  <c r="F15" i="104"/>
  <c r="C16" i="104"/>
  <c r="L17" i="104"/>
  <c r="I18" i="104"/>
  <c r="F19" i="104"/>
  <c r="C20" i="104"/>
  <c r="L21" i="104"/>
  <c r="I22" i="104"/>
  <c r="F23" i="104"/>
  <c r="C24" i="104"/>
  <c r="L25" i="104"/>
  <c r="I26" i="104"/>
  <c r="F27" i="104"/>
  <c r="C28" i="104"/>
  <c r="L29" i="104"/>
  <c r="I31" i="104"/>
  <c r="F32" i="104"/>
  <c r="C33" i="104"/>
  <c r="C34" i="104"/>
  <c r="I36" i="104"/>
  <c r="F37" i="104"/>
  <c r="F38" i="104"/>
  <c r="C39" i="104"/>
  <c r="I41" i="104"/>
  <c r="F42" i="104"/>
  <c r="C43" i="104"/>
  <c r="I50" i="104"/>
  <c r="L20" i="104"/>
  <c r="L24" i="104"/>
  <c r="L34" i="104"/>
  <c r="I15" i="104"/>
  <c r="F16" i="104"/>
  <c r="I19" i="104"/>
  <c r="F20" i="104"/>
  <c r="I23" i="104"/>
  <c r="F24" i="104"/>
  <c r="I27" i="104"/>
  <c r="F28" i="104"/>
  <c r="I32" i="104"/>
  <c r="F33" i="104"/>
  <c r="F34" i="104"/>
  <c r="I38" i="104"/>
  <c r="F39" i="104"/>
  <c r="I42" i="104"/>
  <c r="F43" i="104"/>
  <c r="C44" i="104"/>
  <c r="C52" i="104"/>
  <c r="L16" i="104"/>
  <c r="E34" i="105"/>
  <c r="B41" i="105"/>
  <c r="F41" i="105" s="1"/>
  <c r="I23" i="105"/>
  <c r="F23" i="105"/>
  <c r="I39" i="105"/>
  <c r="F39" i="105"/>
  <c r="I53" i="105"/>
  <c r="E13" i="105"/>
  <c r="B15" i="105"/>
  <c r="L23" i="105"/>
  <c r="F35" i="105"/>
  <c r="L39" i="105"/>
  <c r="K34" i="105"/>
  <c r="K13" i="105" s="1"/>
  <c r="L41" i="105"/>
  <c r="F53" i="105"/>
  <c r="L60" i="105"/>
  <c r="I95" i="105"/>
  <c r="I48" i="105"/>
  <c r="F48" i="105"/>
  <c r="I65" i="105"/>
  <c r="F65" i="105"/>
  <c r="I77" i="105"/>
  <c r="F77" i="105"/>
  <c r="L95" i="105"/>
  <c r="I99" i="105"/>
  <c r="F99" i="105"/>
  <c r="I29" i="105"/>
  <c r="F29" i="105"/>
  <c r="L35" i="105"/>
  <c r="I41" i="105"/>
  <c r="L48" i="105"/>
  <c r="L53" i="105"/>
  <c r="I57" i="105"/>
  <c r="F57" i="105"/>
  <c r="F95" i="105"/>
  <c r="L99" i="105"/>
  <c r="I18" i="105"/>
  <c r="F18" i="105"/>
  <c r="I35" i="105"/>
  <c r="I44" i="105"/>
  <c r="F44" i="105"/>
  <c r="I86" i="105"/>
  <c r="F86" i="105"/>
  <c r="I90" i="105"/>
  <c r="F90" i="105"/>
  <c r="F17" i="105"/>
  <c r="L19" i="105"/>
  <c r="F22" i="105"/>
  <c r="L24" i="105"/>
  <c r="F28" i="105"/>
  <c r="L30" i="105"/>
  <c r="I31" i="105"/>
  <c r="F32" i="105"/>
  <c r="L36" i="105"/>
  <c r="I37" i="105"/>
  <c r="F38" i="105"/>
  <c r="I42" i="105"/>
  <c r="F43" i="105"/>
  <c r="L45" i="105"/>
  <c r="I46" i="105"/>
  <c r="F47" i="105"/>
  <c r="L49" i="105"/>
  <c r="F51" i="105"/>
  <c r="L54" i="105"/>
  <c r="I55" i="105"/>
  <c r="F56" i="105"/>
  <c r="L58" i="105"/>
  <c r="F61" i="105"/>
  <c r="F64" i="105"/>
  <c r="L66" i="105"/>
  <c r="I67" i="105"/>
  <c r="F68" i="105"/>
  <c r="F70" i="105"/>
  <c r="F76" i="105"/>
  <c r="L78" i="105"/>
  <c r="I79" i="105"/>
  <c r="L83" i="105"/>
  <c r="I84" i="105"/>
  <c r="F85" i="105"/>
  <c r="L87" i="105"/>
  <c r="I88" i="105"/>
  <c r="F89" i="105"/>
  <c r="L91" i="105"/>
  <c r="F93" i="105"/>
  <c r="L96" i="105"/>
  <c r="I97" i="105"/>
  <c r="F98" i="105"/>
  <c r="I101" i="105"/>
  <c r="I17" i="105"/>
  <c r="I22" i="105"/>
  <c r="I28" i="105"/>
  <c r="I32" i="105"/>
  <c r="L37" i="105"/>
  <c r="I38" i="105"/>
  <c r="L42" i="105"/>
  <c r="I43" i="105"/>
  <c r="L46" i="105"/>
  <c r="I47" i="105"/>
  <c r="I51" i="105"/>
  <c r="I56" i="105"/>
  <c r="F60" i="105"/>
  <c r="I61" i="105"/>
  <c r="F63" i="105"/>
  <c r="I64" i="105"/>
  <c r="I68" i="105"/>
  <c r="I70" i="105"/>
  <c r="F74" i="105"/>
  <c r="F75" i="105"/>
  <c r="I76" i="105"/>
  <c r="L84" i="105"/>
  <c r="I85" i="105"/>
  <c r="L88" i="105"/>
  <c r="I89" i="105"/>
  <c r="I93" i="105"/>
  <c r="I98" i="105"/>
  <c r="B11" i="107"/>
  <c r="L11" i="107" s="1"/>
  <c r="L17" i="107"/>
  <c r="L39" i="107"/>
  <c r="L41" i="107"/>
  <c r="L49" i="107"/>
  <c r="O13" i="107"/>
  <c r="I14" i="107"/>
  <c r="C15" i="107"/>
  <c r="O15" i="107"/>
  <c r="I16" i="107"/>
  <c r="C17" i="107"/>
  <c r="O17" i="107"/>
  <c r="I18" i="107"/>
  <c r="O19" i="107"/>
  <c r="I20" i="107"/>
  <c r="O21" i="107"/>
  <c r="I22" i="107"/>
  <c r="C23" i="107"/>
  <c r="O23" i="107"/>
  <c r="I24" i="107"/>
  <c r="C25" i="107"/>
  <c r="O25" i="107"/>
  <c r="I26" i="107"/>
  <c r="O27" i="107"/>
  <c r="I28" i="107"/>
  <c r="O29" i="107"/>
  <c r="I30" i="107"/>
  <c r="C31" i="107"/>
  <c r="O31" i="107"/>
  <c r="I32" i="107"/>
  <c r="C33" i="107"/>
  <c r="O33" i="107"/>
  <c r="I34" i="107"/>
  <c r="O35" i="107"/>
  <c r="I36" i="107"/>
  <c r="O37" i="107"/>
  <c r="I38" i="107"/>
  <c r="C39" i="107"/>
  <c r="O39" i="107"/>
  <c r="I40" i="107"/>
  <c r="C41" i="107"/>
  <c r="O41" i="107"/>
  <c r="I42" i="107"/>
  <c r="O43" i="107"/>
  <c r="I44" i="107"/>
  <c r="O45" i="107"/>
  <c r="I46" i="107"/>
  <c r="C47" i="107"/>
  <c r="O47" i="107"/>
  <c r="I48" i="107"/>
  <c r="C49" i="107"/>
  <c r="O49" i="107"/>
  <c r="I50" i="107"/>
  <c r="O51" i="107"/>
  <c r="I52" i="107"/>
  <c r="L13" i="107"/>
  <c r="L23" i="107"/>
  <c r="L25" i="107"/>
  <c r="L27" i="107"/>
  <c r="L29" i="107"/>
  <c r="L31" i="107"/>
  <c r="L33" i="107"/>
  <c r="L35" i="107"/>
  <c r="L37" i="107"/>
  <c r="L45" i="107"/>
  <c r="F13" i="107"/>
  <c r="L14" i="107"/>
  <c r="F15" i="107"/>
  <c r="L16" i="107"/>
  <c r="F17" i="107"/>
  <c r="L18" i="107"/>
  <c r="F19" i="107"/>
  <c r="L20" i="107"/>
  <c r="F21" i="107"/>
  <c r="L22" i="107"/>
  <c r="F23" i="107"/>
  <c r="L24" i="107"/>
  <c r="F25" i="107"/>
  <c r="L26" i="107"/>
  <c r="F27" i="107"/>
  <c r="L28" i="107"/>
  <c r="F29" i="107"/>
  <c r="L30" i="107"/>
  <c r="F31" i="107"/>
  <c r="L32" i="107"/>
  <c r="F33" i="107"/>
  <c r="L34" i="107"/>
  <c r="F35" i="107"/>
  <c r="L36" i="107"/>
  <c r="F37" i="107"/>
  <c r="L38" i="107"/>
  <c r="F39" i="107"/>
  <c r="L40" i="107"/>
  <c r="F41" i="107"/>
  <c r="L42" i="107"/>
  <c r="F43" i="107"/>
  <c r="L44" i="107"/>
  <c r="F45" i="107"/>
  <c r="L46" i="107"/>
  <c r="F47" i="107"/>
  <c r="L48" i="107"/>
  <c r="F49" i="107"/>
  <c r="L50" i="107"/>
  <c r="F51" i="107"/>
  <c r="L52" i="107"/>
  <c r="L15" i="107"/>
  <c r="L19" i="107"/>
  <c r="L21" i="107"/>
  <c r="L47" i="107"/>
  <c r="L51" i="107"/>
  <c r="C14" i="107"/>
  <c r="C20" i="107"/>
  <c r="C22" i="107"/>
  <c r="C28" i="107"/>
  <c r="C30" i="107"/>
  <c r="C36" i="107"/>
  <c r="C38" i="107"/>
  <c r="C48" i="107"/>
  <c r="C50" i="107"/>
  <c r="R26" i="108"/>
  <c r="O16" i="108"/>
  <c r="R21" i="108"/>
  <c r="I26" i="108"/>
  <c r="R27" i="108"/>
  <c r="R16" i="108"/>
  <c r="I21" i="108"/>
  <c r="L26" i="108"/>
  <c r="I16" i="108"/>
  <c r="L21" i="108"/>
  <c r="O26" i="108"/>
  <c r="L27" i="108"/>
  <c r="L24" i="108"/>
  <c r="I89" i="108"/>
  <c r="R89" i="108"/>
  <c r="F89" i="108"/>
  <c r="O89" i="108"/>
  <c r="H13" i="108"/>
  <c r="N13" i="108"/>
  <c r="F16" i="108"/>
  <c r="I17" i="108"/>
  <c r="L18" i="108"/>
  <c r="O19" i="108"/>
  <c r="F21" i="108"/>
  <c r="I22" i="108"/>
  <c r="L23" i="108"/>
  <c r="O24" i="108"/>
  <c r="F26" i="108"/>
  <c r="F27" i="108"/>
  <c r="I28" i="108"/>
  <c r="L29" i="108"/>
  <c r="O30" i="108"/>
  <c r="F31" i="108"/>
  <c r="R31" i="108"/>
  <c r="I32" i="108"/>
  <c r="O36" i="108"/>
  <c r="I47" i="108"/>
  <c r="R47" i="108"/>
  <c r="F47" i="108"/>
  <c r="O47" i="108"/>
  <c r="B53" i="108"/>
  <c r="O53" i="108" s="1"/>
  <c r="K60" i="108"/>
  <c r="K13" i="108" s="1"/>
  <c r="I66" i="108"/>
  <c r="R66" i="108"/>
  <c r="F66" i="108"/>
  <c r="O66" i="108"/>
  <c r="I70" i="108"/>
  <c r="R70" i="108"/>
  <c r="F70" i="108"/>
  <c r="O70" i="108"/>
  <c r="L89" i="108"/>
  <c r="B82" i="108"/>
  <c r="F82" i="108" s="1"/>
  <c r="B15" i="108"/>
  <c r="L17" i="108"/>
  <c r="F19" i="108"/>
  <c r="R19" i="108"/>
  <c r="L22" i="108"/>
  <c r="F24" i="108"/>
  <c r="R24" i="108"/>
  <c r="L28" i="108"/>
  <c r="F30" i="108"/>
  <c r="R30" i="108"/>
  <c r="L32" i="108"/>
  <c r="F36" i="108"/>
  <c r="R36" i="108"/>
  <c r="I43" i="108"/>
  <c r="R43" i="108"/>
  <c r="F43" i="108"/>
  <c r="O43" i="108"/>
  <c r="I61" i="108"/>
  <c r="R61" i="108"/>
  <c r="F61" i="108"/>
  <c r="O61" i="108"/>
  <c r="I79" i="108"/>
  <c r="R79" i="108"/>
  <c r="F79" i="108"/>
  <c r="O79" i="108"/>
  <c r="L82" i="108"/>
  <c r="I85" i="108"/>
  <c r="R85" i="108"/>
  <c r="F85" i="108"/>
  <c r="O85" i="108"/>
  <c r="I98" i="108"/>
  <c r="R98" i="108"/>
  <c r="F98" i="108"/>
  <c r="O98" i="108"/>
  <c r="L19" i="108"/>
  <c r="L30" i="108"/>
  <c r="L36" i="108"/>
  <c r="I51" i="108"/>
  <c r="R51" i="108"/>
  <c r="F51" i="108"/>
  <c r="O51" i="108"/>
  <c r="R82" i="108"/>
  <c r="B95" i="108"/>
  <c r="F18" i="108"/>
  <c r="F23" i="108"/>
  <c r="F29" i="108"/>
  <c r="R37" i="108"/>
  <c r="O37" i="108"/>
  <c r="L37" i="108"/>
  <c r="I38" i="108"/>
  <c r="R38" i="108"/>
  <c r="F38" i="108"/>
  <c r="O38" i="108"/>
  <c r="L43" i="108"/>
  <c r="L53" i="108"/>
  <c r="I56" i="108"/>
  <c r="R56" i="108"/>
  <c r="F56" i="108"/>
  <c r="O56" i="108"/>
  <c r="L61" i="108"/>
  <c r="B63" i="108"/>
  <c r="L63" i="108" s="1"/>
  <c r="E60" i="108"/>
  <c r="Q60" i="108"/>
  <c r="R63" i="108"/>
  <c r="L79" i="108"/>
  <c r="E81" i="108"/>
  <c r="Q81" i="108"/>
  <c r="L85" i="108"/>
  <c r="I93" i="108"/>
  <c r="R93" i="108"/>
  <c r="F93" i="108"/>
  <c r="O93" i="108"/>
  <c r="O95" i="108"/>
  <c r="L98" i="108"/>
  <c r="F39" i="108"/>
  <c r="R39" i="108"/>
  <c r="L42" i="108"/>
  <c r="F44" i="108"/>
  <c r="R44" i="108"/>
  <c r="I45" i="108"/>
  <c r="L46" i="108"/>
  <c r="F48" i="108"/>
  <c r="R48" i="108"/>
  <c r="I49" i="108"/>
  <c r="I54" i="108"/>
  <c r="L55" i="108"/>
  <c r="F57" i="108"/>
  <c r="R57" i="108"/>
  <c r="I58" i="108"/>
  <c r="I64" i="108"/>
  <c r="L65" i="108"/>
  <c r="F67" i="108"/>
  <c r="R67" i="108"/>
  <c r="I68" i="108"/>
  <c r="I72" i="108"/>
  <c r="F76" i="108"/>
  <c r="R76" i="108"/>
  <c r="I77" i="108"/>
  <c r="L78" i="108"/>
  <c r="I83" i="108"/>
  <c r="L84" i="108"/>
  <c r="F86" i="108"/>
  <c r="R86" i="108"/>
  <c r="I87" i="108"/>
  <c r="L88" i="108"/>
  <c r="F90" i="108"/>
  <c r="R90" i="108"/>
  <c r="I91" i="108"/>
  <c r="I96" i="108"/>
  <c r="L97" i="108"/>
  <c r="F99" i="108"/>
  <c r="R99" i="108"/>
  <c r="I100" i="108"/>
  <c r="L101" i="108"/>
  <c r="I39" i="108"/>
  <c r="O42" i="108"/>
  <c r="L45" i="108"/>
  <c r="O46" i="108"/>
  <c r="I48" i="108"/>
  <c r="L49" i="108"/>
  <c r="L54" i="108"/>
  <c r="O55" i="108"/>
  <c r="L58" i="108"/>
  <c r="L64" i="108"/>
  <c r="O65" i="108"/>
  <c r="L68" i="108"/>
  <c r="L72" i="108"/>
  <c r="L74" i="108"/>
  <c r="F75" i="108"/>
  <c r="I76" i="108"/>
  <c r="L77" i="108"/>
  <c r="O78" i="108"/>
  <c r="L83" i="108"/>
  <c r="O84" i="108"/>
  <c r="I86" i="108"/>
  <c r="L87" i="108"/>
  <c r="O88" i="108"/>
  <c r="I90" i="108"/>
  <c r="L91" i="108"/>
  <c r="L96" i="108"/>
  <c r="O97" i="108"/>
  <c r="I99" i="108"/>
  <c r="L100" i="108"/>
  <c r="O101" i="108"/>
  <c r="F42" i="108"/>
  <c r="F46" i="108"/>
  <c r="F55" i="108"/>
  <c r="F65" i="108"/>
  <c r="F78" i="108"/>
  <c r="F84" i="108"/>
  <c r="F88" i="108"/>
  <c r="F97" i="108"/>
  <c r="F101" i="108"/>
  <c r="C49" i="110"/>
  <c r="C47" i="110"/>
  <c r="C17" i="110"/>
  <c r="C15" i="110"/>
  <c r="C46" i="110"/>
  <c r="C44" i="110"/>
  <c r="C43" i="110"/>
  <c r="C42" i="110"/>
  <c r="C41" i="110"/>
  <c r="C40" i="110"/>
  <c r="C39" i="110"/>
  <c r="C38" i="110"/>
  <c r="C37" i="110"/>
  <c r="C36" i="110"/>
  <c r="C35" i="110"/>
  <c r="C50" i="110"/>
  <c r="C48" i="110"/>
  <c r="C45" i="110"/>
  <c r="C19" i="110"/>
  <c r="C16" i="110"/>
  <c r="C14" i="110"/>
  <c r="C18" i="110"/>
  <c r="C13" i="110"/>
  <c r="C30" i="110"/>
  <c r="C31" i="110"/>
  <c r="C33" i="110"/>
  <c r="C51" i="110"/>
  <c r="F11" i="110"/>
  <c r="C32" i="110"/>
  <c r="C34" i="110"/>
  <c r="I11" i="110"/>
  <c r="C28" i="110"/>
  <c r="C29" i="110"/>
  <c r="I31" i="110"/>
  <c r="I32" i="110"/>
  <c r="I33" i="110"/>
  <c r="F48" i="110"/>
  <c r="F49" i="110"/>
  <c r="C52" i="110"/>
  <c r="C20" i="110"/>
  <c r="C21" i="110"/>
  <c r="C22" i="110"/>
  <c r="C23" i="110"/>
  <c r="C24" i="110"/>
  <c r="C25" i="110"/>
  <c r="C26" i="110"/>
  <c r="C27" i="110"/>
  <c r="F28" i="110"/>
  <c r="F29" i="110"/>
  <c r="F52" i="110"/>
  <c r="B15" i="111"/>
  <c r="I16" i="111"/>
  <c r="H15" i="111"/>
  <c r="I82" i="111"/>
  <c r="F37" i="111"/>
  <c r="I95" i="111"/>
  <c r="B16" i="111"/>
  <c r="B21" i="111"/>
  <c r="F21" i="111"/>
  <c r="F65" i="111"/>
  <c r="F22" i="111"/>
  <c r="I21" i="111"/>
  <c r="F95" i="111"/>
  <c r="F27" i="111"/>
  <c r="F35" i="111"/>
  <c r="F53" i="111"/>
  <c r="F63" i="111"/>
  <c r="E74" i="111"/>
  <c r="B75" i="111"/>
  <c r="F76" i="111"/>
  <c r="F77" i="111"/>
  <c r="F78" i="111"/>
  <c r="F79" i="111"/>
  <c r="F82" i="111"/>
  <c r="F96" i="111"/>
  <c r="F97" i="111"/>
  <c r="F98" i="111"/>
  <c r="F99" i="111"/>
  <c r="F100" i="111"/>
  <c r="F101" i="111"/>
  <c r="E26" i="111"/>
  <c r="E34" i="111"/>
  <c r="E60" i="111"/>
  <c r="E81" i="111"/>
  <c r="D16" i="113"/>
  <c r="D22" i="113"/>
  <c r="J30" i="113"/>
  <c r="L12" i="113"/>
  <c r="D24" i="113"/>
  <c r="D36" i="113"/>
  <c r="M20" i="113"/>
  <c r="M34" i="113"/>
  <c r="J17" i="113"/>
  <c r="D17" i="113" s="1"/>
  <c r="J24" i="113"/>
  <c r="G26" i="113"/>
  <c r="D26" i="113" s="1"/>
  <c r="G30" i="113"/>
  <c r="M30" i="113"/>
  <c r="G32" i="113"/>
  <c r="J38" i="113"/>
  <c r="D38" i="113" s="1"/>
  <c r="G40" i="113"/>
  <c r="M28" i="113"/>
  <c r="F14" i="113"/>
  <c r="G18" i="113"/>
  <c r="D18" i="113" s="1"/>
  <c r="G20" i="113"/>
  <c r="D20" i="113" s="1"/>
  <c r="J26" i="113"/>
  <c r="G28" i="113"/>
  <c r="J32" i="113"/>
  <c r="G34" i="113"/>
  <c r="J40" i="113"/>
  <c r="E13" i="103"/>
  <c r="F21" i="103" s="1"/>
  <c r="B13" i="103"/>
  <c r="C18" i="103" s="1"/>
  <c r="Z21" i="98"/>
  <c r="Q21" i="98"/>
  <c r="L21" i="98"/>
  <c r="H21" i="98"/>
  <c r="H13" i="98" s="1"/>
  <c r="Z20" i="98"/>
  <c r="Q20" i="98"/>
  <c r="Z19" i="98"/>
  <c r="Q19" i="98"/>
  <c r="Z18" i="98"/>
  <c r="Q18" i="98"/>
  <c r="F18" i="98"/>
  <c r="Z17" i="98"/>
  <c r="Q17" i="98"/>
  <c r="O17" i="98"/>
  <c r="C17" i="98"/>
  <c r="Z16" i="98"/>
  <c r="Q16" i="98"/>
  <c r="L16" i="98"/>
  <c r="Z15" i="98"/>
  <c r="Q15" i="98"/>
  <c r="Z14" i="98"/>
  <c r="Q14" i="98"/>
  <c r="W13" i="98"/>
  <c r="X18" i="98" s="1"/>
  <c r="T13" i="98"/>
  <c r="U17" i="98" s="1"/>
  <c r="N13" i="98"/>
  <c r="O18" i="98" s="1"/>
  <c r="K13" i="98"/>
  <c r="L17" i="98" s="1"/>
  <c r="E13" i="98"/>
  <c r="F19" i="98" s="1"/>
  <c r="B13" i="98"/>
  <c r="C18" i="98" s="1"/>
  <c r="Z21" i="102"/>
  <c r="U21" i="102"/>
  <c r="Q21" i="102"/>
  <c r="H21" i="102"/>
  <c r="H13" i="102" s="1"/>
  <c r="C21" i="102"/>
  <c r="Z20" i="102"/>
  <c r="Q20" i="102"/>
  <c r="L20" i="102"/>
  <c r="Z19" i="102"/>
  <c r="Q19" i="102"/>
  <c r="Z18" i="102"/>
  <c r="Q18" i="102"/>
  <c r="L18" i="102"/>
  <c r="Z17" i="102"/>
  <c r="Q17" i="102"/>
  <c r="Z16" i="102"/>
  <c r="X16" i="102"/>
  <c r="Q16" i="102"/>
  <c r="L16" i="102"/>
  <c r="Z15" i="102"/>
  <c r="Q15" i="102"/>
  <c r="L15" i="102"/>
  <c r="Z14" i="102"/>
  <c r="Q14" i="102"/>
  <c r="Q13" i="102" s="1"/>
  <c r="L14" i="102"/>
  <c r="W13" i="102"/>
  <c r="X18" i="102" s="1"/>
  <c r="T13" i="102"/>
  <c r="U17" i="102" s="1"/>
  <c r="N13" i="102"/>
  <c r="O18" i="102" s="1"/>
  <c r="K13" i="102"/>
  <c r="L17" i="102" s="1"/>
  <c r="E13" i="102"/>
  <c r="F19" i="102" s="1"/>
  <c r="B13" i="102"/>
  <c r="C18" i="102" s="1"/>
  <c r="D36" i="101"/>
  <c r="D34" i="101"/>
  <c r="D32" i="101"/>
  <c r="D30" i="101"/>
  <c r="D28" i="101"/>
  <c r="D26" i="101"/>
  <c r="D24" i="101"/>
  <c r="D22" i="101"/>
  <c r="D20" i="101"/>
  <c r="D18" i="101"/>
  <c r="D16" i="101"/>
  <c r="C13" i="101"/>
  <c r="D37" i="101" s="1"/>
  <c r="D42" i="100"/>
  <c r="D40" i="100"/>
  <c r="D38" i="100"/>
  <c r="D36" i="100"/>
  <c r="D34" i="100"/>
  <c r="D32" i="100"/>
  <c r="C31" i="100"/>
  <c r="D30" i="100"/>
  <c r="D28" i="100"/>
  <c r="D26" i="100"/>
  <c r="D24" i="100"/>
  <c r="D22" i="100"/>
  <c r="D18" i="100"/>
  <c r="D16" i="100"/>
  <c r="D14" i="100"/>
  <c r="C13" i="100"/>
  <c r="D30" i="97"/>
  <c r="D28" i="97"/>
  <c r="D26" i="97"/>
  <c r="D24" i="97"/>
  <c r="D22" i="97"/>
  <c r="D20" i="97"/>
  <c r="D18" i="97"/>
  <c r="D16" i="97"/>
  <c r="C13" i="97"/>
  <c r="D31" i="97" s="1"/>
  <c r="D34" i="94"/>
  <c r="D32" i="94"/>
  <c r="D26" i="94"/>
  <c r="D24" i="94"/>
  <c r="D18" i="94"/>
  <c r="D16" i="94"/>
  <c r="D14" i="94"/>
  <c r="C13" i="94"/>
  <c r="C11" i="94" s="1"/>
  <c r="C18" i="92"/>
  <c r="S18" i="92" s="1"/>
  <c r="C17" i="92"/>
  <c r="P17" i="92" s="1"/>
  <c r="C16" i="92"/>
  <c r="M16" i="92" s="1"/>
  <c r="C15" i="92"/>
  <c r="J15" i="92" s="1"/>
  <c r="J14" i="92"/>
  <c r="C14" i="92"/>
  <c r="S14" i="92" s="1"/>
  <c r="S13" i="92"/>
  <c r="P13" i="92"/>
  <c r="M13" i="92"/>
  <c r="R12" i="92"/>
  <c r="O12" i="92"/>
  <c r="L12" i="92"/>
  <c r="I12" i="92"/>
  <c r="F12" i="92"/>
  <c r="I29" i="91"/>
  <c r="Y28" i="91"/>
  <c r="V28" i="91"/>
  <c r="S28" i="91"/>
  <c r="P28" i="91"/>
  <c r="M28" i="91"/>
  <c r="J28" i="91"/>
  <c r="G28" i="91"/>
  <c r="D28" i="91"/>
  <c r="Y26" i="91"/>
  <c r="V26" i="91"/>
  <c r="S26" i="91"/>
  <c r="P26" i="91"/>
  <c r="M26" i="91"/>
  <c r="J26" i="91"/>
  <c r="G26" i="91"/>
  <c r="D26" i="91"/>
  <c r="Y24" i="91"/>
  <c r="V24" i="91"/>
  <c r="S24" i="91"/>
  <c r="P24" i="91"/>
  <c r="M24" i="91"/>
  <c r="J24" i="91"/>
  <c r="G24" i="91"/>
  <c r="D24" i="91"/>
  <c r="Y22" i="91"/>
  <c r="V22" i="91"/>
  <c r="S22" i="91"/>
  <c r="P22" i="91"/>
  <c r="M22" i="91"/>
  <c r="J22" i="91"/>
  <c r="G22" i="91"/>
  <c r="D22" i="91"/>
  <c r="Y20" i="91"/>
  <c r="V20" i="91"/>
  <c r="S20" i="91"/>
  <c r="P20" i="91"/>
  <c r="M20" i="91"/>
  <c r="J20" i="91"/>
  <c r="G20" i="91"/>
  <c r="D20" i="91"/>
  <c r="Y18" i="91"/>
  <c r="V18" i="91"/>
  <c r="S18" i="91"/>
  <c r="P18" i="91"/>
  <c r="M18" i="91"/>
  <c r="J18" i="91"/>
  <c r="G18" i="91"/>
  <c r="D18" i="91"/>
  <c r="Y16" i="91"/>
  <c r="V16" i="91"/>
  <c r="S16" i="91"/>
  <c r="P16" i="91"/>
  <c r="M16" i="91"/>
  <c r="J16" i="91"/>
  <c r="G16" i="91"/>
  <c r="D16" i="91"/>
  <c r="M14" i="91"/>
  <c r="J14" i="91"/>
  <c r="G14" i="91"/>
  <c r="D14" i="91"/>
  <c r="X13" i="91"/>
  <c r="U13" i="91"/>
  <c r="V13" i="91" s="1"/>
  <c r="R13" i="91"/>
  <c r="R11" i="91" s="1"/>
  <c r="O13" i="91"/>
  <c r="L13" i="91"/>
  <c r="I13" i="91"/>
  <c r="I11" i="91" s="1"/>
  <c r="J29" i="91" s="1"/>
  <c r="F13" i="91"/>
  <c r="C13" i="91"/>
  <c r="D13" i="91" s="1"/>
  <c r="X11" i="91"/>
  <c r="Y29" i="91" s="1"/>
  <c r="U11" i="91"/>
  <c r="V29" i="91" s="1"/>
  <c r="O11" i="91"/>
  <c r="P27" i="91" s="1"/>
  <c r="L11" i="91"/>
  <c r="M29" i="91" s="1"/>
  <c r="F11" i="91"/>
  <c r="G13" i="91" s="1"/>
  <c r="C11" i="91"/>
  <c r="D29" i="91" s="1"/>
  <c r="C38" i="84"/>
  <c r="M38" i="84" s="1"/>
  <c r="C37" i="84"/>
  <c r="M37" i="84" s="1"/>
  <c r="J36" i="84"/>
  <c r="G36" i="84"/>
  <c r="C36" i="84"/>
  <c r="M36" i="84" s="1"/>
  <c r="C35" i="84"/>
  <c r="J35" i="84" s="1"/>
  <c r="C34" i="84"/>
  <c r="M34" i="84" s="1"/>
  <c r="M33" i="84"/>
  <c r="J33" i="84"/>
  <c r="G33" i="84"/>
  <c r="D33" i="84"/>
  <c r="C33" i="84"/>
  <c r="L32" i="84"/>
  <c r="I32" i="84"/>
  <c r="F32" i="84"/>
  <c r="C32" i="84" s="1"/>
  <c r="J32" i="84" s="1"/>
  <c r="M31" i="84"/>
  <c r="J31" i="84"/>
  <c r="G31" i="84"/>
  <c r="D31" i="84"/>
  <c r="C31" i="84"/>
  <c r="C30" i="84"/>
  <c r="J30" i="84" s="1"/>
  <c r="C29" i="84"/>
  <c r="M29" i="84" s="1"/>
  <c r="G28" i="84"/>
  <c r="C28" i="84"/>
  <c r="M28" i="84" s="1"/>
  <c r="C27" i="84"/>
  <c r="G27" i="84" s="1"/>
  <c r="C26" i="84"/>
  <c r="J26" i="84" s="1"/>
  <c r="C25" i="84"/>
  <c r="M25" i="84" s="1"/>
  <c r="M24" i="84"/>
  <c r="J24" i="84"/>
  <c r="G24" i="84"/>
  <c r="D24" i="84"/>
  <c r="C24" i="84"/>
  <c r="L23" i="84"/>
  <c r="I23" i="84"/>
  <c r="F23" i="84"/>
  <c r="M22" i="84"/>
  <c r="J22" i="84"/>
  <c r="G22" i="84"/>
  <c r="D22" i="84"/>
  <c r="C22" i="84"/>
  <c r="C21" i="84"/>
  <c r="J21" i="84" s="1"/>
  <c r="C20" i="84"/>
  <c r="M20" i="84" s="1"/>
  <c r="G19" i="84"/>
  <c r="C19" i="84"/>
  <c r="M19" i="84" s="1"/>
  <c r="C18" i="84"/>
  <c r="G18" i="84" s="1"/>
  <c r="M17" i="84"/>
  <c r="J17" i="84"/>
  <c r="G17" i="84"/>
  <c r="D17" i="84"/>
  <c r="C17" i="84"/>
  <c r="L16" i="84"/>
  <c r="I16" i="84"/>
  <c r="F16" i="84"/>
  <c r="C16" i="84" s="1"/>
  <c r="M16" i="84" s="1"/>
  <c r="M15" i="84"/>
  <c r="J15" i="84"/>
  <c r="G15" i="84"/>
  <c r="D15" i="84"/>
  <c r="C15" i="84"/>
  <c r="M13" i="84"/>
  <c r="J13" i="84"/>
  <c r="G13" i="84"/>
  <c r="D13" i="84"/>
  <c r="C13" i="84"/>
  <c r="I20" i="98" l="1"/>
  <c r="I15" i="98"/>
  <c r="I19" i="98"/>
  <c r="J11" i="91"/>
  <c r="I20" i="102"/>
  <c r="I15" i="102"/>
  <c r="I19" i="102"/>
  <c r="L16" i="149"/>
  <c r="R16" i="149"/>
  <c r="S13" i="91"/>
  <c r="S25" i="91"/>
  <c r="S17" i="91"/>
  <c r="S27" i="91"/>
  <c r="S23" i="91"/>
  <c r="S19" i="91"/>
  <c r="S15" i="91"/>
  <c r="S21" i="91"/>
  <c r="D11" i="91"/>
  <c r="P13" i="91"/>
  <c r="F18" i="102"/>
  <c r="I14" i="84"/>
  <c r="J13" i="91"/>
  <c r="G15" i="91"/>
  <c r="G23" i="91"/>
  <c r="G17" i="92"/>
  <c r="U20" i="98"/>
  <c r="J27" i="84"/>
  <c r="G37" i="84"/>
  <c r="C12" i="92"/>
  <c r="D17" i="92" s="1"/>
  <c r="J17" i="92"/>
  <c r="X15" i="102"/>
  <c r="R16" i="102"/>
  <c r="C17" i="102"/>
  <c r="X17" i="102"/>
  <c r="R18" i="102"/>
  <c r="X19" i="102"/>
  <c r="U20" i="102"/>
  <c r="L21" i="102"/>
  <c r="F14" i="98"/>
  <c r="F13" i="98" s="1"/>
  <c r="U16" i="98"/>
  <c r="D28" i="113"/>
  <c r="O63" i="108"/>
  <c r="I63" i="108"/>
  <c r="C46" i="107"/>
  <c r="C34" i="107"/>
  <c r="C26" i="107"/>
  <c r="C18" i="107"/>
  <c r="C51" i="107"/>
  <c r="C43" i="107"/>
  <c r="C35" i="107"/>
  <c r="C27" i="107"/>
  <c r="C19" i="107"/>
  <c r="I11" i="107"/>
  <c r="F61" i="119"/>
  <c r="O28" i="149"/>
  <c r="R28" i="149"/>
  <c r="C23" i="150"/>
  <c r="C15" i="150"/>
  <c r="C44" i="150"/>
  <c r="C28" i="150"/>
  <c r="C24" i="150"/>
  <c r="C20" i="150"/>
  <c r="C16" i="150"/>
  <c r="C37" i="150"/>
  <c r="C31" i="150"/>
  <c r="B26" i="105"/>
  <c r="L26" i="105" s="1"/>
  <c r="I27" i="108"/>
  <c r="I82" i="119"/>
  <c r="H13" i="105"/>
  <c r="H11" i="105" s="1"/>
  <c r="I26" i="105"/>
  <c r="I74" i="105"/>
  <c r="I75" i="105"/>
  <c r="L75" i="108"/>
  <c r="O75" i="108"/>
  <c r="I75" i="108"/>
  <c r="F16" i="102"/>
  <c r="O17" i="102"/>
  <c r="J18" i="84"/>
  <c r="G11" i="91"/>
  <c r="G19" i="91"/>
  <c r="G27" i="91"/>
  <c r="P29" i="91"/>
  <c r="J18" i="92"/>
  <c r="I21" i="102"/>
  <c r="C23" i="84"/>
  <c r="M23" i="84" s="1"/>
  <c r="V11" i="91"/>
  <c r="G17" i="91"/>
  <c r="G21" i="91"/>
  <c r="G25" i="91"/>
  <c r="G29" i="91"/>
  <c r="S12" i="92"/>
  <c r="P16" i="92"/>
  <c r="S17" i="92"/>
  <c r="C11" i="100"/>
  <c r="F14" i="102"/>
  <c r="F13" i="102" s="1"/>
  <c r="U16" i="102"/>
  <c r="F17" i="102"/>
  <c r="R21" i="102"/>
  <c r="Q13" i="98"/>
  <c r="R17" i="98" s="1"/>
  <c r="X17" i="98"/>
  <c r="L20" i="98"/>
  <c r="C21" i="98"/>
  <c r="U21" i="98"/>
  <c r="E13" i="111"/>
  <c r="O82" i="108"/>
  <c r="I53" i="108"/>
  <c r="C52" i="107"/>
  <c r="C40" i="107"/>
  <c r="C32" i="107"/>
  <c r="C24" i="107"/>
  <c r="C16" i="107"/>
  <c r="C45" i="107"/>
  <c r="C37" i="107"/>
  <c r="C29" i="107"/>
  <c r="C21" i="107"/>
  <c r="C13" i="107"/>
  <c r="F11" i="107"/>
  <c r="H13" i="122"/>
  <c r="L27" i="122"/>
  <c r="R22" i="149"/>
  <c r="L28" i="149"/>
  <c r="O22" i="149"/>
  <c r="I22" i="149"/>
  <c r="C43" i="150"/>
  <c r="C45" i="150"/>
  <c r="C25" i="150"/>
  <c r="C21" i="150"/>
  <c r="R74" i="108"/>
  <c r="O74" i="108"/>
  <c r="I74" i="108"/>
  <c r="R75" i="108"/>
  <c r="I21" i="98"/>
  <c r="Q13" i="108"/>
  <c r="O17" i="149"/>
  <c r="I17" i="149"/>
  <c r="F34" i="108"/>
  <c r="B34" i="108"/>
  <c r="I34" i="108" s="1"/>
  <c r="B82" i="149"/>
  <c r="F82" i="149"/>
  <c r="C11" i="104"/>
  <c r="L11" i="150"/>
  <c r="I16" i="119"/>
  <c r="L34" i="108"/>
  <c r="F81" i="105"/>
  <c r="B81" i="105"/>
  <c r="F11" i="150"/>
  <c r="C17" i="150"/>
  <c r="O11" i="150"/>
  <c r="I11" i="150"/>
  <c r="C51" i="150"/>
  <c r="C33" i="150"/>
  <c r="C52" i="150"/>
  <c r="C42" i="150"/>
  <c r="C50" i="150"/>
  <c r="C46" i="150"/>
  <c r="C30" i="150"/>
  <c r="C14" i="150"/>
  <c r="C18" i="150"/>
  <c r="C38" i="150"/>
  <c r="C26" i="150"/>
  <c r="C36" i="150"/>
  <c r="C22" i="150"/>
  <c r="C32" i="150"/>
  <c r="C13" i="150"/>
  <c r="R96" i="149"/>
  <c r="I76" i="149"/>
  <c r="O76" i="149"/>
  <c r="I27" i="149"/>
  <c r="L96" i="149"/>
  <c r="I96" i="149"/>
  <c r="O42" i="149"/>
  <c r="R35" i="149"/>
  <c r="L76" i="149"/>
  <c r="B27" i="149"/>
  <c r="R76" i="149"/>
  <c r="F42" i="149"/>
  <c r="L42" i="149"/>
  <c r="O96" i="149"/>
  <c r="I75" i="149"/>
  <c r="O75" i="149"/>
  <c r="I61" i="149"/>
  <c r="O61" i="149"/>
  <c r="F61" i="149"/>
  <c r="R61" i="149"/>
  <c r="I42" i="149"/>
  <c r="B35" i="149"/>
  <c r="F35" i="149" s="1"/>
  <c r="R17" i="149"/>
  <c r="R27" i="149"/>
  <c r="N12" i="149"/>
  <c r="E14" i="149"/>
  <c r="R75" i="149"/>
  <c r="F96" i="149"/>
  <c r="F76" i="149"/>
  <c r="R42" i="149"/>
  <c r="I16" i="149"/>
  <c r="H14" i="149"/>
  <c r="F17" i="149"/>
  <c r="L61" i="149"/>
  <c r="O16" i="149"/>
  <c r="K12" i="149"/>
  <c r="Q14" i="149"/>
  <c r="F16" i="149"/>
  <c r="C12" i="118"/>
  <c r="B15" i="119"/>
  <c r="E13" i="119"/>
  <c r="F15" i="119"/>
  <c r="H11" i="119"/>
  <c r="I34" i="119"/>
  <c r="C11" i="121"/>
  <c r="H11" i="122"/>
  <c r="L53" i="122"/>
  <c r="F53" i="122"/>
  <c r="B26" i="122"/>
  <c r="F26" i="122"/>
  <c r="L95" i="122"/>
  <c r="I60" i="122"/>
  <c r="B15" i="122"/>
  <c r="F15" i="122"/>
  <c r="E13" i="122"/>
  <c r="I27" i="122"/>
  <c r="I53" i="122"/>
  <c r="K11" i="122"/>
  <c r="B34" i="122"/>
  <c r="I34" i="122" s="1"/>
  <c r="L63" i="122"/>
  <c r="F63" i="122"/>
  <c r="I81" i="122"/>
  <c r="F60" i="122"/>
  <c r="I95" i="122"/>
  <c r="I82" i="122"/>
  <c r="F95" i="122"/>
  <c r="I15" i="105"/>
  <c r="K11" i="105"/>
  <c r="E11" i="105"/>
  <c r="B13" i="105"/>
  <c r="L13" i="105" s="1"/>
  <c r="F15" i="105"/>
  <c r="B34" i="105"/>
  <c r="F34" i="105"/>
  <c r="L15" i="105"/>
  <c r="C44" i="107"/>
  <c r="C42" i="107"/>
  <c r="O11" i="107"/>
  <c r="Q11" i="108"/>
  <c r="K11" i="108"/>
  <c r="B81" i="108"/>
  <c r="F81" i="108" s="1"/>
  <c r="F63" i="108"/>
  <c r="R95" i="108"/>
  <c r="I95" i="108"/>
  <c r="R53" i="108"/>
  <c r="N11" i="108"/>
  <c r="F15" i="108"/>
  <c r="B60" i="108"/>
  <c r="F53" i="108"/>
  <c r="R15" i="108"/>
  <c r="H11" i="108"/>
  <c r="I15" i="108"/>
  <c r="R60" i="108"/>
  <c r="F95" i="108"/>
  <c r="L95" i="108"/>
  <c r="I82" i="108"/>
  <c r="L60" i="108"/>
  <c r="L15" i="108"/>
  <c r="E13" i="108"/>
  <c r="O15" i="108"/>
  <c r="C11" i="110"/>
  <c r="E11" i="111"/>
  <c r="B81" i="111"/>
  <c r="I75" i="111"/>
  <c r="B60" i="111"/>
  <c r="B74" i="111"/>
  <c r="F75" i="111"/>
  <c r="B34" i="111"/>
  <c r="F34" i="111"/>
  <c r="B26" i="111"/>
  <c r="F26" i="111"/>
  <c r="F16" i="111"/>
  <c r="I15" i="111"/>
  <c r="H13" i="111"/>
  <c r="F15" i="111"/>
  <c r="F12" i="113"/>
  <c r="C14" i="113"/>
  <c r="D32" i="113"/>
  <c r="D34" i="113"/>
  <c r="D40" i="113"/>
  <c r="D30" i="113"/>
  <c r="C20" i="103"/>
  <c r="F14" i="103"/>
  <c r="F16" i="103"/>
  <c r="F18" i="103"/>
  <c r="F20" i="103"/>
  <c r="C16" i="103"/>
  <c r="C15" i="103"/>
  <c r="C17" i="103"/>
  <c r="C19" i="103"/>
  <c r="C21" i="103"/>
  <c r="C14" i="103"/>
  <c r="F15" i="103"/>
  <c r="F17" i="103"/>
  <c r="F19" i="103"/>
  <c r="R19" i="98"/>
  <c r="AA17" i="98"/>
  <c r="Z13" i="98"/>
  <c r="AA20" i="98" s="1"/>
  <c r="I14" i="98"/>
  <c r="I13" i="98" s="1"/>
  <c r="L15" i="98"/>
  <c r="U15" i="98"/>
  <c r="C16" i="98"/>
  <c r="O16" i="98"/>
  <c r="X16" i="98"/>
  <c r="F17" i="98"/>
  <c r="I18" i="98"/>
  <c r="L19" i="98"/>
  <c r="U19" i="98"/>
  <c r="C20" i="98"/>
  <c r="O20" i="98"/>
  <c r="X20" i="98"/>
  <c r="F21" i="98"/>
  <c r="O21" i="98"/>
  <c r="X21" i="98"/>
  <c r="L14" i="98"/>
  <c r="U14" i="98"/>
  <c r="C15" i="98"/>
  <c r="O15" i="98"/>
  <c r="X15" i="98"/>
  <c r="F16" i="98"/>
  <c r="I17" i="98"/>
  <c r="L18" i="98"/>
  <c r="U18" i="98"/>
  <c r="C19" i="98"/>
  <c r="O19" i="98"/>
  <c r="X19" i="98"/>
  <c r="F20" i="98"/>
  <c r="C14" i="98"/>
  <c r="C13" i="98" s="1"/>
  <c r="O14" i="98"/>
  <c r="X14" i="98"/>
  <c r="F15" i="98"/>
  <c r="I16" i="98"/>
  <c r="R15" i="102"/>
  <c r="R19" i="102"/>
  <c r="R17" i="102"/>
  <c r="R20" i="102"/>
  <c r="Z13" i="102"/>
  <c r="AA18" i="102" s="1"/>
  <c r="I14" i="102"/>
  <c r="I13" i="102" s="1"/>
  <c r="R14" i="102"/>
  <c r="U15" i="102"/>
  <c r="C16" i="102"/>
  <c r="O16" i="102"/>
  <c r="I18" i="102"/>
  <c r="L19" i="102"/>
  <c r="L13" i="102" s="1"/>
  <c r="U19" i="102"/>
  <c r="C20" i="102"/>
  <c r="O20" i="102"/>
  <c r="X20" i="102"/>
  <c r="F21" i="102"/>
  <c r="O21" i="102"/>
  <c r="X21" i="102"/>
  <c r="U14" i="102"/>
  <c r="C15" i="102"/>
  <c r="O15" i="102"/>
  <c r="I17" i="102"/>
  <c r="U18" i="102"/>
  <c r="C19" i="102"/>
  <c r="O19" i="102"/>
  <c r="F20" i="102"/>
  <c r="C14" i="102"/>
  <c r="C13" i="102" s="1"/>
  <c r="O14" i="102"/>
  <c r="X14" i="102"/>
  <c r="F15" i="102"/>
  <c r="I16" i="102"/>
  <c r="D15" i="101"/>
  <c r="D19" i="101"/>
  <c r="D23" i="101"/>
  <c r="D27" i="101"/>
  <c r="D31" i="101"/>
  <c r="D35" i="101"/>
  <c r="D17" i="101"/>
  <c r="D21" i="101"/>
  <c r="D25" i="101"/>
  <c r="D29" i="101"/>
  <c r="D33" i="101"/>
  <c r="D31" i="100"/>
  <c r="D43" i="100"/>
  <c r="D39" i="100"/>
  <c r="D35" i="100"/>
  <c r="D19" i="100"/>
  <c r="D15" i="100"/>
  <c r="D27" i="100"/>
  <c r="D23" i="100"/>
  <c r="D25" i="100"/>
  <c r="D41" i="100"/>
  <c r="D37" i="100"/>
  <c r="D33" i="100"/>
  <c r="D17" i="100"/>
  <c r="D29" i="100"/>
  <c r="D21" i="100"/>
  <c r="D13" i="100"/>
  <c r="D17" i="97"/>
  <c r="D21" i="97"/>
  <c r="D25" i="97"/>
  <c r="D29" i="97"/>
  <c r="D15" i="97"/>
  <c r="D19" i="97"/>
  <c r="D23" i="97"/>
  <c r="D27" i="97"/>
  <c r="D41" i="94"/>
  <c r="D29" i="94"/>
  <c r="D31" i="94"/>
  <c r="D15" i="94"/>
  <c r="D39" i="94"/>
  <c r="D33" i="94"/>
  <c r="D27" i="94"/>
  <c r="D23" i="94"/>
  <c r="D17" i="94"/>
  <c r="D25" i="94"/>
  <c r="D37" i="94"/>
  <c r="D21" i="94"/>
  <c r="D35" i="94"/>
  <c r="D19" i="94"/>
  <c r="D13" i="94"/>
  <c r="M15" i="92"/>
  <c r="M14" i="92"/>
  <c r="P15" i="92"/>
  <c r="G16" i="92"/>
  <c r="S16" i="92"/>
  <c r="M18" i="92"/>
  <c r="P14" i="92"/>
  <c r="G15" i="92"/>
  <c r="S15" i="92"/>
  <c r="J16" i="92"/>
  <c r="M17" i="92"/>
  <c r="D18" i="92"/>
  <c r="P18" i="92"/>
  <c r="G14" i="92"/>
  <c r="G18" i="92"/>
  <c r="J15" i="91"/>
  <c r="V15" i="91"/>
  <c r="J17" i="91"/>
  <c r="V17" i="91"/>
  <c r="J19" i="91"/>
  <c r="V19" i="91"/>
  <c r="J21" i="91"/>
  <c r="V21" i="91"/>
  <c r="J23" i="91"/>
  <c r="V23" i="91"/>
  <c r="J25" i="91"/>
  <c r="V25" i="91"/>
  <c r="J27" i="91"/>
  <c r="V27" i="91"/>
  <c r="S29" i="91"/>
  <c r="S11" i="91" s="1"/>
  <c r="M13" i="91"/>
  <c r="M11" i="91" s="1"/>
  <c r="Y13" i="91"/>
  <c r="Y11" i="91" s="1"/>
  <c r="M15" i="91"/>
  <c r="Y15" i="91"/>
  <c r="M17" i="91"/>
  <c r="Y17" i="91"/>
  <c r="M19" i="91"/>
  <c r="Y19" i="91"/>
  <c r="M21" i="91"/>
  <c r="Y21" i="91"/>
  <c r="M23" i="91"/>
  <c r="Y23" i="91"/>
  <c r="M25" i="91"/>
  <c r="Y25" i="91"/>
  <c r="M27" i="91"/>
  <c r="Y27" i="91"/>
  <c r="D15" i="91"/>
  <c r="P15" i="91"/>
  <c r="D17" i="91"/>
  <c r="P17" i="91"/>
  <c r="D19" i="91"/>
  <c r="P19" i="91"/>
  <c r="D21" i="91"/>
  <c r="P21" i="91"/>
  <c r="D23" i="91"/>
  <c r="P23" i="91"/>
  <c r="D25" i="91"/>
  <c r="P25" i="91"/>
  <c r="D27" i="91"/>
  <c r="I12" i="84"/>
  <c r="M32" i="84"/>
  <c r="D19" i="84"/>
  <c r="D36" i="84"/>
  <c r="M21" i="84"/>
  <c r="M26" i="84"/>
  <c r="M30" i="84"/>
  <c r="M35" i="84"/>
  <c r="F14" i="84"/>
  <c r="L14" i="84"/>
  <c r="J16" i="84"/>
  <c r="M18" i="84"/>
  <c r="D18" i="84" s="1"/>
  <c r="J19" i="84"/>
  <c r="G20" i="84"/>
  <c r="G23" i="84"/>
  <c r="G25" i="84"/>
  <c r="M27" i="84"/>
  <c r="D27" i="84" s="1"/>
  <c r="J28" i="84"/>
  <c r="D28" i="84" s="1"/>
  <c r="G29" i="84"/>
  <c r="G32" i="84"/>
  <c r="D32" i="84" s="1"/>
  <c r="G34" i="84"/>
  <c r="J37" i="84"/>
  <c r="D37" i="84" s="1"/>
  <c r="G38" i="84"/>
  <c r="J20" i="84"/>
  <c r="G21" i="84"/>
  <c r="D21" i="84" s="1"/>
  <c r="J25" i="84"/>
  <c r="G26" i="84"/>
  <c r="D26" i="84" s="1"/>
  <c r="J29" i="84"/>
  <c r="G30" i="84"/>
  <c r="J34" i="84"/>
  <c r="G35" i="84"/>
  <c r="J38" i="84"/>
  <c r="G16" i="84"/>
  <c r="B35" i="82"/>
  <c r="AP35" i="82" s="1"/>
  <c r="AP34" i="82"/>
  <c r="AM34" i="82"/>
  <c r="AJ34" i="82"/>
  <c r="AG34" i="82"/>
  <c r="AD34" i="82"/>
  <c r="AA34" i="82"/>
  <c r="X34" i="82"/>
  <c r="U34" i="82"/>
  <c r="R34" i="82"/>
  <c r="O34" i="82"/>
  <c r="L34" i="82"/>
  <c r="I34" i="82"/>
  <c r="F34" i="82"/>
  <c r="C34" i="82"/>
  <c r="B34" i="82"/>
  <c r="AD33" i="82"/>
  <c r="R33" i="82"/>
  <c r="B33" i="82"/>
  <c r="AJ33" i="82" s="1"/>
  <c r="AP32" i="82"/>
  <c r="AM32" i="82"/>
  <c r="AJ32" i="82"/>
  <c r="AG32" i="82"/>
  <c r="AD32" i="82"/>
  <c r="AA32" i="82"/>
  <c r="X32" i="82"/>
  <c r="U32" i="82"/>
  <c r="R32" i="82"/>
  <c r="O32" i="82"/>
  <c r="L32" i="82"/>
  <c r="I32" i="82"/>
  <c r="F32" i="82"/>
  <c r="C32" i="82"/>
  <c r="B32" i="82"/>
  <c r="B31" i="82"/>
  <c r="AP31" i="82" s="1"/>
  <c r="AP30" i="82"/>
  <c r="AM30" i="82"/>
  <c r="AJ30" i="82"/>
  <c r="AG30" i="82"/>
  <c r="AD30" i="82"/>
  <c r="AA30" i="82"/>
  <c r="X30" i="82"/>
  <c r="U30" i="82"/>
  <c r="R30" i="82"/>
  <c r="O30" i="82"/>
  <c r="L30" i="82"/>
  <c r="I30" i="82"/>
  <c r="F30" i="82"/>
  <c r="C30" i="82"/>
  <c r="B30" i="82"/>
  <c r="AD29" i="82"/>
  <c r="R29" i="82"/>
  <c r="B29" i="82"/>
  <c r="AJ29" i="82" s="1"/>
  <c r="AP28" i="82"/>
  <c r="AM28" i="82"/>
  <c r="AJ28" i="82"/>
  <c r="AG28" i="82"/>
  <c r="AD28" i="82"/>
  <c r="AA28" i="82"/>
  <c r="X28" i="82"/>
  <c r="U28" i="82"/>
  <c r="R28" i="82"/>
  <c r="O28" i="82"/>
  <c r="L28" i="82"/>
  <c r="I28" i="82"/>
  <c r="F28" i="82"/>
  <c r="C28" i="82"/>
  <c r="B28" i="82"/>
  <c r="B27" i="82"/>
  <c r="AP27" i="82" s="1"/>
  <c r="AP26" i="82"/>
  <c r="AM26" i="82"/>
  <c r="AJ26" i="82"/>
  <c r="AG26" i="82"/>
  <c r="AD26" i="82"/>
  <c r="AA26" i="82"/>
  <c r="X26" i="82"/>
  <c r="U26" i="82"/>
  <c r="R26" i="82"/>
  <c r="O26" i="82"/>
  <c r="L26" i="82"/>
  <c r="I26" i="82"/>
  <c r="F26" i="82"/>
  <c r="C26" i="82"/>
  <c r="B26" i="82"/>
  <c r="AD25" i="82"/>
  <c r="R25" i="82"/>
  <c r="B25" i="82"/>
  <c r="AJ25" i="82" s="1"/>
  <c r="AP24" i="82"/>
  <c r="AM24" i="82"/>
  <c r="AJ24" i="82"/>
  <c r="AG24" i="82"/>
  <c r="AD24" i="82"/>
  <c r="AA24" i="82"/>
  <c r="X24" i="82"/>
  <c r="U24" i="82"/>
  <c r="R24" i="82"/>
  <c r="O24" i="82"/>
  <c r="L24" i="82"/>
  <c r="I24" i="82"/>
  <c r="F24" i="82"/>
  <c r="C24" i="82"/>
  <c r="B24" i="82"/>
  <c r="B23" i="82"/>
  <c r="AP23" i="82" s="1"/>
  <c r="AP22" i="82"/>
  <c r="AM22" i="82"/>
  <c r="AJ22" i="82"/>
  <c r="AG22" i="82"/>
  <c r="AD22" i="82"/>
  <c r="AA22" i="82"/>
  <c r="X22" i="82"/>
  <c r="U22" i="82"/>
  <c r="R22" i="82"/>
  <c r="O22" i="82"/>
  <c r="L22" i="82"/>
  <c r="I22" i="82"/>
  <c r="F22" i="82"/>
  <c r="C22" i="82"/>
  <c r="B22" i="82"/>
  <c r="R21" i="82"/>
  <c r="B21" i="82"/>
  <c r="AJ21" i="82" s="1"/>
  <c r="AP20" i="82"/>
  <c r="AM20" i="82"/>
  <c r="AJ20" i="82"/>
  <c r="AG20" i="82"/>
  <c r="AD20" i="82"/>
  <c r="AA20" i="82"/>
  <c r="X20" i="82"/>
  <c r="U20" i="82"/>
  <c r="R20" i="82"/>
  <c r="O20" i="82"/>
  <c r="L20" i="82"/>
  <c r="I20" i="82"/>
  <c r="F20" i="82"/>
  <c r="C20" i="82"/>
  <c r="B20" i="82"/>
  <c r="B19" i="82"/>
  <c r="AP19" i="82" s="1"/>
  <c r="AP18" i="82"/>
  <c r="AM18" i="82"/>
  <c r="AJ18" i="82"/>
  <c r="AG18" i="82"/>
  <c r="AD18" i="82"/>
  <c r="AA18" i="82"/>
  <c r="X18" i="82"/>
  <c r="U18" i="82"/>
  <c r="R18" i="82"/>
  <c r="O18" i="82"/>
  <c r="L18" i="82"/>
  <c r="I18" i="82"/>
  <c r="F18" i="82"/>
  <c r="C18" i="82"/>
  <c r="B18" i="82"/>
  <c r="R17" i="82"/>
  <c r="B17" i="82"/>
  <c r="AJ17" i="82" s="1"/>
  <c r="AP16" i="82"/>
  <c r="AM16" i="82"/>
  <c r="AJ16" i="82"/>
  <c r="AG16" i="82"/>
  <c r="AD16" i="82"/>
  <c r="AA16" i="82"/>
  <c r="X16" i="82"/>
  <c r="U16" i="82"/>
  <c r="R16" i="82"/>
  <c r="O16" i="82"/>
  <c r="L16" i="82"/>
  <c r="I16" i="82"/>
  <c r="F16" i="82"/>
  <c r="C16" i="82"/>
  <c r="B16" i="82"/>
  <c r="B15" i="82"/>
  <c r="AP15" i="82" s="1"/>
  <c r="AP14" i="82"/>
  <c r="AM14" i="82"/>
  <c r="AJ14" i="82"/>
  <c r="AG14" i="82"/>
  <c r="AD14" i="82"/>
  <c r="AA14" i="82"/>
  <c r="X14" i="82"/>
  <c r="U14" i="82"/>
  <c r="R14" i="82"/>
  <c r="O14" i="82"/>
  <c r="L14" i="82"/>
  <c r="I14" i="82"/>
  <c r="F14" i="82"/>
  <c r="C14" i="82"/>
  <c r="B14" i="82"/>
  <c r="R13" i="82"/>
  <c r="B13" i="82"/>
  <c r="AJ13" i="82" s="1"/>
  <c r="AP12" i="82"/>
  <c r="AM12" i="82"/>
  <c r="AJ12" i="82"/>
  <c r="AG12" i="82"/>
  <c r="AD12" i="82"/>
  <c r="AA12" i="82"/>
  <c r="X12" i="82"/>
  <c r="U12" i="82"/>
  <c r="R12" i="82"/>
  <c r="O12" i="82"/>
  <c r="L12" i="82"/>
  <c r="I12" i="82"/>
  <c r="F12" i="82"/>
  <c r="C12" i="82"/>
  <c r="AO11" i="82"/>
  <c r="AL11" i="82"/>
  <c r="AI11" i="82"/>
  <c r="AF11" i="82"/>
  <c r="AG11" i="82" s="1"/>
  <c r="AC11" i="82"/>
  <c r="Z11" i="82"/>
  <c r="W11" i="82"/>
  <c r="T11" i="82"/>
  <c r="U11" i="82" s="1"/>
  <c r="Q11" i="82"/>
  <c r="N11" i="82"/>
  <c r="K11" i="82"/>
  <c r="H11" i="82"/>
  <c r="I11" i="82" s="1"/>
  <c r="E11" i="82"/>
  <c r="B11" i="82"/>
  <c r="C11" i="82" s="1"/>
  <c r="B35" i="81"/>
  <c r="B34" i="81"/>
  <c r="B32" i="81"/>
  <c r="B31" i="81"/>
  <c r="B30" i="81"/>
  <c r="B29" i="81"/>
  <c r="H28" i="81"/>
  <c r="E28" i="81"/>
  <c r="B26" i="81"/>
  <c r="B25" i="81"/>
  <c r="B24" i="81"/>
  <c r="B22" i="81"/>
  <c r="B21" i="81"/>
  <c r="B20" i="81"/>
  <c r="B19" i="81"/>
  <c r="B18" i="81"/>
  <c r="B17" i="81"/>
  <c r="B16" i="81"/>
  <c r="B15" i="81"/>
  <c r="H14" i="81"/>
  <c r="E14" i="81"/>
  <c r="B13" i="81"/>
  <c r="U23" i="80"/>
  <c r="R23" i="80"/>
  <c r="O23" i="80"/>
  <c r="L23" i="80"/>
  <c r="I23" i="80"/>
  <c r="F23" i="80"/>
  <c r="C23" i="80"/>
  <c r="B22" i="80"/>
  <c r="U21" i="80"/>
  <c r="R21" i="80"/>
  <c r="O21" i="80"/>
  <c r="I21" i="80"/>
  <c r="R20" i="80"/>
  <c r="U19" i="80"/>
  <c r="R19" i="80"/>
  <c r="O19" i="80"/>
  <c r="L19" i="80"/>
  <c r="I19" i="80"/>
  <c r="F19" i="80"/>
  <c r="C19" i="80"/>
  <c r="B18" i="80"/>
  <c r="U17" i="80"/>
  <c r="R17" i="80"/>
  <c r="O17" i="80"/>
  <c r="L17" i="80"/>
  <c r="I17" i="80"/>
  <c r="F17" i="80"/>
  <c r="C17" i="80"/>
  <c r="U15" i="80"/>
  <c r="R15" i="80"/>
  <c r="O15" i="80"/>
  <c r="L15" i="80"/>
  <c r="I15" i="80"/>
  <c r="F15" i="80"/>
  <c r="C15" i="80"/>
  <c r="K14" i="80"/>
  <c r="K12" i="80" s="1"/>
  <c r="T12" i="80"/>
  <c r="U24" i="80" s="1"/>
  <c r="Q12" i="80"/>
  <c r="R16" i="80" s="1"/>
  <c r="N12" i="80"/>
  <c r="O22" i="80" s="1"/>
  <c r="H12" i="80"/>
  <c r="I24" i="80" s="1"/>
  <c r="E12" i="80"/>
  <c r="F16" i="80" s="1"/>
  <c r="L22" i="79"/>
  <c r="I22" i="79"/>
  <c r="F22" i="79"/>
  <c r="C22" i="79"/>
  <c r="L18" i="79"/>
  <c r="I18" i="79"/>
  <c r="F18" i="79"/>
  <c r="C18" i="79"/>
  <c r="L16" i="79"/>
  <c r="I16" i="79"/>
  <c r="F16" i="79"/>
  <c r="C16" i="79"/>
  <c r="L14" i="79"/>
  <c r="I14" i="79"/>
  <c r="F14" i="79"/>
  <c r="C14" i="79"/>
  <c r="K11" i="79"/>
  <c r="L23" i="79" s="1"/>
  <c r="H11" i="79"/>
  <c r="I23" i="79" s="1"/>
  <c r="E11" i="79"/>
  <c r="F21" i="79" s="1"/>
  <c r="B11" i="79"/>
  <c r="C19" i="79" s="1"/>
  <c r="S20" i="78"/>
  <c r="P20" i="78"/>
  <c r="M20" i="78"/>
  <c r="J20" i="78"/>
  <c r="G20" i="78"/>
  <c r="D20" i="78"/>
  <c r="S18" i="78"/>
  <c r="P18" i="78"/>
  <c r="M18" i="78"/>
  <c r="J18" i="78"/>
  <c r="G18" i="78"/>
  <c r="D18" i="78"/>
  <c r="J17" i="78"/>
  <c r="S16" i="78"/>
  <c r="P16" i="78"/>
  <c r="M16" i="78"/>
  <c r="J16" i="78"/>
  <c r="G16" i="78"/>
  <c r="D16" i="78"/>
  <c r="S14" i="78"/>
  <c r="P14" i="78"/>
  <c r="M14" i="78"/>
  <c r="J14" i="78"/>
  <c r="G14" i="78"/>
  <c r="D14" i="78"/>
  <c r="R11" i="78"/>
  <c r="S21" i="78" s="1"/>
  <c r="O11" i="78"/>
  <c r="P21" i="78" s="1"/>
  <c r="L11" i="78"/>
  <c r="M19" i="78" s="1"/>
  <c r="I11" i="78"/>
  <c r="J19" i="78" s="1"/>
  <c r="F11" i="78"/>
  <c r="G21" i="78" s="1"/>
  <c r="C11" i="78"/>
  <c r="D21" i="78" s="1"/>
  <c r="B37" i="76"/>
  <c r="V37" i="76" s="1"/>
  <c r="V36" i="76"/>
  <c r="R36" i="76"/>
  <c r="N36" i="76"/>
  <c r="J36" i="76"/>
  <c r="B36" i="76"/>
  <c r="J35" i="76"/>
  <c r="B35" i="76"/>
  <c r="V35" i="76" s="1"/>
  <c r="V34" i="76"/>
  <c r="R34" i="76"/>
  <c r="N34" i="76"/>
  <c r="J34" i="76"/>
  <c r="F34" i="76"/>
  <c r="C34" i="76"/>
  <c r="B34" i="76"/>
  <c r="B33" i="76"/>
  <c r="N33" i="76" s="1"/>
  <c r="V32" i="76"/>
  <c r="R32" i="76"/>
  <c r="N32" i="76"/>
  <c r="J32" i="76"/>
  <c r="F32" i="76"/>
  <c r="C32" i="76"/>
  <c r="B32" i="76"/>
  <c r="J31" i="76"/>
  <c r="B31" i="76"/>
  <c r="V31" i="76" s="1"/>
  <c r="V30" i="76"/>
  <c r="R30" i="76"/>
  <c r="N30" i="76"/>
  <c r="J30" i="76"/>
  <c r="F30" i="76"/>
  <c r="C30" i="76"/>
  <c r="B30" i="76"/>
  <c r="B29" i="76"/>
  <c r="N29" i="76" s="1"/>
  <c r="V28" i="76"/>
  <c r="R28" i="76"/>
  <c r="N28" i="76"/>
  <c r="J28" i="76"/>
  <c r="F28" i="76"/>
  <c r="C28" i="76"/>
  <c r="B28" i="76"/>
  <c r="R27" i="76"/>
  <c r="J27" i="76"/>
  <c r="B27" i="76"/>
  <c r="V27" i="76" s="1"/>
  <c r="V26" i="76"/>
  <c r="R26" i="76"/>
  <c r="N26" i="76"/>
  <c r="J26" i="76"/>
  <c r="F26" i="76"/>
  <c r="C26" i="76"/>
  <c r="B26" i="76"/>
  <c r="B25" i="76"/>
  <c r="N25" i="76" s="1"/>
  <c r="V24" i="76"/>
  <c r="R24" i="76"/>
  <c r="N24" i="76"/>
  <c r="J24" i="76"/>
  <c r="F24" i="76"/>
  <c r="C24" i="76"/>
  <c r="B24" i="76"/>
  <c r="J23" i="76"/>
  <c r="B23" i="76"/>
  <c r="V23" i="76" s="1"/>
  <c r="V22" i="76"/>
  <c r="R22" i="76"/>
  <c r="N22" i="76"/>
  <c r="J22" i="76"/>
  <c r="F22" i="76"/>
  <c r="C22" i="76"/>
  <c r="B22" i="76"/>
  <c r="B21" i="76"/>
  <c r="N21" i="76" s="1"/>
  <c r="V20" i="76"/>
  <c r="R20" i="76"/>
  <c r="N20" i="76"/>
  <c r="J20" i="76"/>
  <c r="F20" i="76"/>
  <c r="C20" i="76"/>
  <c r="B20" i="76"/>
  <c r="J19" i="76"/>
  <c r="B19" i="76"/>
  <c r="V19" i="76" s="1"/>
  <c r="V18" i="76"/>
  <c r="R18" i="76"/>
  <c r="N18" i="76"/>
  <c r="J18" i="76"/>
  <c r="F18" i="76"/>
  <c r="C18" i="76"/>
  <c r="B18" i="76"/>
  <c r="F17" i="76"/>
  <c r="B17" i="76"/>
  <c r="N17" i="76" s="1"/>
  <c r="V16" i="76"/>
  <c r="R16" i="76"/>
  <c r="N16" i="76"/>
  <c r="J16" i="76"/>
  <c r="F16" i="76"/>
  <c r="C16" i="76"/>
  <c r="V15" i="76"/>
  <c r="F15" i="76"/>
  <c r="B15" i="76"/>
  <c r="R15" i="76" s="1"/>
  <c r="V14" i="76"/>
  <c r="R14" i="76"/>
  <c r="N14" i="76"/>
  <c r="J14" i="76"/>
  <c r="F14" i="76"/>
  <c r="C14" i="76"/>
  <c r="J13" i="76"/>
  <c r="B13" i="76"/>
  <c r="V13" i="76" s="1"/>
  <c r="V12" i="76"/>
  <c r="R12" i="76"/>
  <c r="N12" i="76"/>
  <c r="J12" i="76"/>
  <c r="F12" i="76"/>
  <c r="C12" i="76"/>
  <c r="T11" i="76"/>
  <c r="P11" i="76"/>
  <c r="L11" i="76"/>
  <c r="H11" i="76"/>
  <c r="E11" i="76"/>
  <c r="B14" i="81" l="1"/>
  <c r="B28" i="81"/>
  <c r="L14" i="80"/>
  <c r="L24" i="80"/>
  <c r="L18" i="80"/>
  <c r="F15" i="79"/>
  <c r="J17" i="76"/>
  <c r="B11" i="76"/>
  <c r="N11" i="76" s="1"/>
  <c r="F21" i="76"/>
  <c r="F25" i="76"/>
  <c r="R31" i="76"/>
  <c r="J15" i="78"/>
  <c r="F17" i="79"/>
  <c r="O14" i="80"/>
  <c r="I16" i="80"/>
  <c r="L11" i="82"/>
  <c r="X11" i="82"/>
  <c r="AJ11" i="82"/>
  <c r="AD13" i="82"/>
  <c r="AD17" i="82"/>
  <c r="AD21" i="82"/>
  <c r="D35" i="84"/>
  <c r="D38" i="84"/>
  <c r="D29" i="84"/>
  <c r="D16" i="92"/>
  <c r="AA14" i="102"/>
  <c r="O13" i="98"/>
  <c r="AA18" i="98"/>
  <c r="R21" i="98"/>
  <c r="G12" i="92"/>
  <c r="J12" i="92"/>
  <c r="F26" i="105"/>
  <c r="P11" i="91"/>
  <c r="F23" i="79"/>
  <c r="R17" i="76"/>
  <c r="J21" i="76"/>
  <c r="J25" i="76"/>
  <c r="J29" i="76"/>
  <c r="J33" i="76"/>
  <c r="J13" i="78"/>
  <c r="J11" i="78" s="1"/>
  <c r="J21" i="78"/>
  <c r="F19" i="79"/>
  <c r="U16" i="80"/>
  <c r="F22" i="80"/>
  <c r="O11" i="82"/>
  <c r="AA11" i="82"/>
  <c r="AM11" i="82"/>
  <c r="AP13" i="82"/>
  <c r="AP17" i="82"/>
  <c r="AP21" i="82"/>
  <c r="AP25" i="82"/>
  <c r="AP29" i="82"/>
  <c r="AP33" i="82"/>
  <c r="D14" i="92"/>
  <c r="D11" i="100"/>
  <c r="U13" i="98"/>
  <c r="AA21" i="98"/>
  <c r="AA16" i="98"/>
  <c r="R18" i="98"/>
  <c r="L82" i="149"/>
  <c r="I82" i="149"/>
  <c r="O34" i="108"/>
  <c r="R82" i="149"/>
  <c r="J23" i="84"/>
  <c r="D23" i="84" s="1"/>
  <c r="O82" i="149"/>
  <c r="M12" i="92"/>
  <c r="R16" i="98"/>
  <c r="F11" i="76"/>
  <c r="V17" i="76"/>
  <c r="R21" i="76"/>
  <c r="R25" i="76"/>
  <c r="R29" i="76"/>
  <c r="R33" i="76"/>
  <c r="J37" i="76"/>
  <c r="F13" i="79"/>
  <c r="F14" i="80"/>
  <c r="F20" i="80"/>
  <c r="R22" i="80"/>
  <c r="F11" i="82"/>
  <c r="R11" i="82"/>
  <c r="AD11" i="82"/>
  <c r="AP11" i="82"/>
  <c r="F13" i="82"/>
  <c r="F17" i="82"/>
  <c r="F21" i="82"/>
  <c r="F25" i="82"/>
  <c r="F29" i="82"/>
  <c r="F33" i="82"/>
  <c r="D15" i="92"/>
  <c r="D11" i="94"/>
  <c r="X13" i="102"/>
  <c r="R14" i="98"/>
  <c r="R20" i="98"/>
  <c r="R15" i="98"/>
  <c r="C11" i="107"/>
  <c r="I81" i="105"/>
  <c r="L81" i="105"/>
  <c r="R34" i="108"/>
  <c r="P12" i="92"/>
  <c r="C11" i="150"/>
  <c r="B14" i="149"/>
  <c r="E12" i="149"/>
  <c r="F14" i="149"/>
  <c r="H12" i="149"/>
  <c r="I14" i="149"/>
  <c r="Q12" i="149"/>
  <c r="R14" i="149"/>
  <c r="L35" i="149"/>
  <c r="O35" i="149"/>
  <c r="I35" i="149"/>
  <c r="O27" i="149"/>
  <c r="F27" i="149"/>
  <c r="L27" i="149"/>
  <c r="E11" i="119"/>
  <c r="B13" i="119"/>
  <c r="F13" i="119"/>
  <c r="I15" i="119"/>
  <c r="L15" i="122"/>
  <c r="I15" i="122"/>
  <c r="I26" i="122"/>
  <c r="L26" i="122"/>
  <c r="L34" i="122"/>
  <c r="F34" i="122"/>
  <c r="B13" i="122"/>
  <c r="E11" i="122"/>
  <c r="I34" i="105"/>
  <c r="L34" i="105"/>
  <c r="B11" i="105"/>
  <c r="C34" i="105" s="1"/>
  <c r="I13" i="105"/>
  <c r="F13" i="105"/>
  <c r="L81" i="108"/>
  <c r="O81" i="108"/>
  <c r="I81" i="108"/>
  <c r="R81" i="108"/>
  <c r="I60" i="108"/>
  <c r="O60" i="108"/>
  <c r="E11" i="108"/>
  <c r="B13" i="108"/>
  <c r="F13" i="108"/>
  <c r="F60" i="108"/>
  <c r="I81" i="111"/>
  <c r="I74" i="111"/>
  <c r="H11" i="111"/>
  <c r="C34" i="111"/>
  <c r="I34" i="111"/>
  <c r="F74" i="111"/>
  <c r="B11" i="111"/>
  <c r="C74" i="111" s="1"/>
  <c r="F11" i="111"/>
  <c r="I60" i="111"/>
  <c r="C26" i="111"/>
  <c r="I26" i="111"/>
  <c r="F60" i="111"/>
  <c r="F81" i="111"/>
  <c r="B13" i="111"/>
  <c r="M14" i="113"/>
  <c r="J14" i="113"/>
  <c r="C12" i="113"/>
  <c r="G12" i="113"/>
  <c r="G14" i="113"/>
  <c r="C13" i="103"/>
  <c r="F13" i="103"/>
  <c r="L13" i="98"/>
  <c r="R13" i="98"/>
  <c r="X13" i="98"/>
  <c r="AA15" i="98"/>
  <c r="AA19" i="98"/>
  <c r="AA14" i="98"/>
  <c r="O13" i="102"/>
  <c r="AA20" i="102"/>
  <c r="U13" i="102"/>
  <c r="AA21" i="102"/>
  <c r="AA17" i="102"/>
  <c r="AA19" i="102"/>
  <c r="AA15" i="102"/>
  <c r="AA16" i="102"/>
  <c r="R13" i="102"/>
  <c r="D13" i="101"/>
  <c r="D13" i="97"/>
  <c r="D12" i="92"/>
  <c r="D20" i="84"/>
  <c r="L12" i="84"/>
  <c r="D16" i="84"/>
  <c r="D30" i="84"/>
  <c r="D34" i="84"/>
  <c r="C14" i="84"/>
  <c r="J14" i="84" s="1"/>
  <c r="G14" i="84"/>
  <c r="F12" i="84"/>
  <c r="D25" i="84"/>
  <c r="L15" i="82"/>
  <c r="X19" i="82"/>
  <c r="L23" i="82"/>
  <c r="AJ23" i="82"/>
  <c r="AJ31" i="82"/>
  <c r="L35" i="82"/>
  <c r="C13" i="82"/>
  <c r="O13" i="82"/>
  <c r="AA13" i="82"/>
  <c r="AM13" i="82"/>
  <c r="I15" i="82"/>
  <c r="U15" i="82"/>
  <c r="AG15" i="82"/>
  <c r="C17" i="82"/>
  <c r="O17" i="82"/>
  <c r="AA17" i="82"/>
  <c r="AM17" i="82"/>
  <c r="I19" i="82"/>
  <c r="U19" i="82"/>
  <c r="AG19" i="82"/>
  <c r="C21" i="82"/>
  <c r="O21" i="82"/>
  <c r="AA21" i="82"/>
  <c r="AM21" i="82"/>
  <c r="I23" i="82"/>
  <c r="U23" i="82"/>
  <c r="AG23" i="82"/>
  <c r="C25" i="82"/>
  <c r="O25" i="82"/>
  <c r="AA25" i="82"/>
  <c r="AM25" i="82"/>
  <c r="I27" i="82"/>
  <c r="U27" i="82"/>
  <c r="AG27" i="82"/>
  <c r="C29" i="82"/>
  <c r="O29" i="82"/>
  <c r="AA29" i="82"/>
  <c r="AM29" i="82"/>
  <c r="I31" i="82"/>
  <c r="U31" i="82"/>
  <c r="AG31" i="82"/>
  <c r="C33" i="82"/>
  <c r="O33" i="82"/>
  <c r="AA33" i="82"/>
  <c r="AM33" i="82"/>
  <c r="I35" i="82"/>
  <c r="U35" i="82"/>
  <c r="AG35" i="82"/>
  <c r="AJ15" i="82"/>
  <c r="L19" i="82"/>
  <c r="X23" i="82"/>
  <c r="L27" i="82"/>
  <c r="AJ27" i="82"/>
  <c r="L31" i="82"/>
  <c r="AJ35" i="82"/>
  <c r="I13" i="82"/>
  <c r="U13" i="82"/>
  <c r="AG13" i="82"/>
  <c r="C15" i="82"/>
  <c r="O15" i="82"/>
  <c r="AA15" i="82"/>
  <c r="AM15" i="82"/>
  <c r="I17" i="82"/>
  <c r="U17" i="82"/>
  <c r="AG17" i="82"/>
  <c r="C19" i="82"/>
  <c r="O19" i="82"/>
  <c r="AA19" i="82"/>
  <c r="AM19" i="82"/>
  <c r="I21" i="82"/>
  <c r="U21" i="82"/>
  <c r="AG21" i="82"/>
  <c r="C23" i="82"/>
  <c r="O23" i="82"/>
  <c r="AA23" i="82"/>
  <c r="AM23" i="82"/>
  <c r="I25" i="82"/>
  <c r="U25" i="82"/>
  <c r="AG25" i="82"/>
  <c r="C27" i="82"/>
  <c r="O27" i="82"/>
  <c r="AA27" i="82"/>
  <c r="AM27" i="82"/>
  <c r="I29" i="82"/>
  <c r="U29" i="82"/>
  <c r="AG29" i="82"/>
  <c r="C31" i="82"/>
  <c r="O31" i="82"/>
  <c r="AA31" i="82"/>
  <c r="AM31" i="82"/>
  <c r="I33" i="82"/>
  <c r="U33" i="82"/>
  <c r="AG33" i="82"/>
  <c r="C35" i="82"/>
  <c r="O35" i="82"/>
  <c r="AA35" i="82"/>
  <c r="AM35" i="82"/>
  <c r="X15" i="82"/>
  <c r="AJ19" i="82"/>
  <c r="X27" i="82"/>
  <c r="X31" i="82"/>
  <c r="X35" i="82"/>
  <c r="L13" i="82"/>
  <c r="X13" i="82"/>
  <c r="F15" i="82"/>
  <c r="R15" i="82"/>
  <c r="AD15" i="82"/>
  <c r="L17" i="82"/>
  <c r="X17" i="82"/>
  <c r="F19" i="82"/>
  <c r="R19" i="82"/>
  <c r="AD19" i="82"/>
  <c r="L21" i="82"/>
  <c r="X21" i="82"/>
  <c r="F23" i="82"/>
  <c r="R23" i="82"/>
  <c r="AD23" i="82"/>
  <c r="L25" i="82"/>
  <c r="X25" i="82"/>
  <c r="F27" i="82"/>
  <c r="R27" i="82"/>
  <c r="AD27" i="82"/>
  <c r="L29" i="82"/>
  <c r="X29" i="82"/>
  <c r="F31" i="82"/>
  <c r="R31" i="82"/>
  <c r="AD31" i="82"/>
  <c r="L33" i="82"/>
  <c r="X33" i="82"/>
  <c r="F35" i="82"/>
  <c r="R35" i="82"/>
  <c r="AD35" i="82"/>
  <c r="H12" i="81"/>
  <c r="I14" i="81" s="1"/>
  <c r="E12" i="81"/>
  <c r="F14" i="81" s="1"/>
  <c r="B12" i="80"/>
  <c r="C18" i="80" s="1"/>
  <c r="I14" i="80"/>
  <c r="R14" i="80"/>
  <c r="L16" i="80"/>
  <c r="O18" i="80"/>
  <c r="I20" i="80"/>
  <c r="U20" i="80"/>
  <c r="I22" i="80"/>
  <c r="U22" i="80"/>
  <c r="O24" i="80"/>
  <c r="U14" i="80"/>
  <c r="O16" i="80"/>
  <c r="F18" i="80"/>
  <c r="R18" i="80"/>
  <c r="L20" i="80"/>
  <c r="L22" i="80"/>
  <c r="F24" i="80"/>
  <c r="R24" i="80"/>
  <c r="I18" i="80"/>
  <c r="U18" i="80"/>
  <c r="O20" i="80"/>
  <c r="C21" i="79"/>
  <c r="C23" i="79"/>
  <c r="I13" i="79"/>
  <c r="I15" i="79"/>
  <c r="I17" i="79"/>
  <c r="I19" i="79"/>
  <c r="I21" i="79"/>
  <c r="C13" i="79"/>
  <c r="C15" i="79"/>
  <c r="C17" i="79"/>
  <c r="L13" i="79"/>
  <c r="L15" i="79"/>
  <c r="L17" i="79"/>
  <c r="L19" i="79"/>
  <c r="L21" i="79"/>
  <c r="M13" i="78"/>
  <c r="M17" i="78"/>
  <c r="M21" i="78"/>
  <c r="D13" i="78"/>
  <c r="P13" i="78"/>
  <c r="D15" i="78"/>
  <c r="P15" i="78"/>
  <c r="D17" i="78"/>
  <c r="P17" i="78"/>
  <c r="D19" i="78"/>
  <c r="P19" i="78"/>
  <c r="M15" i="78"/>
  <c r="G13" i="78"/>
  <c r="S13" i="78"/>
  <c r="G15" i="78"/>
  <c r="S15" i="78"/>
  <c r="G17" i="78"/>
  <c r="S17" i="78"/>
  <c r="G19" i="78"/>
  <c r="S19" i="78"/>
  <c r="C29" i="76"/>
  <c r="C21" i="76"/>
  <c r="J11" i="76"/>
  <c r="C31" i="76"/>
  <c r="C27" i="76"/>
  <c r="C23" i="76"/>
  <c r="C19" i="76"/>
  <c r="C17" i="76"/>
  <c r="R11" i="76"/>
  <c r="C11" i="76"/>
  <c r="C33" i="76"/>
  <c r="C25" i="76"/>
  <c r="V11" i="76"/>
  <c r="N13" i="76"/>
  <c r="J15" i="76"/>
  <c r="N19" i="76"/>
  <c r="V21" i="76"/>
  <c r="N23" i="76"/>
  <c r="V25" i="76"/>
  <c r="N27" i="76"/>
  <c r="F29" i="76"/>
  <c r="V29" i="76"/>
  <c r="N31" i="76"/>
  <c r="F33" i="76"/>
  <c r="V33" i="76"/>
  <c r="N35" i="76"/>
  <c r="N37" i="76"/>
  <c r="C13" i="76"/>
  <c r="R13" i="76"/>
  <c r="N15" i="76"/>
  <c r="R19" i="76"/>
  <c r="R23" i="76"/>
  <c r="C35" i="76"/>
  <c r="R35" i="76"/>
  <c r="C37" i="76"/>
  <c r="R37" i="76"/>
  <c r="F13" i="76"/>
  <c r="C15" i="76"/>
  <c r="F19" i="76"/>
  <c r="F23" i="76"/>
  <c r="F27" i="76"/>
  <c r="F31" i="76"/>
  <c r="F35" i="76"/>
  <c r="F37" i="76"/>
  <c r="C18" i="75"/>
  <c r="B17" i="75"/>
  <c r="F17" i="75" s="1"/>
  <c r="B16" i="75"/>
  <c r="I16" i="75" s="1"/>
  <c r="B15" i="75"/>
  <c r="I15" i="75" s="1"/>
  <c r="B14" i="75"/>
  <c r="I14" i="75" s="1"/>
  <c r="H12" i="75"/>
  <c r="E12" i="75"/>
  <c r="C12" i="74"/>
  <c r="E25" i="74" s="1"/>
  <c r="A1" i="74"/>
  <c r="B130" i="72"/>
  <c r="W130" i="72" s="1"/>
  <c r="F230" i="72"/>
  <c r="B229" i="72"/>
  <c r="P229" i="72" s="1"/>
  <c r="B228" i="72"/>
  <c r="F227" i="72"/>
  <c r="B227" i="72"/>
  <c r="W227" i="72" s="1"/>
  <c r="B226" i="72"/>
  <c r="U226" i="72" s="1"/>
  <c r="B225" i="72"/>
  <c r="W225" i="72" s="1"/>
  <c r="B224" i="72"/>
  <c r="V223" i="72"/>
  <c r="T223" i="72"/>
  <c r="Q223" i="72"/>
  <c r="O223" i="72"/>
  <c r="L223" i="72"/>
  <c r="J223" i="72"/>
  <c r="G223" i="72"/>
  <c r="E223" i="72"/>
  <c r="B221" i="72"/>
  <c r="U221" i="72" s="1"/>
  <c r="B220" i="72"/>
  <c r="W220" i="72" s="1"/>
  <c r="B219" i="72"/>
  <c r="W219" i="72" s="1"/>
  <c r="B218" i="72"/>
  <c r="U218" i="72" s="1"/>
  <c r="B217" i="72"/>
  <c r="W217" i="72" s="1"/>
  <c r="B216" i="72"/>
  <c r="B215" i="72"/>
  <c r="W215" i="72" s="1"/>
  <c r="B214" i="72"/>
  <c r="P214" i="72" s="1"/>
  <c r="B213" i="72"/>
  <c r="U213" i="72" s="1"/>
  <c r="B212" i="72"/>
  <c r="P212" i="72" s="1"/>
  <c r="B211" i="72"/>
  <c r="U211" i="72" s="1"/>
  <c r="B210" i="72"/>
  <c r="P210" i="72" s="1"/>
  <c r="V209" i="72"/>
  <c r="T209" i="72"/>
  <c r="T207" i="72" s="1"/>
  <c r="S209" i="72"/>
  <c r="Q209" i="72"/>
  <c r="Q207" i="72" s="1"/>
  <c r="O209" i="72"/>
  <c r="N209" i="72"/>
  <c r="L209" i="72"/>
  <c r="J209" i="72"/>
  <c r="I209" i="72"/>
  <c r="G209" i="72"/>
  <c r="E209" i="72"/>
  <c r="E207" i="72" s="1"/>
  <c r="W208" i="72"/>
  <c r="U208" i="72"/>
  <c r="R208" i="72"/>
  <c r="P208" i="72"/>
  <c r="M208" i="72"/>
  <c r="K208" i="72"/>
  <c r="H208" i="72"/>
  <c r="F208" i="72"/>
  <c r="C208" i="72"/>
  <c r="B208" i="72"/>
  <c r="L207" i="72"/>
  <c r="W206" i="72"/>
  <c r="U206" i="72"/>
  <c r="R206" i="72"/>
  <c r="P206" i="72"/>
  <c r="M206" i="72"/>
  <c r="K206" i="72"/>
  <c r="H206" i="72"/>
  <c r="F206" i="72"/>
  <c r="C206" i="72"/>
  <c r="B206" i="72"/>
  <c r="U205" i="72"/>
  <c r="B205" i="72"/>
  <c r="W204" i="72"/>
  <c r="U204" i="72"/>
  <c r="R204" i="72"/>
  <c r="P204" i="72"/>
  <c r="M204" i="72"/>
  <c r="K204" i="72"/>
  <c r="H204" i="72"/>
  <c r="F204" i="72"/>
  <c r="C204" i="72"/>
  <c r="B204" i="72"/>
  <c r="V203" i="72"/>
  <c r="T203" i="72"/>
  <c r="Q203" i="72"/>
  <c r="O203" i="72"/>
  <c r="L203" i="72"/>
  <c r="J203" i="72"/>
  <c r="G203" i="72"/>
  <c r="E203" i="72"/>
  <c r="W202" i="72"/>
  <c r="U202" i="72"/>
  <c r="R202" i="72"/>
  <c r="P202" i="72"/>
  <c r="M202" i="72"/>
  <c r="K202" i="72"/>
  <c r="H202" i="72"/>
  <c r="F202" i="72"/>
  <c r="C202" i="72"/>
  <c r="B202" i="72"/>
  <c r="B201" i="72"/>
  <c r="M201" i="72" s="1"/>
  <c r="B200" i="72"/>
  <c r="P200" i="72" s="1"/>
  <c r="B199" i="72"/>
  <c r="B198" i="72"/>
  <c r="P198" i="72" s="1"/>
  <c r="B197" i="72"/>
  <c r="B196" i="72"/>
  <c r="P196" i="72" s="1"/>
  <c r="B195" i="72"/>
  <c r="P195" i="72" s="1"/>
  <c r="F194" i="72"/>
  <c r="B194" i="72"/>
  <c r="P194" i="72" s="1"/>
  <c r="B193" i="72"/>
  <c r="K193" i="72" s="1"/>
  <c r="B192" i="72"/>
  <c r="W192" i="72" s="1"/>
  <c r="B191" i="72"/>
  <c r="K191" i="72" s="1"/>
  <c r="B190" i="72"/>
  <c r="W190" i="72" s="1"/>
  <c r="B189" i="72"/>
  <c r="U189" i="72" s="1"/>
  <c r="B188" i="72"/>
  <c r="W188" i="72" s="1"/>
  <c r="B187" i="72"/>
  <c r="K187" i="72" s="1"/>
  <c r="F186" i="72"/>
  <c r="B186" i="72"/>
  <c r="W186" i="72" s="1"/>
  <c r="B185" i="72"/>
  <c r="U185" i="72" s="1"/>
  <c r="H178" i="72"/>
  <c r="H177" i="72"/>
  <c r="H176" i="72"/>
  <c r="H175" i="72"/>
  <c r="H174" i="72"/>
  <c r="H173" i="72"/>
  <c r="H172" i="72"/>
  <c r="H171" i="72"/>
  <c r="H170" i="72"/>
  <c r="H169" i="72"/>
  <c r="H168" i="72"/>
  <c r="H167" i="72"/>
  <c r="H166" i="72"/>
  <c r="H165" i="72"/>
  <c r="K163" i="72"/>
  <c r="B163" i="72"/>
  <c r="U163" i="72" s="1"/>
  <c r="B162" i="72"/>
  <c r="W162" i="72" s="1"/>
  <c r="B161" i="72"/>
  <c r="B160" i="72"/>
  <c r="W160" i="72" s="1"/>
  <c r="B159" i="72"/>
  <c r="U159" i="72" s="1"/>
  <c r="B158" i="72"/>
  <c r="W158" i="72" s="1"/>
  <c r="B157" i="72"/>
  <c r="B156" i="72"/>
  <c r="W156" i="72" s="1"/>
  <c r="B155" i="72"/>
  <c r="U155" i="72" s="1"/>
  <c r="B154" i="72"/>
  <c r="W154" i="72" s="1"/>
  <c r="B153" i="72"/>
  <c r="B152" i="72"/>
  <c r="W152" i="72" s="1"/>
  <c r="B151" i="72"/>
  <c r="U151" i="72" s="1"/>
  <c r="B150" i="72"/>
  <c r="W150" i="72" s="1"/>
  <c r="B149" i="72"/>
  <c r="P149" i="72" s="1"/>
  <c r="F148" i="72"/>
  <c r="B148" i="72"/>
  <c r="P148" i="72" s="1"/>
  <c r="B147" i="72"/>
  <c r="U147" i="72" s="1"/>
  <c r="F146" i="72"/>
  <c r="B146" i="72"/>
  <c r="K146" i="72" s="1"/>
  <c r="B145" i="72"/>
  <c r="P145" i="72" s="1"/>
  <c r="B144" i="72"/>
  <c r="U144" i="72" s="1"/>
  <c r="U143" i="72"/>
  <c r="B143" i="72"/>
  <c r="B142" i="72"/>
  <c r="U142" i="72" s="1"/>
  <c r="B141" i="72"/>
  <c r="U141" i="72" s="1"/>
  <c r="B140" i="72"/>
  <c r="U140" i="72" s="1"/>
  <c r="B139" i="72"/>
  <c r="U139" i="72" s="1"/>
  <c r="B138" i="72"/>
  <c r="U138" i="72" s="1"/>
  <c r="B137" i="72"/>
  <c r="U137" i="72" s="1"/>
  <c r="W136" i="72"/>
  <c r="B136" i="72"/>
  <c r="U136" i="72" s="1"/>
  <c r="R135" i="72"/>
  <c r="H135" i="72"/>
  <c r="B135" i="72"/>
  <c r="U135" i="72" s="1"/>
  <c r="B134" i="72"/>
  <c r="U134" i="72" s="1"/>
  <c r="V133" i="72"/>
  <c r="T133" i="72"/>
  <c r="Q133" i="72"/>
  <c r="Q123" i="72" s="1"/>
  <c r="O133" i="72"/>
  <c r="L133" i="72"/>
  <c r="J133" i="72"/>
  <c r="G133" i="72"/>
  <c r="E133" i="72"/>
  <c r="W132" i="72"/>
  <c r="U132" i="72"/>
  <c r="R132" i="72"/>
  <c r="P132" i="72"/>
  <c r="M132" i="72"/>
  <c r="K132" i="72"/>
  <c r="H132" i="72"/>
  <c r="F132" i="72"/>
  <c r="C132" i="72"/>
  <c r="B132" i="72"/>
  <c r="B131" i="72"/>
  <c r="P131" i="72" s="1"/>
  <c r="H129" i="72"/>
  <c r="B129" i="72"/>
  <c r="P129" i="72" s="1"/>
  <c r="B128" i="72"/>
  <c r="B127" i="72"/>
  <c r="P127" i="72" s="1"/>
  <c r="B126" i="72"/>
  <c r="U126" i="72" s="1"/>
  <c r="V125" i="72"/>
  <c r="T125" i="72"/>
  <c r="Q125" i="72"/>
  <c r="O125" i="72"/>
  <c r="L125" i="72"/>
  <c r="J125" i="72"/>
  <c r="G125" i="72"/>
  <c r="E125" i="72"/>
  <c r="W124" i="72"/>
  <c r="U124" i="72"/>
  <c r="R124" i="72"/>
  <c r="P124" i="72"/>
  <c r="M124" i="72"/>
  <c r="K124" i="72"/>
  <c r="H124" i="72"/>
  <c r="F124" i="72"/>
  <c r="C124" i="72"/>
  <c r="B124" i="72"/>
  <c r="W122" i="72"/>
  <c r="U122" i="72"/>
  <c r="R122" i="72"/>
  <c r="P122" i="72"/>
  <c r="M122" i="72"/>
  <c r="K122" i="72"/>
  <c r="H122" i="72"/>
  <c r="F122" i="72"/>
  <c r="C122" i="72"/>
  <c r="B122" i="72"/>
  <c r="B121" i="72"/>
  <c r="P121" i="72" s="1"/>
  <c r="W120" i="72"/>
  <c r="U120" i="72"/>
  <c r="R120" i="72"/>
  <c r="P120" i="72"/>
  <c r="M120" i="72"/>
  <c r="K120" i="72"/>
  <c r="H120" i="72"/>
  <c r="F120" i="72"/>
  <c r="C120" i="72"/>
  <c r="B120" i="72"/>
  <c r="B119" i="72"/>
  <c r="P119" i="72" s="1"/>
  <c r="W118" i="72"/>
  <c r="B118" i="72"/>
  <c r="U118" i="72" s="1"/>
  <c r="B117" i="72"/>
  <c r="P117" i="72" s="1"/>
  <c r="B116" i="72"/>
  <c r="B115" i="72"/>
  <c r="P115" i="72" s="1"/>
  <c r="V114" i="72"/>
  <c r="T114" i="72"/>
  <c r="Q114" i="72"/>
  <c r="O114" i="72"/>
  <c r="L114" i="72"/>
  <c r="J114" i="72"/>
  <c r="G114" i="72"/>
  <c r="G112" i="72" s="1"/>
  <c r="E114" i="72"/>
  <c r="E112" i="72" s="1"/>
  <c r="W113" i="72"/>
  <c r="U113" i="72"/>
  <c r="R113" i="72"/>
  <c r="P113" i="72"/>
  <c r="M113" i="72"/>
  <c r="K113" i="72"/>
  <c r="H113" i="72"/>
  <c r="F113" i="72"/>
  <c r="B113" i="72"/>
  <c r="V112" i="72"/>
  <c r="T112" i="72"/>
  <c r="O112" i="72"/>
  <c r="L112" i="72"/>
  <c r="W111" i="72"/>
  <c r="U111" i="72"/>
  <c r="R111" i="72"/>
  <c r="P111" i="72"/>
  <c r="M111" i="72"/>
  <c r="K111" i="72"/>
  <c r="H111" i="72"/>
  <c r="F111" i="72"/>
  <c r="C111" i="72"/>
  <c r="B111" i="72"/>
  <c r="B110" i="72"/>
  <c r="P110" i="72" s="1"/>
  <c r="B109" i="72"/>
  <c r="U109" i="72" s="1"/>
  <c r="B108" i="72"/>
  <c r="B107" i="72"/>
  <c r="U107" i="72" s="1"/>
  <c r="B106" i="72"/>
  <c r="P106" i="72" s="1"/>
  <c r="B105" i="72"/>
  <c r="U105" i="72" s="1"/>
  <c r="B104" i="72"/>
  <c r="B103" i="72"/>
  <c r="B102" i="72"/>
  <c r="B101" i="72"/>
  <c r="U101" i="72" s="1"/>
  <c r="V100" i="72"/>
  <c r="V98" i="72" s="1"/>
  <c r="T100" i="72"/>
  <c r="Q100" i="72"/>
  <c r="Q98" i="72" s="1"/>
  <c r="O100" i="72"/>
  <c r="L100" i="72"/>
  <c r="L98" i="72" s="1"/>
  <c r="J100" i="72"/>
  <c r="G100" i="72"/>
  <c r="E100" i="72"/>
  <c r="W99" i="72"/>
  <c r="U99" i="72"/>
  <c r="R99" i="72"/>
  <c r="P99" i="72"/>
  <c r="M99" i="72"/>
  <c r="K99" i="72"/>
  <c r="H99" i="72"/>
  <c r="F99" i="72"/>
  <c r="B99" i="72"/>
  <c r="G98" i="72"/>
  <c r="U87" i="72"/>
  <c r="W85" i="72"/>
  <c r="R85" i="72"/>
  <c r="M85" i="72"/>
  <c r="H85" i="72"/>
  <c r="C85" i="72"/>
  <c r="B84" i="72"/>
  <c r="U84" i="72" s="1"/>
  <c r="W83" i="72"/>
  <c r="U83" i="72"/>
  <c r="R83" i="72"/>
  <c r="P83" i="72"/>
  <c r="M83" i="72"/>
  <c r="K83" i="72"/>
  <c r="H83" i="72"/>
  <c r="F83" i="72"/>
  <c r="C83" i="72"/>
  <c r="B83" i="72"/>
  <c r="B82" i="72"/>
  <c r="U82" i="72" s="1"/>
  <c r="W81" i="72"/>
  <c r="U81" i="72"/>
  <c r="R81" i="72"/>
  <c r="P81" i="72"/>
  <c r="M81" i="72"/>
  <c r="K81" i="72"/>
  <c r="H81" i="72"/>
  <c r="F81" i="72"/>
  <c r="C81" i="72"/>
  <c r="B81" i="72"/>
  <c r="B80" i="72"/>
  <c r="U80" i="72" s="1"/>
  <c r="B79" i="72"/>
  <c r="B78" i="72"/>
  <c r="K78" i="72" s="1"/>
  <c r="B77" i="72"/>
  <c r="W77" i="72" s="1"/>
  <c r="B76" i="72"/>
  <c r="B75" i="72"/>
  <c r="W75" i="72" s="1"/>
  <c r="V74" i="72"/>
  <c r="T74" i="72"/>
  <c r="Q74" i="72"/>
  <c r="O74" i="72"/>
  <c r="L74" i="72"/>
  <c r="J74" i="72"/>
  <c r="G74" i="72"/>
  <c r="E74" i="72"/>
  <c r="W73" i="72"/>
  <c r="U73" i="72"/>
  <c r="R73" i="72"/>
  <c r="P73" i="72"/>
  <c r="M73" i="72"/>
  <c r="K73" i="72"/>
  <c r="H73" i="72"/>
  <c r="F73" i="72"/>
  <c r="C73" i="72"/>
  <c r="B73" i="72"/>
  <c r="B72" i="72"/>
  <c r="U72" i="72" s="1"/>
  <c r="W71" i="72"/>
  <c r="U71" i="72"/>
  <c r="R71" i="72"/>
  <c r="P71" i="72"/>
  <c r="M71" i="72"/>
  <c r="K71" i="72"/>
  <c r="H71" i="72"/>
  <c r="F71" i="72"/>
  <c r="C71" i="72"/>
  <c r="B71" i="72"/>
  <c r="V70" i="72"/>
  <c r="Q70" i="72"/>
  <c r="O70" i="72"/>
  <c r="L70" i="72"/>
  <c r="G70" i="72"/>
  <c r="E70" i="72"/>
  <c r="W69" i="72"/>
  <c r="U69" i="72"/>
  <c r="R69" i="72"/>
  <c r="P69" i="72"/>
  <c r="M69" i="72"/>
  <c r="K69" i="72"/>
  <c r="H69" i="72"/>
  <c r="F69" i="72"/>
  <c r="C69" i="72"/>
  <c r="B69" i="72"/>
  <c r="B68" i="72"/>
  <c r="B67" i="72"/>
  <c r="W67" i="72" s="1"/>
  <c r="B66" i="72"/>
  <c r="U66" i="72" s="1"/>
  <c r="B65" i="72"/>
  <c r="B64" i="72"/>
  <c r="U64" i="72" s="1"/>
  <c r="B63" i="72"/>
  <c r="V62" i="72"/>
  <c r="T62" i="72"/>
  <c r="Q62" i="72"/>
  <c r="O62" i="72"/>
  <c r="L62" i="72"/>
  <c r="J62" i="72"/>
  <c r="G62" i="72"/>
  <c r="E62" i="72"/>
  <c r="W61" i="72"/>
  <c r="U61" i="72"/>
  <c r="R61" i="72"/>
  <c r="P61" i="72"/>
  <c r="M61" i="72"/>
  <c r="K61" i="72"/>
  <c r="H61" i="72"/>
  <c r="F61" i="72"/>
  <c r="C61" i="72"/>
  <c r="B61" i="72"/>
  <c r="U60" i="72"/>
  <c r="B60" i="72"/>
  <c r="K60" i="72" s="1"/>
  <c r="B59" i="72"/>
  <c r="W59" i="72" s="1"/>
  <c r="B58" i="72"/>
  <c r="B57" i="72"/>
  <c r="W57" i="72" s="1"/>
  <c r="B56" i="72"/>
  <c r="B55" i="72"/>
  <c r="W55" i="72" s="1"/>
  <c r="B54" i="72"/>
  <c r="P53" i="72"/>
  <c r="B53" i="72"/>
  <c r="W53" i="72" s="1"/>
  <c r="B52" i="72"/>
  <c r="U52" i="72" s="1"/>
  <c r="V51" i="72"/>
  <c r="T51" i="72"/>
  <c r="Q51" i="72"/>
  <c r="O51" i="72"/>
  <c r="L51" i="72"/>
  <c r="J51" i="72"/>
  <c r="G51" i="72"/>
  <c r="E51" i="72"/>
  <c r="W50" i="72"/>
  <c r="U50" i="72"/>
  <c r="R50" i="72"/>
  <c r="P50" i="72"/>
  <c r="M50" i="72"/>
  <c r="K50" i="72"/>
  <c r="H50" i="72"/>
  <c r="F50" i="72"/>
  <c r="C50" i="72"/>
  <c r="B50" i="72"/>
  <c r="B49" i="72"/>
  <c r="W49" i="72" s="1"/>
  <c r="W48" i="72"/>
  <c r="U48" i="72"/>
  <c r="R48" i="72"/>
  <c r="P48" i="72"/>
  <c r="M48" i="72"/>
  <c r="K48" i="72"/>
  <c r="H48" i="72"/>
  <c r="F48" i="72"/>
  <c r="C48" i="72"/>
  <c r="B48" i="72"/>
  <c r="B47" i="72"/>
  <c r="U46" i="72"/>
  <c r="B46" i="72"/>
  <c r="B45" i="72"/>
  <c r="W45" i="72" s="1"/>
  <c r="B44" i="72"/>
  <c r="U44" i="72" s="1"/>
  <c r="B43" i="72"/>
  <c r="U43" i="72" s="1"/>
  <c r="V42" i="72"/>
  <c r="T42" i="72"/>
  <c r="S42" i="72"/>
  <c r="Q42" i="72"/>
  <c r="O42" i="72"/>
  <c r="N42" i="72"/>
  <c r="L42" i="72"/>
  <c r="J42" i="72"/>
  <c r="I42" i="72"/>
  <c r="G42" i="72"/>
  <c r="E42" i="72"/>
  <c r="Q41" i="72"/>
  <c r="W40" i="72"/>
  <c r="U40" i="72"/>
  <c r="R40" i="72"/>
  <c r="P40" i="72"/>
  <c r="M40" i="72"/>
  <c r="K40" i="72"/>
  <c r="H40" i="72"/>
  <c r="F40" i="72"/>
  <c r="C40" i="72"/>
  <c r="B40" i="72"/>
  <c r="B39" i="72"/>
  <c r="P39" i="72" s="1"/>
  <c r="B38" i="72"/>
  <c r="U38" i="72" s="1"/>
  <c r="B37" i="72"/>
  <c r="U37" i="72" s="1"/>
  <c r="B36" i="72"/>
  <c r="M36" i="72" s="1"/>
  <c r="B35" i="72"/>
  <c r="P35" i="72" s="1"/>
  <c r="M34" i="72"/>
  <c r="B34" i="72"/>
  <c r="U34" i="72" s="1"/>
  <c r="V33" i="72"/>
  <c r="T33" i="72"/>
  <c r="Q33" i="72"/>
  <c r="O33" i="72"/>
  <c r="L33" i="72"/>
  <c r="L32" i="72" s="1"/>
  <c r="J33" i="72"/>
  <c r="J32" i="72" s="1"/>
  <c r="G33" i="72"/>
  <c r="E33" i="72"/>
  <c r="V32" i="72"/>
  <c r="T32" i="72"/>
  <c r="Q32" i="72"/>
  <c r="O32" i="72"/>
  <c r="G32" i="72"/>
  <c r="U31" i="72"/>
  <c r="R31" i="72"/>
  <c r="P31" i="72"/>
  <c r="M31" i="72"/>
  <c r="K31" i="72"/>
  <c r="H31" i="72"/>
  <c r="F31" i="72"/>
  <c r="M30" i="72"/>
  <c r="B30" i="72"/>
  <c r="B29" i="72"/>
  <c r="B28" i="72"/>
  <c r="M28" i="72" s="1"/>
  <c r="B27" i="72"/>
  <c r="V26" i="72"/>
  <c r="T26" i="72"/>
  <c r="Q26" i="72"/>
  <c r="O26" i="72"/>
  <c r="L26" i="72"/>
  <c r="J26" i="72"/>
  <c r="G26" i="72"/>
  <c r="E26" i="72"/>
  <c r="W25" i="72"/>
  <c r="U25" i="72"/>
  <c r="R25" i="72"/>
  <c r="P25" i="72"/>
  <c r="M25" i="72"/>
  <c r="K25" i="72"/>
  <c r="H25" i="72"/>
  <c r="F25" i="72"/>
  <c r="C25" i="72"/>
  <c r="B25" i="72"/>
  <c r="K24" i="72"/>
  <c r="B24" i="72"/>
  <c r="W24" i="72" s="1"/>
  <c r="B23" i="72"/>
  <c r="B22" i="72"/>
  <c r="F22" i="72" s="1"/>
  <c r="P21" i="72"/>
  <c r="B21" i="72"/>
  <c r="F21" i="72" s="1"/>
  <c r="V20" i="72"/>
  <c r="V19" i="72" s="1"/>
  <c r="T20" i="72"/>
  <c r="Q20" i="72"/>
  <c r="O20" i="72"/>
  <c r="L20" i="72"/>
  <c r="L19" i="72" s="1"/>
  <c r="J20" i="72"/>
  <c r="G20" i="72"/>
  <c r="E20" i="72"/>
  <c r="E19" i="72" s="1"/>
  <c r="W18" i="72"/>
  <c r="U18" i="72"/>
  <c r="R18" i="72"/>
  <c r="P18" i="72"/>
  <c r="M18" i="72"/>
  <c r="K18" i="72"/>
  <c r="H18" i="72"/>
  <c r="F18" i="72"/>
  <c r="C18" i="72"/>
  <c r="B18" i="72"/>
  <c r="W16" i="72"/>
  <c r="U16" i="72"/>
  <c r="R16" i="72"/>
  <c r="P16" i="72"/>
  <c r="M16" i="72"/>
  <c r="K16" i="72"/>
  <c r="H16" i="72"/>
  <c r="F16" i="72"/>
  <c r="C16" i="72"/>
  <c r="B16" i="72"/>
  <c r="W14" i="72"/>
  <c r="U14" i="72"/>
  <c r="R14" i="72"/>
  <c r="P14" i="72"/>
  <c r="M14" i="72"/>
  <c r="K14" i="72"/>
  <c r="H14" i="72"/>
  <c r="F14" i="72"/>
  <c r="C14" i="72"/>
  <c r="B14" i="72"/>
  <c r="F12" i="81" l="1"/>
  <c r="F28" i="81"/>
  <c r="T19" i="72"/>
  <c r="P49" i="72"/>
  <c r="K52" i="72"/>
  <c r="R127" i="72"/>
  <c r="U130" i="72"/>
  <c r="R131" i="72"/>
  <c r="H134" i="72"/>
  <c r="F152" i="72"/>
  <c r="F154" i="72"/>
  <c r="F156" i="72"/>
  <c r="K159" i="72"/>
  <c r="K189" i="72"/>
  <c r="F192" i="72"/>
  <c r="B203" i="72"/>
  <c r="O123" i="72"/>
  <c r="M214" i="72"/>
  <c r="F219" i="72"/>
  <c r="C11" i="79"/>
  <c r="F12" i="80"/>
  <c r="AA13" i="102"/>
  <c r="F11" i="79"/>
  <c r="F36" i="72"/>
  <c r="F59" i="72"/>
  <c r="F77" i="72"/>
  <c r="R106" i="72"/>
  <c r="M109" i="72"/>
  <c r="M130" i="72"/>
  <c r="M134" i="72"/>
  <c r="M137" i="72"/>
  <c r="H139" i="72"/>
  <c r="P150" i="72"/>
  <c r="P152" i="72"/>
  <c r="P154" i="72"/>
  <c r="K195" i="72"/>
  <c r="F198" i="72"/>
  <c r="F201" i="72"/>
  <c r="M213" i="72"/>
  <c r="F217" i="72"/>
  <c r="O12" i="80"/>
  <c r="L12" i="80"/>
  <c r="P75" i="72"/>
  <c r="P77" i="72"/>
  <c r="H80" i="72"/>
  <c r="H82" i="72"/>
  <c r="G123" i="72"/>
  <c r="M126" i="72"/>
  <c r="M136" i="72"/>
  <c r="W137" i="72"/>
  <c r="M139" i="72"/>
  <c r="P160" i="72"/>
  <c r="H211" i="72"/>
  <c r="R213" i="72"/>
  <c r="F215" i="72"/>
  <c r="C60" i="111"/>
  <c r="B12" i="149"/>
  <c r="C14" i="149" s="1"/>
  <c r="F12" i="149"/>
  <c r="O14" i="149"/>
  <c r="L14" i="149"/>
  <c r="R12" i="149"/>
  <c r="I13" i="119"/>
  <c r="B11" i="119"/>
  <c r="B11" i="122"/>
  <c r="F11" i="122" s="1"/>
  <c r="I13" i="122"/>
  <c r="L13" i="122"/>
  <c r="F13" i="122"/>
  <c r="C13" i="105"/>
  <c r="F11" i="105"/>
  <c r="C101" i="105"/>
  <c r="C97" i="105"/>
  <c r="C79" i="105"/>
  <c r="C67" i="105"/>
  <c r="C55" i="105"/>
  <c r="C31" i="105"/>
  <c r="C100" i="105"/>
  <c r="C72" i="105"/>
  <c r="C98" i="105"/>
  <c r="C76" i="105"/>
  <c r="C74" i="105"/>
  <c r="C68" i="105"/>
  <c r="C64" i="105"/>
  <c r="C51" i="105"/>
  <c r="C47" i="105"/>
  <c r="C75" i="105"/>
  <c r="C63" i="105"/>
  <c r="C70" i="105"/>
  <c r="C61" i="105"/>
  <c r="C38" i="105"/>
  <c r="C32" i="105"/>
  <c r="C28" i="105"/>
  <c r="C26" i="105"/>
  <c r="C93" i="105"/>
  <c r="C89" i="105"/>
  <c r="C85" i="105"/>
  <c r="C60" i="105"/>
  <c r="C43" i="105"/>
  <c r="C27" i="105"/>
  <c r="C21" i="105"/>
  <c r="C17" i="105"/>
  <c r="C56" i="105"/>
  <c r="C22" i="105"/>
  <c r="C53" i="105"/>
  <c r="C54" i="105"/>
  <c r="C46" i="105"/>
  <c r="C37" i="105"/>
  <c r="C81" i="105"/>
  <c r="C18" i="105"/>
  <c r="C42" i="105"/>
  <c r="C82" i="105"/>
  <c r="C86" i="105"/>
  <c r="C90" i="105"/>
  <c r="C83" i="105"/>
  <c r="C77" i="105"/>
  <c r="C91" i="105"/>
  <c r="C16" i="105"/>
  <c r="C24" i="105"/>
  <c r="C84" i="105"/>
  <c r="C88" i="105"/>
  <c r="C58" i="105"/>
  <c r="I11" i="105"/>
  <c r="C23" i="105"/>
  <c r="C39" i="105"/>
  <c r="C36" i="105"/>
  <c r="C49" i="105"/>
  <c r="C78" i="105"/>
  <c r="C65" i="105"/>
  <c r="C95" i="105"/>
  <c r="C99" i="105"/>
  <c r="C29" i="105"/>
  <c r="C45" i="105"/>
  <c r="C35" i="105"/>
  <c r="C48" i="105"/>
  <c r="C57" i="105"/>
  <c r="C96" i="105"/>
  <c r="C44" i="105"/>
  <c r="C30" i="105"/>
  <c r="C87" i="105"/>
  <c r="C66" i="105"/>
  <c r="C19" i="105"/>
  <c r="C15" i="105"/>
  <c r="C41" i="105"/>
  <c r="L11" i="105"/>
  <c r="B11" i="108"/>
  <c r="F11" i="108"/>
  <c r="C13" i="108"/>
  <c r="L13" i="108"/>
  <c r="O13" i="108"/>
  <c r="I13" i="108"/>
  <c r="R13" i="108"/>
  <c r="C13" i="111"/>
  <c r="F13" i="111"/>
  <c r="C61" i="111"/>
  <c r="C47" i="111"/>
  <c r="C43" i="111"/>
  <c r="C38" i="111"/>
  <c r="C35" i="111"/>
  <c r="C27" i="111"/>
  <c r="C53" i="111"/>
  <c r="C48" i="111"/>
  <c r="C44" i="111"/>
  <c r="C23" i="111"/>
  <c r="C42" i="111"/>
  <c r="C70" i="111"/>
  <c r="C63" i="111"/>
  <c r="C49" i="111"/>
  <c r="C45" i="111"/>
  <c r="C66" i="111"/>
  <c r="C51" i="111"/>
  <c r="C46" i="111"/>
  <c r="C82" i="111"/>
  <c r="C39" i="111"/>
  <c r="C31" i="111"/>
  <c r="C57" i="111"/>
  <c r="C68" i="111"/>
  <c r="C86" i="111"/>
  <c r="C90" i="111"/>
  <c r="C77" i="111"/>
  <c r="C37" i="111"/>
  <c r="C79" i="111"/>
  <c r="C56" i="111"/>
  <c r="C100" i="111"/>
  <c r="C24" i="111"/>
  <c r="C17" i="111"/>
  <c r="C67" i="111"/>
  <c r="C95" i="111"/>
  <c r="C76" i="111"/>
  <c r="C97" i="111"/>
  <c r="C28" i="111"/>
  <c r="C32" i="111"/>
  <c r="C54" i="111"/>
  <c r="C58" i="111"/>
  <c r="C72" i="111"/>
  <c r="C83" i="111"/>
  <c r="C87" i="111"/>
  <c r="C91" i="111"/>
  <c r="C96" i="111"/>
  <c r="C22" i="111"/>
  <c r="C30" i="111"/>
  <c r="C64" i="111"/>
  <c r="C89" i="111"/>
  <c r="C93" i="111"/>
  <c r="C18" i="111"/>
  <c r="C19" i="111"/>
  <c r="C41" i="111"/>
  <c r="C78" i="111"/>
  <c r="C99" i="111"/>
  <c r="C29" i="111"/>
  <c r="C55" i="111"/>
  <c r="C84" i="111"/>
  <c r="C88" i="111"/>
  <c r="C98" i="111"/>
  <c r="C65" i="111"/>
  <c r="C101" i="111"/>
  <c r="C36" i="111"/>
  <c r="C85" i="111"/>
  <c r="C15" i="111"/>
  <c r="C21" i="111"/>
  <c r="C75" i="111"/>
  <c r="C16" i="111"/>
  <c r="I13" i="111"/>
  <c r="I11" i="111"/>
  <c r="C81" i="111"/>
  <c r="J12" i="113"/>
  <c r="M12" i="113"/>
  <c r="D14" i="113"/>
  <c r="AA13" i="98"/>
  <c r="M14" i="84"/>
  <c r="D14" i="84" s="1"/>
  <c r="C12" i="84"/>
  <c r="J12" i="84" s="1"/>
  <c r="I35" i="81"/>
  <c r="I34" i="81"/>
  <c r="I32" i="81"/>
  <c r="I31" i="81"/>
  <c r="I30" i="81"/>
  <c r="I29" i="81"/>
  <c r="I26" i="81"/>
  <c r="I25" i="81"/>
  <c r="I24" i="81"/>
  <c r="I22" i="81"/>
  <c r="I21" i="81"/>
  <c r="I20" i="81"/>
  <c r="I19" i="81"/>
  <c r="I18" i="81"/>
  <c r="I17" i="81"/>
  <c r="I16" i="81"/>
  <c r="I15" i="81"/>
  <c r="I28" i="81"/>
  <c r="I12" i="81" s="1"/>
  <c r="F24" i="81"/>
  <c r="F20" i="81"/>
  <c r="F17" i="81"/>
  <c r="F35" i="81"/>
  <c r="F34" i="81"/>
  <c r="F32" i="81"/>
  <c r="F31" i="81"/>
  <c r="F30" i="81"/>
  <c r="F29" i="81"/>
  <c r="F26" i="81"/>
  <c r="F22" i="81"/>
  <c r="F18" i="81"/>
  <c r="F15" i="81"/>
  <c r="B12" i="81"/>
  <c r="F25" i="81"/>
  <c r="F21" i="81"/>
  <c r="F19" i="81"/>
  <c r="F16" i="81"/>
  <c r="U12" i="80"/>
  <c r="R12" i="80"/>
  <c r="I12" i="80"/>
  <c r="C22" i="80"/>
  <c r="C20" i="80"/>
  <c r="C14" i="80"/>
  <c r="C16" i="80"/>
  <c r="C24" i="80"/>
  <c r="L11" i="79"/>
  <c r="I11" i="79"/>
  <c r="D11" i="78"/>
  <c r="S11" i="78"/>
  <c r="G11" i="78"/>
  <c r="P11" i="78"/>
  <c r="M11" i="78"/>
  <c r="B12" i="75"/>
  <c r="I12" i="75" s="1"/>
  <c r="F14" i="75"/>
  <c r="F15" i="75"/>
  <c r="F16" i="75"/>
  <c r="E14" i="74"/>
  <c r="E18" i="74"/>
  <c r="E22" i="74"/>
  <c r="E15" i="74"/>
  <c r="E19" i="74"/>
  <c r="E23" i="74"/>
  <c r="E16" i="74"/>
  <c r="E20" i="74"/>
  <c r="E24" i="74"/>
  <c r="E17" i="74"/>
  <c r="E21" i="74"/>
  <c r="B33" i="72"/>
  <c r="U33" i="72" s="1"/>
  <c r="H35" i="72"/>
  <c r="H37" i="72"/>
  <c r="H39" i="72"/>
  <c r="H43" i="72"/>
  <c r="F45" i="72"/>
  <c r="F57" i="72"/>
  <c r="U78" i="72"/>
  <c r="M82" i="72"/>
  <c r="M105" i="72"/>
  <c r="R110" i="72"/>
  <c r="H121" i="72"/>
  <c r="E123" i="72"/>
  <c r="W126" i="72"/>
  <c r="W135" i="72"/>
  <c r="W139" i="72"/>
  <c r="H142" i="72"/>
  <c r="P144" i="72"/>
  <c r="P146" i="72"/>
  <c r="P186" i="72"/>
  <c r="F188" i="72"/>
  <c r="P192" i="72"/>
  <c r="K194" i="72"/>
  <c r="M210" i="72"/>
  <c r="P215" i="72"/>
  <c r="P217" i="72"/>
  <c r="F229" i="72"/>
  <c r="G19" i="72"/>
  <c r="K21" i="72"/>
  <c r="H34" i="72"/>
  <c r="M37" i="72"/>
  <c r="G41" i="72"/>
  <c r="M43" i="72"/>
  <c r="P55" i="72"/>
  <c r="B62" i="72"/>
  <c r="R82" i="72"/>
  <c r="R84" i="72"/>
  <c r="H117" i="72"/>
  <c r="R121" i="72"/>
  <c r="F135" i="72"/>
  <c r="H137" i="72"/>
  <c r="K149" i="72"/>
  <c r="F158" i="72"/>
  <c r="H200" i="72"/>
  <c r="H213" i="72"/>
  <c r="F220" i="72"/>
  <c r="F225" i="72"/>
  <c r="L123" i="72"/>
  <c r="P225" i="72"/>
  <c r="B209" i="72"/>
  <c r="F209" i="72" s="1"/>
  <c r="G207" i="72"/>
  <c r="H210" i="72"/>
  <c r="W63" i="72"/>
  <c r="P63" i="72"/>
  <c r="F63" i="72"/>
  <c r="M79" i="72"/>
  <c r="P79" i="72"/>
  <c r="F79" i="72"/>
  <c r="U56" i="72"/>
  <c r="K56" i="72"/>
  <c r="R104" i="72"/>
  <c r="P104" i="72"/>
  <c r="F104" i="72"/>
  <c r="J112" i="72"/>
  <c r="B112" i="72" s="1"/>
  <c r="U116" i="72"/>
  <c r="W116" i="72"/>
  <c r="M116" i="72"/>
  <c r="U128" i="72"/>
  <c r="W128" i="72"/>
  <c r="M128" i="72"/>
  <c r="T123" i="72"/>
  <c r="B26" i="72"/>
  <c r="M26" i="72" s="1"/>
  <c r="W47" i="72"/>
  <c r="P47" i="72"/>
  <c r="F47" i="72"/>
  <c r="W65" i="72"/>
  <c r="P65" i="72"/>
  <c r="F65" i="72"/>
  <c r="J70" i="72"/>
  <c r="B74" i="72"/>
  <c r="U74" i="72" s="1"/>
  <c r="T70" i="72"/>
  <c r="Q112" i="72"/>
  <c r="B114" i="72"/>
  <c r="W114" i="72" s="1"/>
  <c r="J19" i="72"/>
  <c r="E32" i="72"/>
  <c r="W102" i="72"/>
  <c r="P102" i="72"/>
  <c r="F102" i="72"/>
  <c r="P108" i="72"/>
  <c r="R108" i="72"/>
  <c r="H108" i="72"/>
  <c r="W138" i="72"/>
  <c r="W212" i="72"/>
  <c r="P24" i="72"/>
  <c r="R34" i="72"/>
  <c r="M35" i="72"/>
  <c r="P36" i="72"/>
  <c r="R37" i="72"/>
  <c r="M39" i="72"/>
  <c r="R43" i="72"/>
  <c r="P45" i="72"/>
  <c r="P57" i="72"/>
  <c r="P59" i="72"/>
  <c r="M80" i="72"/>
  <c r="W84" i="72"/>
  <c r="W105" i="72"/>
  <c r="W109" i="72"/>
  <c r="R117" i="72"/>
  <c r="V123" i="72"/>
  <c r="R129" i="72"/>
  <c r="W134" i="72"/>
  <c r="M135" i="72"/>
  <c r="P137" i="72"/>
  <c r="H138" i="72"/>
  <c r="P139" i="72"/>
  <c r="H140" i="72"/>
  <c r="F141" i="72"/>
  <c r="R141" i="72"/>
  <c r="M142" i="72"/>
  <c r="K145" i="72"/>
  <c r="K148" i="72"/>
  <c r="P156" i="72"/>
  <c r="P158" i="72"/>
  <c r="K185" i="72"/>
  <c r="P188" i="72"/>
  <c r="F190" i="72"/>
  <c r="U193" i="72"/>
  <c r="F196" i="72"/>
  <c r="M200" i="72"/>
  <c r="P201" i="72"/>
  <c r="F203" i="72"/>
  <c r="P203" i="72"/>
  <c r="J207" i="72"/>
  <c r="V207" i="72"/>
  <c r="R210" i="72"/>
  <c r="M211" i="72"/>
  <c r="H212" i="72"/>
  <c r="W213" i="72"/>
  <c r="R214" i="72"/>
  <c r="P219" i="72"/>
  <c r="P220" i="72"/>
  <c r="K226" i="72"/>
  <c r="P227" i="72"/>
  <c r="R229" i="72"/>
  <c r="U24" i="72"/>
  <c r="W34" i="72"/>
  <c r="R35" i="72"/>
  <c r="R39" i="72"/>
  <c r="F49" i="72"/>
  <c r="F53" i="72"/>
  <c r="F55" i="72"/>
  <c r="F67" i="72"/>
  <c r="R80" i="72"/>
  <c r="W82" i="72"/>
  <c r="H84" i="72"/>
  <c r="K101" i="72"/>
  <c r="M107" i="72"/>
  <c r="H115" i="72"/>
  <c r="H119" i="72"/>
  <c r="H127" i="72"/>
  <c r="H131" i="72"/>
  <c r="P135" i="72"/>
  <c r="H136" i="72"/>
  <c r="F137" i="72"/>
  <c r="R137" i="72"/>
  <c r="M138" i="72"/>
  <c r="F139" i="72"/>
  <c r="R139" i="72"/>
  <c r="M140" i="72"/>
  <c r="H141" i="72"/>
  <c r="W141" i="72"/>
  <c r="R142" i="72"/>
  <c r="F144" i="72"/>
  <c r="F150" i="72"/>
  <c r="F160" i="72"/>
  <c r="F162" i="72"/>
  <c r="P190" i="72"/>
  <c r="R200" i="72"/>
  <c r="W210" i="72"/>
  <c r="R211" i="72"/>
  <c r="M212" i="72"/>
  <c r="P141" i="72"/>
  <c r="V41" i="72"/>
  <c r="V17" i="72" s="1"/>
  <c r="P67" i="72"/>
  <c r="F75" i="72"/>
  <c r="W80" i="72"/>
  <c r="M84" i="72"/>
  <c r="H106" i="72"/>
  <c r="W107" i="72"/>
  <c r="H110" i="72"/>
  <c r="R115" i="72"/>
  <c r="M118" i="72"/>
  <c r="R119" i="72"/>
  <c r="R138" i="72"/>
  <c r="W140" i="72"/>
  <c r="M141" i="72"/>
  <c r="K203" i="72"/>
  <c r="U203" i="72"/>
  <c r="W211" i="72"/>
  <c r="R212" i="72"/>
  <c r="H214" i="72"/>
  <c r="B133" i="72"/>
  <c r="K133" i="72" s="1"/>
  <c r="P162" i="72"/>
  <c r="B125" i="72"/>
  <c r="W125" i="72" s="1"/>
  <c r="J123" i="72"/>
  <c r="P23" i="72"/>
  <c r="U23" i="72"/>
  <c r="K23" i="72"/>
  <c r="M62" i="72"/>
  <c r="R68" i="72"/>
  <c r="H68" i="72"/>
  <c r="P68" i="72"/>
  <c r="F68" i="72"/>
  <c r="W68" i="72"/>
  <c r="M68" i="72"/>
  <c r="F23" i="72"/>
  <c r="U27" i="72"/>
  <c r="K27" i="72"/>
  <c r="R27" i="72"/>
  <c r="F27" i="72"/>
  <c r="P27" i="72"/>
  <c r="U29" i="72"/>
  <c r="K29" i="72"/>
  <c r="R29" i="72"/>
  <c r="F29" i="72"/>
  <c r="P29" i="72"/>
  <c r="K38" i="72"/>
  <c r="K44" i="72"/>
  <c r="J41" i="72"/>
  <c r="T41" i="72"/>
  <c r="R54" i="72"/>
  <c r="H54" i="72"/>
  <c r="P54" i="72"/>
  <c r="F54" i="72"/>
  <c r="W54" i="72"/>
  <c r="M54" i="72"/>
  <c r="R58" i="72"/>
  <c r="H58" i="72"/>
  <c r="P58" i="72"/>
  <c r="F58" i="72"/>
  <c r="W58" i="72"/>
  <c r="M58" i="72"/>
  <c r="F62" i="72"/>
  <c r="P62" i="72"/>
  <c r="K64" i="72"/>
  <c r="K68" i="72"/>
  <c r="K72" i="72"/>
  <c r="M74" i="72"/>
  <c r="W74" i="72"/>
  <c r="R76" i="72"/>
  <c r="H76" i="72"/>
  <c r="P76" i="72"/>
  <c r="F76" i="72"/>
  <c r="W76" i="72"/>
  <c r="M76" i="72"/>
  <c r="J98" i="72"/>
  <c r="T98" i="72"/>
  <c r="R103" i="72"/>
  <c r="H103" i="72"/>
  <c r="P103" i="72"/>
  <c r="F103" i="72"/>
  <c r="W103" i="72"/>
  <c r="M103" i="72"/>
  <c r="R161" i="72"/>
  <c r="H161" i="72"/>
  <c r="P161" i="72"/>
  <c r="F161" i="72"/>
  <c r="W161" i="72"/>
  <c r="M161" i="72"/>
  <c r="U161" i="72"/>
  <c r="K161" i="72"/>
  <c r="P22" i="72"/>
  <c r="U22" i="72"/>
  <c r="K22" i="72"/>
  <c r="W62" i="72"/>
  <c r="O19" i="72"/>
  <c r="M22" i="72"/>
  <c r="M23" i="72"/>
  <c r="R26" i="72"/>
  <c r="M27" i="72"/>
  <c r="M29" i="72"/>
  <c r="W33" i="72"/>
  <c r="R33" i="72"/>
  <c r="K33" i="72"/>
  <c r="B42" i="72"/>
  <c r="P42" i="72" s="1"/>
  <c r="E41" i="72"/>
  <c r="R46" i="72"/>
  <c r="H46" i="72"/>
  <c r="P46" i="72"/>
  <c r="F46" i="72"/>
  <c r="W46" i="72"/>
  <c r="M46" i="72"/>
  <c r="K54" i="72"/>
  <c r="K58" i="72"/>
  <c r="H62" i="72"/>
  <c r="R62" i="72"/>
  <c r="R66" i="72"/>
  <c r="H66" i="72"/>
  <c r="P66" i="72"/>
  <c r="F66" i="72"/>
  <c r="W66" i="72"/>
  <c r="M66" i="72"/>
  <c r="U68" i="72"/>
  <c r="F74" i="72"/>
  <c r="P74" i="72"/>
  <c r="K76" i="72"/>
  <c r="K103" i="72"/>
  <c r="P133" i="72"/>
  <c r="W23" i="72"/>
  <c r="R38" i="72"/>
  <c r="H38" i="72"/>
  <c r="P38" i="72"/>
  <c r="F38" i="72"/>
  <c r="M38" i="72"/>
  <c r="R44" i="72"/>
  <c r="H44" i="72"/>
  <c r="P44" i="72"/>
  <c r="F44" i="72"/>
  <c r="W44" i="72"/>
  <c r="M44" i="72"/>
  <c r="R64" i="72"/>
  <c r="H64" i="72"/>
  <c r="P64" i="72"/>
  <c r="F64" i="72"/>
  <c r="W64" i="72"/>
  <c r="M64" i="72"/>
  <c r="R72" i="72"/>
  <c r="H72" i="72"/>
  <c r="P72" i="72"/>
  <c r="F72" i="72"/>
  <c r="W72" i="72"/>
  <c r="M72" i="72"/>
  <c r="B20" i="72"/>
  <c r="W20" i="72" s="1"/>
  <c r="Q19" i="72"/>
  <c r="R21" i="72"/>
  <c r="H21" i="72"/>
  <c r="W21" i="72"/>
  <c r="M21" i="72"/>
  <c r="U21" i="72"/>
  <c r="R22" i="72"/>
  <c r="R23" i="72"/>
  <c r="U28" i="72"/>
  <c r="K28" i="72"/>
  <c r="R28" i="72"/>
  <c r="F28" i="72"/>
  <c r="P28" i="72"/>
  <c r="U30" i="72"/>
  <c r="K30" i="72"/>
  <c r="R30" i="72"/>
  <c r="F30" i="72"/>
  <c r="P30" i="72"/>
  <c r="L41" i="72"/>
  <c r="L17" i="72" s="1"/>
  <c r="K46" i="72"/>
  <c r="B51" i="72"/>
  <c r="H51" i="72" s="1"/>
  <c r="O41" i="72"/>
  <c r="R52" i="72"/>
  <c r="H52" i="72"/>
  <c r="P52" i="72"/>
  <c r="F52" i="72"/>
  <c r="W52" i="72"/>
  <c r="M52" i="72"/>
  <c r="U54" i="72"/>
  <c r="R56" i="72"/>
  <c r="H56" i="72"/>
  <c r="P56" i="72"/>
  <c r="F56" i="72"/>
  <c r="W56" i="72"/>
  <c r="M56" i="72"/>
  <c r="U58" i="72"/>
  <c r="R60" i="72"/>
  <c r="H60" i="72"/>
  <c r="P60" i="72"/>
  <c r="F60" i="72"/>
  <c r="W60" i="72"/>
  <c r="M60" i="72"/>
  <c r="K62" i="72"/>
  <c r="U62" i="72"/>
  <c r="K66" i="72"/>
  <c r="H74" i="72"/>
  <c r="R74" i="72"/>
  <c r="U76" i="72"/>
  <c r="R78" i="72"/>
  <c r="H78" i="72"/>
  <c r="P78" i="72"/>
  <c r="F78" i="72"/>
  <c r="W78" i="72"/>
  <c r="M78" i="72"/>
  <c r="B100" i="72"/>
  <c r="U100" i="72" s="1"/>
  <c r="E98" i="72"/>
  <c r="O98" i="72"/>
  <c r="R101" i="72"/>
  <c r="H101" i="72"/>
  <c r="P101" i="72"/>
  <c r="F101" i="72"/>
  <c r="W101" i="72"/>
  <c r="M101" i="72"/>
  <c r="U103" i="72"/>
  <c r="F24" i="72"/>
  <c r="R24" i="72"/>
  <c r="F34" i="72"/>
  <c r="P34" i="72"/>
  <c r="K35" i="72"/>
  <c r="U35" i="72"/>
  <c r="H36" i="72"/>
  <c r="R36" i="72"/>
  <c r="F37" i="72"/>
  <c r="P37" i="72"/>
  <c r="K39" i="72"/>
  <c r="U39" i="72"/>
  <c r="F43" i="72"/>
  <c r="P43" i="72"/>
  <c r="H45" i="72"/>
  <c r="R45" i="72"/>
  <c r="H47" i="72"/>
  <c r="R47" i="72"/>
  <c r="H49" i="72"/>
  <c r="R49" i="72"/>
  <c r="H53" i="72"/>
  <c r="R53" i="72"/>
  <c r="H55" i="72"/>
  <c r="R55" i="72"/>
  <c r="H57" i="72"/>
  <c r="R57" i="72"/>
  <c r="H59" i="72"/>
  <c r="R59" i="72"/>
  <c r="H63" i="72"/>
  <c r="R63" i="72"/>
  <c r="H65" i="72"/>
  <c r="R65" i="72"/>
  <c r="H67" i="72"/>
  <c r="R67" i="72"/>
  <c r="H75" i="72"/>
  <c r="R75" i="72"/>
  <c r="H77" i="72"/>
  <c r="R77" i="72"/>
  <c r="H79" i="72"/>
  <c r="R79" i="72"/>
  <c r="F80" i="72"/>
  <c r="P80" i="72"/>
  <c r="F82" i="72"/>
  <c r="P82" i="72"/>
  <c r="F84" i="72"/>
  <c r="P84" i="72"/>
  <c r="H102" i="72"/>
  <c r="R102" i="72"/>
  <c r="H104" i="72"/>
  <c r="M133" i="72"/>
  <c r="R147" i="72"/>
  <c r="H147" i="72"/>
  <c r="W147" i="72"/>
  <c r="M147" i="72"/>
  <c r="P147" i="72"/>
  <c r="K147" i="72"/>
  <c r="F147" i="72"/>
  <c r="R153" i="72"/>
  <c r="H153" i="72"/>
  <c r="P153" i="72"/>
  <c r="F153" i="72"/>
  <c r="W153" i="72"/>
  <c r="M153" i="72"/>
  <c r="U153" i="72"/>
  <c r="K153" i="72"/>
  <c r="K36" i="72"/>
  <c r="U36" i="72"/>
  <c r="K45" i="72"/>
  <c r="U45" i="72"/>
  <c r="K47" i="72"/>
  <c r="U47" i="72"/>
  <c r="K49" i="72"/>
  <c r="U49" i="72"/>
  <c r="K53" i="72"/>
  <c r="U53" i="72"/>
  <c r="K55" i="72"/>
  <c r="U55" i="72"/>
  <c r="K57" i="72"/>
  <c r="U57" i="72"/>
  <c r="K59" i="72"/>
  <c r="U59" i="72"/>
  <c r="K63" i="72"/>
  <c r="U63" i="72"/>
  <c r="K65" i="72"/>
  <c r="U65" i="72"/>
  <c r="K67" i="72"/>
  <c r="U67" i="72"/>
  <c r="K75" i="72"/>
  <c r="U75" i="72"/>
  <c r="K77" i="72"/>
  <c r="U77" i="72"/>
  <c r="K79" i="72"/>
  <c r="U79" i="72"/>
  <c r="K102" i="72"/>
  <c r="U102" i="72"/>
  <c r="W104" i="72"/>
  <c r="U104" i="72"/>
  <c r="K104" i="72"/>
  <c r="R143" i="72"/>
  <c r="H143" i="72"/>
  <c r="P143" i="72"/>
  <c r="F143" i="72"/>
  <c r="W143" i="72"/>
  <c r="M143" i="72"/>
  <c r="R157" i="72"/>
  <c r="H157" i="72"/>
  <c r="P157" i="72"/>
  <c r="F157" i="72"/>
  <c r="W157" i="72"/>
  <c r="M157" i="72"/>
  <c r="U157" i="72"/>
  <c r="K157" i="72"/>
  <c r="M24" i="72"/>
  <c r="K34" i="72"/>
  <c r="F35" i="72"/>
  <c r="K37" i="72"/>
  <c r="F39" i="72"/>
  <c r="K43" i="72"/>
  <c r="M45" i="72"/>
  <c r="M47" i="72"/>
  <c r="M49" i="72"/>
  <c r="M53" i="72"/>
  <c r="M55" i="72"/>
  <c r="M57" i="72"/>
  <c r="M59" i="72"/>
  <c r="M63" i="72"/>
  <c r="M65" i="72"/>
  <c r="M67" i="72"/>
  <c r="M75" i="72"/>
  <c r="M77" i="72"/>
  <c r="K80" i="72"/>
  <c r="K82" i="72"/>
  <c r="K84" i="72"/>
  <c r="M102" i="72"/>
  <c r="M104" i="72"/>
  <c r="K143" i="72"/>
  <c r="F105" i="72"/>
  <c r="P105" i="72"/>
  <c r="K106" i="72"/>
  <c r="U106" i="72"/>
  <c r="F107" i="72"/>
  <c r="P107" i="72"/>
  <c r="K108" i="72"/>
  <c r="U108" i="72"/>
  <c r="F109" i="72"/>
  <c r="P109" i="72"/>
  <c r="K110" i="72"/>
  <c r="U110" i="72"/>
  <c r="K115" i="72"/>
  <c r="U115" i="72"/>
  <c r="F116" i="72"/>
  <c r="P116" i="72"/>
  <c r="K117" i="72"/>
  <c r="U117" i="72"/>
  <c r="F118" i="72"/>
  <c r="P118" i="72"/>
  <c r="K119" i="72"/>
  <c r="U119" i="72"/>
  <c r="K121" i="72"/>
  <c r="U121" i="72"/>
  <c r="F126" i="72"/>
  <c r="P126" i="72"/>
  <c r="K127" i="72"/>
  <c r="U127" i="72"/>
  <c r="F128" i="72"/>
  <c r="P128" i="72"/>
  <c r="K129" i="72"/>
  <c r="U129" i="72"/>
  <c r="F130" i="72"/>
  <c r="P130" i="72"/>
  <c r="K131" i="72"/>
  <c r="U131" i="72"/>
  <c r="F134" i="72"/>
  <c r="P134" i="72"/>
  <c r="K135" i="72"/>
  <c r="F136" i="72"/>
  <c r="P136" i="72"/>
  <c r="K137" i="72"/>
  <c r="F138" i="72"/>
  <c r="P138" i="72"/>
  <c r="K139" i="72"/>
  <c r="F140" i="72"/>
  <c r="P140" i="72"/>
  <c r="K141" i="72"/>
  <c r="F142" i="72"/>
  <c r="P142" i="72"/>
  <c r="H144" i="72"/>
  <c r="W148" i="72"/>
  <c r="M148" i="72"/>
  <c r="R148" i="72"/>
  <c r="H148" i="72"/>
  <c r="U148" i="72"/>
  <c r="R187" i="72"/>
  <c r="H187" i="72"/>
  <c r="P187" i="72"/>
  <c r="F187" i="72"/>
  <c r="W187" i="72"/>
  <c r="M187" i="72"/>
  <c r="R191" i="72"/>
  <c r="H191" i="72"/>
  <c r="P191" i="72"/>
  <c r="F191" i="72"/>
  <c r="W191" i="72"/>
  <c r="M191" i="72"/>
  <c r="H105" i="72"/>
  <c r="R105" i="72"/>
  <c r="M106" i="72"/>
  <c r="W106" i="72"/>
  <c r="H107" i="72"/>
  <c r="R107" i="72"/>
  <c r="M108" i="72"/>
  <c r="W108" i="72"/>
  <c r="H109" i="72"/>
  <c r="R109" i="72"/>
  <c r="M110" i="72"/>
  <c r="M115" i="72"/>
  <c r="W115" i="72"/>
  <c r="H116" i="72"/>
  <c r="R116" i="72"/>
  <c r="M117" i="72"/>
  <c r="W117" i="72"/>
  <c r="H118" i="72"/>
  <c r="R118" i="72"/>
  <c r="M119" i="72"/>
  <c r="W119" i="72"/>
  <c r="M121" i="72"/>
  <c r="W121" i="72"/>
  <c r="H126" i="72"/>
  <c r="R126" i="72"/>
  <c r="M127" i="72"/>
  <c r="W127" i="72"/>
  <c r="H128" i="72"/>
  <c r="R128" i="72"/>
  <c r="M129" i="72"/>
  <c r="W129" i="72"/>
  <c r="H130" i="72"/>
  <c r="R130" i="72"/>
  <c r="M131" i="72"/>
  <c r="W131" i="72"/>
  <c r="R134" i="72"/>
  <c r="R136" i="72"/>
  <c r="R140" i="72"/>
  <c r="W144" i="72"/>
  <c r="R144" i="72"/>
  <c r="K144" i="72"/>
  <c r="R145" i="72"/>
  <c r="H145" i="72"/>
  <c r="W145" i="72"/>
  <c r="M145" i="72"/>
  <c r="U145" i="72"/>
  <c r="R149" i="72"/>
  <c r="H149" i="72"/>
  <c r="W149" i="72"/>
  <c r="M149" i="72"/>
  <c r="U149" i="72"/>
  <c r="R151" i="72"/>
  <c r="H151" i="72"/>
  <c r="P151" i="72"/>
  <c r="F151" i="72"/>
  <c r="W151" i="72"/>
  <c r="M151" i="72"/>
  <c r="R155" i="72"/>
  <c r="H155" i="72"/>
  <c r="P155" i="72"/>
  <c r="F155" i="72"/>
  <c r="W155" i="72"/>
  <c r="M155" i="72"/>
  <c r="R159" i="72"/>
  <c r="H159" i="72"/>
  <c r="P159" i="72"/>
  <c r="F159" i="72"/>
  <c r="W159" i="72"/>
  <c r="M159" i="72"/>
  <c r="R163" i="72"/>
  <c r="H163" i="72"/>
  <c r="P163" i="72"/>
  <c r="F163" i="72"/>
  <c r="W163" i="72"/>
  <c r="M163" i="72"/>
  <c r="R197" i="72"/>
  <c r="H197" i="72"/>
  <c r="W197" i="72"/>
  <c r="M197" i="72"/>
  <c r="P197" i="72"/>
  <c r="K197" i="72"/>
  <c r="F197" i="72"/>
  <c r="R216" i="72"/>
  <c r="H216" i="72"/>
  <c r="P216" i="72"/>
  <c r="F216" i="72"/>
  <c r="W216" i="72"/>
  <c r="M216" i="72"/>
  <c r="U216" i="72"/>
  <c r="K216" i="72"/>
  <c r="K105" i="72"/>
  <c r="F106" i="72"/>
  <c r="K107" i="72"/>
  <c r="F108" i="72"/>
  <c r="K109" i="72"/>
  <c r="F110" i="72"/>
  <c r="F115" i="72"/>
  <c r="K116" i="72"/>
  <c r="F117" i="72"/>
  <c r="K118" i="72"/>
  <c r="F119" i="72"/>
  <c r="F121" i="72"/>
  <c r="K126" i="72"/>
  <c r="F127" i="72"/>
  <c r="K128" i="72"/>
  <c r="F129" i="72"/>
  <c r="K130" i="72"/>
  <c r="F131" i="72"/>
  <c r="K134" i="72"/>
  <c r="K136" i="72"/>
  <c r="K138" i="72"/>
  <c r="K140" i="72"/>
  <c r="K142" i="72"/>
  <c r="M144" i="72"/>
  <c r="F145" i="72"/>
  <c r="W146" i="72"/>
  <c r="M146" i="72"/>
  <c r="R146" i="72"/>
  <c r="H146" i="72"/>
  <c r="U146" i="72"/>
  <c r="F149" i="72"/>
  <c r="K151" i="72"/>
  <c r="K155" i="72"/>
  <c r="R185" i="72"/>
  <c r="H185" i="72"/>
  <c r="P185" i="72"/>
  <c r="F185" i="72"/>
  <c r="W185" i="72"/>
  <c r="M185" i="72"/>
  <c r="U187" i="72"/>
  <c r="R189" i="72"/>
  <c r="H189" i="72"/>
  <c r="P189" i="72"/>
  <c r="F189" i="72"/>
  <c r="W189" i="72"/>
  <c r="M189" i="72"/>
  <c r="U191" i="72"/>
  <c r="U197" i="72"/>
  <c r="R199" i="72"/>
  <c r="H199" i="72"/>
  <c r="P199" i="72"/>
  <c r="F199" i="72"/>
  <c r="M199" i="72"/>
  <c r="U199" i="72"/>
  <c r="K199" i="72"/>
  <c r="H150" i="72"/>
  <c r="R150" i="72"/>
  <c r="H152" i="72"/>
  <c r="R152" i="72"/>
  <c r="H154" i="72"/>
  <c r="R154" i="72"/>
  <c r="H156" i="72"/>
  <c r="R156" i="72"/>
  <c r="H158" i="72"/>
  <c r="R158" i="72"/>
  <c r="H160" i="72"/>
  <c r="R160" i="72"/>
  <c r="H162" i="72"/>
  <c r="R162" i="72"/>
  <c r="H186" i="72"/>
  <c r="R186" i="72"/>
  <c r="H188" i="72"/>
  <c r="R188" i="72"/>
  <c r="H190" i="72"/>
  <c r="R190" i="72"/>
  <c r="H192" i="72"/>
  <c r="R192" i="72"/>
  <c r="F193" i="72"/>
  <c r="W194" i="72"/>
  <c r="M194" i="72"/>
  <c r="R194" i="72"/>
  <c r="H194" i="72"/>
  <c r="U194" i="72"/>
  <c r="K196" i="72"/>
  <c r="W198" i="72"/>
  <c r="M198" i="72"/>
  <c r="U198" i="72"/>
  <c r="K198" i="72"/>
  <c r="R198" i="72"/>
  <c r="H198" i="72"/>
  <c r="H203" i="72"/>
  <c r="R203" i="72"/>
  <c r="U209" i="72"/>
  <c r="O207" i="72"/>
  <c r="B223" i="72"/>
  <c r="W223" i="72" s="1"/>
  <c r="R224" i="72"/>
  <c r="H224" i="72"/>
  <c r="P224" i="72"/>
  <c r="F224" i="72"/>
  <c r="W224" i="72"/>
  <c r="M224" i="72"/>
  <c r="R228" i="72"/>
  <c r="H228" i="72"/>
  <c r="P228" i="72"/>
  <c r="F228" i="72"/>
  <c r="W228" i="72"/>
  <c r="M228" i="72"/>
  <c r="K150" i="72"/>
  <c r="U150" i="72"/>
  <c r="K152" i="72"/>
  <c r="U152" i="72"/>
  <c r="K154" i="72"/>
  <c r="U154" i="72"/>
  <c r="K156" i="72"/>
  <c r="U156" i="72"/>
  <c r="K158" i="72"/>
  <c r="U158" i="72"/>
  <c r="K160" i="72"/>
  <c r="U160" i="72"/>
  <c r="K162" i="72"/>
  <c r="U162" i="72"/>
  <c r="K186" i="72"/>
  <c r="U186" i="72"/>
  <c r="K188" i="72"/>
  <c r="U188" i="72"/>
  <c r="K190" i="72"/>
  <c r="U190" i="72"/>
  <c r="K192" i="72"/>
  <c r="U192" i="72"/>
  <c r="R195" i="72"/>
  <c r="H195" i="72"/>
  <c r="W195" i="72"/>
  <c r="M195" i="72"/>
  <c r="U195" i="72"/>
  <c r="R205" i="72"/>
  <c r="H205" i="72"/>
  <c r="P205" i="72"/>
  <c r="F205" i="72"/>
  <c r="W205" i="72"/>
  <c r="M205" i="72"/>
  <c r="R218" i="72"/>
  <c r="H218" i="72"/>
  <c r="P218" i="72"/>
  <c r="F218" i="72"/>
  <c r="W218" i="72"/>
  <c r="M218" i="72"/>
  <c r="R221" i="72"/>
  <c r="H221" i="72"/>
  <c r="P221" i="72"/>
  <c r="F221" i="72"/>
  <c r="W221" i="72"/>
  <c r="M221" i="72"/>
  <c r="K224" i="72"/>
  <c r="K228" i="72"/>
  <c r="M150" i="72"/>
  <c r="M152" i="72"/>
  <c r="M154" i="72"/>
  <c r="M156" i="72"/>
  <c r="M158" i="72"/>
  <c r="M160" i="72"/>
  <c r="M162" i="72"/>
  <c r="M186" i="72"/>
  <c r="M188" i="72"/>
  <c r="M190" i="72"/>
  <c r="M192" i="72"/>
  <c r="R193" i="72"/>
  <c r="H193" i="72"/>
  <c r="W193" i="72"/>
  <c r="M193" i="72"/>
  <c r="P193" i="72"/>
  <c r="F195" i="72"/>
  <c r="W196" i="72"/>
  <c r="M196" i="72"/>
  <c r="R196" i="72"/>
  <c r="H196" i="72"/>
  <c r="U196" i="72"/>
  <c r="M203" i="72"/>
  <c r="W203" i="72"/>
  <c r="K205" i="72"/>
  <c r="K218" i="72"/>
  <c r="K221" i="72"/>
  <c r="U224" i="72"/>
  <c r="R226" i="72"/>
  <c r="H226" i="72"/>
  <c r="P226" i="72"/>
  <c r="F226" i="72"/>
  <c r="W226" i="72"/>
  <c r="M226" i="72"/>
  <c r="U228" i="72"/>
  <c r="K200" i="72"/>
  <c r="U200" i="72"/>
  <c r="H201" i="72"/>
  <c r="R201" i="72"/>
  <c r="K210" i="72"/>
  <c r="U210" i="72"/>
  <c r="F211" i="72"/>
  <c r="P211" i="72"/>
  <c r="K212" i="72"/>
  <c r="U212" i="72"/>
  <c r="F213" i="72"/>
  <c r="P213" i="72"/>
  <c r="K214" i="72"/>
  <c r="U214" i="72"/>
  <c r="H215" i="72"/>
  <c r="R215" i="72"/>
  <c r="H217" i="72"/>
  <c r="R217" i="72"/>
  <c r="H219" i="72"/>
  <c r="R219" i="72"/>
  <c r="H220" i="72"/>
  <c r="R220" i="72"/>
  <c r="H225" i="72"/>
  <c r="R225" i="72"/>
  <c r="H227" i="72"/>
  <c r="R227" i="72"/>
  <c r="H229" i="72"/>
  <c r="U229" i="72"/>
  <c r="K201" i="72"/>
  <c r="U201" i="72"/>
  <c r="K215" i="72"/>
  <c r="U215" i="72"/>
  <c r="K217" i="72"/>
  <c r="U217" i="72"/>
  <c r="K219" i="72"/>
  <c r="U219" i="72"/>
  <c r="K220" i="72"/>
  <c r="U220" i="72"/>
  <c r="K225" i="72"/>
  <c r="U225" i="72"/>
  <c r="K227" i="72"/>
  <c r="U227" i="72"/>
  <c r="K229" i="72"/>
  <c r="W229" i="72"/>
  <c r="F200" i="72"/>
  <c r="F210" i="72"/>
  <c r="K211" i="72"/>
  <c r="F212" i="72"/>
  <c r="K213" i="72"/>
  <c r="F214" i="72"/>
  <c r="M215" i="72"/>
  <c r="M217" i="72"/>
  <c r="M219" i="72"/>
  <c r="M220" i="72"/>
  <c r="M225" i="72"/>
  <c r="M227" i="72"/>
  <c r="P112" i="72" l="1"/>
  <c r="R112" i="72"/>
  <c r="U112" i="72"/>
  <c r="H26" i="72"/>
  <c r="P26" i="72"/>
  <c r="K209" i="72"/>
  <c r="E12" i="74"/>
  <c r="C16" i="75"/>
  <c r="P209" i="72"/>
  <c r="U26" i="72"/>
  <c r="H209" i="72"/>
  <c r="R223" i="72"/>
  <c r="F33" i="72"/>
  <c r="K26" i="72"/>
  <c r="H33" i="72"/>
  <c r="W26" i="72"/>
  <c r="F26" i="72"/>
  <c r="R209" i="72"/>
  <c r="W209" i="72"/>
  <c r="G17" i="72"/>
  <c r="G15" i="72" s="1"/>
  <c r="D12" i="113"/>
  <c r="C13" i="122"/>
  <c r="U223" i="72"/>
  <c r="M209" i="72"/>
  <c r="M33" i="72"/>
  <c r="P33" i="72"/>
  <c r="I12" i="149"/>
  <c r="C78" i="149"/>
  <c r="C94" i="149"/>
  <c r="C91" i="149"/>
  <c r="C90" i="149"/>
  <c r="C87" i="149"/>
  <c r="C86" i="149"/>
  <c r="C65" i="149"/>
  <c r="C64" i="149"/>
  <c r="C55" i="149"/>
  <c r="C54" i="149"/>
  <c r="C48" i="149"/>
  <c r="C52" i="149"/>
  <c r="C50" i="149"/>
  <c r="C67" i="149"/>
  <c r="C62" i="149"/>
  <c r="C57" i="149"/>
  <c r="C100" i="149"/>
  <c r="C77" i="149"/>
  <c r="C71" i="149"/>
  <c r="C44" i="149"/>
  <c r="C39" i="149"/>
  <c r="C38" i="149"/>
  <c r="C56" i="149"/>
  <c r="C46" i="149"/>
  <c r="C30" i="149"/>
  <c r="C19" i="149"/>
  <c r="C66" i="149"/>
  <c r="C24" i="149"/>
  <c r="C32" i="149"/>
  <c r="C29" i="149"/>
  <c r="C36" i="149"/>
  <c r="C23" i="149"/>
  <c r="C31" i="149"/>
  <c r="C33" i="149"/>
  <c r="C49" i="149"/>
  <c r="C59" i="149"/>
  <c r="C79" i="149"/>
  <c r="C99" i="149"/>
  <c r="C102" i="149"/>
  <c r="C45" i="149"/>
  <c r="C83" i="149"/>
  <c r="C84" i="149"/>
  <c r="C101" i="149"/>
  <c r="C18" i="149"/>
  <c r="C47" i="149"/>
  <c r="C69" i="149"/>
  <c r="C20" i="149"/>
  <c r="C73" i="149"/>
  <c r="C85" i="149"/>
  <c r="C89" i="149"/>
  <c r="C88" i="149"/>
  <c r="C37" i="149"/>
  <c r="C40" i="149"/>
  <c r="C43" i="149"/>
  <c r="C58" i="149"/>
  <c r="C68" i="149"/>
  <c r="C82" i="149"/>
  <c r="C92" i="149"/>
  <c r="C25" i="149"/>
  <c r="C80" i="149"/>
  <c r="C98" i="149"/>
  <c r="C97" i="149"/>
  <c r="C96" i="149"/>
  <c r="C12" i="149" s="1"/>
  <c r="C76" i="149"/>
  <c r="C42" i="149"/>
  <c r="C75" i="149"/>
  <c r="C22" i="149"/>
  <c r="C16" i="149"/>
  <c r="C61" i="149"/>
  <c r="C17" i="149"/>
  <c r="C28" i="149"/>
  <c r="L12" i="149"/>
  <c r="O12" i="149"/>
  <c r="C35" i="149"/>
  <c r="C27" i="149"/>
  <c r="C86" i="119"/>
  <c r="C85" i="119"/>
  <c r="C84" i="119"/>
  <c r="C68" i="119"/>
  <c r="C57" i="119"/>
  <c r="C56" i="119"/>
  <c r="C54" i="119"/>
  <c r="C49" i="119"/>
  <c r="C46" i="119"/>
  <c r="C43" i="119"/>
  <c r="C31" i="119"/>
  <c r="C28" i="119"/>
  <c r="C18" i="119"/>
  <c r="C91" i="119"/>
  <c r="C82" i="119"/>
  <c r="C77" i="119"/>
  <c r="C76" i="119"/>
  <c r="C75" i="119"/>
  <c r="C74" i="119"/>
  <c r="C73" i="119"/>
  <c r="C72" i="119"/>
  <c r="C71" i="119"/>
  <c r="C70" i="119"/>
  <c r="C69" i="119"/>
  <c r="C27" i="119"/>
  <c r="C16" i="119"/>
  <c r="C87" i="119"/>
  <c r="C83" i="119"/>
  <c r="C48" i="119"/>
  <c r="C45" i="119"/>
  <c r="C29" i="119"/>
  <c r="C93" i="119"/>
  <c r="C58" i="119"/>
  <c r="C55" i="119"/>
  <c r="C47" i="119"/>
  <c r="C44" i="119"/>
  <c r="C42" i="119"/>
  <c r="C32" i="119"/>
  <c r="C30" i="119"/>
  <c r="C19" i="119"/>
  <c r="C17" i="119"/>
  <c r="C63" i="119"/>
  <c r="C38" i="119"/>
  <c r="C62" i="119"/>
  <c r="C95" i="119"/>
  <c r="C96" i="119"/>
  <c r="C100" i="119"/>
  <c r="C36" i="119"/>
  <c r="C99" i="119"/>
  <c r="C65" i="119"/>
  <c r="C64" i="119"/>
  <c r="C80" i="119"/>
  <c r="C22" i="119"/>
  <c r="C97" i="119"/>
  <c r="C101" i="119"/>
  <c r="C53" i="119"/>
  <c r="C67" i="119"/>
  <c r="C41" i="119"/>
  <c r="C21" i="119"/>
  <c r="C35" i="119"/>
  <c r="C79" i="119"/>
  <c r="C37" i="119"/>
  <c r="C23" i="119"/>
  <c r="C98" i="119"/>
  <c r="C26" i="119"/>
  <c r="C51" i="119"/>
  <c r="C89" i="119"/>
  <c r="C39" i="119"/>
  <c r="C24" i="119"/>
  <c r="C34" i="119"/>
  <c r="C60" i="119"/>
  <c r="C61" i="119"/>
  <c r="I11" i="119"/>
  <c r="C15" i="119"/>
  <c r="F11" i="119"/>
  <c r="C13" i="119"/>
  <c r="C91" i="122"/>
  <c r="C87" i="122"/>
  <c r="C83" i="122"/>
  <c r="C77" i="122"/>
  <c r="C61" i="122"/>
  <c r="C56" i="122"/>
  <c r="C51" i="122"/>
  <c r="C47" i="122"/>
  <c r="C43" i="122"/>
  <c r="C38" i="122"/>
  <c r="C32" i="122"/>
  <c r="C28" i="122"/>
  <c r="C99" i="122"/>
  <c r="C90" i="122"/>
  <c r="C86" i="122"/>
  <c r="C76" i="122"/>
  <c r="C70" i="122"/>
  <c r="C65" i="122"/>
  <c r="C55" i="122"/>
  <c r="C46" i="122"/>
  <c r="C42" i="122"/>
  <c r="C37" i="122"/>
  <c r="C31" i="122"/>
  <c r="C101" i="122"/>
  <c r="C84" i="122"/>
  <c r="C48" i="122"/>
  <c r="C23" i="122"/>
  <c r="C88" i="122"/>
  <c r="C97" i="122"/>
  <c r="C78" i="122"/>
  <c r="C57" i="122"/>
  <c r="C44" i="122"/>
  <c r="C29" i="122"/>
  <c r="C22" i="122"/>
  <c r="C68" i="122"/>
  <c r="C39" i="122"/>
  <c r="C72" i="122"/>
  <c r="C16" i="122"/>
  <c r="C18" i="122"/>
  <c r="C89" i="122"/>
  <c r="C19" i="122"/>
  <c r="C49" i="122"/>
  <c r="C85" i="122"/>
  <c r="C96" i="122"/>
  <c r="C24" i="122"/>
  <c r="C100" i="122"/>
  <c r="C36" i="122"/>
  <c r="C35" i="122"/>
  <c r="C66" i="122"/>
  <c r="C30" i="122"/>
  <c r="C54" i="122"/>
  <c r="C74" i="122"/>
  <c r="C41" i="122"/>
  <c r="C45" i="122"/>
  <c r="C58" i="122"/>
  <c r="C75" i="122"/>
  <c r="C79" i="122"/>
  <c r="C21" i="122"/>
  <c r="C17" i="122"/>
  <c r="C93" i="122"/>
  <c r="C64" i="122"/>
  <c r="C98" i="122"/>
  <c r="C53" i="122"/>
  <c r="C60" i="122"/>
  <c r="C95" i="122"/>
  <c r="C11" i="122" s="1"/>
  <c r="C81" i="122"/>
  <c r="C82" i="122"/>
  <c r="C27" i="122"/>
  <c r="C63" i="122"/>
  <c r="C15" i="122"/>
  <c r="C26" i="122"/>
  <c r="C34" i="122"/>
  <c r="I11" i="122"/>
  <c r="L11" i="122"/>
  <c r="C11" i="105"/>
  <c r="C65" i="108"/>
  <c r="C55" i="108"/>
  <c r="C46" i="108"/>
  <c r="C90" i="108"/>
  <c r="C76" i="108"/>
  <c r="C74" i="108"/>
  <c r="C67" i="108"/>
  <c r="C48" i="108"/>
  <c r="C75" i="108"/>
  <c r="C57" i="108"/>
  <c r="C39" i="108"/>
  <c r="C29" i="108"/>
  <c r="C23" i="108"/>
  <c r="C18" i="108"/>
  <c r="C37" i="108"/>
  <c r="C31" i="108"/>
  <c r="C99" i="108"/>
  <c r="C86" i="108"/>
  <c r="C44" i="108"/>
  <c r="C89" i="108"/>
  <c r="C30" i="108"/>
  <c r="C43" i="108"/>
  <c r="C79" i="108"/>
  <c r="C78" i="108"/>
  <c r="C97" i="108"/>
  <c r="C101" i="108"/>
  <c r="C58" i="108"/>
  <c r="C72" i="108"/>
  <c r="C96" i="108"/>
  <c r="C47" i="108"/>
  <c r="C22" i="108"/>
  <c r="C42" i="108"/>
  <c r="C83" i="108"/>
  <c r="C26" i="108"/>
  <c r="C19" i="108"/>
  <c r="C36" i="108"/>
  <c r="C98" i="108"/>
  <c r="C51" i="108"/>
  <c r="C17" i="108"/>
  <c r="C28" i="108"/>
  <c r="C49" i="108"/>
  <c r="C64" i="108"/>
  <c r="C77" i="108"/>
  <c r="C87" i="108"/>
  <c r="C21" i="108"/>
  <c r="C70" i="108"/>
  <c r="C85" i="108"/>
  <c r="C32" i="108"/>
  <c r="C38" i="108"/>
  <c r="C84" i="108"/>
  <c r="C91" i="108"/>
  <c r="C27" i="108"/>
  <c r="C16" i="108"/>
  <c r="C34" i="108"/>
  <c r="C24" i="108"/>
  <c r="C66" i="108"/>
  <c r="C61" i="108"/>
  <c r="C56" i="108"/>
  <c r="C93" i="108"/>
  <c r="C41" i="108"/>
  <c r="C54" i="108"/>
  <c r="C100" i="108"/>
  <c r="C35" i="108"/>
  <c r="C88" i="108"/>
  <c r="C45" i="108"/>
  <c r="C68" i="108"/>
  <c r="C63" i="108"/>
  <c r="C15" i="108"/>
  <c r="C53" i="108"/>
  <c r="C95" i="108"/>
  <c r="C11" i="108" s="1"/>
  <c r="C82" i="108"/>
  <c r="C81" i="108"/>
  <c r="I11" i="108"/>
  <c r="O11" i="108"/>
  <c r="C60" i="108"/>
  <c r="L11" i="108"/>
  <c r="R11" i="108"/>
  <c r="C11" i="111"/>
  <c r="G12" i="84"/>
  <c r="M12" i="84"/>
  <c r="C12" i="81"/>
  <c r="C28" i="81"/>
  <c r="C24" i="81"/>
  <c r="C16" i="81"/>
  <c r="C34" i="81"/>
  <c r="C17" i="81"/>
  <c r="C35" i="81"/>
  <c r="C18" i="81"/>
  <c r="C30" i="81"/>
  <c r="C31" i="81"/>
  <c r="C20" i="81"/>
  <c r="C14" i="81"/>
  <c r="C21" i="81"/>
  <c r="C29" i="81"/>
  <c r="C15" i="81"/>
  <c r="C32" i="81"/>
  <c r="C25" i="81"/>
  <c r="C22" i="81"/>
  <c r="C26" i="81"/>
  <c r="C19" i="81"/>
  <c r="C12" i="80"/>
  <c r="C15" i="75"/>
  <c r="C14" i="75"/>
  <c r="C12" i="75" s="1"/>
  <c r="C17" i="75"/>
  <c r="F12" i="75"/>
  <c r="K223" i="72"/>
  <c r="H223" i="72"/>
  <c r="H42" i="72"/>
  <c r="M223" i="72"/>
  <c r="R42" i="72"/>
  <c r="U114" i="72"/>
  <c r="K74" i="72"/>
  <c r="F42" i="72"/>
  <c r="F114" i="72"/>
  <c r="F223" i="72"/>
  <c r="P114" i="72"/>
  <c r="B19" i="72"/>
  <c r="W19" i="72" s="1"/>
  <c r="R114" i="72"/>
  <c r="B207" i="72"/>
  <c r="P207" i="72" s="1"/>
  <c r="P223" i="72"/>
  <c r="H112" i="72"/>
  <c r="W112" i="72"/>
  <c r="F20" i="72"/>
  <c r="W133" i="72"/>
  <c r="F112" i="72"/>
  <c r="H125" i="72"/>
  <c r="K125" i="72"/>
  <c r="M114" i="72"/>
  <c r="M112" i="72"/>
  <c r="F133" i="72"/>
  <c r="K112" i="72"/>
  <c r="H114" i="72"/>
  <c r="U70" i="72"/>
  <c r="H133" i="72"/>
  <c r="U133" i="72"/>
  <c r="W100" i="72"/>
  <c r="R133" i="72"/>
  <c r="B32" i="72"/>
  <c r="F32" i="72" s="1"/>
  <c r="K114" i="72"/>
  <c r="B70" i="72"/>
  <c r="K70" i="72" s="1"/>
  <c r="F125" i="72"/>
  <c r="P125" i="72"/>
  <c r="B123" i="72"/>
  <c r="K123" i="72" s="1"/>
  <c r="M125" i="72"/>
  <c r="R125" i="72"/>
  <c r="U125" i="72"/>
  <c r="L15" i="72"/>
  <c r="M51" i="72"/>
  <c r="F100" i="72"/>
  <c r="P51" i="72"/>
  <c r="Q17" i="72"/>
  <c r="H100" i="72"/>
  <c r="R51" i="72"/>
  <c r="H20" i="72"/>
  <c r="M100" i="72"/>
  <c r="T17" i="72"/>
  <c r="B98" i="72"/>
  <c r="F98" i="72" s="1"/>
  <c r="B41" i="72"/>
  <c r="E17" i="72"/>
  <c r="M20" i="72"/>
  <c r="K98" i="72"/>
  <c r="K51" i="72"/>
  <c r="U20" i="72"/>
  <c r="R20" i="72"/>
  <c r="V15" i="72"/>
  <c r="U51" i="72"/>
  <c r="P100" i="72"/>
  <c r="F51" i="72"/>
  <c r="P20" i="72"/>
  <c r="W51" i="72"/>
  <c r="W42" i="72"/>
  <c r="K42" i="72"/>
  <c r="M42" i="72"/>
  <c r="U42" i="72"/>
  <c r="O17" i="72"/>
  <c r="K100" i="72"/>
  <c r="J17" i="72"/>
  <c r="K20" i="72"/>
  <c r="R100" i="72"/>
  <c r="C11" i="119" l="1"/>
  <c r="R207" i="72"/>
  <c r="K207" i="72"/>
  <c r="U207" i="72"/>
  <c r="K19" i="72"/>
  <c r="D12" i="84"/>
  <c r="U19" i="72"/>
  <c r="F19" i="72"/>
  <c r="R19" i="72"/>
  <c r="M19" i="72"/>
  <c r="H19" i="72"/>
  <c r="P19" i="72"/>
  <c r="H207" i="72"/>
  <c r="P98" i="72"/>
  <c r="M207" i="72"/>
  <c r="F207" i="72"/>
  <c r="P70" i="72"/>
  <c r="R70" i="72"/>
  <c r="M70" i="72"/>
  <c r="F70" i="72"/>
  <c r="H70" i="72"/>
  <c r="W70" i="72"/>
  <c r="W32" i="72"/>
  <c r="R32" i="72"/>
  <c r="H32" i="72"/>
  <c r="U32" i="72"/>
  <c r="K32" i="72"/>
  <c r="M32" i="72"/>
  <c r="P32" i="72"/>
  <c r="W207" i="72"/>
  <c r="U123" i="72"/>
  <c r="W123" i="72"/>
  <c r="F123" i="72"/>
  <c r="H123" i="72"/>
  <c r="M123" i="72"/>
  <c r="P123" i="72"/>
  <c r="R123" i="72"/>
  <c r="O15" i="72"/>
  <c r="R41" i="72"/>
  <c r="W41" i="72"/>
  <c r="H41" i="72"/>
  <c r="U41" i="72"/>
  <c r="K41" i="72"/>
  <c r="V13" i="72"/>
  <c r="F41" i="72"/>
  <c r="Q15" i="72"/>
  <c r="J15" i="72"/>
  <c r="M41" i="72"/>
  <c r="R98" i="72"/>
  <c r="H98" i="72"/>
  <c r="W98" i="72"/>
  <c r="M98" i="72"/>
  <c r="L13" i="72"/>
  <c r="G13" i="72"/>
  <c r="B17" i="72"/>
  <c r="F17" i="72" s="1"/>
  <c r="E15" i="72"/>
  <c r="P41" i="72"/>
  <c r="U98" i="72"/>
  <c r="T15" i="72"/>
  <c r="R17" i="72" l="1"/>
  <c r="U17" i="72"/>
  <c r="T13" i="72"/>
  <c r="J13" i="72"/>
  <c r="M17" i="72"/>
  <c r="W17" i="72"/>
  <c r="H17" i="72"/>
  <c r="K17" i="72"/>
  <c r="O13" i="72"/>
  <c r="E13" i="72"/>
  <c r="B15" i="72"/>
  <c r="K15" i="72" s="1"/>
  <c r="Q13" i="72"/>
  <c r="P17" i="72"/>
  <c r="F15" i="72" l="1"/>
  <c r="P15" i="72"/>
  <c r="W15" i="72"/>
  <c r="M15" i="72"/>
  <c r="H15" i="72"/>
  <c r="B13" i="72"/>
  <c r="C130" i="72" s="1"/>
  <c r="U15" i="72"/>
  <c r="R15" i="72"/>
  <c r="U13" i="72" l="1"/>
  <c r="K13" i="72"/>
  <c r="P13" i="72"/>
  <c r="F13" i="72"/>
  <c r="C214" i="72"/>
  <c r="C212" i="72"/>
  <c r="C210" i="72"/>
  <c r="C200" i="72"/>
  <c r="C211" i="72"/>
  <c r="C213" i="72"/>
  <c r="C141" i="72"/>
  <c r="C139" i="72"/>
  <c r="C137" i="72"/>
  <c r="C135" i="72"/>
  <c r="C105" i="72"/>
  <c r="C193" i="72"/>
  <c r="C142" i="72"/>
  <c r="C140" i="72"/>
  <c r="C126" i="72"/>
  <c r="C107" i="72"/>
  <c r="C39" i="72"/>
  <c r="C35" i="72"/>
  <c r="C138" i="72"/>
  <c r="C136" i="72"/>
  <c r="C134" i="72"/>
  <c r="C128" i="72"/>
  <c r="C116" i="72"/>
  <c r="C109" i="72"/>
  <c r="C34" i="72"/>
  <c r="C84" i="72"/>
  <c r="C82" i="72"/>
  <c r="C80" i="72"/>
  <c r="C24" i="72"/>
  <c r="C37" i="72"/>
  <c r="C114" i="72"/>
  <c r="C32" i="72"/>
  <c r="C118" i="72"/>
  <c r="C43" i="72"/>
  <c r="C29" i="72"/>
  <c r="C125" i="72"/>
  <c r="C28" i="72"/>
  <c r="C78" i="72"/>
  <c r="C101" i="72"/>
  <c r="C143" i="72"/>
  <c r="C129" i="72"/>
  <c r="C149" i="72"/>
  <c r="C151" i="72"/>
  <c r="C216" i="72"/>
  <c r="C185" i="72"/>
  <c r="C189" i="72"/>
  <c r="C199" i="72"/>
  <c r="C228" i="72"/>
  <c r="C218" i="72"/>
  <c r="C150" i="72"/>
  <c r="C154" i="72"/>
  <c r="C158" i="72"/>
  <c r="C162" i="72"/>
  <c r="C188" i="72"/>
  <c r="C192" i="72"/>
  <c r="C226" i="72"/>
  <c r="C229" i="72"/>
  <c r="C23" i="72"/>
  <c r="C68" i="72"/>
  <c r="C76" i="72"/>
  <c r="C157" i="72"/>
  <c r="C47" i="72"/>
  <c r="C63" i="72"/>
  <c r="C77" i="72"/>
  <c r="C127" i="72"/>
  <c r="C194" i="72"/>
  <c r="C220" i="72"/>
  <c r="C112" i="72"/>
  <c r="C58" i="72"/>
  <c r="C161" i="72"/>
  <c r="C33" i="72"/>
  <c r="C44" i="72"/>
  <c r="C72" i="72"/>
  <c r="C21" i="72"/>
  <c r="C52" i="72"/>
  <c r="C56" i="72"/>
  <c r="C60" i="72"/>
  <c r="C123" i="72"/>
  <c r="C153" i="72"/>
  <c r="C36" i="72"/>
  <c r="C45" i="72"/>
  <c r="C49" i="72"/>
  <c r="C55" i="72"/>
  <c r="C59" i="72"/>
  <c r="C65" i="72"/>
  <c r="C75" i="72"/>
  <c r="C79" i="72"/>
  <c r="C102" i="72"/>
  <c r="C148" i="72"/>
  <c r="C106" i="72"/>
  <c r="C115" i="72"/>
  <c r="C131" i="72"/>
  <c r="C163" i="72"/>
  <c r="C209" i="72"/>
  <c r="C224" i="72"/>
  <c r="C215" i="72"/>
  <c r="C219" i="72"/>
  <c r="C225" i="72"/>
  <c r="C57" i="72"/>
  <c r="C187" i="72"/>
  <c r="C110" i="72"/>
  <c r="C119" i="72"/>
  <c r="C155" i="72"/>
  <c r="C221" i="72"/>
  <c r="C201" i="72"/>
  <c r="C227" i="72"/>
  <c r="C26" i="72"/>
  <c r="C27" i="72"/>
  <c r="C54" i="72"/>
  <c r="C70" i="72"/>
  <c r="C74" i="72"/>
  <c r="C103" i="72"/>
  <c r="C22" i="72"/>
  <c r="C46" i="72"/>
  <c r="C133" i="72"/>
  <c r="C38" i="72"/>
  <c r="C64" i="72"/>
  <c r="C30" i="72"/>
  <c r="C191" i="72"/>
  <c r="C108" i="72"/>
  <c r="C117" i="72"/>
  <c r="C121" i="72"/>
  <c r="C145" i="72"/>
  <c r="C159" i="72"/>
  <c r="C197" i="72"/>
  <c r="C144" i="72"/>
  <c r="C198" i="72"/>
  <c r="C152" i="72"/>
  <c r="C156" i="72"/>
  <c r="C160" i="72"/>
  <c r="C186" i="72"/>
  <c r="C190" i="72"/>
  <c r="C196" i="72"/>
  <c r="C203" i="72"/>
  <c r="C66" i="72"/>
  <c r="C62" i="72"/>
  <c r="C147" i="72"/>
  <c r="C53" i="72"/>
  <c r="C67" i="72"/>
  <c r="C104" i="72"/>
  <c r="C146" i="72"/>
  <c r="C195" i="72"/>
  <c r="C205" i="72"/>
  <c r="C217" i="72"/>
  <c r="C207" i="72"/>
  <c r="C42" i="72"/>
  <c r="C51" i="72"/>
  <c r="C20" i="72"/>
  <c r="C223" i="72"/>
  <c r="C100" i="72"/>
  <c r="C19" i="72"/>
  <c r="C98" i="72"/>
  <c r="C41" i="72"/>
  <c r="H13" i="72"/>
  <c r="C17" i="72"/>
  <c r="M13" i="72"/>
  <c r="W13" i="72"/>
  <c r="R13" i="72"/>
  <c r="C15" i="72"/>
  <c r="C13" i="72" l="1"/>
  <c r="H56" i="70" l="1"/>
  <c r="B187" i="70"/>
  <c r="B186" i="70"/>
  <c r="B185" i="70"/>
  <c r="B184" i="70"/>
  <c r="B183" i="70"/>
  <c r="K182" i="70"/>
  <c r="H182" i="70"/>
  <c r="E182" i="70"/>
  <c r="B181" i="70"/>
  <c r="I180" i="70"/>
  <c r="F180" i="70"/>
  <c r="B180" i="70"/>
  <c r="L180" i="70" s="1"/>
  <c r="B179" i="70"/>
  <c r="K178" i="70"/>
  <c r="H178" i="70"/>
  <c r="E178" i="70"/>
  <c r="B178" i="70" s="1"/>
  <c r="L177" i="70"/>
  <c r="I177" i="70"/>
  <c r="F177" i="70"/>
  <c r="C177" i="70"/>
  <c r="B177" i="70"/>
  <c r="K176" i="70"/>
  <c r="E176" i="70"/>
  <c r="L175" i="70"/>
  <c r="I175" i="70"/>
  <c r="F175" i="70"/>
  <c r="C175" i="70"/>
  <c r="B175" i="70"/>
  <c r="F174" i="70"/>
  <c r="B174" i="70"/>
  <c r="L174" i="70" s="1"/>
  <c r="L173" i="70"/>
  <c r="I173" i="70"/>
  <c r="F173" i="70"/>
  <c r="C173" i="70"/>
  <c r="B173" i="70"/>
  <c r="H172" i="70"/>
  <c r="F172" i="70"/>
  <c r="E172" i="70"/>
  <c r="B172" i="70" s="1"/>
  <c r="L171" i="70"/>
  <c r="I171" i="70"/>
  <c r="F171" i="70"/>
  <c r="C171" i="70"/>
  <c r="B171" i="70"/>
  <c r="B170" i="70"/>
  <c r="L170" i="70" s="1"/>
  <c r="F169" i="70"/>
  <c r="B169" i="70"/>
  <c r="L169" i="70" s="1"/>
  <c r="B168" i="70"/>
  <c r="L168" i="70" s="1"/>
  <c r="L167" i="70"/>
  <c r="B167" i="70"/>
  <c r="B166" i="70"/>
  <c r="L166" i="70" s="1"/>
  <c r="F165" i="70"/>
  <c r="B165" i="70"/>
  <c r="L165" i="70" s="1"/>
  <c r="B164" i="70"/>
  <c r="I164" i="70" s="1"/>
  <c r="B163" i="70"/>
  <c r="B162" i="70"/>
  <c r="L162" i="70" s="1"/>
  <c r="B161" i="70"/>
  <c r="L161" i="70" s="1"/>
  <c r="I160" i="70"/>
  <c r="B160" i="70"/>
  <c r="F160" i="70" s="1"/>
  <c r="B159" i="70"/>
  <c r="B158" i="70"/>
  <c r="L158" i="70" s="1"/>
  <c r="B157" i="70"/>
  <c r="I157" i="70" s="1"/>
  <c r="B156" i="70"/>
  <c r="L156" i="70" s="1"/>
  <c r="I155" i="70"/>
  <c r="F155" i="70"/>
  <c r="B155" i="70"/>
  <c r="B154" i="70"/>
  <c r="B153" i="70"/>
  <c r="L153" i="70" s="1"/>
  <c r="F152" i="70"/>
  <c r="B152" i="70"/>
  <c r="L152" i="70" s="1"/>
  <c r="I151" i="70"/>
  <c r="F151" i="70"/>
  <c r="B151" i="70"/>
  <c r="B150" i="70"/>
  <c r="L150" i="70" s="1"/>
  <c r="B149" i="70"/>
  <c r="L149" i="70" s="1"/>
  <c r="F148" i="70"/>
  <c r="B148" i="70"/>
  <c r="L148" i="70" s="1"/>
  <c r="I147" i="70"/>
  <c r="F147" i="70"/>
  <c r="B147" i="70"/>
  <c r="B146" i="70"/>
  <c r="L146" i="70" s="1"/>
  <c r="B145" i="70"/>
  <c r="L145" i="70" s="1"/>
  <c r="F144" i="70"/>
  <c r="B144" i="70"/>
  <c r="L144" i="70" s="1"/>
  <c r="I143" i="70"/>
  <c r="F143" i="70"/>
  <c r="B143" i="70"/>
  <c r="B142" i="70"/>
  <c r="L142" i="70" s="1"/>
  <c r="B141" i="70"/>
  <c r="L141" i="70" s="1"/>
  <c r="B140" i="70"/>
  <c r="L140" i="70" s="1"/>
  <c r="I139" i="70"/>
  <c r="F139" i="70"/>
  <c r="B139" i="70"/>
  <c r="B138" i="70"/>
  <c r="B137" i="70"/>
  <c r="L137" i="70" s="1"/>
  <c r="F136" i="70"/>
  <c r="B136" i="70"/>
  <c r="L136" i="70" s="1"/>
  <c r="F135" i="70"/>
  <c r="B135" i="70"/>
  <c r="I135" i="70" s="1"/>
  <c r="B134" i="70"/>
  <c r="L134" i="70" s="1"/>
  <c r="B133" i="70"/>
  <c r="L133" i="70" s="1"/>
  <c r="F132" i="70"/>
  <c r="B132" i="70"/>
  <c r="L132" i="70" s="1"/>
  <c r="F131" i="70"/>
  <c r="B131" i="70"/>
  <c r="I131" i="70" s="1"/>
  <c r="B130" i="70"/>
  <c r="L130" i="70" s="1"/>
  <c r="B129" i="70"/>
  <c r="B128" i="70"/>
  <c r="L128" i="70" s="1"/>
  <c r="B127" i="70"/>
  <c r="L127" i="70" s="1"/>
  <c r="I126" i="70"/>
  <c r="F126" i="70"/>
  <c r="B126" i="70"/>
  <c r="F125" i="70"/>
  <c r="B125" i="70"/>
  <c r="I125" i="70" s="1"/>
  <c r="B124" i="70"/>
  <c r="L124" i="70" s="1"/>
  <c r="B123" i="70"/>
  <c r="L123" i="70" s="1"/>
  <c r="F122" i="70"/>
  <c r="B122" i="70"/>
  <c r="L122" i="70" s="1"/>
  <c r="F121" i="70"/>
  <c r="B121" i="70"/>
  <c r="I121" i="70" s="1"/>
  <c r="B120" i="70"/>
  <c r="K119" i="70"/>
  <c r="H119" i="70"/>
  <c r="E119" i="70"/>
  <c r="B119" i="70" s="1"/>
  <c r="L108" i="70"/>
  <c r="I108" i="70"/>
  <c r="C108" i="70"/>
  <c r="B108" i="70"/>
  <c r="B107" i="70"/>
  <c r="L107" i="70" s="1"/>
  <c r="F106" i="70"/>
  <c r="B106" i="70"/>
  <c r="L106" i="70" s="1"/>
  <c r="B105" i="70"/>
  <c r="L105" i="70" s="1"/>
  <c r="B104" i="70"/>
  <c r="L104" i="70" s="1"/>
  <c r="K103" i="70"/>
  <c r="H103" i="70"/>
  <c r="E103" i="70"/>
  <c r="E101" i="70" s="1"/>
  <c r="L102" i="70"/>
  <c r="I102" i="70"/>
  <c r="F102" i="70"/>
  <c r="C102" i="70"/>
  <c r="B102" i="70"/>
  <c r="K101" i="70"/>
  <c r="F99" i="70"/>
  <c r="B99" i="70"/>
  <c r="L99" i="70" s="1"/>
  <c r="B98" i="70"/>
  <c r="I98" i="70" s="1"/>
  <c r="L97" i="70"/>
  <c r="B97" i="70"/>
  <c r="I97" i="70" s="1"/>
  <c r="L96" i="70"/>
  <c r="I96" i="70"/>
  <c r="F96" i="70"/>
  <c r="C96" i="70"/>
  <c r="B96" i="70"/>
  <c r="F95" i="70"/>
  <c r="B95" i="70"/>
  <c r="L95" i="70" s="1"/>
  <c r="F94" i="70"/>
  <c r="B94" i="70"/>
  <c r="I94" i="70" s="1"/>
  <c r="B93" i="70"/>
  <c r="I93" i="70" s="1"/>
  <c r="B92" i="70"/>
  <c r="K91" i="70"/>
  <c r="H91" i="70"/>
  <c r="E91" i="70"/>
  <c r="B91" i="70"/>
  <c r="K90" i="70"/>
  <c r="H90" i="70"/>
  <c r="L89" i="70"/>
  <c r="I89" i="70"/>
  <c r="F89" i="70"/>
  <c r="C89" i="70"/>
  <c r="B89" i="70"/>
  <c r="F88" i="70"/>
  <c r="B88" i="70"/>
  <c r="L88" i="70" s="1"/>
  <c r="F87" i="70"/>
  <c r="B87" i="70"/>
  <c r="L87" i="70" s="1"/>
  <c r="B86" i="70"/>
  <c r="I86" i="70" s="1"/>
  <c r="L85" i="70"/>
  <c r="B85" i="70"/>
  <c r="I85" i="70" s="1"/>
  <c r="L84" i="70"/>
  <c r="B84" i="70"/>
  <c r="B83" i="70"/>
  <c r="B82" i="70"/>
  <c r="L82" i="70" s="1"/>
  <c r="I81" i="70"/>
  <c r="F81" i="70"/>
  <c r="B81" i="70"/>
  <c r="L81" i="70" s="1"/>
  <c r="L80" i="70"/>
  <c r="I80" i="70"/>
  <c r="B80" i="70"/>
  <c r="B79" i="70"/>
  <c r="L79" i="70" s="1"/>
  <c r="K78" i="70"/>
  <c r="K77" i="70" s="1"/>
  <c r="H78" i="70"/>
  <c r="H77" i="70" s="1"/>
  <c r="E78" i="70"/>
  <c r="E77" i="70"/>
  <c r="L76" i="70"/>
  <c r="I76" i="70"/>
  <c r="F76" i="70"/>
  <c r="B76" i="70"/>
  <c r="F75" i="70"/>
  <c r="B75" i="70"/>
  <c r="L75" i="70" s="1"/>
  <c r="L74" i="70"/>
  <c r="I74" i="70"/>
  <c r="F74" i="70"/>
  <c r="C74" i="70"/>
  <c r="B74" i="70"/>
  <c r="B73" i="70"/>
  <c r="L72" i="70"/>
  <c r="I72" i="70"/>
  <c r="F72" i="70"/>
  <c r="C72" i="70"/>
  <c r="B72" i="70"/>
  <c r="F71" i="70"/>
  <c r="B71" i="70"/>
  <c r="L71" i="70" s="1"/>
  <c r="I70" i="70"/>
  <c r="F70" i="70"/>
  <c r="B70" i="70"/>
  <c r="L70" i="70" s="1"/>
  <c r="I69" i="70"/>
  <c r="B69" i="70"/>
  <c r="L69" i="70" s="1"/>
  <c r="B68" i="70"/>
  <c r="L68" i="70" s="1"/>
  <c r="B67" i="70"/>
  <c r="L67" i="70" s="1"/>
  <c r="I66" i="70"/>
  <c r="F66" i="70"/>
  <c r="B66" i="70"/>
  <c r="L66" i="70" s="1"/>
  <c r="K65" i="70"/>
  <c r="K64" i="70" s="1"/>
  <c r="H65" i="70"/>
  <c r="H64" i="70" s="1"/>
  <c r="E65" i="70"/>
  <c r="E64" i="70"/>
  <c r="L63" i="70"/>
  <c r="I63" i="70"/>
  <c r="F63" i="70"/>
  <c r="C63" i="70"/>
  <c r="B63" i="70"/>
  <c r="B62" i="70"/>
  <c r="B61" i="70"/>
  <c r="L61" i="70" s="1"/>
  <c r="B60" i="70"/>
  <c r="F60" i="70" s="1"/>
  <c r="B59" i="70"/>
  <c r="L59" i="70" s="1"/>
  <c r="B58" i="70"/>
  <c r="B57" i="70"/>
  <c r="L57" i="70" s="1"/>
  <c r="K56" i="70"/>
  <c r="E56" i="70"/>
  <c r="L55" i="70"/>
  <c r="I55" i="70"/>
  <c r="F55" i="70"/>
  <c r="C55" i="70"/>
  <c r="B55" i="70"/>
  <c r="B54" i="70"/>
  <c r="L53" i="70"/>
  <c r="I53" i="70"/>
  <c r="F53" i="70"/>
  <c r="C53" i="70"/>
  <c r="B53" i="70"/>
  <c r="B52" i="70"/>
  <c r="L52" i="70" s="1"/>
  <c r="F51" i="70"/>
  <c r="B51" i="70"/>
  <c r="L51" i="70" s="1"/>
  <c r="L50" i="70"/>
  <c r="B50" i="70"/>
  <c r="I50" i="70" s="1"/>
  <c r="L49" i="70"/>
  <c r="B49" i="70"/>
  <c r="B48" i="70"/>
  <c r="L48" i="70" s="1"/>
  <c r="I47" i="70"/>
  <c r="F47" i="70"/>
  <c r="B47" i="70"/>
  <c r="B46" i="70"/>
  <c r="L46" i="70" s="1"/>
  <c r="B45" i="70"/>
  <c r="L45" i="70" s="1"/>
  <c r="F44" i="70"/>
  <c r="B44" i="70"/>
  <c r="L44" i="70" s="1"/>
  <c r="K43" i="70"/>
  <c r="H43" i="70"/>
  <c r="E43" i="70"/>
  <c r="L42" i="70"/>
  <c r="I42" i="70"/>
  <c r="F42" i="70"/>
  <c r="C42" i="70"/>
  <c r="B42" i="70"/>
  <c r="I41" i="70"/>
  <c r="B41" i="70"/>
  <c r="L41" i="70" s="1"/>
  <c r="B40" i="70"/>
  <c r="B39" i="70"/>
  <c r="L39" i="70" s="1"/>
  <c r="F38" i="70"/>
  <c r="B38" i="70"/>
  <c r="I38" i="70" s="1"/>
  <c r="K37" i="70"/>
  <c r="H37" i="70"/>
  <c r="E37" i="70"/>
  <c r="E36" i="70" s="1"/>
  <c r="L35" i="70"/>
  <c r="I35" i="70"/>
  <c r="F35" i="70"/>
  <c r="C35" i="70"/>
  <c r="B35" i="70"/>
  <c r="B34" i="70"/>
  <c r="B33" i="70"/>
  <c r="L33" i="70" s="1"/>
  <c r="B32" i="70"/>
  <c r="I32" i="70" s="1"/>
  <c r="B31" i="70"/>
  <c r="I31" i="70" s="1"/>
  <c r="B30" i="70"/>
  <c r="L30" i="70" s="1"/>
  <c r="K29" i="70"/>
  <c r="K28" i="70" s="1"/>
  <c r="H29" i="70"/>
  <c r="H28" i="70" s="1"/>
  <c r="E29" i="70"/>
  <c r="E28" i="70"/>
  <c r="L27" i="70"/>
  <c r="I27" i="70"/>
  <c r="F27" i="70"/>
  <c r="C27" i="70"/>
  <c r="B27" i="70"/>
  <c r="B26" i="70"/>
  <c r="L26" i="70" s="1"/>
  <c r="B25" i="70"/>
  <c r="I25" i="70" s="1"/>
  <c r="K24" i="70"/>
  <c r="H24" i="70"/>
  <c r="E24" i="70"/>
  <c r="L23" i="70"/>
  <c r="I23" i="70"/>
  <c r="F23" i="70"/>
  <c r="C23" i="70"/>
  <c r="B23" i="70"/>
  <c r="B22" i="70"/>
  <c r="L22" i="70" s="1"/>
  <c r="I21" i="70"/>
  <c r="F21" i="70"/>
  <c r="B21" i="70"/>
  <c r="B20" i="70"/>
  <c r="I20" i="70" s="1"/>
  <c r="B19" i="70"/>
  <c r="L19" i="70" s="1"/>
  <c r="K18" i="70"/>
  <c r="H18" i="70"/>
  <c r="E18" i="70"/>
  <c r="B18" i="70"/>
  <c r="H17" i="70"/>
  <c r="E17" i="70"/>
  <c r="L16" i="70"/>
  <c r="I16" i="70"/>
  <c r="F16" i="70"/>
  <c r="C16" i="70"/>
  <c r="B16" i="70"/>
  <c r="L14" i="70"/>
  <c r="I14" i="70"/>
  <c r="F14" i="70"/>
  <c r="C14" i="70"/>
  <c r="B14" i="70"/>
  <c r="L12" i="70"/>
  <c r="B12" i="70"/>
  <c r="AA8" i="69"/>
  <c r="Z8" i="69"/>
  <c r="T218" i="68"/>
  <c r="Q218" i="68"/>
  <c r="N218" i="68"/>
  <c r="K218" i="68"/>
  <c r="H218" i="68"/>
  <c r="E218" i="68"/>
  <c r="B218" i="68"/>
  <c r="T214" i="68"/>
  <c r="Q214" i="68"/>
  <c r="N214" i="68"/>
  <c r="K214" i="68"/>
  <c r="H214" i="68"/>
  <c r="E214" i="68"/>
  <c r="B214" i="68"/>
  <c r="L213" i="68"/>
  <c r="F213" i="68"/>
  <c r="L187" i="68"/>
  <c r="F187" i="68"/>
  <c r="U185" i="68"/>
  <c r="R185" i="68"/>
  <c r="O185" i="68"/>
  <c r="L185" i="68"/>
  <c r="F185" i="68"/>
  <c r="C185" i="68"/>
  <c r="T183" i="68"/>
  <c r="Q183" i="68"/>
  <c r="N183" i="68"/>
  <c r="K183" i="68"/>
  <c r="H183" i="68"/>
  <c r="E183" i="68"/>
  <c r="T131" i="68"/>
  <c r="Q131" i="68"/>
  <c r="N131" i="68"/>
  <c r="K131" i="68"/>
  <c r="H131" i="68"/>
  <c r="E131" i="68"/>
  <c r="B131" i="68"/>
  <c r="U130" i="68"/>
  <c r="R130" i="68"/>
  <c r="O130" i="68"/>
  <c r="L130" i="68"/>
  <c r="I130" i="68"/>
  <c r="C130" i="68"/>
  <c r="T124" i="68"/>
  <c r="Q124" i="68"/>
  <c r="N124" i="68"/>
  <c r="N122" i="68" s="1"/>
  <c r="K124" i="68"/>
  <c r="H124" i="68"/>
  <c r="E124" i="68"/>
  <c r="B124" i="68"/>
  <c r="B122" i="68" s="1"/>
  <c r="U123" i="68"/>
  <c r="R123" i="68"/>
  <c r="O123" i="68"/>
  <c r="L123" i="68"/>
  <c r="I123" i="68"/>
  <c r="C123" i="68"/>
  <c r="U121" i="68"/>
  <c r="R121" i="68"/>
  <c r="O121" i="68"/>
  <c r="L121" i="68"/>
  <c r="I121" i="68"/>
  <c r="C121" i="68"/>
  <c r="U118" i="68"/>
  <c r="R118" i="68"/>
  <c r="O118" i="68"/>
  <c r="L118" i="68"/>
  <c r="I118" i="68"/>
  <c r="C118" i="68"/>
  <c r="U112" i="68"/>
  <c r="R112" i="68"/>
  <c r="O112" i="68"/>
  <c r="L112" i="68"/>
  <c r="I112" i="68"/>
  <c r="C112" i="68"/>
  <c r="T111" i="68"/>
  <c r="Q111" i="68"/>
  <c r="N111" i="68"/>
  <c r="K111" i="68"/>
  <c r="H111" i="68"/>
  <c r="E111" i="68"/>
  <c r="B111" i="68"/>
  <c r="T79" i="68"/>
  <c r="Q79" i="68"/>
  <c r="N79" i="68"/>
  <c r="N77" i="68" s="1"/>
  <c r="K79" i="68"/>
  <c r="K77" i="68" s="1"/>
  <c r="H79" i="68"/>
  <c r="H77" i="68" s="1"/>
  <c r="E79" i="68"/>
  <c r="B79" i="68"/>
  <c r="B77" i="68" s="1"/>
  <c r="U78" i="68"/>
  <c r="R78" i="68"/>
  <c r="O78" i="68"/>
  <c r="L78" i="68"/>
  <c r="C78" i="68"/>
  <c r="T77" i="68"/>
  <c r="Q77" i="68"/>
  <c r="E77" i="68"/>
  <c r="U76" i="68"/>
  <c r="R76" i="68"/>
  <c r="O76" i="68"/>
  <c r="L76" i="68"/>
  <c r="C76" i="68"/>
  <c r="U74" i="68"/>
  <c r="R74" i="68"/>
  <c r="O74" i="68"/>
  <c r="L74" i="68"/>
  <c r="C74" i="68"/>
  <c r="U72" i="68"/>
  <c r="R72" i="68"/>
  <c r="O72" i="68"/>
  <c r="L72" i="68"/>
  <c r="C72" i="68"/>
  <c r="T65" i="68"/>
  <c r="T63" i="68" s="1"/>
  <c r="Q65" i="68"/>
  <c r="N65" i="68"/>
  <c r="K65" i="68"/>
  <c r="K63" i="68" s="1"/>
  <c r="H65" i="68"/>
  <c r="E65" i="68"/>
  <c r="B65" i="68"/>
  <c r="U64" i="68"/>
  <c r="R64" i="68"/>
  <c r="O64" i="68"/>
  <c r="L64" i="68"/>
  <c r="C64" i="68"/>
  <c r="Q63" i="68"/>
  <c r="N63" i="68"/>
  <c r="E63" i="68"/>
  <c r="B63" i="68"/>
  <c r="U62" i="68"/>
  <c r="R62" i="68"/>
  <c r="O62" i="68"/>
  <c r="L62" i="68"/>
  <c r="C62" i="68"/>
  <c r="T55" i="68"/>
  <c r="Q55" i="68"/>
  <c r="N55" i="68"/>
  <c r="K55" i="68"/>
  <c r="H55" i="68"/>
  <c r="E55" i="68"/>
  <c r="B55" i="68"/>
  <c r="U54" i="68"/>
  <c r="R54" i="68"/>
  <c r="O54" i="68"/>
  <c r="L54" i="68"/>
  <c r="C54" i="68"/>
  <c r="T44" i="68"/>
  <c r="Q44" i="68"/>
  <c r="N44" i="68"/>
  <c r="K44" i="68"/>
  <c r="H44" i="68"/>
  <c r="E44" i="68"/>
  <c r="B44" i="68"/>
  <c r="U43" i="68"/>
  <c r="R43" i="68"/>
  <c r="O43" i="68"/>
  <c r="L43" i="68"/>
  <c r="C43" i="68"/>
  <c r="T36" i="68"/>
  <c r="T35" i="68" s="1"/>
  <c r="Q36" i="68"/>
  <c r="Q35" i="68" s="1"/>
  <c r="N36" i="68"/>
  <c r="K36" i="68"/>
  <c r="H36" i="68"/>
  <c r="E36" i="68"/>
  <c r="E35" i="68" s="1"/>
  <c r="B36" i="68"/>
  <c r="U34" i="68"/>
  <c r="R34" i="68"/>
  <c r="O34" i="68"/>
  <c r="L34" i="68"/>
  <c r="C34" i="68"/>
  <c r="T28" i="68"/>
  <c r="T27" i="68" s="1"/>
  <c r="Q28" i="68"/>
  <c r="Q27" i="68" s="1"/>
  <c r="N28" i="68"/>
  <c r="N27" i="68" s="1"/>
  <c r="K28" i="68"/>
  <c r="K27" i="68" s="1"/>
  <c r="H28" i="68"/>
  <c r="E28" i="68"/>
  <c r="E27" i="68" s="1"/>
  <c r="B28" i="68"/>
  <c r="B27" i="68" s="1"/>
  <c r="U26" i="68"/>
  <c r="R26" i="68"/>
  <c r="O26" i="68"/>
  <c r="L26" i="68"/>
  <c r="C26" i="68"/>
  <c r="T22" i="68"/>
  <c r="Q22" i="68"/>
  <c r="N22" i="68"/>
  <c r="K22" i="68"/>
  <c r="H22" i="68"/>
  <c r="E22" i="68"/>
  <c r="B22" i="68"/>
  <c r="U21" i="68"/>
  <c r="R21" i="68"/>
  <c r="O21" i="68"/>
  <c r="L21" i="68"/>
  <c r="C21" i="68"/>
  <c r="T16" i="68"/>
  <c r="T15" i="68" s="1"/>
  <c r="Q16" i="68"/>
  <c r="Q15" i="68" s="1"/>
  <c r="N16" i="68"/>
  <c r="K16" i="68"/>
  <c r="H16" i="68"/>
  <c r="E16" i="68"/>
  <c r="E15" i="68" s="1"/>
  <c r="B16" i="68"/>
  <c r="U14" i="68"/>
  <c r="R14" i="68"/>
  <c r="O14" i="68"/>
  <c r="L14" i="68"/>
  <c r="I14" i="68"/>
  <c r="F14" i="68"/>
  <c r="C14" i="68"/>
  <c r="U11" i="68"/>
  <c r="O11" i="68"/>
  <c r="E15" i="70" l="1"/>
  <c r="E13" i="70" s="1"/>
  <c r="B24" i="70"/>
  <c r="F24" i="70" s="1"/>
  <c r="I51" i="70"/>
  <c r="F57" i="70"/>
  <c r="F67" i="70"/>
  <c r="F82" i="70"/>
  <c r="F86" i="70"/>
  <c r="I87" i="70"/>
  <c r="B90" i="70"/>
  <c r="F98" i="70"/>
  <c r="F105" i="70"/>
  <c r="F156" i="70"/>
  <c r="F161" i="70"/>
  <c r="F164" i="70"/>
  <c r="F168" i="70"/>
  <c r="I174" i="70"/>
  <c r="H63" i="68"/>
  <c r="H15" i="68"/>
  <c r="H27" i="68"/>
  <c r="H35" i="68"/>
  <c r="L31" i="70"/>
  <c r="F48" i="70"/>
  <c r="I90" i="70"/>
  <c r="I105" i="70"/>
  <c r="F127" i="70"/>
  <c r="F140" i="70"/>
  <c r="I168" i="70"/>
  <c r="K35" i="68"/>
  <c r="K17" i="70"/>
  <c r="F22" i="70"/>
  <c r="B35" i="68"/>
  <c r="N35" i="68"/>
  <c r="B15" i="68"/>
  <c r="N15" i="68"/>
  <c r="H13" i="68"/>
  <c r="T13" i="68"/>
  <c r="K15" i="68"/>
  <c r="I60" i="70"/>
  <c r="I59" i="70"/>
  <c r="F61" i="70"/>
  <c r="F52" i="70"/>
  <c r="K36" i="70"/>
  <c r="I46" i="70"/>
  <c r="F32" i="70"/>
  <c r="F33" i="70"/>
  <c r="F26" i="70"/>
  <c r="I26" i="70"/>
  <c r="F39" i="70"/>
  <c r="E11" i="70"/>
  <c r="K15" i="70"/>
  <c r="B77" i="70"/>
  <c r="B28" i="70"/>
  <c r="I28" i="70" s="1"/>
  <c r="L18" i="70"/>
  <c r="F18" i="70"/>
  <c r="I18" i="70"/>
  <c r="I34" i="70"/>
  <c r="F34" i="70"/>
  <c r="I40" i="70"/>
  <c r="F40" i="70"/>
  <c r="F54" i="70"/>
  <c r="I58" i="70"/>
  <c r="F58" i="70"/>
  <c r="I62" i="70"/>
  <c r="F62" i="70"/>
  <c r="L83" i="70"/>
  <c r="I83" i="70"/>
  <c r="F83" i="70"/>
  <c r="I154" i="70"/>
  <c r="F154" i="70"/>
  <c r="L154" i="70"/>
  <c r="L184" i="70"/>
  <c r="F184" i="70"/>
  <c r="B37" i="70"/>
  <c r="F37" i="70" s="1"/>
  <c r="I54" i="70"/>
  <c r="B65" i="70"/>
  <c r="F73" i="70"/>
  <c r="L119" i="70"/>
  <c r="F119" i="70"/>
  <c r="I159" i="70"/>
  <c r="F159" i="70"/>
  <c r="L185" i="70"/>
  <c r="F185" i="70"/>
  <c r="B17" i="70"/>
  <c r="I19" i="70"/>
  <c r="F19" i="70"/>
  <c r="B29" i="70"/>
  <c r="I29" i="70" s="1"/>
  <c r="L34" i="70"/>
  <c r="L40" i="70"/>
  <c r="F46" i="70"/>
  <c r="F50" i="70"/>
  <c r="L54" i="70"/>
  <c r="L58" i="70"/>
  <c r="L62" i="70"/>
  <c r="F65" i="70"/>
  <c r="I73" i="70"/>
  <c r="B78" i="70"/>
  <c r="L90" i="70"/>
  <c r="F90" i="70"/>
  <c r="I92" i="70"/>
  <c r="F92" i="70"/>
  <c r="L92" i="70"/>
  <c r="B103" i="70"/>
  <c r="I103" i="70" s="1"/>
  <c r="H101" i="70"/>
  <c r="I134" i="70"/>
  <c r="F134" i="70"/>
  <c r="L159" i="70"/>
  <c r="I163" i="70"/>
  <c r="F163" i="70"/>
  <c r="L163" i="70"/>
  <c r="I30" i="70"/>
  <c r="F30" i="70"/>
  <c r="B43" i="70"/>
  <c r="L43" i="70" s="1"/>
  <c r="B64" i="70"/>
  <c r="F64" i="70" s="1"/>
  <c r="I68" i="70"/>
  <c r="F68" i="70"/>
  <c r="I79" i="70"/>
  <c r="F79" i="70"/>
  <c r="I104" i="70"/>
  <c r="F104" i="70"/>
  <c r="F20" i="70"/>
  <c r="F25" i="70"/>
  <c r="L65" i="70"/>
  <c r="I120" i="70"/>
  <c r="F120" i="70"/>
  <c r="L120" i="70"/>
  <c r="B182" i="70"/>
  <c r="F182" i="70" s="1"/>
  <c r="L20" i="70"/>
  <c r="L25" i="70"/>
  <c r="F31" i="70"/>
  <c r="F41" i="70"/>
  <c r="I45" i="70"/>
  <c r="F45" i="70"/>
  <c r="I49" i="70"/>
  <c r="F49" i="70"/>
  <c r="F59" i="70"/>
  <c r="F69" i="70"/>
  <c r="L73" i="70"/>
  <c r="F80" i="70"/>
  <c r="F93" i="70"/>
  <c r="L93" i="70"/>
  <c r="I138" i="70"/>
  <c r="F138" i="70"/>
  <c r="L138" i="70"/>
  <c r="I150" i="70"/>
  <c r="F150" i="70"/>
  <c r="L172" i="70"/>
  <c r="I172" i="70"/>
  <c r="L178" i="70"/>
  <c r="F178" i="70"/>
  <c r="I179" i="70"/>
  <c r="F179" i="70"/>
  <c r="L179" i="70"/>
  <c r="L21" i="70"/>
  <c r="I22" i="70"/>
  <c r="L32" i="70"/>
  <c r="I33" i="70"/>
  <c r="L38" i="70"/>
  <c r="I39" i="70"/>
  <c r="I44" i="70"/>
  <c r="L47" i="70"/>
  <c r="I48" i="70"/>
  <c r="I52" i="70"/>
  <c r="I57" i="70"/>
  <c r="L60" i="70"/>
  <c r="I61" i="70"/>
  <c r="I67" i="70"/>
  <c r="I71" i="70"/>
  <c r="I75" i="70"/>
  <c r="I82" i="70"/>
  <c r="F85" i="70"/>
  <c r="F97" i="70"/>
  <c r="I124" i="70"/>
  <c r="F124" i="70"/>
  <c r="I129" i="70"/>
  <c r="F129" i="70"/>
  <c r="I142" i="70"/>
  <c r="F142" i="70"/>
  <c r="I167" i="70"/>
  <c r="F167" i="70"/>
  <c r="L186" i="70"/>
  <c r="F186" i="70"/>
  <c r="I84" i="70"/>
  <c r="F84" i="70"/>
  <c r="L91" i="70"/>
  <c r="F91" i="70"/>
  <c r="I91" i="70"/>
  <c r="I119" i="70"/>
  <c r="I130" i="70"/>
  <c r="F130" i="70"/>
  <c r="I146" i="70"/>
  <c r="F146" i="70"/>
  <c r="H176" i="70"/>
  <c r="I178" i="70"/>
  <c r="L183" i="70"/>
  <c r="F183" i="70"/>
  <c r="L187" i="70"/>
  <c r="F187" i="70"/>
  <c r="L86" i="70"/>
  <c r="I88" i="70"/>
  <c r="L94" i="70"/>
  <c r="I95" i="70"/>
  <c r="L98" i="70"/>
  <c r="I99" i="70"/>
  <c r="I106" i="70"/>
  <c r="F107" i="70"/>
  <c r="L121" i="70"/>
  <c r="I122" i="70"/>
  <c r="F123" i="70"/>
  <c r="L126" i="70"/>
  <c r="I127" i="70"/>
  <c r="F128" i="70"/>
  <c r="L131" i="70"/>
  <c r="I132" i="70"/>
  <c r="F133" i="70"/>
  <c r="L135" i="70"/>
  <c r="I136" i="70"/>
  <c r="F137" i="70"/>
  <c r="L139" i="70"/>
  <c r="I140" i="70"/>
  <c r="F141" i="70"/>
  <c r="L143" i="70"/>
  <c r="I144" i="70"/>
  <c r="F145" i="70"/>
  <c r="L147" i="70"/>
  <c r="I148" i="70"/>
  <c r="F149" i="70"/>
  <c r="L151" i="70"/>
  <c r="I152" i="70"/>
  <c r="F153" i="70"/>
  <c r="L155" i="70"/>
  <c r="I156" i="70"/>
  <c r="F157" i="70"/>
  <c r="F158" i="70"/>
  <c r="L160" i="70"/>
  <c r="I161" i="70"/>
  <c r="F162" i="70"/>
  <c r="L164" i="70"/>
  <c r="I165" i="70"/>
  <c r="F166" i="70"/>
  <c r="I169" i="70"/>
  <c r="F170" i="70"/>
  <c r="I107" i="70"/>
  <c r="I123" i="70"/>
  <c r="I128" i="70"/>
  <c r="I133" i="70"/>
  <c r="I137" i="70"/>
  <c r="I141" i="70"/>
  <c r="I145" i="70"/>
  <c r="I149" i="70"/>
  <c r="I153" i="70"/>
  <c r="I158" i="70"/>
  <c r="I162" i="70"/>
  <c r="I166" i="70"/>
  <c r="I170" i="70"/>
  <c r="Q13" i="68"/>
  <c r="E13" i="68"/>
  <c r="K13" i="68"/>
  <c r="K122" i="68"/>
  <c r="H122" i="68"/>
  <c r="T122" i="68"/>
  <c r="E122" i="68"/>
  <c r="Q122" i="68"/>
  <c r="I24" i="70" l="1"/>
  <c r="N13" i="68"/>
  <c r="N12" i="68" s="1"/>
  <c r="B13" i="68"/>
  <c r="B12" i="68" s="1"/>
  <c r="B10" i="68" s="1"/>
  <c r="C12" i="68" s="1"/>
  <c r="L24" i="70"/>
  <c r="F43" i="70"/>
  <c r="L37" i="70"/>
  <c r="I37" i="70"/>
  <c r="L78" i="70"/>
  <c r="F78" i="70"/>
  <c r="B176" i="70"/>
  <c r="I176" i="70"/>
  <c r="L29" i="70"/>
  <c r="F29" i="70"/>
  <c r="L17" i="70"/>
  <c r="F17" i="70"/>
  <c r="I65" i="70"/>
  <c r="L28" i="70"/>
  <c r="F28" i="70"/>
  <c r="I64" i="70"/>
  <c r="L103" i="70"/>
  <c r="F103" i="70"/>
  <c r="L77" i="70"/>
  <c r="F77" i="70"/>
  <c r="K13" i="70"/>
  <c r="L182" i="70"/>
  <c r="I182" i="70"/>
  <c r="I43" i="70"/>
  <c r="B101" i="70"/>
  <c r="I78" i="70"/>
  <c r="I77" i="70"/>
  <c r="L64" i="70"/>
  <c r="I17" i="70"/>
  <c r="K12" i="68"/>
  <c r="E12" i="68"/>
  <c r="Q12" i="68"/>
  <c r="T12" i="68"/>
  <c r="N10" i="68"/>
  <c r="H12" i="68"/>
  <c r="L101" i="70" l="1"/>
  <c r="F101" i="70"/>
  <c r="I101" i="70"/>
  <c r="L176" i="70"/>
  <c r="F176" i="70"/>
  <c r="K11" i="70"/>
  <c r="O222" i="68"/>
  <c r="O223" i="68"/>
  <c r="O219" i="68"/>
  <c r="O217" i="68"/>
  <c r="O184" i="68"/>
  <c r="O182" i="68"/>
  <c r="O180" i="68"/>
  <c r="O178" i="68"/>
  <c r="O176" i="68"/>
  <c r="O174" i="68"/>
  <c r="O172" i="68"/>
  <c r="O170" i="68"/>
  <c r="O168" i="68"/>
  <c r="O166" i="68"/>
  <c r="O164" i="68"/>
  <c r="O162" i="68"/>
  <c r="O160" i="68"/>
  <c r="O158" i="68"/>
  <c r="O156" i="68"/>
  <c r="O154" i="68"/>
  <c r="O152" i="68"/>
  <c r="O150" i="68"/>
  <c r="O148" i="68"/>
  <c r="O146" i="68"/>
  <c r="O144" i="68"/>
  <c r="O224" i="68"/>
  <c r="O220" i="68"/>
  <c r="O215" i="68"/>
  <c r="O221" i="68"/>
  <c r="O175" i="68"/>
  <c r="O167" i="68"/>
  <c r="O159" i="68"/>
  <c r="O151" i="68"/>
  <c r="O143" i="68"/>
  <c r="O129" i="68"/>
  <c r="O127" i="68"/>
  <c r="O125" i="68"/>
  <c r="O124" i="68"/>
  <c r="O120" i="68"/>
  <c r="O117" i="68"/>
  <c r="O113" i="68"/>
  <c r="O89" i="68"/>
  <c r="O87" i="68"/>
  <c r="O85" i="68"/>
  <c r="O83" i="68"/>
  <c r="O81" i="68"/>
  <c r="O216" i="68"/>
  <c r="O177" i="68"/>
  <c r="O169" i="68"/>
  <c r="O161" i="68"/>
  <c r="O153" i="68"/>
  <c r="O145" i="68"/>
  <c r="O140" i="68"/>
  <c r="O138" i="68"/>
  <c r="O136" i="68"/>
  <c r="O134" i="68"/>
  <c r="O132" i="68"/>
  <c r="O131" i="68"/>
  <c r="O122" i="68"/>
  <c r="O114" i="68"/>
  <c r="O179" i="68"/>
  <c r="O171" i="68"/>
  <c r="O163" i="68"/>
  <c r="O155" i="68"/>
  <c r="O147" i="68"/>
  <c r="O142" i="68"/>
  <c r="O128" i="68"/>
  <c r="O126" i="68"/>
  <c r="O115" i="68"/>
  <c r="O88" i="68"/>
  <c r="O86" i="68"/>
  <c r="O84" i="68"/>
  <c r="O82" i="68"/>
  <c r="O80" i="68"/>
  <c r="O157" i="68"/>
  <c r="O135" i="68"/>
  <c r="O79" i="68"/>
  <c r="O75" i="68"/>
  <c r="O73" i="68"/>
  <c r="O71" i="68"/>
  <c r="O69" i="68"/>
  <c r="O67" i="68"/>
  <c r="O63" i="68"/>
  <c r="O53" i="68"/>
  <c r="O51" i="68"/>
  <c r="O49" i="68"/>
  <c r="O47" i="68"/>
  <c r="O45" i="68"/>
  <c r="O40" i="68"/>
  <c r="O38" i="68"/>
  <c r="O214" i="68"/>
  <c r="O165" i="68"/>
  <c r="O137" i="68"/>
  <c r="O116" i="68"/>
  <c r="O60" i="68"/>
  <c r="O58" i="68"/>
  <c r="O56" i="68"/>
  <c r="O173" i="68"/>
  <c r="O139" i="68"/>
  <c r="O70" i="68"/>
  <c r="O68" i="68"/>
  <c r="O66" i="68"/>
  <c r="O52" i="68"/>
  <c r="O50" i="68"/>
  <c r="O48" i="68"/>
  <c r="O46" i="68"/>
  <c r="O41" i="68"/>
  <c r="O39" i="68"/>
  <c r="O37" i="68"/>
  <c r="O181" i="68"/>
  <c r="O149" i="68"/>
  <c r="O141" i="68"/>
  <c r="O133" i="68"/>
  <c r="O119" i="68"/>
  <c r="O65" i="68"/>
  <c r="O61" i="68"/>
  <c r="O59" i="68"/>
  <c r="O57" i="68"/>
  <c r="O42" i="68"/>
  <c r="O36" i="68"/>
  <c r="O25" i="68"/>
  <c r="O23" i="68"/>
  <c r="O22" i="68"/>
  <c r="O16" i="68"/>
  <c r="O20" i="68"/>
  <c r="O32" i="68"/>
  <c r="O30" i="68"/>
  <c r="O18" i="68"/>
  <c r="O19" i="68"/>
  <c r="O33" i="68"/>
  <c r="O28" i="68"/>
  <c r="O17" i="68"/>
  <c r="O24" i="68"/>
  <c r="O31" i="68"/>
  <c r="O29" i="68"/>
  <c r="O15" i="68"/>
  <c r="O27" i="68"/>
  <c r="O111" i="68"/>
  <c r="O35" i="68"/>
  <c r="O44" i="68"/>
  <c r="O77" i="68"/>
  <c r="O183" i="68"/>
  <c r="O13" i="68"/>
  <c r="O55" i="68"/>
  <c r="O218" i="68"/>
  <c r="Q10" i="68"/>
  <c r="R12" i="68" s="1"/>
  <c r="K10" i="68"/>
  <c r="L12" i="68" s="1"/>
  <c r="H10" i="68"/>
  <c r="O12" i="68"/>
  <c r="O10" i="68" s="1"/>
  <c r="C222" i="68"/>
  <c r="C182" i="68"/>
  <c r="C180" i="68"/>
  <c r="C178" i="68"/>
  <c r="C176" i="68"/>
  <c r="C174" i="68"/>
  <c r="C172" i="68"/>
  <c r="C170" i="68"/>
  <c r="C168" i="68"/>
  <c r="C166" i="68"/>
  <c r="C164" i="68"/>
  <c r="C162" i="68"/>
  <c r="C160" i="68"/>
  <c r="C158" i="68"/>
  <c r="C156" i="68"/>
  <c r="C154" i="68"/>
  <c r="C152" i="68"/>
  <c r="C150" i="68"/>
  <c r="C148" i="68"/>
  <c r="C146" i="68"/>
  <c r="C144" i="68"/>
  <c r="C223" i="68"/>
  <c r="C219" i="68"/>
  <c r="C217" i="68"/>
  <c r="C184" i="68"/>
  <c r="C224" i="68"/>
  <c r="C220" i="68"/>
  <c r="C215" i="68"/>
  <c r="C183" i="68"/>
  <c r="C181" i="68"/>
  <c r="C179" i="68"/>
  <c r="C177" i="68"/>
  <c r="C175" i="68"/>
  <c r="C173" i="68"/>
  <c r="C171" i="68"/>
  <c r="C169" i="68"/>
  <c r="C167" i="68"/>
  <c r="C165" i="68"/>
  <c r="C163" i="68"/>
  <c r="C161" i="68"/>
  <c r="C159" i="68"/>
  <c r="C157" i="68"/>
  <c r="C155" i="68"/>
  <c r="C153" i="68"/>
  <c r="C151" i="68"/>
  <c r="C149" i="68"/>
  <c r="C147" i="68"/>
  <c r="C145" i="68"/>
  <c r="C143" i="68"/>
  <c r="C142" i="68"/>
  <c r="C140" i="68"/>
  <c r="C138" i="68"/>
  <c r="C136" i="68"/>
  <c r="C134" i="68"/>
  <c r="C132" i="68"/>
  <c r="C124" i="68"/>
  <c r="C120" i="68"/>
  <c r="C117" i="68"/>
  <c r="C113" i="68"/>
  <c r="C111" i="68"/>
  <c r="C221" i="68"/>
  <c r="C214" i="68"/>
  <c r="C131" i="68"/>
  <c r="C128" i="68"/>
  <c r="C126" i="68"/>
  <c r="C122" i="68"/>
  <c r="C114" i="68"/>
  <c r="C88" i="68"/>
  <c r="C86" i="68"/>
  <c r="C84" i="68"/>
  <c r="C82" i="68"/>
  <c r="C216" i="68"/>
  <c r="C141" i="68"/>
  <c r="C139" i="68"/>
  <c r="C137" i="68"/>
  <c r="C135" i="68"/>
  <c r="C133" i="68"/>
  <c r="C119" i="68"/>
  <c r="C115" i="68"/>
  <c r="C80" i="68"/>
  <c r="C129" i="68"/>
  <c r="C83" i="68"/>
  <c r="C63" i="68"/>
  <c r="C60" i="68"/>
  <c r="C58" i="68"/>
  <c r="C56" i="68"/>
  <c r="C85" i="68"/>
  <c r="C70" i="68"/>
  <c r="C68" i="68"/>
  <c r="C52" i="68"/>
  <c r="C50" i="68"/>
  <c r="C48" i="68"/>
  <c r="C46" i="68"/>
  <c r="C41" i="68"/>
  <c r="C39" i="68"/>
  <c r="C125" i="68"/>
  <c r="C116" i="68"/>
  <c r="C87" i="68"/>
  <c r="C79" i="68"/>
  <c r="C66" i="68"/>
  <c r="C61" i="68"/>
  <c r="C59" i="68"/>
  <c r="C57" i="68"/>
  <c r="C37" i="68"/>
  <c r="C127" i="68"/>
  <c r="C89" i="68"/>
  <c r="C81" i="68"/>
  <c r="C75" i="68"/>
  <c r="C73" i="68"/>
  <c r="C71" i="68"/>
  <c r="C69" i="68"/>
  <c r="C67" i="68"/>
  <c r="C65" i="68"/>
  <c r="C53" i="68"/>
  <c r="C51" i="68"/>
  <c r="C49" i="68"/>
  <c r="C47" i="68"/>
  <c r="C45" i="68"/>
  <c r="C42" i="68"/>
  <c r="C40" i="68"/>
  <c r="C38" i="68"/>
  <c r="C32" i="68"/>
  <c r="C30" i="68"/>
  <c r="C22" i="68"/>
  <c r="C18" i="68"/>
  <c r="C16" i="68"/>
  <c r="C17" i="68"/>
  <c r="C24" i="68"/>
  <c r="C28" i="68"/>
  <c r="C25" i="68"/>
  <c r="C23" i="68"/>
  <c r="C20" i="68"/>
  <c r="C33" i="68"/>
  <c r="C31" i="68"/>
  <c r="C29" i="68"/>
  <c r="C19" i="68"/>
  <c r="C27" i="68"/>
  <c r="C15" i="68"/>
  <c r="C35" i="68"/>
  <c r="C44" i="68"/>
  <c r="C77" i="68"/>
  <c r="C55" i="68"/>
  <c r="C218" i="68"/>
  <c r="C10" i="68" s="1"/>
  <c r="C13" i="68"/>
  <c r="C36" i="68"/>
  <c r="T10" i="68"/>
  <c r="E10" i="68"/>
  <c r="F12" i="68" l="1"/>
  <c r="F216" i="68"/>
  <c r="F219" i="68"/>
  <c r="F215" i="68"/>
  <c r="F217" i="68"/>
  <c r="F218" i="68"/>
  <c r="F214" i="68"/>
  <c r="I17" i="68"/>
  <c r="I25" i="68"/>
  <c r="I29" i="68"/>
  <c r="I33" i="68"/>
  <c r="I37" i="68"/>
  <c r="I41" i="68"/>
  <c r="I45" i="68"/>
  <c r="I49" i="68"/>
  <c r="I53" i="68"/>
  <c r="I57" i="68"/>
  <c r="I61" i="68"/>
  <c r="I69" i="68"/>
  <c r="I73" i="68"/>
  <c r="I81" i="68"/>
  <c r="I85" i="68"/>
  <c r="I89" i="68"/>
  <c r="I30" i="68"/>
  <c r="I38" i="68"/>
  <c r="I42" i="68"/>
  <c r="I46" i="68"/>
  <c r="I50" i="68"/>
  <c r="I58" i="68"/>
  <c r="I66" i="68"/>
  <c r="I70" i="68"/>
  <c r="I82" i="68"/>
  <c r="I86" i="68"/>
  <c r="I23" i="68"/>
  <c r="I31" i="68"/>
  <c r="I39" i="68"/>
  <c r="I47" i="68"/>
  <c r="I51" i="68"/>
  <c r="I59" i="68"/>
  <c r="I67" i="68"/>
  <c r="I71" i="68"/>
  <c r="I75" i="68"/>
  <c r="I83" i="68"/>
  <c r="I87" i="68"/>
  <c r="I20" i="68"/>
  <c r="I24" i="68"/>
  <c r="I32" i="68"/>
  <c r="I40" i="68"/>
  <c r="I48" i="68"/>
  <c r="I52" i="68"/>
  <c r="I56" i="68"/>
  <c r="I60" i="68"/>
  <c r="I68" i="68"/>
  <c r="I80" i="68"/>
  <c r="I84" i="68"/>
  <c r="I88" i="68"/>
  <c r="I18" i="68"/>
  <c r="I19" i="68"/>
  <c r="I77" i="68"/>
  <c r="I79" i="68"/>
  <c r="I16" i="68"/>
  <c r="I28" i="68"/>
  <c r="I22" i="68"/>
  <c r="I36" i="68"/>
  <c r="I44" i="68"/>
  <c r="I65" i="68"/>
  <c r="I55" i="68"/>
  <c r="I63" i="68"/>
  <c r="I27" i="68"/>
  <c r="I35" i="68"/>
  <c r="F140" i="68"/>
  <c r="F144" i="68"/>
  <c r="F148" i="68"/>
  <c r="F152" i="68"/>
  <c r="F156" i="68"/>
  <c r="F160" i="68"/>
  <c r="F164" i="68"/>
  <c r="F168" i="68"/>
  <c r="F172" i="68"/>
  <c r="F176" i="68"/>
  <c r="F180" i="68"/>
  <c r="F184" i="68"/>
  <c r="F115" i="68"/>
  <c r="F119" i="68"/>
  <c r="F127" i="68"/>
  <c r="F131" i="68"/>
  <c r="F135" i="68"/>
  <c r="F139" i="68"/>
  <c r="F19" i="68"/>
  <c r="F23" i="68"/>
  <c r="F27" i="68"/>
  <c r="F31" i="68"/>
  <c r="F35" i="68"/>
  <c r="F39" i="68"/>
  <c r="F47" i="68"/>
  <c r="F51" i="68"/>
  <c r="F55" i="68"/>
  <c r="F59" i="68"/>
  <c r="F63" i="68"/>
  <c r="F67" i="68"/>
  <c r="F71" i="68"/>
  <c r="F75" i="68"/>
  <c r="F79" i="68"/>
  <c r="F83" i="68"/>
  <c r="F87" i="68"/>
  <c r="F151" i="68"/>
  <c r="F171" i="68"/>
  <c r="F138" i="68"/>
  <c r="F42" i="68"/>
  <c r="F70" i="68"/>
  <c r="F82" i="68"/>
  <c r="F141" i="68"/>
  <c r="F145" i="68"/>
  <c r="F149" i="68"/>
  <c r="F153" i="68"/>
  <c r="F157" i="68"/>
  <c r="F161" i="68"/>
  <c r="F165" i="68"/>
  <c r="F169" i="68"/>
  <c r="F173" i="68"/>
  <c r="F177" i="68"/>
  <c r="F181" i="68"/>
  <c r="F116" i="68"/>
  <c r="F120" i="68"/>
  <c r="F124" i="68"/>
  <c r="F128" i="68"/>
  <c r="F132" i="68"/>
  <c r="F136" i="68"/>
  <c r="F111" i="68"/>
  <c r="F20" i="68"/>
  <c r="F24" i="68"/>
  <c r="F28" i="68"/>
  <c r="F32" i="68"/>
  <c r="F36" i="68"/>
  <c r="F40" i="68"/>
  <c r="F44" i="68"/>
  <c r="F48" i="68"/>
  <c r="F52" i="68"/>
  <c r="F56" i="68"/>
  <c r="F60" i="68"/>
  <c r="F68" i="68"/>
  <c r="F80" i="68"/>
  <c r="F84" i="68"/>
  <c r="F88" i="68"/>
  <c r="F147" i="68"/>
  <c r="F159" i="68"/>
  <c r="F167" i="68"/>
  <c r="F179" i="68"/>
  <c r="F18" i="68"/>
  <c r="F30" i="68"/>
  <c r="F38" i="68"/>
  <c r="F50" i="68"/>
  <c r="F142" i="68"/>
  <c r="F146" i="68"/>
  <c r="F150" i="68"/>
  <c r="F154" i="68"/>
  <c r="F158" i="68"/>
  <c r="F162" i="68"/>
  <c r="F166" i="68"/>
  <c r="F170" i="68"/>
  <c r="F174" i="68"/>
  <c r="F178" i="68"/>
  <c r="F182" i="68"/>
  <c r="F113" i="68"/>
  <c r="F117" i="68"/>
  <c r="F125" i="68"/>
  <c r="F129" i="68"/>
  <c r="F133" i="68"/>
  <c r="F137" i="68"/>
  <c r="F17" i="68"/>
  <c r="F25" i="68"/>
  <c r="F29" i="68"/>
  <c r="F33" i="68"/>
  <c r="F37" i="68"/>
  <c r="F41" i="68"/>
  <c r="F45" i="68"/>
  <c r="F49" i="68"/>
  <c r="F53" i="68"/>
  <c r="F57" i="68"/>
  <c r="F61" i="68"/>
  <c r="F65" i="68"/>
  <c r="F69" i="68"/>
  <c r="F73" i="68"/>
  <c r="F77" i="68"/>
  <c r="F81" i="68"/>
  <c r="F85" i="68"/>
  <c r="F89" i="68"/>
  <c r="F143" i="68"/>
  <c r="F155" i="68"/>
  <c r="F163" i="68"/>
  <c r="F175" i="68"/>
  <c r="F114" i="68"/>
  <c r="F126" i="68"/>
  <c r="F134" i="68"/>
  <c r="F22" i="68"/>
  <c r="F46" i="68"/>
  <c r="F58" i="68"/>
  <c r="F66" i="68"/>
  <c r="F86" i="68"/>
  <c r="F183" i="68"/>
  <c r="F122" i="68"/>
  <c r="F223" i="68"/>
  <c r="F224" i="68"/>
  <c r="F220" i="68"/>
  <c r="F221" i="68"/>
  <c r="F222" i="68"/>
  <c r="F16" i="68"/>
  <c r="F15" i="68"/>
  <c r="F13" i="68"/>
  <c r="U224" i="68"/>
  <c r="U220" i="68"/>
  <c r="U215" i="68"/>
  <c r="U221" i="68"/>
  <c r="U181" i="68"/>
  <c r="U179" i="68"/>
  <c r="U177" i="68"/>
  <c r="U175" i="68"/>
  <c r="U173" i="68"/>
  <c r="U171" i="68"/>
  <c r="U169" i="68"/>
  <c r="U167" i="68"/>
  <c r="U165" i="68"/>
  <c r="U163" i="68"/>
  <c r="U161" i="68"/>
  <c r="U159" i="68"/>
  <c r="U157" i="68"/>
  <c r="U155" i="68"/>
  <c r="U153" i="68"/>
  <c r="U151" i="68"/>
  <c r="U149" i="68"/>
  <c r="U147" i="68"/>
  <c r="U145" i="68"/>
  <c r="U143" i="68"/>
  <c r="U222" i="68"/>
  <c r="U223" i="68"/>
  <c r="U214" i="68"/>
  <c r="U180" i="68"/>
  <c r="U172" i="68"/>
  <c r="U164" i="68"/>
  <c r="U156" i="68"/>
  <c r="U148" i="68"/>
  <c r="U128" i="68"/>
  <c r="U126" i="68"/>
  <c r="U115" i="68"/>
  <c r="U88" i="68"/>
  <c r="U86" i="68"/>
  <c r="U84" i="68"/>
  <c r="U82" i="68"/>
  <c r="U80" i="68"/>
  <c r="U184" i="68"/>
  <c r="U182" i="68"/>
  <c r="U174" i="68"/>
  <c r="U166" i="68"/>
  <c r="U158" i="68"/>
  <c r="U150" i="68"/>
  <c r="U142" i="68"/>
  <c r="U141" i="68"/>
  <c r="U139" i="68"/>
  <c r="U137" i="68"/>
  <c r="U135" i="68"/>
  <c r="U133" i="68"/>
  <c r="U131" i="68"/>
  <c r="U119" i="68"/>
  <c r="U116" i="68"/>
  <c r="U176" i="68"/>
  <c r="U168" i="68"/>
  <c r="U160" i="68"/>
  <c r="U152" i="68"/>
  <c r="U144" i="68"/>
  <c r="U129" i="68"/>
  <c r="U127" i="68"/>
  <c r="U125" i="68"/>
  <c r="U120" i="68"/>
  <c r="U117" i="68"/>
  <c r="U113" i="68"/>
  <c r="U89" i="68"/>
  <c r="U87" i="68"/>
  <c r="U85" i="68"/>
  <c r="U83" i="68"/>
  <c r="U81" i="68"/>
  <c r="U178" i="68"/>
  <c r="U146" i="68"/>
  <c r="U140" i="68"/>
  <c r="U132" i="68"/>
  <c r="U114" i="68"/>
  <c r="U70" i="68"/>
  <c r="U68" i="68"/>
  <c r="U66" i="68"/>
  <c r="U63" i="68"/>
  <c r="U52" i="68"/>
  <c r="U50" i="68"/>
  <c r="U48" i="68"/>
  <c r="U46" i="68"/>
  <c r="U41" i="68"/>
  <c r="U39" i="68"/>
  <c r="U37" i="68"/>
  <c r="U154" i="68"/>
  <c r="U134" i="68"/>
  <c r="U79" i="68"/>
  <c r="U61" i="68"/>
  <c r="U59" i="68"/>
  <c r="U57" i="68"/>
  <c r="U42" i="68"/>
  <c r="U219" i="68"/>
  <c r="U162" i="68"/>
  <c r="U136" i="68"/>
  <c r="U75" i="68"/>
  <c r="U73" i="68"/>
  <c r="U71" i="68"/>
  <c r="U69" i="68"/>
  <c r="U67" i="68"/>
  <c r="U53" i="68"/>
  <c r="U51" i="68"/>
  <c r="U49" i="68"/>
  <c r="U47" i="68"/>
  <c r="U45" i="68"/>
  <c r="U40" i="68"/>
  <c r="U38" i="68"/>
  <c r="U170" i="68"/>
  <c r="U138" i="68"/>
  <c r="U65" i="68"/>
  <c r="U60" i="68"/>
  <c r="U58" i="68"/>
  <c r="U56" i="68"/>
  <c r="U24" i="68"/>
  <c r="U22" i="68"/>
  <c r="U19" i="68"/>
  <c r="U16" i="68"/>
  <c r="U18" i="68"/>
  <c r="U33" i="68"/>
  <c r="U31" i="68"/>
  <c r="U29" i="68"/>
  <c r="U20" i="68"/>
  <c r="U17" i="68"/>
  <c r="U25" i="68"/>
  <c r="U23" i="68"/>
  <c r="U30" i="68"/>
  <c r="U28" i="68"/>
  <c r="U32" i="68"/>
  <c r="U36" i="68"/>
  <c r="U55" i="68"/>
  <c r="U111" i="68"/>
  <c r="U183" i="68"/>
  <c r="U218" i="68"/>
  <c r="U13" i="68"/>
  <c r="U35" i="68"/>
  <c r="U44" i="68"/>
  <c r="U124" i="68"/>
  <c r="U27" i="68"/>
  <c r="U15" i="68"/>
  <c r="U77" i="68"/>
  <c r="U122" i="68"/>
  <c r="I224" i="68"/>
  <c r="I220" i="68"/>
  <c r="I215" i="68"/>
  <c r="I221" i="68"/>
  <c r="I216" i="68"/>
  <c r="I181" i="68"/>
  <c r="I179" i="68"/>
  <c r="I177" i="68"/>
  <c r="I175" i="68"/>
  <c r="I173" i="68"/>
  <c r="I171" i="68"/>
  <c r="I169" i="68"/>
  <c r="I167" i="68"/>
  <c r="I165" i="68"/>
  <c r="I163" i="68"/>
  <c r="I161" i="68"/>
  <c r="I159" i="68"/>
  <c r="I157" i="68"/>
  <c r="I155" i="68"/>
  <c r="I153" i="68"/>
  <c r="I151" i="68"/>
  <c r="I149" i="68"/>
  <c r="I147" i="68"/>
  <c r="I145" i="68"/>
  <c r="I143" i="68"/>
  <c r="I222" i="68"/>
  <c r="I219" i="68"/>
  <c r="I217" i="68"/>
  <c r="I178" i="68"/>
  <c r="I170" i="68"/>
  <c r="I162" i="68"/>
  <c r="I154" i="68"/>
  <c r="I146" i="68"/>
  <c r="I128" i="68"/>
  <c r="I126" i="68"/>
  <c r="I124" i="68"/>
  <c r="I115" i="68"/>
  <c r="I111" i="68"/>
  <c r="I223" i="68"/>
  <c r="I180" i="68"/>
  <c r="I172" i="68"/>
  <c r="I164" i="68"/>
  <c r="I156" i="68"/>
  <c r="I148" i="68"/>
  <c r="I141" i="68"/>
  <c r="I139" i="68"/>
  <c r="I137" i="68"/>
  <c r="I135" i="68"/>
  <c r="I133" i="68"/>
  <c r="I131" i="68"/>
  <c r="I119" i="68"/>
  <c r="I116" i="68"/>
  <c r="I214" i="68"/>
  <c r="I184" i="68"/>
  <c r="I182" i="68"/>
  <c r="I174" i="68"/>
  <c r="I166" i="68"/>
  <c r="I158" i="68"/>
  <c r="I150" i="68"/>
  <c r="I129" i="68"/>
  <c r="I127" i="68"/>
  <c r="I125" i="68"/>
  <c r="I120" i="68"/>
  <c r="I117" i="68"/>
  <c r="I113" i="68"/>
  <c r="I168" i="68"/>
  <c r="I138" i="68"/>
  <c r="I176" i="68"/>
  <c r="I144" i="68"/>
  <c r="I140" i="68"/>
  <c r="I132" i="68"/>
  <c r="I114" i="68"/>
  <c r="I152" i="68"/>
  <c r="I142" i="68"/>
  <c r="I134" i="68"/>
  <c r="I160" i="68"/>
  <c r="I136" i="68"/>
  <c r="I13" i="68"/>
  <c r="I15" i="68"/>
  <c r="I183" i="68"/>
  <c r="I218" i="68"/>
  <c r="I122" i="68"/>
  <c r="U12" i="68"/>
  <c r="I12" i="68"/>
  <c r="R223" i="68"/>
  <c r="R219" i="68"/>
  <c r="R217" i="68"/>
  <c r="R184" i="68"/>
  <c r="R182" i="68"/>
  <c r="R180" i="68"/>
  <c r="R178" i="68"/>
  <c r="R176" i="68"/>
  <c r="R174" i="68"/>
  <c r="R172" i="68"/>
  <c r="R170" i="68"/>
  <c r="R168" i="68"/>
  <c r="R166" i="68"/>
  <c r="R164" i="68"/>
  <c r="R162" i="68"/>
  <c r="R160" i="68"/>
  <c r="R158" i="68"/>
  <c r="R156" i="68"/>
  <c r="R154" i="68"/>
  <c r="R152" i="68"/>
  <c r="R150" i="68"/>
  <c r="R148" i="68"/>
  <c r="R146" i="68"/>
  <c r="R144" i="68"/>
  <c r="R142" i="68"/>
  <c r="R224" i="68"/>
  <c r="R220" i="68"/>
  <c r="R215" i="68"/>
  <c r="R214" i="68"/>
  <c r="R221" i="68"/>
  <c r="R216" i="68"/>
  <c r="R181" i="68"/>
  <c r="R179" i="68"/>
  <c r="R177" i="68"/>
  <c r="R175" i="68"/>
  <c r="R173" i="68"/>
  <c r="R171" i="68"/>
  <c r="R169" i="68"/>
  <c r="R167" i="68"/>
  <c r="R165" i="68"/>
  <c r="R163" i="68"/>
  <c r="R161" i="68"/>
  <c r="R159" i="68"/>
  <c r="R157" i="68"/>
  <c r="R155" i="68"/>
  <c r="R153" i="68"/>
  <c r="R151" i="68"/>
  <c r="R149" i="68"/>
  <c r="R147" i="68"/>
  <c r="R145" i="68"/>
  <c r="R143" i="68"/>
  <c r="R140" i="68"/>
  <c r="R138" i="68"/>
  <c r="R136" i="68"/>
  <c r="R134" i="68"/>
  <c r="R132" i="68"/>
  <c r="R114" i="68"/>
  <c r="R128" i="68"/>
  <c r="R126" i="68"/>
  <c r="R115" i="68"/>
  <c r="R88" i="68"/>
  <c r="R86" i="68"/>
  <c r="R84" i="68"/>
  <c r="R82" i="68"/>
  <c r="R80" i="68"/>
  <c r="R79" i="68"/>
  <c r="R222" i="68"/>
  <c r="R141" i="68"/>
  <c r="R139" i="68"/>
  <c r="R137" i="68"/>
  <c r="R135" i="68"/>
  <c r="R133" i="68"/>
  <c r="R119" i="68"/>
  <c r="R116" i="68"/>
  <c r="R85" i="68"/>
  <c r="R60" i="68"/>
  <c r="R58" i="68"/>
  <c r="R56" i="68"/>
  <c r="R125" i="68"/>
  <c r="R120" i="68"/>
  <c r="R87" i="68"/>
  <c r="R70" i="68"/>
  <c r="R68" i="68"/>
  <c r="R66" i="68"/>
  <c r="R52" i="68"/>
  <c r="R50" i="68"/>
  <c r="R48" i="68"/>
  <c r="R46" i="68"/>
  <c r="R41" i="68"/>
  <c r="R39" i="68"/>
  <c r="R37" i="68"/>
  <c r="R127" i="68"/>
  <c r="R113" i="68"/>
  <c r="R89" i="68"/>
  <c r="R81" i="68"/>
  <c r="R61" i="68"/>
  <c r="R59" i="68"/>
  <c r="R57" i="68"/>
  <c r="R42" i="68"/>
  <c r="R131" i="68"/>
  <c r="R129" i="68"/>
  <c r="R117" i="68"/>
  <c r="R83" i="68"/>
  <c r="R75" i="68"/>
  <c r="R73" i="68"/>
  <c r="R71" i="68"/>
  <c r="R69" i="68"/>
  <c r="R67" i="68"/>
  <c r="R55" i="68"/>
  <c r="R53" i="68"/>
  <c r="R51" i="68"/>
  <c r="R49" i="68"/>
  <c r="R47" i="68"/>
  <c r="R45" i="68"/>
  <c r="R40" i="68"/>
  <c r="R38" i="68"/>
  <c r="R32" i="68"/>
  <c r="R30" i="68"/>
  <c r="R18" i="68"/>
  <c r="R24" i="68"/>
  <c r="R19" i="68"/>
  <c r="R25" i="68"/>
  <c r="R33" i="68"/>
  <c r="R31" i="68"/>
  <c r="R29" i="68"/>
  <c r="R20" i="68"/>
  <c r="R17" i="68"/>
  <c r="R23" i="68"/>
  <c r="R44" i="68"/>
  <c r="R28" i="68"/>
  <c r="R36" i="68"/>
  <c r="R65" i="68"/>
  <c r="R77" i="68"/>
  <c r="R15" i="68"/>
  <c r="R27" i="68"/>
  <c r="R22" i="68"/>
  <c r="R16" i="68"/>
  <c r="R218" i="68"/>
  <c r="R10" i="68" s="1"/>
  <c r="R63" i="68"/>
  <c r="R35" i="68"/>
  <c r="R111" i="68"/>
  <c r="R124" i="68"/>
  <c r="R183" i="68"/>
  <c r="R13" i="68"/>
  <c r="R122" i="68"/>
  <c r="F10" i="68"/>
  <c r="L221" i="68"/>
  <c r="L216" i="68"/>
  <c r="L181" i="68"/>
  <c r="L179" i="68"/>
  <c r="L177" i="68"/>
  <c r="L175" i="68"/>
  <c r="L173" i="68"/>
  <c r="L171" i="68"/>
  <c r="L169" i="68"/>
  <c r="L167" i="68"/>
  <c r="L165" i="68"/>
  <c r="L163" i="68"/>
  <c r="L161" i="68"/>
  <c r="L159" i="68"/>
  <c r="L157" i="68"/>
  <c r="L155" i="68"/>
  <c r="L153" i="68"/>
  <c r="L151" i="68"/>
  <c r="L149" i="68"/>
  <c r="L147" i="68"/>
  <c r="L145" i="68"/>
  <c r="L143" i="68"/>
  <c r="L222" i="68"/>
  <c r="L214" i="68"/>
  <c r="L223" i="68"/>
  <c r="L219" i="68"/>
  <c r="L217" i="68"/>
  <c r="L184" i="68"/>
  <c r="L182" i="68"/>
  <c r="L180" i="68"/>
  <c r="L178" i="68"/>
  <c r="L176" i="68"/>
  <c r="L174" i="68"/>
  <c r="L172" i="68"/>
  <c r="L170" i="68"/>
  <c r="L168" i="68"/>
  <c r="L166" i="68"/>
  <c r="L164" i="68"/>
  <c r="L162" i="68"/>
  <c r="L160" i="68"/>
  <c r="L158" i="68"/>
  <c r="L156" i="68"/>
  <c r="L154" i="68"/>
  <c r="L152" i="68"/>
  <c r="L150" i="68"/>
  <c r="L148" i="68"/>
  <c r="L146" i="68"/>
  <c r="L144" i="68"/>
  <c r="L142" i="68"/>
  <c r="L141" i="68"/>
  <c r="L139" i="68"/>
  <c r="L137" i="68"/>
  <c r="L135" i="68"/>
  <c r="L133" i="68"/>
  <c r="L119" i="68"/>
  <c r="L116" i="68"/>
  <c r="L129" i="68"/>
  <c r="L127" i="68"/>
  <c r="L125" i="68"/>
  <c r="L120" i="68"/>
  <c r="L117" i="68"/>
  <c r="L113" i="68"/>
  <c r="L89" i="68"/>
  <c r="L87" i="68"/>
  <c r="L85" i="68"/>
  <c r="L83" i="68"/>
  <c r="L81" i="68"/>
  <c r="L79" i="68"/>
  <c r="L220" i="68"/>
  <c r="L140" i="68"/>
  <c r="L138" i="68"/>
  <c r="L136" i="68"/>
  <c r="L134" i="68"/>
  <c r="L132" i="68"/>
  <c r="L114" i="68"/>
  <c r="L224" i="68"/>
  <c r="L126" i="68"/>
  <c r="L88" i="68"/>
  <c r="L80" i="68"/>
  <c r="L61" i="68"/>
  <c r="L59" i="68"/>
  <c r="L57" i="68"/>
  <c r="L42" i="68"/>
  <c r="L128" i="68"/>
  <c r="L82" i="68"/>
  <c r="L75" i="68"/>
  <c r="L73" i="68"/>
  <c r="L71" i="68"/>
  <c r="L69" i="68"/>
  <c r="L67" i="68"/>
  <c r="L53" i="68"/>
  <c r="L51" i="68"/>
  <c r="L49" i="68"/>
  <c r="L47" i="68"/>
  <c r="L45" i="68"/>
  <c r="L40" i="68"/>
  <c r="L38" i="68"/>
  <c r="L215" i="68"/>
  <c r="L131" i="68"/>
  <c r="L84" i="68"/>
  <c r="L60" i="68"/>
  <c r="L58" i="68"/>
  <c r="L56" i="68"/>
  <c r="L115" i="68"/>
  <c r="L86" i="68"/>
  <c r="L77" i="68"/>
  <c r="L70" i="68"/>
  <c r="L68" i="68"/>
  <c r="L66" i="68"/>
  <c r="L55" i="68"/>
  <c r="L52" i="68"/>
  <c r="L50" i="68"/>
  <c r="L48" i="68"/>
  <c r="L46" i="68"/>
  <c r="L41" i="68"/>
  <c r="L39" i="68"/>
  <c r="L37" i="68"/>
  <c r="L33" i="68"/>
  <c r="L31" i="68"/>
  <c r="L29" i="68"/>
  <c r="L20" i="68"/>
  <c r="L17" i="68"/>
  <c r="L25" i="68"/>
  <c r="L23" i="68"/>
  <c r="L18" i="68"/>
  <c r="L24" i="68"/>
  <c r="L19" i="68"/>
  <c r="L32" i="68"/>
  <c r="L30" i="68"/>
  <c r="L16" i="68"/>
  <c r="L124" i="68"/>
  <c r="L44" i="68"/>
  <c r="L22" i="68"/>
  <c r="L15" i="68"/>
  <c r="L36" i="68"/>
  <c r="L35" i="68"/>
  <c r="L63" i="68"/>
  <c r="L111" i="68"/>
  <c r="L27" i="68"/>
  <c r="L65" i="68"/>
  <c r="L28" i="68"/>
  <c r="L183" i="68"/>
  <c r="L218" i="68"/>
  <c r="L10" i="68" s="1"/>
  <c r="L13" i="68"/>
  <c r="L122" i="68"/>
  <c r="U10" i="68" l="1"/>
  <c r="I10" i="68"/>
  <c r="C91" i="65" l="1"/>
  <c r="M91" i="65" s="1"/>
  <c r="J90" i="65"/>
  <c r="G90" i="65"/>
  <c r="C90" i="65"/>
  <c r="M90" i="65" s="1"/>
  <c r="C89" i="65"/>
  <c r="G89" i="65" s="1"/>
  <c r="C88" i="65"/>
  <c r="C87" i="65"/>
  <c r="M87" i="65" s="1"/>
  <c r="M86" i="65"/>
  <c r="J86" i="65"/>
  <c r="G86" i="65"/>
  <c r="D86" i="65"/>
  <c r="C86" i="65"/>
  <c r="L85" i="65"/>
  <c r="I85" i="65"/>
  <c r="F85" i="65"/>
  <c r="M84" i="65"/>
  <c r="J84" i="65"/>
  <c r="G84" i="65"/>
  <c r="D84" i="65"/>
  <c r="C84" i="65"/>
  <c r="C83" i="65"/>
  <c r="M82" i="65"/>
  <c r="J82" i="65"/>
  <c r="G82" i="65"/>
  <c r="D82" i="65"/>
  <c r="C82" i="65"/>
  <c r="C81" i="65"/>
  <c r="M81" i="65" s="1"/>
  <c r="C80" i="65"/>
  <c r="G80" i="65" s="1"/>
  <c r="C79" i="65"/>
  <c r="G78" i="65"/>
  <c r="C78" i="65"/>
  <c r="M78" i="65" s="1"/>
  <c r="C77" i="65"/>
  <c r="M77" i="65" s="1"/>
  <c r="C76" i="65"/>
  <c r="C75" i="65"/>
  <c r="C74" i="65"/>
  <c r="M74" i="65" s="1"/>
  <c r="C73" i="65"/>
  <c r="M73" i="65" s="1"/>
  <c r="C72" i="65"/>
  <c r="G72" i="65" s="1"/>
  <c r="C71" i="65"/>
  <c r="C70" i="65"/>
  <c r="M70" i="65" s="1"/>
  <c r="J69" i="65"/>
  <c r="C69" i="65"/>
  <c r="M69" i="65" s="1"/>
  <c r="C68" i="65"/>
  <c r="G68" i="65" s="1"/>
  <c r="C67" i="65"/>
  <c r="C66" i="65"/>
  <c r="M66" i="65" s="1"/>
  <c r="J65" i="65"/>
  <c r="G65" i="65"/>
  <c r="D65" i="65" s="1"/>
  <c r="C65" i="65"/>
  <c r="M65" i="65" s="1"/>
  <c r="C64" i="65"/>
  <c r="G64" i="65" s="1"/>
  <c r="C63" i="65"/>
  <c r="G62" i="65"/>
  <c r="C62" i="65"/>
  <c r="M62" i="65" s="1"/>
  <c r="C61" i="65"/>
  <c r="M61" i="65" s="1"/>
  <c r="C60" i="65"/>
  <c r="G60" i="65" s="1"/>
  <c r="C59" i="65"/>
  <c r="C58" i="65"/>
  <c r="M58" i="65" s="1"/>
  <c r="C57" i="65"/>
  <c r="M57" i="65" s="1"/>
  <c r="C56" i="65"/>
  <c r="G56" i="65" s="1"/>
  <c r="C55" i="65"/>
  <c r="C54" i="65"/>
  <c r="M54" i="65" s="1"/>
  <c r="J53" i="65"/>
  <c r="C53" i="65"/>
  <c r="M53" i="65" s="1"/>
  <c r="C52" i="65"/>
  <c r="G52" i="65" s="1"/>
  <c r="C51" i="65"/>
  <c r="C50" i="65"/>
  <c r="M50" i="65" s="1"/>
  <c r="J49" i="65"/>
  <c r="G49" i="65"/>
  <c r="D49" i="65" s="1"/>
  <c r="C49" i="65"/>
  <c r="M49" i="65" s="1"/>
  <c r="C48" i="65"/>
  <c r="G48" i="65" s="1"/>
  <c r="C47" i="65"/>
  <c r="G46" i="65"/>
  <c r="C46" i="65"/>
  <c r="M46" i="65" s="1"/>
  <c r="C45" i="65"/>
  <c r="M45" i="65" s="1"/>
  <c r="C44" i="65"/>
  <c r="G44" i="65" s="1"/>
  <c r="C43" i="65"/>
  <c r="C42" i="65"/>
  <c r="M42" i="65" s="1"/>
  <c r="C41" i="65"/>
  <c r="M41" i="65" s="1"/>
  <c r="C40" i="65"/>
  <c r="G40" i="65" s="1"/>
  <c r="C39" i="65"/>
  <c r="C38" i="65"/>
  <c r="M38" i="65" s="1"/>
  <c r="J37" i="65"/>
  <c r="C37" i="65"/>
  <c r="M37" i="65" s="1"/>
  <c r="C36" i="65"/>
  <c r="G36" i="65" s="1"/>
  <c r="C35" i="65"/>
  <c r="M34" i="65"/>
  <c r="J34" i="65"/>
  <c r="G34" i="65"/>
  <c r="D34" i="65"/>
  <c r="L33" i="65"/>
  <c r="I33" i="65"/>
  <c r="F33" i="65"/>
  <c r="M32" i="65"/>
  <c r="J32" i="65"/>
  <c r="G32" i="65"/>
  <c r="D32" i="65"/>
  <c r="C32" i="65"/>
  <c r="C31" i="65"/>
  <c r="M31" i="65" s="1"/>
  <c r="C30" i="65"/>
  <c r="G30" i="65" s="1"/>
  <c r="C29" i="65"/>
  <c r="C28" i="65"/>
  <c r="M28" i="65" s="1"/>
  <c r="J27" i="65"/>
  <c r="C27" i="65"/>
  <c r="M27" i="65" s="1"/>
  <c r="C26" i="65"/>
  <c r="G26" i="65" s="1"/>
  <c r="C25" i="65"/>
  <c r="C24" i="65"/>
  <c r="M24" i="65" s="1"/>
  <c r="J23" i="65"/>
  <c r="G23" i="65"/>
  <c r="D23" i="65" s="1"/>
  <c r="C23" i="65"/>
  <c r="M23" i="65" s="1"/>
  <c r="C22" i="65"/>
  <c r="G22" i="65" s="1"/>
  <c r="C21" i="65"/>
  <c r="G20" i="65"/>
  <c r="C20" i="65"/>
  <c r="M20" i="65" s="1"/>
  <c r="C19" i="65"/>
  <c r="M19" i="65" s="1"/>
  <c r="C18" i="65"/>
  <c r="G18" i="65" s="1"/>
  <c r="M17" i="65"/>
  <c r="J17" i="65"/>
  <c r="G17" i="65"/>
  <c r="D17" i="65"/>
  <c r="C17" i="65"/>
  <c r="L16" i="65"/>
  <c r="I16" i="65"/>
  <c r="I14" i="65" s="1"/>
  <c r="I12" i="65" s="1"/>
  <c r="F16" i="65"/>
  <c r="M15" i="65"/>
  <c r="J15" i="65"/>
  <c r="G15" i="65"/>
  <c r="D15" i="65"/>
  <c r="C15" i="65"/>
  <c r="L14" i="65"/>
  <c r="L12" i="65" s="1"/>
  <c r="F14" i="65"/>
  <c r="M13" i="65"/>
  <c r="J13" i="65"/>
  <c r="G13" i="65"/>
  <c r="D13" i="65"/>
  <c r="C13" i="65"/>
  <c r="G19" i="65" l="1"/>
  <c r="G42" i="65"/>
  <c r="G45" i="65"/>
  <c r="D45" i="65" s="1"/>
  <c r="G58" i="65"/>
  <c r="G61" i="65"/>
  <c r="G74" i="65"/>
  <c r="G77" i="65"/>
  <c r="D77" i="65" s="1"/>
  <c r="G81" i="65"/>
  <c r="D81" i="65" s="1"/>
  <c r="J19" i="65"/>
  <c r="G28" i="65"/>
  <c r="G31" i="65"/>
  <c r="D31" i="65" s="1"/>
  <c r="G38" i="65"/>
  <c r="G41" i="65"/>
  <c r="J45" i="65"/>
  <c r="G54" i="65"/>
  <c r="D54" i="65" s="1"/>
  <c r="G57" i="65"/>
  <c r="D57" i="65" s="1"/>
  <c r="J61" i="65"/>
  <c r="G70" i="65"/>
  <c r="G73" i="65"/>
  <c r="D73" i="65" s="1"/>
  <c r="J77" i="65"/>
  <c r="J81" i="65"/>
  <c r="J89" i="65"/>
  <c r="G24" i="65"/>
  <c r="G27" i="65"/>
  <c r="D27" i="65" s="1"/>
  <c r="J31" i="65"/>
  <c r="G37" i="65"/>
  <c r="D37" i="65" s="1"/>
  <c r="J41" i="65"/>
  <c r="G50" i="65"/>
  <c r="G53" i="65"/>
  <c r="D53" i="65" s="1"/>
  <c r="J57" i="65"/>
  <c r="G66" i="65"/>
  <c r="G69" i="65"/>
  <c r="D69" i="65" s="1"/>
  <c r="J73" i="65"/>
  <c r="J80" i="65"/>
  <c r="G87" i="65"/>
  <c r="G91" i="65"/>
  <c r="D66" i="65"/>
  <c r="J79" i="65"/>
  <c r="G79" i="65"/>
  <c r="J83" i="65"/>
  <c r="G83" i="65"/>
  <c r="J16" i="65"/>
  <c r="J22" i="65"/>
  <c r="J26" i="65"/>
  <c r="J29" i="65"/>
  <c r="G29" i="65"/>
  <c r="D29" i="65" s="1"/>
  <c r="J35" i="65"/>
  <c r="G35" i="65"/>
  <c r="J40" i="65"/>
  <c r="D40" i="65" s="1"/>
  <c r="J43" i="65"/>
  <c r="G43" i="65"/>
  <c r="J48" i="65"/>
  <c r="J51" i="65"/>
  <c r="G51" i="65"/>
  <c r="J56" i="65"/>
  <c r="J59" i="65"/>
  <c r="G59" i="65"/>
  <c r="D59" i="65" s="1"/>
  <c r="J64" i="65"/>
  <c r="J67" i="65"/>
  <c r="G67" i="65"/>
  <c r="J72" i="65"/>
  <c r="D72" i="65" s="1"/>
  <c r="J75" i="65"/>
  <c r="G75" i="65"/>
  <c r="M79" i="65"/>
  <c r="M83" i="65"/>
  <c r="M18" i="65"/>
  <c r="M22" i="65"/>
  <c r="M26" i="65"/>
  <c r="D26" i="65" s="1"/>
  <c r="M30" i="65"/>
  <c r="M36" i="65"/>
  <c r="M40" i="65"/>
  <c r="M44" i="65"/>
  <c r="M48" i="65"/>
  <c r="M52" i="65"/>
  <c r="M56" i="65"/>
  <c r="M60" i="65"/>
  <c r="D60" i="65" s="1"/>
  <c r="M64" i="65"/>
  <c r="M68" i="65"/>
  <c r="M72" i="65"/>
  <c r="J88" i="65"/>
  <c r="G88" i="65"/>
  <c r="D56" i="65"/>
  <c r="G76" i="65"/>
  <c r="M76" i="65"/>
  <c r="C14" i="65"/>
  <c r="J14" i="65" s="1"/>
  <c r="C16" i="65"/>
  <c r="J18" i="65"/>
  <c r="D18" i="65" s="1"/>
  <c r="J21" i="65"/>
  <c r="G21" i="65"/>
  <c r="J25" i="65"/>
  <c r="G25" i="65"/>
  <c r="J30" i="65"/>
  <c r="D30" i="65" s="1"/>
  <c r="J36" i="65"/>
  <c r="D36" i="65" s="1"/>
  <c r="J39" i="65"/>
  <c r="G39" i="65"/>
  <c r="J44" i="65"/>
  <c r="D44" i="65" s="1"/>
  <c r="J47" i="65"/>
  <c r="G47" i="65"/>
  <c r="J52" i="65"/>
  <c r="D52" i="65" s="1"/>
  <c r="J55" i="65"/>
  <c r="G55" i="65"/>
  <c r="J60" i="65"/>
  <c r="J63" i="65"/>
  <c r="G63" i="65"/>
  <c r="D63" i="65" s="1"/>
  <c r="J68" i="65"/>
  <c r="D68" i="65" s="1"/>
  <c r="J71" i="65"/>
  <c r="G71" i="65"/>
  <c r="J76" i="65"/>
  <c r="F12" i="65"/>
  <c r="M21" i="65"/>
  <c r="M25" i="65"/>
  <c r="M29" i="65"/>
  <c r="C33" i="65"/>
  <c r="J33" i="65" s="1"/>
  <c r="M35" i="65"/>
  <c r="M39" i="65"/>
  <c r="M43" i="65"/>
  <c r="M47" i="65"/>
  <c r="M51" i="65"/>
  <c r="M55" i="65"/>
  <c r="M59" i="65"/>
  <c r="M63" i="65"/>
  <c r="M67" i="65"/>
  <c r="M71" i="65"/>
  <c r="M75" i="65"/>
  <c r="C85" i="65"/>
  <c r="J85" i="65" s="1"/>
  <c r="M88" i="65"/>
  <c r="D90" i="65"/>
  <c r="J20" i="65"/>
  <c r="D20" i="65" s="1"/>
  <c r="J24" i="65"/>
  <c r="D24" i="65" s="1"/>
  <c r="J28" i="65"/>
  <c r="D28" i="65" s="1"/>
  <c r="J38" i="65"/>
  <c r="J42" i="65"/>
  <c r="D42" i="65" s="1"/>
  <c r="J46" i="65"/>
  <c r="D46" i="65" s="1"/>
  <c r="J50" i="65"/>
  <c r="J54" i="65"/>
  <c r="J58" i="65"/>
  <c r="J62" i="65"/>
  <c r="D62" i="65" s="1"/>
  <c r="J66" i="65"/>
  <c r="J70" i="65"/>
  <c r="D70" i="65" s="1"/>
  <c r="J74" i="65"/>
  <c r="D74" i="65" s="1"/>
  <c r="J78" i="65"/>
  <c r="D78" i="65" s="1"/>
  <c r="J87" i="65"/>
  <c r="J91" i="65"/>
  <c r="M80" i="65"/>
  <c r="D80" i="65" s="1"/>
  <c r="M89" i="65"/>
  <c r="D89" i="65" s="1"/>
  <c r="E9" i="60"/>
  <c r="E8" i="60"/>
  <c r="E7" i="60"/>
  <c r="E6" i="60"/>
  <c r="E5" i="60"/>
  <c r="E4" i="60"/>
  <c r="E3" i="60"/>
  <c r="B31" i="57"/>
  <c r="I31" i="57" s="1"/>
  <c r="B29" i="57"/>
  <c r="I29" i="57" s="1"/>
  <c r="B27" i="57"/>
  <c r="I27" i="57" s="1"/>
  <c r="B25" i="57"/>
  <c r="I25" i="57" s="1"/>
  <c r="B23" i="57"/>
  <c r="I23" i="57" s="1"/>
  <c r="B21" i="57"/>
  <c r="I21" i="57" s="1"/>
  <c r="B19" i="57"/>
  <c r="I19" i="57" s="1"/>
  <c r="B17" i="57"/>
  <c r="I17" i="57" s="1"/>
  <c r="B15" i="57"/>
  <c r="I15" i="57" s="1"/>
  <c r="H13" i="57"/>
  <c r="E13" i="57"/>
  <c r="E11" i="57" s="1"/>
  <c r="H11" i="57"/>
  <c r="B80" i="56"/>
  <c r="I80" i="56" s="1"/>
  <c r="B79" i="56"/>
  <c r="I79" i="56" s="1"/>
  <c r="B78" i="56"/>
  <c r="I78" i="56" s="1"/>
  <c r="B77" i="56"/>
  <c r="I77" i="56" s="1"/>
  <c r="H76" i="56"/>
  <c r="E76" i="56"/>
  <c r="I75" i="56"/>
  <c r="C75" i="56"/>
  <c r="B75" i="56"/>
  <c r="B74" i="56"/>
  <c r="I74" i="56" s="1"/>
  <c r="B73" i="56"/>
  <c r="I73" i="56" s="1"/>
  <c r="B72" i="56"/>
  <c r="F72" i="56" s="1"/>
  <c r="B71" i="56"/>
  <c r="I71" i="56" s="1"/>
  <c r="B70" i="56"/>
  <c r="I70" i="56" s="1"/>
  <c r="B69" i="56"/>
  <c r="I69" i="56" s="1"/>
  <c r="B68" i="56"/>
  <c r="I68" i="56" s="1"/>
  <c r="B67" i="56"/>
  <c r="I67" i="56" s="1"/>
  <c r="B66" i="56"/>
  <c r="I66" i="56" s="1"/>
  <c r="B65" i="56"/>
  <c r="I65" i="56" s="1"/>
  <c r="B64" i="56"/>
  <c r="I64" i="56" s="1"/>
  <c r="B63" i="56"/>
  <c r="I63" i="56" s="1"/>
  <c r="B62" i="56"/>
  <c r="I62" i="56" s="1"/>
  <c r="B61" i="56"/>
  <c r="I61" i="56" s="1"/>
  <c r="B60" i="56"/>
  <c r="F60" i="56" s="1"/>
  <c r="I59" i="56"/>
  <c r="B59" i="56"/>
  <c r="F59" i="56" s="1"/>
  <c r="I58" i="56"/>
  <c r="F58" i="56"/>
  <c r="B58" i="56"/>
  <c r="B57" i="56"/>
  <c r="I57" i="56" s="1"/>
  <c r="B56" i="56"/>
  <c r="I56" i="56" s="1"/>
  <c r="F55" i="56"/>
  <c r="B55" i="56"/>
  <c r="B54" i="56"/>
  <c r="F54" i="56" s="1"/>
  <c r="B53" i="56"/>
  <c r="F53" i="56" s="1"/>
  <c r="B52" i="56"/>
  <c r="F52" i="56" s="1"/>
  <c r="B51" i="56"/>
  <c r="I51" i="56" s="1"/>
  <c r="B50" i="56"/>
  <c r="I50" i="56" s="1"/>
  <c r="B49" i="56"/>
  <c r="I49" i="56" s="1"/>
  <c r="B48" i="56"/>
  <c r="I48" i="56" s="1"/>
  <c r="B47" i="56"/>
  <c r="I47" i="56" s="1"/>
  <c r="B46" i="56"/>
  <c r="I46" i="56" s="1"/>
  <c r="B45" i="56"/>
  <c r="I45" i="56" s="1"/>
  <c r="B44" i="56"/>
  <c r="I44" i="56" s="1"/>
  <c r="B43" i="56"/>
  <c r="I43" i="56" s="1"/>
  <c r="B42" i="56"/>
  <c r="I42" i="56" s="1"/>
  <c r="B41" i="56"/>
  <c r="I41" i="56" s="1"/>
  <c r="B40" i="56"/>
  <c r="I40" i="56" s="1"/>
  <c r="B39" i="56"/>
  <c r="I39" i="56" s="1"/>
  <c r="B38" i="56"/>
  <c r="I38" i="56" s="1"/>
  <c r="B37" i="56"/>
  <c r="I37" i="56" s="1"/>
  <c r="B36" i="56"/>
  <c r="I36" i="56" s="1"/>
  <c r="B35" i="56"/>
  <c r="I35" i="56" s="1"/>
  <c r="B34" i="56"/>
  <c r="I34" i="56" s="1"/>
  <c r="B33" i="56"/>
  <c r="I33" i="56" s="1"/>
  <c r="B32" i="56"/>
  <c r="I32" i="56" s="1"/>
  <c r="B31" i="56"/>
  <c r="I31" i="56" s="1"/>
  <c r="B30" i="56"/>
  <c r="I30" i="56" s="1"/>
  <c r="B29" i="56"/>
  <c r="I29" i="56" s="1"/>
  <c r="B28" i="56"/>
  <c r="I28" i="56" s="1"/>
  <c r="B27" i="56"/>
  <c r="I27" i="56" s="1"/>
  <c r="B26" i="56"/>
  <c r="I26" i="56" s="1"/>
  <c r="B25" i="56"/>
  <c r="I25" i="56" s="1"/>
  <c r="B24" i="56"/>
  <c r="I24" i="56" s="1"/>
  <c r="B23" i="56"/>
  <c r="I23" i="56" s="1"/>
  <c r="H22" i="56"/>
  <c r="E22" i="56"/>
  <c r="B22" i="56" s="1"/>
  <c r="I21" i="56"/>
  <c r="F21" i="56"/>
  <c r="C21" i="56"/>
  <c r="B21" i="56"/>
  <c r="F20" i="56"/>
  <c r="B20" i="56"/>
  <c r="B19" i="56"/>
  <c r="F19" i="56" s="1"/>
  <c r="F18" i="56"/>
  <c r="B18" i="56"/>
  <c r="B17" i="56"/>
  <c r="F17" i="56" s="1"/>
  <c r="B16" i="56"/>
  <c r="F16" i="56" s="1"/>
  <c r="B15" i="56"/>
  <c r="F15" i="56" s="1"/>
  <c r="B14" i="56"/>
  <c r="F14" i="56" s="1"/>
  <c r="H13" i="56"/>
  <c r="E13" i="56"/>
  <c r="E11" i="56" s="1"/>
  <c r="I12" i="56"/>
  <c r="F12" i="56"/>
  <c r="C12" i="56"/>
  <c r="B12" i="56"/>
  <c r="B101" i="55"/>
  <c r="I101" i="55" s="1"/>
  <c r="B100" i="55"/>
  <c r="I100" i="55" s="1"/>
  <c r="B99" i="55"/>
  <c r="I99" i="55" s="1"/>
  <c r="B98" i="55"/>
  <c r="I98" i="55" s="1"/>
  <c r="B97" i="55"/>
  <c r="I97" i="55" s="1"/>
  <c r="B96" i="55"/>
  <c r="I96" i="55" s="1"/>
  <c r="H95" i="55"/>
  <c r="E95" i="55"/>
  <c r="I94" i="55"/>
  <c r="F94" i="55"/>
  <c r="C94" i="55"/>
  <c r="B94" i="55"/>
  <c r="B93" i="55"/>
  <c r="F93" i="55" s="1"/>
  <c r="I92" i="55"/>
  <c r="F92" i="55"/>
  <c r="C92" i="55"/>
  <c r="B92" i="55"/>
  <c r="F91" i="55"/>
  <c r="B91" i="55"/>
  <c r="B90" i="55"/>
  <c r="F90" i="55" s="1"/>
  <c r="F89" i="55"/>
  <c r="B89" i="55"/>
  <c r="B88" i="55"/>
  <c r="F88" i="55" s="1"/>
  <c r="F87" i="55"/>
  <c r="B87" i="55"/>
  <c r="B86" i="55"/>
  <c r="F86" i="55" s="1"/>
  <c r="F85" i="55"/>
  <c r="B85" i="55"/>
  <c r="B84" i="55"/>
  <c r="F84" i="55" s="1"/>
  <c r="F83" i="55"/>
  <c r="B83" i="55"/>
  <c r="H82" i="55"/>
  <c r="H81" i="55" s="1"/>
  <c r="E82" i="55"/>
  <c r="E81" i="55"/>
  <c r="B81" i="55" s="1"/>
  <c r="F80" i="55"/>
  <c r="B79" i="55"/>
  <c r="F79" i="55" s="1"/>
  <c r="I78" i="55"/>
  <c r="B78" i="55"/>
  <c r="F78" i="55" s="1"/>
  <c r="B77" i="55"/>
  <c r="F77" i="55" s="1"/>
  <c r="I76" i="55"/>
  <c r="B76" i="55"/>
  <c r="F76" i="55" s="1"/>
  <c r="H75" i="55"/>
  <c r="E75" i="55"/>
  <c r="H74" i="55"/>
  <c r="B74" i="55" s="1"/>
  <c r="E74" i="55"/>
  <c r="F74" i="55" s="1"/>
  <c r="F73" i="55"/>
  <c r="B72" i="55"/>
  <c r="I72" i="55" s="1"/>
  <c r="F71" i="55"/>
  <c r="B70" i="55"/>
  <c r="F70" i="55" s="1"/>
  <c r="F69" i="55"/>
  <c r="B69" i="55"/>
  <c r="B68" i="55"/>
  <c r="F68" i="55" s="1"/>
  <c r="B67" i="55"/>
  <c r="F67" i="55" s="1"/>
  <c r="B66" i="55"/>
  <c r="F66" i="55" s="1"/>
  <c r="B65" i="55"/>
  <c r="F65" i="55" s="1"/>
  <c r="B64" i="55"/>
  <c r="F64" i="55" s="1"/>
  <c r="H63" i="55"/>
  <c r="E63" i="55"/>
  <c r="B63" i="55" s="1"/>
  <c r="F62" i="55"/>
  <c r="B61" i="55"/>
  <c r="F61" i="55" s="1"/>
  <c r="F59" i="55"/>
  <c r="I58" i="55"/>
  <c r="B58" i="55"/>
  <c r="F58" i="55" s="1"/>
  <c r="B57" i="55"/>
  <c r="F57" i="55" s="1"/>
  <c r="I56" i="55"/>
  <c r="B56" i="55"/>
  <c r="F56" i="55" s="1"/>
  <c r="B55" i="55"/>
  <c r="F55" i="55" s="1"/>
  <c r="I54" i="55"/>
  <c r="B54" i="55"/>
  <c r="F54" i="55" s="1"/>
  <c r="H53" i="55"/>
  <c r="I53" i="55" s="1"/>
  <c r="E53" i="55"/>
  <c r="B53" i="55" s="1"/>
  <c r="F53" i="55" s="1"/>
  <c r="F52" i="55"/>
  <c r="B51" i="55"/>
  <c r="I51" i="55" s="1"/>
  <c r="F50" i="55"/>
  <c r="B49" i="55"/>
  <c r="F49" i="55" s="1"/>
  <c r="I48" i="55"/>
  <c r="B48" i="55"/>
  <c r="F48" i="55" s="1"/>
  <c r="B47" i="55"/>
  <c r="F47" i="55" s="1"/>
  <c r="I46" i="55"/>
  <c r="B46" i="55"/>
  <c r="F46" i="55" s="1"/>
  <c r="B45" i="55"/>
  <c r="F45" i="55" s="1"/>
  <c r="I44" i="55"/>
  <c r="B44" i="55"/>
  <c r="F44" i="55" s="1"/>
  <c r="B43" i="55"/>
  <c r="F43" i="55" s="1"/>
  <c r="I42" i="55"/>
  <c r="B42" i="55"/>
  <c r="F42" i="55" s="1"/>
  <c r="H41" i="55"/>
  <c r="E41" i="55"/>
  <c r="B41" i="55" s="1"/>
  <c r="F41" i="55" s="1"/>
  <c r="F40" i="55"/>
  <c r="B39" i="55"/>
  <c r="I39" i="55" s="1"/>
  <c r="B38" i="55"/>
  <c r="I38" i="55" s="1"/>
  <c r="B37" i="55"/>
  <c r="I37" i="55" s="1"/>
  <c r="B36" i="55"/>
  <c r="I36" i="55" s="1"/>
  <c r="H35" i="55"/>
  <c r="H34" i="55" s="1"/>
  <c r="E35" i="55"/>
  <c r="F33" i="55"/>
  <c r="I32" i="55"/>
  <c r="B32" i="55"/>
  <c r="F32" i="55" s="1"/>
  <c r="B31" i="55"/>
  <c r="F31" i="55" s="1"/>
  <c r="I30" i="55"/>
  <c r="B30" i="55"/>
  <c r="F30" i="55" s="1"/>
  <c r="B29" i="55"/>
  <c r="F29" i="55" s="1"/>
  <c r="I28" i="55"/>
  <c r="B28" i="55"/>
  <c r="F28" i="55" s="1"/>
  <c r="H27" i="55"/>
  <c r="E27" i="55"/>
  <c r="B27" i="55" s="1"/>
  <c r="F27" i="55" s="1"/>
  <c r="E26" i="55"/>
  <c r="F25" i="55"/>
  <c r="B24" i="55"/>
  <c r="F24" i="55" s="1"/>
  <c r="F23" i="55"/>
  <c r="B23" i="55"/>
  <c r="B22" i="55"/>
  <c r="F22" i="55" s="1"/>
  <c r="H21" i="55"/>
  <c r="H15" i="55" s="1"/>
  <c r="E21" i="55"/>
  <c r="B21" i="55" s="1"/>
  <c r="F20" i="55"/>
  <c r="I19" i="55"/>
  <c r="B19" i="55"/>
  <c r="F19" i="55" s="1"/>
  <c r="B18" i="55"/>
  <c r="F18" i="55" s="1"/>
  <c r="I17" i="55"/>
  <c r="B17" i="55"/>
  <c r="F17" i="55" s="1"/>
  <c r="H16" i="55"/>
  <c r="E16" i="55"/>
  <c r="B16" i="55" s="1"/>
  <c r="F16" i="55" s="1"/>
  <c r="B101" i="54"/>
  <c r="M101" i="54" s="1"/>
  <c r="B100" i="54"/>
  <c r="M100" i="54" s="1"/>
  <c r="B99" i="54"/>
  <c r="M99" i="54" s="1"/>
  <c r="I98" i="54"/>
  <c r="F98" i="54"/>
  <c r="B98" i="54"/>
  <c r="M98" i="54" s="1"/>
  <c r="B97" i="54"/>
  <c r="I97" i="54" s="1"/>
  <c r="B96" i="54"/>
  <c r="M96" i="54" s="1"/>
  <c r="K95" i="54"/>
  <c r="H95" i="54"/>
  <c r="I95" i="54" s="1"/>
  <c r="E95" i="54"/>
  <c r="B95" i="54"/>
  <c r="M95" i="54" s="1"/>
  <c r="M94" i="54"/>
  <c r="I94" i="54"/>
  <c r="F94" i="54"/>
  <c r="B94" i="54"/>
  <c r="B93" i="54"/>
  <c r="M93" i="54" s="1"/>
  <c r="I92" i="54"/>
  <c r="B91" i="54"/>
  <c r="I91" i="54" s="1"/>
  <c r="B90" i="54"/>
  <c r="I90" i="54" s="1"/>
  <c r="B89" i="54"/>
  <c r="I89" i="54" s="1"/>
  <c r="B88" i="54"/>
  <c r="I88" i="54" s="1"/>
  <c r="B87" i="54"/>
  <c r="I87" i="54" s="1"/>
  <c r="B86" i="54"/>
  <c r="I86" i="54" s="1"/>
  <c r="B85" i="54"/>
  <c r="I85" i="54" s="1"/>
  <c r="B84" i="54"/>
  <c r="I84" i="54" s="1"/>
  <c r="B83" i="54"/>
  <c r="I83" i="54" s="1"/>
  <c r="K82" i="54"/>
  <c r="H82" i="54"/>
  <c r="E82" i="54"/>
  <c r="B82" i="54" s="1"/>
  <c r="K81" i="54"/>
  <c r="H81" i="54"/>
  <c r="M80" i="54"/>
  <c r="I80" i="54"/>
  <c r="F80" i="54"/>
  <c r="B79" i="54"/>
  <c r="M79" i="54" s="1"/>
  <c r="B78" i="54"/>
  <c r="M78" i="54" s="1"/>
  <c r="B77" i="54"/>
  <c r="M77" i="54" s="1"/>
  <c r="B76" i="54"/>
  <c r="M76" i="54" s="1"/>
  <c r="K75" i="54"/>
  <c r="H75" i="54"/>
  <c r="E75" i="54"/>
  <c r="B75" i="54" s="1"/>
  <c r="M75" i="54" s="1"/>
  <c r="K74" i="54"/>
  <c r="H74" i="54"/>
  <c r="M73" i="54"/>
  <c r="I73" i="54"/>
  <c r="F73" i="54"/>
  <c r="B73" i="54"/>
  <c r="M72" i="54"/>
  <c r="B72" i="54"/>
  <c r="I72" i="54" s="1"/>
  <c r="M71" i="54"/>
  <c r="I71" i="54"/>
  <c r="F71" i="54"/>
  <c r="B71" i="54"/>
  <c r="B70" i="54"/>
  <c r="F70" i="54" s="1"/>
  <c r="M69" i="54"/>
  <c r="I69" i="54"/>
  <c r="F69" i="54"/>
  <c r="B69" i="54"/>
  <c r="I68" i="54"/>
  <c r="B68" i="54"/>
  <c r="B67" i="54"/>
  <c r="I67" i="54" s="1"/>
  <c r="I66" i="54"/>
  <c r="B66" i="54"/>
  <c r="M66" i="54" s="1"/>
  <c r="M65" i="54"/>
  <c r="I65" i="54"/>
  <c r="B65" i="54"/>
  <c r="B64" i="54"/>
  <c r="M64" i="54" s="1"/>
  <c r="K63" i="54"/>
  <c r="K60" i="54" s="1"/>
  <c r="H63" i="54"/>
  <c r="E63" i="54"/>
  <c r="B63" i="54" s="1"/>
  <c r="I62" i="54"/>
  <c r="F62" i="54"/>
  <c r="B62" i="54"/>
  <c r="B61" i="54"/>
  <c r="M61" i="54" s="1"/>
  <c r="H60" i="54"/>
  <c r="M59" i="54"/>
  <c r="I59" i="54"/>
  <c r="F59" i="54"/>
  <c r="B59" i="54"/>
  <c r="B58" i="54"/>
  <c r="F58" i="54" s="1"/>
  <c r="B57" i="54"/>
  <c r="I57" i="54" s="1"/>
  <c r="B56" i="54"/>
  <c r="I56" i="54" s="1"/>
  <c r="I55" i="54"/>
  <c r="F55" i="54"/>
  <c r="B55" i="54"/>
  <c r="M55" i="54" s="1"/>
  <c r="B54" i="54"/>
  <c r="K53" i="54"/>
  <c r="I53" i="54"/>
  <c r="H53" i="54"/>
  <c r="E53" i="54"/>
  <c r="B53" i="54"/>
  <c r="M53" i="54" s="1"/>
  <c r="M52" i="54"/>
  <c r="I52" i="54"/>
  <c r="F52" i="54"/>
  <c r="B52" i="54"/>
  <c r="B51" i="54"/>
  <c r="M51" i="54" s="1"/>
  <c r="M50" i="54"/>
  <c r="I50" i="54"/>
  <c r="B50" i="54"/>
  <c r="B49" i="54"/>
  <c r="M49" i="54" s="1"/>
  <c r="B48" i="54"/>
  <c r="M48" i="54" s="1"/>
  <c r="B47" i="54"/>
  <c r="M47" i="54" s="1"/>
  <c r="B46" i="54"/>
  <c r="M46" i="54" s="1"/>
  <c r="B45" i="54"/>
  <c r="M45" i="54" s="1"/>
  <c r="B44" i="54"/>
  <c r="M44" i="54" s="1"/>
  <c r="B43" i="54"/>
  <c r="M43" i="54" s="1"/>
  <c r="B42" i="54"/>
  <c r="M42" i="54" s="1"/>
  <c r="K41" i="54"/>
  <c r="B41" i="54" s="1"/>
  <c r="F41" i="54" s="1"/>
  <c r="H41" i="54"/>
  <c r="E41" i="54"/>
  <c r="M40" i="54"/>
  <c r="I40" i="54"/>
  <c r="F40" i="54"/>
  <c r="B40" i="54"/>
  <c r="B39" i="54"/>
  <c r="M39" i="54" s="1"/>
  <c r="B38" i="54"/>
  <c r="M38" i="54" s="1"/>
  <c r="B37" i="54"/>
  <c r="I37" i="54" s="1"/>
  <c r="B36" i="54"/>
  <c r="M36" i="54" s="1"/>
  <c r="K35" i="54"/>
  <c r="B35" i="54" s="1"/>
  <c r="F35" i="54" s="1"/>
  <c r="H35" i="54"/>
  <c r="E35" i="54"/>
  <c r="K34" i="54"/>
  <c r="H34" i="54"/>
  <c r="E34" i="54"/>
  <c r="M33" i="54"/>
  <c r="I33" i="54"/>
  <c r="F33" i="54"/>
  <c r="B33" i="54"/>
  <c r="B32" i="54"/>
  <c r="M32" i="54" s="1"/>
  <c r="B31" i="54"/>
  <c r="M31" i="54" s="1"/>
  <c r="B30" i="54"/>
  <c r="M30" i="54" s="1"/>
  <c r="B29" i="54"/>
  <c r="I29" i="54" s="1"/>
  <c r="M28" i="54"/>
  <c r="B28" i="54"/>
  <c r="I28" i="54" s="1"/>
  <c r="K27" i="54"/>
  <c r="H27" i="54"/>
  <c r="E27" i="54"/>
  <c r="K26" i="54"/>
  <c r="H26" i="54"/>
  <c r="E26" i="54"/>
  <c r="B26" i="54" s="1"/>
  <c r="M25" i="54"/>
  <c r="I25" i="54"/>
  <c r="F25" i="54"/>
  <c r="B25" i="54"/>
  <c r="B24" i="54"/>
  <c r="M24" i="54" s="1"/>
  <c r="M23" i="54"/>
  <c r="B23" i="54"/>
  <c r="I23" i="54" s="1"/>
  <c r="M22" i="54"/>
  <c r="I22" i="54"/>
  <c r="B22" i="54"/>
  <c r="K21" i="54"/>
  <c r="H21" i="54"/>
  <c r="E21" i="54"/>
  <c r="B21" i="54" s="1"/>
  <c r="M20" i="54"/>
  <c r="I20" i="54"/>
  <c r="F20" i="54"/>
  <c r="B20" i="54"/>
  <c r="B19" i="54"/>
  <c r="M19" i="54" s="1"/>
  <c r="M18" i="54"/>
  <c r="B18" i="54"/>
  <c r="I18" i="54" s="1"/>
  <c r="M17" i="54"/>
  <c r="I17" i="54"/>
  <c r="B17" i="54"/>
  <c r="K16" i="54"/>
  <c r="H16" i="54"/>
  <c r="H15" i="54" s="1"/>
  <c r="E16" i="54"/>
  <c r="B16" i="54" s="1"/>
  <c r="K15" i="54"/>
  <c r="M12" i="54"/>
  <c r="I12" i="54"/>
  <c r="F12" i="54"/>
  <c r="B12" i="54"/>
  <c r="I35" i="53"/>
  <c r="B35" i="53"/>
  <c r="R35" i="53" s="1"/>
  <c r="R34" i="53"/>
  <c r="O34" i="53"/>
  <c r="L34" i="53"/>
  <c r="I34" i="53"/>
  <c r="F34" i="53"/>
  <c r="C34" i="53"/>
  <c r="B34" i="53"/>
  <c r="B33" i="53"/>
  <c r="O32" i="53"/>
  <c r="L32" i="53"/>
  <c r="I32" i="53"/>
  <c r="C32" i="53"/>
  <c r="B31" i="53"/>
  <c r="R30" i="53"/>
  <c r="O30" i="53"/>
  <c r="L30" i="53"/>
  <c r="I30" i="53"/>
  <c r="F30" i="53"/>
  <c r="C30" i="53"/>
  <c r="B29" i="53"/>
  <c r="I29" i="53" s="1"/>
  <c r="R28" i="53"/>
  <c r="O28" i="53"/>
  <c r="L28" i="53"/>
  <c r="I28" i="53"/>
  <c r="F28" i="53"/>
  <c r="C28" i="53"/>
  <c r="B27" i="53"/>
  <c r="O26" i="53"/>
  <c r="L26" i="53"/>
  <c r="I26" i="53"/>
  <c r="F26" i="53"/>
  <c r="C26" i="53"/>
  <c r="N25" i="53"/>
  <c r="K25" i="53"/>
  <c r="H25" i="53"/>
  <c r="E25" i="53"/>
  <c r="R24" i="53"/>
  <c r="O24" i="53"/>
  <c r="L24" i="53"/>
  <c r="I24" i="53"/>
  <c r="F24" i="53"/>
  <c r="C24" i="53"/>
  <c r="B23" i="53"/>
  <c r="R23" i="53" s="1"/>
  <c r="R22" i="53"/>
  <c r="O22" i="53"/>
  <c r="L22" i="53"/>
  <c r="I22" i="53"/>
  <c r="C22" i="53"/>
  <c r="B21" i="53"/>
  <c r="I21" i="53" s="1"/>
  <c r="O20" i="53"/>
  <c r="L20" i="53"/>
  <c r="I20" i="53"/>
  <c r="F20" i="53"/>
  <c r="C20" i="53"/>
  <c r="B19" i="53"/>
  <c r="L19" i="53" s="1"/>
  <c r="L18" i="53"/>
  <c r="I18" i="53"/>
  <c r="F18" i="53"/>
  <c r="C18" i="53"/>
  <c r="B17" i="53"/>
  <c r="F17" i="53" s="1"/>
  <c r="I16" i="53"/>
  <c r="F16" i="53"/>
  <c r="C16" i="53"/>
  <c r="B15" i="53"/>
  <c r="I15" i="53" s="1"/>
  <c r="R14" i="53"/>
  <c r="O14" i="53"/>
  <c r="L14" i="53"/>
  <c r="I14" i="53"/>
  <c r="F14" i="53"/>
  <c r="C14" i="53"/>
  <c r="Q13" i="53"/>
  <c r="Q11" i="53" s="1"/>
  <c r="N13" i="53"/>
  <c r="N11" i="53" s="1"/>
  <c r="K13" i="53"/>
  <c r="H13" i="53"/>
  <c r="E13" i="53"/>
  <c r="E11" i="53" s="1"/>
  <c r="R12" i="53"/>
  <c r="O12" i="53"/>
  <c r="L12" i="53"/>
  <c r="I12" i="53"/>
  <c r="F12" i="53"/>
  <c r="B36" i="52"/>
  <c r="C35" i="52"/>
  <c r="O34" i="52"/>
  <c r="B34" i="52"/>
  <c r="C33" i="52"/>
  <c r="F32" i="52"/>
  <c r="B32" i="52"/>
  <c r="L32" i="52" s="1"/>
  <c r="C31" i="52"/>
  <c r="B30" i="52"/>
  <c r="C29" i="52"/>
  <c r="B28" i="52"/>
  <c r="I28" i="52" s="1"/>
  <c r="C27" i="52"/>
  <c r="Q26" i="52"/>
  <c r="N26" i="52"/>
  <c r="K26" i="52"/>
  <c r="H26" i="52"/>
  <c r="E26" i="52"/>
  <c r="C25" i="52"/>
  <c r="B24" i="52"/>
  <c r="O24" i="52" s="1"/>
  <c r="C23" i="52"/>
  <c r="F22" i="52"/>
  <c r="B22" i="52"/>
  <c r="O22" i="52" s="1"/>
  <c r="C21" i="52"/>
  <c r="F20" i="52"/>
  <c r="B20" i="52"/>
  <c r="C19" i="52"/>
  <c r="B18" i="52"/>
  <c r="F18" i="52" s="1"/>
  <c r="C17" i="52"/>
  <c r="B16" i="52"/>
  <c r="F16" i="52" s="1"/>
  <c r="C15" i="52"/>
  <c r="Q14" i="52"/>
  <c r="N14" i="52"/>
  <c r="K14" i="52"/>
  <c r="H14" i="52"/>
  <c r="E14" i="52"/>
  <c r="H12" i="52"/>
  <c r="B29" i="51"/>
  <c r="L29" i="51" s="1"/>
  <c r="I27" i="51"/>
  <c r="F27" i="51"/>
  <c r="B27" i="51"/>
  <c r="L27" i="51" s="1"/>
  <c r="C26" i="51"/>
  <c r="B25" i="51"/>
  <c r="I25" i="51" s="1"/>
  <c r="C24" i="51"/>
  <c r="N23" i="51"/>
  <c r="K23" i="51"/>
  <c r="H23" i="51"/>
  <c r="H11" i="51" s="1"/>
  <c r="E23" i="51"/>
  <c r="E11" i="51" s="1"/>
  <c r="B21" i="51"/>
  <c r="I21" i="51" s="1"/>
  <c r="C20" i="51"/>
  <c r="B19" i="51"/>
  <c r="L19" i="51" s="1"/>
  <c r="C18" i="51"/>
  <c r="B17" i="51"/>
  <c r="O17" i="51" s="1"/>
  <c r="C16" i="51"/>
  <c r="B15" i="51"/>
  <c r="L15" i="51" s="1"/>
  <c r="C14" i="51"/>
  <c r="Q13" i="51"/>
  <c r="N13" i="51"/>
  <c r="K13" i="51"/>
  <c r="K11" i="51" s="1"/>
  <c r="H13" i="51"/>
  <c r="E13" i="51"/>
  <c r="Q11" i="51"/>
  <c r="O35" i="50"/>
  <c r="B35" i="50"/>
  <c r="L35" i="50" s="1"/>
  <c r="C34" i="50"/>
  <c r="I33" i="50"/>
  <c r="F33" i="50"/>
  <c r="B33" i="50"/>
  <c r="L33" i="50" s="1"/>
  <c r="C32" i="50"/>
  <c r="O31" i="50"/>
  <c r="B31" i="50"/>
  <c r="L31" i="50" s="1"/>
  <c r="C30" i="50"/>
  <c r="I29" i="50"/>
  <c r="F29" i="50"/>
  <c r="B29" i="50"/>
  <c r="L29" i="50" s="1"/>
  <c r="C28" i="50"/>
  <c r="O27" i="50"/>
  <c r="B27" i="50"/>
  <c r="L27" i="50" s="1"/>
  <c r="C26" i="50"/>
  <c r="Q25" i="50"/>
  <c r="N25" i="50"/>
  <c r="K25" i="50"/>
  <c r="H25" i="50"/>
  <c r="H11" i="50" s="1"/>
  <c r="E25" i="50"/>
  <c r="C24" i="50"/>
  <c r="B23" i="50"/>
  <c r="I23" i="50" s="1"/>
  <c r="C22" i="50"/>
  <c r="B21" i="50"/>
  <c r="I21" i="50" s="1"/>
  <c r="C20" i="50"/>
  <c r="B19" i="50"/>
  <c r="I19" i="50" s="1"/>
  <c r="C18" i="50"/>
  <c r="B17" i="50"/>
  <c r="I17" i="50" s="1"/>
  <c r="C16" i="50"/>
  <c r="B15" i="50"/>
  <c r="I15" i="50" s="1"/>
  <c r="C14" i="50"/>
  <c r="Q13" i="50"/>
  <c r="N13" i="50"/>
  <c r="O13" i="50" s="1"/>
  <c r="K13" i="50"/>
  <c r="H13" i="50"/>
  <c r="I13" i="50" s="1"/>
  <c r="E13" i="50"/>
  <c r="B13" i="50" s="1"/>
  <c r="R13" i="50" s="1"/>
  <c r="Q11" i="50"/>
  <c r="K11" i="50"/>
  <c r="I16" i="55" l="1"/>
  <c r="I27" i="55"/>
  <c r="I63" i="55"/>
  <c r="I75" i="54"/>
  <c r="I41" i="55"/>
  <c r="N12" i="52"/>
  <c r="R31" i="50"/>
  <c r="R35" i="50"/>
  <c r="E12" i="52"/>
  <c r="H11" i="53"/>
  <c r="I64" i="54"/>
  <c r="F63" i="55"/>
  <c r="I68" i="55"/>
  <c r="H11" i="56"/>
  <c r="D71" i="65"/>
  <c r="D39" i="65"/>
  <c r="D25" i="65"/>
  <c r="M35" i="54"/>
  <c r="M41" i="54"/>
  <c r="R27" i="50"/>
  <c r="B13" i="51"/>
  <c r="L13" i="51" s="1"/>
  <c r="H26" i="55"/>
  <c r="B26" i="55" s="1"/>
  <c r="I64" i="55"/>
  <c r="I70" i="55"/>
  <c r="I74" i="55"/>
  <c r="F57" i="56"/>
  <c r="D58" i="65"/>
  <c r="G85" i="65"/>
  <c r="B25" i="50"/>
  <c r="B11" i="50" s="1"/>
  <c r="N11" i="50"/>
  <c r="F27" i="50"/>
  <c r="O29" i="50"/>
  <c r="F31" i="50"/>
  <c r="O33" i="50"/>
  <c r="F35" i="50"/>
  <c r="O27" i="51"/>
  <c r="F24" i="52"/>
  <c r="I19" i="54"/>
  <c r="I24" i="54"/>
  <c r="E74" i="54"/>
  <c r="I82" i="54"/>
  <c r="I18" i="55"/>
  <c r="I29" i="55"/>
  <c r="I31" i="55"/>
  <c r="I43" i="55"/>
  <c r="I45" i="55"/>
  <c r="I47" i="55"/>
  <c r="I49" i="55"/>
  <c r="I55" i="55"/>
  <c r="I57" i="55"/>
  <c r="E60" i="55"/>
  <c r="B75" i="55"/>
  <c r="F75" i="55" s="1"/>
  <c r="I77" i="55"/>
  <c r="I79" i="55"/>
  <c r="F56" i="56"/>
  <c r="D91" i="65"/>
  <c r="D38" i="65"/>
  <c r="E11" i="50"/>
  <c r="F11" i="50" s="1"/>
  <c r="E15" i="54"/>
  <c r="B15" i="54" s="1"/>
  <c r="I66" i="55"/>
  <c r="I22" i="56"/>
  <c r="F25" i="50"/>
  <c r="R25" i="50"/>
  <c r="I27" i="50"/>
  <c r="R29" i="50"/>
  <c r="I31" i="50"/>
  <c r="R33" i="50"/>
  <c r="I35" i="50"/>
  <c r="F17" i="51"/>
  <c r="R24" i="52"/>
  <c r="B27" i="54"/>
  <c r="B34" i="54"/>
  <c r="M34" i="54" s="1"/>
  <c r="I35" i="54"/>
  <c r="I41" i="54"/>
  <c r="F66" i="54"/>
  <c r="M82" i="54"/>
  <c r="F99" i="54"/>
  <c r="F21" i="55"/>
  <c r="B35" i="55"/>
  <c r="H60" i="55"/>
  <c r="I65" i="55"/>
  <c r="I67" i="55"/>
  <c r="B95" i="55"/>
  <c r="B76" i="56"/>
  <c r="D87" i="65"/>
  <c r="D50" i="65"/>
  <c r="D48" i="65"/>
  <c r="M85" i="65"/>
  <c r="D64" i="65"/>
  <c r="G33" i="65"/>
  <c r="D22" i="65"/>
  <c r="D79" i="65"/>
  <c r="D41" i="65"/>
  <c r="D61" i="65"/>
  <c r="D19" i="65"/>
  <c r="D85" i="65"/>
  <c r="D51" i="65"/>
  <c r="D33" i="65"/>
  <c r="M14" i="65"/>
  <c r="M33" i="65"/>
  <c r="C12" i="65"/>
  <c r="G12" i="65"/>
  <c r="D47" i="65"/>
  <c r="M16" i="65"/>
  <c r="G16" i="65"/>
  <c r="D16" i="65" s="1"/>
  <c r="D88" i="65"/>
  <c r="D67" i="65"/>
  <c r="D35" i="65"/>
  <c r="D55" i="65"/>
  <c r="D21" i="65"/>
  <c r="G14" i="65"/>
  <c r="D14" i="65" s="1"/>
  <c r="D76" i="65"/>
  <c r="D75" i="65"/>
  <c r="D43" i="65"/>
  <c r="D83" i="65"/>
  <c r="B13" i="57"/>
  <c r="F15" i="57"/>
  <c r="C15" i="57" s="1"/>
  <c r="F17" i="57"/>
  <c r="C17" i="57" s="1"/>
  <c r="F19" i="57"/>
  <c r="C19" i="57" s="1"/>
  <c r="F21" i="57"/>
  <c r="C21" i="57" s="1"/>
  <c r="F23" i="57"/>
  <c r="C23" i="57" s="1"/>
  <c r="F25" i="57"/>
  <c r="C25" i="57" s="1"/>
  <c r="F27" i="57"/>
  <c r="C27" i="57" s="1"/>
  <c r="F29" i="57"/>
  <c r="C29" i="57" s="1"/>
  <c r="F31" i="57"/>
  <c r="C31" i="57" s="1"/>
  <c r="B11" i="56"/>
  <c r="C16" i="56" s="1"/>
  <c r="C76" i="56"/>
  <c r="C17" i="56"/>
  <c r="C22" i="56"/>
  <c r="I76" i="56"/>
  <c r="F11" i="56"/>
  <c r="I14" i="56"/>
  <c r="I15" i="56"/>
  <c r="I16" i="56"/>
  <c r="I17" i="56"/>
  <c r="I18" i="56"/>
  <c r="I19" i="56"/>
  <c r="I20" i="56"/>
  <c r="F22" i="56"/>
  <c r="C23" i="56"/>
  <c r="C24" i="56"/>
  <c r="C25" i="56"/>
  <c r="C26" i="56"/>
  <c r="C27" i="56"/>
  <c r="C28" i="56"/>
  <c r="C29" i="56"/>
  <c r="C30" i="56"/>
  <c r="C31" i="56"/>
  <c r="C32" i="56"/>
  <c r="C33" i="56"/>
  <c r="C34" i="56"/>
  <c r="C35" i="56"/>
  <c r="C36" i="56"/>
  <c r="C37" i="56"/>
  <c r="C38" i="56"/>
  <c r="C39" i="56"/>
  <c r="C40" i="56"/>
  <c r="C41" i="56"/>
  <c r="C42" i="56"/>
  <c r="C43" i="56"/>
  <c r="C44" i="56"/>
  <c r="C45" i="56"/>
  <c r="C46" i="56"/>
  <c r="C47" i="56"/>
  <c r="C48" i="56"/>
  <c r="C49" i="56"/>
  <c r="C50" i="56"/>
  <c r="C51" i="56"/>
  <c r="C52" i="56"/>
  <c r="I54" i="56"/>
  <c r="C61" i="56"/>
  <c r="C62" i="56"/>
  <c r="C63" i="56"/>
  <c r="C64" i="56"/>
  <c r="C65" i="56"/>
  <c r="C66" i="56"/>
  <c r="C67" i="56"/>
  <c r="C68" i="56"/>
  <c r="C69" i="56"/>
  <c r="C70" i="56"/>
  <c r="C71" i="56"/>
  <c r="C72" i="56"/>
  <c r="F73" i="56"/>
  <c r="F74" i="56"/>
  <c r="F76" i="56"/>
  <c r="C77" i="56"/>
  <c r="C78" i="56"/>
  <c r="C79" i="56"/>
  <c r="C80" i="56"/>
  <c r="B13" i="56"/>
  <c r="C13" i="56" s="1"/>
  <c r="F23" i="56"/>
  <c r="F24" i="56"/>
  <c r="F25" i="56"/>
  <c r="F26" i="56"/>
  <c r="F27" i="56"/>
  <c r="F28" i="56"/>
  <c r="F29" i="56"/>
  <c r="F30" i="56"/>
  <c r="F31" i="56"/>
  <c r="F32" i="56"/>
  <c r="F33" i="56"/>
  <c r="F34" i="56"/>
  <c r="F35" i="56"/>
  <c r="F36" i="56"/>
  <c r="F37" i="56"/>
  <c r="F38" i="56"/>
  <c r="F39" i="56"/>
  <c r="F40" i="56"/>
  <c r="F41" i="56"/>
  <c r="F42" i="56"/>
  <c r="F43" i="56"/>
  <c r="F44" i="56"/>
  <c r="F45" i="56"/>
  <c r="F46" i="56"/>
  <c r="F47" i="56"/>
  <c r="F48" i="56"/>
  <c r="F49" i="56"/>
  <c r="F50" i="56"/>
  <c r="F51" i="56"/>
  <c r="C60" i="56"/>
  <c r="F61" i="56"/>
  <c r="F62" i="56"/>
  <c r="F63" i="56"/>
  <c r="F64" i="56"/>
  <c r="F65" i="56"/>
  <c r="F66" i="56"/>
  <c r="F67" i="56"/>
  <c r="F68" i="56"/>
  <c r="F69" i="56"/>
  <c r="F70" i="56"/>
  <c r="F71" i="56"/>
  <c r="F77" i="56"/>
  <c r="F78" i="56"/>
  <c r="F79" i="56"/>
  <c r="F80" i="56"/>
  <c r="H13" i="55"/>
  <c r="I35" i="55"/>
  <c r="I95" i="55"/>
  <c r="I81" i="55"/>
  <c r="B60" i="55"/>
  <c r="B82" i="55"/>
  <c r="E15" i="55"/>
  <c r="I21" i="55"/>
  <c r="I22" i="55"/>
  <c r="I23" i="55"/>
  <c r="I24" i="55"/>
  <c r="F35" i="55"/>
  <c r="I61" i="55"/>
  <c r="F81" i="55"/>
  <c r="I83" i="55"/>
  <c r="I84" i="55"/>
  <c r="I85" i="55"/>
  <c r="I86" i="55"/>
  <c r="I87" i="55"/>
  <c r="I88" i="55"/>
  <c r="I89" i="55"/>
  <c r="I90" i="55"/>
  <c r="I91" i="55"/>
  <c r="I93" i="55"/>
  <c r="F95" i="55"/>
  <c r="E34" i="55"/>
  <c r="F36" i="55"/>
  <c r="F37" i="55"/>
  <c r="F38" i="55"/>
  <c r="F39" i="55"/>
  <c r="F51" i="55"/>
  <c r="F72" i="55"/>
  <c r="F96" i="55"/>
  <c r="F97" i="55"/>
  <c r="F98" i="55"/>
  <c r="F99" i="55"/>
  <c r="F100" i="55"/>
  <c r="F101" i="55"/>
  <c r="I27" i="54"/>
  <c r="F27" i="54"/>
  <c r="M27" i="54"/>
  <c r="F16" i="54"/>
  <c r="I16" i="54"/>
  <c r="M16" i="54"/>
  <c r="F21" i="54"/>
  <c r="I21" i="54"/>
  <c r="M21" i="54"/>
  <c r="F26" i="54"/>
  <c r="I26" i="54"/>
  <c r="M26" i="54"/>
  <c r="K13" i="54"/>
  <c r="I15" i="54"/>
  <c r="F15" i="54"/>
  <c r="M15" i="54"/>
  <c r="F63" i="54"/>
  <c r="I63" i="54"/>
  <c r="M63" i="54"/>
  <c r="E81" i="54"/>
  <c r="H13" i="54"/>
  <c r="I34" i="54"/>
  <c r="I51" i="54"/>
  <c r="M56" i="54"/>
  <c r="M57" i="54"/>
  <c r="I58" i="54"/>
  <c r="E60" i="54"/>
  <c r="M67" i="54"/>
  <c r="M68" i="54"/>
  <c r="I70" i="54"/>
  <c r="I76" i="54"/>
  <c r="I77" i="54"/>
  <c r="I78" i="54"/>
  <c r="I79" i="54"/>
  <c r="F82" i="54"/>
  <c r="M83" i="54"/>
  <c r="M84" i="54"/>
  <c r="M85" i="54"/>
  <c r="M86" i="54"/>
  <c r="M87" i="54"/>
  <c r="M88" i="54"/>
  <c r="M89" i="54"/>
  <c r="M90" i="54"/>
  <c r="M91" i="54"/>
  <c r="I93" i="54"/>
  <c r="F96" i="54"/>
  <c r="I99" i="54"/>
  <c r="F100" i="54"/>
  <c r="M97" i="54"/>
  <c r="I30" i="54"/>
  <c r="I31" i="54"/>
  <c r="I32" i="54"/>
  <c r="I36" i="54"/>
  <c r="F37" i="54"/>
  <c r="I38" i="54"/>
  <c r="I39" i="54"/>
  <c r="I42" i="54"/>
  <c r="I43" i="54"/>
  <c r="I44" i="54"/>
  <c r="I45" i="54"/>
  <c r="I46" i="54"/>
  <c r="I47" i="54"/>
  <c r="I48" i="54"/>
  <c r="I49" i="54"/>
  <c r="F53" i="54"/>
  <c r="M58" i="54"/>
  <c r="M70" i="54"/>
  <c r="F75" i="54"/>
  <c r="F95" i="54"/>
  <c r="I96" i="54"/>
  <c r="F97" i="54"/>
  <c r="I100" i="54"/>
  <c r="I101" i="54"/>
  <c r="K11" i="53"/>
  <c r="F19" i="53"/>
  <c r="I19" i="53"/>
  <c r="I17" i="53"/>
  <c r="I31" i="53"/>
  <c r="O33" i="53"/>
  <c r="O21" i="53"/>
  <c r="L35" i="53"/>
  <c r="B11" i="53"/>
  <c r="F11" i="53" s="1"/>
  <c r="O23" i="53"/>
  <c r="B25" i="53"/>
  <c r="O25" i="53" s="1"/>
  <c r="F27" i="53"/>
  <c r="L31" i="53"/>
  <c r="I33" i="53"/>
  <c r="O35" i="53"/>
  <c r="L21" i="53"/>
  <c r="L23" i="53"/>
  <c r="B13" i="53"/>
  <c r="R13" i="53" s="1"/>
  <c r="F15" i="53"/>
  <c r="F29" i="53"/>
  <c r="F35" i="53"/>
  <c r="I32" i="52"/>
  <c r="K12" i="52"/>
  <c r="B12" i="52" s="1"/>
  <c r="O12" i="52" s="1"/>
  <c r="Q12" i="52"/>
  <c r="B14" i="52"/>
  <c r="O14" i="52" s="1"/>
  <c r="I36" i="52"/>
  <c r="F30" i="52"/>
  <c r="I30" i="52"/>
  <c r="I16" i="52"/>
  <c r="I18" i="52"/>
  <c r="I20" i="52"/>
  <c r="I22" i="52"/>
  <c r="I24" i="52"/>
  <c r="F34" i="52"/>
  <c r="L36" i="52"/>
  <c r="L20" i="52"/>
  <c r="L22" i="52"/>
  <c r="L24" i="52"/>
  <c r="B26" i="52"/>
  <c r="F26" i="52" s="1"/>
  <c r="F28" i="52"/>
  <c r="I34" i="52"/>
  <c r="O36" i="52"/>
  <c r="L34" i="52"/>
  <c r="F29" i="51"/>
  <c r="I29" i="51"/>
  <c r="O29" i="51"/>
  <c r="O15" i="51"/>
  <c r="O19" i="51"/>
  <c r="O13" i="51"/>
  <c r="N11" i="51"/>
  <c r="F15" i="51"/>
  <c r="I13" i="51"/>
  <c r="I15" i="51"/>
  <c r="L21" i="51"/>
  <c r="I17" i="51"/>
  <c r="F19" i="51"/>
  <c r="O21" i="51"/>
  <c r="O25" i="51"/>
  <c r="L25" i="51"/>
  <c r="F13" i="51"/>
  <c r="L17" i="51"/>
  <c r="I19" i="51"/>
  <c r="F21" i="51"/>
  <c r="F25" i="51"/>
  <c r="B23" i="51"/>
  <c r="I11" i="50"/>
  <c r="C13" i="50"/>
  <c r="C35" i="50"/>
  <c r="C33" i="50"/>
  <c r="C31" i="50"/>
  <c r="C29" i="50"/>
  <c r="C27" i="50"/>
  <c r="R11" i="50"/>
  <c r="L11" i="50"/>
  <c r="L23" i="50"/>
  <c r="C15" i="50"/>
  <c r="O15" i="50"/>
  <c r="C17" i="50"/>
  <c r="O17" i="50"/>
  <c r="C19" i="50"/>
  <c r="O19" i="50"/>
  <c r="C21" i="50"/>
  <c r="O21" i="50"/>
  <c r="C23" i="50"/>
  <c r="O23" i="50"/>
  <c r="C25" i="50"/>
  <c r="I25" i="50"/>
  <c r="O25" i="50"/>
  <c r="F13" i="50"/>
  <c r="L13" i="50"/>
  <c r="F15" i="50"/>
  <c r="R15" i="50"/>
  <c r="F17" i="50"/>
  <c r="R17" i="50"/>
  <c r="F19" i="50"/>
  <c r="R19" i="50"/>
  <c r="F21" i="50"/>
  <c r="R21" i="50"/>
  <c r="F23" i="50"/>
  <c r="R23" i="50"/>
  <c r="L15" i="50"/>
  <c r="L17" i="50"/>
  <c r="L19" i="50"/>
  <c r="L21" i="50"/>
  <c r="J95" i="48"/>
  <c r="B95" i="48"/>
  <c r="S95" i="48" s="1"/>
  <c r="B94" i="48"/>
  <c r="P93" i="48"/>
  <c r="B93" i="48"/>
  <c r="M93" i="48" s="1"/>
  <c r="M92" i="48"/>
  <c r="B92" i="48"/>
  <c r="B91" i="48"/>
  <c r="S91" i="48" s="1"/>
  <c r="S90" i="48"/>
  <c r="G90" i="48"/>
  <c r="B90" i="48"/>
  <c r="P90" i="48" s="1"/>
  <c r="R89" i="48"/>
  <c r="O89" i="48"/>
  <c r="O87" i="48" s="1"/>
  <c r="L89" i="48"/>
  <c r="I89" i="48"/>
  <c r="H89" i="48"/>
  <c r="F89" i="48"/>
  <c r="F87" i="48" s="1"/>
  <c r="S88" i="48"/>
  <c r="P88" i="48"/>
  <c r="M88" i="48"/>
  <c r="J88" i="48"/>
  <c r="G88" i="48"/>
  <c r="D88" i="48"/>
  <c r="B88" i="48"/>
  <c r="R87" i="48"/>
  <c r="I87" i="48"/>
  <c r="S86" i="48"/>
  <c r="P86" i="48"/>
  <c r="M86" i="48"/>
  <c r="J86" i="48"/>
  <c r="G86" i="48"/>
  <c r="D86" i="48"/>
  <c r="B86" i="48"/>
  <c r="B85" i="48"/>
  <c r="J84" i="48"/>
  <c r="B84" i="48"/>
  <c r="S84" i="48" s="1"/>
  <c r="B83" i="48"/>
  <c r="R82" i="48"/>
  <c r="O82" i="48"/>
  <c r="L82" i="48"/>
  <c r="I82" i="48"/>
  <c r="F82" i="48"/>
  <c r="S81" i="48"/>
  <c r="P81" i="48"/>
  <c r="M81" i="48"/>
  <c r="J81" i="48"/>
  <c r="G81" i="48"/>
  <c r="D81" i="48"/>
  <c r="B81" i="48"/>
  <c r="M80" i="48"/>
  <c r="B80" i="48"/>
  <c r="B79" i="48"/>
  <c r="S78" i="48"/>
  <c r="B78" i="48"/>
  <c r="P78" i="48" s="1"/>
  <c r="P77" i="48"/>
  <c r="B77" i="48"/>
  <c r="M77" i="48" s="1"/>
  <c r="B76" i="48"/>
  <c r="M76" i="48" s="1"/>
  <c r="J75" i="48"/>
  <c r="B75" i="48"/>
  <c r="S75" i="48" s="1"/>
  <c r="B74" i="48"/>
  <c r="P73" i="48"/>
  <c r="B73" i="48"/>
  <c r="M73" i="48" s="1"/>
  <c r="B72" i="48"/>
  <c r="M72" i="48" s="1"/>
  <c r="J71" i="48"/>
  <c r="B71" i="48"/>
  <c r="S71" i="48" s="1"/>
  <c r="G70" i="48"/>
  <c r="B70" i="48"/>
  <c r="P70" i="48" s="1"/>
  <c r="P69" i="48"/>
  <c r="B69" i="48"/>
  <c r="M69" i="48" s="1"/>
  <c r="M68" i="48"/>
  <c r="B68" i="48"/>
  <c r="B67" i="48"/>
  <c r="S67" i="48" s="1"/>
  <c r="S66" i="48"/>
  <c r="G66" i="48"/>
  <c r="B66" i="48"/>
  <c r="P66" i="48" s="1"/>
  <c r="B65" i="48"/>
  <c r="M64" i="48"/>
  <c r="B64" i="48"/>
  <c r="B63" i="48"/>
  <c r="S62" i="48"/>
  <c r="B62" i="48"/>
  <c r="P62" i="48" s="1"/>
  <c r="P61" i="48"/>
  <c r="B61" i="48"/>
  <c r="M61" i="48" s="1"/>
  <c r="B60" i="48"/>
  <c r="M60" i="48" s="1"/>
  <c r="J59" i="48"/>
  <c r="B59" i="48"/>
  <c r="S59" i="48" s="1"/>
  <c r="B58" i="48"/>
  <c r="P57" i="48"/>
  <c r="B57" i="48"/>
  <c r="M57" i="48" s="1"/>
  <c r="B56" i="48"/>
  <c r="M56" i="48" s="1"/>
  <c r="J55" i="48"/>
  <c r="B55" i="48"/>
  <c r="S55" i="48" s="1"/>
  <c r="G54" i="48"/>
  <c r="B54" i="48"/>
  <c r="P54" i="48" s="1"/>
  <c r="P53" i="48"/>
  <c r="B53" i="48"/>
  <c r="M53" i="48" s="1"/>
  <c r="M52" i="48"/>
  <c r="B52" i="48"/>
  <c r="B51" i="48"/>
  <c r="S50" i="48"/>
  <c r="B50" i="48"/>
  <c r="P50" i="48" s="1"/>
  <c r="P49" i="48"/>
  <c r="J49" i="48"/>
  <c r="B49" i="48"/>
  <c r="M49" i="48" s="1"/>
  <c r="B48" i="48"/>
  <c r="M48" i="48" s="1"/>
  <c r="J47" i="48"/>
  <c r="B47" i="48"/>
  <c r="S47" i="48" s="1"/>
  <c r="G46" i="48"/>
  <c r="B46" i="48"/>
  <c r="P46" i="48" s="1"/>
  <c r="B45" i="48"/>
  <c r="B44" i="48"/>
  <c r="M44" i="48" s="1"/>
  <c r="B43" i="48"/>
  <c r="S42" i="48"/>
  <c r="B42" i="48"/>
  <c r="P42" i="48" s="1"/>
  <c r="P41" i="48"/>
  <c r="J41" i="48"/>
  <c r="B41" i="48"/>
  <c r="M41" i="48" s="1"/>
  <c r="B40" i="48"/>
  <c r="G39" i="48"/>
  <c r="B39" i="48"/>
  <c r="J39" i="48" s="1"/>
  <c r="J38" i="48"/>
  <c r="B38" i="48"/>
  <c r="M38" i="48" s="1"/>
  <c r="B37" i="48"/>
  <c r="J37" i="48" s="1"/>
  <c r="P36" i="48"/>
  <c r="J36" i="48"/>
  <c r="G36" i="48"/>
  <c r="B36" i="48"/>
  <c r="M36" i="48" s="1"/>
  <c r="S35" i="48"/>
  <c r="G35" i="48"/>
  <c r="B35" i="48"/>
  <c r="P35" i="48" s="1"/>
  <c r="J34" i="48"/>
  <c r="B34" i="48"/>
  <c r="M34" i="48" s="1"/>
  <c r="B33" i="48"/>
  <c r="J33" i="48" s="1"/>
  <c r="J32" i="48"/>
  <c r="B32" i="48"/>
  <c r="S32" i="48" s="1"/>
  <c r="B31" i="48"/>
  <c r="P30" i="48"/>
  <c r="J30" i="48"/>
  <c r="B30" i="48"/>
  <c r="M30" i="48" s="1"/>
  <c r="B29" i="48"/>
  <c r="J29" i="48" s="1"/>
  <c r="P28" i="48"/>
  <c r="B28" i="48"/>
  <c r="S28" i="48" s="1"/>
  <c r="S27" i="48"/>
  <c r="G27" i="48"/>
  <c r="B27" i="48"/>
  <c r="P27" i="48" s="1"/>
  <c r="J26" i="48"/>
  <c r="B26" i="48"/>
  <c r="M26" i="48" s="1"/>
  <c r="B25" i="48"/>
  <c r="J25" i="48" s="1"/>
  <c r="J24" i="48"/>
  <c r="B24" i="48"/>
  <c r="S24" i="48" s="1"/>
  <c r="B23" i="48"/>
  <c r="R22" i="48"/>
  <c r="O22" i="48"/>
  <c r="L22" i="48"/>
  <c r="I22" i="48"/>
  <c r="F22" i="48"/>
  <c r="S21" i="48"/>
  <c r="P21" i="48"/>
  <c r="M21" i="48"/>
  <c r="J21" i="48"/>
  <c r="G21" i="48"/>
  <c r="D21" i="48"/>
  <c r="B21" i="48"/>
  <c r="B20" i="48"/>
  <c r="J20" i="48" s="1"/>
  <c r="B19" i="48"/>
  <c r="S19" i="48" s="1"/>
  <c r="P18" i="48"/>
  <c r="J18" i="48"/>
  <c r="B18" i="48"/>
  <c r="M18" i="48" s="1"/>
  <c r="B17" i="48"/>
  <c r="J17" i="48" s="1"/>
  <c r="R16" i="48"/>
  <c r="R14" i="48" s="1"/>
  <c r="O16" i="48"/>
  <c r="O14" i="48" s="1"/>
  <c r="L16" i="48"/>
  <c r="I16" i="48"/>
  <c r="F16" i="48"/>
  <c r="F14" i="48" s="1"/>
  <c r="S15" i="48"/>
  <c r="P15" i="48"/>
  <c r="J15" i="48"/>
  <c r="G15" i="48"/>
  <c r="D15" i="48"/>
  <c r="B15" i="48"/>
  <c r="L14" i="48"/>
  <c r="S13" i="48"/>
  <c r="P13" i="48"/>
  <c r="M13" i="48"/>
  <c r="J13" i="48"/>
  <c r="G13" i="48"/>
  <c r="D13" i="48"/>
  <c r="B13" i="48"/>
  <c r="F95" i="46"/>
  <c r="B95" i="46"/>
  <c r="R95" i="46" s="1"/>
  <c r="B94" i="46"/>
  <c r="F93" i="46"/>
  <c r="B93" i="46"/>
  <c r="R93" i="46" s="1"/>
  <c r="B92" i="46"/>
  <c r="L92" i="46" s="1"/>
  <c r="B91" i="46"/>
  <c r="B90" i="46"/>
  <c r="L90" i="46" s="1"/>
  <c r="Q89" i="46"/>
  <c r="P89" i="46"/>
  <c r="N89" i="46"/>
  <c r="N87" i="46" s="1"/>
  <c r="M89" i="46"/>
  <c r="K89" i="46"/>
  <c r="J89" i="46"/>
  <c r="H89" i="46"/>
  <c r="E89" i="46"/>
  <c r="E87" i="46" s="1"/>
  <c r="O88" i="46"/>
  <c r="L88" i="46"/>
  <c r="I88" i="46"/>
  <c r="F88" i="46"/>
  <c r="C88" i="46"/>
  <c r="B88" i="46"/>
  <c r="Q87" i="46"/>
  <c r="R86" i="46"/>
  <c r="O86" i="46"/>
  <c r="L86" i="46"/>
  <c r="I86" i="46"/>
  <c r="F86" i="46"/>
  <c r="C86" i="46"/>
  <c r="B86" i="46"/>
  <c r="B85" i="46"/>
  <c r="L85" i="46" s="1"/>
  <c r="I84" i="46"/>
  <c r="F84" i="46"/>
  <c r="B84" i="46"/>
  <c r="R84" i="46" s="1"/>
  <c r="B83" i="46"/>
  <c r="Q82" i="46"/>
  <c r="P82" i="46"/>
  <c r="N82" i="46"/>
  <c r="M82" i="46"/>
  <c r="K82" i="46"/>
  <c r="J82" i="46"/>
  <c r="H82" i="46"/>
  <c r="G82" i="46"/>
  <c r="E82" i="46"/>
  <c r="R81" i="46"/>
  <c r="O81" i="46"/>
  <c r="L81" i="46"/>
  <c r="I81" i="46"/>
  <c r="F81" i="46"/>
  <c r="C81" i="46"/>
  <c r="B81" i="46"/>
  <c r="B80" i="46"/>
  <c r="L80" i="46" s="1"/>
  <c r="B79" i="46"/>
  <c r="L79" i="46" s="1"/>
  <c r="B78" i="46"/>
  <c r="F77" i="46"/>
  <c r="B77" i="46"/>
  <c r="R77" i="46" s="1"/>
  <c r="B76" i="46"/>
  <c r="F75" i="46"/>
  <c r="B75" i="46"/>
  <c r="R75" i="46" s="1"/>
  <c r="B74" i="46"/>
  <c r="B73" i="46"/>
  <c r="B72" i="46"/>
  <c r="B71" i="46"/>
  <c r="R71" i="46" s="1"/>
  <c r="B70" i="46"/>
  <c r="F69" i="46"/>
  <c r="B69" i="46"/>
  <c r="R69" i="46" s="1"/>
  <c r="B68" i="46"/>
  <c r="F67" i="46"/>
  <c r="B67" i="46"/>
  <c r="R67" i="46" s="1"/>
  <c r="B66" i="46"/>
  <c r="B65" i="46"/>
  <c r="B64" i="46"/>
  <c r="B63" i="46"/>
  <c r="R63" i="46" s="1"/>
  <c r="B62" i="46"/>
  <c r="F61" i="46"/>
  <c r="B61" i="46"/>
  <c r="R61" i="46" s="1"/>
  <c r="B60" i="46"/>
  <c r="F59" i="46"/>
  <c r="B59" i="46"/>
  <c r="R59" i="46" s="1"/>
  <c r="B58" i="46"/>
  <c r="F57" i="46"/>
  <c r="B57" i="46"/>
  <c r="L57" i="46" s="1"/>
  <c r="B56" i="46"/>
  <c r="L56" i="46" s="1"/>
  <c r="R55" i="46"/>
  <c r="F55" i="46"/>
  <c r="B55" i="46"/>
  <c r="L55" i="46" s="1"/>
  <c r="B54" i="46"/>
  <c r="F53" i="46"/>
  <c r="B53" i="46"/>
  <c r="R53" i="46" s="1"/>
  <c r="B52" i="46"/>
  <c r="L52" i="46" s="1"/>
  <c r="B51" i="46"/>
  <c r="B50" i="46"/>
  <c r="L50" i="46" s="1"/>
  <c r="B49" i="46"/>
  <c r="L49" i="46" s="1"/>
  <c r="F48" i="46"/>
  <c r="B48" i="46"/>
  <c r="R48" i="46" s="1"/>
  <c r="R47" i="46"/>
  <c r="B47" i="46"/>
  <c r="L47" i="46" s="1"/>
  <c r="I46" i="46"/>
  <c r="F46" i="46"/>
  <c r="B46" i="46"/>
  <c r="R46" i="46" s="1"/>
  <c r="B45" i="46"/>
  <c r="I44" i="46"/>
  <c r="B44" i="46"/>
  <c r="R44" i="46" s="1"/>
  <c r="R43" i="46"/>
  <c r="B43" i="46"/>
  <c r="L43" i="46" s="1"/>
  <c r="B42" i="46"/>
  <c r="R41" i="46"/>
  <c r="B41" i="46"/>
  <c r="L41" i="46" s="1"/>
  <c r="F40" i="46"/>
  <c r="B40" i="46"/>
  <c r="R40" i="46" s="1"/>
  <c r="B39" i="46"/>
  <c r="L39" i="46" s="1"/>
  <c r="I38" i="46"/>
  <c r="F38" i="46"/>
  <c r="B38" i="46"/>
  <c r="R38" i="46" s="1"/>
  <c r="B37" i="46"/>
  <c r="B36" i="46"/>
  <c r="L36" i="46" s="1"/>
  <c r="B35" i="46"/>
  <c r="R34" i="46"/>
  <c r="B34" i="46"/>
  <c r="O34" i="46" s="1"/>
  <c r="O33" i="46"/>
  <c r="B33" i="46"/>
  <c r="L33" i="46" s="1"/>
  <c r="B32" i="46"/>
  <c r="L32" i="46" s="1"/>
  <c r="I31" i="46"/>
  <c r="B31" i="46"/>
  <c r="R31" i="46" s="1"/>
  <c r="B30" i="46"/>
  <c r="B29" i="46"/>
  <c r="I29" i="46" s="1"/>
  <c r="B28" i="46"/>
  <c r="R27" i="46"/>
  <c r="B27" i="46"/>
  <c r="O27" i="46" s="1"/>
  <c r="R26" i="46"/>
  <c r="B26" i="46"/>
  <c r="B25" i="46"/>
  <c r="I25" i="46" s="1"/>
  <c r="B24" i="46"/>
  <c r="R23" i="46"/>
  <c r="B23" i="46"/>
  <c r="O23" i="46" s="1"/>
  <c r="Q22" i="46"/>
  <c r="P22" i="46"/>
  <c r="N22" i="46"/>
  <c r="M22" i="46"/>
  <c r="K22" i="46"/>
  <c r="J22" i="46"/>
  <c r="H22" i="46"/>
  <c r="G22" i="46"/>
  <c r="E22" i="46"/>
  <c r="B22" i="46" s="1"/>
  <c r="R21" i="46"/>
  <c r="O21" i="46"/>
  <c r="L21" i="46"/>
  <c r="I21" i="46"/>
  <c r="F21" i="46"/>
  <c r="C21" i="46"/>
  <c r="I20" i="46"/>
  <c r="B20" i="46"/>
  <c r="R20" i="46" s="1"/>
  <c r="B19" i="46"/>
  <c r="L19" i="46" s="1"/>
  <c r="I18" i="46"/>
  <c r="B18" i="46"/>
  <c r="R18" i="46" s="1"/>
  <c r="B17" i="46"/>
  <c r="Q16" i="46"/>
  <c r="N16" i="46"/>
  <c r="K16" i="46"/>
  <c r="H16" i="46"/>
  <c r="E16" i="46"/>
  <c r="R15" i="46"/>
  <c r="O15" i="46"/>
  <c r="L15" i="46"/>
  <c r="I15" i="46"/>
  <c r="F15" i="46"/>
  <c r="C15" i="46"/>
  <c r="B15" i="46"/>
  <c r="R13" i="46"/>
  <c r="O13" i="46"/>
  <c r="L13" i="46"/>
  <c r="I13" i="46"/>
  <c r="F13" i="46"/>
  <c r="C13" i="46"/>
  <c r="B13" i="46"/>
  <c r="I106" i="45"/>
  <c r="B106" i="45"/>
  <c r="R106" i="45" s="1"/>
  <c r="R105" i="45"/>
  <c r="O105" i="45"/>
  <c r="L105" i="45"/>
  <c r="I105" i="45"/>
  <c r="F105" i="45"/>
  <c r="C105" i="45"/>
  <c r="B105" i="45"/>
  <c r="O104" i="45"/>
  <c r="B104" i="45"/>
  <c r="L104" i="45" s="1"/>
  <c r="B103" i="45"/>
  <c r="I102" i="45"/>
  <c r="F102" i="45"/>
  <c r="B102" i="45"/>
  <c r="R102" i="45" s="1"/>
  <c r="B101" i="45"/>
  <c r="O100" i="45"/>
  <c r="B100" i="45"/>
  <c r="L100" i="45" s="1"/>
  <c r="B99" i="45"/>
  <c r="L99" i="45" s="1"/>
  <c r="Q98" i="45"/>
  <c r="N98" i="45"/>
  <c r="K98" i="45"/>
  <c r="H98" i="45"/>
  <c r="E98" i="45"/>
  <c r="B98" i="45" s="1"/>
  <c r="R97" i="45"/>
  <c r="O97" i="45"/>
  <c r="L97" i="45"/>
  <c r="I97" i="45"/>
  <c r="F97" i="45"/>
  <c r="C97" i="45"/>
  <c r="B97" i="45"/>
  <c r="B96" i="45"/>
  <c r="F96" i="45" s="1"/>
  <c r="R95" i="45"/>
  <c r="O95" i="45"/>
  <c r="L95" i="45"/>
  <c r="I95" i="45"/>
  <c r="F95" i="45"/>
  <c r="C95" i="45"/>
  <c r="B95" i="45"/>
  <c r="B94" i="45"/>
  <c r="R93" i="45"/>
  <c r="O93" i="45"/>
  <c r="L93" i="45"/>
  <c r="I93" i="45"/>
  <c r="F93" i="45"/>
  <c r="C93" i="45"/>
  <c r="B92" i="45"/>
  <c r="L92" i="45" s="1"/>
  <c r="B91" i="45"/>
  <c r="L91" i="45" s="1"/>
  <c r="I90" i="45"/>
  <c r="F90" i="45"/>
  <c r="B90" i="45"/>
  <c r="R90" i="45" s="1"/>
  <c r="B89" i="45"/>
  <c r="O88" i="45"/>
  <c r="B88" i="45"/>
  <c r="L88" i="45" s="1"/>
  <c r="B87" i="45"/>
  <c r="L87" i="45" s="1"/>
  <c r="B86" i="45"/>
  <c r="R85" i="45"/>
  <c r="B85" i="45"/>
  <c r="O84" i="45"/>
  <c r="B84" i="45"/>
  <c r="L84" i="45" s="1"/>
  <c r="Q83" i="45"/>
  <c r="N83" i="45"/>
  <c r="K83" i="45"/>
  <c r="H83" i="45"/>
  <c r="E83" i="45"/>
  <c r="Q82" i="45"/>
  <c r="N82" i="45"/>
  <c r="K82" i="45"/>
  <c r="E82" i="45"/>
  <c r="R81" i="45"/>
  <c r="O81" i="45"/>
  <c r="L81" i="45"/>
  <c r="I81" i="45"/>
  <c r="F81" i="45"/>
  <c r="C81" i="45"/>
  <c r="B80" i="45"/>
  <c r="O79" i="45"/>
  <c r="B79" i="45"/>
  <c r="L79" i="45" s="1"/>
  <c r="B78" i="45"/>
  <c r="L78" i="45" s="1"/>
  <c r="R77" i="45"/>
  <c r="I77" i="45"/>
  <c r="B77" i="45"/>
  <c r="O77" i="45" s="1"/>
  <c r="Q76" i="45"/>
  <c r="N76" i="45"/>
  <c r="N75" i="45" s="1"/>
  <c r="K76" i="45"/>
  <c r="H76" i="45"/>
  <c r="E76" i="45"/>
  <c r="Q75" i="45"/>
  <c r="K75" i="45"/>
  <c r="H75" i="45"/>
  <c r="E75" i="45"/>
  <c r="R74" i="45"/>
  <c r="O74" i="45"/>
  <c r="L74" i="45"/>
  <c r="I74" i="45"/>
  <c r="F74" i="45"/>
  <c r="C74" i="45"/>
  <c r="B73" i="45"/>
  <c r="L73" i="45" s="1"/>
  <c r="R72" i="45"/>
  <c r="O72" i="45"/>
  <c r="L72" i="45"/>
  <c r="I72" i="45"/>
  <c r="F72" i="45"/>
  <c r="C72" i="45"/>
  <c r="B71" i="45"/>
  <c r="R70" i="45"/>
  <c r="O70" i="45"/>
  <c r="L70" i="45"/>
  <c r="I70" i="45"/>
  <c r="F70" i="45"/>
  <c r="C70" i="45"/>
  <c r="O69" i="45"/>
  <c r="F69" i="45"/>
  <c r="B69" i="45"/>
  <c r="L69" i="45" s="1"/>
  <c r="B68" i="45"/>
  <c r="B67" i="45"/>
  <c r="L67" i="45" s="1"/>
  <c r="F66" i="45"/>
  <c r="B66" i="45"/>
  <c r="B65" i="45"/>
  <c r="Q64" i="45"/>
  <c r="N64" i="45"/>
  <c r="K64" i="45"/>
  <c r="H64" i="45"/>
  <c r="H61" i="45" s="1"/>
  <c r="E64" i="45"/>
  <c r="R63" i="45"/>
  <c r="O63" i="45"/>
  <c r="L63" i="45"/>
  <c r="I63" i="45"/>
  <c r="F63" i="45"/>
  <c r="C63" i="45"/>
  <c r="I62" i="45"/>
  <c r="B62" i="45"/>
  <c r="R62" i="45" s="1"/>
  <c r="N61" i="45"/>
  <c r="R60" i="45"/>
  <c r="O60" i="45"/>
  <c r="L60" i="45"/>
  <c r="I60" i="45"/>
  <c r="F60" i="45"/>
  <c r="C60" i="45"/>
  <c r="B59" i="45"/>
  <c r="I58" i="45"/>
  <c r="B58" i="45"/>
  <c r="R58" i="45" s="1"/>
  <c r="F57" i="45"/>
  <c r="B57" i="45"/>
  <c r="B56" i="45"/>
  <c r="L56" i="45" s="1"/>
  <c r="B55" i="45"/>
  <c r="L55" i="45" s="1"/>
  <c r="Q54" i="45"/>
  <c r="N54" i="45"/>
  <c r="K54" i="45"/>
  <c r="K35" i="45" s="1"/>
  <c r="H54" i="45"/>
  <c r="B54" i="45" s="1"/>
  <c r="E54" i="45"/>
  <c r="R53" i="45"/>
  <c r="O53" i="45"/>
  <c r="L53" i="45"/>
  <c r="I53" i="45"/>
  <c r="F53" i="45"/>
  <c r="C53" i="45"/>
  <c r="B52" i="45"/>
  <c r="L52" i="45" s="1"/>
  <c r="R51" i="45"/>
  <c r="O51" i="45"/>
  <c r="L51" i="45"/>
  <c r="I51" i="45"/>
  <c r="F51" i="45"/>
  <c r="C51" i="45"/>
  <c r="B50" i="45"/>
  <c r="O49" i="45"/>
  <c r="B49" i="45"/>
  <c r="L49" i="45" s="1"/>
  <c r="B48" i="45"/>
  <c r="I47" i="45"/>
  <c r="F47" i="45"/>
  <c r="B47" i="45"/>
  <c r="R47" i="45" s="1"/>
  <c r="B46" i="45"/>
  <c r="F46" i="45" s="1"/>
  <c r="B45" i="45"/>
  <c r="L45" i="45" s="1"/>
  <c r="B44" i="45"/>
  <c r="L44" i="45" s="1"/>
  <c r="B43" i="45"/>
  <c r="Q42" i="45"/>
  <c r="N42" i="45"/>
  <c r="K42" i="45"/>
  <c r="H42" i="45"/>
  <c r="H35" i="45" s="1"/>
  <c r="E42" i="45"/>
  <c r="B42" i="45" s="1"/>
  <c r="R41" i="45"/>
  <c r="O41" i="45"/>
  <c r="L41" i="45"/>
  <c r="I41" i="45"/>
  <c r="F41" i="45"/>
  <c r="C41" i="45"/>
  <c r="R40" i="45"/>
  <c r="O40" i="45"/>
  <c r="B40" i="45"/>
  <c r="B39" i="45"/>
  <c r="I39" i="45" s="1"/>
  <c r="B38" i="45"/>
  <c r="R38" i="45" s="1"/>
  <c r="R37" i="45"/>
  <c r="I37" i="45"/>
  <c r="B37" i="45"/>
  <c r="O37" i="45" s="1"/>
  <c r="Q36" i="45"/>
  <c r="N36" i="45"/>
  <c r="N35" i="45" s="1"/>
  <c r="K36" i="45"/>
  <c r="H36" i="45"/>
  <c r="E36" i="45"/>
  <c r="Q35" i="45"/>
  <c r="R34" i="45"/>
  <c r="O34" i="45"/>
  <c r="L34" i="45"/>
  <c r="I34" i="45"/>
  <c r="F34" i="45"/>
  <c r="C34" i="45"/>
  <c r="B33" i="45"/>
  <c r="R33" i="45" s="1"/>
  <c r="B32" i="45"/>
  <c r="F32" i="45" s="1"/>
  <c r="I31" i="45"/>
  <c r="F31" i="45"/>
  <c r="B31" i="45"/>
  <c r="L31" i="45" s="1"/>
  <c r="B30" i="45"/>
  <c r="I30" i="45" s="1"/>
  <c r="B29" i="45"/>
  <c r="R29" i="45" s="1"/>
  <c r="Q28" i="45"/>
  <c r="N28" i="45"/>
  <c r="K28" i="45"/>
  <c r="H28" i="45"/>
  <c r="E28" i="45"/>
  <c r="Q27" i="45"/>
  <c r="K27" i="45"/>
  <c r="H27" i="45"/>
  <c r="R26" i="45"/>
  <c r="O26" i="45"/>
  <c r="L26" i="45"/>
  <c r="I26" i="45"/>
  <c r="F26" i="45"/>
  <c r="C26" i="45"/>
  <c r="B25" i="45"/>
  <c r="I25" i="45" s="1"/>
  <c r="B24" i="45"/>
  <c r="B23" i="45"/>
  <c r="Q22" i="45"/>
  <c r="N22" i="45"/>
  <c r="K22" i="45"/>
  <c r="H22" i="45"/>
  <c r="E22" i="45"/>
  <c r="R21" i="45"/>
  <c r="O21" i="45"/>
  <c r="L21" i="45"/>
  <c r="I21" i="45"/>
  <c r="F21" i="45"/>
  <c r="C21" i="45"/>
  <c r="I20" i="45"/>
  <c r="B20" i="45"/>
  <c r="R20" i="45" s="1"/>
  <c r="R19" i="45"/>
  <c r="I19" i="45"/>
  <c r="F19" i="45"/>
  <c r="B19" i="45"/>
  <c r="O19" i="45" s="1"/>
  <c r="O18" i="45"/>
  <c r="I18" i="45"/>
  <c r="B18" i="45"/>
  <c r="L18" i="45" s="1"/>
  <c r="Q17" i="45"/>
  <c r="N17" i="45"/>
  <c r="K17" i="45"/>
  <c r="H17" i="45"/>
  <c r="H16" i="45" s="1"/>
  <c r="E17" i="45"/>
  <c r="N16" i="45"/>
  <c r="R15" i="45"/>
  <c r="O15" i="45"/>
  <c r="L15" i="45"/>
  <c r="I15" i="45"/>
  <c r="F15" i="45"/>
  <c r="C15" i="45"/>
  <c r="R13" i="45"/>
  <c r="O13" i="45"/>
  <c r="L13" i="45"/>
  <c r="I13" i="45"/>
  <c r="F13" i="45"/>
  <c r="O23" i="45" l="1"/>
  <c r="I23" i="45"/>
  <c r="F23" i="45"/>
  <c r="B36" i="45"/>
  <c r="O86" i="45"/>
  <c r="I86" i="45"/>
  <c r="F86" i="45"/>
  <c r="O92" i="45"/>
  <c r="R24" i="46"/>
  <c r="O24" i="46"/>
  <c r="I24" i="46"/>
  <c r="O30" i="46"/>
  <c r="R30" i="46"/>
  <c r="F30" i="46"/>
  <c r="R35" i="46"/>
  <c r="I35" i="46"/>
  <c r="F35" i="46"/>
  <c r="L45" i="46"/>
  <c r="R45" i="46"/>
  <c r="R73" i="46"/>
  <c r="F73" i="46"/>
  <c r="P83" i="48"/>
  <c r="S83" i="48"/>
  <c r="G83" i="48"/>
  <c r="I22" i="45"/>
  <c r="L71" i="45"/>
  <c r="O71" i="45"/>
  <c r="M45" i="48"/>
  <c r="P45" i="48"/>
  <c r="J45" i="48"/>
  <c r="R43" i="45"/>
  <c r="I43" i="45"/>
  <c r="F43" i="45"/>
  <c r="O50" i="45"/>
  <c r="R50" i="45"/>
  <c r="F50" i="45"/>
  <c r="L65" i="45"/>
  <c r="R65" i="45"/>
  <c r="O65" i="45"/>
  <c r="L80" i="45"/>
  <c r="O80" i="45"/>
  <c r="F80" i="45"/>
  <c r="R18" i="45"/>
  <c r="R24" i="45"/>
  <c r="I24" i="45"/>
  <c r="E35" i="45"/>
  <c r="F65" i="45"/>
  <c r="L68" i="45"/>
  <c r="O68" i="45"/>
  <c r="B76" i="45"/>
  <c r="R80" i="45"/>
  <c r="H82" i="45"/>
  <c r="R86" i="45"/>
  <c r="O89" i="45"/>
  <c r="R89" i="45"/>
  <c r="O101" i="45"/>
  <c r="R101" i="45"/>
  <c r="I16" i="46"/>
  <c r="O17" i="46"/>
  <c r="R17" i="46"/>
  <c r="F17" i="46"/>
  <c r="P31" i="48"/>
  <c r="S31" i="48"/>
  <c r="G31" i="48"/>
  <c r="S43" i="48"/>
  <c r="P43" i="48"/>
  <c r="J43" i="48"/>
  <c r="M65" i="48"/>
  <c r="P65" i="48"/>
  <c r="P74" i="48"/>
  <c r="S74" i="48"/>
  <c r="G74" i="48"/>
  <c r="S79" i="48"/>
  <c r="J79" i="48"/>
  <c r="I26" i="55"/>
  <c r="F26" i="55"/>
  <c r="O32" i="45"/>
  <c r="R32" i="45"/>
  <c r="I32" i="45"/>
  <c r="O96" i="45"/>
  <c r="R96" i="45"/>
  <c r="R42" i="46"/>
  <c r="I42" i="46"/>
  <c r="F42" i="46"/>
  <c r="M40" i="48"/>
  <c r="G40" i="48"/>
  <c r="B11" i="57"/>
  <c r="F11" i="57" s="1"/>
  <c r="I13" i="57"/>
  <c r="F13" i="57"/>
  <c r="C13" i="57" s="1"/>
  <c r="B17" i="45"/>
  <c r="R23" i="45"/>
  <c r="N27" i="45"/>
  <c r="R28" i="45"/>
  <c r="O46" i="45"/>
  <c r="R46" i="45"/>
  <c r="F18" i="45"/>
  <c r="B22" i="45"/>
  <c r="L22" i="45" s="1"/>
  <c r="B28" i="45"/>
  <c r="E27" i="45"/>
  <c r="I29" i="45"/>
  <c r="I33" i="45"/>
  <c r="L40" i="45"/>
  <c r="I40" i="45"/>
  <c r="F40" i="45"/>
  <c r="O57" i="45"/>
  <c r="R57" i="45"/>
  <c r="O66" i="45"/>
  <c r="R66" i="45"/>
  <c r="I66" i="45"/>
  <c r="B83" i="45"/>
  <c r="L85" i="45"/>
  <c r="O85" i="45"/>
  <c r="F85" i="45"/>
  <c r="F89" i="45"/>
  <c r="L98" i="45"/>
  <c r="F101" i="45"/>
  <c r="L26" i="46"/>
  <c r="O26" i="46"/>
  <c r="I26" i="46"/>
  <c r="F26" i="46"/>
  <c r="R28" i="46"/>
  <c r="O28" i="46"/>
  <c r="I28" i="46"/>
  <c r="L37" i="46"/>
  <c r="R37" i="46"/>
  <c r="R51" i="46"/>
  <c r="F51" i="46"/>
  <c r="R65" i="46"/>
  <c r="F65" i="46"/>
  <c r="L83" i="46"/>
  <c r="R83" i="46"/>
  <c r="H87" i="46"/>
  <c r="R91" i="46"/>
  <c r="F91" i="46"/>
  <c r="P23" i="48"/>
  <c r="S23" i="48"/>
  <c r="G23" i="48"/>
  <c r="S51" i="48"/>
  <c r="P51" i="48"/>
  <c r="J51" i="48"/>
  <c r="P58" i="48"/>
  <c r="S58" i="48"/>
  <c r="G58" i="48"/>
  <c r="S63" i="48"/>
  <c r="J63" i="48"/>
  <c r="P94" i="48"/>
  <c r="S94" i="48"/>
  <c r="G94" i="48"/>
  <c r="I28" i="45"/>
  <c r="O31" i="45"/>
  <c r="I36" i="45"/>
  <c r="R69" i="45"/>
  <c r="O18" i="46"/>
  <c r="O20" i="46"/>
  <c r="I40" i="46"/>
  <c r="I48" i="46"/>
  <c r="R57" i="46"/>
  <c r="I14" i="48"/>
  <c r="M22" i="48"/>
  <c r="P24" i="48"/>
  <c r="P26" i="48"/>
  <c r="P32" i="48"/>
  <c r="P34" i="48"/>
  <c r="S36" i="48"/>
  <c r="P38" i="48"/>
  <c r="S46" i="48"/>
  <c r="S54" i="48"/>
  <c r="S70" i="48"/>
  <c r="C11" i="56"/>
  <c r="O11" i="50"/>
  <c r="L25" i="50"/>
  <c r="R31" i="45"/>
  <c r="F37" i="45"/>
  <c r="I38" i="45"/>
  <c r="O45" i="45"/>
  <c r="O52" i="45"/>
  <c r="O56" i="45"/>
  <c r="F62" i="45"/>
  <c r="F77" i="45"/>
  <c r="F23" i="46"/>
  <c r="F27" i="46"/>
  <c r="F34" i="46"/>
  <c r="R39" i="46"/>
  <c r="F44" i="46"/>
  <c r="F63" i="46"/>
  <c r="F71" i="46"/>
  <c r="F79" i="46"/>
  <c r="J19" i="48"/>
  <c r="J28" i="48"/>
  <c r="G42" i="48"/>
  <c r="G50" i="48"/>
  <c r="G62" i="48"/>
  <c r="J67" i="48"/>
  <c r="G78" i="48"/>
  <c r="J91" i="48"/>
  <c r="J93" i="48"/>
  <c r="C18" i="56"/>
  <c r="B74" i="54"/>
  <c r="B16" i="46"/>
  <c r="B89" i="46"/>
  <c r="B22" i="48"/>
  <c r="F34" i="54"/>
  <c r="I75" i="55"/>
  <c r="J12" i="65"/>
  <c r="D12" i="65" s="1"/>
  <c r="M12" i="65"/>
  <c r="I11" i="57"/>
  <c r="C11" i="57" s="1"/>
  <c r="C15" i="56"/>
  <c r="C55" i="56"/>
  <c r="F13" i="56"/>
  <c r="C59" i="56"/>
  <c r="C58" i="56"/>
  <c r="C57" i="56"/>
  <c r="C56" i="56"/>
  <c r="C74" i="56"/>
  <c r="C73" i="56"/>
  <c r="C53" i="56"/>
  <c r="C14" i="56"/>
  <c r="I13" i="56"/>
  <c r="C19" i="56"/>
  <c r="I11" i="56"/>
  <c r="C20" i="56"/>
  <c r="C54" i="56"/>
  <c r="I82" i="55"/>
  <c r="F82" i="55"/>
  <c r="H11" i="55"/>
  <c r="I60" i="55"/>
  <c r="F34" i="55"/>
  <c r="B34" i="55"/>
  <c r="B15" i="55"/>
  <c r="E13" i="55"/>
  <c r="F15" i="55"/>
  <c r="F60" i="55"/>
  <c r="H11" i="54"/>
  <c r="K11" i="54"/>
  <c r="B60" i="54"/>
  <c r="F60" i="54" s="1"/>
  <c r="E13" i="54"/>
  <c r="B81" i="54"/>
  <c r="C21" i="53"/>
  <c r="C31" i="53"/>
  <c r="C17" i="53"/>
  <c r="C27" i="53"/>
  <c r="I11" i="53"/>
  <c r="C23" i="53"/>
  <c r="C15" i="53"/>
  <c r="C25" i="53"/>
  <c r="F25" i="53"/>
  <c r="I25" i="53"/>
  <c r="F13" i="53"/>
  <c r="C33" i="53"/>
  <c r="C19" i="53"/>
  <c r="L25" i="53"/>
  <c r="L13" i="53"/>
  <c r="O13" i="53"/>
  <c r="C13" i="53"/>
  <c r="I13" i="53"/>
  <c r="C35" i="53"/>
  <c r="C29" i="53"/>
  <c r="O11" i="53"/>
  <c r="R11" i="53"/>
  <c r="L11" i="53"/>
  <c r="I14" i="52"/>
  <c r="F14" i="52"/>
  <c r="L14" i="52"/>
  <c r="R14" i="52"/>
  <c r="C24" i="52"/>
  <c r="C30" i="52"/>
  <c r="L12" i="52"/>
  <c r="F12" i="52"/>
  <c r="R12" i="52"/>
  <c r="C28" i="52"/>
  <c r="C14" i="52"/>
  <c r="C36" i="52"/>
  <c r="R36" i="52"/>
  <c r="C26" i="52"/>
  <c r="I26" i="52"/>
  <c r="R26" i="52"/>
  <c r="O26" i="52"/>
  <c r="L26" i="52"/>
  <c r="C32" i="52"/>
  <c r="C22" i="52"/>
  <c r="C20" i="52"/>
  <c r="C18" i="52"/>
  <c r="C16" i="52"/>
  <c r="C34" i="52"/>
  <c r="I12" i="52"/>
  <c r="L23" i="51"/>
  <c r="F23" i="51"/>
  <c r="B11" i="51"/>
  <c r="C23" i="51" s="1"/>
  <c r="O23" i="51"/>
  <c r="I23" i="51"/>
  <c r="C11" i="50"/>
  <c r="I12" i="48"/>
  <c r="P22" i="48"/>
  <c r="B14" i="48"/>
  <c r="P14" i="48"/>
  <c r="O12" i="48"/>
  <c r="S22" i="48"/>
  <c r="M14" i="48"/>
  <c r="J22" i="48"/>
  <c r="B16" i="48"/>
  <c r="M20" i="48"/>
  <c r="M29" i="48"/>
  <c r="J85" i="48"/>
  <c r="S85" i="48"/>
  <c r="G85" i="48"/>
  <c r="P85" i="48"/>
  <c r="F12" i="48"/>
  <c r="R12" i="48"/>
  <c r="G14" i="48"/>
  <c r="P17" i="48"/>
  <c r="G18" i="48"/>
  <c r="S18" i="48"/>
  <c r="M19" i="48"/>
  <c r="P20" i="48"/>
  <c r="G22" i="48"/>
  <c r="J23" i="48"/>
  <c r="M24" i="48"/>
  <c r="P25" i="48"/>
  <c r="G26" i="48"/>
  <c r="S26" i="48"/>
  <c r="J27" i="48"/>
  <c r="M28" i="48"/>
  <c r="P29" i="48"/>
  <c r="G30" i="48"/>
  <c r="S30" i="48"/>
  <c r="J31" i="48"/>
  <c r="M32" i="48"/>
  <c r="P33" i="48"/>
  <c r="G34" i="48"/>
  <c r="S34" i="48"/>
  <c r="J35" i="48"/>
  <c r="P37" i="48"/>
  <c r="G38" i="48"/>
  <c r="S38" i="48"/>
  <c r="J56" i="48"/>
  <c r="S56" i="48"/>
  <c r="G56" i="48"/>
  <c r="P56" i="48"/>
  <c r="J64" i="48"/>
  <c r="S64" i="48"/>
  <c r="G64" i="48"/>
  <c r="P64" i="48"/>
  <c r="J72" i="48"/>
  <c r="S72" i="48"/>
  <c r="G72" i="48"/>
  <c r="P72" i="48"/>
  <c r="J80" i="48"/>
  <c r="S80" i="48"/>
  <c r="G80" i="48"/>
  <c r="P80" i="48"/>
  <c r="M85" i="48"/>
  <c r="J92" i="48"/>
  <c r="S92" i="48"/>
  <c r="G92" i="48"/>
  <c r="P92" i="48"/>
  <c r="M17" i="48"/>
  <c r="M25" i="48"/>
  <c r="M37" i="48"/>
  <c r="G17" i="48"/>
  <c r="S17" i="48"/>
  <c r="P19" i="48"/>
  <c r="G20" i="48"/>
  <c r="S20" i="48"/>
  <c r="M23" i="48"/>
  <c r="G25" i="48"/>
  <c r="S25" i="48"/>
  <c r="M27" i="48"/>
  <c r="G29" i="48"/>
  <c r="S29" i="48"/>
  <c r="M31" i="48"/>
  <c r="G33" i="48"/>
  <c r="S33" i="48"/>
  <c r="M35" i="48"/>
  <c r="G37" i="48"/>
  <c r="S37" i="48"/>
  <c r="S39" i="48"/>
  <c r="M39" i="48"/>
  <c r="P39" i="48"/>
  <c r="B82" i="48"/>
  <c r="M33" i="48"/>
  <c r="J44" i="48"/>
  <c r="S44" i="48"/>
  <c r="G44" i="48"/>
  <c r="P44" i="48"/>
  <c r="G19" i="48"/>
  <c r="G24" i="48"/>
  <c r="G28" i="48"/>
  <c r="G32" i="48"/>
  <c r="J40" i="48"/>
  <c r="S40" i="48"/>
  <c r="P40" i="48"/>
  <c r="J48" i="48"/>
  <c r="S48" i="48"/>
  <c r="G48" i="48"/>
  <c r="P48" i="48"/>
  <c r="J52" i="48"/>
  <c r="S52" i="48"/>
  <c r="G52" i="48"/>
  <c r="P52" i="48"/>
  <c r="J60" i="48"/>
  <c r="S60" i="48"/>
  <c r="G60" i="48"/>
  <c r="P60" i="48"/>
  <c r="J68" i="48"/>
  <c r="S68" i="48"/>
  <c r="G68" i="48"/>
  <c r="P68" i="48"/>
  <c r="J76" i="48"/>
  <c r="S76" i="48"/>
  <c r="G76" i="48"/>
  <c r="P76" i="48"/>
  <c r="L87" i="48"/>
  <c r="G41" i="48"/>
  <c r="S41" i="48"/>
  <c r="J42" i="48"/>
  <c r="M43" i="48"/>
  <c r="G45" i="48"/>
  <c r="S45" i="48"/>
  <c r="J46" i="48"/>
  <c r="M47" i="48"/>
  <c r="G49" i="48"/>
  <c r="S49" i="48"/>
  <c r="J50" i="48"/>
  <c r="M51" i="48"/>
  <c r="G53" i="48"/>
  <c r="S53" i="48"/>
  <c r="J54" i="48"/>
  <c r="M55" i="48"/>
  <c r="G57" i="48"/>
  <c r="S57" i="48"/>
  <c r="J58" i="48"/>
  <c r="M59" i="48"/>
  <c r="G61" i="48"/>
  <c r="S61" i="48"/>
  <c r="J62" i="48"/>
  <c r="M63" i="48"/>
  <c r="G65" i="48"/>
  <c r="S65" i="48"/>
  <c r="J66" i="48"/>
  <c r="M67" i="48"/>
  <c r="G69" i="48"/>
  <c r="S69" i="48"/>
  <c r="J70" i="48"/>
  <c r="M71" i="48"/>
  <c r="G73" i="48"/>
  <c r="S73" i="48"/>
  <c r="J74" i="48"/>
  <c r="M75" i="48"/>
  <c r="G77" i="48"/>
  <c r="S77" i="48"/>
  <c r="J78" i="48"/>
  <c r="M79" i="48"/>
  <c r="J83" i="48"/>
  <c r="M84" i="48"/>
  <c r="B89" i="48"/>
  <c r="S89" i="48" s="1"/>
  <c r="J90" i="48"/>
  <c r="M91" i="48"/>
  <c r="G93" i="48"/>
  <c r="S93" i="48"/>
  <c r="J94" i="48"/>
  <c r="M95" i="48"/>
  <c r="M42" i="48"/>
  <c r="M46" i="48"/>
  <c r="P47" i="48"/>
  <c r="M50" i="48"/>
  <c r="J53" i="48"/>
  <c r="M54" i="48"/>
  <c r="P55" i="48"/>
  <c r="J57" i="48"/>
  <c r="M58" i="48"/>
  <c r="P59" i="48"/>
  <c r="J61" i="48"/>
  <c r="M62" i="48"/>
  <c r="P63" i="48"/>
  <c r="J65" i="48"/>
  <c r="M66" i="48"/>
  <c r="P67" i="48"/>
  <c r="J69" i="48"/>
  <c r="M70" i="48"/>
  <c r="P71" i="48"/>
  <c r="J73" i="48"/>
  <c r="M74" i="48"/>
  <c r="P75" i="48"/>
  <c r="J77" i="48"/>
  <c r="M78" i="48"/>
  <c r="P79" i="48"/>
  <c r="M83" i="48"/>
  <c r="P84" i="48"/>
  <c r="M90" i="48"/>
  <c r="P91" i="48"/>
  <c r="M94" i="48"/>
  <c r="P95" i="48"/>
  <c r="G43" i="48"/>
  <c r="G47" i="48"/>
  <c r="G51" i="48"/>
  <c r="G55" i="48"/>
  <c r="G59" i="48"/>
  <c r="G63" i="48"/>
  <c r="G67" i="48"/>
  <c r="G71" i="48"/>
  <c r="G75" i="48"/>
  <c r="G79" i="48"/>
  <c r="G84" i="48"/>
  <c r="G91" i="48"/>
  <c r="G95" i="48"/>
  <c r="O22" i="46"/>
  <c r="I22" i="46"/>
  <c r="R22" i="46"/>
  <c r="L16" i="46"/>
  <c r="L22" i="46"/>
  <c r="O16" i="46"/>
  <c r="R16" i="46"/>
  <c r="I54" i="46"/>
  <c r="F54" i="46"/>
  <c r="R54" i="46"/>
  <c r="I94" i="46"/>
  <c r="F94" i="46"/>
  <c r="R94" i="46"/>
  <c r="E14" i="46"/>
  <c r="K14" i="46"/>
  <c r="Q14" i="46"/>
  <c r="F16" i="46"/>
  <c r="I17" i="46"/>
  <c r="L18" i="46"/>
  <c r="F19" i="46"/>
  <c r="L20" i="46"/>
  <c r="F22" i="46"/>
  <c r="I23" i="46"/>
  <c r="L24" i="46"/>
  <c r="O25" i="46"/>
  <c r="I27" i="46"/>
  <c r="L28" i="46"/>
  <c r="O29" i="46"/>
  <c r="I32" i="46"/>
  <c r="R32" i="46"/>
  <c r="F32" i="46"/>
  <c r="O32" i="46"/>
  <c r="L54" i="46"/>
  <c r="I56" i="46"/>
  <c r="F56" i="46"/>
  <c r="R56" i="46"/>
  <c r="L94" i="46"/>
  <c r="L25" i="46"/>
  <c r="I36" i="46"/>
  <c r="R36" i="46"/>
  <c r="F36" i="46"/>
  <c r="O36" i="46"/>
  <c r="I50" i="46"/>
  <c r="F50" i="46"/>
  <c r="R50" i="46"/>
  <c r="I90" i="46"/>
  <c r="F90" i="46"/>
  <c r="R90" i="46"/>
  <c r="L17" i="46"/>
  <c r="I19" i="46"/>
  <c r="L23" i="46"/>
  <c r="F25" i="46"/>
  <c r="R25" i="46"/>
  <c r="L27" i="46"/>
  <c r="F29" i="46"/>
  <c r="R29" i="46"/>
  <c r="I58" i="46"/>
  <c r="F58" i="46"/>
  <c r="R58" i="46"/>
  <c r="I60" i="46"/>
  <c r="F60" i="46"/>
  <c r="R60" i="46"/>
  <c r="I62" i="46"/>
  <c r="F62" i="46"/>
  <c r="R62" i="46"/>
  <c r="I64" i="46"/>
  <c r="F64" i="46"/>
  <c r="R64" i="46"/>
  <c r="I66" i="46"/>
  <c r="F66" i="46"/>
  <c r="R66" i="46"/>
  <c r="I68" i="46"/>
  <c r="F68" i="46"/>
  <c r="R68" i="46"/>
  <c r="I70" i="46"/>
  <c r="F70" i="46"/>
  <c r="R70" i="46"/>
  <c r="I72" i="46"/>
  <c r="F72" i="46"/>
  <c r="R72" i="46"/>
  <c r="I74" i="46"/>
  <c r="F74" i="46"/>
  <c r="R74" i="46"/>
  <c r="I76" i="46"/>
  <c r="F76" i="46"/>
  <c r="R76" i="46"/>
  <c r="I78" i="46"/>
  <c r="F78" i="46"/>
  <c r="R78" i="46"/>
  <c r="B82" i="46"/>
  <c r="F82" i="46" s="1"/>
  <c r="K87" i="46"/>
  <c r="O19" i="46"/>
  <c r="L29" i="46"/>
  <c r="I52" i="46"/>
  <c r="F52" i="46"/>
  <c r="R52" i="46"/>
  <c r="I92" i="46"/>
  <c r="F92" i="46"/>
  <c r="R92" i="46"/>
  <c r="H14" i="46"/>
  <c r="N14" i="46"/>
  <c r="F18" i="46"/>
  <c r="F20" i="46"/>
  <c r="F24" i="46"/>
  <c r="F28" i="46"/>
  <c r="L58" i="46"/>
  <c r="L60" i="46"/>
  <c r="L62" i="46"/>
  <c r="L64" i="46"/>
  <c r="L66" i="46"/>
  <c r="L68" i="46"/>
  <c r="L70" i="46"/>
  <c r="L72" i="46"/>
  <c r="L74" i="46"/>
  <c r="L76" i="46"/>
  <c r="L78" i="46"/>
  <c r="F89" i="46"/>
  <c r="I30" i="46"/>
  <c r="L31" i="46"/>
  <c r="F33" i="46"/>
  <c r="R33" i="46"/>
  <c r="I34" i="46"/>
  <c r="L35" i="46"/>
  <c r="F37" i="46"/>
  <c r="L38" i="46"/>
  <c r="F39" i="46"/>
  <c r="L40" i="46"/>
  <c r="F41" i="46"/>
  <c r="L42" i="46"/>
  <c r="F43" i="46"/>
  <c r="L44" i="46"/>
  <c r="F45" i="46"/>
  <c r="L46" i="46"/>
  <c r="F47" i="46"/>
  <c r="L48" i="46"/>
  <c r="F49" i="46"/>
  <c r="I51" i="46"/>
  <c r="I53" i="46"/>
  <c r="I55" i="46"/>
  <c r="I57" i="46"/>
  <c r="I59" i="46"/>
  <c r="I61" i="46"/>
  <c r="I63" i="46"/>
  <c r="I65" i="46"/>
  <c r="I67" i="46"/>
  <c r="I69" i="46"/>
  <c r="I71" i="46"/>
  <c r="I73" i="46"/>
  <c r="I75" i="46"/>
  <c r="I77" i="46"/>
  <c r="I79" i="46"/>
  <c r="F80" i="46"/>
  <c r="F83" i="46"/>
  <c r="L84" i="46"/>
  <c r="F85" i="46"/>
  <c r="I91" i="46"/>
  <c r="I93" i="46"/>
  <c r="I95" i="46"/>
  <c r="L30" i="46"/>
  <c r="O31" i="46"/>
  <c r="I33" i="46"/>
  <c r="L34" i="46"/>
  <c r="O35" i="46"/>
  <c r="I37" i="46"/>
  <c r="I39" i="46"/>
  <c r="I41" i="46"/>
  <c r="I43" i="46"/>
  <c r="I45" i="46"/>
  <c r="I47" i="46"/>
  <c r="I49" i="46"/>
  <c r="L51" i="46"/>
  <c r="L53" i="46"/>
  <c r="L59" i="46"/>
  <c r="L61" i="46"/>
  <c r="L63" i="46"/>
  <c r="L65" i="46"/>
  <c r="L67" i="46"/>
  <c r="L69" i="46"/>
  <c r="L71" i="46"/>
  <c r="L73" i="46"/>
  <c r="L75" i="46"/>
  <c r="L77" i="46"/>
  <c r="I80" i="46"/>
  <c r="I83" i="46"/>
  <c r="I85" i="46"/>
  <c r="L91" i="46"/>
  <c r="L93" i="46"/>
  <c r="L95" i="46"/>
  <c r="F31" i="46"/>
  <c r="R17" i="45"/>
  <c r="O22" i="45"/>
  <c r="L36" i="45"/>
  <c r="B16" i="45"/>
  <c r="I17" i="45"/>
  <c r="O17" i="45"/>
  <c r="L17" i="45"/>
  <c r="R22" i="45"/>
  <c r="O36" i="45"/>
  <c r="B35" i="45"/>
  <c r="L35" i="45" s="1"/>
  <c r="R36" i="45"/>
  <c r="L25" i="45"/>
  <c r="E16" i="45"/>
  <c r="K16" i="45"/>
  <c r="Q16" i="45"/>
  <c r="L20" i="45"/>
  <c r="F22" i="45"/>
  <c r="L24" i="45"/>
  <c r="O25" i="45"/>
  <c r="L29" i="45"/>
  <c r="O30" i="45"/>
  <c r="L33" i="45"/>
  <c r="F36" i="45"/>
  <c r="L38" i="45"/>
  <c r="O39" i="45"/>
  <c r="F42" i="45"/>
  <c r="O42" i="45"/>
  <c r="R54" i="45"/>
  <c r="L54" i="45"/>
  <c r="F54" i="45"/>
  <c r="O54" i="45"/>
  <c r="I59" i="45"/>
  <c r="R59" i="45"/>
  <c r="F59" i="45"/>
  <c r="O59" i="45"/>
  <c r="K61" i="45"/>
  <c r="L64" i="45"/>
  <c r="O98" i="45"/>
  <c r="I73" i="45"/>
  <c r="R73" i="45"/>
  <c r="F73" i="45"/>
  <c r="O73" i="45"/>
  <c r="L76" i="45"/>
  <c r="F17" i="45"/>
  <c r="L19" i="45"/>
  <c r="O20" i="45"/>
  <c r="L23" i="45"/>
  <c r="O24" i="45"/>
  <c r="F25" i="45"/>
  <c r="R25" i="45"/>
  <c r="O29" i="45"/>
  <c r="F30" i="45"/>
  <c r="R30" i="45"/>
  <c r="L32" i="45"/>
  <c r="O33" i="45"/>
  <c r="L37" i="45"/>
  <c r="O38" i="45"/>
  <c r="F39" i="45"/>
  <c r="R39" i="45"/>
  <c r="I42" i="45"/>
  <c r="I48" i="45"/>
  <c r="R48" i="45"/>
  <c r="F48" i="45"/>
  <c r="O48" i="45"/>
  <c r="L59" i="45"/>
  <c r="I94" i="45"/>
  <c r="R94" i="45"/>
  <c r="F94" i="45"/>
  <c r="O94" i="45"/>
  <c r="F98" i="45"/>
  <c r="R98" i="45"/>
  <c r="I103" i="45"/>
  <c r="R103" i="45"/>
  <c r="F103" i="45"/>
  <c r="O103" i="45"/>
  <c r="L30" i="45"/>
  <c r="L39" i="45"/>
  <c r="L42" i="45"/>
  <c r="I67" i="45"/>
  <c r="R67" i="45"/>
  <c r="F67" i="45"/>
  <c r="O67" i="45"/>
  <c r="I78" i="45"/>
  <c r="R78" i="45"/>
  <c r="F78" i="45"/>
  <c r="O78" i="45"/>
  <c r="I87" i="45"/>
  <c r="R87" i="45"/>
  <c r="F87" i="45"/>
  <c r="O87" i="45"/>
  <c r="F20" i="45"/>
  <c r="F24" i="45"/>
  <c r="F29" i="45"/>
  <c r="F33" i="45"/>
  <c r="F38" i="45"/>
  <c r="R42" i="45"/>
  <c r="I44" i="45"/>
  <c r="R44" i="45"/>
  <c r="F44" i="45"/>
  <c r="O44" i="45"/>
  <c r="L48" i="45"/>
  <c r="I54" i="45"/>
  <c r="I55" i="45"/>
  <c r="R55" i="45"/>
  <c r="F55" i="45"/>
  <c r="O55" i="45"/>
  <c r="E61" i="45"/>
  <c r="B64" i="45"/>
  <c r="F64" i="45"/>
  <c r="Q61" i="45"/>
  <c r="R64" i="45"/>
  <c r="I91" i="45"/>
  <c r="R91" i="45"/>
  <c r="F91" i="45"/>
  <c r="O91" i="45"/>
  <c r="L94" i="45"/>
  <c r="I98" i="45"/>
  <c r="I99" i="45"/>
  <c r="R99" i="45"/>
  <c r="F99" i="45"/>
  <c r="O99" i="45"/>
  <c r="L103" i="45"/>
  <c r="L43" i="45"/>
  <c r="F45" i="45"/>
  <c r="R45" i="45"/>
  <c r="I46" i="45"/>
  <c r="L47" i="45"/>
  <c r="F49" i="45"/>
  <c r="R49" i="45"/>
  <c r="I50" i="45"/>
  <c r="F52" i="45"/>
  <c r="R52" i="45"/>
  <c r="F56" i="45"/>
  <c r="R56" i="45"/>
  <c r="I57" i="45"/>
  <c r="L58" i="45"/>
  <c r="L62" i="45"/>
  <c r="I65" i="45"/>
  <c r="L66" i="45"/>
  <c r="F68" i="45"/>
  <c r="R68" i="45"/>
  <c r="I69" i="45"/>
  <c r="F71" i="45"/>
  <c r="R71" i="45"/>
  <c r="L77" i="45"/>
  <c r="F79" i="45"/>
  <c r="R79" i="45"/>
  <c r="I80" i="45"/>
  <c r="F84" i="45"/>
  <c r="R84" i="45"/>
  <c r="I85" i="45"/>
  <c r="L86" i="45"/>
  <c r="F88" i="45"/>
  <c r="R88" i="45"/>
  <c r="I89" i="45"/>
  <c r="L90" i="45"/>
  <c r="F92" i="45"/>
  <c r="R92" i="45"/>
  <c r="I96" i="45"/>
  <c r="F100" i="45"/>
  <c r="R100" i="45"/>
  <c r="I101" i="45"/>
  <c r="L102" i="45"/>
  <c r="F104" i="45"/>
  <c r="R104" i="45"/>
  <c r="L106" i="45"/>
  <c r="O43" i="45"/>
  <c r="I45" i="45"/>
  <c r="L46" i="45"/>
  <c r="O47" i="45"/>
  <c r="I49" i="45"/>
  <c r="L50" i="45"/>
  <c r="I52" i="45"/>
  <c r="I56" i="45"/>
  <c r="L57" i="45"/>
  <c r="O58" i="45"/>
  <c r="O62" i="45"/>
  <c r="I68" i="45"/>
  <c r="I71" i="45"/>
  <c r="I79" i="45"/>
  <c r="I84" i="45"/>
  <c r="I88" i="45"/>
  <c r="L89" i="45"/>
  <c r="O90" i="45"/>
  <c r="I92" i="45"/>
  <c r="L96" i="45"/>
  <c r="I100" i="45"/>
  <c r="L101" i="45"/>
  <c r="O102" i="45"/>
  <c r="I104" i="45"/>
  <c r="O106" i="45"/>
  <c r="F58" i="45"/>
  <c r="F106" i="45"/>
  <c r="B94" i="44"/>
  <c r="M94" i="44" s="1"/>
  <c r="B93" i="44"/>
  <c r="B92" i="44"/>
  <c r="B91" i="44"/>
  <c r="B90" i="44"/>
  <c r="M90" i="44" s="1"/>
  <c r="B89" i="44"/>
  <c r="O88" i="44"/>
  <c r="L88" i="44"/>
  <c r="I88" i="44"/>
  <c r="F88" i="44"/>
  <c r="P87" i="44"/>
  <c r="M87" i="44"/>
  <c r="J87" i="44"/>
  <c r="G87" i="44"/>
  <c r="D87" i="44"/>
  <c r="B87" i="44"/>
  <c r="L86" i="44"/>
  <c r="P85" i="44"/>
  <c r="M85" i="44"/>
  <c r="J85" i="44"/>
  <c r="G85" i="44"/>
  <c r="D85" i="44"/>
  <c r="B85" i="44"/>
  <c r="P84" i="44"/>
  <c r="B84" i="44"/>
  <c r="M84" i="44" s="1"/>
  <c r="B83" i="44"/>
  <c r="P82" i="44"/>
  <c r="B82" i="44"/>
  <c r="M82" i="44" s="1"/>
  <c r="O81" i="44"/>
  <c r="L81" i="44"/>
  <c r="L13" i="44" s="1"/>
  <c r="I81" i="44"/>
  <c r="F81" i="44"/>
  <c r="P80" i="44"/>
  <c r="M80" i="44"/>
  <c r="J80" i="44"/>
  <c r="G80" i="44"/>
  <c r="B79" i="44"/>
  <c r="B78" i="44"/>
  <c r="P78" i="44" s="1"/>
  <c r="P77" i="44"/>
  <c r="B77" i="44"/>
  <c r="M77" i="44" s="1"/>
  <c r="B76" i="44"/>
  <c r="P75" i="44"/>
  <c r="B75" i="44"/>
  <c r="M75" i="44" s="1"/>
  <c r="J74" i="44"/>
  <c r="G74" i="44"/>
  <c r="B74" i="44"/>
  <c r="P74" i="44" s="1"/>
  <c r="B73" i="44"/>
  <c r="M73" i="44" s="1"/>
  <c r="J72" i="44"/>
  <c r="G72" i="44"/>
  <c r="B72" i="44"/>
  <c r="P72" i="44" s="1"/>
  <c r="B71" i="44"/>
  <c r="B70" i="44"/>
  <c r="P70" i="44" s="1"/>
  <c r="P69" i="44"/>
  <c r="B69" i="44"/>
  <c r="M69" i="44" s="1"/>
  <c r="B68" i="44"/>
  <c r="B67" i="44"/>
  <c r="M67" i="44" s="1"/>
  <c r="J66" i="44"/>
  <c r="G66" i="44"/>
  <c r="B66" i="44"/>
  <c r="P66" i="44" s="1"/>
  <c r="B65" i="44"/>
  <c r="M65" i="44" s="1"/>
  <c r="J64" i="44"/>
  <c r="B64" i="44"/>
  <c r="P64" i="44" s="1"/>
  <c r="B63" i="44"/>
  <c r="B62" i="44"/>
  <c r="P62" i="44" s="1"/>
  <c r="P61" i="44"/>
  <c r="B61" i="44"/>
  <c r="M61" i="44" s="1"/>
  <c r="B60" i="44"/>
  <c r="B59" i="44"/>
  <c r="M59" i="44" s="1"/>
  <c r="J58" i="44"/>
  <c r="G58" i="44"/>
  <c r="B58" i="44"/>
  <c r="P58" i="44" s="1"/>
  <c r="B57" i="44"/>
  <c r="M57" i="44" s="1"/>
  <c r="J56" i="44"/>
  <c r="B56" i="44"/>
  <c r="P56" i="44" s="1"/>
  <c r="B55" i="44"/>
  <c r="B54" i="44"/>
  <c r="G54" i="44" s="1"/>
  <c r="B53" i="44"/>
  <c r="B52" i="44"/>
  <c r="G52" i="44" s="1"/>
  <c r="B51" i="44"/>
  <c r="B50" i="44"/>
  <c r="G50" i="44" s="1"/>
  <c r="B49" i="44"/>
  <c r="B48" i="44"/>
  <c r="G48" i="44" s="1"/>
  <c r="B47" i="44"/>
  <c r="G46" i="44"/>
  <c r="B46" i="44"/>
  <c r="P46" i="44" s="1"/>
  <c r="B45" i="44"/>
  <c r="B44" i="44"/>
  <c r="B43" i="44"/>
  <c r="B42" i="44"/>
  <c r="P42" i="44" s="1"/>
  <c r="B41" i="44"/>
  <c r="B40" i="44"/>
  <c r="P40" i="44" s="1"/>
  <c r="B39" i="44"/>
  <c r="G38" i="44"/>
  <c r="B38" i="44"/>
  <c r="P38" i="44" s="1"/>
  <c r="B37" i="44"/>
  <c r="B36" i="44"/>
  <c r="B35" i="44"/>
  <c r="G35" i="44" s="1"/>
  <c r="B34" i="44"/>
  <c r="B33" i="44"/>
  <c r="P33" i="44" s="1"/>
  <c r="P32" i="44"/>
  <c r="B32" i="44"/>
  <c r="M32" i="44" s="1"/>
  <c r="B31" i="44"/>
  <c r="B30" i="44"/>
  <c r="P30" i="44" s="1"/>
  <c r="B29" i="44"/>
  <c r="B28" i="44"/>
  <c r="J28" i="44" s="1"/>
  <c r="B27" i="44"/>
  <c r="P27" i="44" s="1"/>
  <c r="B26" i="44"/>
  <c r="J26" i="44" s="1"/>
  <c r="G25" i="44"/>
  <c r="B25" i="44"/>
  <c r="P25" i="44" s="1"/>
  <c r="B24" i="44"/>
  <c r="J24" i="44" s="1"/>
  <c r="G23" i="44"/>
  <c r="B23" i="44"/>
  <c r="P23" i="44" s="1"/>
  <c r="B22" i="44"/>
  <c r="J22" i="44" s="1"/>
  <c r="O21" i="44"/>
  <c r="N21" i="44"/>
  <c r="L21" i="44"/>
  <c r="K21" i="44"/>
  <c r="I21" i="44"/>
  <c r="F21" i="44"/>
  <c r="P20" i="44"/>
  <c r="M20" i="44"/>
  <c r="J20" i="44"/>
  <c r="G20" i="44"/>
  <c r="B20" i="44"/>
  <c r="B19" i="44"/>
  <c r="G19" i="44" s="1"/>
  <c r="B18" i="44"/>
  <c r="J18" i="44" s="1"/>
  <c r="G17" i="44"/>
  <c r="B17" i="44"/>
  <c r="P17" i="44" s="1"/>
  <c r="B16" i="44"/>
  <c r="J16" i="44" s="1"/>
  <c r="O15" i="44"/>
  <c r="L15" i="44"/>
  <c r="I15" i="44"/>
  <c r="F15" i="44"/>
  <c r="P14" i="44"/>
  <c r="M14" i="44"/>
  <c r="J14" i="44"/>
  <c r="G14" i="44"/>
  <c r="D14" i="44"/>
  <c r="B14" i="44"/>
  <c r="P12" i="44"/>
  <c r="M12" i="44"/>
  <c r="J12" i="44"/>
  <c r="G12" i="44"/>
  <c r="B12" i="44"/>
  <c r="B105" i="43"/>
  <c r="R105" i="43" s="1"/>
  <c r="R104" i="43"/>
  <c r="O104" i="43"/>
  <c r="L104" i="43"/>
  <c r="I104" i="43"/>
  <c r="F104" i="43"/>
  <c r="C104" i="43"/>
  <c r="B103" i="43"/>
  <c r="I102" i="43"/>
  <c r="F102" i="43"/>
  <c r="B102" i="43"/>
  <c r="R102" i="43" s="1"/>
  <c r="O101" i="43"/>
  <c r="F101" i="43"/>
  <c r="B101" i="43"/>
  <c r="L101" i="43" s="1"/>
  <c r="B100" i="43"/>
  <c r="L100" i="43" s="1"/>
  <c r="B99" i="43"/>
  <c r="B98" i="43"/>
  <c r="Q97" i="43"/>
  <c r="N97" i="43"/>
  <c r="K97" i="43"/>
  <c r="H97" i="43"/>
  <c r="E97" i="43"/>
  <c r="R96" i="43"/>
  <c r="O96" i="43"/>
  <c r="L96" i="43"/>
  <c r="I96" i="43"/>
  <c r="F96" i="43"/>
  <c r="C96" i="43"/>
  <c r="B96" i="43"/>
  <c r="B95" i="43"/>
  <c r="L95" i="43" s="1"/>
  <c r="R94" i="43"/>
  <c r="O94" i="43"/>
  <c r="L94" i="43"/>
  <c r="I94" i="43"/>
  <c r="F94" i="43"/>
  <c r="C94" i="43"/>
  <c r="B94" i="43"/>
  <c r="I93" i="43"/>
  <c r="F93" i="43"/>
  <c r="B93" i="43"/>
  <c r="O93" i="43" s="1"/>
  <c r="R92" i="43"/>
  <c r="O92" i="43"/>
  <c r="L92" i="43"/>
  <c r="I92" i="43"/>
  <c r="F92" i="43"/>
  <c r="C92" i="43"/>
  <c r="B92" i="43"/>
  <c r="O91" i="43"/>
  <c r="B91" i="43"/>
  <c r="L91" i="43" s="1"/>
  <c r="B90" i="43"/>
  <c r="R89" i="43"/>
  <c r="B89" i="43"/>
  <c r="O89" i="43" s="1"/>
  <c r="R88" i="43"/>
  <c r="B88" i="43"/>
  <c r="L88" i="43" s="1"/>
  <c r="O87" i="43"/>
  <c r="B87" i="43"/>
  <c r="L87" i="43" s="1"/>
  <c r="B86" i="43"/>
  <c r="L86" i="43" s="1"/>
  <c r="R85" i="43"/>
  <c r="I85" i="43"/>
  <c r="B85" i="43"/>
  <c r="O85" i="43" s="1"/>
  <c r="R84" i="43"/>
  <c r="O84" i="43"/>
  <c r="B84" i="43"/>
  <c r="L84" i="43" s="1"/>
  <c r="B83" i="43"/>
  <c r="Q82" i="43"/>
  <c r="N82" i="43"/>
  <c r="K82" i="43"/>
  <c r="K81" i="43" s="1"/>
  <c r="H82" i="43"/>
  <c r="E82" i="43"/>
  <c r="B82" i="43"/>
  <c r="B81" i="43" s="1"/>
  <c r="Q81" i="43"/>
  <c r="N81" i="43"/>
  <c r="H81" i="43"/>
  <c r="E81" i="43"/>
  <c r="R80" i="43"/>
  <c r="O80" i="43"/>
  <c r="L80" i="43"/>
  <c r="I80" i="43"/>
  <c r="F80" i="43"/>
  <c r="B79" i="43"/>
  <c r="L79" i="43" s="1"/>
  <c r="B78" i="43"/>
  <c r="B77" i="43"/>
  <c r="B76" i="43"/>
  <c r="Q75" i="43"/>
  <c r="N75" i="43"/>
  <c r="K75" i="43"/>
  <c r="H75" i="43"/>
  <c r="E75" i="43"/>
  <c r="N74" i="43"/>
  <c r="K74" i="43"/>
  <c r="H74" i="43"/>
  <c r="R73" i="43"/>
  <c r="O73" i="43"/>
  <c r="L73" i="43"/>
  <c r="I73" i="43"/>
  <c r="F73" i="43"/>
  <c r="C73" i="43"/>
  <c r="R72" i="43"/>
  <c r="I72" i="43"/>
  <c r="B72" i="43"/>
  <c r="O72" i="43" s="1"/>
  <c r="R71" i="43"/>
  <c r="O71" i="43"/>
  <c r="L71" i="43"/>
  <c r="I71" i="43"/>
  <c r="F71" i="43"/>
  <c r="C71" i="43"/>
  <c r="B70" i="43"/>
  <c r="R69" i="43"/>
  <c r="O69" i="43"/>
  <c r="L69" i="43"/>
  <c r="I69" i="43"/>
  <c r="F69" i="43"/>
  <c r="C69" i="43"/>
  <c r="O68" i="43"/>
  <c r="B68" i="43"/>
  <c r="L68" i="43" s="1"/>
  <c r="B67" i="43"/>
  <c r="R66" i="43"/>
  <c r="I66" i="43"/>
  <c r="B66" i="43"/>
  <c r="O66" i="43" s="1"/>
  <c r="R65" i="43"/>
  <c r="O65" i="43"/>
  <c r="B65" i="43"/>
  <c r="L65" i="43" s="1"/>
  <c r="B64" i="43"/>
  <c r="Q63" i="43"/>
  <c r="N63" i="43"/>
  <c r="N60" i="43" s="1"/>
  <c r="K63" i="43"/>
  <c r="H63" i="43"/>
  <c r="H60" i="43" s="1"/>
  <c r="E63" i="43"/>
  <c r="R62" i="43"/>
  <c r="O62" i="43"/>
  <c r="L62" i="43"/>
  <c r="I62" i="43"/>
  <c r="F62" i="43"/>
  <c r="C62" i="43"/>
  <c r="R61" i="43"/>
  <c r="O61" i="43"/>
  <c r="B61" i="43"/>
  <c r="L61" i="43" s="1"/>
  <c r="Q60" i="43"/>
  <c r="K60" i="43"/>
  <c r="K13" i="43" s="1"/>
  <c r="K11" i="43" s="1"/>
  <c r="R59" i="43"/>
  <c r="O59" i="43"/>
  <c r="L59" i="43"/>
  <c r="I59" i="43"/>
  <c r="F59" i="43"/>
  <c r="C59" i="43"/>
  <c r="R58" i="43"/>
  <c r="B58" i="43"/>
  <c r="O58" i="43" s="1"/>
  <c r="R57" i="43"/>
  <c r="B57" i="43"/>
  <c r="L57" i="43" s="1"/>
  <c r="O56" i="43"/>
  <c r="B56" i="43"/>
  <c r="L56" i="43" s="1"/>
  <c r="B55" i="43"/>
  <c r="R54" i="43"/>
  <c r="B54" i="43"/>
  <c r="O54" i="43" s="1"/>
  <c r="Q53" i="43"/>
  <c r="R53" i="43" s="1"/>
  <c r="N53" i="43"/>
  <c r="K53" i="43"/>
  <c r="H53" i="43"/>
  <c r="E53" i="43"/>
  <c r="B53" i="43" s="1"/>
  <c r="R52" i="43"/>
  <c r="O52" i="43"/>
  <c r="L52" i="43"/>
  <c r="I52" i="43"/>
  <c r="F52" i="43"/>
  <c r="C52" i="43"/>
  <c r="L51" i="43"/>
  <c r="I51" i="43"/>
  <c r="B51" i="43"/>
  <c r="R50" i="43"/>
  <c r="O50" i="43"/>
  <c r="L50" i="43"/>
  <c r="I50" i="43"/>
  <c r="F50" i="43"/>
  <c r="C50" i="43"/>
  <c r="O49" i="43"/>
  <c r="B49" i="43"/>
  <c r="B48" i="43"/>
  <c r="L48" i="43" s="1"/>
  <c r="R47" i="43"/>
  <c r="B47" i="43"/>
  <c r="O47" i="43" s="1"/>
  <c r="R46" i="43"/>
  <c r="B46" i="43"/>
  <c r="L46" i="43" s="1"/>
  <c r="O45" i="43"/>
  <c r="B45" i="43"/>
  <c r="B44" i="43"/>
  <c r="L44" i="43" s="1"/>
  <c r="B43" i="43"/>
  <c r="L43" i="43" s="1"/>
  <c r="B42" i="43"/>
  <c r="R42" i="43" s="1"/>
  <c r="R41" i="43"/>
  <c r="Q41" i="43"/>
  <c r="N41" i="43"/>
  <c r="O41" i="43" s="1"/>
  <c r="K41" i="43"/>
  <c r="H41" i="43"/>
  <c r="F41" i="43"/>
  <c r="E41" i="43"/>
  <c r="B41" i="43" s="1"/>
  <c r="L41" i="43" s="1"/>
  <c r="R40" i="43"/>
  <c r="O40" i="43"/>
  <c r="L40" i="43"/>
  <c r="I40" i="43"/>
  <c r="F40" i="43"/>
  <c r="C40" i="43"/>
  <c r="B39" i="43"/>
  <c r="I39" i="43" s="1"/>
  <c r="B38" i="43"/>
  <c r="B37" i="43"/>
  <c r="O37" i="43" s="1"/>
  <c r="B36" i="43"/>
  <c r="Q35" i="43"/>
  <c r="N35" i="43"/>
  <c r="K35" i="43"/>
  <c r="H35" i="43"/>
  <c r="H34" i="43" s="1"/>
  <c r="E35" i="43"/>
  <c r="N34" i="43"/>
  <c r="K34" i="43"/>
  <c r="R33" i="43"/>
  <c r="O33" i="43"/>
  <c r="L33" i="43"/>
  <c r="I33" i="43"/>
  <c r="F33" i="43"/>
  <c r="C33" i="43"/>
  <c r="R32" i="43"/>
  <c r="B32" i="43"/>
  <c r="O32" i="43" s="1"/>
  <c r="O31" i="43"/>
  <c r="I31" i="43"/>
  <c r="B31" i="43"/>
  <c r="L31" i="43" s="1"/>
  <c r="B30" i="43"/>
  <c r="I30" i="43" s="1"/>
  <c r="O29" i="43"/>
  <c r="I29" i="43"/>
  <c r="B29" i="43"/>
  <c r="R29" i="43" s="1"/>
  <c r="B28" i="43"/>
  <c r="Q27" i="43"/>
  <c r="N27" i="43"/>
  <c r="K27" i="43"/>
  <c r="H27" i="43"/>
  <c r="H26" i="43" s="1"/>
  <c r="E27" i="43"/>
  <c r="Q26" i="43"/>
  <c r="N26" i="43"/>
  <c r="K26" i="43"/>
  <c r="E26" i="43"/>
  <c r="R25" i="43"/>
  <c r="O25" i="43"/>
  <c r="L25" i="43"/>
  <c r="I25" i="43"/>
  <c r="F25" i="43"/>
  <c r="C25" i="43"/>
  <c r="B24" i="43"/>
  <c r="R24" i="43" s="1"/>
  <c r="R23" i="43"/>
  <c r="B23" i="43"/>
  <c r="O23" i="43" s="1"/>
  <c r="O22" i="43"/>
  <c r="I22" i="43"/>
  <c r="B22" i="43"/>
  <c r="L22" i="43" s="1"/>
  <c r="Q21" i="43"/>
  <c r="N21" i="43"/>
  <c r="N15" i="43" s="1"/>
  <c r="N13" i="43" s="1"/>
  <c r="K21" i="43"/>
  <c r="K15" i="43" s="1"/>
  <c r="H21" i="43"/>
  <c r="E21" i="43"/>
  <c r="R20" i="43"/>
  <c r="O20" i="43"/>
  <c r="L20" i="43"/>
  <c r="I20" i="43"/>
  <c r="F20" i="43"/>
  <c r="C20" i="43"/>
  <c r="B19" i="43"/>
  <c r="O19" i="43" s="1"/>
  <c r="O18" i="43"/>
  <c r="B18" i="43"/>
  <c r="L18" i="43" s="1"/>
  <c r="B17" i="43"/>
  <c r="I17" i="43" s="1"/>
  <c r="Q16" i="43"/>
  <c r="Q15" i="43" s="1"/>
  <c r="N16" i="43"/>
  <c r="K16" i="43"/>
  <c r="H16" i="43"/>
  <c r="E16" i="43"/>
  <c r="E15" i="43" s="1"/>
  <c r="H15" i="43"/>
  <c r="R14" i="43"/>
  <c r="O14" i="43"/>
  <c r="L14" i="43"/>
  <c r="I14" i="43"/>
  <c r="F14" i="43"/>
  <c r="C14" i="43"/>
  <c r="R12" i="43"/>
  <c r="O12" i="43"/>
  <c r="L12" i="43"/>
  <c r="I12" i="43"/>
  <c r="F12" i="43"/>
  <c r="B95" i="42"/>
  <c r="R95" i="42" s="1"/>
  <c r="R94" i="42"/>
  <c r="B94" i="42"/>
  <c r="O94" i="42" s="1"/>
  <c r="B93" i="42"/>
  <c r="B92" i="42"/>
  <c r="I91" i="42"/>
  <c r="F91" i="42"/>
  <c r="B91" i="42"/>
  <c r="O91" i="42" s="1"/>
  <c r="B90" i="42"/>
  <c r="L90" i="42" s="1"/>
  <c r="Q89" i="42"/>
  <c r="N89" i="42"/>
  <c r="K89" i="42"/>
  <c r="H89" i="42"/>
  <c r="E89" i="42"/>
  <c r="O88" i="42"/>
  <c r="L88" i="42"/>
  <c r="I88" i="42"/>
  <c r="F88" i="42"/>
  <c r="C88" i="42"/>
  <c r="B88" i="42"/>
  <c r="N87" i="42"/>
  <c r="K87" i="42"/>
  <c r="H87" i="42"/>
  <c r="E87" i="42"/>
  <c r="R86" i="42"/>
  <c r="O86" i="42"/>
  <c r="L86" i="42"/>
  <c r="I86" i="42"/>
  <c r="F86" i="42"/>
  <c r="C86" i="42"/>
  <c r="B86" i="42"/>
  <c r="B85" i="42"/>
  <c r="L85" i="42" s="1"/>
  <c r="I84" i="42"/>
  <c r="B84" i="42"/>
  <c r="O84" i="42" s="1"/>
  <c r="R83" i="42"/>
  <c r="O83" i="42"/>
  <c r="B83" i="42"/>
  <c r="L83" i="42" s="1"/>
  <c r="B82" i="42"/>
  <c r="N81" i="42"/>
  <c r="K81" i="42"/>
  <c r="H81" i="42"/>
  <c r="E81" i="42"/>
  <c r="B81" i="42" s="1"/>
  <c r="R80" i="42"/>
  <c r="O80" i="42"/>
  <c r="L80" i="42"/>
  <c r="I80" i="42"/>
  <c r="F80" i="42"/>
  <c r="C80" i="42"/>
  <c r="B80" i="42"/>
  <c r="B79" i="42"/>
  <c r="B78" i="42"/>
  <c r="L78" i="42" s="1"/>
  <c r="B77" i="42"/>
  <c r="L77" i="42" s="1"/>
  <c r="B76" i="42"/>
  <c r="B75" i="42"/>
  <c r="B74" i="42"/>
  <c r="L74" i="42" s="1"/>
  <c r="B73" i="42"/>
  <c r="L73" i="42" s="1"/>
  <c r="B72" i="42"/>
  <c r="B71" i="42"/>
  <c r="B70" i="42"/>
  <c r="L70" i="42" s="1"/>
  <c r="B69" i="42"/>
  <c r="L69" i="42" s="1"/>
  <c r="B68" i="42"/>
  <c r="B67" i="42"/>
  <c r="B66" i="42"/>
  <c r="L66" i="42" s="1"/>
  <c r="I65" i="42"/>
  <c r="F65" i="42"/>
  <c r="B65" i="42"/>
  <c r="O65" i="42" s="1"/>
  <c r="R64" i="42"/>
  <c r="O64" i="42"/>
  <c r="F64" i="42"/>
  <c r="B64" i="42"/>
  <c r="L64" i="42" s="1"/>
  <c r="B63" i="42"/>
  <c r="B62" i="42"/>
  <c r="B61" i="42"/>
  <c r="L61" i="42" s="1"/>
  <c r="B60" i="42"/>
  <c r="L60" i="42" s="1"/>
  <c r="B59" i="42"/>
  <c r="B58" i="42"/>
  <c r="B57" i="42"/>
  <c r="L57" i="42" s="1"/>
  <c r="B56" i="42"/>
  <c r="L56" i="42" s="1"/>
  <c r="B55" i="42"/>
  <c r="B54" i="42"/>
  <c r="B53" i="42"/>
  <c r="L53" i="42" s="1"/>
  <c r="B52" i="42"/>
  <c r="L52" i="42" s="1"/>
  <c r="B51" i="42"/>
  <c r="B50" i="42"/>
  <c r="B49" i="42"/>
  <c r="L49" i="42" s="1"/>
  <c r="B48" i="42"/>
  <c r="L48" i="42" s="1"/>
  <c r="I47" i="42"/>
  <c r="B47" i="42"/>
  <c r="R47" i="42" s="1"/>
  <c r="R46" i="42"/>
  <c r="F46" i="42"/>
  <c r="B46" i="42"/>
  <c r="O46" i="42" s="1"/>
  <c r="B45" i="42"/>
  <c r="L45" i="42" s="1"/>
  <c r="L44" i="42"/>
  <c r="B44" i="42"/>
  <c r="I43" i="42"/>
  <c r="F43" i="42"/>
  <c r="B43" i="42"/>
  <c r="O43" i="42" s="1"/>
  <c r="B42" i="42"/>
  <c r="B41" i="42"/>
  <c r="L41" i="42" s="1"/>
  <c r="B40" i="42"/>
  <c r="L40" i="42" s="1"/>
  <c r="B39" i="42"/>
  <c r="R39" i="42" s="1"/>
  <c r="R38" i="42"/>
  <c r="B38" i="42"/>
  <c r="O38" i="42" s="1"/>
  <c r="B37" i="42"/>
  <c r="B36" i="42"/>
  <c r="L36" i="42" s="1"/>
  <c r="B35" i="42"/>
  <c r="B34" i="42"/>
  <c r="I34" i="42" s="1"/>
  <c r="I33" i="42"/>
  <c r="F33" i="42"/>
  <c r="B33" i="42"/>
  <c r="O33" i="42" s="1"/>
  <c r="O32" i="42"/>
  <c r="F32" i="42"/>
  <c r="B32" i="42"/>
  <c r="L32" i="42" s="1"/>
  <c r="B31" i="42"/>
  <c r="L31" i="42" s="1"/>
  <c r="B30" i="42"/>
  <c r="I30" i="42" s="1"/>
  <c r="B29" i="42"/>
  <c r="R29" i="42" s="1"/>
  <c r="R28" i="42"/>
  <c r="F28" i="42"/>
  <c r="B28" i="42"/>
  <c r="O28" i="42" s="1"/>
  <c r="B27" i="42"/>
  <c r="L27" i="42" s="1"/>
  <c r="B26" i="42"/>
  <c r="I26" i="42" s="1"/>
  <c r="B25" i="42"/>
  <c r="R25" i="42" s="1"/>
  <c r="R24" i="42"/>
  <c r="F24" i="42"/>
  <c r="B24" i="42"/>
  <c r="O24" i="42" s="1"/>
  <c r="B23" i="42"/>
  <c r="L23" i="42" s="1"/>
  <c r="B22" i="42"/>
  <c r="I22" i="42" s="1"/>
  <c r="Q21" i="42"/>
  <c r="N21" i="42"/>
  <c r="K21" i="42"/>
  <c r="H21" i="42"/>
  <c r="B21" i="42" s="1"/>
  <c r="E21" i="42"/>
  <c r="R20" i="42"/>
  <c r="O20" i="42"/>
  <c r="L20" i="42"/>
  <c r="I20" i="42"/>
  <c r="F20" i="42"/>
  <c r="C20" i="42"/>
  <c r="B20" i="42"/>
  <c r="B19" i="42"/>
  <c r="O19" i="42" s="1"/>
  <c r="O18" i="42"/>
  <c r="B18" i="42"/>
  <c r="L18" i="42" s="1"/>
  <c r="B17" i="42"/>
  <c r="I17" i="42" s="1"/>
  <c r="B16" i="42"/>
  <c r="R16" i="42" s="1"/>
  <c r="Q15" i="42"/>
  <c r="N15" i="42"/>
  <c r="K15" i="42"/>
  <c r="H15" i="42"/>
  <c r="E15" i="42"/>
  <c r="R14" i="42"/>
  <c r="O14" i="42"/>
  <c r="L14" i="42"/>
  <c r="I14" i="42"/>
  <c r="F14" i="42"/>
  <c r="C14" i="42"/>
  <c r="B14" i="42"/>
  <c r="Q13" i="42"/>
  <c r="K13" i="42"/>
  <c r="E13" i="42"/>
  <c r="R12" i="42"/>
  <c r="C12" i="42"/>
  <c r="B12" i="42"/>
  <c r="Q11" i="42"/>
  <c r="B105" i="40"/>
  <c r="R105" i="40" s="1"/>
  <c r="R104" i="40"/>
  <c r="O104" i="40"/>
  <c r="L104" i="40"/>
  <c r="I104" i="40"/>
  <c r="F104" i="40"/>
  <c r="C104" i="40"/>
  <c r="B103" i="40"/>
  <c r="B102" i="40"/>
  <c r="R102" i="40" s="1"/>
  <c r="R101" i="40"/>
  <c r="B101" i="40"/>
  <c r="O101" i="40" s="1"/>
  <c r="B100" i="40"/>
  <c r="B99" i="40"/>
  <c r="B98" i="40"/>
  <c r="R98" i="40" s="1"/>
  <c r="Q97" i="40"/>
  <c r="N97" i="40"/>
  <c r="K97" i="40"/>
  <c r="B97" i="40" s="1"/>
  <c r="R97" i="40" s="1"/>
  <c r="H97" i="40"/>
  <c r="E97" i="40"/>
  <c r="R96" i="40"/>
  <c r="O96" i="40"/>
  <c r="L96" i="40"/>
  <c r="I96" i="40"/>
  <c r="F96" i="40"/>
  <c r="C96" i="40"/>
  <c r="B95" i="40"/>
  <c r="R94" i="40"/>
  <c r="O94" i="40"/>
  <c r="L94" i="40"/>
  <c r="I94" i="40"/>
  <c r="F94" i="40"/>
  <c r="C94" i="40"/>
  <c r="B93" i="40"/>
  <c r="R92" i="40"/>
  <c r="O92" i="40"/>
  <c r="L92" i="40"/>
  <c r="I92" i="40"/>
  <c r="F92" i="40"/>
  <c r="C92" i="40"/>
  <c r="B91" i="40"/>
  <c r="L91" i="40" s="1"/>
  <c r="B90" i="40"/>
  <c r="B89" i="40"/>
  <c r="R89" i="40" s="1"/>
  <c r="R88" i="40"/>
  <c r="F88" i="40"/>
  <c r="B88" i="40"/>
  <c r="O88" i="40" s="1"/>
  <c r="B87" i="40"/>
  <c r="L87" i="40" s="1"/>
  <c r="B86" i="40"/>
  <c r="B85" i="40"/>
  <c r="R85" i="40" s="1"/>
  <c r="R84" i="40"/>
  <c r="F84" i="40"/>
  <c r="B84" i="40"/>
  <c r="O84" i="40" s="1"/>
  <c r="B83" i="40"/>
  <c r="L83" i="40" s="1"/>
  <c r="Q82" i="40"/>
  <c r="Q81" i="40" s="1"/>
  <c r="N82" i="40"/>
  <c r="K82" i="40"/>
  <c r="H82" i="40"/>
  <c r="E82" i="40"/>
  <c r="N81" i="40"/>
  <c r="K81" i="40"/>
  <c r="H81" i="40"/>
  <c r="R80" i="40"/>
  <c r="O80" i="40"/>
  <c r="L80" i="40"/>
  <c r="I80" i="40"/>
  <c r="F80" i="40"/>
  <c r="C80" i="40"/>
  <c r="R79" i="40"/>
  <c r="B79" i="40"/>
  <c r="O79" i="40" s="1"/>
  <c r="O78" i="40"/>
  <c r="I78" i="40"/>
  <c r="B78" i="40"/>
  <c r="L78" i="40" s="1"/>
  <c r="B77" i="40"/>
  <c r="B76" i="40"/>
  <c r="Q75" i="40"/>
  <c r="N75" i="40"/>
  <c r="N74" i="40" s="1"/>
  <c r="K75" i="40"/>
  <c r="H75" i="40"/>
  <c r="E75" i="40"/>
  <c r="B75" i="40" s="1"/>
  <c r="O75" i="40" s="1"/>
  <c r="Q74" i="40"/>
  <c r="K74" i="40"/>
  <c r="E74" i="40"/>
  <c r="R73" i="40"/>
  <c r="O73" i="40"/>
  <c r="L73" i="40"/>
  <c r="I73" i="40"/>
  <c r="F73" i="40"/>
  <c r="C73" i="40"/>
  <c r="B72" i="40"/>
  <c r="R71" i="40"/>
  <c r="O71" i="40"/>
  <c r="L71" i="40"/>
  <c r="I71" i="40"/>
  <c r="F71" i="40"/>
  <c r="C71" i="40"/>
  <c r="O70" i="40"/>
  <c r="I70" i="40"/>
  <c r="B70" i="40"/>
  <c r="L70" i="40" s="1"/>
  <c r="R69" i="40"/>
  <c r="O69" i="40"/>
  <c r="L69" i="40"/>
  <c r="I69" i="40"/>
  <c r="F69" i="40"/>
  <c r="C69" i="40"/>
  <c r="B68" i="40"/>
  <c r="O68" i="40" s="1"/>
  <c r="O67" i="40"/>
  <c r="B67" i="40"/>
  <c r="L67" i="40" s="1"/>
  <c r="B66" i="40"/>
  <c r="L66" i="40" s="1"/>
  <c r="O65" i="40"/>
  <c r="B65" i="40"/>
  <c r="R65" i="40" s="1"/>
  <c r="R64" i="40"/>
  <c r="F64" i="40"/>
  <c r="B64" i="40"/>
  <c r="O64" i="40" s="1"/>
  <c r="Q63" i="40"/>
  <c r="N63" i="40"/>
  <c r="K63" i="40"/>
  <c r="H63" i="40"/>
  <c r="E63" i="40"/>
  <c r="R62" i="40"/>
  <c r="O62" i="40"/>
  <c r="L62" i="40"/>
  <c r="I62" i="40"/>
  <c r="F62" i="40"/>
  <c r="C62" i="40"/>
  <c r="B61" i="40"/>
  <c r="R61" i="40" s="1"/>
  <c r="N60" i="40"/>
  <c r="H60" i="40"/>
  <c r="R59" i="40"/>
  <c r="O59" i="40"/>
  <c r="L59" i="40"/>
  <c r="I59" i="40"/>
  <c r="F59" i="40"/>
  <c r="C59" i="40"/>
  <c r="B58" i="40"/>
  <c r="L58" i="40" s="1"/>
  <c r="I57" i="40"/>
  <c r="B57" i="40"/>
  <c r="R57" i="40" s="1"/>
  <c r="I56" i="40"/>
  <c r="F56" i="40"/>
  <c r="B56" i="40"/>
  <c r="O56" i="40" s="1"/>
  <c r="B55" i="40"/>
  <c r="B54" i="40"/>
  <c r="Q53" i="40"/>
  <c r="N53" i="40"/>
  <c r="N34" i="40" s="1"/>
  <c r="K53" i="40"/>
  <c r="K34" i="40" s="1"/>
  <c r="H53" i="40"/>
  <c r="E53" i="40"/>
  <c r="R52" i="40"/>
  <c r="O52" i="40"/>
  <c r="L52" i="40"/>
  <c r="I52" i="40"/>
  <c r="F52" i="40"/>
  <c r="C52" i="40"/>
  <c r="B51" i="40"/>
  <c r="L51" i="40" s="1"/>
  <c r="R50" i="40"/>
  <c r="O50" i="40"/>
  <c r="L50" i="40"/>
  <c r="I50" i="40"/>
  <c r="F50" i="40"/>
  <c r="C50" i="40"/>
  <c r="I49" i="40"/>
  <c r="F49" i="40"/>
  <c r="B49" i="40"/>
  <c r="O49" i="40" s="1"/>
  <c r="O48" i="40"/>
  <c r="F48" i="40"/>
  <c r="B48" i="40"/>
  <c r="L48" i="40" s="1"/>
  <c r="B47" i="40"/>
  <c r="L47" i="40" s="1"/>
  <c r="I46" i="40"/>
  <c r="B46" i="40"/>
  <c r="R46" i="40" s="1"/>
  <c r="I45" i="40"/>
  <c r="F45" i="40"/>
  <c r="B45" i="40"/>
  <c r="O45" i="40" s="1"/>
  <c r="O44" i="40"/>
  <c r="F44" i="40"/>
  <c r="B44" i="40"/>
  <c r="L44" i="40" s="1"/>
  <c r="B43" i="40"/>
  <c r="F43" i="40" s="1"/>
  <c r="R42" i="40"/>
  <c r="B42" i="40"/>
  <c r="O42" i="40" s="1"/>
  <c r="Q41" i="40"/>
  <c r="N41" i="40"/>
  <c r="K41" i="40"/>
  <c r="H41" i="40"/>
  <c r="E41" i="40"/>
  <c r="R40" i="40"/>
  <c r="O40" i="40"/>
  <c r="L40" i="40"/>
  <c r="I40" i="40"/>
  <c r="F40" i="40"/>
  <c r="C40" i="40"/>
  <c r="B39" i="40"/>
  <c r="B38" i="40"/>
  <c r="B37" i="40"/>
  <c r="B36" i="40"/>
  <c r="L36" i="40" s="1"/>
  <c r="Q35" i="40"/>
  <c r="Q34" i="40" s="1"/>
  <c r="N35" i="40"/>
  <c r="K35" i="40"/>
  <c r="H35" i="40"/>
  <c r="E35" i="40"/>
  <c r="B35" i="40" s="1"/>
  <c r="R33" i="40"/>
  <c r="O33" i="40"/>
  <c r="L33" i="40"/>
  <c r="I33" i="40"/>
  <c r="F33" i="40"/>
  <c r="C33" i="40"/>
  <c r="R32" i="40"/>
  <c r="F32" i="40"/>
  <c r="B32" i="40"/>
  <c r="O32" i="40" s="1"/>
  <c r="O31" i="40"/>
  <c r="I31" i="40"/>
  <c r="F31" i="40"/>
  <c r="B31" i="40"/>
  <c r="L31" i="40" s="1"/>
  <c r="B30" i="40"/>
  <c r="I30" i="40" s="1"/>
  <c r="O29" i="40"/>
  <c r="B29" i="40"/>
  <c r="R29" i="40" s="1"/>
  <c r="R28" i="40"/>
  <c r="F28" i="40"/>
  <c r="B28" i="40"/>
  <c r="O28" i="40" s="1"/>
  <c r="Q27" i="40"/>
  <c r="N27" i="40"/>
  <c r="K27" i="40"/>
  <c r="H27" i="40"/>
  <c r="E27" i="40"/>
  <c r="Q26" i="40"/>
  <c r="N26" i="40"/>
  <c r="H26" i="40"/>
  <c r="E26" i="40"/>
  <c r="R25" i="40"/>
  <c r="O25" i="40"/>
  <c r="L25" i="40"/>
  <c r="I25" i="40"/>
  <c r="F25" i="40"/>
  <c r="C25" i="40"/>
  <c r="B24" i="40"/>
  <c r="B23" i="40"/>
  <c r="O23" i="40" s="1"/>
  <c r="O22" i="40"/>
  <c r="B22" i="40"/>
  <c r="L22" i="40" s="1"/>
  <c r="Q21" i="40"/>
  <c r="Q15" i="40" s="1"/>
  <c r="N21" i="40"/>
  <c r="K21" i="40"/>
  <c r="H21" i="40"/>
  <c r="E21" i="40"/>
  <c r="B21" i="40" s="1"/>
  <c r="R20" i="40"/>
  <c r="O20" i="40"/>
  <c r="L20" i="40"/>
  <c r="I20" i="40"/>
  <c r="F20" i="40"/>
  <c r="C20" i="40"/>
  <c r="R19" i="40"/>
  <c r="F19" i="40"/>
  <c r="B19" i="40"/>
  <c r="O19" i="40" s="1"/>
  <c r="B18" i="40"/>
  <c r="B17" i="40"/>
  <c r="I17" i="40" s="1"/>
  <c r="Q16" i="40"/>
  <c r="N16" i="40"/>
  <c r="K16" i="40"/>
  <c r="H16" i="40"/>
  <c r="E16" i="40"/>
  <c r="H15" i="40"/>
  <c r="R14" i="40"/>
  <c r="O14" i="40"/>
  <c r="L14" i="40"/>
  <c r="I14" i="40"/>
  <c r="F14" i="40"/>
  <c r="C14" i="40"/>
  <c r="R12" i="40"/>
  <c r="O12" i="40"/>
  <c r="L12" i="40"/>
  <c r="I12" i="40"/>
  <c r="F12" i="40"/>
  <c r="C12" i="40"/>
  <c r="L26" i="38"/>
  <c r="B25" i="38"/>
  <c r="O24" i="38"/>
  <c r="L24" i="38"/>
  <c r="I24" i="38"/>
  <c r="F24" i="38"/>
  <c r="C24" i="38"/>
  <c r="B24" i="38"/>
  <c r="I23" i="38"/>
  <c r="F23" i="38"/>
  <c r="B23" i="38"/>
  <c r="O23" i="38" s="1"/>
  <c r="O22" i="38"/>
  <c r="L22" i="38"/>
  <c r="I22" i="38"/>
  <c r="F22" i="38"/>
  <c r="C22" i="38"/>
  <c r="B22" i="38"/>
  <c r="I21" i="38"/>
  <c r="F21" i="38"/>
  <c r="B21" i="38"/>
  <c r="O21" i="38" s="1"/>
  <c r="O20" i="38"/>
  <c r="L20" i="38"/>
  <c r="I20" i="38"/>
  <c r="F20" i="38"/>
  <c r="C20" i="38"/>
  <c r="B20" i="38"/>
  <c r="B19" i="38"/>
  <c r="O18" i="38"/>
  <c r="L18" i="38"/>
  <c r="I18" i="38"/>
  <c r="F18" i="38"/>
  <c r="C18" i="38"/>
  <c r="B18" i="38"/>
  <c r="B17" i="38"/>
  <c r="O16" i="38"/>
  <c r="L16" i="38"/>
  <c r="I16" i="38"/>
  <c r="F16" i="38"/>
  <c r="C16" i="38"/>
  <c r="B16" i="38"/>
  <c r="I15" i="38"/>
  <c r="F15" i="38"/>
  <c r="B15" i="38"/>
  <c r="O15" i="38" s="1"/>
  <c r="O14" i="38"/>
  <c r="L14" i="38"/>
  <c r="I14" i="38"/>
  <c r="F14" i="38"/>
  <c r="C14" i="38"/>
  <c r="B14" i="38"/>
  <c r="I13" i="38"/>
  <c r="B13" i="38"/>
  <c r="O13" i="38" s="1"/>
  <c r="O12" i="38"/>
  <c r="L12" i="38"/>
  <c r="I12" i="38"/>
  <c r="F12" i="38"/>
  <c r="C12" i="38"/>
  <c r="B12" i="38"/>
  <c r="N11" i="38"/>
  <c r="K11" i="38"/>
  <c r="H11" i="38"/>
  <c r="E11" i="38"/>
  <c r="B11" i="38"/>
  <c r="B101" i="145"/>
  <c r="L101" i="145" s="1"/>
  <c r="B100" i="145"/>
  <c r="L100" i="145" s="1"/>
  <c r="I99" i="145"/>
  <c r="F99" i="145"/>
  <c r="B99" i="145"/>
  <c r="L99" i="145" s="1"/>
  <c r="B98" i="145"/>
  <c r="I98" i="145" s="1"/>
  <c r="B97" i="145"/>
  <c r="L97" i="145" s="1"/>
  <c r="F96" i="145"/>
  <c r="B96" i="145"/>
  <c r="L96" i="145" s="1"/>
  <c r="K95" i="145"/>
  <c r="H95" i="145"/>
  <c r="E95" i="145"/>
  <c r="B95" i="145" s="1"/>
  <c r="L94" i="145"/>
  <c r="I94" i="145"/>
  <c r="F94" i="145"/>
  <c r="C94" i="145"/>
  <c r="B94" i="145"/>
  <c r="B93" i="145"/>
  <c r="I93" i="145" s="1"/>
  <c r="L92" i="145"/>
  <c r="I92" i="145"/>
  <c r="F92" i="145"/>
  <c r="C92" i="145"/>
  <c r="B92" i="145"/>
  <c r="F91" i="145"/>
  <c r="B91" i="145"/>
  <c r="L90" i="145"/>
  <c r="I90" i="145"/>
  <c r="F90" i="145"/>
  <c r="C90" i="145"/>
  <c r="B90" i="145"/>
  <c r="B89" i="145"/>
  <c r="I89" i="145" s="1"/>
  <c r="L88" i="145"/>
  <c r="I88" i="145"/>
  <c r="F88" i="145"/>
  <c r="C88" i="145"/>
  <c r="B88" i="145"/>
  <c r="B87" i="145"/>
  <c r="F87" i="145" s="1"/>
  <c r="L86" i="145"/>
  <c r="I86" i="145"/>
  <c r="F86" i="145"/>
  <c r="C86" i="145"/>
  <c r="B86" i="145"/>
  <c r="B85" i="145"/>
  <c r="I85" i="145" s="1"/>
  <c r="B84" i="145"/>
  <c r="L84" i="145" s="1"/>
  <c r="B83" i="145"/>
  <c r="F83" i="145" s="1"/>
  <c r="I82" i="145"/>
  <c r="B82" i="145"/>
  <c r="F82" i="145" s="1"/>
  <c r="B81" i="145"/>
  <c r="K80" i="145"/>
  <c r="H80" i="145"/>
  <c r="H79" i="145" s="1"/>
  <c r="E80" i="145"/>
  <c r="K79" i="145"/>
  <c r="E79" i="145"/>
  <c r="L78" i="145"/>
  <c r="I78" i="145"/>
  <c r="F78" i="145"/>
  <c r="C78" i="145"/>
  <c r="B78" i="145"/>
  <c r="F77" i="145"/>
  <c r="B77" i="145"/>
  <c r="F76" i="145"/>
  <c r="B76" i="145"/>
  <c r="B75" i="145"/>
  <c r="B74" i="145"/>
  <c r="L74" i="145" s="1"/>
  <c r="K73" i="145"/>
  <c r="K72" i="145" s="1"/>
  <c r="B72" i="145" s="1"/>
  <c r="H73" i="145"/>
  <c r="E73" i="145"/>
  <c r="B73" i="145"/>
  <c r="L73" i="145" s="1"/>
  <c r="H72" i="145"/>
  <c r="E72" i="145"/>
  <c r="L71" i="145"/>
  <c r="I71" i="145"/>
  <c r="F71" i="145"/>
  <c r="C71" i="145"/>
  <c r="B71" i="145"/>
  <c r="F70" i="145"/>
  <c r="B70" i="145"/>
  <c r="B69" i="145"/>
  <c r="B68" i="145"/>
  <c r="L68" i="145" s="1"/>
  <c r="F67" i="145"/>
  <c r="B67" i="145"/>
  <c r="L67" i="145" s="1"/>
  <c r="B66" i="145"/>
  <c r="L65" i="145"/>
  <c r="B65" i="145"/>
  <c r="B64" i="145"/>
  <c r="L64" i="145" s="1"/>
  <c r="F63" i="145"/>
  <c r="B63" i="145"/>
  <c r="L63" i="145" s="1"/>
  <c r="B62" i="145"/>
  <c r="F62" i="145" s="1"/>
  <c r="K61" i="145"/>
  <c r="H61" i="145"/>
  <c r="E61" i="145"/>
  <c r="H60" i="145"/>
  <c r="E60" i="145"/>
  <c r="L59" i="145"/>
  <c r="I59" i="145"/>
  <c r="F59" i="145"/>
  <c r="C59" i="145"/>
  <c r="B59" i="145"/>
  <c r="B58" i="145"/>
  <c r="L58" i="145" s="1"/>
  <c r="B57" i="145"/>
  <c r="F57" i="145" s="1"/>
  <c r="B56" i="145"/>
  <c r="F56" i="145" s="1"/>
  <c r="B55" i="145"/>
  <c r="B54" i="145"/>
  <c r="L54" i="145" s="1"/>
  <c r="B53" i="145"/>
  <c r="F53" i="145" s="1"/>
  <c r="B52" i="145"/>
  <c r="F52" i="145" s="1"/>
  <c r="B51" i="145"/>
  <c r="K50" i="145"/>
  <c r="H50" i="145"/>
  <c r="E50" i="145"/>
  <c r="L49" i="145"/>
  <c r="I49" i="145"/>
  <c r="F49" i="145"/>
  <c r="C49" i="145"/>
  <c r="B49" i="145"/>
  <c r="F48" i="145"/>
  <c r="B48" i="145"/>
  <c r="L48" i="145" s="1"/>
  <c r="B47" i="145"/>
  <c r="I47" i="145" s="1"/>
  <c r="B46" i="145"/>
  <c r="B45" i="145"/>
  <c r="L45" i="145" s="1"/>
  <c r="K44" i="145"/>
  <c r="I44" i="145"/>
  <c r="H44" i="145"/>
  <c r="E44" i="145"/>
  <c r="B44" i="145"/>
  <c r="L43" i="145"/>
  <c r="I43" i="145"/>
  <c r="F43" i="145"/>
  <c r="C43" i="145"/>
  <c r="B43" i="145"/>
  <c r="B42" i="145"/>
  <c r="B41" i="145"/>
  <c r="B40" i="145"/>
  <c r="L40" i="145" s="1"/>
  <c r="B39" i="145"/>
  <c r="I38" i="145"/>
  <c r="B38" i="145"/>
  <c r="F38" i="145" s="1"/>
  <c r="K37" i="145"/>
  <c r="H37" i="145"/>
  <c r="E37" i="145"/>
  <c r="L36" i="145"/>
  <c r="I36" i="145"/>
  <c r="F36" i="145"/>
  <c r="C36" i="145"/>
  <c r="B36" i="145"/>
  <c r="B35" i="145"/>
  <c r="L35" i="145" s="1"/>
  <c r="K34" i="145"/>
  <c r="E34" i="145"/>
  <c r="L33" i="145"/>
  <c r="I33" i="145"/>
  <c r="F33" i="145"/>
  <c r="C33" i="145"/>
  <c r="B33" i="145"/>
  <c r="I32" i="145"/>
  <c r="F32" i="145"/>
  <c r="B32" i="145"/>
  <c r="B31" i="145"/>
  <c r="L31" i="145" s="1"/>
  <c r="B30" i="145"/>
  <c r="L30" i="145" s="1"/>
  <c r="B29" i="145"/>
  <c r="L29" i="145" s="1"/>
  <c r="I28" i="145"/>
  <c r="F28" i="145"/>
  <c r="B28" i="145"/>
  <c r="K27" i="145"/>
  <c r="H27" i="145"/>
  <c r="E27" i="145"/>
  <c r="K26" i="145"/>
  <c r="H26" i="145"/>
  <c r="E26" i="145"/>
  <c r="B26" i="145" s="1"/>
  <c r="L25" i="145"/>
  <c r="I25" i="145"/>
  <c r="F25" i="145"/>
  <c r="C25" i="145"/>
  <c r="B25" i="145"/>
  <c r="B24" i="145"/>
  <c r="L24" i="145" s="1"/>
  <c r="B23" i="145"/>
  <c r="L23" i="145" s="1"/>
  <c r="B22" i="145"/>
  <c r="K21" i="145"/>
  <c r="H21" i="145"/>
  <c r="E21" i="145"/>
  <c r="L20" i="145"/>
  <c r="I20" i="145"/>
  <c r="F20" i="145"/>
  <c r="C20" i="145"/>
  <c r="B20" i="145"/>
  <c r="B19" i="145"/>
  <c r="L19" i="145" s="1"/>
  <c r="B18" i="145"/>
  <c r="I17" i="145"/>
  <c r="B17" i="145"/>
  <c r="L17" i="145" s="1"/>
  <c r="K16" i="145"/>
  <c r="K15" i="145" s="1"/>
  <c r="H16" i="145"/>
  <c r="H15" i="145" s="1"/>
  <c r="E16" i="145"/>
  <c r="L14" i="145"/>
  <c r="I14" i="145"/>
  <c r="F14" i="145"/>
  <c r="C14" i="145"/>
  <c r="B14" i="145"/>
  <c r="L12" i="145"/>
  <c r="I12" i="145"/>
  <c r="F12" i="145"/>
  <c r="C12" i="145"/>
  <c r="B12" i="145"/>
  <c r="C111" i="34"/>
  <c r="M111" i="34" s="1"/>
  <c r="G110" i="34"/>
  <c r="C110" i="34"/>
  <c r="M110" i="34" s="1"/>
  <c r="F109" i="34"/>
  <c r="C109" i="34"/>
  <c r="G109" i="34" s="1"/>
  <c r="C108" i="34"/>
  <c r="M108" i="34" s="1"/>
  <c r="G107" i="34"/>
  <c r="F107" i="34"/>
  <c r="C107" i="34"/>
  <c r="M107" i="34" s="1"/>
  <c r="M106" i="34"/>
  <c r="J106" i="34"/>
  <c r="G106" i="34"/>
  <c r="D106" i="34"/>
  <c r="C106" i="34"/>
  <c r="L105" i="34"/>
  <c r="I105" i="34"/>
  <c r="F105" i="34"/>
  <c r="M104" i="34"/>
  <c r="J104" i="34"/>
  <c r="G104" i="34"/>
  <c r="D104" i="34"/>
  <c r="C104" i="34"/>
  <c r="M103" i="34"/>
  <c r="C103" i="34"/>
  <c r="G103" i="34" s="1"/>
  <c r="M102" i="34"/>
  <c r="D102" i="34"/>
  <c r="C102" i="34"/>
  <c r="F101" i="34"/>
  <c r="C101" i="34" s="1"/>
  <c r="G101" i="34" s="1"/>
  <c r="C100" i="34"/>
  <c r="M100" i="34" s="1"/>
  <c r="J99" i="34"/>
  <c r="G99" i="34"/>
  <c r="C99" i="34"/>
  <c r="M99" i="34" s="1"/>
  <c r="F98" i="34"/>
  <c r="C98" i="34"/>
  <c r="C97" i="34"/>
  <c r="M97" i="34" s="1"/>
  <c r="G96" i="34"/>
  <c r="C96" i="34"/>
  <c r="F95" i="34"/>
  <c r="C95" i="34" s="1"/>
  <c r="G95" i="34" s="1"/>
  <c r="C94" i="34"/>
  <c r="J93" i="34"/>
  <c r="C93" i="34"/>
  <c r="M93" i="34" s="1"/>
  <c r="L92" i="34"/>
  <c r="I92" i="34"/>
  <c r="I91" i="34" s="1"/>
  <c r="L91" i="34"/>
  <c r="M90" i="34"/>
  <c r="D90" i="34"/>
  <c r="C90" i="34"/>
  <c r="J89" i="34"/>
  <c r="C89" i="34"/>
  <c r="M89" i="34" s="1"/>
  <c r="F88" i="34"/>
  <c r="C88" i="34" s="1"/>
  <c r="C87" i="34"/>
  <c r="M87" i="34" s="1"/>
  <c r="F86" i="34"/>
  <c r="C86" i="34"/>
  <c r="L85" i="34"/>
  <c r="L84" i="34" s="1"/>
  <c r="I85" i="34"/>
  <c r="M83" i="34"/>
  <c r="J83" i="34"/>
  <c r="G83" i="34"/>
  <c r="D83" i="34"/>
  <c r="C83" i="34"/>
  <c r="C82" i="34"/>
  <c r="M82" i="34" s="1"/>
  <c r="M81" i="34"/>
  <c r="J81" i="34"/>
  <c r="G81" i="34"/>
  <c r="D81" i="34"/>
  <c r="C81" i="34"/>
  <c r="C80" i="34"/>
  <c r="M79" i="34"/>
  <c r="J79" i="34"/>
  <c r="G79" i="34"/>
  <c r="D79" i="34"/>
  <c r="C79" i="34"/>
  <c r="C78" i="34"/>
  <c r="M78" i="34" s="1"/>
  <c r="C77" i="34"/>
  <c r="M77" i="34" s="1"/>
  <c r="C76" i="34"/>
  <c r="G76" i="34" s="1"/>
  <c r="C75" i="34"/>
  <c r="M75" i="34" s="1"/>
  <c r="G74" i="34"/>
  <c r="C74" i="34"/>
  <c r="M74" i="34" s="1"/>
  <c r="L73" i="34"/>
  <c r="I73" i="34"/>
  <c r="F73" i="34"/>
  <c r="M72" i="34"/>
  <c r="J72" i="34"/>
  <c r="G72" i="34"/>
  <c r="D72" i="34"/>
  <c r="C72" i="34"/>
  <c r="F71" i="34"/>
  <c r="C71" i="34" s="1"/>
  <c r="G71" i="34" s="1"/>
  <c r="M70" i="34"/>
  <c r="J70" i="34"/>
  <c r="G70" i="34"/>
  <c r="D70" i="34"/>
  <c r="C70" i="34"/>
  <c r="L69" i="34"/>
  <c r="I69" i="34"/>
  <c r="M68" i="34"/>
  <c r="J68" i="34"/>
  <c r="G68" i="34"/>
  <c r="D68" i="34"/>
  <c r="C68" i="34"/>
  <c r="C67" i="34"/>
  <c r="F66" i="34"/>
  <c r="G65" i="34"/>
  <c r="C65" i="34"/>
  <c r="F64" i="34"/>
  <c r="C64" i="34" s="1"/>
  <c r="G64" i="34" s="1"/>
  <c r="F63" i="34"/>
  <c r="C63" i="34" s="1"/>
  <c r="L62" i="34"/>
  <c r="I62" i="34"/>
  <c r="M61" i="34"/>
  <c r="J61" i="34"/>
  <c r="G61" i="34"/>
  <c r="D61" i="34"/>
  <c r="C61" i="34"/>
  <c r="F60" i="34"/>
  <c r="J58" i="34"/>
  <c r="C58" i="34"/>
  <c r="M58" i="34" s="1"/>
  <c r="J57" i="34"/>
  <c r="C57" i="34"/>
  <c r="G57" i="34" s="1"/>
  <c r="M56" i="34"/>
  <c r="C56" i="34"/>
  <c r="C55" i="34"/>
  <c r="M55" i="34" s="1"/>
  <c r="C54" i="34"/>
  <c r="M54" i="34" s="1"/>
  <c r="C53" i="34"/>
  <c r="G53" i="34" s="1"/>
  <c r="F52" i="34"/>
  <c r="C51" i="34"/>
  <c r="L50" i="34"/>
  <c r="I50" i="34"/>
  <c r="M49" i="34"/>
  <c r="J49" i="34"/>
  <c r="G49" i="34"/>
  <c r="D49" i="34"/>
  <c r="C49" i="34"/>
  <c r="F48" i="34"/>
  <c r="F47" i="34"/>
  <c r="F46" i="34"/>
  <c r="C45" i="34"/>
  <c r="L44" i="34"/>
  <c r="L43" i="34" s="1"/>
  <c r="I44" i="34"/>
  <c r="M42" i="34"/>
  <c r="J42" i="34"/>
  <c r="G42" i="34"/>
  <c r="D42" i="34"/>
  <c r="C42" i="34"/>
  <c r="F41" i="34"/>
  <c r="C40" i="34"/>
  <c r="M40" i="34" s="1"/>
  <c r="C39" i="34"/>
  <c r="G39" i="34" s="1"/>
  <c r="M38" i="34"/>
  <c r="C38" i="34"/>
  <c r="F37" i="34"/>
  <c r="C37" i="34" s="1"/>
  <c r="L36" i="34"/>
  <c r="L35" i="34" s="1"/>
  <c r="I36" i="34"/>
  <c r="I35" i="34" s="1"/>
  <c r="M34" i="34"/>
  <c r="J34" i="34"/>
  <c r="G34" i="34"/>
  <c r="D34" i="34"/>
  <c r="C34" i="34"/>
  <c r="C33" i="34"/>
  <c r="M33" i="34" s="1"/>
  <c r="G32" i="34"/>
  <c r="C32" i="34"/>
  <c r="M32" i="34" s="1"/>
  <c r="C31" i="34"/>
  <c r="M31" i="34" s="1"/>
  <c r="L30" i="34"/>
  <c r="I30" i="34"/>
  <c r="F30" i="34"/>
  <c r="M29" i="34"/>
  <c r="J29" i="34"/>
  <c r="G29" i="34"/>
  <c r="D29" i="34"/>
  <c r="C29" i="34"/>
  <c r="C28" i="34"/>
  <c r="M28" i="34" s="1"/>
  <c r="C27" i="34"/>
  <c r="M27" i="34" s="1"/>
  <c r="C26" i="34"/>
  <c r="M26" i="34" s="1"/>
  <c r="L25" i="34"/>
  <c r="I25" i="34"/>
  <c r="F25" i="34"/>
  <c r="M23" i="34"/>
  <c r="J23" i="34"/>
  <c r="G23" i="34"/>
  <c r="D23" i="34"/>
  <c r="C23" i="34"/>
  <c r="C22" i="34"/>
  <c r="C21" i="34"/>
  <c r="F20" i="34"/>
  <c r="C19" i="34"/>
  <c r="G19" i="34" s="1"/>
  <c r="C18" i="34"/>
  <c r="M18" i="34" s="1"/>
  <c r="M17" i="34"/>
  <c r="J17" i="34"/>
  <c r="G17" i="34"/>
  <c r="D17" i="34"/>
  <c r="C17" i="34"/>
  <c r="L16" i="34"/>
  <c r="I16" i="34"/>
  <c r="M15" i="34"/>
  <c r="J15" i="34"/>
  <c r="G15" i="34"/>
  <c r="D15" i="34"/>
  <c r="C15" i="34"/>
  <c r="M13" i="34"/>
  <c r="J13" i="34"/>
  <c r="G13" i="34"/>
  <c r="D13" i="34"/>
  <c r="C13" i="34"/>
  <c r="L72" i="145" l="1"/>
  <c r="I72" i="145"/>
  <c r="L81" i="43"/>
  <c r="I81" i="43"/>
  <c r="M51" i="34"/>
  <c r="J51" i="34"/>
  <c r="G67" i="34"/>
  <c r="M67" i="34"/>
  <c r="M86" i="34"/>
  <c r="G86" i="34"/>
  <c r="B21" i="145"/>
  <c r="F21" i="145" s="1"/>
  <c r="E15" i="145"/>
  <c r="O17" i="38"/>
  <c r="I17" i="38"/>
  <c r="B16" i="40"/>
  <c r="L16" i="40" s="1"/>
  <c r="K15" i="40"/>
  <c r="L54" i="42"/>
  <c r="R54" i="42"/>
  <c r="O54" i="42"/>
  <c r="F54" i="42"/>
  <c r="L62" i="42"/>
  <c r="R62" i="42"/>
  <c r="O62" i="42"/>
  <c r="F62" i="42"/>
  <c r="G21" i="44"/>
  <c r="P44" i="44"/>
  <c r="G44" i="44"/>
  <c r="M51" i="44"/>
  <c r="P51" i="44"/>
  <c r="P68" i="44"/>
  <c r="J68" i="44"/>
  <c r="G68" i="44"/>
  <c r="G82" i="48"/>
  <c r="M82" i="48"/>
  <c r="J82" i="48"/>
  <c r="M45" i="34"/>
  <c r="J45" i="34"/>
  <c r="M65" i="34"/>
  <c r="J65" i="34"/>
  <c r="J67" i="34"/>
  <c r="M96" i="34"/>
  <c r="D96" i="34" s="1"/>
  <c r="J96" i="34"/>
  <c r="L18" i="145"/>
  <c r="F18" i="145"/>
  <c r="F23" i="145"/>
  <c r="I42" i="145"/>
  <c r="F42" i="145"/>
  <c r="I56" i="145"/>
  <c r="I73" i="145"/>
  <c r="L76" i="145"/>
  <c r="I76" i="145"/>
  <c r="B80" i="145"/>
  <c r="F11" i="38"/>
  <c r="F17" i="38"/>
  <c r="O25" i="38"/>
  <c r="F25" i="38"/>
  <c r="I25" i="38"/>
  <c r="E34" i="40"/>
  <c r="O38" i="40"/>
  <c r="R38" i="40"/>
  <c r="I38" i="40"/>
  <c r="F38" i="40"/>
  <c r="F75" i="40"/>
  <c r="O51" i="42"/>
  <c r="R51" i="42"/>
  <c r="I51" i="42"/>
  <c r="F51" i="42"/>
  <c r="O55" i="42"/>
  <c r="R55" i="42"/>
  <c r="I55" i="42"/>
  <c r="F55" i="42"/>
  <c r="O59" i="42"/>
  <c r="R59" i="42"/>
  <c r="I59" i="42"/>
  <c r="F59" i="42"/>
  <c r="F63" i="42"/>
  <c r="L63" i="42"/>
  <c r="I63" i="42"/>
  <c r="L93" i="42"/>
  <c r="O93" i="42"/>
  <c r="H13" i="43"/>
  <c r="Q34" i="43"/>
  <c r="R38" i="43"/>
  <c r="O38" i="43"/>
  <c r="I38" i="43"/>
  <c r="L64" i="43"/>
  <c r="O64" i="43"/>
  <c r="L76" i="43"/>
  <c r="R76" i="43"/>
  <c r="O76" i="43"/>
  <c r="F76" i="43"/>
  <c r="O98" i="43"/>
  <c r="R98" i="43"/>
  <c r="I98" i="43"/>
  <c r="F98" i="43"/>
  <c r="P15" i="44"/>
  <c r="O13" i="44"/>
  <c r="P31" i="44"/>
  <c r="J31" i="44"/>
  <c r="G31" i="44"/>
  <c r="M34" i="44"/>
  <c r="P34" i="44"/>
  <c r="P83" i="44"/>
  <c r="J83" i="44"/>
  <c r="G83" i="44"/>
  <c r="B88" i="44"/>
  <c r="F86" i="44"/>
  <c r="M89" i="44"/>
  <c r="P89" i="44"/>
  <c r="G89" i="44"/>
  <c r="P93" i="44"/>
  <c r="J93" i="44"/>
  <c r="G93" i="44"/>
  <c r="G98" i="34"/>
  <c r="J98" i="34"/>
  <c r="O19" i="38"/>
  <c r="I19" i="38"/>
  <c r="F19" i="38"/>
  <c r="L97" i="40"/>
  <c r="L37" i="42"/>
  <c r="O37" i="42"/>
  <c r="P60" i="44"/>
  <c r="J60" i="44"/>
  <c r="G60" i="44"/>
  <c r="G80" i="34"/>
  <c r="M80" i="34"/>
  <c r="I66" i="145"/>
  <c r="F66" i="145"/>
  <c r="R39" i="40"/>
  <c r="I39" i="40"/>
  <c r="I75" i="40"/>
  <c r="R75" i="40"/>
  <c r="F95" i="40"/>
  <c r="I95" i="40"/>
  <c r="F97" i="40"/>
  <c r="L100" i="40"/>
  <c r="O100" i="40"/>
  <c r="I15" i="42"/>
  <c r="L35" i="42"/>
  <c r="O35" i="42"/>
  <c r="O42" i="42"/>
  <c r="R42" i="42"/>
  <c r="F42" i="42"/>
  <c r="L67" i="42"/>
  <c r="R67" i="42"/>
  <c r="O67" i="42"/>
  <c r="F67" i="42"/>
  <c r="L71" i="42"/>
  <c r="R71" i="42"/>
  <c r="O71" i="42"/>
  <c r="F71" i="42"/>
  <c r="L75" i="42"/>
  <c r="R75" i="42"/>
  <c r="O75" i="42"/>
  <c r="F75" i="42"/>
  <c r="L79" i="42"/>
  <c r="R79" i="42"/>
  <c r="O79" i="42"/>
  <c r="F79" i="42"/>
  <c r="L82" i="42"/>
  <c r="O82" i="42"/>
  <c r="L36" i="43"/>
  <c r="O36" i="43"/>
  <c r="I36" i="43"/>
  <c r="F36" i="43"/>
  <c r="L63" i="43"/>
  <c r="O77" i="43"/>
  <c r="R77" i="43"/>
  <c r="I77" i="43"/>
  <c r="F77" i="43"/>
  <c r="O81" i="43"/>
  <c r="I82" i="43"/>
  <c r="L83" i="43"/>
  <c r="O83" i="43"/>
  <c r="M49" i="44"/>
  <c r="P49" i="44"/>
  <c r="M53" i="44"/>
  <c r="P53" i="44"/>
  <c r="P76" i="44"/>
  <c r="J76" i="44"/>
  <c r="G76" i="44"/>
  <c r="M79" i="44"/>
  <c r="P79" i="44"/>
  <c r="B82" i="45"/>
  <c r="O83" i="45"/>
  <c r="R83" i="45"/>
  <c r="L83" i="45"/>
  <c r="I83" i="45"/>
  <c r="F83" i="45"/>
  <c r="F76" i="45"/>
  <c r="O76" i="45"/>
  <c r="R76" i="45"/>
  <c r="B75" i="45"/>
  <c r="I76" i="45"/>
  <c r="L18" i="40"/>
  <c r="O18" i="40"/>
  <c r="I18" i="40"/>
  <c r="L37" i="40"/>
  <c r="R37" i="40"/>
  <c r="F37" i="40"/>
  <c r="O37" i="40"/>
  <c r="L75" i="40"/>
  <c r="L50" i="42"/>
  <c r="R50" i="42"/>
  <c r="O50" i="42"/>
  <c r="F50" i="42"/>
  <c r="L58" i="42"/>
  <c r="R58" i="42"/>
  <c r="O58" i="42"/>
  <c r="F58" i="42"/>
  <c r="O82" i="43"/>
  <c r="M55" i="44"/>
  <c r="P55" i="44"/>
  <c r="M63" i="44"/>
  <c r="P63" i="44"/>
  <c r="M71" i="44"/>
  <c r="P71" i="44"/>
  <c r="L39" i="145"/>
  <c r="F39" i="145"/>
  <c r="B79" i="145"/>
  <c r="L79" i="145" s="1"/>
  <c r="I11" i="38"/>
  <c r="R24" i="40"/>
  <c r="I24" i="40"/>
  <c r="O24" i="40"/>
  <c r="I24" i="34"/>
  <c r="C47" i="34"/>
  <c r="F44" i="34"/>
  <c r="G87" i="34"/>
  <c r="M94" i="34"/>
  <c r="G94" i="34"/>
  <c r="I22" i="145"/>
  <c r="F22" i="145"/>
  <c r="L44" i="145"/>
  <c r="F47" i="145"/>
  <c r="K60" i="145"/>
  <c r="K13" i="145" s="1"/>
  <c r="L70" i="145"/>
  <c r="I70" i="145"/>
  <c r="L11" i="38"/>
  <c r="E15" i="40"/>
  <c r="L27" i="40"/>
  <c r="K26" i="40"/>
  <c r="L55" i="40"/>
  <c r="O55" i="40"/>
  <c r="F55" i="40"/>
  <c r="R76" i="40"/>
  <c r="I76" i="40"/>
  <c r="B82" i="40"/>
  <c r="I82" i="40" s="1"/>
  <c r="E81" i="40"/>
  <c r="B81" i="40" s="1"/>
  <c r="O68" i="42"/>
  <c r="R68" i="42"/>
  <c r="I68" i="42"/>
  <c r="F68" i="42"/>
  <c r="O72" i="42"/>
  <c r="R72" i="42"/>
  <c r="I72" i="42"/>
  <c r="F72" i="42"/>
  <c r="O76" i="42"/>
  <c r="R76" i="42"/>
  <c r="I76" i="42"/>
  <c r="F76" i="42"/>
  <c r="Q87" i="42"/>
  <c r="B89" i="42"/>
  <c r="O28" i="43"/>
  <c r="R28" i="43"/>
  <c r="F28" i="43"/>
  <c r="R36" i="43"/>
  <c r="I41" i="43"/>
  <c r="B63" i="43"/>
  <c r="B60" i="43" s="1"/>
  <c r="L60" i="43" s="1"/>
  <c r="L82" i="43"/>
  <c r="F13" i="44"/>
  <c r="F11" i="44" s="1"/>
  <c r="M29" i="44"/>
  <c r="G29" i="44"/>
  <c r="P36" i="44"/>
  <c r="G36" i="44"/>
  <c r="M91" i="44"/>
  <c r="P91" i="44"/>
  <c r="G91" i="44"/>
  <c r="G16" i="48"/>
  <c r="J16" i="48"/>
  <c r="M16" i="48"/>
  <c r="O89" i="46"/>
  <c r="L89" i="46"/>
  <c r="R89" i="46"/>
  <c r="I89" i="46"/>
  <c r="O16" i="40"/>
  <c r="L89" i="42"/>
  <c r="B16" i="43"/>
  <c r="F63" i="43"/>
  <c r="F82" i="43"/>
  <c r="B15" i="44"/>
  <c r="B21" i="44"/>
  <c r="B27" i="45"/>
  <c r="L28" i="45"/>
  <c r="F28" i="45"/>
  <c r="O27" i="45"/>
  <c r="N14" i="45"/>
  <c r="N12" i="45" s="1"/>
  <c r="O28" i="45"/>
  <c r="L24" i="34"/>
  <c r="F44" i="145"/>
  <c r="B60" i="145"/>
  <c r="B61" i="145"/>
  <c r="F61" i="145" s="1"/>
  <c r="L95" i="145"/>
  <c r="F16" i="40"/>
  <c r="R16" i="40"/>
  <c r="F22" i="40"/>
  <c r="F23" i="40"/>
  <c r="B27" i="40"/>
  <c r="R31" i="40"/>
  <c r="F36" i="40"/>
  <c r="F42" i="40"/>
  <c r="I43" i="40"/>
  <c r="R44" i="40"/>
  <c r="R45" i="40"/>
  <c r="R48" i="40"/>
  <c r="R49" i="40"/>
  <c r="F51" i="40"/>
  <c r="R56" i="40"/>
  <c r="F68" i="40"/>
  <c r="H74" i="40"/>
  <c r="O83" i="40"/>
  <c r="O87" i="40"/>
  <c r="O91" i="40"/>
  <c r="O97" i="40"/>
  <c r="I98" i="40"/>
  <c r="I102" i="40"/>
  <c r="B15" i="42"/>
  <c r="I16" i="42"/>
  <c r="F18" i="42"/>
  <c r="F19" i="42"/>
  <c r="N13" i="42"/>
  <c r="O23" i="42"/>
  <c r="O27" i="42"/>
  <c r="O31" i="42"/>
  <c r="R32" i="42"/>
  <c r="R33" i="42"/>
  <c r="F39" i="42"/>
  <c r="R43" i="42"/>
  <c r="O45" i="42"/>
  <c r="O85" i="42"/>
  <c r="B87" i="42"/>
  <c r="F87" i="42" s="1"/>
  <c r="O90" i="42"/>
  <c r="R91" i="42"/>
  <c r="I95" i="42"/>
  <c r="L16" i="43"/>
  <c r="F19" i="43"/>
  <c r="B21" i="43"/>
  <c r="I24" i="43"/>
  <c r="F37" i="43"/>
  <c r="I42" i="43"/>
  <c r="F46" i="43"/>
  <c r="F47" i="43"/>
  <c r="F54" i="43"/>
  <c r="F57" i="43"/>
  <c r="F58" i="43"/>
  <c r="I60" i="43"/>
  <c r="O79" i="43"/>
  <c r="F88" i="43"/>
  <c r="F89" i="43"/>
  <c r="R93" i="43"/>
  <c r="O100" i="43"/>
  <c r="R101" i="43"/>
  <c r="I105" i="43"/>
  <c r="G27" i="44"/>
  <c r="G33" i="44"/>
  <c r="G42" i="44"/>
  <c r="P57" i="44"/>
  <c r="G62" i="44"/>
  <c r="P65" i="44"/>
  <c r="G70" i="44"/>
  <c r="P73" i="44"/>
  <c r="G78" i="44"/>
  <c r="B81" i="44"/>
  <c r="G81" i="44" s="1"/>
  <c r="M74" i="54"/>
  <c r="I74" i="54"/>
  <c r="I82" i="45"/>
  <c r="H14" i="45"/>
  <c r="H12" i="45" s="1"/>
  <c r="I43" i="34"/>
  <c r="G55" i="34"/>
  <c r="G78" i="34"/>
  <c r="B16" i="145"/>
  <c r="F17" i="145"/>
  <c r="I21" i="145"/>
  <c r="B27" i="145"/>
  <c r="F27" i="145" s="1"/>
  <c r="F29" i="145"/>
  <c r="B37" i="145"/>
  <c r="I52" i="145"/>
  <c r="F60" i="145"/>
  <c r="I62" i="145"/>
  <c r="F100" i="145"/>
  <c r="O11" i="38"/>
  <c r="F13" i="38"/>
  <c r="N15" i="40"/>
  <c r="N13" i="40" s="1"/>
  <c r="I16" i="40"/>
  <c r="I22" i="40"/>
  <c r="R23" i="40"/>
  <c r="I29" i="40"/>
  <c r="I42" i="40"/>
  <c r="O51" i="40"/>
  <c r="B53" i="40"/>
  <c r="I61" i="40"/>
  <c r="I65" i="40"/>
  <c r="I67" i="40"/>
  <c r="R68" i="40"/>
  <c r="F70" i="40"/>
  <c r="F79" i="40"/>
  <c r="I85" i="40"/>
  <c r="I89" i="40"/>
  <c r="I97" i="40"/>
  <c r="F101" i="40"/>
  <c r="I105" i="40"/>
  <c r="O16" i="42"/>
  <c r="I18" i="42"/>
  <c r="R19" i="42"/>
  <c r="F21" i="42"/>
  <c r="R21" i="42"/>
  <c r="I25" i="42"/>
  <c r="I29" i="42"/>
  <c r="F38" i="42"/>
  <c r="I39" i="42"/>
  <c r="O41" i="42"/>
  <c r="F47" i="42"/>
  <c r="O49" i="42"/>
  <c r="O53" i="42"/>
  <c r="O57" i="42"/>
  <c r="O61" i="42"/>
  <c r="O66" i="42"/>
  <c r="O70" i="42"/>
  <c r="O74" i="42"/>
  <c r="O78" i="42"/>
  <c r="F83" i="42"/>
  <c r="F84" i="42"/>
  <c r="F94" i="42"/>
  <c r="O16" i="43"/>
  <c r="I18" i="43"/>
  <c r="R19" i="43"/>
  <c r="F23" i="43"/>
  <c r="O24" i="43"/>
  <c r="B27" i="43"/>
  <c r="B26" i="43" s="1"/>
  <c r="F32" i="43"/>
  <c r="B35" i="43"/>
  <c r="R37" i="43"/>
  <c r="O42" i="43"/>
  <c r="O46" i="43"/>
  <c r="I47" i="43"/>
  <c r="I54" i="43"/>
  <c r="O57" i="43"/>
  <c r="I58" i="43"/>
  <c r="E60" i="43"/>
  <c r="F60" i="43" s="1"/>
  <c r="F61" i="43"/>
  <c r="I63" i="43"/>
  <c r="R63" i="43"/>
  <c r="F65" i="43"/>
  <c r="F66" i="43"/>
  <c r="F72" i="43"/>
  <c r="R81" i="43"/>
  <c r="R82" i="43"/>
  <c r="F84" i="43"/>
  <c r="F85" i="43"/>
  <c r="O88" i="43"/>
  <c r="I89" i="43"/>
  <c r="O95" i="43"/>
  <c r="B97" i="43"/>
  <c r="R97" i="43" s="1"/>
  <c r="J33" i="44"/>
  <c r="J35" i="44"/>
  <c r="G40" i="44"/>
  <c r="J48" i="44"/>
  <c r="J50" i="44"/>
  <c r="J52" i="44"/>
  <c r="J54" i="44"/>
  <c r="G56" i="44"/>
  <c r="P59" i="44"/>
  <c r="J62" i="44"/>
  <c r="G64" i="44"/>
  <c r="P67" i="44"/>
  <c r="J70" i="44"/>
  <c r="J78" i="44"/>
  <c r="F74" i="54"/>
  <c r="B13" i="55"/>
  <c r="F13" i="55" s="1"/>
  <c r="E11" i="55"/>
  <c r="I15" i="55"/>
  <c r="I34" i="55"/>
  <c r="E11" i="54"/>
  <c r="B13" i="54"/>
  <c r="M81" i="54"/>
  <c r="I81" i="54"/>
  <c r="F81" i="54"/>
  <c r="I60" i="54"/>
  <c r="M60" i="54"/>
  <c r="C11" i="53"/>
  <c r="C12" i="52"/>
  <c r="R29" i="51"/>
  <c r="R27" i="51"/>
  <c r="R24" i="51"/>
  <c r="R20" i="51"/>
  <c r="C17" i="51"/>
  <c r="R15" i="51"/>
  <c r="O11" i="51"/>
  <c r="R28" i="51"/>
  <c r="R26" i="51"/>
  <c r="R17" i="51"/>
  <c r="C29" i="51"/>
  <c r="C27" i="51"/>
  <c r="R25" i="51"/>
  <c r="R21" i="51"/>
  <c r="R18" i="51"/>
  <c r="C15" i="51"/>
  <c r="R13" i="51"/>
  <c r="R12" i="51"/>
  <c r="C19" i="51"/>
  <c r="R23" i="51"/>
  <c r="R19" i="51"/>
  <c r="R16" i="51"/>
  <c r="R14" i="51"/>
  <c r="C13" i="51"/>
  <c r="C11" i="51" s="1"/>
  <c r="L11" i="51"/>
  <c r="C21" i="51"/>
  <c r="I11" i="51"/>
  <c r="C25" i="51"/>
  <c r="F11" i="51"/>
  <c r="R11" i="51"/>
  <c r="G89" i="48"/>
  <c r="P89" i="48"/>
  <c r="B87" i="48"/>
  <c r="J89" i="48"/>
  <c r="M89" i="48"/>
  <c r="J14" i="48"/>
  <c r="S82" i="48"/>
  <c r="P82" i="48"/>
  <c r="P16" i="48"/>
  <c r="L12" i="48"/>
  <c r="S16" i="48"/>
  <c r="S14" i="48"/>
  <c r="B87" i="46"/>
  <c r="L87" i="46" s="1"/>
  <c r="Q12" i="46"/>
  <c r="K12" i="46"/>
  <c r="O82" i="46"/>
  <c r="R82" i="46"/>
  <c r="L82" i="46"/>
  <c r="B14" i="46"/>
  <c r="F14" i="46"/>
  <c r="E12" i="46"/>
  <c r="I14" i="46"/>
  <c r="H12" i="46"/>
  <c r="O14" i="46"/>
  <c r="N12" i="46"/>
  <c r="I82" i="46"/>
  <c r="K14" i="45"/>
  <c r="L16" i="45"/>
  <c r="E14" i="45"/>
  <c r="F16" i="45"/>
  <c r="I16" i="45"/>
  <c r="O16" i="45"/>
  <c r="O64" i="45"/>
  <c r="I64" i="45"/>
  <c r="B61" i="45"/>
  <c r="R61" i="45" s="1"/>
  <c r="O75" i="45"/>
  <c r="I75" i="45"/>
  <c r="R75" i="45"/>
  <c r="L75" i="45"/>
  <c r="F75" i="45"/>
  <c r="I35" i="45"/>
  <c r="R35" i="45"/>
  <c r="O35" i="45"/>
  <c r="Q14" i="45"/>
  <c r="R16" i="45"/>
  <c r="F35" i="45"/>
  <c r="M21" i="44"/>
  <c r="P21" i="44"/>
  <c r="J15" i="44"/>
  <c r="M15" i="44"/>
  <c r="M16" i="44"/>
  <c r="M18" i="44"/>
  <c r="M22" i="44"/>
  <c r="M24" i="44"/>
  <c r="M26" i="44"/>
  <c r="M28" i="44"/>
  <c r="M81" i="44"/>
  <c r="O86" i="44"/>
  <c r="O11" i="44" s="1"/>
  <c r="O87" i="44"/>
  <c r="P88" i="44"/>
  <c r="L11" i="44"/>
  <c r="G15" i="44"/>
  <c r="P16" i="44"/>
  <c r="J17" i="44"/>
  <c r="P18" i="44"/>
  <c r="J19" i="44"/>
  <c r="J21" i="44"/>
  <c r="P22" i="44"/>
  <c r="J23" i="44"/>
  <c r="P24" i="44"/>
  <c r="J25" i="44"/>
  <c r="P26" i="44"/>
  <c r="J27" i="44"/>
  <c r="P28" i="44"/>
  <c r="J29" i="44"/>
  <c r="P81" i="44"/>
  <c r="J92" i="44"/>
  <c r="G92" i="44"/>
  <c r="I13" i="44"/>
  <c r="B13" i="44" s="1"/>
  <c r="G16" i="44"/>
  <c r="M17" i="44"/>
  <c r="G18" i="44"/>
  <c r="M19" i="44"/>
  <c r="G22" i="44"/>
  <c r="M23" i="44"/>
  <c r="G24" i="44"/>
  <c r="M25" i="44"/>
  <c r="G26" i="44"/>
  <c r="M27" i="44"/>
  <c r="G28" i="44"/>
  <c r="P29" i="44"/>
  <c r="J37" i="44"/>
  <c r="G37" i="44"/>
  <c r="P37" i="44"/>
  <c r="J39" i="44"/>
  <c r="G39" i="44"/>
  <c r="P39" i="44"/>
  <c r="J41" i="44"/>
  <c r="G41" i="44"/>
  <c r="P41" i="44"/>
  <c r="J43" i="44"/>
  <c r="G43" i="44"/>
  <c r="P43" i="44"/>
  <c r="J45" i="44"/>
  <c r="G45" i="44"/>
  <c r="P45" i="44"/>
  <c r="J47" i="44"/>
  <c r="G47" i="44"/>
  <c r="J81" i="44"/>
  <c r="I86" i="44"/>
  <c r="J88" i="44"/>
  <c r="M92" i="44"/>
  <c r="M88" i="44"/>
  <c r="G88" i="44"/>
  <c r="J90" i="44"/>
  <c r="G90" i="44"/>
  <c r="P90" i="44"/>
  <c r="M30" i="44"/>
  <c r="J30" i="44"/>
  <c r="G30" i="44"/>
  <c r="M37" i="44"/>
  <c r="M39" i="44"/>
  <c r="M41" i="44"/>
  <c r="M43" i="44"/>
  <c r="M45" i="44"/>
  <c r="M47" i="44"/>
  <c r="M31" i="44"/>
  <c r="G32" i="44"/>
  <c r="M33" i="44"/>
  <c r="G34" i="44"/>
  <c r="M35" i="44"/>
  <c r="J36" i="44"/>
  <c r="J38" i="44"/>
  <c r="J40" i="44"/>
  <c r="J42" i="44"/>
  <c r="J44" i="44"/>
  <c r="J46" i="44"/>
  <c r="M48" i="44"/>
  <c r="G49" i="44"/>
  <c r="M50" i="44"/>
  <c r="G51" i="44"/>
  <c r="M52" i="44"/>
  <c r="G53" i="44"/>
  <c r="M54" i="44"/>
  <c r="G55" i="44"/>
  <c r="M56" i="44"/>
  <c r="G57" i="44"/>
  <c r="M58" i="44"/>
  <c r="G59" i="44"/>
  <c r="M60" i="44"/>
  <c r="G61" i="44"/>
  <c r="M62" i="44"/>
  <c r="G63" i="44"/>
  <c r="M64" i="44"/>
  <c r="G65" i="44"/>
  <c r="M66" i="44"/>
  <c r="G67" i="44"/>
  <c r="M68" i="44"/>
  <c r="G69" i="44"/>
  <c r="M70" i="44"/>
  <c r="G71" i="44"/>
  <c r="M72" i="44"/>
  <c r="G73" i="44"/>
  <c r="M74" i="44"/>
  <c r="G75" i="44"/>
  <c r="M76" i="44"/>
  <c r="G77" i="44"/>
  <c r="M78" i="44"/>
  <c r="G79" i="44"/>
  <c r="G82" i="44"/>
  <c r="M83" i="44"/>
  <c r="G84" i="44"/>
  <c r="J89" i="44"/>
  <c r="J91" i="44"/>
  <c r="M93" i="44"/>
  <c r="G94" i="44"/>
  <c r="J32" i="44"/>
  <c r="J34" i="44"/>
  <c r="M36" i="44"/>
  <c r="M38" i="44"/>
  <c r="M40" i="44"/>
  <c r="M42" i="44"/>
  <c r="M44" i="44"/>
  <c r="M46" i="44"/>
  <c r="P48" i="44"/>
  <c r="J49" i="44"/>
  <c r="P50" i="44"/>
  <c r="J51" i="44"/>
  <c r="P52" i="44"/>
  <c r="J53" i="44"/>
  <c r="P54" i="44"/>
  <c r="J55" i="44"/>
  <c r="J57" i="44"/>
  <c r="J59" i="44"/>
  <c r="J61" i="44"/>
  <c r="J63" i="44"/>
  <c r="J65" i="44"/>
  <c r="J67" i="44"/>
  <c r="J69" i="44"/>
  <c r="J71" i="44"/>
  <c r="J73" i="44"/>
  <c r="J75" i="44"/>
  <c r="J77" i="44"/>
  <c r="J79" i="44"/>
  <c r="J82" i="44"/>
  <c r="J84" i="44"/>
  <c r="J94" i="44"/>
  <c r="H11" i="43"/>
  <c r="F16" i="43"/>
  <c r="R16" i="43"/>
  <c r="I27" i="43"/>
  <c r="B34" i="43"/>
  <c r="O35" i="43"/>
  <c r="R35" i="43"/>
  <c r="L35" i="43"/>
  <c r="F35" i="43"/>
  <c r="I35" i="43"/>
  <c r="B15" i="43"/>
  <c r="O15" i="43" s="1"/>
  <c r="N11" i="43"/>
  <c r="R21" i="43"/>
  <c r="L21" i="43"/>
  <c r="F21" i="43"/>
  <c r="I21" i="43"/>
  <c r="O21" i="43"/>
  <c r="L30" i="43"/>
  <c r="L39" i="43"/>
  <c r="O43" i="43"/>
  <c r="O53" i="43"/>
  <c r="I53" i="43"/>
  <c r="R55" i="43"/>
  <c r="F55" i="43"/>
  <c r="O55" i="43"/>
  <c r="I15" i="43"/>
  <c r="I16" i="43"/>
  <c r="O17" i="43"/>
  <c r="F18" i="43"/>
  <c r="R18" i="43"/>
  <c r="I19" i="43"/>
  <c r="F22" i="43"/>
  <c r="R22" i="43"/>
  <c r="I23" i="43"/>
  <c r="L24" i="43"/>
  <c r="I28" i="43"/>
  <c r="L29" i="43"/>
  <c r="O30" i="43"/>
  <c r="F31" i="43"/>
  <c r="R31" i="43"/>
  <c r="I32" i="43"/>
  <c r="E34" i="43"/>
  <c r="I37" i="43"/>
  <c r="L38" i="43"/>
  <c r="O39" i="43"/>
  <c r="L42" i="43"/>
  <c r="R43" i="43"/>
  <c r="I45" i="43"/>
  <c r="R45" i="43"/>
  <c r="F45" i="43"/>
  <c r="I49" i="43"/>
  <c r="R49" i="43"/>
  <c r="F49" i="43"/>
  <c r="F53" i="43"/>
  <c r="I55" i="43"/>
  <c r="I70" i="43"/>
  <c r="R70" i="43"/>
  <c r="F70" i="43"/>
  <c r="O70" i="43"/>
  <c r="I78" i="43"/>
  <c r="R78" i="43"/>
  <c r="F78" i="43"/>
  <c r="O78" i="43"/>
  <c r="I90" i="43"/>
  <c r="R90" i="43"/>
  <c r="F90" i="43"/>
  <c r="O90" i="43"/>
  <c r="L17" i="43"/>
  <c r="F17" i="43"/>
  <c r="R17" i="43"/>
  <c r="L19" i="43"/>
  <c r="L23" i="43"/>
  <c r="L28" i="43"/>
  <c r="F30" i="43"/>
  <c r="R30" i="43"/>
  <c r="L32" i="43"/>
  <c r="L37" i="43"/>
  <c r="F39" i="43"/>
  <c r="R39" i="43"/>
  <c r="F43" i="43"/>
  <c r="R44" i="43"/>
  <c r="F44" i="43"/>
  <c r="O44" i="43"/>
  <c r="R48" i="43"/>
  <c r="F48" i="43"/>
  <c r="O48" i="43"/>
  <c r="L55" i="43"/>
  <c r="I67" i="43"/>
  <c r="R67" i="43"/>
  <c r="F67" i="43"/>
  <c r="O67" i="43"/>
  <c r="L70" i="43"/>
  <c r="L78" i="43"/>
  <c r="L90" i="43"/>
  <c r="I99" i="43"/>
  <c r="R99" i="43"/>
  <c r="F99" i="43"/>
  <c r="O99" i="43"/>
  <c r="I103" i="43"/>
  <c r="R103" i="43"/>
  <c r="F103" i="43"/>
  <c r="O103" i="43"/>
  <c r="L53" i="43"/>
  <c r="B75" i="43"/>
  <c r="R75" i="43" s="1"/>
  <c r="I86" i="43"/>
  <c r="R86" i="43"/>
  <c r="F86" i="43"/>
  <c r="O86" i="43"/>
  <c r="F24" i="43"/>
  <c r="F29" i="43"/>
  <c r="F38" i="43"/>
  <c r="F42" i="43"/>
  <c r="I43" i="43"/>
  <c r="I44" i="43"/>
  <c r="L45" i="43"/>
  <c r="I48" i="43"/>
  <c r="L49" i="43"/>
  <c r="R51" i="43"/>
  <c r="F51" i="43"/>
  <c r="O51" i="43"/>
  <c r="I56" i="43"/>
  <c r="R56" i="43"/>
  <c r="F56" i="43"/>
  <c r="R60" i="43"/>
  <c r="L67" i="43"/>
  <c r="E74" i="43"/>
  <c r="Q74" i="43"/>
  <c r="L99" i="43"/>
  <c r="L103" i="43"/>
  <c r="I46" i="43"/>
  <c r="L47" i="43"/>
  <c r="L54" i="43"/>
  <c r="I57" i="43"/>
  <c r="L58" i="43"/>
  <c r="I61" i="43"/>
  <c r="F64" i="43"/>
  <c r="R64" i="43"/>
  <c r="I65" i="43"/>
  <c r="L66" i="43"/>
  <c r="F68" i="43"/>
  <c r="R68" i="43"/>
  <c r="L72" i="43"/>
  <c r="I76" i="43"/>
  <c r="L77" i="43"/>
  <c r="F79" i="43"/>
  <c r="R79" i="43"/>
  <c r="F83" i="43"/>
  <c r="R83" i="43"/>
  <c r="I84" i="43"/>
  <c r="L85" i="43"/>
  <c r="F87" i="43"/>
  <c r="R87" i="43"/>
  <c r="I88" i="43"/>
  <c r="L89" i="43"/>
  <c r="F91" i="43"/>
  <c r="R91" i="43"/>
  <c r="L93" i="43"/>
  <c r="F95" i="43"/>
  <c r="R95" i="43"/>
  <c r="L98" i="43"/>
  <c r="F100" i="43"/>
  <c r="R100" i="43"/>
  <c r="I101" i="43"/>
  <c r="L102" i="43"/>
  <c r="L105" i="43"/>
  <c r="I64" i="43"/>
  <c r="I68" i="43"/>
  <c r="I79" i="43"/>
  <c r="F81" i="43"/>
  <c r="I83" i="43"/>
  <c r="I87" i="43"/>
  <c r="I91" i="43"/>
  <c r="I95" i="43"/>
  <c r="I100" i="43"/>
  <c r="O102" i="43"/>
  <c r="O105" i="43"/>
  <c r="F105" i="43"/>
  <c r="L21" i="42"/>
  <c r="N11" i="42"/>
  <c r="L34" i="42"/>
  <c r="L87" i="42"/>
  <c r="E11" i="42"/>
  <c r="K11" i="42"/>
  <c r="L16" i="42"/>
  <c r="O17" i="42"/>
  <c r="R18" i="42"/>
  <c r="I19" i="42"/>
  <c r="I21" i="42"/>
  <c r="O21" i="42"/>
  <c r="O22" i="42"/>
  <c r="F23" i="42"/>
  <c r="R23" i="42"/>
  <c r="I24" i="42"/>
  <c r="L25" i="42"/>
  <c r="O26" i="42"/>
  <c r="F27" i="42"/>
  <c r="R27" i="42"/>
  <c r="I28" i="42"/>
  <c r="L29" i="42"/>
  <c r="O30" i="42"/>
  <c r="F31" i="42"/>
  <c r="R31" i="42"/>
  <c r="I32" i="42"/>
  <c r="L33" i="42"/>
  <c r="O34" i="42"/>
  <c r="F35" i="42"/>
  <c r="R35" i="42"/>
  <c r="I40" i="42"/>
  <c r="R40" i="42"/>
  <c r="F40" i="42"/>
  <c r="O40" i="42"/>
  <c r="I44" i="42"/>
  <c r="R44" i="42"/>
  <c r="F44" i="42"/>
  <c r="O44" i="42"/>
  <c r="I52" i="42"/>
  <c r="R52" i="42"/>
  <c r="F52" i="42"/>
  <c r="O52" i="42"/>
  <c r="I69" i="42"/>
  <c r="R69" i="42"/>
  <c r="F69" i="42"/>
  <c r="O69" i="42"/>
  <c r="I81" i="42"/>
  <c r="O87" i="42"/>
  <c r="L17" i="42"/>
  <c r="L22" i="42"/>
  <c r="L26" i="42"/>
  <c r="I48" i="42"/>
  <c r="R48" i="42"/>
  <c r="F48" i="42"/>
  <c r="O48" i="42"/>
  <c r="H13" i="42"/>
  <c r="F17" i="42"/>
  <c r="R17" i="42"/>
  <c r="L19" i="42"/>
  <c r="F22" i="42"/>
  <c r="R22" i="42"/>
  <c r="I23" i="42"/>
  <c r="L24" i="42"/>
  <c r="O25" i="42"/>
  <c r="F26" i="42"/>
  <c r="R26" i="42"/>
  <c r="I27" i="42"/>
  <c r="L28" i="42"/>
  <c r="O29" i="42"/>
  <c r="F30" i="42"/>
  <c r="R30" i="42"/>
  <c r="I31" i="42"/>
  <c r="F34" i="42"/>
  <c r="R34" i="42"/>
  <c r="I35" i="42"/>
  <c r="I36" i="42"/>
  <c r="R36" i="42"/>
  <c r="F36" i="42"/>
  <c r="O36" i="42"/>
  <c r="I56" i="42"/>
  <c r="R56" i="42"/>
  <c r="F56" i="42"/>
  <c r="O56" i="42"/>
  <c r="I73" i="42"/>
  <c r="R73" i="42"/>
  <c r="F73" i="42"/>
  <c r="O73" i="42"/>
  <c r="I87" i="42"/>
  <c r="I92" i="42"/>
  <c r="R92" i="42"/>
  <c r="F92" i="42"/>
  <c r="O92" i="42"/>
  <c r="L30" i="42"/>
  <c r="F16" i="42"/>
  <c r="F25" i="42"/>
  <c r="F29" i="42"/>
  <c r="I60" i="42"/>
  <c r="R60" i="42"/>
  <c r="F60" i="42"/>
  <c r="O60" i="42"/>
  <c r="I77" i="42"/>
  <c r="R77" i="42"/>
  <c r="F77" i="42"/>
  <c r="O77" i="42"/>
  <c r="L81" i="42"/>
  <c r="F81" i="42"/>
  <c r="R81" i="42"/>
  <c r="O81" i="42"/>
  <c r="L92" i="42"/>
  <c r="F37" i="42"/>
  <c r="R37" i="42"/>
  <c r="I38" i="42"/>
  <c r="L39" i="42"/>
  <c r="F41" i="42"/>
  <c r="R41" i="42"/>
  <c r="I42" i="42"/>
  <c r="L43" i="42"/>
  <c r="F45" i="42"/>
  <c r="R45" i="42"/>
  <c r="I46" i="42"/>
  <c r="L47" i="42"/>
  <c r="F49" i="42"/>
  <c r="R49" i="42"/>
  <c r="I50" i="42"/>
  <c r="L51" i="42"/>
  <c r="F53" i="42"/>
  <c r="R53" i="42"/>
  <c r="I54" i="42"/>
  <c r="L55" i="42"/>
  <c r="F57" i="42"/>
  <c r="R57" i="42"/>
  <c r="I58" i="42"/>
  <c r="L59" i="42"/>
  <c r="F61" i="42"/>
  <c r="R61" i="42"/>
  <c r="I62" i="42"/>
  <c r="O63" i="42"/>
  <c r="I64" i="42"/>
  <c r="L65" i="42"/>
  <c r="F66" i="42"/>
  <c r="R66" i="42"/>
  <c r="I67" i="42"/>
  <c r="L68" i="42"/>
  <c r="F70" i="42"/>
  <c r="R70" i="42"/>
  <c r="I71" i="42"/>
  <c r="L72" i="42"/>
  <c r="F74" i="42"/>
  <c r="R74" i="42"/>
  <c r="I75" i="42"/>
  <c r="L76" i="42"/>
  <c r="F78" i="42"/>
  <c r="R78" i="42"/>
  <c r="I79" i="42"/>
  <c r="F82" i="42"/>
  <c r="R82" i="42"/>
  <c r="I83" i="42"/>
  <c r="L84" i="42"/>
  <c r="F85" i="42"/>
  <c r="R85" i="42"/>
  <c r="F90" i="42"/>
  <c r="L91" i="42"/>
  <c r="F93" i="42"/>
  <c r="R93" i="42"/>
  <c r="I94" i="42"/>
  <c r="L95" i="42"/>
  <c r="I37" i="42"/>
  <c r="L38" i="42"/>
  <c r="O39" i="42"/>
  <c r="I41" i="42"/>
  <c r="L42" i="42"/>
  <c r="I45" i="42"/>
  <c r="L46" i="42"/>
  <c r="O47" i="42"/>
  <c r="I49" i="42"/>
  <c r="I53" i="42"/>
  <c r="I57" i="42"/>
  <c r="I61" i="42"/>
  <c r="I66" i="42"/>
  <c r="I70" i="42"/>
  <c r="I74" i="42"/>
  <c r="I78" i="42"/>
  <c r="I82" i="42"/>
  <c r="I85" i="42"/>
  <c r="I90" i="42"/>
  <c r="I93" i="42"/>
  <c r="L94" i="42"/>
  <c r="O95" i="42"/>
  <c r="F95" i="42"/>
  <c r="O21" i="40"/>
  <c r="R21" i="40"/>
  <c r="L21" i="40"/>
  <c r="F21" i="40"/>
  <c r="I21" i="40"/>
  <c r="O35" i="40"/>
  <c r="R35" i="40"/>
  <c r="L35" i="40"/>
  <c r="F35" i="40"/>
  <c r="I35" i="40"/>
  <c r="O27" i="40"/>
  <c r="B26" i="40"/>
  <c r="R27" i="40"/>
  <c r="N11" i="40"/>
  <c r="I27" i="40"/>
  <c r="R53" i="40"/>
  <c r="L53" i="40"/>
  <c r="F53" i="40"/>
  <c r="B15" i="40"/>
  <c r="I54" i="40"/>
  <c r="R54" i="40"/>
  <c r="F54" i="40"/>
  <c r="O54" i="40"/>
  <c r="I86" i="40"/>
  <c r="R86" i="40"/>
  <c r="F86" i="40"/>
  <c r="O86" i="40"/>
  <c r="I99" i="40"/>
  <c r="R99" i="40"/>
  <c r="F99" i="40"/>
  <c r="O99" i="40"/>
  <c r="I15" i="40"/>
  <c r="O15" i="40"/>
  <c r="O17" i="40"/>
  <c r="F18" i="40"/>
  <c r="R18" i="40"/>
  <c r="I19" i="40"/>
  <c r="R22" i="40"/>
  <c r="I23" i="40"/>
  <c r="L24" i="40"/>
  <c r="F27" i="40"/>
  <c r="I28" i="40"/>
  <c r="L29" i="40"/>
  <c r="O30" i="40"/>
  <c r="I32" i="40"/>
  <c r="B41" i="40"/>
  <c r="L41" i="40" s="1"/>
  <c r="L54" i="40"/>
  <c r="E60" i="40"/>
  <c r="B63" i="40"/>
  <c r="F63" i="40" s="1"/>
  <c r="Q60" i="40"/>
  <c r="I77" i="40"/>
  <c r="R77" i="40"/>
  <c r="F77" i="40"/>
  <c r="O77" i="40"/>
  <c r="R81" i="40"/>
  <c r="L81" i="40"/>
  <c r="F81" i="40"/>
  <c r="L86" i="40"/>
  <c r="I93" i="40"/>
  <c r="R93" i="40"/>
  <c r="F93" i="40"/>
  <c r="O93" i="40"/>
  <c r="L99" i="40"/>
  <c r="L17" i="40"/>
  <c r="L30" i="40"/>
  <c r="I58" i="40"/>
  <c r="R58" i="40"/>
  <c r="F58" i="40"/>
  <c r="O58" i="40"/>
  <c r="F17" i="40"/>
  <c r="R17" i="40"/>
  <c r="L19" i="40"/>
  <c r="L23" i="40"/>
  <c r="L28" i="40"/>
  <c r="F30" i="40"/>
  <c r="R30" i="40"/>
  <c r="L32" i="40"/>
  <c r="O53" i="40"/>
  <c r="I63" i="40"/>
  <c r="I72" i="40"/>
  <c r="R72" i="40"/>
  <c r="F72" i="40"/>
  <c r="O72" i="40"/>
  <c r="L77" i="40"/>
  <c r="O81" i="40"/>
  <c r="O82" i="40"/>
  <c r="I90" i="40"/>
  <c r="R90" i="40"/>
  <c r="F90" i="40"/>
  <c r="O90" i="40"/>
  <c r="L93" i="40"/>
  <c r="I103" i="40"/>
  <c r="R103" i="40"/>
  <c r="F103" i="40"/>
  <c r="O103" i="40"/>
  <c r="I53" i="40"/>
  <c r="I66" i="40"/>
  <c r="R66" i="40"/>
  <c r="F66" i="40"/>
  <c r="O66" i="40"/>
  <c r="F24" i="40"/>
  <c r="F29" i="40"/>
  <c r="H34" i="40"/>
  <c r="H13" i="40" s="1"/>
  <c r="I36" i="40"/>
  <c r="R36" i="40"/>
  <c r="O36" i="40"/>
  <c r="I47" i="40"/>
  <c r="R47" i="40"/>
  <c r="F47" i="40"/>
  <c r="O47" i="40"/>
  <c r="K60" i="40"/>
  <c r="L63" i="40"/>
  <c r="L72" i="40"/>
  <c r="I81" i="40"/>
  <c r="L90" i="40"/>
  <c r="L103" i="40"/>
  <c r="L39" i="40"/>
  <c r="L43" i="40"/>
  <c r="L46" i="40"/>
  <c r="R51" i="40"/>
  <c r="R55" i="40"/>
  <c r="L57" i="40"/>
  <c r="L61" i="40"/>
  <c r="I64" i="40"/>
  <c r="L65" i="40"/>
  <c r="F67" i="40"/>
  <c r="R67" i="40"/>
  <c r="I68" i="40"/>
  <c r="R70" i="40"/>
  <c r="L76" i="40"/>
  <c r="F78" i="40"/>
  <c r="R78" i="40"/>
  <c r="I79" i="40"/>
  <c r="F83" i="40"/>
  <c r="R83" i="40"/>
  <c r="I84" i="40"/>
  <c r="L85" i="40"/>
  <c r="F87" i="40"/>
  <c r="R87" i="40"/>
  <c r="I88" i="40"/>
  <c r="L89" i="40"/>
  <c r="F91" i="40"/>
  <c r="R91" i="40"/>
  <c r="L95" i="40"/>
  <c r="L98" i="40"/>
  <c r="F100" i="40"/>
  <c r="R100" i="40"/>
  <c r="I101" i="40"/>
  <c r="L102" i="40"/>
  <c r="L105" i="40"/>
  <c r="I37" i="40"/>
  <c r="L38" i="40"/>
  <c r="O39" i="40"/>
  <c r="L42" i="40"/>
  <c r="O43" i="40"/>
  <c r="I44" i="40"/>
  <c r="L45" i="40"/>
  <c r="O46" i="40"/>
  <c r="I48" i="40"/>
  <c r="L49" i="40"/>
  <c r="I51" i="40"/>
  <c r="I55" i="40"/>
  <c r="L56" i="40"/>
  <c r="O57" i="40"/>
  <c r="O61" i="40"/>
  <c r="L64" i="40"/>
  <c r="L68" i="40"/>
  <c r="O76" i="40"/>
  <c r="L79" i="40"/>
  <c r="I83" i="40"/>
  <c r="L84" i="40"/>
  <c r="O85" i="40"/>
  <c r="I87" i="40"/>
  <c r="L88" i="40"/>
  <c r="O89" i="40"/>
  <c r="I91" i="40"/>
  <c r="O95" i="40"/>
  <c r="O98" i="40"/>
  <c r="I100" i="40"/>
  <c r="L101" i="40"/>
  <c r="O102" i="40"/>
  <c r="O105" i="40"/>
  <c r="F39" i="40"/>
  <c r="F46" i="40"/>
  <c r="F57" i="40"/>
  <c r="F61" i="40"/>
  <c r="F65" i="40"/>
  <c r="F76" i="40"/>
  <c r="F85" i="40"/>
  <c r="F89" i="40"/>
  <c r="F98" i="40"/>
  <c r="F102" i="40"/>
  <c r="F105" i="40"/>
  <c r="L13" i="38"/>
  <c r="L15" i="38"/>
  <c r="L17" i="38"/>
  <c r="L19" i="38"/>
  <c r="L21" i="38"/>
  <c r="L23" i="38"/>
  <c r="L25" i="38"/>
  <c r="C13" i="38"/>
  <c r="C15" i="38"/>
  <c r="C17" i="38"/>
  <c r="C19" i="38"/>
  <c r="C21" i="38"/>
  <c r="C23" i="38"/>
  <c r="C25" i="38"/>
  <c r="I16" i="145"/>
  <c r="I41" i="145"/>
  <c r="F41" i="145"/>
  <c r="H34" i="145"/>
  <c r="I69" i="145"/>
  <c r="F69" i="145"/>
  <c r="I75" i="145"/>
  <c r="F75" i="145"/>
  <c r="I81" i="145"/>
  <c r="F81" i="145"/>
  <c r="F16" i="145"/>
  <c r="L21" i="145"/>
  <c r="I27" i="145"/>
  <c r="F37" i="145"/>
  <c r="L41" i="145"/>
  <c r="I60" i="145"/>
  <c r="L69" i="145"/>
  <c r="L75" i="145"/>
  <c r="F79" i="145"/>
  <c r="F80" i="145"/>
  <c r="L81" i="145"/>
  <c r="L37" i="145"/>
  <c r="I26" i="145"/>
  <c r="L26" i="145"/>
  <c r="I37" i="145"/>
  <c r="I46" i="145"/>
  <c r="F46" i="145"/>
  <c r="B50" i="145"/>
  <c r="I50" i="145" s="1"/>
  <c r="I51" i="145"/>
  <c r="F51" i="145"/>
  <c r="I55" i="145"/>
  <c r="F55" i="145"/>
  <c r="I80" i="145"/>
  <c r="L16" i="145"/>
  <c r="F26" i="145"/>
  <c r="L27" i="145"/>
  <c r="I31" i="145"/>
  <c r="F31" i="145"/>
  <c r="L46" i="145"/>
  <c r="L51" i="145"/>
  <c r="L55" i="145"/>
  <c r="L60" i="145"/>
  <c r="I65" i="145"/>
  <c r="F65" i="145"/>
  <c r="L80" i="145"/>
  <c r="I95" i="145"/>
  <c r="L93" i="145"/>
  <c r="L98" i="145"/>
  <c r="K11" i="145"/>
  <c r="I18" i="145"/>
  <c r="F19" i="145"/>
  <c r="L22" i="145"/>
  <c r="I23" i="145"/>
  <c r="F24" i="145"/>
  <c r="L28" i="145"/>
  <c r="I29" i="145"/>
  <c r="F30" i="145"/>
  <c r="L32" i="145"/>
  <c r="F35" i="145"/>
  <c r="L38" i="145"/>
  <c r="I39" i="145"/>
  <c r="F40" i="145"/>
  <c r="L42" i="145"/>
  <c r="F45" i="145"/>
  <c r="L47" i="145"/>
  <c r="I48" i="145"/>
  <c r="L52" i="145"/>
  <c r="I53" i="145"/>
  <c r="F54" i="145"/>
  <c r="L56" i="145"/>
  <c r="I57" i="145"/>
  <c r="F58" i="145"/>
  <c r="L62" i="145"/>
  <c r="I63" i="145"/>
  <c r="F64" i="145"/>
  <c r="L66" i="145"/>
  <c r="I67" i="145"/>
  <c r="F68" i="145"/>
  <c r="F74" i="145"/>
  <c r="I77" i="145"/>
  <c r="L82" i="145"/>
  <c r="I83" i="145"/>
  <c r="F84" i="145"/>
  <c r="I87" i="145"/>
  <c r="I91" i="145"/>
  <c r="F95" i="145"/>
  <c r="I96" i="145"/>
  <c r="F97" i="145"/>
  <c r="I100" i="145"/>
  <c r="F101" i="145"/>
  <c r="L85" i="145"/>
  <c r="I19" i="145"/>
  <c r="I24" i="145"/>
  <c r="I30" i="145"/>
  <c r="I35" i="145"/>
  <c r="I40" i="145"/>
  <c r="I45" i="145"/>
  <c r="L53" i="145"/>
  <c r="I54" i="145"/>
  <c r="L57" i="145"/>
  <c r="I58" i="145"/>
  <c r="I64" i="145"/>
  <c r="I68" i="145"/>
  <c r="F72" i="145"/>
  <c r="F73" i="145"/>
  <c r="I74" i="145"/>
  <c r="L77" i="145"/>
  <c r="L83" i="145"/>
  <c r="I84" i="145"/>
  <c r="F85" i="145"/>
  <c r="L87" i="145"/>
  <c r="F89" i="145"/>
  <c r="L91" i="145"/>
  <c r="F93" i="145"/>
  <c r="I97" i="145"/>
  <c r="F98" i="145"/>
  <c r="I101" i="145"/>
  <c r="L89" i="145"/>
  <c r="M47" i="34"/>
  <c r="J47" i="34"/>
  <c r="G47" i="34"/>
  <c r="D47" i="34" s="1"/>
  <c r="L14" i="34"/>
  <c r="L12" i="34" s="1"/>
  <c r="G88" i="34"/>
  <c r="J88" i="34"/>
  <c r="G27" i="34"/>
  <c r="G31" i="34"/>
  <c r="G40" i="34"/>
  <c r="D40" i="34" s="1"/>
  <c r="G54" i="34"/>
  <c r="M57" i="34"/>
  <c r="F69" i="34"/>
  <c r="G77" i="34"/>
  <c r="G97" i="34"/>
  <c r="G100" i="34"/>
  <c r="J107" i="34"/>
  <c r="D107" i="34" s="1"/>
  <c r="J110" i="34"/>
  <c r="D110" i="34" s="1"/>
  <c r="G26" i="34"/>
  <c r="J31" i="34"/>
  <c r="J40" i="34"/>
  <c r="J54" i="34"/>
  <c r="D54" i="34" s="1"/>
  <c r="J77" i="34"/>
  <c r="J109" i="34"/>
  <c r="J19" i="34"/>
  <c r="J26" i="34"/>
  <c r="D26" i="34" s="1"/>
  <c r="C44" i="34"/>
  <c r="J44" i="34" s="1"/>
  <c r="G45" i="34"/>
  <c r="D45" i="34" s="1"/>
  <c r="G51" i="34"/>
  <c r="M53" i="34"/>
  <c r="G58" i="34"/>
  <c r="F62" i="34"/>
  <c r="C62" i="34" s="1"/>
  <c r="J62" i="34" s="1"/>
  <c r="J80" i="34"/>
  <c r="G82" i="34"/>
  <c r="F85" i="34"/>
  <c r="F84" i="34" s="1"/>
  <c r="G89" i="34"/>
  <c r="D89" i="34" s="1"/>
  <c r="F92" i="34"/>
  <c r="F91" i="34" s="1"/>
  <c r="G93" i="34"/>
  <c r="D93" i="34" s="1"/>
  <c r="G108" i="34"/>
  <c r="G111" i="34"/>
  <c r="J21" i="34"/>
  <c r="M21" i="34"/>
  <c r="G21" i="34"/>
  <c r="C25" i="34"/>
  <c r="G25" i="34" s="1"/>
  <c r="F24" i="34"/>
  <c r="G22" i="34"/>
  <c r="M22" i="34"/>
  <c r="J22" i="34"/>
  <c r="D94" i="34"/>
  <c r="J18" i="34"/>
  <c r="G18" i="34"/>
  <c r="G20" i="34"/>
  <c r="F16" i="34"/>
  <c r="C20" i="34"/>
  <c r="M37" i="34"/>
  <c r="J37" i="34"/>
  <c r="M71" i="34"/>
  <c r="G44" i="34"/>
  <c r="C60" i="34"/>
  <c r="D65" i="34"/>
  <c r="M95" i="34"/>
  <c r="J33" i="34"/>
  <c r="G33" i="34"/>
  <c r="J38" i="34"/>
  <c r="G38" i="34"/>
  <c r="J39" i="34"/>
  <c r="D39" i="34" s="1"/>
  <c r="D57" i="34"/>
  <c r="D58" i="34"/>
  <c r="G63" i="34"/>
  <c r="J64" i="34"/>
  <c r="D67" i="34"/>
  <c r="J75" i="34"/>
  <c r="G75" i="34"/>
  <c r="J76" i="34"/>
  <c r="I84" i="34"/>
  <c r="J86" i="34"/>
  <c r="D86" i="34" s="1"/>
  <c r="M88" i="34"/>
  <c r="D88" i="34" s="1"/>
  <c r="C92" i="34"/>
  <c r="J92" i="34" s="1"/>
  <c r="D99" i="34"/>
  <c r="J101" i="34"/>
  <c r="M109" i="34"/>
  <c r="C41" i="34"/>
  <c r="G41" i="34"/>
  <c r="M44" i="34"/>
  <c r="C48" i="34"/>
  <c r="G48" i="34" s="1"/>
  <c r="C52" i="34"/>
  <c r="G52" i="34" s="1"/>
  <c r="C66" i="34"/>
  <c r="G66" i="34" s="1"/>
  <c r="M19" i="34"/>
  <c r="D19" i="34" s="1"/>
  <c r="G37" i="34"/>
  <c r="C46" i="34"/>
  <c r="G46" i="34" s="1"/>
  <c r="D51" i="34"/>
  <c r="M63" i="34"/>
  <c r="J63" i="34"/>
  <c r="D77" i="34"/>
  <c r="C85" i="34"/>
  <c r="C91" i="34"/>
  <c r="J91" i="34" s="1"/>
  <c r="J28" i="34"/>
  <c r="G28" i="34"/>
  <c r="C30" i="34"/>
  <c r="F36" i="34"/>
  <c r="M39" i="34"/>
  <c r="F50" i="34"/>
  <c r="F43" i="34" s="1"/>
  <c r="J53" i="34"/>
  <c r="J56" i="34"/>
  <c r="G56" i="34"/>
  <c r="M64" i="34"/>
  <c r="C69" i="34"/>
  <c r="J69" i="34" s="1"/>
  <c r="J71" i="34"/>
  <c r="C73" i="34"/>
  <c r="J73" i="34" s="1"/>
  <c r="G73" i="34"/>
  <c r="M76" i="34"/>
  <c r="D76" i="34" s="1"/>
  <c r="D80" i="34"/>
  <c r="G92" i="34"/>
  <c r="M101" i="34"/>
  <c r="J95" i="34"/>
  <c r="M98" i="34"/>
  <c r="D98" i="34" s="1"/>
  <c r="J103" i="34"/>
  <c r="D103" i="34" s="1"/>
  <c r="C105" i="34"/>
  <c r="J105" i="34" s="1"/>
  <c r="J27" i="34"/>
  <c r="J32" i="34"/>
  <c r="D32" i="34" s="1"/>
  <c r="J55" i="34"/>
  <c r="D55" i="34" s="1"/>
  <c r="J74" i="34"/>
  <c r="D74" i="34" s="1"/>
  <c r="J78" i="34"/>
  <c r="D78" i="34" s="1"/>
  <c r="J82" i="34"/>
  <c r="J87" i="34"/>
  <c r="D87" i="34" s="1"/>
  <c r="J94" i="34"/>
  <c r="J97" i="34"/>
  <c r="D97" i="34" s="1"/>
  <c r="J100" i="34"/>
  <c r="J108" i="34"/>
  <c r="D108" i="34" s="1"/>
  <c r="J111" i="34"/>
  <c r="O26" i="43" l="1"/>
  <c r="F26" i="43"/>
  <c r="I26" i="43"/>
  <c r="R26" i="43"/>
  <c r="L26" i="43"/>
  <c r="O89" i="42"/>
  <c r="I89" i="42"/>
  <c r="D100" i="34"/>
  <c r="D82" i="34"/>
  <c r="I79" i="145"/>
  <c r="L97" i="43"/>
  <c r="F27" i="43"/>
  <c r="O27" i="43"/>
  <c r="R27" i="43"/>
  <c r="L82" i="40"/>
  <c r="L27" i="45"/>
  <c r="I27" i="45"/>
  <c r="R27" i="45"/>
  <c r="O60" i="43"/>
  <c r="I97" i="43"/>
  <c r="L61" i="145"/>
  <c r="D27" i="34"/>
  <c r="R82" i="40"/>
  <c r="O97" i="43"/>
  <c r="L27" i="43"/>
  <c r="R15" i="42"/>
  <c r="L15" i="42"/>
  <c r="F15" i="42"/>
  <c r="R89" i="42"/>
  <c r="O82" i="45"/>
  <c r="L82" i="45"/>
  <c r="F82" i="45"/>
  <c r="R82" i="45"/>
  <c r="F27" i="45"/>
  <c r="O15" i="42"/>
  <c r="B74" i="40"/>
  <c r="D37" i="34"/>
  <c r="G62" i="34"/>
  <c r="M62" i="34"/>
  <c r="D62" i="34" s="1"/>
  <c r="I61" i="145"/>
  <c r="C11" i="38"/>
  <c r="F82" i="40"/>
  <c r="D95" i="34"/>
  <c r="D53" i="34"/>
  <c r="D38" i="34"/>
  <c r="G69" i="34"/>
  <c r="D31" i="34"/>
  <c r="R87" i="42"/>
  <c r="F97" i="43"/>
  <c r="O63" i="43"/>
  <c r="F89" i="42"/>
  <c r="B15" i="145"/>
  <c r="F15" i="145" s="1"/>
  <c r="E13" i="145"/>
  <c r="E11" i="145" s="1"/>
  <c r="B11" i="55"/>
  <c r="F11" i="55" s="1"/>
  <c r="I13" i="55"/>
  <c r="B11" i="54"/>
  <c r="I13" i="54"/>
  <c r="M13" i="54"/>
  <c r="F13" i="54"/>
  <c r="F11" i="54"/>
  <c r="S87" i="48"/>
  <c r="G87" i="48"/>
  <c r="J87" i="48"/>
  <c r="P87" i="48"/>
  <c r="M87" i="48"/>
  <c r="B12" i="48"/>
  <c r="R14" i="46"/>
  <c r="B12" i="46"/>
  <c r="L14" i="46"/>
  <c r="R87" i="46"/>
  <c r="F87" i="46"/>
  <c r="I87" i="46"/>
  <c r="O87" i="46"/>
  <c r="Q12" i="45"/>
  <c r="B14" i="45"/>
  <c r="E12" i="45"/>
  <c r="I61" i="45"/>
  <c r="O61" i="45"/>
  <c r="L61" i="45"/>
  <c r="F61" i="45"/>
  <c r="K12" i="45"/>
  <c r="L14" i="45"/>
  <c r="M13" i="44"/>
  <c r="P13" i="44"/>
  <c r="G13" i="44"/>
  <c r="B86" i="44"/>
  <c r="J86" i="44" s="1"/>
  <c r="P86" i="44"/>
  <c r="B11" i="44"/>
  <c r="M11" i="44" s="1"/>
  <c r="J13" i="44"/>
  <c r="I11" i="44"/>
  <c r="F75" i="43"/>
  <c r="O75" i="43"/>
  <c r="I75" i="43"/>
  <c r="B74" i="43"/>
  <c r="L75" i="43"/>
  <c r="O34" i="43"/>
  <c r="R34" i="43"/>
  <c r="L34" i="43"/>
  <c r="I34" i="43"/>
  <c r="R15" i="43"/>
  <c r="Q13" i="43"/>
  <c r="F34" i="43"/>
  <c r="E13" i="43"/>
  <c r="L15" i="43"/>
  <c r="F15" i="43"/>
  <c r="H11" i="42"/>
  <c r="B13" i="42"/>
  <c r="H11" i="40"/>
  <c r="Q13" i="40"/>
  <c r="O26" i="40"/>
  <c r="K13" i="40"/>
  <c r="R26" i="40"/>
  <c r="I41" i="40"/>
  <c r="B60" i="40"/>
  <c r="R60" i="40" s="1"/>
  <c r="R41" i="40"/>
  <c r="F15" i="40"/>
  <c r="I26" i="40"/>
  <c r="F26" i="40"/>
  <c r="O41" i="40"/>
  <c r="R63" i="40"/>
  <c r="E13" i="40"/>
  <c r="F41" i="40"/>
  <c r="O63" i="40"/>
  <c r="L26" i="40"/>
  <c r="L15" i="40"/>
  <c r="B34" i="40"/>
  <c r="B13" i="40" s="1"/>
  <c r="R15" i="40"/>
  <c r="L50" i="145"/>
  <c r="F50" i="145"/>
  <c r="B34" i="145"/>
  <c r="I34" i="145" s="1"/>
  <c r="H13" i="145"/>
  <c r="D101" i="34"/>
  <c r="D111" i="34"/>
  <c r="D64" i="34"/>
  <c r="D109" i="34"/>
  <c r="D75" i="34"/>
  <c r="D71" i="34"/>
  <c r="M92" i="34"/>
  <c r="G105" i="34"/>
  <c r="D105" i="34" s="1"/>
  <c r="J60" i="34"/>
  <c r="M60" i="34"/>
  <c r="C16" i="34"/>
  <c r="G16" i="34"/>
  <c r="M105" i="34"/>
  <c r="J46" i="34"/>
  <c r="M46" i="34"/>
  <c r="D46" i="34" s="1"/>
  <c r="D44" i="34"/>
  <c r="J25" i="34"/>
  <c r="M25" i="34"/>
  <c r="D92" i="34"/>
  <c r="C50" i="34"/>
  <c r="G50" i="34" s="1"/>
  <c r="J30" i="34"/>
  <c r="G30" i="34"/>
  <c r="J41" i="34"/>
  <c r="M41" i="34"/>
  <c r="C84" i="34"/>
  <c r="J84" i="34" s="1"/>
  <c r="I14" i="34"/>
  <c r="M73" i="34"/>
  <c r="D73" i="34" s="1"/>
  <c r="D63" i="34"/>
  <c r="G91" i="34"/>
  <c r="D18" i="34"/>
  <c r="M30" i="34"/>
  <c r="M91" i="34"/>
  <c r="C36" i="34"/>
  <c r="G36" i="34" s="1"/>
  <c r="F35" i="34"/>
  <c r="J52" i="34"/>
  <c r="M52" i="34"/>
  <c r="D22" i="34"/>
  <c r="D56" i="34"/>
  <c r="C43" i="34"/>
  <c r="G43" i="34"/>
  <c r="D28" i="34"/>
  <c r="G85" i="34"/>
  <c r="M85" i="34"/>
  <c r="J66" i="34"/>
  <c r="M66" i="34"/>
  <c r="J48" i="34"/>
  <c r="M48" i="34"/>
  <c r="M69" i="34"/>
  <c r="D69" i="34" s="1"/>
  <c r="D33" i="34"/>
  <c r="G60" i="34"/>
  <c r="D60" i="34" s="1"/>
  <c r="J85" i="34"/>
  <c r="M20" i="34"/>
  <c r="J20" i="34"/>
  <c r="C24" i="34"/>
  <c r="G24" i="34" s="1"/>
  <c r="D21" i="34"/>
  <c r="D41" i="34" l="1"/>
  <c r="C13" i="55"/>
  <c r="D66" i="34"/>
  <c r="D30" i="34"/>
  <c r="D25" i="34"/>
  <c r="I15" i="145"/>
  <c r="L15" i="145"/>
  <c r="O74" i="40"/>
  <c r="R74" i="40"/>
  <c r="F74" i="40"/>
  <c r="L74" i="40"/>
  <c r="I74" i="40"/>
  <c r="C70" i="55"/>
  <c r="C63" i="55"/>
  <c r="C58" i="55"/>
  <c r="C56" i="55"/>
  <c r="C49" i="55"/>
  <c r="C47" i="55"/>
  <c r="C45" i="55"/>
  <c r="C42" i="55"/>
  <c r="C29" i="55"/>
  <c r="C19" i="55"/>
  <c r="C17" i="55"/>
  <c r="C79" i="55"/>
  <c r="C78" i="55"/>
  <c r="C77" i="55"/>
  <c r="C76" i="55"/>
  <c r="C74" i="55"/>
  <c r="C68" i="55"/>
  <c r="C67" i="55"/>
  <c r="C66" i="55"/>
  <c r="C65" i="55"/>
  <c r="C64" i="55"/>
  <c r="C53" i="55"/>
  <c r="C41" i="55"/>
  <c r="C27" i="55"/>
  <c r="C16" i="55"/>
  <c r="C55" i="55"/>
  <c r="C46" i="55"/>
  <c r="C43" i="55"/>
  <c r="C32" i="55"/>
  <c r="C30" i="55"/>
  <c r="C18" i="55"/>
  <c r="C75" i="55"/>
  <c r="C57" i="55"/>
  <c r="C54" i="55"/>
  <c r="C48" i="55"/>
  <c r="C44" i="55"/>
  <c r="C31" i="55"/>
  <c r="C28" i="55"/>
  <c r="C35" i="55"/>
  <c r="C91" i="55"/>
  <c r="C61" i="55"/>
  <c r="C22" i="55"/>
  <c r="C86" i="55"/>
  <c r="C23" i="55"/>
  <c r="C38" i="55"/>
  <c r="C72" i="55"/>
  <c r="C98" i="55"/>
  <c r="C84" i="55"/>
  <c r="C37" i="55"/>
  <c r="C97" i="55"/>
  <c r="C95" i="55"/>
  <c r="C11" i="55" s="1"/>
  <c r="C81" i="55"/>
  <c r="C24" i="55"/>
  <c r="C88" i="55"/>
  <c r="C87" i="55"/>
  <c r="C39" i="55"/>
  <c r="C99" i="55"/>
  <c r="C83" i="55"/>
  <c r="C26" i="55"/>
  <c r="C90" i="55"/>
  <c r="C21" i="55"/>
  <c r="C36" i="55"/>
  <c r="C51" i="55"/>
  <c r="C96" i="55"/>
  <c r="C100" i="55"/>
  <c r="C89" i="55"/>
  <c r="C85" i="55"/>
  <c r="C93" i="55"/>
  <c r="C101" i="55"/>
  <c r="C82" i="55"/>
  <c r="C60" i="55"/>
  <c r="I11" i="55"/>
  <c r="C34" i="55"/>
  <c r="C15" i="55"/>
  <c r="C99" i="54"/>
  <c r="C100" i="54"/>
  <c r="C96" i="54"/>
  <c r="C95" i="54"/>
  <c r="C74" i="54"/>
  <c r="C54" i="54"/>
  <c r="C98" i="54"/>
  <c r="C66" i="54"/>
  <c r="C65" i="54"/>
  <c r="C64" i="54"/>
  <c r="C55" i="54"/>
  <c r="C29" i="54"/>
  <c r="C28" i="54"/>
  <c r="C24" i="54"/>
  <c r="C23" i="54"/>
  <c r="C22" i="54"/>
  <c r="C19" i="54"/>
  <c r="C18" i="54"/>
  <c r="C17" i="54"/>
  <c r="C93" i="54"/>
  <c r="C79" i="54"/>
  <c r="C76" i="54"/>
  <c r="C72" i="54"/>
  <c r="C53" i="54"/>
  <c r="C78" i="54"/>
  <c r="C77" i="54"/>
  <c r="C75" i="54"/>
  <c r="C61" i="54"/>
  <c r="C51" i="54"/>
  <c r="C56" i="54"/>
  <c r="C34" i="54"/>
  <c r="C84" i="54"/>
  <c r="C85" i="54"/>
  <c r="C88" i="54"/>
  <c r="C63" i="54"/>
  <c r="C82" i="54"/>
  <c r="C31" i="54"/>
  <c r="C36" i="54"/>
  <c r="C41" i="54"/>
  <c r="C45" i="54"/>
  <c r="C49" i="54"/>
  <c r="C21" i="54"/>
  <c r="C26" i="54"/>
  <c r="C91" i="54"/>
  <c r="C35" i="54"/>
  <c r="C44" i="54"/>
  <c r="C58" i="54"/>
  <c r="C27" i="54"/>
  <c r="C57" i="54"/>
  <c r="C87" i="54"/>
  <c r="C32" i="54"/>
  <c r="C37" i="54"/>
  <c r="C42" i="54"/>
  <c r="C46" i="54"/>
  <c r="C101" i="54"/>
  <c r="C30" i="54"/>
  <c r="C48" i="54"/>
  <c r="C86" i="54"/>
  <c r="C68" i="54"/>
  <c r="C89" i="54"/>
  <c r="C15" i="54"/>
  <c r="C67" i="54"/>
  <c r="C38" i="54"/>
  <c r="C43" i="54"/>
  <c r="C47" i="54"/>
  <c r="C97" i="54"/>
  <c r="C90" i="54"/>
  <c r="C16" i="54"/>
  <c r="C83" i="54"/>
  <c r="C70" i="54"/>
  <c r="C39" i="54"/>
  <c r="C81" i="54"/>
  <c r="M11" i="54"/>
  <c r="C60" i="54"/>
  <c r="I11" i="54"/>
  <c r="C13" i="54"/>
  <c r="C11" i="54" s="1"/>
  <c r="D91" i="48"/>
  <c r="D84" i="48"/>
  <c r="D75" i="48"/>
  <c r="D71" i="48"/>
  <c r="D67" i="48"/>
  <c r="D63" i="48"/>
  <c r="D55" i="48"/>
  <c r="D51" i="48"/>
  <c r="D47" i="48"/>
  <c r="D43" i="48"/>
  <c r="D45" i="48"/>
  <c r="D41" i="48"/>
  <c r="D93" i="48"/>
  <c r="D73" i="48"/>
  <c r="D30" i="48"/>
  <c r="D18" i="48"/>
  <c r="D12" i="48"/>
  <c r="D77" i="48"/>
  <c r="D69" i="48"/>
  <c r="D61" i="48"/>
  <c r="D53" i="48"/>
  <c r="D49" i="48"/>
  <c r="D36" i="48"/>
  <c r="D32" i="48"/>
  <c r="D28" i="48"/>
  <c r="D24" i="48"/>
  <c r="D57" i="48"/>
  <c r="D65" i="48"/>
  <c r="D38" i="48"/>
  <c r="D34" i="48"/>
  <c r="D26" i="48"/>
  <c r="D22" i="48"/>
  <c r="D37" i="48"/>
  <c r="D56" i="48"/>
  <c r="D44" i="48"/>
  <c r="D23" i="48"/>
  <c r="D31" i="48"/>
  <c r="D48" i="48"/>
  <c r="D76" i="48"/>
  <c r="D33" i="48"/>
  <c r="D42" i="48"/>
  <c r="D58" i="48"/>
  <c r="D83" i="48"/>
  <c r="D85" i="48"/>
  <c r="D17" i="48"/>
  <c r="D29" i="48"/>
  <c r="D64" i="48"/>
  <c r="D52" i="48"/>
  <c r="D95" i="48"/>
  <c r="D46" i="48"/>
  <c r="D54" i="48"/>
  <c r="D62" i="48"/>
  <c r="D70" i="48"/>
  <c r="D78" i="48"/>
  <c r="D90" i="48"/>
  <c r="D39" i="48"/>
  <c r="D68" i="48"/>
  <c r="D66" i="48"/>
  <c r="D20" i="48"/>
  <c r="D72" i="48"/>
  <c r="D92" i="48"/>
  <c r="D27" i="48"/>
  <c r="D35" i="48"/>
  <c r="D60" i="48"/>
  <c r="D59" i="48"/>
  <c r="D79" i="48"/>
  <c r="D25" i="48"/>
  <c r="D80" i="48"/>
  <c r="D40" i="48"/>
  <c r="D50" i="48"/>
  <c r="D74" i="48"/>
  <c r="D94" i="48"/>
  <c r="S12" i="48"/>
  <c r="G12" i="48"/>
  <c r="D16" i="48"/>
  <c r="D14" i="48"/>
  <c r="D89" i="48"/>
  <c r="D82" i="48"/>
  <c r="J12" i="48"/>
  <c r="P12" i="48"/>
  <c r="D87" i="48"/>
  <c r="M12" i="48"/>
  <c r="C79" i="46"/>
  <c r="C77" i="46"/>
  <c r="C75" i="46"/>
  <c r="C73" i="46"/>
  <c r="C71" i="46"/>
  <c r="C69" i="46"/>
  <c r="C67" i="46"/>
  <c r="C65" i="46"/>
  <c r="C63" i="46"/>
  <c r="C61" i="46"/>
  <c r="C59" i="46"/>
  <c r="C57" i="46"/>
  <c r="C55" i="46"/>
  <c r="C53" i="46"/>
  <c r="C51" i="46"/>
  <c r="C34" i="46"/>
  <c r="C83" i="46"/>
  <c r="C80" i="46"/>
  <c r="C49" i="46"/>
  <c r="C45" i="46"/>
  <c r="C41" i="46"/>
  <c r="C37" i="46"/>
  <c r="C33" i="46"/>
  <c r="C26" i="46"/>
  <c r="C28" i="46"/>
  <c r="C24" i="46"/>
  <c r="C20" i="46"/>
  <c r="C18" i="46"/>
  <c r="C85" i="46"/>
  <c r="C47" i="46"/>
  <c r="C43" i="46"/>
  <c r="C39" i="46"/>
  <c r="C30" i="46"/>
  <c r="C22" i="46"/>
  <c r="C54" i="46"/>
  <c r="C94" i="46"/>
  <c r="C25" i="46"/>
  <c r="C29" i="46"/>
  <c r="C23" i="46"/>
  <c r="C40" i="46"/>
  <c r="C44" i="46"/>
  <c r="C48" i="46"/>
  <c r="C84" i="46"/>
  <c r="C95" i="46"/>
  <c r="C31" i="46"/>
  <c r="C89" i="46"/>
  <c r="C52" i="46"/>
  <c r="C17" i="46"/>
  <c r="C16" i="46"/>
  <c r="C56" i="46"/>
  <c r="C32" i="46"/>
  <c r="C36" i="46"/>
  <c r="C50" i="46"/>
  <c r="C90" i="46"/>
  <c r="C58" i="46"/>
  <c r="C60" i="46"/>
  <c r="C62" i="46"/>
  <c r="C64" i="46"/>
  <c r="C66" i="46"/>
  <c r="C68" i="46"/>
  <c r="C70" i="46"/>
  <c r="C72" i="46"/>
  <c r="C74" i="46"/>
  <c r="C76" i="46"/>
  <c r="C78" i="46"/>
  <c r="C92" i="46"/>
  <c r="C27" i="46"/>
  <c r="C38" i="46"/>
  <c r="C42" i="46"/>
  <c r="C46" i="46"/>
  <c r="C91" i="46"/>
  <c r="C35" i="46"/>
  <c r="C93" i="46"/>
  <c r="C82" i="46"/>
  <c r="F12" i="46"/>
  <c r="C14" i="46"/>
  <c r="C87" i="46"/>
  <c r="O12" i="46"/>
  <c r="I12" i="46"/>
  <c r="L12" i="46"/>
  <c r="R12" i="46"/>
  <c r="B12" i="45"/>
  <c r="I14" i="45"/>
  <c r="O14" i="45"/>
  <c r="R12" i="45"/>
  <c r="F12" i="45"/>
  <c r="F14" i="45"/>
  <c r="R14" i="45"/>
  <c r="G11" i="44"/>
  <c r="D91" i="44"/>
  <c r="D89" i="44"/>
  <c r="D38" i="44"/>
  <c r="D36" i="44"/>
  <c r="D94" i="44"/>
  <c r="D82" i="44"/>
  <c r="D49" i="44"/>
  <c r="D65" i="44"/>
  <c r="D30" i="44"/>
  <c r="D79" i="44"/>
  <c r="D75" i="44"/>
  <c r="D71" i="44"/>
  <c r="D67" i="44"/>
  <c r="D63" i="44"/>
  <c r="D59" i="44"/>
  <c r="D55" i="44"/>
  <c r="D32" i="44"/>
  <c r="D77" i="44"/>
  <c r="D34" i="44"/>
  <c r="D84" i="44"/>
  <c r="D53" i="44"/>
  <c r="D73" i="44"/>
  <c r="D69" i="44"/>
  <c r="D61" i="44"/>
  <c r="D57" i="44"/>
  <c r="D51" i="44"/>
  <c r="D21" i="44"/>
  <c r="D18" i="44"/>
  <c r="D22" i="44"/>
  <c r="D37" i="44"/>
  <c r="D39" i="44"/>
  <c r="D41" i="44"/>
  <c r="D43" i="44"/>
  <c r="D45" i="44"/>
  <c r="D88" i="44"/>
  <c r="D90" i="44"/>
  <c r="D25" i="44"/>
  <c r="D33" i="44"/>
  <c r="D50" i="44"/>
  <c r="D93" i="44"/>
  <c r="D44" i="44"/>
  <c r="D62" i="44"/>
  <c r="D78" i="44"/>
  <c r="D15" i="44"/>
  <c r="D16" i="44"/>
  <c r="D28" i="44"/>
  <c r="D81" i="44"/>
  <c r="D27" i="44"/>
  <c r="D48" i="44"/>
  <c r="D56" i="44"/>
  <c r="D60" i="44"/>
  <c r="D64" i="44"/>
  <c r="D68" i="44"/>
  <c r="D72" i="44"/>
  <c r="D76" i="44"/>
  <c r="D46" i="44"/>
  <c r="D92" i="44"/>
  <c r="D66" i="44"/>
  <c r="D74" i="44"/>
  <c r="D42" i="44"/>
  <c r="D19" i="44"/>
  <c r="D26" i="44"/>
  <c r="D17" i="44"/>
  <c r="D29" i="44"/>
  <c r="D31" i="44"/>
  <c r="D35" i="44"/>
  <c r="D54" i="44"/>
  <c r="D83" i="44"/>
  <c r="D40" i="44"/>
  <c r="D24" i="44"/>
  <c r="D47" i="44"/>
  <c r="D23" i="44"/>
  <c r="D52" i="44"/>
  <c r="D58" i="44"/>
  <c r="D70" i="44"/>
  <c r="J11" i="44"/>
  <c r="P11" i="44"/>
  <c r="D86" i="44"/>
  <c r="M86" i="44"/>
  <c r="G86" i="44"/>
  <c r="D13" i="44"/>
  <c r="Q11" i="43"/>
  <c r="O74" i="43"/>
  <c r="I74" i="43"/>
  <c r="L74" i="43"/>
  <c r="R74" i="43"/>
  <c r="E11" i="43"/>
  <c r="F74" i="43"/>
  <c r="B13" i="43"/>
  <c r="R13" i="42"/>
  <c r="F13" i="42"/>
  <c r="O13" i="42"/>
  <c r="L13" i="42"/>
  <c r="I13" i="42"/>
  <c r="B11" i="42"/>
  <c r="B11" i="40"/>
  <c r="O13" i="40"/>
  <c r="I13" i="40"/>
  <c r="E11" i="40"/>
  <c r="F13" i="40"/>
  <c r="K11" i="40"/>
  <c r="L11" i="40" s="1"/>
  <c r="L13" i="40"/>
  <c r="Q11" i="40"/>
  <c r="R11" i="40" s="1"/>
  <c r="R13" i="40"/>
  <c r="C60" i="40"/>
  <c r="I60" i="40"/>
  <c r="O60" i="40"/>
  <c r="I11" i="40"/>
  <c r="C34" i="40"/>
  <c r="R34" i="40"/>
  <c r="L34" i="40"/>
  <c r="F34" i="40"/>
  <c r="O34" i="40"/>
  <c r="F60" i="40"/>
  <c r="I34" i="40"/>
  <c r="L60" i="40"/>
  <c r="H11" i="145"/>
  <c r="B13" i="145"/>
  <c r="F34" i="145"/>
  <c r="L34" i="145"/>
  <c r="D52" i="34"/>
  <c r="D48" i="34"/>
  <c r="D20" i="34"/>
  <c r="J36" i="34"/>
  <c r="M36" i="34"/>
  <c r="J16" i="34"/>
  <c r="D16" i="34" s="1"/>
  <c r="M16" i="34"/>
  <c r="J43" i="34"/>
  <c r="D43" i="34" s="1"/>
  <c r="M43" i="34"/>
  <c r="G84" i="34"/>
  <c r="D84" i="34" s="1"/>
  <c r="M84" i="34"/>
  <c r="J24" i="34"/>
  <c r="M24" i="34"/>
  <c r="D85" i="34"/>
  <c r="C35" i="34"/>
  <c r="G35" i="34"/>
  <c r="D91" i="34"/>
  <c r="I12" i="34"/>
  <c r="J50" i="34"/>
  <c r="M50" i="34"/>
  <c r="D50" i="34" s="1"/>
  <c r="F14" i="34"/>
  <c r="D11" i="44" l="1"/>
  <c r="C12" i="46"/>
  <c r="C89" i="45"/>
  <c r="C85" i="45"/>
  <c r="C80" i="45"/>
  <c r="C69" i="45"/>
  <c r="C65" i="45"/>
  <c r="C57" i="45"/>
  <c r="C50" i="45"/>
  <c r="C46" i="45"/>
  <c r="C102" i="45"/>
  <c r="C88" i="45"/>
  <c r="C79" i="45"/>
  <c r="C68" i="45"/>
  <c r="C71" i="45"/>
  <c r="C40" i="45"/>
  <c r="C18" i="45"/>
  <c r="C100" i="45"/>
  <c r="C92" i="45"/>
  <c r="C84" i="45"/>
  <c r="C56" i="45"/>
  <c r="C45" i="45"/>
  <c r="C104" i="45"/>
  <c r="C83" i="45"/>
  <c r="C52" i="45"/>
  <c r="C49" i="45"/>
  <c r="C82" i="45"/>
  <c r="C31" i="45"/>
  <c r="O12" i="45"/>
  <c r="C28" i="45"/>
  <c r="C17" i="45"/>
  <c r="C76" i="45"/>
  <c r="C25" i="45"/>
  <c r="C39" i="45"/>
  <c r="C73" i="45"/>
  <c r="C20" i="45"/>
  <c r="C33" i="45"/>
  <c r="C48" i="45"/>
  <c r="C94" i="45"/>
  <c r="C78" i="45"/>
  <c r="C23" i="45"/>
  <c r="C44" i="45"/>
  <c r="C62" i="45"/>
  <c r="C86" i="45"/>
  <c r="C103" i="45"/>
  <c r="C55" i="45"/>
  <c r="C106" i="45"/>
  <c r="C59" i="45"/>
  <c r="C87" i="45"/>
  <c r="C37" i="45"/>
  <c r="C99" i="45"/>
  <c r="C77" i="45"/>
  <c r="C30" i="45"/>
  <c r="C24" i="45"/>
  <c r="C32" i="45"/>
  <c r="C47" i="45"/>
  <c r="C27" i="45"/>
  <c r="C22" i="45"/>
  <c r="C36" i="45"/>
  <c r="C42" i="45"/>
  <c r="C98" i="45"/>
  <c r="C19" i="45"/>
  <c r="C91" i="45"/>
  <c r="C58" i="45"/>
  <c r="C66" i="45"/>
  <c r="C96" i="45"/>
  <c r="I12" i="45"/>
  <c r="C54" i="45"/>
  <c r="C29" i="45"/>
  <c r="C38" i="45"/>
  <c r="C67" i="45"/>
  <c r="C43" i="45"/>
  <c r="C90" i="45"/>
  <c r="C101" i="45"/>
  <c r="C16" i="45"/>
  <c r="C35" i="45"/>
  <c r="C64" i="45"/>
  <c r="C75" i="45"/>
  <c r="C61" i="45"/>
  <c r="C14" i="45"/>
  <c r="C12" i="45" s="1"/>
  <c r="L12" i="45"/>
  <c r="B11" i="43"/>
  <c r="I13" i="43"/>
  <c r="O13" i="43"/>
  <c r="L13" i="43"/>
  <c r="R13" i="43"/>
  <c r="F11" i="43"/>
  <c r="F13" i="43"/>
  <c r="R11" i="43"/>
  <c r="C83" i="42"/>
  <c r="C79" i="42"/>
  <c r="C75" i="42"/>
  <c r="C71" i="42"/>
  <c r="C67" i="42"/>
  <c r="C64" i="42"/>
  <c r="C62" i="42"/>
  <c r="C58" i="42"/>
  <c r="C54" i="42"/>
  <c r="C50" i="42"/>
  <c r="C46" i="42"/>
  <c r="C42" i="42"/>
  <c r="C38" i="42"/>
  <c r="C89" i="42"/>
  <c r="C85" i="42"/>
  <c r="C66" i="42"/>
  <c r="C49" i="42"/>
  <c r="C32" i="42"/>
  <c r="C35" i="42"/>
  <c r="C27" i="42"/>
  <c r="C78" i="42"/>
  <c r="C61" i="42"/>
  <c r="C16" i="42"/>
  <c r="C15" i="42"/>
  <c r="R11" i="42"/>
  <c r="C41" i="42"/>
  <c r="C93" i="42"/>
  <c r="C82" i="42"/>
  <c r="C74" i="42"/>
  <c r="C57" i="42"/>
  <c r="C37" i="42"/>
  <c r="C90" i="42"/>
  <c r="C70" i="42"/>
  <c r="C53" i="42"/>
  <c r="C45" i="42"/>
  <c r="C31" i="42"/>
  <c r="C23" i="42"/>
  <c r="C18" i="42"/>
  <c r="C69" i="42"/>
  <c r="C73" i="42"/>
  <c r="C87" i="42"/>
  <c r="C77" i="42"/>
  <c r="C81" i="42"/>
  <c r="C84" i="42"/>
  <c r="C94" i="42"/>
  <c r="C39" i="42"/>
  <c r="C72" i="42"/>
  <c r="C21" i="42"/>
  <c r="C17" i="42"/>
  <c r="C26" i="42"/>
  <c r="C34" i="42"/>
  <c r="C40" i="42"/>
  <c r="C29" i="42"/>
  <c r="C28" i="42"/>
  <c r="C51" i="42"/>
  <c r="C59" i="42"/>
  <c r="C68" i="42"/>
  <c r="C76" i="42"/>
  <c r="C30" i="42"/>
  <c r="C52" i="42"/>
  <c r="C56" i="42"/>
  <c r="C24" i="42"/>
  <c r="C43" i="42"/>
  <c r="C65" i="42"/>
  <c r="C91" i="42"/>
  <c r="C44" i="42"/>
  <c r="C48" i="42"/>
  <c r="C33" i="42"/>
  <c r="C36" i="42"/>
  <c r="C92" i="42"/>
  <c r="C19" i="42"/>
  <c r="C47" i="42"/>
  <c r="C95" i="42"/>
  <c r="C22" i="42"/>
  <c r="C25" i="42"/>
  <c r="C60" i="42"/>
  <c r="C55" i="42"/>
  <c r="L11" i="42"/>
  <c r="O11" i="42"/>
  <c r="F11" i="42"/>
  <c r="C13" i="42"/>
  <c r="I11" i="42"/>
  <c r="C76" i="40"/>
  <c r="C75" i="40"/>
  <c r="C74" i="40"/>
  <c r="C65" i="40"/>
  <c r="C100" i="40"/>
  <c r="C87" i="40"/>
  <c r="C67" i="40"/>
  <c r="C55" i="40"/>
  <c r="C82" i="40"/>
  <c r="C18" i="40"/>
  <c r="C48" i="40"/>
  <c r="C29" i="40"/>
  <c r="C24" i="40"/>
  <c r="C78" i="40"/>
  <c r="C70" i="40"/>
  <c r="C22" i="40"/>
  <c r="C91" i="40"/>
  <c r="C83" i="40"/>
  <c r="C51" i="40"/>
  <c r="C44" i="40"/>
  <c r="C37" i="40"/>
  <c r="C81" i="40"/>
  <c r="C36" i="40"/>
  <c r="C31" i="40"/>
  <c r="C16" i="40"/>
  <c r="C30" i="40"/>
  <c r="C58" i="40"/>
  <c r="C72" i="40"/>
  <c r="C90" i="40"/>
  <c r="C66" i="40"/>
  <c r="C28" i="40"/>
  <c r="C47" i="40"/>
  <c r="C43" i="40"/>
  <c r="C46" i="40"/>
  <c r="C49" i="40"/>
  <c r="C64" i="40"/>
  <c r="C79" i="40"/>
  <c r="C95" i="40"/>
  <c r="C105" i="40"/>
  <c r="C42" i="40"/>
  <c r="C84" i="40"/>
  <c r="C57" i="40"/>
  <c r="C53" i="40"/>
  <c r="C86" i="40"/>
  <c r="C17" i="40"/>
  <c r="C77" i="40"/>
  <c r="C19" i="40"/>
  <c r="C39" i="40"/>
  <c r="C61" i="40"/>
  <c r="C56" i="40"/>
  <c r="C102" i="40"/>
  <c r="C88" i="40"/>
  <c r="C21" i="40"/>
  <c r="C35" i="40"/>
  <c r="C27" i="40"/>
  <c r="C99" i="40"/>
  <c r="C93" i="40"/>
  <c r="C103" i="40"/>
  <c r="C23" i="40"/>
  <c r="C32" i="40"/>
  <c r="C85" i="40"/>
  <c r="C89" i="40"/>
  <c r="C45" i="40"/>
  <c r="C68" i="40"/>
  <c r="C101" i="40"/>
  <c r="C54" i="40"/>
  <c r="C97" i="40"/>
  <c r="C98" i="40"/>
  <c r="C38" i="40"/>
  <c r="O11" i="40"/>
  <c r="C41" i="40"/>
  <c r="C26" i="40"/>
  <c r="C15" i="40"/>
  <c r="C63" i="40"/>
  <c r="F11" i="40"/>
  <c r="C13" i="40"/>
  <c r="C11" i="40" s="1"/>
  <c r="L13" i="145"/>
  <c r="B11" i="145"/>
  <c r="C13" i="145" s="1"/>
  <c r="F13" i="145"/>
  <c r="I13" i="145"/>
  <c r="D24" i="34"/>
  <c r="D36" i="34"/>
  <c r="F12" i="34"/>
  <c r="C14" i="34"/>
  <c r="J35" i="34"/>
  <c r="D35" i="34" s="1"/>
  <c r="M35" i="34"/>
  <c r="I11" i="145" l="1"/>
  <c r="C101" i="43"/>
  <c r="C88" i="43"/>
  <c r="C84" i="43"/>
  <c r="C76" i="43"/>
  <c r="C65" i="43"/>
  <c r="C61" i="43"/>
  <c r="C57" i="43"/>
  <c r="C87" i="43"/>
  <c r="C63" i="43"/>
  <c r="C81" i="43"/>
  <c r="C22" i="43"/>
  <c r="C18" i="43"/>
  <c r="C83" i="43"/>
  <c r="C49" i="43"/>
  <c r="C46" i="43"/>
  <c r="C45" i="43"/>
  <c r="C42" i="43"/>
  <c r="C41" i="43"/>
  <c r="C38" i="43"/>
  <c r="C29" i="43"/>
  <c r="C24" i="43"/>
  <c r="C64" i="43"/>
  <c r="C56" i="43"/>
  <c r="C100" i="43"/>
  <c r="C95" i="43"/>
  <c r="C82" i="43"/>
  <c r="C68" i="43"/>
  <c r="C91" i="43"/>
  <c r="C79" i="43"/>
  <c r="C36" i="43"/>
  <c r="C31" i="43"/>
  <c r="L11" i="43"/>
  <c r="C70" i="43"/>
  <c r="C44" i="43"/>
  <c r="C48" i="43"/>
  <c r="C97" i="43"/>
  <c r="C19" i="43"/>
  <c r="C77" i="43"/>
  <c r="C85" i="43"/>
  <c r="C93" i="43"/>
  <c r="C102" i="43"/>
  <c r="C72" i="43"/>
  <c r="C53" i="43"/>
  <c r="C55" i="43"/>
  <c r="C23" i="43"/>
  <c r="C32" i="43"/>
  <c r="C51" i="43"/>
  <c r="C47" i="43"/>
  <c r="C66" i="43"/>
  <c r="C27" i="43"/>
  <c r="C21" i="43"/>
  <c r="C17" i="43"/>
  <c r="C28" i="43"/>
  <c r="C58" i="43"/>
  <c r="C35" i="43"/>
  <c r="C16" i="43"/>
  <c r="C43" i="43"/>
  <c r="C78" i="43"/>
  <c r="C60" i="43"/>
  <c r="C99" i="43"/>
  <c r="C37" i="43"/>
  <c r="C54" i="43"/>
  <c r="C89" i="43"/>
  <c r="C98" i="43"/>
  <c r="C105" i="43"/>
  <c r="C30" i="43"/>
  <c r="C39" i="43"/>
  <c r="C90" i="43"/>
  <c r="C67" i="43"/>
  <c r="C103" i="43"/>
  <c r="C86" i="43"/>
  <c r="O11" i="43"/>
  <c r="C75" i="43"/>
  <c r="C15" i="43"/>
  <c r="C34" i="43"/>
  <c r="I11" i="43"/>
  <c r="C26" i="43"/>
  <c r="C74" i="43"/>
  <c r="C13" i="43"/>
  <c r="C11" i="42"/>
  <c r="C100" i="145"/>
  <c r="C96" i="145"/>
  <c r="C67" i="145"/>
  <c r="C63" i="145"/>
  <c r="C48" i="145"/>
  <c r="C39" i="145"/>
  <c r="C29" i="145"/>
  <c r="C23" i="145"/>
  <c r="C18" i="145"/>
  <c r="C84" i="145"/>
  <c r="C99" i="145"/>
  <c r="C76" i="145"/>
  <c r="C70" i="145"/>
  <c r="C17" i="145"/>
  <c r="C101" i="145"/>
  <c r="C97" i="145"/>
  <c r="C74" i="145"/>
  <c r="C72" i="145"/>
  <c r="C68" i="145"/>
  <c r="C44" i="145"/>
  <c r="C40" i="145"/>
  <c r="C19" i="145"/>
  <c r="C64" i="145"/>
  <c r="C35" i="145"/>
  <c r="C30" i="145"/>
  <c r="C24" i="145"/>
  <c r="C73" i="145"/>
  <c r="C58" i="145"/>
  <c r="C54" i="145"/>
  <c r="C45" i="145"/>
  <c r="C75" i="145"/>
  <c r="C21" i="145"/>
  <c r="C77" i="145"/>
  <c r="C87" i="145"/>
  <c r="C26" i="145"/>
  <c r="C42" i="145"/>
  <c r="C53" i="145"/>
  <c r="C57" i="145"/>
  <c r="C91" i="145"/>
  <c r="C27" i="145"/>
  <c r="C31" i="145"/>
  <c r="C60" i="145"/>
  <c r="C65" i="145"/>
  <c r="C95" i="145"/>
  <c r="C11" i="145" s="1"/>
  <c r="C56" i="145"/>
  <c r="C62" i="145"/>
  <c r="C16" i="145"/>
  <c r="C69" i="145"/>
  <c r="C79" i="145"/>
  <c r="C81" i="145"/>
  <c r="C38" i="145"/>
  <c r="C66" i="145"/>
  <c r="C15" i="145"/>
  <c r="C89" i="145"/>
  <c r="C52" i="145"/>
  <c r="C47" i="145"/>
  <c r="C32" i="145"/>
  <c r="C51" i="145"/>
  <c r="C93" i="145"/>
  <c r="C28" i="145"/>
  <c r="C41" i="145"/>
  <c r="C61" i="145"/>
  <c r="C80" i="145"/>
  <c r="C83" i="145"/>
  <c r="C22" i="145"/>
  <c r="C82" i="145"/>
  <c r="C37" i="145"/>
  <c r="C46" i="145"/>
  <c r="C55" i="145"/>
  <c r="C85" i="145"/>
  <c r="C98" i="145"/>
  <c r="F11" i="145"/>
  <c r="C50" i="145"/>
  <c r="L11" i="145"/>
  <c r="C34" i="145"/>
  <c r="M14" i="34"/>
  <c r="J14" i="34"/>
  <c r="G14" i="34"/>
  <c r="D14" i="34" s="1"/>
  <c r="C12" i="34"/>
  <c r="C11" i="43" l="1"/>
  <c r="M12" i="34"/>
  <c r="J12" i="34"/>
  <c r="G12" i="34"/>
  <c r="D12" i="34" l="1"/>
  <c r="N12" i="32" l="1"/>
  <c r="O31" i="32" s="1"/>
  <c r="L12" i="32"/>
  <c r="M28" i="32" s="1"/>
  <c r="I12" i="32"/>
  <c r="F12" i="32"/>
  <c r="C12" i="32"/>
  <c r="D31" i="32" s="1"/>
  <c r="J18" i="32" l="1"/>
  <c r="O20" i="32"/>
  <c r="G23" i="32"/>
  <c r="M25" i="32"/>
  <c r="D28" i="32"/>
  <c r="O28" i="32"/>
  <c r="G31" i="32"/>
  <c r="M14" i="32"/>
  <c r="G16" i="32"/>
  <c r="M18" i="32"/>
  <c r="G20" i="32"/>
  <c r="J23" i="32"/>
  <c r="D25" i="32"/>
  <c r="O25" i="32"/>
  <c r="G28" i="32"/>
  <c r="J31" i="32"/>
  <c r="J14" i="32"/>
  <c r="D14" i="32"/>
  <c r="O14" i="32"/>
  <c r="J16" i="32"/>
  <c r="D18" i="32"/>
  <c r="O18" i="32"/>
  <c r="J20" i="32"/>
  <c r="M23" i="32"/>
  <c r="G25" i="32"/>
  <c r="J28" i="32"/>
  <c r="M31" i="32"/>
  <c r="D16" i="32"/>
  <c r="O16" i="32"/>
  <c r="D20" i="32"/>
  <c r="G14" i="32"/>
  <c r="M16" i="32"/>
  <c r="G18" i="32"/>
  <c r="M20" i="32"/>
  <c r="D23" i="32"/>
  <c r="O23" i="32"/>
  <c r="J25" i="32"/>
  <c r="O12" i="32" l="1"/>
  <c r="D12" i="32"/>
  <c r="M12" i="32"/>
  <c r="J12" i="32"/>
  <c r="G12" i="32"/>
  <c r="C28" i="30" l="1"/>
  <c r="AA27" i="30"/>
  <c r="X27" i="30"/>
  <c r="U27" i="30"/>
  <c r="R27" i="30"/>
  <c r="L27" i="30"/>
  <c r="I27" i="30"/>
  <c r="F27" i="30"/>
  <c r="C26" i="30"/>
  <c r="AA25" i="30"/>
  <c r="X25" i="30"/>
  <c r="U25" i="30"/>
  <c r="R25" i="30"/>
  <c r="O25" i="30"/>
  <c r="N25" i="30"/>
  <c r="L25" i="30"/>
  <c r="I25" i="30"/>
  <c r="F25" i="30"/>
  <c r="E24" i="30"/>
  <c r="AA23" i="30"/>
  <c r="X23" i="30"/>
  <c r="U23" i="30"/>
  <c r="R23" i="30"/>
  <c r="O23" i="30"/>
  <c r="N23" i="30"/>
  <c r="L23" i="30"/>
  <c r="I23" i="30"/>
  <c r="F23" i="30"/>
  <c r="C22" i="30"/>
  <c r="AA21" i="30"/>
  <c r="X21" i="30"/>
  <c r="U21" i="30"/>
  <c r="R21" i="30"/>
  <c r="O21" i="30"/>
  <c r="N21" i="30"/>
  <c r="L21" i="30"/>
  <c r="I21" i="30"/>
  <c r="F21" i="30"/>
  <c r="E20" i="30"/>
  <c r="C20" i="30"/>
  <c r="AA19" i="30"/>
  <c r="X19" i="30"/>
  <c r="U19" i="30"/>
  <c r="R19" i="30"/>
  <c r="O19" i="30"/>
  <c r="L19" i="30"/>
  <c r="I19" i="30"/>
  <c r="F19" i="30"/>
  <c r="C18" i="30"/>
  <c r="AA17" i="30"/>
  <c r="X17" i="30"/>
  <c r="U17" i="30"/>
  <c r="R17" i="30"/>
  <c r="O17" i="30"/>
  <c r="L17" i="30"/>
  <c r="I17" i="30"/>
  <c r="F17" i="30"/>
  <c r="C16" i="30"/>
  <c r="AA15" i="30"/>
  <c r="X15" i="30"/>
  <c r="U15" i="30"/>
  <c r="R15" i="30"/>
  <c r="O15" i="30"/>
  <c r="L15" i="30"/>
  <c r="I15" i="30"/>
  <c r="F15" i="30"/>
  <c r="C14" i="30"/>
  <c r="Z12" i="30"/>
  <c r="AA28" i="30" s="1"/>
  <c r="W12" i="30"/>
  <c r="X26" i="30" s="1"/>
  <c r="T12" i="30"/>
  <c r="U20" i="30" s="1"/>
  <c r="Q12" i="30"/>
  <c r="R24" i="30" s="1"/>
  <c r="N12" i="30"/>
  <c r="O22" i="30" s="1"/>
  <c r="K12" i="30"/>
  <c r="L28" i="30" s="1"/>
  <c r="H12" i="30"/>
  <c r="I20" i="30" s="1"/>
  <c r="E12" i="30"/>
  <c r="F16" i="30" s="1"/>
  <c r="F24" i="30" l="1"/>
  <c r="C12" i="30"/>
  <c r="L14" i="30"/>
  <c r="X14" i="30"/>
  <c r="I16" i="30"/>
  <c r="U16" i="30"/>
  <c r="F18" i="30"/>
  <c r="R18" i="30"/>
  <c r="L20" i="30"/>
  <c r="X20" i="30"/>
  <c r="F22" i="30"/>
  <c r="R22" i="30"/>
  <c r="I24" i="30"/>
  <c r="U24" i="30"/>
  <c r="O26" i="30"/>
  <c r="AA26" i="30"/>
  <c r="R28" i="30"/>
  <c r="O14" i="30"/>
  <c r="AA14" i="30"/>
  <c r="L16" i="30"/>
  <c r="X16" i="30"/>
  <c r="I18" i="30"/>
  <c r="U18" i="30"/>
  <c r="O20" i="30"/>
  <c r="AA20" i="30"/>
  <c r="I22" i="30"/>
  <c r="U22" i="30"/>
  <c r="C24" i="30"/>
  <c r="L24" i="30"/>
  <c r="X24" i="30"/>
  <c r="F26" i="30"/>
  <c r="R26" i="30"/>
  <c r="F28" i="30"/>
  <c r="U28" i="30"/>
  <c r="F14" i="30"/>
  <c r="R14" i="30"/>
  <c r="O16" i="30"/>
  <c r="AA16" i="30"/>
  <c r="L18" i="30"/>
  <c r="X18" i="30"/>
  <c r="F20" i="30"/>
  <c r="R20" i="30"/>
  <c r="L22" i="30"/>
  <c r="X22" i="30"/>
  <c r="O24" i="30"/>
  <c r="AA24" i="30"/>
  <c r="I26" i="30"/>
  <c r="U26" i="30"/>
  <c r="I28" i="30"/>
  <c r="X28" i="30"/>
  <c r="I14" i="30"/>
  <c r="U14" i="30"/>
  <c r="U12" i="30" s="1"/>
  <c r="R16" i="30"/>
  <c r="O18" i="30"/>
  <c r="AA18" i="30"/>
  <c r="AA22" i="30"/>
  <c r="L26" i="30"/>
  <c r="R12" i="30" l="1"/>
  <c r="X12" i="30"/>
  <c r="I12" i="30"/>
  <c r="F12" i="30"/>
  <c r="AA12" i="30"/>
  <c r="L12" i="30"/>
  <c r="O12" i="30"/>
  <c r="P22" i="29" l="1"/>
  <c r="M22" i="29"/>
  <c r="J22" i="29"/>
  <c r="G22" i="29"/>
  <c r="D22" i="29"/>
  <c r="P20" i="29"/>
  <c r="M20" i="29"/>
  <c r="J20" i="29"/>
  <c r="G20" i="29"/>
  <c r="D20" i="29"/>
  <c r="D16" i="29"/>
  <c r="P13" i="29"/>
  <c r="P16" i="29" s="1"/>
  <c r="Q16" i="29" s="1"/>
  <c r="M13" i="29"/>
  <c r="M16" i="29" s="1"/>
  <c r="J13" i="29"/>
  <c r="G13" i="29"/>
  <c r="G16" i="29" s="1"/>
  <c r="D13" i="29"/>
  <c r="P11" i="29"/>
  <c r="Q18" i="29" s="1"/>
  <c r="J11" i="29"/>
  <c r="K15" i="29" s="1"/>
  <c r="D11" i="29"/>
  <c r="E18" i="29" s="1"/>
  <c r="K13" i="29" l="1"/>
  <c r="K22" i="29"/>
  <c r="J16" i="29"/>
  <c r="K16" i="29" s="1"/>
  <c r="K20" i="29"/>
  <c r="E13" i="29"/>
  <c r="Q13" i="29"/>
  <c r="Q11" i="29" s="1"/>
  <c r="E20" i="29"/>
  <c r="Q20" i="29"/>
  <c r="E16" i="29"/>
  <c r="E22" i="29"/>
  <c r="Q22" i="29"/>
  <c r="N20" i="29"/>
  <c r="H20" i="29"/>
  <c r="E15" i="29"/>
  <c r="Q15" i="29"/>
  <c r="H13" i="29"/>
  <c r="N13" i="29"/>
  <c r="K18" i="29"/>
  <c r="K11" i="29" s="1"/>
  <c r="G11" i="29"/>
  <c r="H16" i="29" s="1"/>
  <c r="M11" i="29"/>
  <c r="E11" i="29" l="1"/>
  <c r="N15" i="29"/>
  <c r="N18" i="29"/>
  <c r="N11" i="29" s="1"/>
  <c r="H11" i="29"/>
  <c r="N16" i="29"/>
  <c r="H15" i="29"/>
  <c r="H18" i="29"/>
  <c r="N22" i="29"/>
  <c r="H22" i="29"/>
  <c r="V20" i="25" l="1"/>
  <c r="S20" i="25"/>
  <c r="P20" i="25"/>
  <c r="M20" i="25"/>
  <c r="J20" i="25"/>
  <c r="G20" i="25"/>
  <c r="D20" i="25"/>
  <c r="V18" i="25"/>
  <c r="S18" i="25"/>
  <c r="P18" i="25"/>
  <c r="M18" i="25"/>
  <c r="J18" i="25"/>
  <c r="G18" i="25"/>
  <c r="D18" i="25"/>
  <c r="V16" i="25"/>
  <c r="S16" i="25"/>
  <c r="P16" i="25"/>
  <c r="M16" i="25"/>
  <c r="J16" i="25"/>
  <c r="G16" i="25"/>
  <c r="D16" i="25"/>
  <c r="V14" i="25"/>
  <c r="S14" i="25"/>
  <c r="P14" i="25"/>
  <c r="M14" i="25"/>
  <c r="J14" i="25"/>
  <c r="G14" i="25"/>
  <c r="D14" i="25"/>
  <c r="U13" i="25"/>
  <c r="V21" i="25" s="1"/>
  <c r="R13" i="25"/>
  <c r="S19" i="25" s="1"/>
  <c r="O13" i="25"/>
  <c r="P19" i="25" s="1"/>
  <c r="L13" i="25"/>
  <c r="M17" i="25" s="1"/>
  <c r="I13" i="25"/>
  <c r="J21" i="25" s="1"/>
  <c r="F13" i="25"/>
  <c r="G21" i="25" s="1"/>
  <c r="C13" i="25"/>
  <c r="D19" i="25" s="1"/>
  <c r="B117" i="22"/>
  <c r="R117" i="22" s="1"/>
  <c r="B116" i="22"/>
  <c r="O116" i="22" s="1"/>
  <c r="B115" i="22"/>
  <c r="L115" i="22" s="1"/>
  <c r="B114" i="22"/>
  <c r="B113" i="22"/>
  <c r="R113" i="22" s="1"/>
  <c r="B112" i="22"/>
  <c r="O112" i="22" s="1"/>
  <c r="Q111" i="22"/>
  <c r="N111" i="22"/>
  <c r="K111" i="22"/>
  <c r="H111" i="22"/>
  <c r="E111" i="22"/>
  <c r="R110" i="22"/>
  <c r="O110" i="22"/>
  <c r="L110" i="22"/>
  <c r="I110" i="22"/>
  <c r="F110" i="22"/>
  <c r="B110" i="22"/>
  <c r="B109" i="22"/>
  <c r="R109" i="22" s="1"/>
  <c r="R108" i="22"/>
  <c r="O108" i="22"/>
  <c r="L108" i="22"/>
  <c r="I108" i="22"/>
  <c r="F108" i="22"/>
  <c r="C108" i="22"/>
  <c r="B108" i="22"/>
  <c r="B107" i="22"/>
  <c r="L107" i="22" s="1"/>
  <c r="B106" i="22"/>
  <c r="B105" i="22"/>
  <c r="R105" i="22" s="1"/>
  <c r="Q104" i="22"/>
  <c r="N104" i="22"/>
  <c r="K104" i="22"/>
  <c r="L104" i="22" s="1"/>
  <c r="H104" i="22"/>
  <c r="E104" i="22"/>
  <c r="F104" i="22" s="1"/>
  <c r="B104" i="22"/>
  <c r="R104" i="22" s="1"/>
  <c r="R103" i="22"/>
  <c r="O103" i="22"/>
  <c r="L103" i="22"/>
  <c r="I103" i="22"/>
  <c r="F103" i="22"/>
  <c r="C103" i="22"/>
  <c r="B103" i="22"/>
  <c r="B102" i="22"/>
  <c r="L102" i="22" s="1"/>
  <c r="R101" i="22"/>
  <c r="O101" i="22"/>
  <c r="L101" i="22"/>
  <c r="I101" i="22"/>
  <c r="F101" i="22"/>
  <c r="B101" i="22"/>
  <c r="L100" i="22"/>
  <c r="I100" i="22"/>
  <c r="B100" i="22"/>
  <c r="O100" i="22" s="1"/>
  <c r="L99" i="22"/>
  <c r="B99" i="22"/>
  <c r="B98" i="22"/>
  <c r="R98" i="22" s="1"/>
  <c r="R97" i="22"/>
  <c r="O97" i="22"/>
  <c r="L97" i="22"/>
  <c r="I97" i="22"/>
  <c r="F97" i="22"/>
  <c r="C97" i="22"/>
  <c r="B97" i="22"/>
  <c r="O96" i="22"/>
  <c r="I96" i="22"/>
  <c r="B96" i="22"/>
  <c r="L96" i="22" s="1"/>
  <c r="B95" i="22"/>
  <c r="I94" i="22"/>
  <c r="B94" i="22"/>
  <c r="R94" i="22" s="1"/>
  <c r="F93" i="22"/>
  <c r="B93" i="22"/>
  <c r="O93" i="22" s="1"/>
  <c r="I92" i="22"/>
  <c r="F92" i="22"/>
  <c r="B92" i="22"/>
  <c r="L92" i="22" s="1"/>
  <c r="B91" i="22"/>
  <c r="B90" i="22"/>
  <c r="R90" i="22" s="1"/>
  <c r="B89" i="22"/>
  <c r="O89" i="22" s="1"/>
  <c r="B88" i="22"/>
  <c r="L88" i="22" s="1"/>
  <c r="Q87" i="22"/>
  <c r="N87" i="22"/>
  <c r="O87" i="22" s="1"/>
  <c r="K87" i="22"/>
  <c r="H87" i="22"/>
  <c r="E87" i="22"/>
  <c r="B87" i="22" s="1"/>
  <c r="I87" i="22" s="1"/>
  <c r="Q86" i="22"/>
  <c r="K86" i="22"/>
  <c r="H86" i="22"/>
  <c r="R85" i="22"/>
  <c r="O85" i="22"/>
  <c r="L85" i="22"/>
  <c r="I85" i="22"/>
  <c r="F85" i="22"/>
  <c r="C85" i="22"/>
  <c r="B85" i="22"/>
  <c r="B84" i="22"/>
  <c r="R84" i="22" s="1"/>
  <c r="R83" i="22"/>
  <c r="B83" i="22"/>
  <c r="O83" i="22" s="1"/>
  <c r="B82" i="22"/>
  <c r="L82" i="22" s="1"/>
  <c r="B81" i="22"/>
  <c r="B80" i="22"/>
  <c r="R80" i="22" s="1"/>
  <c r="Q79" i="22"/>
  <c r="N79" i="22"/>
  <c r="K79" i="22"/>
  <c r="H79" i="22"/>
  <c r="E79" i="22"/>
  <c r="B79" i="22" s="1"/>
  <c r="Q78" i="22"/>
  <c r="N78" i="22"/>
  <c r="K78" i="22"/>
  <c r="H78" i="22"/>
  <c r="E78" i="22"/>
  <c r="R77" i="22"/>
  <c r="O77" i="22"/>
  <c r="L77" i="22"/>
  <c r="I77" i="22"/>
  <c r="F77" i="22"/>
  <c r="C77" i="22"/>
  <c r="B77" i="22"/>
  <c r="B76" i="22"/>
  <c r="L76" i="22" s="1"/>
  <c r="R75" i="22"/>
  <c r="O75" i="22"/>
  <c r="L75" i="22"/>
  <c r="I75" i="22"/>
  <c r="F75" i="22"/>
  <c r="C75" i="22"/>
  <c r="B75" i="22"/>
  <c r="O74" i="22"/>
  <c r="B74" i="22"/>
  <c r="R74" i="22" s="1"/>
  <c r="R73" i="22"/>
  <c r="O73" i="22"/>
  <c r="L73" i="22"/>
  <c r="I73" i="22"/>
  <c r="F73" i="22"/>
  <c r="C73" i="22"/>
  <c r="B73" i="22"/>
  <c r="O72" i="22"/>
  <c r="I72" i="22"/>
  <c r="B72" i="22"/>
  <c r="L72" i="22" s="1"/>
  <c r="B71" i="22"/>
  <c r="L71" i="22" s="1"/>
  <c r="O70" i="22"/>
  <c r="B70" i="22"/>
  <c r="R70" i="22" s="1"/>
  <c r="R69" i="22"/>
  <c r="F69" i="22"/>
  <c r="B69" i="22"/>
  <c r="O69" i="22" s="1"/>
  <c r="O68" i="22"/>
  <c r="I68" i="22"/>
  <c r="B68" i="22"/>
  <c r="L68" i="22" s="1"/>
  <c r="Q67" i="22"/>
  <c r="Q64" i="22" s="1"/>
  <c r="N67" i="22"/>
  <c r="K67" i="22"/>
  <c r="K64" i="22" s="1"/>
  <c r="H67" i="22"/>
  <c r="E67" i="22"/>
  <c r="B67" i="22" s="1"/>
  <c r="R66" i="22"/>
  <c r="O66" i="22"/>
  <c r="L66" i="22"/>
  <c r="I66" i="22"/>
  <c r="F66" i="22"/>
  <c r="C66" i="22"/>
  <c r="B66" i="22"/>
  <c r="B65" i="22"/>
  <c r="N64" i="22"/>
  <c r="H64" i="22"/>
  <c r="R63" i="22"/>
  <c r="O63" i="22"/>
  <c r="L63" i="22"/>
  <c r="I63" i="22"/>
  <c r="F63" i="22"/>
  <c r="C63" i="22"/>
  <c r="B63" i="22"/>
  <c r="I62" i="22"/>
  <c r="F62" i="22"/>
  <c r="B62" i="22"/>
  <c r="L62" i="22" s="1"/>
  <c r="B61" i="22"/>
  <c r="I61" i="22" s="1"/>
  <c r="I60" i="22"/>
  <c r="B60" i="22"/>
  <c r="L60" i="22" s="1"/>
  <c r="B59" i="22"/>
  <c r="I59" i="22" s="1"/>
  <c r="F58" i="22"/>
  <c r="B58" i="22"/>
  <c r="L58" i="22" s="1"/>
  <c r="B57" i="22"/>
  <c r="I57" i="22" s="1"/>
  <c r="Q56" i="22"/>
  <c r="N56" i="22"/>
  <c r="K56" i="22"/>
  <c r="H56" i="22"/>
  <c r="E56" i="22"/>
  <c r="R55" i="22"/>
  <c r="O55" i="22"/>
  <c r="L55" i="22"/>
  <c r="I55" i="22"/>
  <c r="F55" i="22"/>
  <c r="C55" i="22"/>
  <c r="B55" i="22"/>
  <c r="L54" i="22"/>
  <c r="B54" i="22"/>
  <c r="R53" i="22"/>
  <c r="O53" i="22"/>
  <c r="L53" i="22"/>
  <c r="I53" i="22"/>
  <c r="F53" i="22"/>
  <c r="C53" i="22"/>
  <c r="B53" i="22"/>
  <c r="B52" i="22"/>
  <c r="I52" i="22" s="1"/>
  <c r="B51" i="22"/>
  <c r="L51" i="22" s="1"/>
  <c r="L50" i="22"/>
  <c r="I50" i="22"/>
  <c r="B50" i="22"/>
  <c r="B49" i="22"/>
  <c r="L49" i="22" s="1"/>
  <c r="L48" i="22"/>
  <c r="B48" i="22"/>
  <c r="I48" i="22" s="1"/>
  <c r="L47" i="22"/>
  <c r="I47" i="22"/>
  <c r="B47" i="22"/>
  <c r="O46" i="22"/>
  <c r="F46" i="22"/>
  <c r="B46" i="22"/>
  <c r="L46" i="22" s="1"/>
  <c r="B45" i="22"/>
  <c r="I45" i="22" s="1"/>
  <c r="I44" i="22"/>
  <c r="B44" i="22"/>
  <c r="R44" i="22" s="1"/>
  <c r="Q43" i="22"/>
  <c r="N43" i="22"/>
  <c r="K43" i="22"/>
  <c r="H43" i="22"/>
  <c r="E43" i="22"/>
  <c r="B43" i="22" s="1"/>
  <c r="R42" i="22"/>
  <c r="O42" i="22"/>
  <c r="L42" i="22"/>
  <c r="I42" i="22"/>
  <c r="F42" i="22"/>
  <c r="C42" i="22"/>
  <c r="B42" i="22"/>
  <c r="F41" i="22"/>
  <c r="B41" i="22"/>
  <c r="L41" i="22" s="1"/>
  <c r="B40" i="22"/>
  <c r="I40" i="22" s="1"/>
  <c r="B39" i="22"/>
  <c r="R39" i="22" s="1"/>
  <c r="B38" i="22"/>
  <c r="O38" i="22" s="1"/>
  <c r="Q37" i="22"/>
  <c r="Q36" i="22" s="1"/>
  <c r="N37" i="22"/>
  <c r="K37" i="22"/>
  <c r="H37" i="22"/>
  <c r="E37" i="22"/>
  <c r="K36" i="22"/>
  <c r="E36" i="22"/>
  <c r="R35" i="22"/>
  <c r="O35" i="22"/>
  <c r="L35" i="22"/>
  <c r="I35" i="22"/>
  <c r="F35" i="22"/>
  <c r="C35" i="22"/>
  <c r="B35" i="22"/>
  <c r="B34" i="22"/>
  <c r="I34" i="22" s="1"/>
  <c r="B33" i="22"/>
  <c r="R33" i="22" s="1"/>
  <c r="R32" i="22"/>
  <c r="I32" i="22"/>
  <c r="B32" i="22"/>
  <c r="O32" i="22" s="1"/>
  <c r="R31" i="22"/>
  <c r="O31" i="22"/>
  <c r="B31" i="22"/>
  <c r="L31" i="22" s="1"/>
  <c r="B30" i="22"/>
  <c r="I30" i="22" s="1"/>
  <c r="Q29" i="22"/>
  <c r="Q28" i="22" s="1"/>
  <c r="B28" i="22" s="1"/>
  <c r="R28" i="22" s="1"/>
  <c r="N29" i="22"/>
  <c r="K29" i="22"/>
  <c r="H29" i="22"/>
  <c r="E29" i="22"/>
  <c r="B29" i="22" s="1"/>
  <c r="R29" i="22" s="1"/>
  <c r="N28" i="22"/>
  <c r="K28" i="22"/>
  <c r="H28" i="22"/>
  <c r="E28" i="22"/>
  <c r="R27" i="22"/>
  <c r="O27" i="22"/>
  <c r="L27" i="22"/>
  <c r="I27" i="22"/>
  <c r="F27" i="22"/>
  <c r="C27" i="22"/>
  <c r="B27" i="22"/>
  <c r="R26" i="22"/>
  <c r="I26" i="22"/>
  <c r="B26" i="22"/>
  <c r="O26" i="22" s="1"/>
  <c r="R25" i="22"/>
  <c r="O25" i="22"/>
  <c r="B25" i="22"/>
  <c r="L25" i="22" s="1"/>
  <c r="B24" i="22"/>
  <c r="I24" i="22" s="1"/>
  <c r="Q23" i="22"/>
  <c r="N23" i="22"/>
  <c r="K23" i="22"/>
  <c r="H23" i="22"/>
  <c r="E23" i="22"/>
  <c r="B23" i="22" s="1"/>
  <c r="R22" i="22"/>
  <c r="O22" i="22"/>
  <c r="L22" i="22"/>
  <c r="I22" i="22"/>
  <c r="F22" i="22"/>
  <c r="C22" i="22"/>
  <c r="B22" i="22"/>
  <c r="F21" i="22"/>
  <c r="B21" i="22"/>
  <c r="O21" i="22" s="1"/>
  <c r="F20" i="22"/>
  <c r="B20" i="22"/>
  <c r="L20" i="22" s="1"/>
  <c r="B19" i="22"/>
  <c r="I19" i="22" s="1"/>
  <c r="Q18" i="22"/>
  <c r="N18" i="22"/>
  <c r="N17" i="22" s="1"/>
  <c r="K18" i="22"/>
  <c r="H18" i="22"/>
  <c r="E18" i="22"/>
  <c r="B18" i="22"/>
  <c r="Q17" i="22"/>
  <c r="H17" i="22"/>
  <c r="E17" i="22"/>
  <c r="R16" i="22"/>
  <c r="O16" i="22"/>
  <c r="L16" i="22"/>
  <c r="I16" i="22"/>
  <c r="F16" i="22"/>
  <c r="C16" i="22"/>
  <c r="B16" i="22"/>
  <c r="R14" i="22"/>
  <c r="O14" i="22"/>
  <c r="L14" i="22"/>
  <c r="I14" i="22"/>
  <c r="F14" i="22"/>
  <c r="C14" i="22"/>
  <c r="B14" i="22"/>
  <c r="R12" i="22"/>
  <c r="O12" i="22"/>
  <c r="L12" i="22"/>
  <c r="I12" i="22"/>
  <c r="F12" i="22"/>
  <c r="C12" i="22"/>
  <c r="B12" i="22"/>
  <c r="I115" i="21"/>
  <c r="B115" i="21"/>
  <c r="R115" i="21" s="1"/>
  <c r="B114" i="21"/>
  <c r="R114" i="21" s="1"/>
  <c r="B113" i="21"/>
  <c r="L113" i="21" s="1"/>
  <c r="L112" i="21"/>
  <c r="B112" i="21"/>
  <c r="R112" i="21" s="1"/>
  <c r="O111" i="21"/>
  <c r="I111" i="21"/>
  <c r="B111" i="21"/>
  <c r="R111" i="21" s="1"/>
  <c r="F110" i="21"/>
  <c r="B110" i="21"/>
  <c r="R110" i="21" s="1"/>
  <c r="Q109" i="21"/>
  <c r="N109" i="21"/>
  <c r="K109" i="21"/>
  <c r="H109" i="21"/>
  <c r="E109" i="21"/>
  <c r="R108" i="21"/>
  <c r="O108" i="21"/>
  <c r="L108" i="21"/>
  <c r="I108" i="21"/>
  <c r="F108" i="21"/>
  <c r="B108" i="21"/>
  <c r="O107" i="21"/>
  <c r="B107" i="21"/>
  <c r="R107" i="21" s="1"/>
  <c r="R106" i="21"/>
  <c r="O106" i="21"/>
  <c r="L106" i="21"/>
  <c r="I106" i="21"/>
  <c r="F106" i="21"/>
  <c r="C106" i="21"/>
  <c r="B106" i="21"/>
  <c r="O105" i="21"/>
  <c r="I105" i="21"/>
  <c r="B105" i="21"/>
  <c r="L105" i="21" s="1"/>
  <c r="R104" i="21"/>
  <c r="L104" i="21"/>
  <c r="B104" i="21"/>
  <c r="F104" i="21" s="1"/>
  <c r="O103" i="21"/>
  <c r="I103" i="21"/>
  <c r="B103" i="21"/>
  <c r="R103" i="21" s="1"/>
  <c r="R102" i="21"/>
  <c r="O102" i="21"/>
  <c r="L102" i="21"/>
  <c r="I102" i="21"/>
  <c r="F102" i="21"/>
  <c r="C102" i="21"/>
  <c r="B102" i="21"/>
  <c r="Q101" i="21"/>
  <c r="N101" i="21"/>
  <c r="K101" i="21"/>
  <c r="H101" i="21"/>
  <c r="E101" i="21"/>
  <c r="R100" i="21"/>
  <c r="O100" i="21"/>
  <c r="L100" i="21"/>
  <c r="I100" i="21"/>
  <c r="F100" i="21"/>
  <c r="C100" i="21"/>
  <c r="B100" i="21"/>
  <c r="F99" i="21"/>
  <c r="B99" i="21"/>
  <c r="L99" i="21" s="1"/>
  <c r="B98" i="21"/>
  <c r="R98" i="21" s="1"/>
  <c r="R97" i="21"/>
  <c r="O97" i="21"/>
  <c r="L97" i="21"/>
  <c r="I97" i="21"/>
  <c r="F97" i="21"/>
  <c r="C97" i="21"/>
  <c r="B97" i="21"/>
  <c r="B96" i="21"/>
  <c r="L96" i="21" s="1"/>
  <c r="R95" i="21"/>
  <c r="B95" i="21"/>
  <c r="I94" i="21"/>
  <c r="B94" i="21"/>
  <c r="R94" i="21" s="1"/>
  <c r="B93" i="21"/>
  <c r="R93" i="21" s="1"/>
  <c r="B92" i="21"/>
  <c r="L92" i="21" s="1"/>
  <c r="L91" i="21"/>
  <c r="B91" i="21"/>
  <c r="R91" i="21" s="1"/>
  <c r="O90" i="21"/>
  <c r="I90" i="21"/>
  <c r="B90" i="21"/>
  <c r="R90" i="21" s="1"/>
  <c r="F89" i="21"/>
  <c r="B89" i="21"/>
  <c r="R89" i="21" s="1"/>
  <c r="I88" i="21"/>
  <c r="F88" i="21"/>
  <c r="B88" i="21"/>
  <c r="L88" i="21" s="1"/>
  <c r="Q87" i="21"/>
  <c r="N87" i="21"/>
  <c r="N86" i="21" s="1"/>
  <c r="K87" i="21"/>
  <c r="H87" i="21"/>
  <c r="H86" i="21" s="1"/>
  <c r="E87" i="21"/>
  <c r="K86" i="21"/>
  <c r="R85" i="21"/>
  <c r="O85" i="21"/>
  <c r="L85" i="21"/>
  <c r="I85" i="21"/>
  <c r="F85" i="21"/>
  <c r="C85" i="21"/>
  <c r="B85" i="21"/>
  <c r="B84" i="21"/>
  <c r="I84" i="21" s="1"/>
  <c r="B83" i="21"/>
  <c r="O82" i="21"/>
  <c r="I82" i="21"/>
  <c r="F82" i="21"/>
  <c r="B82" i="21"/>
  <c r="L82" i="21" s="1"/>
  <c r="R81" i="21"/>
  <c r="L81" i="21"/>
  <c r="F81" i="21"/>
  <c r="B81" i="21"/>
  <c r="O80" i="21"/>
  <c r="I80" i="21"/>
  <c r="B80" i="21"/>
  <c r="R80" i="21" s="1"/>
  <c r="Q79" i="21"/>
  <c r="N79" i="21"/>
  <c r="K79" i="21"/>
  <c r="H79" i="21"/>
  <c r="E79" i="21"/>
  <c r="B79" i="21"/>
  <c r="I79" i="21" s="1"/>
  <c r="N78" i="21"/>
  <c r="H78" i="21"/>
  <c r="R77" i="21"/>
  <c r="O77" i="21"/>
  <c r="L77" i="21"/>
  <c r="I77" i="21"/>
  <c r="F77" i="21"/>
  <c r="C77" i="21"/>
  <c r="B77" i="21"/>
  <c r="R76" i="21"/>
  <c r="O76" i="21"/>
  <c r="B76" i="21"/>
  <c r="R75" i="21"/>
  <c r="O75" i="21"/>
  <c r="L75" i="21"/>
  <c r="I75" i="21"/>
  <c r="F75" i="21"/>
  <c r="C75" i="21"/>
  <c r="B75" i="21"/>
  <c r="O74" i="21"/>
  <c r="I74" i="21"/>
  <c r="B74" i="21"/>
  <c r="R74" i="21" s="1"/>
  <c r="R73" i="21"/>
  <c r="O73" i="21"/>
  <c r="L73" i="21"/>
  <c r="I73" i="21"/>
  <c r="F73" i="21"/>
  <c r="C73" i="21"/>
  <c r="B73" i="21"/>
  <c r="I72" i="21"/>
  <c r="F72" i="21"/>
  <c r="B72" i="21"/>
  <c r="L72" i="21" s="1"/>
  <c r="B71" i="21"/>
  <c r="R71" i="21" s="1"/>
  <c r="O70" i="21"/>
  <c r="I70" i="21"/>
  <c r="B70" i="21"/>
  <c r="R70" i="21" s="1"/>
  <c r="R69" i="21"/>
  <c r="B69" i="21"/>
  <c r="B68" i="21"/>
  <c r="Q67" i="21"/>
  <c r="N67" i="21"/>
  <c r="K67" i="21"/>
  <c r="H67" i="21"/>
  <c r="E67" i="21"/>
  <c r="R66" i="21"/>
  <c r="O66" i="21"/>
  <c r="L66" i="21"/>
  <c r="I66" i="21"/>
  <c r="F66" i="21"/>
  <c r="C66" i="21"/>
  <c r="B66" i="21"/>
  <c r="B65" i="21"/>
  <c r="Q64" i="21"/>
  <c r="N64" i="21"/>
  <c r="K64" i="21"/>
  <c r="H64" i="21"/>
  <c r="B64" i="21" s="1"/>
  <c r="E64" i="21"/>
  <c r="R63" i="21"/>
  <c r="O63" i="21"/>
  <c r="L63" i="21"/>
  <c r="I63" i="21"/>
  <c r="F63" i="21"/>
  <c r="C63" i="21"/>
  <c r="B63" i="21"/>
  <c r="I62" i="21"/>
  <c r="B62" i="21"/>
  <c r="L62" i="21" s="1"/>
  <c r="B61" i="21"/>
  <c r="R61" i="21" s="1"/>
  <c r="O60" i="21"/>
  <c r="B60" i="21"/>
  <c r="R60" i="21" s="1"/>
  <c r="L59" i="21"/>
  <c r="F59" i="21"/>
  <c r="B59" i="21"/>
  <c r="R59" i="21" s="1"/>
  <c r="I58" i="21"/>
  <c r="B58" i="21"/>
  <c r="L58" i="21" s="1"/>
  <c r="B57" i="21"/>
  <c r="R57" i="21" s="1"/>
  <c r="Q56" i="21"/>
  <c r="N56" i="21"/>
  <c r="K56" i="21"/>
  <c r="H56" i="21"/>
  <c r="E56" i="21"/>
  <c r="R55" i="21"/>
  <c r="O55" i="21"/>
  <c r="L55" i="21"/>
  <c r="I55" i="21"/>
  <c r="F55" i="21"/>
  <c r="C55" i="21"/>
  <c r="B55" i="21"/>
  <c r="B54" i="21"/>
  <c r="R54" i="21" s="1"/>
  <c r="R53" i="21"/>
  <c r="O53" i="21"/>
  <c r="L53" i="21"/>
  <c r="I53" i="21"/>
  <c r="F53" i="21"/>
  <c r="C53" i="21"/>
  <c r="B53" i="21"/>
  <c r="L52" i="21"/>
  <c r="F52" i="21"/>
  <c r="B52" i="21"/>
  <c r="R52" i="21" s="1"/>
  <c r="I51" i="21"/>
  <c r="B51" i="21"/>
  <c r="R51" i="21" s="1"/>
  <c r="B50" i="21"/>
  <c r="R50" i="21" s="1"/>
  <c r="O49" i="21"/>
  <c r="B49" i="21"/>
  <c r="L49" i="21" s="1"/>
  <c r="L48" i="21"/>
  <c r="F48" i="21"/>
  <c r="B48" i="21"/>
  <c r="R48" i="21" s="1"/>
  <c r="I47" i="21"/>
  <c r="B47" i="21"/>
  <c r="R47" i="21" s="1"/>
  <c r="B46" i="21"/>
  <c r="R46" i="21" s="1"/>
  <c r="B45" i="21"/>
  <c r="I45" i="21" s="1"/>
  <c r="B44" i="21"/>
  <c r="R44" i="21" s="1"/>
  <c r="Q43" i="21"/>
  <c r="N43" i="21"/>
  <c r="K43" i="21"/>
  <c r="K36" i="21" s="1"/>
  <c r="H43" i="21"/>
  <c r="E43" i="21"/>
  <c r="F43" i="21" s="1"/>
  <c r="B43" i="21"/>
  <c r="R43" i="21" s="1"/>
  <c r="R42" i="21"/>
  <c r="O42" i="21"/>
  <c r="L42" i="21"/>
  <c r="I42" i="21"/>
  <c r="F42" i="21"/>
  <c r="C42" i="21"/>
  <c r="B42" i="21"/>
  <c r="R41" i="21"/>
  <c r="O41" i="21"/>
  <c r="B41" i="21"/>
  <c r="L41" i="21" s="1"/>
  <c r="B40" i="21"/>
  <c r="I40" i="21" s="1"/>
  <c r="I39" i="21"/>
  <c r="B39" i="21"/>
  <c r="R39" i="21" s="1"/>
  <c r="O38" i="21"/>
  <c r="I38" i="21"/>
  <c r="F38" i="21"/>
  <c r="B38" i="21"/>
  <c r="L38" i="21" s="1"/>
  <c r="Q37" i="21"/>
  <c r="Q36" i="21" s="1"/>
  <c r="N37" i="21"/>
  <c r="K37" i="21"/>
  <c r="H37" i="21"/>
  <c r="E37" i="21"/>
  <c r="B37" i="21" s="1"/>
  <c r="R35" i="21"/>
  <c r="O35" i="21"/>
  <c r="L35" i="21"/>
  <c r="I35" i="21"/>
  <c r="F35" i="21"/>
  <c r="C35" i="21"/>
  <c r="B35" i="21"/>
  <c r="B34" i="21"/>
  <c r="I34" i="21" s="1"/>
  <c r="I33" i="21"/>
  <c r="B33" i="21"/>
  <c r="R33" i="21" s="1"/>
  <c r="I32" i="21"/>
  <c r="F32" i="21"/>
  <c r="B32" i="21"/>
  <c r="L32" i="21" s="1"/>
  <c r="O31" i="21"/>
  <c r="F31" i="21"/>
  <c r="B31" i="21"/>
  <c r="L31" i="21" s="1"/>
  <c r="B30" i="21"/>
  <c r="I30" i="21" s="1"/>
  <c r="Q29" i="21"/>
  <c r="Q28" i="21" s="1"/>
  <c r="N29" i="21"/>
  <c r="K29" i="21"/>
  <c r="H29" i="21"/>
  <c r="E29" i="21"/>
  <c r="B29" i="21" s="1"/>
  <c r="R29" i="21" s="1"/>
  <c r="N28" i="21"/>
  <c r="K28" i="21"/>
  <c r="H28" i="21"/>
  <c r="B28" i="21" s="1"/>
  <c r="R28" i="21" s="1"/>
  <c r="E28" i="21"/>
  <c r="R27" i="21"/>
  <c r="O27" i="21"/>
  <c r="L27" i="21"/>
  <c r="I27" i="21"/>
  <c r="F27" i="21"/>
  <c r="C27" i="21"/>
  <c r="B27" i="21"/>
  <c r="O26" i="21"/>
  <c r="I26" i="21"/>
  <c r="B26" i="21"/>
  <c r="L26" i="21" s="1"/>
  <c r="R25" i="21"/>
  <c r="O25" i="21"/>
  <c r="B25" i="21"/>
  <c r="L25" i="21" s="1"/>
  <c r="B24" i="21"/>
  <c r="I24" i="21" s="1"/>
  <c r="Q23" i="21"/>
  <c r="N23" i="21"/>
  <c r="K23" i="21"/>
  <c r="H23" i="21"/>
  <c r="H17" i="21" s="1"/>
  <c r="E23" i="21"/>
  <c r="B23" i="21" s="1"/>
  <c r="R23" i="21" s="1"/>
  <c r="R22" i="21"/>
  <c r="O22" i="21"/>
  <c r="L22" i="21"/>
  <c r="I22" i="21"/>
  <c r="F22" i="21"/>
  <c r="C22" i="21"/>
  <c r="B22" i="21"/>
  <c r="I21" i="21"/>
  <c r="F21" i="21"/>
  <c r="B21" i="21"/>
  <c r="L21" i="21" s="1"/>
  <c r="O20" i="21"/>
  <c r="F20" i="21"/>
  <c r="B20" i="21"/>
  <c r="L20" i="21" s="1"/>
  <c r="B19" i="21"/>
  <c r="I19" i="21" s="1"/>
  <c r="Q18" i="21"/>
  <c r="Q17" i="21" s="1"/>
  <c r="N18" i="21"/>
  <c r="N17" i="21" s="1"/>
  <c r="K18" i="21"/>
  <c r="H18" i="21"/>
  <c r="E18" i="21"/>
  <c r="B18" i="21" s="1"/>
  <c r="R18" i="21" s="1"/>
  <c r="K17" i="21"/>
  <c r="R16" i="21"/>
  <c r="O16" i="21"/>
  <c r="L16" i="21"/>
  <c r="I16" i="21"/>
  <c r="F16" i="21"/>
  <c r="C16" i="21"/>
  <c r="B16" i="21"/>
  <c r="R14" i="21"/>
  <c r="O14" i="21"/>
  <c r="L14" i="21"/>
  <c r="I14" i="21"/>
  <c r="F14" i="21"/>
  <c r="C14" i="21"/>
  <c r="B14" i="21"/>
  <c r="R12" i="21"/>
  <c r="O12" i="21"/>
  <c r="L12" i="21"/>
  <c r="I12" i="21"/>
  <c r="F12" i="21"/>
  <c r="C12" i="21"/>
  <c r="B12" i="21"/>
  <c r="I123" i="19"/>
  <c r="B123" i="19"/>
  <c r="R123" i="19" s="1"/>
  <c r="F122" i="19"/>
  <c r="B122" i="19"/>
  <c r="O122" i="19" s="1"/>
  <c r="B121" i="19"/>
  <c r="L121" i="19" s="1"/>
  <c r="B120" i="19"/>
  <c r="I120" i="19" s="1"/>
  <c r="B119" i="19"/>
  <c r="R119" i="19" s="1"/>
  <c r="R118" i="19"/>
  <c r="F118" i="19"/>
  <c r="B118" i="19"/>
  <c r="O118" i="19" s="1"/>
  <c r="Q117" i="19"/>
  <c r="N117" i="19"/>
  <c r="K117" i="19"/>
  <c r="H117" i="19"/>
  <c r="E117" i="19"/>
  <c r="B117" i="19" s="1"/>
  <c r="R116" i="19"/>
  <c r="O116" i="19"/>
  <c r="L116" i="19"/>
  <c r="I116" i="19"/>
  <c r="F116" i="19"/>
  <c r="B115" i="19"/>
  <c r="O115" i="19" s="1"/>
  <c r="R114" i="19"/>
  <c r="O114" i="19"/>
  <c r="L114" i="19"/>
  <c r="I114" i="19"/>
  <c r="F114" i="19"/>
  <c r="C114" i="19"/>
  <c r="B114" i="19"/>
  <c r="B113" i="19"/>
  <c r="I113" i="19" s="1"/>
  <c r="O112" i="19"/>
  <c r="I112" i="19"/>
  <c r="B112" i="19"/>
  <c r="R112" i="19" s="1"/>
  <c r="F111" i="19"/>
  <c r="B111" i="19"/>
  <c r="O111" i="19" s="1"/>
  <c r="R110" i="19"/>
  <c r="O110" i="19"/>
  <c r="L110" i="19"/>
  <c r="I110" i="19"/>
  <c r="F110" i="19"/>
  <c r="C110" i="19"/>
  <c r="B110" i="19"/>
  <c r="Q109" i="19"/>
  <c r="N109" i="19"/>
  <c r="O109" i="19" s="1"/>
  <c r="K109" i="19"/>
  <c r="H109" i="19"/>
  <c r="E109" i="19"/>
  <c r="B109" i="19" s="1"/>
  <c r="R108" i="19"/>
  <c r="O108" i="19"/>
  <c r="L108" i="19"/>
  <c r="I108" i="19"/>
  <c r="F108" i="19"/>
  <c r="C108" i="19"/>
  <c r="B108" i="19"/>
  <c r="I107" i="19"/>
  <c r="B107" i="19"/>
  <c r="R107" i="19" s="1"/>
  <c r="R106" i="19"/>
  <c r="O106" i="19"/>
  <c r="L106" i="19"/>
  <c r="I106" i="19"/>
  <c r="F106" i="19"/>
  <c r="C106" i="19"/>
  <c r="B106" i="19"/>
  <c r="O105" i="19"/>
  <c r="B105" i="19"/>
  <c r="L105" i="19" s="1"/>
  <c r="B104" i="19"/>
  <c r="I104" i="19" s="1"/>
  <c r="R103" i="19"/>
  <c r="O103" i="19"/>
  <c r="L103" i="19"/>
  <c r="I103" i="19"/>
  <c r="F103" i="19"/>
  <c r="C103" i="19"/>
  <c r="B103" i="19"/>
  <c r="R102" i="19"/>
  <c r="F102" i="19"/>
  <c r="B102" i="19"/>
  <c r="O102" i="19" s="1"/>
  <c r="I101" i="19"/>
  <c r="B101" i="19"/>
  <c r="L101" i="19" s="1"/>
  <c r="B100" i="19"/>
  <c r="I100" i="19" s="1"/>
  <c r="I99" i="19"/>
  <c r="B99" i="19"/>
  <c r="R99" i="19" s="1"/>
  <c r="B98" i="19"/>
  <c r="O98" i="19" s="1"/>
  <c r="O97" i="19"/>
  <c r="B97" i="19"/>
  <c r="L97" i="19" s="1"/>
  <c r="B96" i="19"/>
  <c r="I96" i="19" s="1"/>
  <c r="O95" i="19"/>
  <c r="B95" i="19"/>
  <c r="R95" i="19" s="1"/>
  <c r="R94" i="19"/>
  <c r="F94" i="19"/>
  <c r="B94" i="19"/>
  <c r="O94" i="19" s="1"/>
  <c r="I93" i="19"/>
  <c r="B93" i="19"/>
  <c r="L93" i="19" s="1"/>
  <c r="Q92" i="19"/>
  <c r="R92" i="19" s="1"/>
  <c r="N92" i="19"/>
  <c r="K92" i="19"/>
  <c r="L92" i="19" s="1"/>
  <c r="H92" i="19"/>
  <c r="E92" i="19"/>
  <c r="F92" i="19" s="1"/>
  <c r="B92" i="19"/>
  <c r="O92" i="19" s="1"/>
  <c r="Q91" i="19"/>
  <c r="N91" i="19"/>
  <c r="K91" i="19"/>
  <c r="H91" i="19"/>
  <c r="E91" i="19"/>
  <c r="R90" i="19"/>
  <c r="O90" i="19"/>
  <c r="L90" i="19"/>
  <c r="I90" i="19"/>
  <c r="F90" i="19"/>
  <c r="C90" i="19"/>
  <c r="B90" i="19"/>
  <c r="I89" i="19"/>
  <c r="B89" i="19"/>
  <c r="R89" i="19" s="1"/>
  <c r="B88" i="19"/>
  <c r="O88" i="19" s="1"/>
  <c r="O87" i="19"/>
  <c r="B87" i="19"/>
  <c r="L87" i="19" s="1"/>
  <c r="B86" i="19"/>
  <c r="I86" i="19" s="1"/>
  <c r="O85" i="19"/>
  <c r="B85" i="19"/>
  <c r="R85" i="19" s="1"/>
  <c r="Q84" i="19"/>
  <c r="N84" i="19"/>
  <c r="K84" i="19"/>
  <c r="H84" i="19"/>
  <c r="E84" i="19"/>
  <c r="B84" i="19" s="1"/>
  <c r="Q83" i="19"/>
  <c r="K83" i="19"/>
  <c r="E83" i="19"/>
  <c r="R82" i="19"/>
  <c r="O82" i="19"/>
  <c r="L82" i="19"/>
  <c r="I82" i="19"/>
  <c r="F82" i="19"/>
  <c r="C82" i="19"/>
  <c r="B82" i="19"/>
  <c r="O81" i="19"/>
  <c r="B81" i="19"/>
  <c r="L81" i="19" s="1"/>
  <c r="R80" i="19"/>
  <c r="O80" i="19"/>
  <c r="L80" i="19"/>
  <c r="I80" i="19"/>
  <c r="F80" i="19"/>
  <c r="C80" i="19"/>
  <c r="B80" i="19"/>
  <c r="I79" i="19"/>
  <c r="B79" i="19"/>
  <c r="R79" i="19" s="1"/>
  <c r="R78" i="19"/>
  <c r="O78" i="19"/>
  <c r="L78" i="19"/>
  <c r="I78" i="19"/>
  <c r="F78" i="19"/>
  <c r="C78" i="19"/>
  <c r="B78" i="19"/>
  <c r="O77" i="19"/>
  <c r="B77" i="19"/>
  <c r="L77" i="19" s="1"/>
  <c r="B76" i="19"/>
  <c r="I76" i="19" s="1"/>
  <c r="O75" i="19"/>
  <c r="B75" i="19"/>
  <c r="R75" i="19" s="1"/>
  <c r="B74" i="19"/>
  <c r="O74" i="19" s="1"/>
  <c r="O73" i="19"/>
  <c r="B73" i="19"/>
  <c r="L73" i="19" s="1"/>
  <c r="B72" i="19"/>
  <c r="I72" i="19" s="1"/>
  <c r="Q71" i="19"/>
  <c r="N71" i="19"/>
  <c r="K71" i="19"/>
  <c r="H71" i="19"/>
  <c r="H68" i="19" s="1"/>
  <c r="E71" i="19"/>
  <c r="B71" i="19" s="1"/>
  <c r="R70" i="19"/>
  <c r="O70" i="19"/>
  <c r="L70" i="19"/>
  <c r="I70" i="19"/>
  <c r="F70" i="19"/>
  <c r="C70" i="19"/>
  <c r="B70" i="19"/>
  <c r="B69" i="19"/>
  <c r="O69" i="19" s="1"/>
  <c r="Q68" i="19"/>
  <c r="N68" i="19"/>
  <c r="K68" i="19"/>
  <c r="E68" i="19"/>
  <c r="R67" i="19"/>
  <c r="O67" i="19"/>
  <c r="L67" i="19"/>
  <c r="I67" i="19"/>
  <c r="F67" i="19"/>
  <c r="C67" i="19"/>
  <c r="B67" i="19"/>
  <c r="B66" i="19"/>
  <c r="I66" i="19" s="1"/>
  <c r="B65" i="19"/>
  <c r="R65" i="19" s="1"/>
  <c r="F64" i="19"/>
  <c r="B64" i="19"/>
  <c r="B63" i="19"/>
  <c r="L63" i="19" s="1"/>
  <c r="L62" i="19"/>
  <c r="B62" i="19"/>
  <c r="R62" i="19" s="1"/>
  <c r="O61" i="19"/>
  <c r="I61" i="19"/>
  <c r="B61" i="19"/>
  <c r="R61" i="19" s="1"/>
  <c r="Q60" i="19"/>
  <c r="N60" i="19"/>
  <c r="K60" i="19"/>
  <c r="H60" i="19"/>
  <c r="E60" i="19"/>
  <c r="B60" i="19" s="1"/>
  <c r="R59" i="19"/>
  <c r="O59" i="19"/>
  <c r="L59" i="19"/>
  <c r="I59" i="19"/>
  <c r="F59" i="19"/>
  <c r="C59" i="19"/>
  <c r="B59" i="19"/>
  <c r="O58" i="19"/>
  <c r="B58" i="19"/>
  <c r="L58" i="19" s="1"/>
  <c r="R57" i="19"/>
  <c r="O57" i="19"/>
  <c r="L57" i="19"/>
  <c r="I57" i="19"/>
  <c r="F57" i="19"/>
  <c r="C57" i="19"/>
  <c r="B57" i="19"/>
  <c r="B56" i="19"/>
  <c r="L55" i="19"/>
  <c r="I55" i="19"/>
  <c r="B55" i="19"/>
  <c r="F55" i="19" s="1"/>
  <c r="B54" i="19"/>
  <c r="L54" i="19" s="1"/>
  <c r="B53" i="19"/>
  <c r="I53" i="19" s="1"/>
  <c r="L52" i="19"/>
  <c r="B52" i="19"/>
  <c r="I52" i="19" s="1"/>
  <c r="B51" i="19"/>
  <c r="O51" i="19" s="1"/>
  <c r="I50" i="19"/>
  <c r="B50" i="19"/>
  <c r="R50" i="19" s="1"/>
  <c r="I49" i="19"/>
  <c r="F49" i="19"/>
  <c r="B49" i="19"/>
  <c r="O49" i="19" s="1"/>
  <c r="O48" i="19"/>
  <c r="F48" i="19"/>
  <c r="B48" i="19"/>
  <c r="L48" i="19" s="1"/>
  <c r="Q47" i="19"/>
  <c r="N47" i="19"/>
  <c r="N39" i="19" s="1"/>
  <c r="K47" i="19"/>
  <c r="H47" i="19"/>
  <c r="E47" i="19"/>
  <c r="R46" i="19"/>
  <c r="O46" i="19"/>
  <c r="L46" i="19"/>
  <c r="I46" i="19"/>
  <c r="F46" i="19"/>
  <c r="C46" i="19"/>
  <c r="B46" i="19"/>
  <c r="B45" i="19"/>
  <c r="R45" i="19" s="1"/>
  <c r="B44" i="19"/>
  <c r="O44" i="19" s="1"/>
  <c r="B43" i="19"/>
  <c r="L43" i="19" s="1"/>
  <c r="B42" i="19"/>
  <c r="I42" i="19" s="1"/>
  <c r="B41" i="19"/>
  <c r="R41" i="19" s="1"/>
  <c r="Q40" i="19"/>
  <c r="Q39" i="19" s="1"/>
  <c r="N40" i="19"/>
  <c r="K40" i="19"/>
  <c r="K39" i="19" s="1"/>
  <c r="H40" i="19"/>
  <c r="H39" i="19" s="1"/>
  <c r="E40" i="19"/>
  <c r="F40" i="19" s="1"/>
  <c r="B40" i="19"/>
  <c r="R40" i="19" s="1"/>
  <c r="E39" i="19"/>
  <c r="R38" i="19"/>
  <c r="O38" i="19"/>
  <c r="L38" i="19"/>
  <c r="I38" i="19"/>
  <c r="F38" i="19"/>
  <c r="C38" i="19"/>
  <c r="B38" i="19"/>
  <c r="B37" i="19"/>
  <c r="L37" i="19" s="1"/>
  <c r="B36" i="19"/>
  <c r="I36" i="19" s="1"/>
  <c r="B35" i="19"/>
  <c r="R35" i="19" s="1"/>
  <c r="R34" i="19"/>
  <c r="I34" i="19"/>
  <c r="B34" i="19"/>
  <c r="O34" i="19" s="1"/>
  <c r="R33" i="19"/>
  <c r="O33" i="19"/>
  <c r="B33" i="19"/>
  <c r="L33" i="19" s="1"/>
  <c r="B32" i="19"/>
  <c r="I32" i="19" s="1"/>
  <c r="Q31" i="19"/>
  <c r="Q30" i="19" s="1"/>
  <c r="N31" i="19"/>
  <c r="K31" i="19"/>
  <c r="H31" i="19"/>
  <c r="E31" i="19"/>
  <c r="B31" i="19" s="1"/>
  <c r="N30" i="19"/>
  <c r="K30" i="19"/>
  <c r="H30" i="19"/>
  <c r="E30" i="19"/>
  <c r="R29" i="19"/>
  <c r="O29" i="19"/>
  <c r="L29" i="19"/>
  <c r="I29" i="19"/>
  <c r="F29" i="19"/>
  <c r="C29" i="19"/>
  <c r="B29" i="19"/>
  <c r="R28" i="19"/>
  <c r="I28" i="19"/>
  <c r="B28" i="19"/>
  <c r="O28" i="19" s="1"/>
  <c r="R27" i="19"/>
  <c r="O27" i="19"/>
  <c r="B27" i="19"/>
  <c r="L27" i="19" s="1"/>
  <c r="B26" i="19"/>
  <c r="I26" i="19" s="1"/>
  <c r="I25" i="19"/>
  <c r="B25" i="19"/>
  <c r="R25" i="19" s="1"/>
  <c r="Q24" i="19"/>
  <c r="N24" i="19"/>
  <c r="K24" i="19"/>
  <c r="H24" i="19"/>
  <c r="B24" i="19" s="1"/>
  <c r="F24" i="19" s="1"/>
  <c r="E24" i="19"/>
  <c r="R23" i="19"/>
  <c r="O23" i="19"/>
  <c r="L23" i="19"/>
  <c r="I23" i="19"/>
  <c r="F23" i="19"/>
  <c r="C23" i="19"/>
  <c r="B23" i="19"/>
  <c r="R22" i="19"/>
  <c r="O22" i="19"/>
  <c r="F22" i="19"/>
  <c r="B22" i="19"/>
  <c r="L22" i="19" s="1"/>
  <c r="B21" i="19"/>
  <c r="I21" i="19" s="1"/>
  <c r="I20" i="19"/>
  <c r="B20" i="19"/>
  <c r="R20" i="19" s="1"/>
  <c r="F19" i="19"/>
  <c r="B19" i="19"/>
  <c r="O19" i="19" s="1"/>
  <c r="Q18" i="19"/>
  <c r="N18" i="19"/>
  <c r="K18" i="19"/>
  <c r="H18" i="19"/>
  <c r="E18" i="19"/>
  <c r="K17" i="19"/>
  <c r="E17" i="19"/>
  <c r="R16" i="19"/>
  <c r="O16" i="19"/>
  <c r="L16" i="19"/>
  <c r="I16" i="19"/>
  <c r="F16" i="19"/>
  <c r="C16" i="19"/>
  <c r="B16" i="19"/>
  <c r="R14" i="19"/>
  <c r="O14" i="19"/>
  <c r="L14" i="19"/>
  <c r="I14" i="19"/>
  <c r="F14" i="19"/>
  <c r="C14" i="19"/>
  <c r="B14" i="19"/>
  <c r="R12" i="19"/>
  <c r="O12" i="19"/>
  <c r="L12" i="19"/>
  <c r="I12" i="19"/>
  <c r="F12" i="19"/>
  <c r="C12" i="19"/>
  <c r="B12" i="19"/>
  <c r="O122" i="18"/>
  <c r="L121" i="18"/>
  <c r="B121" i="18"/>
  <c r="O121" i="18" s="1"/>
  <c r="B120" i="18"/>
  <c r="O119" i="18"/>
  <c r="I119" i="18"/>
  <c r="B119" i="18"/>
  <c r="L119" i="18" s="1"/>
  <c r="R118" i="18"/>
  <c r="O118" i="18"/>
  <c r="B118" i="18"/>
  <c r="L118" i="18" s="1"/>
  <c r="O117" i="18"/>
  <c r="L117" i="18"/>
  <c r="B117" i="18"/>
  <c r="I116" i="18"/>
  <c r="B116" i="18"/>
  <c r="L116" i="18" s="1"/>
  <c r="Q115" i="18"/>
  <c r="N115" i="18"/>
  <c r="K115" i="18"/>
  <c r="H115" i="18"/>
  <c r="E115" i="18"/>
  <c r="R114" i="18"/>
  <c r="O114" i="18"/>
  <c r="L114" i="18"/>
  <c r="I114" i="18"/>
  <c r="F114" i="18"/>
  <c r="B114" i="18"/>
  <c r="B113" i="18"/>
  <c r="R112" i="18"/>
  <c r="O112" i="18"/>
  <c r="L112" i="18"/>
  <c r="I112" i="18"/>
  <c r="F112" i="18"/>
  <c r="C112" i="18"/>
  <c r="B112" i="18"/>
  <c r="F111" i="18"/>
  <c r="B111" i="18"/>
  <c r="L111" i="18" s="1"/>
  <c r="F110" i="18"/>
  <c r="B110" i="18"/>
  <c r="L110" i="18" s="1"/>
  <c r="B109" i="18"/>
  <c r="O109" i="18" s="1"/>
  <c r="R108" i="18"/>
  <c r="O108" i="18"/>
  <c r="L108" i="18"/>
  <c r="I108" i="18"/>
  <c r="F108" i="18"/>
  <c r="C108" i="18"/>
  <c r="B108" i="18"/>
  <c r="Q107" i="18"/>
  <c r="N107" i="18"/>
  <c r="K107" i="18"/>
  <c r="H107" i="18"/>
  <c r="E107" i="18"/>
  <c r="R106" i="18"/>
  <c r="O106" i="18"/>
  <c r="L106" i="18"/>
  <c r="I106" i="18"/>
  <c r="F106" i="18"/>
  <c r="C106" i="18"/>
  <c r="B106" i="18"/>
  <c r="R105" i="18"/>
  <c r="O105" i="18"/>
  <c r="B105" i="18"/>
  <c r="L105" i="18" s="1"/>
  <c r="L104" i="18"/>
  <c r="B104" i="18"/>
  <c r="O104" i="18" s="1"/>
  <c r="R103" i="18"/>
  <c r="O103" i="18"/>
  <c r="L103" i="18"/>
  <c r="I103" i="18"/>
  <c r="F103" i="18"/>
  <c r="C103" i="18"/>
  <c r="B103" i="18"/>
  <c r="B102" i="18"/>
  <c r="O102" i="18" s="1"/>
  <c r="B101" i="18"/>
  <c r="L101" i="18" s="1"/>
  <c r="L100" i="18"/>
  <c r="B100" i="18"/>
  <c r="O100" i="18" s="1"/>
  <c r="B99" i="18"/>
  <c r="R98" i="18"/>
  <c r="I98" i="18"/>
  <c r="B98" i="18"/>
  <c r="O98" i="18" s="1"/>
  <c r="R97" i="18"/>
  <c r="O97" i="18"/>
  <c r="B97" i="18"/>
  <c r="L97" i="18" s="1"/>
  <c r="L96" i="18"/>
  <c r="B96" i="18"/>
  <c r="O96" i="18" s="1"/>
  <c r="B95" i="18"/>
  <c r="I95" i="18" s="1"/>
  <c r="R94" i="18"/>
  <c r="I94" i="18"/>
  <c r="B94" i="18"/>
  <c r="O94" i="18" s="1"/>
  <c r="R93" i="18"/>
  <c r="O93" i="18"/>
  <c r="B93" i="18"/>
  <c r="L93" i="18" s="1"/>
  <c r="Q92" i="18"/>
  <c r="Q91" i="18" s="1"/>
  <c r="N92" i="18"/>
  <c r="N91" i="18" s="1"/>
  <c r="K92" i="18"/>
  <c r="H92" i="18"/>
  <c r="E92" i="18"/>
  <c r="K91" i="18"/>
  <c r="H91" i="18"/>
  <c r="R90" i="18"/>
  <c r="O90" i="18"/>
  <c r="L90" i="18"/>
  <c r="I90" i="18"/>
  <c r="F90" i="18"/>
  <c r="C90" i="18"/>
  <c r="B90" i="18"/>
  <c r="B89" i="18"/>
  <c r="B88" i="18"/>
  <c r="O88" i="18" s="1"/>
  <c r="B87" i="18"/>
  <c r="L87" i="18" s="1"/>
  <c r="B86" i="18"/>
  <c r="B85" i="18"/>
  <c r="Q84" i="18"/>
  <c r="N84" i="18"/>
  <c r="N83" i="18" s="1"/>
  <c r="K84" i="18"/>
  <c r="K83" i="18" s="1"/>
  <c r="H84" i="18"/>
  <c r="H83" i="18" s="1"/>
  <c r="E84" i="18"/>
  <c r="B84" i="18"/>
  <c r="R84" i="18" s="1"/>
  <c r="Q83" i="18"/>
  <c r="E83" i="18"/>
  <c r="R82" i="18"/>
  <c r="O82" i="18"/>
  <c r="L82" i="18"/>
  <c r="I82" i="18"/>
  <c r="F82" i="18"/>
  <c r="C82" i="18"/>
  <c r="B82" i="18"/>
  <c r="B81" i="18"/>
  <c r="L81" i="18" s="1"/>
  <c r="R80" i="18"/>
  <c r="O80" i="18"/>
  <c r="L80" i="18"/>
  <c r="I80" i="18"/>
  <c r="F80" i="18"/>
  <c r="C80" i="18"/>
  <c r="B80" i="18"/>
  <c r="I79" i="18"/>
  <c r="B79" i="18"/>
  <c r="R78" i="18"/>
  <c r="O78" i="18"/>
  <c r="L78" i="18"/>
  <c r="I78" i="18"/>
  <c r="F78" i="18"/>
  <c r="C78" i="18"/>
  <c r="B78" i="18"/>
  <c r="B77" i="18"/>
  <c r="L77" i="18" s="1"/>
  <c r="B76" i="18"/>
  <c r="B75" i="18"/>
  <c r="I74" i="18"/>
  <c r="F74" i="18"/>
  <c r="B74" i="18"/>
  <c r="O74" i="18" s="1"/>
  <c r="O73" i="18"/>
  <c r="F73" i="18"/>
  <c r="B73" i="18"/>
  <c r="L73" i="18" s="1"/>
  <c r="B72" i="18"/>
  <c r="Q71" i="18"/>
  <c r="N71" i="18"/>
  <c r="K71" i="18"/>
  <c r="H71" i="18"/>
  <c r="H68" i="18" s="1"/>
  <c r="E71" i="18"/>
  <c r="E68" i="18" s="1"/>
  <c r="R70" i="18"/>
  <c r="O70" i="18"/>
  <c r="L70" i="18"/>
  <c r="I70" i="18"/>
  <c r="F70" i="18"/>
  <c r="C70" i="18"/>
  <c r="B70" i="18"/>
  <c r="R69" i="18"/>
  <c r="I69" i="18"/>
  <c r="B69" i="18"/>
  <c r="O69" i="18" s="1"/>
  <c r="Q68" i="18"/>
  <c r="K68" i="18"/>
  <c r="R67" i="18"/>
  <c r="O67" i="18"/>
  <c r="L67" i="18"/>
  <c r="I67" i="18"/>
  <c r="F67" i="18"/>
  <c r="C67" i="18"/>
  <c r="B67" i="18"/>
  <c r="B66" i="18"/>
  <c r="O66" i="18" s="1"/>
  <c r="B65" i="18"/>
  <c r="I65" i="18" s="1"/>
  <c r="B64" i="18"/>
  <c r="O64" i="18" s="1"/>
  <c r="B63" i="18"/>
  <c r="L63" i="18" s="1"/>
  <c r="L62" i="18"/>
  <c r="B62" i="18"/>
  <c r="O62" i="18" s="1"/>
  <c r="B61" i="18"/>
  <c r="I61" i="18" s="1"/>
  <c r="Q60" i="18"/>
  <c r="N60" i="18"/>
  <c r="K60" i="18"/>
  <c r="H60" i="18"/>
  <c r="E60" i="18"/>
  <c r="R59" i="18"/>
  <c r="O59" i="18"/>
  <c r="L59" i="18"/>
  <c r="I59" i="18"/>
  <c r="F59" i="18"/>
  <c r="C59" i="18"/>
  <c r="B59" i="18"/>
  <c r="B58" i="18"/>
  <c r="L58" i="18" s="1"/>
  <c r="R57" i="18"/>
  <c r="O57" i="18"/>
  <c r="L57" i="18"/>
  <c r="I57" i="18"/>
  <c r="F57" i="18"/>
  <c r="C57" i="18"/>
  <c r="B57" i="18"/>
  <c r="B56" i="18"/>
  <c r="I56" i="18" s="1"/>
  <c r="F55" i="18"/>
  <c r="B55" i="18"/>
  <c r="L55" i="18" s="1"/>
  <c r="F54" i="18"/>
  <c r="B54" i="18"/>
  <c r="L54" i="18" s="1"/>
  <c r="B53" i="18"/>
  <c r="O53" i="18" s="1"/>
  <c r="I52" i="18"/>
  <c r="B52" i="18"/>
  <c r="L52" i="18" s="1"/>
  <c r="I51" i="18"/>
  <c r="F51" i="18"/>
  <c r="B51" i="18"/>
  <c r="L51" i="18" s="1"/>
  <c r="O50" i="18"/>
  <c r="F50" i="18"/>
  <c r="B50" i="18"/>
  <c r="L50" i="18" s="1"/>
  <c r="L49" i="18"/>
  <c r="B49" i="18"/>
  <c r="O49" i="18" s="1"/>
  <c r="B48" i="18"/>
  <c r="L48" i="18" s="1"/>
  <c r="Q47" i="18"/>
  <c r="N47" i="18"/>
  <c r="K47" i="18"/>
  <c r="H47" i="18"/>
  <c r="B47" i="18" s="1"/>
  <c r="E47" i="18"/>
  <c r="R46" i="18"/>
  <c r="O46" i="18"/>
  <c r="L46" i="18"/>
  <c r="I46" i="18"/>
  <c r="F46" i="18"/>
  <c r="C46" i="18"/>
  <c r="B46" i="18"/>
  <c r="B45" i="18"/>
  <c r="L45" i="18" s="1"/>
  <c r="O44" i="18"/>
  <c r="B44" i="18"/>
  <c r="L44" i="18" s="1"/>
  <c r="L43" i="18"/>
  <c r="I43" i="18"/>
  <c r="B43" i="18"/>
  <c r="O42" i="18"/>
  <c r="I42" i="18"/>
  <c r="F42" i="18"/>
  <c r="B42" i="18"/>
  <c r="L42" i="18" s="1"/>
  <c r="R41" i="18"/>
  <c r="O41" i="18"/>
  <c r="B41" i="18"/>
  <c r="L41" i="18" s="1"/>
  <c r="Q40" i="18"/>
  <c r="Q39" i="18" s="1"/>
  <c r="N40" i="18"/>
  <c r="K40" i="18"/>
  <c r="K39" i="18" s="1"/>
  <c r="H40" i="18"/>
  <c r="E40" i="18"/>
  <c r="E39" i="18" s="1"/>
  <c r="R38" i="18"/>
  <c r="O38" i="18"/>
  <c r="L38" i="18"/>
  <c r="I38" i="18"/>
  <c r="F38" i="18"/>
  <c r="C38" i="18"/>
  <c r="B38" i="18"/>
  <c r="B37" i="18"/>
  <c r="L37" i="18" s="1"/>
  <c r="I36" i="18"/>
  <c r="F36" i="18"/>
  <c r="B36" i="18"/>
  <c r="O36" i="18" s="1"/>
  <c r="O35" i="18"/>
  <c r="F35" i="18"/>
  <c r="B35" i="18"/>
  <c r="L35" i="18" s="1"/>
  <c r="B34" i="18"/>
  <c r="O34" i="18" s="1"/>
  <c r="B33" i="18"/>
  <c r="I33" i="18" s="1"/>
  <c r="B32" i="18"/>
  <c r="O32" i="18" s="1"/>
  <c r="Q31" i="18"/>
  <c r="Q30" i="18" s="1"/>
  <c r="N31" i="18"/>
  <c r="K31" i="18"/>
  <c r="H31" i="18"/>
  <c r="E31" i="18"/>
  <c r="N30" i="18"/>
  <c r="K30" i="18"/>
  <c r="H30" i="18"/>
  <c r="E30" i="18"/>
  <c r="R29" i="18"/>
  <c r="O29" i="18"/>
  <c r="L29" i="18"/>
  <c r="I29" i="18"/>
  <c r="F29" i="18"/>
  <c r="C29" i="18"/>
  <c r="B29" i="18"/>
  <c r="B28" i="18"/>
  <c r="O28" i="18" s="1"/>
  <c r="L27" i="18"/>
  <c r="B27" i="18"/>
  <c r="I27" i="18" s="1"/>
  <c r="B26" i="18"/>
  <c r="L26" i="18" s="1"/>
  <c r="B25" i="18"/>
  <c r="L25" i="18" s="1"/>
  <c r="Q24" i="18"/>
  <c r="N24" i="18"/>
  <c r="K24" i="18"/>
  <c r="H24" i="18"/>
  <c r="H17" i="18" s="1"/>
  <c r="E24" i="18"/>
  <c r="R23" i="18"/>
  <c r="O23" i="18"/>
  <c r="L23" i="18"/>
  <c r="I23" i="18"/>
  <c r="F23" i="18"/>
  <c r="C23" i="18"/>
  <c r="B23" i="18"/>
  <c r="L22" i="18"/>
  <c r="B22" i="18"/>
  <c r="I22" i="18" s="1"/>
  <c r="B21" i="18"/>
  <c r="L21" i="18" s="1"/>
  <c r="B20" i="18"/>
  <c r="L20" i="18" s="1"/>
  <c r="B19" i="18"/>
  <c r="Q18" i="18"/>
  <c r="N18" i="18"/>
  <c r="K18" i="18"/>
  <c r="H18" i="18"/>
  <c r="B18" i="18" s="1"/>
  <c r="O18" i="18" s="1"/>
  <c r="E18" i="18"/>
  <c r="N17" i="18"/>
  <c r="R16" i="18"/>
  <c r="O16" i="18"/>
  <c r="L16" i="18"/>
  <c r="I16" i="18"/>
  <c r="F16" i="18"/>
  <c r="C16" i="18"/>
  <c r="B16" i="18"/>
  <c r="R14" i="18"/>
  <c r="O14" i="18"/>
  <c r="L14" i="18"/>
  <c r="I14" i="18"/>
  <c r="F14" i="18"/>
  <c r="C14" i="18"/>
  <c r="B14" i="18"/>
  <c r="R12" i="18"/>
  <c r="O12" i="18"/>
  <c r="L12" i="18"/>
  <c r="I12" i="18"/>
  <c r="F12" i="18"/>
  <c r="C12" i="18"/>
  <c r="B12" i="18"/>
  <c r="B115" i="16"/>
  <c r="R115" i="16" s="1"/>
  <c r="R114" i="16"/>
  <c r="B114" i="16"/>
  <c r="O114" i="16" s="1"/>
  <c r="O113" i="16"/>
  <c r="I113" i="16"/>
  <c r="B113" i="16"/>
  <c r="L113" i="16" s="1"/>
  <c r="B112" i="16"/>
  <c r="L112" i="16" s="1"/>
  <c r="I111" i="16"/>
  <c r="B111" i="16"/>
  <c r="R111" i="16" s="1"/>
  <c r="F110" i="16"/>
  <c r="B110" i="16"/>
  <c r="O110" i="16" s="1"/>
  <c r="Q109" i="16"/>
  <c r="N109" i="16"/>
  <c r="K109" i="16"/>
  <c r="H109" i="16"/>
  <c r="E109" i="16"/>
  <c r="O108" i="16"/>
  <c r="L108" i="16"/>
  <c r="I108" i="16"/>
  <c r="F108" i="16"/>
  <c r="B108" i="16"/>
  <c r="R107" i="16"/>
  <c r="F107" i="16"/>
  <c r="B107" i="16"/>
  <c r="O107" i="16" s="1"/>
  <c r="R106" i="16"/>
  <c r="O106" i="16"/>
  <c r="L106" i="16"/>
  <c r="I106" i="16"/>
  <c r="F106" i="16"/>
  <c r="C106" i="16"/>
  <c r="B106" i="16"/>
  <c r="B105" i="16"/>
  <c r="F104" i="16"/>
  <c r="B104" i="16"/>
  <c r="R104" i="16" s="1"/>
  <c r="B103" i="16"/>
  <c r="O103" i="16" s="1"/>
  <c r="R102" i="16"/>
  <c r="O102" i="16"/>
  <c r="L102" i="16"/>
  <c r="I102" i="16"/>
  <c r="F102" i="16"/>
  <c r="C102" i="16"/>
  <c r="B102" i="16"/>
  <c r="Q101" i="16"/>
  <c r="N101" i="16"/>
  <c r="K101" i="16"/>
  <c r="H101" i="16"/>
  <c r="B101" i="16" s="1"/>
  <c r="E101" i="16"/>
  <c r="R100" i="16"/>
  <c r="O100" i="16"/>
  <c r="L100" i="16"/>
  <c r="I100" i="16"/>
  <c r="F100" i="16"/>
  <c r="C100" i="16"/>
  <c r="B100" i="16"/>
  <c r="F99" i="16"/>
  <c r="B99" i="16"/>
  <c r="R99" i="16" s="1"/>
  <c r="B98" i="16"/>
  <c r="O98" i="16" s="1"/>
  <c r="R97" i="16"/>
  <c r="O97" i="16"/>
  <c r="L97" i="16"/>
  <c r="I97" i="16"/>
  <c r="F97" i="16"/>
  <c r="C97" i="16"/>
  <c r="B97" i="16"/>
  <c r="B96" i="16"/>
  <c r="I95" i="16"/>
  <c r="B95" i="16"/>
  <c r="R95" i="16" s="1"/>
  <c r="R94" i="16"/>
  <c r="F94" i="16"/>
  <c r="B94" i="16"/>
  <c r="O94" i="16" s="1"/>
  <c r="B93" i="16"/>
  <c r="L93" i="16" s="1"/>
  <c r="B92" i="16"/>
  <c r="I91" i="16"/>
  <c r="F91" i="16"/>
  <c r="B91" i="16"/>
  <c r="L91" i="16" s="1"/>
  <c r="F90" i="16"/>
  <c r="B90" i="16"/>
  <c r="O90" i="16" s="1"/>
  <c r="B89" i="16"/>
  <c r="L89" i="16" s="1"/>
  <c r="B88" i="16"/>
  <c r="Q87" i="16"/>
  <c r="Q86" i="16" s="1"/>
  <c r="N87" i="16"/>
  <c r="K87" i="16"/>
  <c r="H87" i="16"/>
  <c r="E87" i="16"/>
  <c r="N86" i="16"/>
  <c r="K86" i="16"/>
  <c r="E86" i="16"/>
  <c r="R85" i="16"/>
  <c r="O85" i="16"/>
  <c r="L85" i="16"/>
  <c r="I85" i="16"/>
  <c r="F85" i="16"/>
  <c r="C85" i="16"/>
  <c r="B85" i="16"/>
  <c r="R84" i="16"/>
  <c r="B84" i="16"/>
  <c r="O84" i="16" s="1"/>
  <c r="O83" i="16"/>
  <c r="B83" i="16"/>
  <c r="L83" i="16" s="1"/>
  <c r="B82" i="16"/>
  <c r="O81" i="16"/>
  <c r="I81" i="16"/>
  <c r="B81" i="16"/>
  <c r="L81" i="16" s="1"/>
  <c r="R80" i="16"/>
  <c r="F80" i="16"/>
  <c r="B80" i="16"/>
  <c r="O80" i="16" s="1"/>
  <c r="Q79" i="16"/>
  <c r="N79" i="16"/>
  <c r="N78" i="16" s="1"/>
  <c r="K79" i="16"/>
  <c r="K78" i="16" s="1"/>
  <c r="H79" i="16"/>
  <c r="E79" i="16"/>
  <c r="Q78" i="16"/>
  <c r="H78" i="16"/>
  <c r="E78" i="16"/>
  <c r="R77" i="16"/>
  <c r="O77" i="16"/>
  <c r="L77" i="16"/>
  <c r="I77" i="16"/>
  <c r="F77" i="16"/>
  <c r="C77" i="16"/>
  <c r="B77" i="16"/>
  <c r="B76" i="16"/>
  <c r="L76" i="16" s="1"/>
  <c r="R75" i="16"/>
  <c r="O75" i="16"/>
  <c r="L75" i="16"/>
  <c r="I75" i="16"/>
  <c r="F75" i="16"/>
  <c r="C75" i="16"/>
  <c r="B75" i="16"/>
  <c r="R74" i="16"/>
  <c r="F74" i="16"/>
  <c r="B74" i="16"/>
  <c r="O74" i="16" s="1"/>
  <c r="R73" i="16"/>
  <c r="O73" i="16"/>
  <c r="L73" i="16"/>
  <c r="I73" i="16"/>
  <c r="F73" i="16"/>
  <c r="C73" i="16"/>
  <c r="B73" i="16"/>
  <c r="B72" i="16"/>
  <c r="L72" i="16" s="1"/>
  <c r="I71" i="16"/>
  <c r="F71" i="16"/>
  <c r="B71" i="16"/>
  <c r="R71" i="16" s="1"/>
  <c r="F70" i="16"/>
  <c r="B70" i="16"/>
  <c r="O70" i="16" s="1"/>
  <c r="O69" i="16"/>
  <c r="B69" i="16"/>
  <c r="L69" i="16" s="1"/>
  <c r="B68" i="16"/>
  <c r="L68" i="16" s="1"/>
  <c r="Q67" i="16"/>
  <c r="N67" i="16"/>
  <c r="K67" i="16"/>
  <c r="H67" i="16"/>
  <c r="E67" i="16"/>
  <c r="R66" i="16"/>
  <c r="O66" i="16"/>
  <c r="L66" i="16"/>
  <c r="I66" i="16"/>
  <c r="F66" i="16"/>
  <c r="C66" i="16"/>
  <c r="B66" i="16"/>
  <c r="R65" i="16"/>
  <c r="F65" i="16"/>
  <c r="B65" i="16"/>
  <c r="O65" i="16" s="1"/>
  <c r="Q64" i="16"/>
  <c r="K64" i="16"/>
  <c r="E64" i="16"/>
  <c r="R63" i="16"/>
  <c r="O63" i="16"/>
  <c r="L63" i="16"/>
  <c r="I63" i="16"/>
  <c r="F63" i="16"/>
  <c r="C63" i="16"/>
  <c r="B63" i="16"/>
  <c r="B62" i="16"/>
  <c r="L62" i="16" s="1"/>
  <c r="B61" i="16"/>
  <c r="L61" i="16" s="1"/>
  <c r="R60" i="16"/>
  <c r="F60" i="16"/>
  <c r="B60" i="16"/>
  <c r="O60" i="16" s="1"/>
  <c r="B59" i="16"/>
  <c r="L59" i="16" s="1"/>
  <c r="B58" i="16"/>
  <c r="L58" i="16" s="1"/>
  <c r="F57" i="16"/>
  <c r="B57" i="16"/>
  <c r="R57" i="16" s="1"/>
  <c r="Q56" i="16"/>
  <c r="N56" i="16"/>
  <c r="K56" i="16"/>
  <c r="H56" i="16"/>
  <c r="E56" i="16"/>
  <c r="R55" i="16"/>
  <c r="O55" i="16"/>
  <c r="L55" i="16"/>
  <c r="I55" i="16"/>
  <c r="F55" i="16"/>
  <c r="C55" i="16"/>
  <c r="B55" i="16"/>
  <c r="B54" i="16"/>
  <c r="L54" i="16" s="1"/>
  <c r="R53" i="16"/>
  <c r="O53" i="16"/>
  <c r="L53" i="16"/>
  <c r="I53" i="16"/>
  <c r="F53" i="16"/>
  <c r="C53" i="16"/>
  <c r="B53" i="16"/>
  <c r="O52" i="16"/>
  <c r="I52" i="16"/>
  <c r="B52" i="16"/>
  <c r="L52" i="16" s="1"/>
  <c r="R51" i="16"/>
  <c r="F51" i="16"/>
  <c r="B51" i="16"/>
  <c r="O51" i="16" s="1"/>
  <c r="I50" i="16"/>
  <c r="B50" i="16"/>
  <c r="L50" i="16" s="1"/>
  <c r="B49" i="16"/>
  <c r="O49" i="16" s="1"/>
  <c r="B48" i="16"/>
  <c r="R48" i="16" s="1"/>
  <c r="F47" i="16"/>
  <c r="B47" i="16"/>
  <c r="L47" i="16" s="1"/>
  <c r="B46" i="16"/>
  <c r="I46" i="16" s="1"/>
  <c r="B45" i="16"/>
  <c r="R45" i="16" s="1"/>
  <c r="F44" i="16"/>
  <c r="B44" i="16"/>
  <c r="L44" i="16" s="1"/>
  <c r="Q43" i="16"/>
  <c r="N43" i="16"/>
  <c r="K43" i="16"/>
  <c r="H43" i="16"/>
  <c r="E43" i="16"/>
  <c r="R42" i="16"/>
  <c r="O42" i="16"/>
  <c r="L42" i="16"/>
  <c r="I42" i="16"/>
  <c r="F42" i="16"/>
  <c r="C42" i="16"/>
  <c r="B42" i="16"/>
  <c r="B41" i="16"/>
  <c r="I41" i="16" s="1"/>
  <c r="B40" i="16"/>
  <c r="R40" i="16" s="1"/>
  <c r="B39" i="16"/>
  <c r="O39" i="16" s="1"/>
  <c r="B38" i="16"/>
  <c r="L38" i="16" s="1"/>
  <c r="Q37" i="16"/>
  <c r="N37" i="16"/>
  <c r="K37" i="16"/>
  <c r="H37" i="16"/>
  <c r="H36" i="16" s="1"/>
  <c r="E37" i="16"/>
  <c r="N36" i="16"/>
  <c r="O35" i="16"/>
  <c r="L35" i="16"/>
  <c r="I35" i="16"/>
  <c r="F35" i="16"/>
  <c r="C35" i="16"/>
  <c r="B35" i="16"/>
  <c r="F34" i="16"/>
  <c r="B34" i="16"/>
  <c r="O34" i="16" s="1"/>
  <c r="I33" i="16"/>
  <c r="F33" i="16"/>
  <c r="B33" i="16"/>
  <c r="L33" i="16" s="1"/>
  <c r="B32" i="16"/>
  <c r="I32" i="16" s="1"/>
  <c r="I31" i="16"/>
  <c r="B31" i="16"/>
  <c r="R31" i="16" s="1"/>
  <c r="F30" i="16"/>
  <c r="B30" i="16"/>
  <c r="O30" i="16" s="1"/>
  <c r="Q29" i="16"/>
  <c r="N29" i="16"/>
  <c r="K29" i="16"/>
  <c r="K28" i="16" s="1"/>
  <c r="H29" i="16"/>
  <c r="H28" i="16" s="1"/>
  <c r="E29" i="16"/>
  <c r="E28" i="16" s="1"/>
  <c r="Q28" i="16"/>
  <c r="N28" i="16"/>
  <c r="R27" i="16"/>
  <c r="O27" i="16"/>
  <c r="L27" i="16"/>
  <c r="I27" i="16"/>
  <c r="F27" i="16"/>
  <c r="C27" i="16"/>
  <c r="B27" i="16"/>
  <c r="B26" i="16"/>
  <c r="I26" i="16" s="1"/>
  <c r="I25" i="16"/>
  <c r="B25" i="16"/>
  <c r="R25" i="16" s="1"/>
  <c r="F24" i="16"/>
  <c r="B24" i="16"/>
  <c r="O24" i="16" s="1"/>
  <c r="Q23" i="16"/>
  <c r="N23" i="16"/>
  <c r="K23" i="16"/>
  <c r="H23" i="16"/>
  <c r="E23" i="16"/>
  <c r="O22" i="16"/>
  <c r="L22" i="16"/>
  <c r="I22" i="16"/>
  <c r="F22" i="16"/>
  <c r="C22" i="16"/>
  <c r="B22" i="16"/>
  <c r="I21" i="16"/>
  <c r="B21" i="16"/>
  <c r="R21" i="16" s="1"/>
  <c r="I20" i="16"/>
  <c r="F20" i="16"/>
  <c r="B20" i="16"/>
  <c r="O20" i="16" s="1"/>
  <c r="O19" i="16"/>
  <c r="I19" i="16"/>
  <c r="F19" i="16"/>
  <c r="B19" i="16"/>
  <c r="L19" i="16" s="1"/>
  <c r="Q18" i="16"/>
  <c r="N18" i="16"/>
  <c r="K18" i="16"/>
  <c r="H18" i="16"/>
  <c r="E18" i="16"/>
  <c r="N17" i="16"/>
  <c r="H17" i="16"/>
  <c r="B16" i="16"/>
  <c r="P15" i="16"/>
  <c r="M15" i="16"/>
  <c r="J15" i="16"/>
  <c r="G15" i="16"/>
  <c r="R14" i="16"/>
  <c r="O14" i="16"/>
  <c r="L14" i="16"/>
  <c r="I14" i="16"/>
  <c r="F14" i="16"/>
  <c r="C14" i="16"/>
  <c r="B14" i="16"/>
  <c r="R12" i="16"/>
  <c r="O12" i="16"/>
  <c r="L12" i="16"/>
  <c r="I12" i="16"/>
  <c r="F12" i="16"/>
  <c r="C12" i="16"/>
  <c r="B12" i="16"/>
  <c r="I115" i="15"/>
  <c r="B115" i="15"/>
  <c r="R115" i="15" s="1"/>
  <c r="B114" i="15"/>
  <c r="O114" i="15" s="1"/>
  <c r="O113" i="15"/>
  <c r="B113" i="15"/>
  <c r="L113" i="15" s="1"/>
  <c r="B112" i="15"/>
  <c r="R111" i="15"/>
  <c r="I111" i="15"/>
  <c r="B111" i="15"/>
  <c r="O111" i="15" s="1"/>
  <c r="R110" i="15"/>
  <c r="F110" i="15"/>
  <c r="B110" i="15"/>
  <c r="O110" i="15" s="1"/>
  <c r="Q109" i="15"/>
  <c r="N109" i="15"/>
  <c r="K109" i="15"/>
  <c r="H109" i="15"/>
  <c r="E109" i="15"/>
  <c r="R108" i="15"/>
  <c r="O108" i="15"/>
  <c r="L108" i="15"/>
  <c r="I108" i="15"/>
  <c r="F108" i="15"/>
  <c r="B108" i="15"/>
  <c r="B107" i="15"/>
  <c r="R107" i="15" s="1"/>
  <c r="R106" i="15"/>
  <c r="O106" i="15"/>
  <c r="L106" i="15"/>
  <c r="I106" i="15"/>
  <c r="F106" i="15"/>
  <c r="C106" i="15"/>
  <c r="B106" i="15"/>
  <c r="B105" i="15"/>
  <c r="L105" i="15" s="1"/>
  <c r="B104" i="15"/>
  <c r="B103" i="15"/>
  <c r="R103" i="15" s="1"/>
  <c r="R102" i="15"/>
  <c r="O102" i="15"/>
  <c r="L102" i="15"/>
  <c r="I102" i="15"/>
  <c r="F102" i="15"/>
  <c r="C102" i="15"/>
  <c r="B102" i="15"/>
  <c r="Q101" i="15"/>
  <c r="N101" i="15"/>
  <c r="K101" i="15"/>
  <c r="H101" i="15"/>
  <c r="E101" i="15"/>
  <c r="R100" i="15"/>
  <c r="O100" i="15"/>
  <c r="L100" i="15"/>
  <c r="I100" i="15"/>
  <c r="F100" i="15"/>
  <c r="C100" i="15"/>
  <c r="B100" i="15"/>
  <c r="B99" i="15"/>
  <c r="B98" i="15"/>
  <c r="O98" i="15" s="1"/>
  <c r="R97" i="15"/>
  <c r="O97" i="15"/>
  <c r="L97" i="15"/>
  <c r="I97" i="15"/>
  <c r="F97" i="15"/>
  <c r="C97" i="15"/>
  <c r="B97" i="15"/>
  <c r="O96" i="15"/>
  <c r="B96" i="15"/>
  <c r="L96" i="15" s="1"/>
  <c r="B95" i="15"/>
  <c r="B94" i="15"/>
  <c r="R94" i="15" s="1"/>
  <c r="R93" i="15"/>
  <c r="B93" i="15"/>
  <c r="O93" i="15" s="1"/>
  <c r="O92" i="15"/>
  <c r="B92" i="15"/>
  <c r="L92" i="15" s="1"/>
  <c r="B91" i="15"/>
  <c r="B90" i="15"/>
  <c r="R90" i="15" s="1"/>
  <c r="R89" i="15"/>
  <c r="B89" i="15"/>
  <c r="O89" i="15" s="1"/>
  <c r="O88" i="15"/>
  <c r="B88" i="15"/>
  <c r="L88" i="15" s="1"/>
  <c r="Q87" i="15"/>
  <c r="N87" i="15"/>
  <c r="O87" i="15" s="1"/>
  <c r="K87" i="15"/>
  <c r="H87" i="15"/>
  <c r="E87" i="15"/>
  <c r="B87" i="15" s="1"/>
  <c r="I87" i="15" s="1"/>
  <c r="Q86" i="15"/>
  <c r="N86" i="15"/>
  <c r="O86" i="15" s="1"/>
  <c r="K86" i="15"/>
  <c r="H86" i="15"/>
  <c r="E86" i="15"/>
  <c r="B86" i="15"/>
  <c r="I86" i="15" s="1"/>
  <c r="R85" i="15"/>
  <c r="O85" i="15"/>
  <c r="L85" i="15"/>
  <c r="I85" i="15"/>
  <c r="F85" i="15"/>
  <c r="C85" i="15"/>
  <c r="B85" i="15"/>
  <c r="B84" i="15"/>
  <c r="O84" i="15" s="1"/>
  <c r="B83" i="15"/>
  <c r="L83" i="15" s="1"/>
  <c r="O82" i="15"/>
  <c r="B82" i="15"/>
  <c r="L82" i="15" s="1"/>
  <c r="B81" i="15"/>
  <c r="R80" i="15"/>
  <c r="I80" i="15"/>
  <c r="B80" i="15"/>
  <c r="O80" i="15" s="1"/>
  <c r="Q79" i="15"/>
  <c r="Q78" i="15" s="1"/>
  <c r="N79" i="15"/>
  <c r="K79" i="15"/>
  <c r="H79" i="15"/>
  <c r="H78" i="15" s="1"/>
  <c r="E79" i="15"/>
  <c r="E78" i="15" s="1"/>
  <c r="B78" i="15" s="1"/>
  <c r="N78" i="15"/>
  <c r="K78" i="15"/>
  <c r="R77" i="15"/>
  <c r="O77" i="15"/>
  <c r="L77" i="15"/>
  <c r="I77" i="15"/>
  <c r="F77" i="15"/>
  <c r="C77" i="15"/>
  <c r="B77" i="15"/>
  <c r="B76" i="15"/>
  <c r="L76" i="15" s="1"/>
  <c r="R75" i="15"/>
  <c r="O75" i="15"/>
  <c r="L75" i="15"/>
  <c r="I75" i="15"/>
  <c r="F75" i="15"/>
  <c r="C75" i="15"/>
  <c r="B75" i="15"/>
  <c r="B74" i="15"/>
  <c r="L74" i="15" s="1"/>
  <c r="R73" i="15"/>
  <c r="O73" i="15"/>
  <c r="L73" i="15"/>
  <c r="I73" i="15"/>
  <c r="F73" i="15"/>
  <c r="C73" i="15"/>
  <c r="B73" i="15"/>
  <c r="O72" i="15"/>
  <c r="B72" i="15"/>
  <c r="L72" i="15" s="1"/>
  <c r="B71" i="15"/>
  <c r="O70" i="15"/>
  <c r="I70" i="15"/>
  <c r="B70" i="15"/>
  <c r="L70" i="15" s="1"/>
  <c r="R69" i="15"/>
  <c r="O69" i="15"/>
  <c r="B69" i="15"/>
  <c r="L69" i="15" s="1"/>
  <c r="B68" i="15"/>
  <c r="L68" i="15" s="1"/>
  <c r="Q67" i="15"/>
  <c r="Q64" i="15" s="1"/>
  <c r="N67" i="15"/>
  <c r="K67" i="15"/>
  <c r="K64" i="15" s="1"/>
  <c r="H67" i="15"/>
  <c r="E67" i="15"/>
  <c r="R66" i="15"/>
  <c r="O66" i="15"/>
  <c r="L66" i="15"/>
  <c r="I66" i="15"/>
  <c r="F66" i="15"/>
  <c r="C66" i="15"/>
  <c r="B66" i="15"/>
  <c r="B65" i="15"/>
  <c r="R65" i="15" s="1"/>
  <c r="N64" i="15"/>
  <c r="H64" i="15"/>
  <c r="R63" i="15"/>
  <c r="O63" i="15"/>
  <c r="L63" i="15"/>
  <c r="I63" i="15"/>
  <c r="F63" i="15"/>
  <c r="C63" i="15"/>
  <c r="B63" i="15"/>
  <c r="O62" i="15"/>
  <c r="I62" i="15"/>
  <c r="B62" i="15"/>
  <c r="L62" i="15" s="1"/>
  <c r="B61" i="15"/>
  <c r="O61" i="15" s="1"/>
  <c r="B60" i="15"/>
  <c r="L60" i="15" s="1"/>
  <c r="R59" i="15"/>
  <c r="I59" i="15"/>
  <c r="B59" i="15"/>
  <c r="O59" i="15" s="1"/>
  <c r="B58" i="15"/>
  <c r="L58" i="15" s="1"/>
  <c r="B57" i="15"/>
  <c r="F57" i="15" s="1"/>
  <c r="Q56" i="15"/>
  <c r="N56" i="15"/>
  <c r="K56" i="15"/>
  <c r="H56" i="15"/>
  <c r="E56" i="15"/>
  <c r="R55" i="15"/>
  <c r="O55" i="15"/>
  <c r="L55" i="15"/>
  <c r="I55" i="15"/>
  <c r="F55" i="15"/>
  <c r="C55" i="15"/>
  <c r="B55" i="15"/>
  <c r="L54" i="15"/>
  <c r="I54" i="15"/>
  <c r="B54" i="15"/>
  <c r="R53" i="15"/>
  <c r="O53" i="15"/>
  <c r="L53" i="15"/>
  <c r="I53" i="15"/>
  <c r="F53" i="15"/>
  <c r="C53" i="15"/>
  <c r="B53" i="15"/>
  <c r="B52" i="15"/>
  <c r="I52" i="15" s="1"/>
  <c r="B51" i="15"/>
  <c r="F50" i="15"/>
  <c r="B50" i="15"/>
  <c r="I50" i="15" s="1"/>
  <c r="I49" i="15"/>
  <c r="B49" i="15"/>
  <c r="L49" i="15" s="1"/>
  <c r="L48" i="15"/>
  <c r="B48" i="15"/>
  <c r="I48" i="15" s="1"/>
  <c r="I47" i="15"/>
  <c r="B47" i="15"/>
  <c r="L47" i="15" s="1"/>
  <c r="O46" i="15"/>
  <c r="I46" i="15"/>
  <c r="F46" i="15"/>
  <c r="B46" i="15"/>
  <c r="L46" i="15" s="1"/>
  <c r="R45" i="15"/>
  <c r="B45" i="15"/>
  <c r="I45" i="15" s="1"/>
  <c r="L44" i="15"/>
  <c r="B44" i="15"/>
  <c r="I44" i="15" s="1"/>
  <c r="Q43" i="15"/>
  <c r="R43" i="15" s="1"/>
  <c r="N43" i="15"/>
  <c r="K43" i="15"/>
  <c r="L43" i="15" s="1"/>
  <c r="H43" i="15"/>
  <c r="I43" i="15" s="1"/>
  <c r="E43" i="15"/>
  <c r="F43" i="15" s="1"/>
  <c r="B43" i="15"/>
  <c r="R42" i="15"/>
  <c r="O42" i="15"/>
  <c r="L42" i="15"/>
  <c r="I42" i="15"/>
  <c r="F42" i="15"/>
  <c r="C42" i="15"/>
  <c r="B42" i="15"/>
  <c r="B41" i="15"/>
  <c r="L41" i="15" s="1"/>
  <c r="B40" i="15"/>
  <c r="I40" i="15" s="1"/>
  <c r="L39" i="15"/>
  <c r="B39" i="15"/>
  <c r="I39" i="15" s="1"/>
  <c r="L38" i="15"/>
  <c r="B38" i="15"/>
  <c r="F38" i="15" s="1"/>
  <c r="Q37" i="15"/>
  <c r="N37" i="15"/>
  <c r="K37" i="15"/>
  <c r="K36" i="15" s="1"/>
  <c r="H37" i="15"/>
  <c r="B37" i="15" s="1"/>
  <c r="E37" i="15"/>
  <c r="Q36" i="15"/>
  <c r="E36" i="15"/>
  <c r="R35" i="15"/>
  <c r="O35" i="15"/>
  <c r="L35" i="15"/>
  <c r="I35" i="15"/>
  <c r="F35" i="15"/>
  <c r="C35" i="15"/>
  <c r="B35" i="15"/>
  <c r="I34" i="15"/>
  <c r="B34" i="15"/>
  <c r="R34" i="15" s="1"/>
  <c r="I33" i="15"/>
  <c r="F33" i="15"/>
  <c r="B33" i="15"/>
  <c r="O33" i="15" s="1"/>
  <c r="O32" i="15"/>
  <c r="I32" i="15"/>
  <c r="F32" i="15"/>
  <c r="B32" i="15"/>
  <c r="L32" i="15" s="1"/>
  <c r="B31" i="15"/>
  <c r="I31" i="15" s="1"/>
  <c r="I30" i="15"/>
  <c r="B30" i="15"/>
  <c r="R30" i="15" s="1"/>
  <c r="Q29" i="15"/>
  <c r="N29" i="15"/>
  <c r="N28" i="15" s="1"/>
  <c r="K29" i="15"/>
  <c r="H29" i="15"/>
  <c r="E29" i="15"/>
  <c r="Q28" i="15"/>
  <c r="K28" i="15"/>
  <c r="H28" i="15"/>
  <c r="E28" i="15"/>
  <c r="R27" i="15"/>
  <c r="O27" i="15"/>
  <c r="L27" i="15"/>
  <c r="I27" i="15"/>
  <c r="F27" i="15"/>
  <c r="C27" i="15"/>
  <c r="B27" i="15"/>
  <c r="B26" i="15"/>
  <c r="L26" i="15" s="1"/>
  <c r="B25" i="15"/>
  <c r="I25" i="15" s="1"/>
  <c r="I24" i="15"/>
  <c r="B24" i="15"/>
  <c r="R24" i="15" s="1"/>
  <c r="Q23" i="15"/>
  <c r="N23" i="15"/>
  <c r="K23" i="15"/>
  <c r="L23" i="15" s="1"/>
  <c r="H23" i="15"/>
  <c r="E23" i="15"/>
  <c r="B23" i="15"/>
  <c r="R23" i="15" s="1"/>
  <c r="R22" i="15"/>
  <c r="O22" i="15"/>
  <c r="L22" i="15"/>
  <c r="I22" i="15"/>
  <c r="F22" i="15"/>
  <c r="C22" i="15"/>
  <c r="B22" i="15"/>
  <c r="B21" i="15"/>
  <c r="L21" i="15" s="1"/>
  <c r="B20" i="15"/>
  <c r="I20" i="15" s="1"/>
  <c r="B19" i="15"/>
  <c r="R19" i="15" s="1"/>
  <c r="Q18" i="15"/>
  <c r="Q17" i="15" s="1"/>
  <c r="N18" i="15"/>
  <c r="K18" i="15"/>
  <c r="L18" i="15" s="1"/>
  <c r="H18" i="15"/>
  <c r="H17" i="15" s="1"/>
  <c r="E18" i="15"/>
  <c r="F18" i="15" s="1"/>
  <c r="B18" i="15"/>
  <c r="R18" i="15" s="1"/>
  <c r="N17" i="15"/>
  <c r="K17" i="15"/>
  <c r="E17" i="15"/>
  <c r="B17" i="15" s="1"/>
  <c r="L17" i="15" s="1"/>
  <c r="C16" i="15"/>
  <c r="B16" i="15"/>
  <c r="R14" i="15"/>
  <c r="O14" i="15"/>
  <c r="L14" i="15"/>
  <c r="I14" i="15"/>
  <c r="F14" i="15"/>
  <c r="C14" i="15"/>
  <c r="B14" i="15"/>
  <c r="R12" i="15"/>
  <c r="O12" i="15"/>
  <c r="L12" i="15"/>
  <c r="I12" i="15"/>
  <c r="F12" i="15"/>
  <c r="C12" i="15"/>
  <c r="B12" i="15"/>
  <c r="B121" i="13"/>
  <c r="R121" i="13" s="1"/>
  <c r="B120" i="13"/>
  <c r="O120" i="13" s="1"/>
  <c r="B119" i="13"/>
  <c r="L119" i="13" s="1"/>
  <c r="L118" i="13"/>
  <c r="B118" i="13"/>
  <c r="B117" i="13"/>
  <c r="R117" i="13" s="1"/>
  <c r="B116" i="13"/>
  <c r="O116" i="13" s="1"/>
  <c r="Q115" i="13"/>
  <c r="N115" i="13"/>
  <c r="K115" i="13"/>
  <c r="H115" i="13"/>
  <c r="E115" i="13"/>
  <c r="R114" i="13"/>
  <c r="O114" i="13"/>
  <c r="L114" i="13"/>
  <c r="I114" i="13"/>
  <c r="F114" i="13"/>
  <c r="C114" i="13"/>
  <c r="B114" i="13"/>
  <c r="L113" i="13"/>
  <c r="B113" i="13"/>
  <c r="R112" i="13"/>
  <c r="O112" i="13"/>
  <c r="L112" i="13"/>
  <c r="I112" i="13"/>
  <c r="F112" i="13"/>
  <c r="C112" i="13"/>
  <c r="B112" i="13"/>
  <c r="F111" i="13"/>
  <c r="B111" i="13"/>
  <c r="O111" i="13" s="1"/>
  <c r="F110" i="13"/>
  <c r="B110" i="13"/>
  <c r="L110" i="13" s="1"/>
  <c r="B109" i="13"/>
  <c r="L109" i="13" s="1"/>
  <c r="R108" i="13"/>
  <c r="O108" i="13"/>
  <c r="L108" i="13"/>
  <c r="I108" i="13"/>
  <c r="F108" i="13"/>
  <c r="C108" i="13"/>
  <c r="B108" i="13"/>
  <c r="Q107" i="13"/>
  <c r="N107" i="13"/>
  <c r="K107" i="13"/>
  <c r="H107" i="13"/>
  <c r="E107" i="13"/>
  <c r="B107" i="13" s="1"/>
  <c r="R106" i="13"/>
  <c r="O106" i="13"/>
  <c r="L106" i="13"/>
  <c r="I106" i="13"/>
  <c r="F106" i="13"/>
  <c r="C106" i="13"/>
  <c r="B106" i="13"/>
  <c r="B105" i="13"/>
  <c r="I104" i="13"/>
  <c r="B104" i="13"/>
  <c r="R104" i="13" s="1"/>
  <c r="R103" i="13"/>
  <c r="O103" i="13"/>
  <c r="L103" i="13"/>
  <c r="I103" i="13"/>
  <c r="F103" i="13"/>
  <c r="C103" i="13"/>
  <c r="B103" i="13"/>
  <c r="B102" i="13"/>
  <c r="L102" i="13" s="1"/>
  <c r="B101" i="13"/>
  <c r="B100" i="13"/>
  <c r="R100" i="13" s="1"/>
  <c r="R99" i="13"/>
  <c r="I99" i="13"/>
  <c r="B99" i="13"/>
  <c r="O99" i="13" s="1"/>
  <c r="R98" i="13"/>
  <c r="O98" i="13"/>
  <c r="B98" i="13"/>
  <c r="L98" i="13" s="1"/>
  <c r="L97" i="13"/>
  <c r="B97" i="13"/>
  <c r="B96" i="13"/>
  <c r="R96" i="13" s="1"/>
  <c r="B95" i="13"/>
  <c r="L95" i="13" s="1"/>
  <c r="B94" i="13"/>
  <c r="L94" i="13" s="1"/>
  <c r="B93" i="13"/>
  <c r="Q92" i="13"/>
  <c r="N92" i="13"/>
  <c r="K92" i="13"/>
  <c r="K91" i="13" s="1"/>
  <c r="H92" i="13"/>
  <c r="E92" i="13"/>
  <c r="Q91" i="13"/>
  <c r="N91" i="13"/>
  <c r="E91" i="13"/>
  <c r="R90" i="13"/>
  <c r="O90" i="13"/>
  <c r="L90" i="13"/>
  <c r="I90" i="13"/>
  <c r="F90" i="13"/>
  <c r="C90" i="13"/>
  <c r="B90" i="13"/>
  <c r="O89" i="13"/>
  <c r="I89" i="13"/>
  <c r="F89" i="13"/>
  <c r="B89" i="13"/>
  <c r="L89" i="13" s="1"/>
  <c r="O88" i="13"/>
  <c r="F88" i="13"/>
  <c r="B88" i="13"/>
  <c r="L88" i="13" s="1"/>
  <c r="B87" i="13"/>
  <c r="I86" i="13"/>
  <c r="B86" i="13"/>
  <c r="R86" i="13" s="1"/>
  <c r="F85" i="13"/>
  <c r="B85" i="13"/>
  <c r="O85" i="13" s="1"/>
  <c r="Q84" i="13"/>
  <c r="N84" i="13"/>
  <c r="K84" i="13"/>
  <c r="H84" i="13"/>
  <c r="H83" i="13" s="1"/>
  <c r="E84" i="13"/>
  <c r="Q83" i="13"/>
  <c r="N83" i="13"/>
  <c r="K83" i="13"/>
  <c r="E83" i="13"/>
  <c r="R82" i="13"/>
  <c r="O82" i="13"/>
  <c r="L82" i="13"/>
  <c r="I82" i="13"/>
  <c r="F82" i="13"/>
  <c r="C82" i="13"/>
  <c r="B82" i="13"/>
  <c r="B81" i="13"/>
  <c r="R81" i="13" s="1"/>
  <c r="R80" i="13"/>
  <c r="O80" i="13"/>
  <c r="L80" i="13"/>
  <c r="I80" i="13"/>
  <c r="F80" i="13"/>
  <c r="C80" i="13"/>
  <c r="B80" i="13"/>
  <c r="R79" i="13"/>
  <c r="O79" i="13"/>
  <c r="B79" i="13"/>
  <c r="L79" i="13" s="1"/>
  <c r="R78" i="13"/>
  <c r="O78" i="13"/>
  <c r="L78" i="13"/>
  <c r="I78" i="13"/>
  <c r="F78" i="13"/>
  <c r="C78" i="13"/>
  <c r="B78" i="13"/>
  <c r="B77" i="13"/>
  <c r="B76" i="13"/>
  <c r="L76" i="13" s="1"/>
  <c r="B75" i="13"/>
  <c r="L75" i="13" s="1"/>
  <c r="L74" i="13"/>
  <c r="B74" i="13"/>
  <c r="O74" i="13" s="1"/>
  <c r="B73" i="13"/>
  <c r="B72" i="13"/>
  <c r="L72" i="13" s="1"/>
  <c r="Q71" i="13"/>
  <c r="Q68" i="13" s="1"/>
  <c r="N71" i="13"/>
  <c r="K71" i="13"/>
  <c r="K68" i="13" s="1"/>
  <c r="H71" i="13"/>
  <c r="H68" i="13" s="1"/>
  <c r="E71" i="13"/>
  <c r="R70" i="13"/>
  <c r="O70" i="13"/>
  <c r="L70" i="13"/>
  <c r="I70" i="13"/>
  <c r="F70" i="13"/>
  <c r="C70" i="13"/>
  <c r="B70" i="13"/>
  <c r="B69" i="13"/>
  <c r="N68" i="13"/>
  <c r="R67" i="13"/>
  <c r="O67" i="13"/>
  <c r="L67" i="13"/>
  <c r="I67" i="13"/>
  <c r="F67" i="13"/>
  <c r="C67" i="13"/>
  <c r="B67" i="13"/>
  <c r="O66" i="13"/>
  <c r="I66" i="13"/>
  <c r="B66" i="13"/>
  <c r="L66" i="13" s="1"/>
  <c r="R65" i="13"/>
  <c r="B65" i="13"/>
  <c r="L65" i="13" s="1"/>
  <c r="O64" i="13"/>
  <c r="B64" i="13"/>
  <c r="B63" i="13"/>
  <c r="L63" i="13" s="1"/>
  <c r="R62" i="13"/>
  <c r="I62" i="13"/>
  <c r="B62" i="13"/>
  <c r="O62" i="13" s="1"/>
  <c r="R61" i="13"/>
  <c r="O61" i="13"/>
  <c r="B61" i="13"/>
  <c r="L61" i="13" s="1"/>
  <c r="Q60" i="13"/>
  <c r="N60" i="13"/>
  <c r="K60" i="13"/>
  <c r="H60" i="13"/>
  <c r="E60" i="13"/>
  <c r="R59" i="13"/>
  <c r="O59" i="13"/>
  <c r="L59" i="13"/>
  <c r="I59" i="13"/>
  <c r="F59" i="13"/>
  <c r="C59" i="13"/>
  <c r="B59" i="13"/>
  <c r="L58" i="13"/>
  <c r="I58" i="13"/>
  <c r="B58" i="13"/>
  <c r="R57" i="13"/>
  <c r="O57" i="13"/>
  <c r="L57" i="13"/>
  <c r="I57" i="13"/>
  <c r="F57" i="13"/>
  <c r="C57" i="13"/>
  <c r="B57" i="13"/>
  <c r="F56" i="13"/>
  <c r="B56" i="13"/>
  <c r="L56" i="13" s="1"/>
  <c r="B55" i="13"/>
  <c r="O55" i="13" s="1"/>
  <c r="I54" i="13"/>
  <c r="B54" i="13"/>
  <c r="F54" i="13" s="1"/>
  <c r="B53" i="13"/>
  <c r="L53" i="13" s="1"/>
  <c r="B52" i="13"/>
  <c r="L52" i="13" s="1"/>
  <c r="B51" i="13"/>
  <c r="I50" i="13"/>
  <c r="F50" i="13"/>
  <c r="B50" i="13"/>
  <c r="O50" i="13" s="1"/>
  <c r="O49" i="13"/>
  <c r="I49" i="13"/>
  <c r="B49" i="13"/>
  <c r="L49" i="13" s="1"/>
  <c r="O48" i="13"/>
  <c r="L48" i="13"/>
  <c r="B48" i="13"/>
  <c r="Q47" i="13"/>
  <c r="N47" i="13"/>
  <c r="K47" i="13"/>
  <c r="H47" i="13"/>
  <c r="E47" i="13"/>
  <c r="R46" i="13"/>
  <c r="O46" i="13"/>
  <c r="L46" i="13"/>
  <c r="I46" i="13"/>
  <c r="F46" i="13"/>
  <c r="C46" i="13"/>
  <c r="B46" i="13"/>
  <c r="I45" i="13"/>
  <c r="F45" i="13"/>
  <c r="B45" i="13"/>
  <c r="O45" i="13" s="1"/>
  <c r="O44" i="13"/>
  <c r="I44" i="13"/>
  <c r="F44" i="13"/>
  <c r="B44" i="13"/>
  <c r="L44" i="13" s="1"/>
  <c r="B43" i="13"/>
  <c r="O43" i="13" s="1"/>
  <c r="B42" i="13"/>
  <c r="L42" i="13" s="1"/>
  <c r="R41" i="13"/>
  <c r="I41" i="13"/>
  <c r="B41" i="13"/>
  <c r="O41" i="13" s="1"/>
  <c r="Q40" i="13"/>
  <c r="N40" i="13"/>
  <c r="K40" i="13"/>
  <c r="H40" i="13"/>
  <c r="E40" i="13"/>
  <c r="E39" i="13" s="1"/>
  <c r="Q39" i="13"/>
  <c r="R38" i="13"/>
  <c r="O38" i="13"/>
  <c r="L38" i="13"/>
  <c r="I38" i="13"/>
  <c r="F38" i="13"/>
  <c r="C38" i="13"/>
  <c r="B38" i="13"/>
  <c r="B37" i="13"/>
  <c r="O37" i="13" s="1"/>
  <c r="B36" i="13"/>
  <c r="L36" i="13" s="1"/>
  <c r="B35" i="13"/>
  <c r="O35" i="13" s="1"/>
  <c r="I34" i="13"/>
  <c r="F34" i="13"/>
  <c r="B34" i="13"/>
  <c r="L34" i="13" s="1"/>
  <c r="B33" i="13"/>
  <c r="B32" i="13"/>
  <c r="Q31" i="13"/>
  <c r="N31" i="13"/>
  <c r="K31" i="13"/>
  <c r="H31" i="13"/>
  <c r="E31" i="13"/>
  <c r="B31" i="13" s="1"/>
  <c r="F31" i="13" s="1"/>
  <c r="Q30" i="13"/>
  <c r="N30" i="13"/>
  <c r="K30" i="13"/>
  <c r="H30" i="13"/>
  <c r="E30" i="13"/>
  <c r="R29" i="13"/>
  <c r="O29" i="13"/>
  <c r="L29" i="13"/>
  <c r="I29" i="13"/>
  <c r="F29" i="13"/>
  <c r="C29" i="13"/>
  <c r="B29" i="13"/>
  <c r="O28" i="13"/>
  <c r="I28" i="13"/>
  <c r="B28" i="13"/>
  <c r="L28" i="13" s="1"/>
  <c r="O27" i="13"/>
  <c r="L27" i="13"/>
  <c r="B27" i="13"/>
  <c r="B26" i="13"/>
  <c r="I26" i="13" s="1"/>
  <c r="B25" i="13"/>
  <c r="O25" i="13" s="1"/>
  <c r="Q24" i="13"/>
  <c r="N24" i="13"/>
  <c r="K24" i="13"/>
  <c r="H24" i="13"/>
  <c r="E24" i="13"/>
  <c r="R23" i="13"/>
  <c r="O23" i="13"/>
  <c r="L23" i="13"/>
  <c r="I23" i="13"/>
  <c r="F23" i="13"/>
  <c r="C23" i="13"/>
  <c r="B23" i="13"/>
  <c r="B22" i="13"/>
  <c r="L22" i="13" s="1"/>
  <c r="B21" i="13"/>
  <c r="R20" i="13"/>
  <c r="I20" i="13"/>
  <c r="B20" i="13"/>
  <c r="O20" i="13" s="1"/>
  <c r="O19" i="13"/>
  <c r="B19" i="13"/>
  <c r="L19" i="13" s="1"/>
  <c r="Q18" i="13"/>
  <c r="N18" i="13"/>
  <c r="K18" i="13"/>
  <c r="K17" i="13" s="1"/>
  <c r="H18" i="13"/>
  <c r="E18" i="13"/>
  <c r="E17" i="13" s="1"/>
  <c r="R16" i="13"/>
  <c r="O16" i="13"/>
  <c r="L16" i="13"/>
  <c r="I16" i="13"/>
  <c r="F16" i="13"/>
  <c r="C16" i="13"/>
  <c r="B16" i="13"/>
  <c r="R14" i="13"/>
  <c r="O14" i="13"/>
  <c r="L14" i="13"/>
  <c r="I14" i="13"/>
  <c r="F14" i="13"/>
  <c r="C14" i="13"/>
  <c r="B14" i="13"/>
  <c r="C12" i="13"/>
  <c r="P18" i="10"/>
  <c r="M18" i="10"/>
  <c r="J18" i="10"/>
  <c r="G18" i="10"/>
  <c r="D18" i="10"/>
  <c r="P17" i="10"/>
  <c r="P16" i="10"/>
  <c r="M16" i="10"/>
  <c r="J16" i="10"/>
  <c r="G16" i="10"/>
  <c r="D16" i="10"/>
  <c r="P14" i="10"/>
  <c r="M14" i="10"/>
  <c r="J14" i="10"/>
  <c r="G14" i="10"/>
  <c r="D14" i="10"/>
  <c r="P13" i="10"/>
  <c r="O11" i="10"/>
  <c r="P19" i="10" s="1"/>
  <c r="L11" i="10"/>
  <c r="M19" i="10" s="1"/>
  <c r="I11" i="10"/>
  <c r="J17" i="10" s="1"/>
  <c r="F11" i="10"/>
  <c r="G17" i="10" s="1"/>
  <c r="C11" i="10"/>
  <c r="D19" i="10" s="1"/>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0" i="9"/>
  <c r="F100" i="9"/>
  <c r="B100" i="9"/>
  <c r="O100" i="9" s="1"/>
  <c r="B99" i="9"/>
  <c r="O99" i="9" s="1"/>
  <c r="I98" i="9"/>
  <c r="F98" i="9"/>
  <c r="B98" i="9"/>
  <c r="O98" i="9" s="1"/>
  <c r="O97" i="9"/>
  <c r="L97" i="9"/>
  <c r="B97" i="9"/>
  <c r="B96" i="9"/>
  <c r="O96" i="9" s="1"/>
  <c r="N95" i="9"/>
  <c r="K95" i="9"/>
  <c r="H95" i="9"/>
  <c r="E95" i="9"/>
  <c r="O94" i="9"/>
  <c r="L94" i="9"/>
  <c r="I94" i="9"/>
  <c r="F94" i="9"/>
  <c r="C94" i="9"/>
  <c r="B94" i="9"/>
  <c r="B93" i="9"/>
  <c r="O93" i="9" s="1"/>
  <c r="O92" i="9"/>
  <c r="L92" i="9"/>
  <c r="I92" i="9"/>
  <c r="F92" i="9"/>
  <c r="C92" i="9"/>
  <c r="B92" i="9"/>
  <c r="O91" i="9"/>
  <c r="L91" i="9"/>
  <c r="B91" i="9"/>
  <c r="B90" i="9"/>
  <c r="O90" i="9" s="1"/>
  <c r="B89" i="9"/>
  <c r="L89" i="9" s="1"/>
  <c r="B88" i="9"/>
  <c r="O88" i="9" s="1"/>
  <c r="O87" i="9"/>
  <c r="B87" i="9"/>
  <c r="I86" i="9"/>
  <c r="F86" i="9"/>
  <c r="B86" i="9"/>
  <c r="O86" i="9" s="1"/>
  <c r="B85" i="9"/>
  <c r="O85" i="9" s="1"/>
  <c r="I84" i="9"/>
  <c r="F84" i="9"/>
  <c r="B84" i="9"/>
  <c r="O84" i="9" s="1"/>
  <c r="O83" i="9"/>
  <c r="L83" i="9"/>
  <c r="B83" i="9"/>
  <c r="N82" i="9"/>
  <c r="K82" i="9"/>
  <c r="K81" i="9" s="1"/>
  <c r="H82" i="9"/>
  <c r="H81" i="9" s="1"/>
  <c r="E82" i="9"/>
  <c r="N81" i="9"/>
  <c r="O80" i="9"/>
  <c r="L80" i="9"/>
  <c r="I80" i="9"/>
  <c r="F80" i="9"/>
  <c r="C80" i="9"/>
  <c r="B79" i="9"/>
  <c r="L79" i="9" s="1"/>
  <c r="O78" i="9"/>
  <c r="B78" i="9"/>
  <c r="L78" i="9" s="1"/>
  <c r="L77" i="9"/>
  <c r="B77" i="9"/>
  <c r="I77" i="9" s="1"/>
  <c r="O76" i="9"/>
  <c r="I76" i="9"/>
  <c r="B76" i="9"/>
  <c r="L76" i="9" s="1"/>
  <c r="N75" i="9"/>
  <c r="K75" i="9"/>
  <c r="K74" i="9" s="1"/>
  <c r="H75" i="9"/>
  <c r="E75" i="9"/>
  <c r="E74" i="9"/>
  <c r="O73" i="9"/>
  <c r="L73" i="9"/>
  <c r="I73" i="9"/>
  <c r="F73" i="9"/>
  <c r="C73" i="9"/>
  <c r="B73" i="9"/>
  <c r="O72" i="9"/>
  <c r="I72" i="9"/>
  <c r="B72" i="9"/>
  <c r="L72" i="9" s="1"/>
  <c r="O71" i="9"/>
  <c r="L71" i="9"/>
  <c r="I71" i="9"/>
  <c r="F71" i="9"/>
  <c r="C71" i="9"/>
  <c r="B71" i="9"/>
  <c r="B70" i="9"/>
  <c r="L70" i="9" s="1"/>
  <c r="O69" i="9"/>
  <c r="L69" i="9"/>
  <c r="I69" i="9"/>
  <c r="F69" i="9"/>
  <c r="C69" i="9"/>
  <c r="B69" i="9"/>
  <c r="O68" i="9"/>
  <c r="I68" i="9"/>
  <c r="B68" i="9"/>
  <c r="L68" i="9" s="1"/>
  <c r="B67" i="9"/>
  <c r="L67" i="9" s="1"/>
  <c r="B66" i="9"/>
  <c r="L66" i="9" s="1"/>
  <c r="B65" i="9"/>
  <c r="L65" i="9" s="1"/>
  <c r="O64" i="9"/>
  <c r="I64" i="9"/>
  <c r="B64" i="9"/>
  <c r="L64" i="9" s="1"/>
  <c r="N63" i="9"/>
  <c r="K63" i="9"/>
  <c r="K60" i="9" s="1"/>
  <c r="H63" i="9"/>
  <c r="E63" i="9"/>
  <c r="O62" i="9"/>
  <c r="L62" i="9"/>
  <c r="I62" i="9"/>
  <c r="F62" i="9"/>
  <c r="C62" i="9"/>
  <c r="B62" i="9"/>
  <c r="B61" i="9"/>
  <c r="I61" i="9" s="1"/>
  <c r="E60" i="9"/>
  <c r="O59" i="9"/>
  <c r="L59" i="9"/>
  <c r="I59" i="9"/>
  <c r="F59" i="9"/>
  <c r="C59" i="9"/>
  <c r="B59" i="9"/>
  <c r="O58" i="9"/>
  <c r="I58" i="9"/>
  <c r="B58" i="9"/>
  <c r="L58" i="9" s="1"/>
  <c r="B57" i="9"/>
  <c r="L57" i="9" s="1"/>
  <c r="B56" i="9"/>
  <c r="L56" i="9" s="1"/>
  <c r="B55" i="9"/>
  <c r="L55" i="9" s="1"/>
  <c r="O54" i="9"/>
  <c r="I54" i="9"/>
  <c r="B54" i="9"/>
  <c r="L54" i="9" s="1"/>
  <c r="N53" i="9"/>
  <c r="K53" i="9"/>
  <c r="H53" i="9"/>
  <c r="E53" i="9"/>
  <c r="O52" i="9"/>
  <c r="L52" i="9"/>
  <c r="I52" i="9"/>
  <c r="F52" i="9"/>
  <c r="C52" i="9"/>
  <c r="B52" i="9"/>
  <c r="B51" i="9"/>
  <c r="I51" i="9" s="1"/>
  <c r="O50" i="9"/>
  <c r="L50" i="9"/>
  <c r="I50" i="9"/>
  <c r="F50" i="9"/>
  <c r="C50" i="9"/>
  <c r="B50" i="9"/>
  <c r="B49" i="9"/>
  <c r="I49" i="9" s="1"/>
  <c r="I48" i="9"/>
  <c r="F48" i="9"/>
  <c r="B48" i="9"/>
  <c r="L48" i="9" s="1"/>
  <c r="B47" i="9"/>
  <c r="L47" i="9" s="1"/>
  <c r="O46" i="9"/>
  <c r="I46" i="9"/>
  <c r="B46" i="9"/>
  <c r="L46" i="9" s="1"/>
  <c r="B45" i="9"/>
  <c r="O44" i="9"/>
  <c r="B44" i="9"/>
  <c r="L44" i="9" s="1"/>
  <c r="B43" i="9"/>
  <c r="I43" i="9" s="1"/>
  <c r="B42" i="9"/>
  <c r="L42" i="9" s="1"/>
  <c r="N41" i="9"/>
  <c r="K41" i="9"/>
  <c r="H41" i="9"/>
  <c r="E41" i="9"/>
  <c r="E34" i="9" s="1"/>
  <c r="O40" i="9"/>
  <c r="L40" i="9"/>
  <c r="I40" i="9"/>
  <c r="F40" i="9"/>
  <c r="C40" i="9"/>
  <c r="B40" i="9"/>
  <c r="L39" i="9"/>
  <c r="B39" i="9"/>
  <c r="I39" i="9" s="1"/>
  <c r="O38" i="9"/>
  <c r="I38" i="9"/>
  <c r="B38" i="9"/>
  <c r="L38" i="9" s="1"/>
  <c r="L37" i="9"/>
  <c r="I37" i="9"/>
  <c r="B37" i="9"/>
  <c r="O36" i="9"/>
  <c r="I36" i="9"/>
  <c r="F36" i="9"/>
  <c r="B36" i="9"/>
  <c r="L36" i="9" s="1"/>
  <c r="N35" i="9"/>
  <c r="K35" i="9"/>
  <c r="K34" i="9" s="1"/>
  <c r="K13" i="9" s="1"/>
  <c r="H35" i="9"/>
  <c r="E35" i="9"/>
  <c r="O33" i="9"/>
  <c r="L33" i="9"/>
  <c r="I33" i="9"/>
  <c r="F33" i="9"/>
  <c r="C33" i="9"/>
  <c r="B33" i="9"/>
  <c r="I32" i="9"/>
  <c r="F32" i="9"/>
  <c r="B32" i="9"/>
  <c r="L32" i="9" s="1"/>
  <c r="B31" i="9"/>
  <c r="L31" i="9" s="1"/>
  <c r="O30" i="9"/>
  <c r="I30" i="9"/>
  <c r="B30" i="9"/>
  <c r="L30" i="9" s="1"/>
  <c r="B29" i="9"/>
  <c r="O28" i="9"/>
  <c r="B28" i="9"/>
  <c r="L28" i="9" s="1"/>
  <c r="N27" i="9"/>
  <c r="K27" i="9"/>
  <c r="H27" i="9"/>
  <c r="E27" i="9"/>
  <c r="B27" i="9"/>
  <c r="N26" i="9"/>
  <c r="K26" i="9"/>
  <c r="H26" i="9"/>
  <c r="E26" i="9"/>
  <c r="B26" i="9" s="1"/>
  <c r="O26" i="9" s="1"/>
  <c r="O25" i="9"/>
  <c r="L25" i="9"/>
  <c r="I25" i="9"/>
  <c r="F25" i="9"/>
  <c r="C25" i="9"/>
  <c r="B25" i="9"/>
  <c r="O24" i="9"/>
  <c r="I24" i="9"/>
  <c r="B24" i="9"/>
  <c r="L24" i="9" s="1"/>
  <c r="B23" i="9"/>
  <c r="F23" i="9" s="1"/>
  <c r="B22" i="9"/>
  <c r="L22" i="9" s="1"/>
  <c r="N21" i="9"/>
  <c r="K21" i="9"/>
  <c r="H21" i="9"/>
  <c r="E21" i="9"/>
  <c r="B21" i="9" s="1"/>
  <c r="O20" i="9"/>
  <c r="L20" i="9"/>
  <c r="I20" i="9"/>
  <c r="F20" i="9"/>
  <c r="C20" i="9"/>
  <c r="B20" i="9"/>
  <c r="L19" i="9"/>
  <c r="B19" i="9"/>
  <c r="F19" i="9" s="1"/>
  <c r="O18" i="9"/>
  <c r="I18" i="9"/>
  <c r="B18" i="9"/>
  <c r="L18" i="9" s="1"/>
  <c r="B17" i="9"/>
  <c r="F17" i="9" s="1"/>
  <c r="N16" i="9"/>
  <c r="K16" i="9"/>
  <c r="K15" i="9" s="1"/>
  <c r="H16" i="9"/>
  <c r="E16" i="9"/>
  <c r="N15" i="9"/>
  <c r="O14" i="9"/>
  <c r="O12" i="9"/>
  <c r="L12" i="9"/>
  <c r="I12" i="9"/>
  <c r="F12" i="9"/>
  <c r="C12" i="9"/>
  <c r="B12" i="9"/>
  <c r="C42" i="7"/>
  <c r="J42" i="7" s="1"/>
  <c r="J41" i="7"/>
  <c r="G41" i="7"/>
  <c r="C40" i="7"/>
  <c r="J40" i="7" s="1"/>
  <c r="C38" i="7"/>
  <c r="J38" i="7" s="1"/>
  <c r="J37" i="7"/>
  <c r="G37" i="7"/>
  <c r="C36" i="7"/>
  <c r="J36" i="7" s="1"/>
  <c r="C34" i="7"/>
  <c r="J34" i="7" s="1"/>
  <c r="J33" i="7"/>
  <c r="G33" i="7"/>
  <c r="C32" i="7"/>
  <c r="J32" i="7" s="1"/>
  <c r="C30" i="7"/>
  <c r="J30" i="7" s="1"/>
  <c r="J29" i="7"/>
  <c r="G29" i="7"/>
  <c r="C28" i="7"/>
  <c r="J28" i="7" s="1"/>
  <c r="C26" i="7"/>
  <c r="J26" i="7" s="1"/>
  <c r="J25" i="7"/>
  <c r="G25" i="7"/>
  <c r="C24" i="7"/>
  <c r="J24" i="7" s="1"/>
  <c r="C22" i="7"/>
  <c r="J22" i="7" s="1"/>
  <c r="J21" i="7"/>
  <c r="G21" i="7"/>
  <c r="C20" i="7"/>
  <c r="J20" i="7" s="1"/>
  <c r="C18" i="7"/>
  <c r="J18" i="7" s="1"/>
  <c r="J17" i="7"/>
  <c r="G17" i="7"/>
  <c r="C16" i="7"/>
  <c r="J16" i="7" s="1"/>
  <c r="G14" i="7"/>
  <c r="C14" i="7"/>
  <c r="J14" i="7" s="1"/>
  <c r="J13" i="7"/>
  <c r="G13" i="7"/>
  <c r="C12" i="7"/>
  <c r="J12" i="7" s="1"/>
  <c r="R123" i="6"/>
  <c r="O123" i="6"/>
  <c r="I123" i="6"/>
  <c r="B123" i="6"/>
  <c r="K122" i="6"/>
  <c r="R122" i="6" s="1"/>
  <c r="I122" i="6"/>
  <c r="B122" i="6"/>
  <c r="K121" i="6"/>
  <c r="R121" i="6" s="1"/>
  <c r="I121" i="6"/>
  <c r="B121" i="6"/>
  <c r="K120" i="6"/>
  <c r="R120" i="6" s="1"/>
  <c r="I120" i="6"/>
  <c r="B120" i="6"/>
  <c r="K119" i="6"/>
  <c r="R119" i="6" s="1"/>
  <c r="I119" i="6"/>
  <c r="B119" i="6"/>
  <c r="K118" i="6"/>
  <c r="R118" i="6" s="1"/>
  <c r="I118" i="6"/>
  <c r="B118" i="6"/>
  <c r="Q117" i="6"/>
  <c r="N117" i="6"/>
  <c r="H117" i="6"/>
  <c r="E117" i="6"/>
  <c r="O116" i="6"/>
  <c r="F116" i="6"/>
  <c r="R115" i="6"/>
  <c r="K115" i="6"/>
  <c r="O115" i="6" s="1"/>
  <c r="I115" i="6"/>
  <c r="F115" i="6"/>
  <c r="B115" i="6"/>
  <c r="R114" i="6"/>
  <c r="O114" i="6"/>
  <c r="I114" i="6"/>
  <c r="F114" i="6"/>
  <c r="K113" i="6"/>
  <c r="R113" i="6" s="1"/>
  <c r="I113" i="6"/>
  <c r="B113" i="6"/>
  <c r="K112" i="6"/>
  <c r="R112" i="6" s="1"/>
  <c r="I112" i="6"/>
  <c r="B112" i="6"/>
  <c r="K111" i="6"/>
  <c r="R111" i="6" s="1"/>
  <c r="I111" i="6"/>
  <c r="B111" i="6"/>
  <c r="R110" i="6"/>
  <c r="O110" i="6"/>
  <c r="I110" i="6"/>
  <c r="F110" i="6"/>
  <c r="C110" i="6"/>
  <c r="B110" i="6"/>
  <c r="Q109" i="6"/>
  <c r="N109" i="6"/>
  <c r="H109" i="6"/>
  <c r="E109" i="6"/>
  <c r="B109" i="6" s="1"/>
  <c r="R108" i="6"/>
  <c r="O108" i="6"/>
  <c r="L108" i="6"/>
  <c r="I108" i="6"/>
  <c r="F108" i="6"/>
  <c r="C108" i="6"/>
  <c r="B108" i="6"/>
  <c r="R107" i="6"/>
  <c r="O107" i="6"/>
  <c r="K107" i="6"/>
  <c r="B107" i="6"/>
  <c r="F107" i="6" s="1"/>
  <c r="K106" i="6"/>
  <c r="R106" i="6" s="1"/>
  <c r="I106" i="6"/>
  <c r="B106" i="6"/>
  <c r="F106" i="6" s="1"/>
  <c r="R105" i="6"/>
  <c r="O105" i="6"/>
  <c r="L105" i="6"/>
  <c r="I105" i="6"/>
  <c r="F105" i="6"/>
  <c r="C105" i="6"/>
  <c r="B105" i="6"/>
  <c r="K104" i="6"/>
  <c r="O104" i="6" s="1"/>
  <c r="B104" i="6"/>
  <c r="I104" i="6" s="1"/>
  <c r="R103" i="6"/>
  <c r="K103" i="6"/>
  <c r="O103" i="6" s="1"/>
  <c r="I103" i="6"/>
  <c r="F103" i="6"/>
  <c r="B103" i="6"/>
  <c r="K102" i="6"/>
  <c r="O102" i="6" s="1"/>
  <c r="B102" i="6"/>
  <c r="I102" i="6" s="1"/>
  <c r="R101" i="6"/>
  <c r="K101" i="6"/>
  <c r="O101" i="6" s="1"/>
  <c r="I101" i="6"/>
  <c r="F101" i="6"/>
  <c r="B101" i="6"/>
  <c r="K100" i="6"/>
  <c r="O100" i="6" s="1"/>
  <c r="B100" i="6"/>
  <c r="I100" i="6" s="1"/>
  <c r="R99" i="6"/>
  <c r="K99" i="6"/>
  <c r="O99" i="6" s="1"/>
  <c r="I99" i="6"/>
  <c r="F99" i="6"/>
  <c r="B99" i="6"/>
  <c r="K98" i="6"/>
  <c r="O98" i="6" s="1"/>
  <c r="B98" i="6"/>
  <c r="I98" i="6" s="1"/>
  <c r="R97" i="6"/>
  <c r="K97" i="6"/>
  <c r="O97" i="6" s="1"/>
  <c r="I97" i="6"/>
  <c r="F97" i="6"/>
  <c r="B97" i="6"/>
  <c r="K96" i="6"/>
  <c r="O96" i="6" s="1"/>
  <c r="B96" i="6"/>
  <c r="I96" i="6" s="1"/>
  <c r="R95" i="6"/>
  <c r="K95" i="6"/>
  <c r="O95" i="6" s="1"/>
  <c r="I95" i="6"/>
  <c r="F95" i="6"/>
  <c r="B95" i="6"/>
  <c r="Q94" i="6"/>
  <c r="N94" i="6"/>
  <c r="H94" i="6"/>
  <c r="E94" i="6"/>
  <c r="Q93" i="6"/>
  <c r="N93" i="6"/>
  <c r="H93" i="6"/>
  <c r="E93" i="6"/>
  <c r="R92" i="6"/>
  <c r="O92" i="6"/>
  <c r="L92" i="6"/>
  <c r="I92" i="6"/>
  <c r="F92" i="6"/>
  <c r="C92" i="6"/>
  <c r="O91" i="6"/>
  <c r="K91" i="6"/>
  <c r="R91" i="6" s="1"/>
  <c r="B91" i="6"/>
  <c r="I91" i="6" s="1"/>
  <c r="O90" i="6"/>
  <c r="K90" i="6"/>
  <c r="R90" i="6" s="1"/>
  <c r="B90" i="6"/>
  <c r="I90" i="6" s="1"/>
  <c r="O89" i="6"/>
  <c r="K89" i="6"/>
  <c r="R89" i="6" s="1"/>
  <c r="B89" i="6"/>
  <c r="I89" i="6" s="1"/>
  <c r="O88" i="6"/>
  <c r="K88" i="6"/>
  <c r="R88" i="6" s="1"/>
  <c r="B88" i="6"/>
  <c r="I88" i="6" s="1"/>
  <c r="O87" i="6"/>
  <c r="K87" i="6"/>
  <c r="R87" i="6" s="1"/>
  <c r="B87" i="6"/>
  <c r="I87" i="6" s="1"/>
  <c r="Q86" i="6"/>
  <c r="N86" i="6"/>
  <c r="H86" i="6"/>
  <c r="E86" i="6"/>
  <c r="Q85" i="6"/>
  <c r="N85" i="6"/>
  <c r="H85" i="6"/>
  <c r="E85" i="6"/>
  <c r="R84" i="6"/>
  <c r="O84" i="6"/>
  <c r="L84" i="6"/>
  <c r="I84" i="6"/>
  <c r="F84" i="6"/>
  <c r="C84" i="6"/>
  <c r="K83" i="6"/>
  <c r="B83" i="6"/>
  <c r="R82" i="6"/>
  <c r="O82" i="6"/>
  <c r="L82" i="6"/>
  <c r="I82" i="6"/>
  <c r="F82" i="6"/>
  <c r="C82" i="6"/>
  <c r="K81" i="6"/>
  <c r="R81" i="6" s="1"/>
  <c r="I81" i="6"/>
  <c r="B81" i="6"/>
  <c r="R80" i="6"/>
  <c r="O80" i="6"/>
  <c r="L80" i="6"/>
  <c r="I80" i="6"/>
  <c r="F80" i="6"/>
  <c r="C80" i="6"/>
  <c r="R79" i="6"/>
  <c r="O79" i="6"/>
  <c r="K79" i="6"/>
  <c r="I79" i="6"/>
  <c r="F79" i="6"/>
  <c r="B79" i="6"/>
  <c r="K78" i="6"/>
  <c r="O78" i="6" s="1"/>
  <c r="B78" i="6"/>
  <c r="I78" i="6" s="1"/>
  <c r="R77" i="6"/>
  <c r="O77" i="6"/>
  <c r="K77" i="6"/>
  <c r="I77" i="6"/>
  <c r="F77" i="6"/>
  <c r="B77" i="6"/>
  <c r="K76" i="6"/>
  <c r="O76" i="6" s="1"/>
  <c r="B76" i="6"/>
  <c r="I76" i="6" s="1"/>
  <c r="R75" i="6"/>
  <c r="O75" i="6"/>
  <c r="K75" i="6"/>
  <c r="I75" i="6"/>
  <c r="F75" i="6"/>
  <c r="B75" i="6"/>
  <c r="K74" i="6"/>
  <c r="O74" i="6" s="1"/>
  <c r="B74" i="6"/>
  <c r="I74" i="6" s="1"/>
  <c r="Q73" i="6"/>
  <c r="Q70" i="6" s="1"/>
  <c r="N73" i="6"/>
  <c r="K73" i="6" s="1"/>
  <c r="H73" i="6"/>
  <c r="H70" i="6" s="1"/>
  <c r="E73" i="6"/>
  <c r="E70" i="6" s="1"/>
  <c r="R72" i="6"/>
  <c r="O72" i="6"/>
  <c r="L72" i="6"/>
  <c r="I72" i="6"/>
  <c r="F72" i="6"/>
  <c r="C72" i="6"/>
  <c r="K71" i="6"/>
  <c r="R71" i="6" s="1"/>
  <c r="B71" i="6"/>
  <c r="I71" i="6" s="1"/>
  <c r="N70" i="6"/>
  <c r="K70" i="6" s="1"/>
  <c r="R69" i="6"/>
  <c r="O69" i="6"/>
  <c r="L69" i="6"/>
  <c r="K69" i="6"/>
  <c r="I69" i="6"/>
  <c r="F69" i="6"/>
  <c r="C69" i="6"/>
  <c r="K68" i="6"/>
  <c r="B68" i="6"/>
  <c r="K67" i="6"/>
  <c r="B67" i="6"/>
  <c r="K66" i="6"/>
  <c r="B66" i="6"/>
  <c r="K65" i="6"/>
  <c r="B65" i="6"/>
  <c r="K64" i="6"/>
  <c r="B64" i="6"/>
  <c r="R63" i="6"/>
  <c r="K63" i="6"/>
  <c r="B63" i="6"/>
  <c r="Q62" i="6"/>
  <c r="N62" i="6"/>
  <c r="H62" i="6"/>
  <c r="E62" i="6"/>
  <c r="R61" i="6"/>
  <c r="O61" i="6"/>
  <c r="L61" i="6"/>
  <c r="I61" i="6"/>
  <c r="F61" i="6"/>
  <c r="C61" i="6"/>
  <c r="K60" i="6"/>
  <c r="O60" i="6" s="1"/>
  <c r="B60" i="6"/>
  <c r="I60" i="6" s="1"/>
  <c r="R59" i="6"/>
  <c r="O59" i="6"/>
  <c r="L59" i="6"/>
  <c r="I59" i="6"/>
  <c r="F59" i="6"/>
  <c r="C59" i="6"/>
  <c r="K58" i="6"/>
  <c r="B58" i="6"/>
  <c r="I58" i="6" s="1"/>
  <c r="O57" i="6"/>
  <c r="K57" i="6"/>
  <c r="R57" i="6" s="1"/>
  <c r="B57" i="6"/>
  <c r="I57" i="6" s="1"/>
  <c r="K56" i="6"/>
  <c r="B56" i="6"/>
  <c r="I56" i="6" s="1"/>
  <c r="K55" i="6"/>
  <c r="R55" i="6" s="1"/>
  <c r="F55" i="6"/>
  <c r="B55" i="6"/>
  <c r="I55" i="6" s="1"/>
  <c r="K54" i="6"/>
  <c r="B54" i="6"/>
  <c r="I54" i="6" s="1"/>
  <c r="O53" i="6"/>
  <c r="K53" i="6"/>
  <c r="R53" i="6" s="1"/>
  <c r="B53" i="6"/>
  <c r="I53" i="6" s="1"/>
  <c r="K52" i="6"/>
  <c r="B52" i="6"/>
  <c r="I52" i="6" s="1"/>
  <c r="K51" i="6"/>
  <c r="R51" i="6" s="1"/>
  <c r="F51" i="6"/>
  <c r="B51" i="6"/>
  <c r="I51" i="6" s="1"/>
  <c r="K50" i="6"/>
  <c r="B50" i="6"/>
  <c r="I50" i="6" s="1"/>
  <c r="Q49" i="6"/>
  <c r="N49" i="6"/>
  <c r="H49" i="6"/>
  <c r="E49" i="6"/>
  <c r="B49" i="6"/>
  <c r="R48" i="6"/>
  <c r="O48" i="6"/>
  <c r="L48" i="6"/>
  <c r="I48" i="6"/>
  <c r="F48" i="6"/>
  <c r="C48" i="6"/>
  <c r="K47" i="6"/>
  <c r="O47" i="6" s="1"/>
  <c r="I47" i="6"/>
  <c r="B47" i="6"/>
  <c r="F47" i="6" s="1"/>
  <c r="K46" i="6"/>
  <c r="B46" i="6"/>
  <c r="F46" i="6" s="1"/>
  <c r="R45" i="6"/>
  <c r="K45" i="6"/>
  <c r="O45" i="6" s="1"/>
  <c r="B45" i="6"/>
  <c r="F45" i="6" s="1"/>
  <c r="K44" i="6"/>
  <c r="B44" i="6"/>
  <c r="F44" i="6" s="1"/>
  <c r="K43" i="6"/>
  <c r="O43" i="6" s="1"/>
  <c r="B43" i="6"/>
  <c r="F43" i="6" s="1"/>
  <c r="Q42" i="6"/>
  <c r="N42" i="6"/>
  <c r="H42" i="6"/>
  <c r="E42" i="6"/>
  <c r="B42" i="6"/>
  <c r="N41" i="6"/>
  <c r="R40" i="6"/>
  <c r="O40" i="6"/>
  <c r="L40" i="6"/>
  <c r="I40" i="6"/>
  <c r="F40" i="6"/>
  <c r="C40" i="6"/>
  <c r="K39" i="6"/>
  <c r="B39" i="6"/>
  <c r="I39" i="6" s="1"/>
  <c r="R38" i="6"/>
  <c r="K38" i="6"/>
  <c r="O38" i="6" s="1"/>
  <c r="B38" i="6"/>
  <c r="K37" i="6"/>
  <c r="B37" i="6"/>
  <c r="I37" i="6" s="1"/>
  <c r="R36" i="6"/>
  <c r="O36" i="6"/>
  <c r="K36" i="6"/>
  <c r="B36" i="6"/>
  <c r="K35" i="6"/>
  <c r="B35" i="6"/>
  <c r="I35" i="6" s="1"/>
  <c r="R34" i="6"/>
  <c r="O34" i="6"/>
  <c r="K34" i="6"/>
  <c r="B34" i="6"/>
  <c r="F34" i="6" s="1"/>
  <c r="Q33" i="6"/>
  <c r="N33" i="6"/>
  <c r="N32" i="6" s="1"/>
  <c r="H33" i="6"/>
  <c r="H32" i="6" s="1"/>
  <c r="E33" i="6"/>
  <c r="Q32" i="6"/>
  <c r="R31" i="6"/>
  <c r="O31" i="6"/>
  <c r="L31" i="6"/>
  <c r="I31" i="6"/>
  <c r="F31" i="6"/>
  <c r="C31" i="6"/>
  <c r="K30" i="6"/>
  <c r="R30" i="6" s="1"/>
  <c r="B30" i="6"/>
  <c r="I30" i="6" s="1"/>
  <c r="K29" i="6"/>
  <c r="R29" i="6" s="1"/>
  <c r="I29" i="6"/>
  <c r="B29" i="6"/>
  <c r="K28" i="6"/>
  <c r="R28" i="6" s="1"/>
  <c r="I28" i="6"/>
  <c r="B28" i="6"/>
  <c r="K27" i="6"/>
  <c r="R27" i="6" s="1"/>
  <c r="B27" i="6"/>
  <c r="I27" i="6" s="1"/>
  <c r="Q26" i="6"/>
  <c r="N26" i="6"/>
  <c r="H26" i="6"/>
  <c r="E26" i="6"/>
  <c r="B26" i="6" s="1"/>
  <c r="F26" i="6" s="1"/>
  <c r="R25" i="6"/>
  <c r="O25" i="6"/>
  <c r="L25" i="6"/>
  <c r="I25" i="6"/>
  <c r="F25" i="6"/>
  <c r="C25" i="6"/>
  <c r="K24" i="6"/>
  <c r="R24" i="6" s="1"/>
  <c r="I24" i="6"/>
  <c r="B24" i="6"/>
  <c r="F24" i="6" s="1"/>
  <c r="R23" i="6"/>
  <c r="O23" i="6"/>
  <c r="K23" i="6"/>
  <c r="B23" i="6"/>
  <c r="F23" i="6" s="1"/>
  <c r="K22" i="6"/>
  <c r="R22" i="6" s="1"/>
  <c r="I22" i="6"/>
  <c r="F22" i="6"/>
  <c r="B22" i="6"/>
  <c r="R21" i="6"/>
  <c r="O21" i="6"/>
  <c r="K21" i="6"/>
  <c r="B21" i="6"/>
  <c r="F21" i="6" s="1"/>
  <c r="Q20" i="6"/>
  <c r="Q18" i="6" s="1"/>
  <c r="N20" i="6"/>
  <c r="K20" i="6"/>
  <c r="O20" i="6" s="1"/>
  <c r="H20" i="6"/>
  <c r="H18" i="6" s="1"/>
  <c r="E20" i="6"/>
  <c r="R19" i="6"/>
  <c r="O19" i="6"/>
  <c r="I19" i="6"/>
  <c r="F19" i="6"/>
  <c r="N18" i="6"/>
  <c r="R17" i="6"/>
  <c r="O17" i="6"/>
  <c r="L17" i="6"/>
  <c r="K17" i="6"/>
  <c r="I17" i="6"/>
  <c r="F17" i="6"/>
  <c r="C17" i="6"/>
  <c r="R15" i="6"/>
  <c r="O15" i="6"/>
  <c r="I15" i="6"/>
  <c r="F15" i="6"/>
  <c r="R13" i="6"/>
  <c r="O13" i="6"/>
  <c r="I13" i="6"/>
  <c r="F13" i="6"/>
  <c r="C13" i="6"/>
  <c r="G302" i="4"/>
  <c r="C302" i="4"/>
  <c r="M302" i="4" s="1"/>
  <c r="C301" i="4"/>
  <c r="M301" i="4" s="1"/>
  <c r="J300" i="4"/>
  <c r="C300" i="4"/>
  <c r="G300" i="4" s="1"/>
  <c r="C299" i="4"/>
  <c r="G298" i="4"/>
  <c r="C298" i="4"/>
  <c r="M298" i="4" s="1"/>
  <c r="C297" i="4"/>
  <c r="M297" i="4" s="1"/>
  <c r="M296" i="4"/>
  <c r="J296" i="4"/>
  <c r="G296" i="4"/>
  <c r="D296" i="4"/>
  <c r="C296" i="4"/>
  <c r="L295" i="4"/>
  <c r="M295" i="4" s="1"/>
  <c r="I295" i="4"/>
  <c r="C295" i="4" s="1"/>
  <c r="G295" i="4" s="1"/>
  <c r="F295" i="4"/>
  <c r="M294" i="4"/>
  <c r="J294" i="4"/>
  <c r="G294" i="4"/>
  <c r="D294" i="4"/>
  <c r="C294" i="4"/>
  <c r="G293" i="4"/>
  <c r="C293" i="4"/>
  <c r="M293" i="4" s="1"/>
  <c r="J292" i="4"/>
  <c r="G292" i="4"/>
  <c r="C292" i="4"/>
  <c r="M292" i="4" s="1"/>
  <c r="C291" i="4"/>
  <c r="G291" i="4" s="1"/>
  <c r="M290" i="4"/>
  <c r="C290" i="4"/>
  <c r="C289" i="4"/>
  <c r="M289" i="4" s="1"/>
  <c r="M288" i="4"/>
  <c r="J288" i="4"/>
  <c r="G288" i="4"/>
  <c r="D288" i="4"/>
  <c r="C288" i="4"/>
  <c r="L287" i="4"/>
  <c r="I287" i="4"/>
  <c r="F287" i="4"/>
  <c r="M286" i="4"/>
  <c r="J286" i="4"/>
  <c r="G286" i="4"/>
  <c r="D286" i="4"/>
  <c r="C286" i="4"/>
  <c r="C285" i="4"/>
  <c r="M285" i="4" s="1"/>
  <c r="G284" i="4"/>
  <c r="C284" i="4"/>
  <c r="M284" i="4" s="1"/>
  <c r="C283" i="4"/>
  <c r="M283" i="4" s="1"/>
  <c r="C282" i="4"/>
  <c r="F281" i="4"/>
  <c r="M280" i="4"/>
  <c r="J280" i="4"/>
  <c r="G280" i="4"/>
  <c r="D280" i="4"/>
  <c r="C280" i="4"/>
  <c r="L279" i="4"/>
  <c r="I279" i="4"/>
  <c r="F279" i="4"/>
  <c r="M278" i="4"/>
  <c r="J278" i="4"/>
  <c r="G278" i="4"/>
  <c r="D278" i="4"/>
  <c r="C278" i="4"/>
  <c r="C277" i="4"/>
  <c r="M277" i="4" s="1"/>
  <c r="C276" i="4"/>
  <c r="M276" i="4" s="1"/>
  <c r="J275" i="4"/>
  <c r="G275" i="4"/>
  <c r="C275" i="4"/>
  <c r="M275" i="4" s="1"/>
  <c r="C274" i="4"/>
  <c r="G274" i="4" s="1"/>
  <c r="C273" i="4"/>
  <c r="M273" i="4" s="1"/>
  <c r="M272" i="4"/>
  <c r="J272" i="4"/>
  <c r="G272" i="4"/>
  <c r="D272" i="4"/>
  <c r="C272" i="4"/>
  <c r="L271" i="4"/>
  <c r="I271" i="4"/>
  <c r="F271" i="4"/>
  <c r="M270" i="4"/>
  <c r="J270" i="4"/>
  <c r="G270" i="4"/>
  <c r="D270" i="4"/>
  <c r="C270" i="4"/>
  <c r="M269" i="4"/>
  <c r="J269" i="4"/>
  <c r="C269" i="4"/>
  <c r="G269" i="4" s="1"/>
  <c r="C268" i="4"/>
  <c r="M268" i="4" s="1"/>
  <c r="G267" i="4"/>
  <c r="C267" i="4"/>
  <c r="M267" i="4" s="1"/>
  <c r="C266" i="4"/>
  <c r="M266" i="4" s="1"/>
  <c r="F265" i="4"/>
  <c r="C265" i="4" s="1"/>
  <c r="M265" i="4" s="1"/>
  <c r="M264" i="4"/>
  <c r="J264" i="4"/>
  <c r="G264" i="4"/>
  <c r="D264" i="4"/>
  <c r="C264" i="4"/>
  <c r="L263" i="4"/>
  <c r="I263" i="4"/>
  <c r="F263" i="4"/>
  <c r="M262" i="4"/>
  <c r="J262" i="4"/>
  <c r="G262" i="4"/>
  <c r="D262" i="4"/>
  <c r="C262" i="4"/>
  <c r="F261" i="4"/>
  <c r="M260" i="4"/>
  <c r="J260" i="4"/>
  <c r="G260" i="4"/>
  <c r="D260" i="4"/>
  <c r="C260" i="4"/>
  <c r="C259" i="4"/>
  <c r="C258" i="4"/>
  <c r="M258" i="4" s="1"/>
  <c r="C257" i="4"/>
  <c r="M257" i="4" s="1"/>
  <c r="J256" i="4"/>
  <c r="C256" i="4"/>
  <c r="G256" i="4" s="1"/>
  <c r="C255" i="4"/>
  <c r="C254" i="4"/>
  <c r="M254" i="4" s="1"/>
  <c r="C253" i="4"/>
  <c r="M253" i="4" s="1"/>
  <c r="J252" i="4"/>
  <c r="C252" i="4"/>
  <c r="G252" i="4" s="1"/>
  <c r="C251" i="4"/>
  <c r="C250" i="4"/>
  <c r="M250" i="4" s="1"/>
  <c r="C249" i="4"/>
  <c r="M249" i="4" s="1"/>
  <c r="M248" i="4"/>
  <c r="J248" i="4"/>
  <c r="G248" i="4"/>
  <c r="D248" i="4"/>
  <c r="C248" i="4"/>
  <c r="L247" i="4"/>
  <c r="I247" i="4"/>
  <c r="F247" i="4"/>
  <c r="C247" i="4" s="1"/>
  <c r="M246" i="4"/>
  <c r="J246" i="4"/>
  <c r="G246" i="4"/>
  <c r="D246" i="4"/>
  <c r="C246" i="4"/>
  <c r="C245" i="4"/>
  <c r="M245" i="4" s="1"/>
  <c r="C244" i="4"/>
  <c r="M244" i="4" s="1"/>
  <c r="M243" i="4"/>
  <c r="C243" i="4"/>
  <c r="G243" i="4" s="1"/>
  <c r="C242" i="4"/>
  <c r="M242" i="4" s="1"/>
  <c r="C241" i="4"/>
  <c r="M241" i="4" s="1"/>
  <c r="J240" i="4"/>
  <c r="G240" i="4"/>
  <c r="C240" i="4"/>
  <c r="M240" i="4" s="1"/>
  <c r="C239" i="4"/>
  <c r="C238" i="4"/>
  <c r="M238" i="4" s="1"/>
  <c r="C237" i="4"/>
  <c r="M236" i="4"/>
  <c r="J236" i="4"/>
  <c r="G236" i="4"/>
  <c r="D236" i="4"/>
  <c r="C236" i="4"/>
  <c r="L235" i="4"/>
  <c r="I235" i="4"/>
  <c r="F235" i="4"/>
  <c r="M234" i="4"/>
  <c r="J234" i="4"/>
  <c r="G234" i="4"/>
  <c r="D234" i="4"/>
  <c r="C234" i="4"/>
  <c r="C233" i="4"/>
  <c r="M233" i="4" s="1"/>
  <c r="G232" i="4"/>
  <c r="C232" i="4"/>
  <c r="M232" i="4" s="1"/>
  <c r="C231" i="4"/>
  <c r="C230" i="4"/>
  <c r="C229" i="4"/>
  <c r="M229" i="4" s="1"/>
  <c r="M228" i="4"/>
  <c r="J228" i="4"/>
  <c r="G228" i="4"/>
  <c r="D228" i="4"/>
  <c r="C228" i="4"/>
  <c r="L227" i="4"/>
  <c r="I227" i="4"/>
  <c r="F227" i="4"/>
  <c r="M226" i="4"/>
  <c r="J226" i="4"/>
  <c r="G226" i="4"/>
  <c r="D226" i="4"/>
  <c r="C226" i="4"/>
  <c r="C225" i="4"/>
  <c r="G225" i="4" s="1"/>
  <c r="M224" i="4"/>
  <c r="J224" i="4"/>
  <c r="G224" i="4"/>
  <c r="D224" i="4"/>
  <c r="C224" i="4"/>
  <c r="G223" i="4"/>
  <c r="C223" i="4"/>
  <c r="M223" i="4" s="1"/>
  <c r="M222" i="4"/>
  <c r="J222" i="4"/>
  <c r="G222" i="4"/>
  <c r="D222" i="4"/>
  <c r="C222" i="4"/>
  <c r="L221" i="4"/>
  <c r="M220" i="4"/>
  <c r="J220" i="4"/>
  <c r="G220" i="4"/>
  <c r="D220" i="4"/>
  <c r="C220" i="4"/>
  <c r="C219" i="4"/>
  <c r="M219" i="4" s="1"/>
  <c r="C218" i="4"/>
  <c r="M218" i="4" s="1"/>
  <c r="C217" i="4"/>
  <c r="M216" i="4"/>
  <c r="C216" i="4"/>
  <c r="G216" i="4" s="1"/>
  <c r="C215" i="4"/>
  <c r="M215" i="4" s="1"/>
  <c r="C214" i="4"/>
  <c r="M214" i="4" s="1"/>
  <c r="J213" i="4"/>
  <c r="G213" i="4"/>
  <c r="C213" i="4"/>
  <c r="M213" i="4" s="1"/>
  <c r="J212" i="4"/>
  <c r="C212" i="4"/>
  <c r="C211" i="4"/>
  <c r="M211" i="4" s="1"/>
  <c r="M210" i="4"/>
  <c r="J210" i="4"/>
  <c r="G210" i="4"/>
  <c r="D210" i="4"/>
  <c r="C210" i="4"/>
  <c r="L209" i="4"/>
  <c r="I209" i="4"/>
  <c r="F209" i="4"/>
  <c r="M208" i="4"/>
  <c r="J208" i="4"/>
  <c r="G208" i="4"/>
  <c r="D208" i="4"/>
  <c r="C208" i="4"/>
  <c r="C207" i="4"/>
  <c r="C206" i="4"/>
  <c r="M206" i="4" s="1"/>
  <c r="M205" i="4"/>
  <c r="J205" i="4"/>
  <c r="G205" i="4"/>
  <c r="D205" i="4"/>
  <c r="C205" i="4"/>
  <c r="L204" i="4"/>
  <c r="I204" i="4"/>
  <c r="F204" i="4"/>
  <c r="M203" i="4"/>
  <c r="J203" i="4"/>
  <c r="G203" i="4"/>
  <c r="D203" i="4"/>
  <c r="C203" i="4"/>
  <c r="L202" i="4"/>
  <c r="I202" i="4"/>
  <c r="M201" i="4"/>
  <c r="D201" i="4"/>
  <c r="C201" i="4"/>
  <c r="C200" i="4"/>
  <c r="J199" i="4"/>
  <c r="C199" i="4"/>
  <c r="M199" i="4" s="1"/>
  <c r="M198" i="4"/>
  <c r="J198" i="4"/>
  <c r="C198" i="4"/>
  <c r="G198" i="4" s="1"/>
  <c r="C197" i="4"/>
  <c r="G196" i="4"/>
  <c r="C196" i="4"/>
  <c r="M196" i="4" s="1"/>
  <c r="M195" i="4"/>
  <c r="J195" i="4"/>
  <c r="G195" i="4"/>
  <c r="D195" i="4"/>
  <c r="C195" i="4"/>
  <c r="L194" i="4"/>
  <c r="I194" i="4"/>
  <c r="F194" i="4"/>
  <c r="M193" i="4"/>
  <c r="J193" i="4"/>
  <c r="G193" i="4"/>
  <c r="D193" i="4"/>
  <c r="C193" i="4"/>
  <c r="M192" i="4"/>
  <c r="C192" i="4"/>
  <c r="C191" i="4"/>
  <c r="M191" i="4" s="1"/>
  <c r="J190" i="4"/>
  <c r="G190" i="4"/>
  <c r="C190" i="4"/>
  <c r="M190" i="4" s="1"/>
  <c r="C189" i="4"/>
  <c r="C188" i="4"/>
  <c r="M188" i="4" s="1"/>
  <c r="G187" i="4"/>
  <c r="C187" i="4"/>
  <c r="M187" i="4" s="1"/>
  <c r="M186" i="4"/>
  <c r="J186" i="4"/>
  <c r="G186" i="4"/>
  <c r="D186" i="4"/>
  <c r="C186" i="4"/>
  <c r="L185" i="4"/>
  <c r="I185" i="4"/>
  <c r="F185" i="4"/>
  <c r="M184" i="4"/>
  <c r="J184" i="4"/>
  <c r="G184" i="4"/>
  <c r="D184" i="4"/>
  <c r="C184" i="4"/>
  <c r="C183" i="4"/>
  <c r="M183" i="4" s="1"/>
  <c r="G182" i="4"/>
  <c r="C182" i="4"/>
  <c r="M182" i="4" s="1"/>
  <c r="C181" i="4"/>
  <c r="G181" i="4" s="1"/>
  <c r="C180" i="4"/>
  <c r="M179" i="4"/>
  <c r="J179" i="4"/>
  <c r="G179" i="4"/>
  <c r="D179" i="4"/>
  <c r="C179" i="4"/>
  <c r="L178" i="4"/>
  <c r="I178" i="4"/>
  <c r="F178" i="4"/>
  <c r="M177" i="4"/>
  <c r="J177" i="4"/>
  <c r="G177" i="4"/>
  <c r="D177" i="4"/>
  <c r="C177" i="4"/>
  <c r="L176" i="4"/>
  <c r="F176" i="4"/>
  <c r="M175" i="4"/>
  <c r="J175" i="4"/>
  <c r="G175" i="4"/>
  <c r="D175" i="4"/>
  <c r="C175" i="4"/>
  <c r="J174" i="4"/>
  <c r="G174" i="4"/>
  <c r="C174" i="4"/>
  <c r="M174" i="4" s="1"/>
  <c r="M173" i="4"/>
  <c r="J173" i="4"/>
  <c r="G173" i="4"/>
  <c r="D173" i="4"/>
  <c r="C173" i="4"/>
  <c r="C172" i="4"/>
  <c r="M172" i="4" s="1"/>
  <c r="C171" i="4"/>
  <c r="C170" i="4"/>
  <c r="C169" i="4"/>
  <c r="M169" i="4" s="1"/>
  <c r="C168" i="4"/>
  <c r="J167" i="4"/>
  <c r="C167" i="4"/>
  <c r="M167" i="4" s="1"/>
  <c r="C166" i="4"/>
  <c r="M166" i="4" s="1"/>
  <c r="M165" i="4"/>
  <c r="C165" i="4"/>
  <c r="C164" i="4"/>
  <c r="M164" i="4" s="1"/>
  <c r="J163" i="4"/>
  <c r="G163" i="4"/>
  <c r="C163" i="4"/>
  <c r="M163" i="4" s="1"/>
  <c r="C162" i="4"/>
  <c r="M162" i="4" s="1"/>
  <c r="C161" i="4"/>
  <c r="C160" i="4"/>
  <c r="M160" i="4" s="1"/>
  <c r="J159" i="4"/>
  <c r="G159" i="4"/>
  <c r="C159" i="4"/>
  <c r="M159" i="4" s="1"/>
  <c r="C158" i="4"/>
  <c r="M158" i="4" s="1"/>
  <c r="C157" i="4"/>
  <c r="M157" i="4" s="1"/>
  <c r="M156" i="4"/>
  <c r="C156" i="4"/>
  <c r="J155" i="4"/>
  <c r="G155" i="4"/>
  <c r="D155" i="4" s="1"/>
  <c r="C155" i="4"/>
  <c r="M155" i="4" s="1"/>
  <c r="C154" i="4"/>
  <c r="C153" i="4"/>
  <c r="M153" i="4" s="1"/>
  <c r="C152" i="4"/>
  <c r="C151" i="4"/>
  <c r="J150" i="4"/>
  <c r="C150" i="4"/>
  <c r="M150" i="4" s="1"/>
  <c r="M149" i="4"/>
  <c r="J149" i="4"/>
  <c r="C149" i="4"/>
  <c r="G149" i="4" s="1"/>
  <c r="C148" i="4"/>
  <c r="G147" i="4"/>
  <c r="C147" i="4"/>
  <c r="M147" i="4" s="1"/>
  <c r="C146" i="4"/>
  <c r="M145" i="4"/>
  <c r="C145" i="4"/>
  <c r="G145" i="4" s="1"/>
  <c r="C144" i="4"/>
  <c r="G143" i="4"/>
  <c r="C143" i="4"/>
  <c r="M143" i="4" s="1"/>
  <c r="G142" i="4"/>
  <c r="C142" i="4"/>
  <c r="C141" i="4"/>
  <c r="C140" i="4"/>
  <c r="C139" i="4"/>
  <c r="M139" i="4" s="1"/>
  <c r="J138" i="4"/>
  <c r="G138" i="4"/>
  <c r="C138" i="4"/>
  <c r="M138" i="4" s="1"/>
  <c r="J137" i="4"/>
  <c r="C137" i="4"/>
  <c r="C136" i="4"/>
  <c r="C135" i="4"/>
  <c r="J134" i="4"/>
  <c r="C134" i="4"/>
  <c r="M134" i="4" s="1"/>
  <c r="M133" i="4"/>
  <c r="J133" i="4"/>
  <c r="C133" i="4"/>
  <c r="G133" i="4" s="1"/>
  <c r="C132" i="4"/>
  <c r="C131" i="4"/>
  <c r="M131" i="4" s="1"/>
  <c r="C130" i="4"/>
  <c r="M129" i="4"/>
  <c r="C129" i="4"/>
  <c r="G129" i="4" s="1"/>
  <c r="C128" i="4"/>
  <c r="G127" i="4"/>
  <c r="C127" i="4"/>
  <c r="M127" i="4" s="1"/>
  <c r="C126" i="4"/>
  <c r="G126" i="4" s="1"/>
  <c r="M125" i="4"/>
  <c r="J125" i="4"/>
  <c r="G125" i="4"/>
  <c r="D125" i="4"/>
  <c r="L124" i="4"/>
  <c r="I124" i="4"/>
  <c r="F124" i="4"/>
  <c r="M123" i="4"/>
  <c r="J123" i="4"/>
  <c r="G123" i="4"/>
  <c r="D123" i="4"/>
  <c r="C123" i="4"/>
  <c r="C122" i="4"/>
  <c r="C121" i="4"/>
  <c r="J120" i="4"/>
  <c r="C120" i="4"/>
  <c r="M120" i="4" s="1"/>
  <c r="C119" i="4"/>
  <c r="G119" i="4" s="1"/>
  <c r="C118" i="4"/>
  <c r="C117" i="4"/>
  <c r="M117" i="4" s="1"/>
  <c r="J116" i="4"/>
  <c r="G116" i="4"/>
  <c r="C116" i="4"/>
  <c r="M116" i="4" s="1"/>
  <c r="C115" i="4"/>
  <c r="G115" i="4" s="1"/>
  <c r="C114" i="4"/>
  <c r="G113" i="4"/>
  <c r="C113" i="4"/>
  <c r="M113" i="4" s="1"/>
  <c r="C112" i="4"/>
  <c r="G112" i="4" s="1"/>
  <c r="C111" i="4"/>
  <c r="G111" i="4" s="1"/>
  <c r="C110" i="4"/>
  <c r="C109" i="4"/>
  <c r="M109" i="4" s="1"/>
  <c r="M108" i="4"/>
  <c r="J108" i="4"/>
  <c r="G108" i="4"/>
  <c r="D108" i="4"/>
  <c r="C108" i="4"/>
  <c r="L107" i="4"/>
  <c r="I107" i="4"/>
  <c r="I105" i="4" s="1"/>
  <c r="F107" i="4"/>
  <c r="M106" i="4"/>
  <c r="J106" i="4"/>
  <c r="G106" i="4"/>
  <c r="D106" i="4"/>
  <c r="C106" i="4"/>
  <c r="M104" i="4"/>
  <c r="J104" i="4"/>
  <c r="G104" i="4"/>
  <c r="D104" i="4"/>
  <c r="C104" i="4"/>
  <c r="G103" i="4"/>
  <c r="C103" i="4"/>
  <c r="M103" i="4" s="1"/>
  <c r="M102" i="4"/>
  <c r="D102" i="4"/>
  <c r="C102" i="4"/>
  <c r="G101" i="4"/>
  <c r="F101" i="4"/>
  <c r="C101" i="4" s="1"/>
  <c r="C100" i="4"/>
  <c r="J100" i="4" s="1"/>
  <c r="M99" i="4"/>
  <c r="C99" i="4"/>
  <c r="G99" i="4" s="1"/>
  <c r="F98" i="4"/>
  <c r="C98" i="4" s="1"/>
  <c r="J97" i="4"/>
  <c r="G97" i="4"/>
  <c r="C97" i="4"/>
  <c r="M97" i="4" s="1"/>
  <c r="C96" i="4"/>
  <c r="G96" i="4" s="1"/>
  <c r="F95" i="4"/>
  <c r="C95" i="4" s="1"/>
  <c r="C94" i="4"/>
  <c r="M94" i="4" s="1"/>
  <c r="J93" i="4"/>
  <c r="C93" i="4"/>
  <c r="G93" i="4" s="1"/>
  <c r="L92" i="4"/>
  <c r="I92" i="4"/>
  <c r="I91" i="4" s="1"/>
  <c r="L91" i="4"/>
  <c r="M90" i="4"/>
  <c r="D90" i="4"/>
  <c r="C90" i="4"/>
  <c r="C89" i="4"/>
  <c r="G89" i="4" s="1"/>
  <c r="F88" i="4"/>
  <c r="C88" i="4" s="1"/>
  <c r="J87" i="4"/>
  <c r="C87" i="4"/>
  <c r="M87" i="4" s="1"/>
  <c r="F86" i="4"/>
  <c r="C86" i="4" s="1"/>
  <c r="G86" i="4" s="1"/>
  <c r="L85" i="4"/>
  <c r="I85" i="4"/>
  <c r="L84" i="4"/>
  <c r="I84" i="4"/>
  <c r="M83" i="4"/>
  <c r="J83" i="4"/>
  <c r="G83" i="4"/>
  <c r="D83" i="4"/>
  <c r="C83" i="4"/>
  <c r="G82" i="4"/>
  <c r="C82" i="4"/>
  <c r="M82" i="4" s="1"/>
  <c r="M81" i="4"/>
  <c r="J81" i="4"/>
  <c r="G81" i="4"/>
  <c r="D81" i="4"/>
  <c r="C81" i="4"/>
  <c r="C80" i="4"/>
  <c r="M80" i="4" s="1"/>
  <c r="M79" i="4"/>
  <c r="J79" i="4"/>
  <c r="G79" i="4"/>
  <c r="D79" i="4"/>
  <c r="C79" i="4"/>
  <c r="C78" i="4"/>
  <c r="M78" i="4" s="1"/>
  <c r="J77" i="4"/>
  <c r="C77" i="4"/>
  <c r="G77" i="4" s="1"/>
  <c r="C76" i="4"/>
  <c r="M76" i="4" s="1"/>
  <c r="G75" i="4"/>
  <c r="C75" i="4"/>
  <c r="M75" i="4" s="1"/>
  <c r="G74" i="4"/>
  <c r="C74" i="4"/>
  <c r="M74" i="4" s="1"/>
  <c r="L73" i="4"/>
  <c r="I73" i="4"/>
  <c r="I69" i="4" s="1"/>
  <c r="F73" i="4"/>
  <c r="F69" i="4" s="1"/>
  <c r="M72" i="4"/>
  <c r="J72" i="4"/>
  <c r="G72" i="4"/>
  <c r="D72" i="4"/>
  <c r="C72" i="4"/>
  <c r="F71" i="4"/>
  <c r="C71" i="4" s="1"/>
  <c r="J71" i="4" s="1"/>
  <c r="M70" i="4"/>
  <c r="J70" i="4"/>
  <c r="G70" i="4"/>
  <c r="D70" i="4"/>
  <c r="C70" i="4"/>
  <c r="L69" i="4"/>
  <c r="M68" i="4"/>
  <c r="J68" i="4"/>
  <c r="G68" i="4"/>
  <c r="D68" i="4"/>
  <c r="C68" i="4"/>
  <c r="M67" i="4"/>
  <c r="C67" i="4"/>
  <c r="F66" i="4"/>
  <c r="C65" i="4"/>
  <c r="G65" i="4" s="1"/>
  <c r="F64" i="4"/>
  <c r="C64" i="4" s="1"/>
  <c r="J64" i="4" s="1"/>
  <c r="F63" i="4"/>
  <c r="C63" i="4" s="1"/>
  <c r="M63" i="4" s="1"/>
  <c r="L62" i="4"/>
  <c r="I62" i="4"/>
  <c r="M61" i="4"/>
  <c r="J61" i="4"/>
  <c r="G61" i="4"/>
  <c r="D61" i="4"/>
  <c r="C61" i="4"/>
  <c r="F60" i="4"/>
  <c r="C58" i="4"/>
  <c r="G58" i="4" s="1"/>
  <c r="C57" i="4"/>
  <c r="M57" i="4" s="1"/>
  <c r="C56" i="4"/>
  <c r="M56" i="4" s="1"/>
  <c r="J55" i="4"/>
  <c r="G55" i="4"/>
  <c r="D55" i="4" s="1"/>
  <c r="C55" i="4"/>
  <c r="M55" i="4" s="1"/>
  <c r="C54" i="4"/>
  <c r="G54" i="4" s="1"/>
  <c r="M53" i="4"/>
  <c r="C53" i="4"/>
  <c r="F52" i="4"/>
  <c r="C51" i="4"/>
  <c r="G51" i="4" s="1"/>
  <c r="L50" i="4"/>
  <c r="I50" i="4"/>
  <c r="M49" i="4"/>
  <c r="J49" i="4"/>
  <c r="G49" i="4"/>
  <c r="D49" i="4"/>
  <c r="C49" i="4"/>
  <c r="F48" i="4"/>
  <c r="F47" i="4"/>
  <c r="C47" i="4"/>
  <c r="J47" i="4" s="1"/>
  <c r="F46" i="4"/>
  <c r="C45" i="4"/>
  <c r="G45" i="4" s="1"/>
  <c r="L44" i="4"/>
  <c r="L43" i="4" s="1"/>
  <c r="I44" i="4"/>
  <c r="I43" i="4" s="1"/>
  <c r="I14" i="4" s="1"/>
  <c r="M42" i="4"/>
  <c r="J42" i="4"/>
  <c r="G42" i="4"/>
  <c r="D42" i="4"/>
  <c r="C42" i="4"/>
  <c r="F41" i="4"/>
  <c r="C40" i="4"/>
  <c r="G40" i="4" s="1"/>
  <c r="C39" i="4"/>
  <c r="G38" i="4"/>
  <c r="C38" i="4"/>
  <c r="M38" i="4" s="1"/>
  <c r="F37" i="4"/>
  <c r="G37" i="4" s="1"/>
  <c r="C37" i="4"/>
  <c r="M37" i="4" s="1"/>
  <c r="L36" i="4"/>
  <c r="I36" i="4"/>
  <c r="L35" i="4"/>
  <c r="I35" i="4"/>
  <c r="M34" i="4"/>
  <c r="J34" i="4"/>
  <c r="G34" i="4"/>
  <c r="D34" i="4"/>
  <c r="C34" i="4"/>
  <c r="C33" i="4"/>
  <c r="M33" i="4" s="1"/>
  <c r="J32" i="4"/>
  <c r="C32" i="4"/>
  <c r="M32" i="4" s="1"/>
  <c r="C31" i="4"/>
  <c r="G31" i="4" s="1"/>
  <c r="L30" i="4"/>
  <c r="I30" i="4"/>
  <c r="C30" i="4" s="1"/>
  <c r="G30" i="4" s="1"/>
  <c r="F30" i="4"/>
  <c r="M29" i="4"/>
  <c r="J29" i="4"/>
  <c r="G29" i="4"/>
  <c r="D29" i="4"/>
  <c r="C29" i="4"/>
  <c r="G28" i="4"/>
  <c r="C28" i="4"/>
  <c r="M28" i="4" s="1"/>
  <c r="C27" i="4"/>
  <c r="M27" i="4" s="1"/>
  <c r="C26" i="4"/>
  <c r="G26" i="4" s="1"/>
  <c r="L25" i="4"/>
  <c r="L24" i="4" s="1"/>
  <c r="I25" i="4"/>
  <c r="F25" i="4"/>
  <c r="F24" i="4" s="1"/>
  <c r="C25" i="4"/>
  <c r="I24" i="4"/>
  <c r="M23" i="4"/>
  <c r="J23" i="4"/>
  <c r="G23" i="4"/>
  <c r="D23" i="4"/>
  <c r="C23" i="4"/>
  <c r="G22" i="4"/>
  <c r="C22" i="4"/>
  <c r="M22" i="4" s="1"/>
  <c r="C21" i="4"/>
  <c r="M21" i="4" s="1"/>
  <c r="F20" i="4"/>
  <c r="C20" i="4"/>
  <c r="C19" i="4"/>
  <c r="M19" i="4" s="1"/>
  <c r="C18" i="4"/>
  <c r="M18" i="4" s="1"/>
  <c r="M17" i="4"/>
  <c r="J17" i="4"/>
  <c r="G17" i="4"/>
  <c r="D17" i="4"/>
  <c r="C17" i="4"/>
  <c r="L16" i="4"/>
  <c r="I16" i="4"/>
  <c r="F16" i="4"/>
  <c r="M15" i="4"/>
  <c r="J15" i="4"/>
  <c r="G15" i="4"/>
  <c r="D15" i="4"/>
  <c r="C15" i="4"/>
  <c r="M13" i="4"/>
  <c r="J13" i="4"/>
  <c r="G13" i="4"/>
  <c r="D13" i="4"/>
  <c r="C13" i="4"/>
  <c r="O65" i="13" l="1"/>
  <c r="O65" i="19"/>
  <c r="I61" i="16"/>
  <c r="O61" i="16"/>
  <c r="C24" i="4"/>
  <c r="G24" i="4" s="1"/>
  <c r="D24" i="4" s="1"/>
  <c r="M24" i="4"/>
  <c r="M30" i="4"/>
  <c r="G19" i="4"/>
  <c r="J24" i="4"/>
  <c r="M25" i="4"/>
  <c r="C16" i="4"/>
  <c r="G16" i="4" s="1"/>
  <c r="L14" i="4"/>
  <c r="G18" i="4"/>
  <c r="J21" i="4"/>
  <c r="G25" i="4"/>
  <c r="J27" i="4"/>
  <c r="G33" i="4"/>
  <c r="J54" i="4"/>
  <c r="J58" i="4"/>
  <c r="J74" i="4"/>
  <c r="G78" i="4"/>
  <c r="D78" i="4" s="1"/>
  <c r="J82" i="4"/>
  <c r="D82" i="4" s="1"/>
  <c r="G94" i="4"/>
  <c r="J96" i="4"/>
  <c r="M100" i="4"/>
  <c r="G109" i="4"/>
  <c r="G131" i="4"/>
  <c r="G141" i="4"/>
  <c r="M141" i="4"/>
  <c r="J141" i="4"/>
  <c r="M146" i="4"/>
  <c r="J146" i="4"/>
  <c r="G146" i="4"/>
  <c r="G189" i="4"/>
  <c r="M189" i="4"/>
  <c r="G239" i="4"/>
  <c r="J239" i="4"/>
  <c r="M239" i="4"/>
  <c r="G21" i="4"/>
  <c r="J30" i="4"/>
  <c r="J51" i="4"/>
  <c r="G63" i="4"/>
  <c r="M16" i="4"/>
  <c r="J18" i="4"/>
  <c r="J25" i="4"/>
  <c r="J26" i="4"/>
  <c r="G32" i="4"/>
  <c r="J40" i="4"/>
  <c r="J45" i="4"/>
  <c r="G56" i="4"/>
  <c r="M64" i="4"/>
  <c r="M71" i="4"/>
  <c r="J78" i="4"/>
  <c r="G87" i="4"/>
  <c r="J89" i="4"/>
  <c r="J94" i="4"/>
  <c r="M121" i="4"/>
  <c r="G121" i="4"/>
  <c r="G137" i="4"/>
  <c r="M137" i="4"/>
  <c r="M142" i="4"/>
  <c r="J142" i="4"/>
  <c r="M151" i="4"/>
  <c r="G151" i="4"/>
  <c r="J189" i="4"/>
  <c r="G212" i="4"/>
  <c r="M212" i="4"/>
  <c r="G218" i="4"/>
  <c r="M231" i="4"/>
  <c r="G231" i="4"/>
  <c r="J231" i="4"/>
  <c r="L28" i="15"/>
  <c r="D116" i="4"/>
  <c r="M130" i="4"/>
  <c r="J130" i="4"/>
  <c r="G130" i="4"/>
  <c r="M200" i="4"/>
  <c r="J200" i="4"/>
  <c r="G200" i="4"/>
  <c r="M237" i="4"/>
  <c r="G237" i="4"/>
  <c r="F107" i="13"/>
  <c r="L107" i="13"/>
  <c r="R107" i="13"/>
  <c r="B28" i="15"/>
  <c r="G27" i="4"/>
  <c r="J31" i="4"/>
  <c r="J65" i="4"/>
  <c r="M112" i="4"/>
  <c r="J112" i="4"/>
  <c r="D112" i="4" s="1"/>
  <c r="M126" i="4"/>
  <c r="J126" i="4"/>
  <c r="M135" i="4"/>
  <c r="G135" i="4"/>
  <c r="M171" i="4"/>
  <c r="J171" i="4"/>
  <c r="G171" i="4"/>
  <c r="M181" i="4"/>
  <c r="J181" i="4"/>
  <c r="D181" i="4" s="1"/>
  <c r="M217" i="4"/>
  <c r="J217" i="4"/>
  <c r="G217" i="4"/>
  <c r="G247" i="4"/>
  <c r="M247" i="4"/>
  <c r="Q15" i="15"/>
  <c r="R17" i="15"/>
  <c r="G244" i="4"/>
  <c r="G249" i="4"/>
  <c r="G253" i="4"/>
  <c r="G257" i="4"/>
  <c r="J266" i="4"/>
  <c r="G276" i="4"/>
  <c r="J283" i="4"/>
  <c r="M291" i="4"/>
  <c r="J297" i="4"/>
  <c r="J301" i="4"/>
  <c r="I21" i="6"/>
  <c r="O22" i="6"/>
  <c r="I23" i="6"/>
  <c r="O24" i="6"/>
  <c r="F35" i="6"/>
  <c r="F37" i="6"/>
  <c r="F39" i="6"/>
  <c r="O51" i="6"/>
  <c r="F53" i="6"/>
  <c r="O55" i="6"/>
  <c r="F57" i="6"/>
  <c r="F60" i="6"/>
  <c r="R60" i="6"/>
  <c r="F74" i="6"/>
  <c r="R74" i="6"/>
  <c r="F76" i="6"/>
  <c r="R76" i="6"/>
  <c r="F78" i="6"/>
  <c r="R78" i="6"/>
  <c r="F87" i="6"/>
  <c r="F88" i="6"/>
  <c r="F89" i="6"/>
  <c r="F90" i="6"/>
  <c r="F91" i="6"/>
  <c r="F96" i="6"/>
  <c r="R96" i="6"/>
  <c r="F98" i="6"/>
  <c r="R98" i="6"/>
  <c r="F100" i="6"/>
  <c r="R100" i="6"/>
  <c r="F102" i="6"/>
  <c r="R102" i="6"/>
  <c r="F104" i="6"/>
  <c r="R104" i="6"/>
  <c r="O106" i="6"/>
  <c r="I107" i="6"/>
  <c r="I109" i="6"/>
  <c r="I22" i="9"/>
  <c r="L26" i="9"/>
  <c r="I27" i="9"/>
  <c r="F28" i="9"/>
  <c r="O32" i="9"/>
  <c r="I42" i="9"/>
  <c r="F44" i="9"/>
  <c r="O48" i="9"/>
  <c r="I56" i="9"/>
  <c r="I66" i="9"/>
  <c r="I70" i="9"/>
  <c r="F78" i="9"/>
  <c r="I79" i="9"/>
  <c r="L85" i="9"/>
  <c r="I88" i="9"/>
  <c r="I90" i="9"/>
  <c r="I96" i="9"/>
  <c r="D17" i="10"/>
  <c r="G19" i="10"/>
  <c r="F19" i="13"/>
  <c r="I25" i="13"/>
  <c r="L26" i="13"/>
  <c r="R28" i="13"/>
  <c r="O34" i="13"/>
  <c r="I35" i="13"/>
  <c r="R44" i="13"/>
  <c r="R45" i="13"/>
  <c r="R49" i="13"/>
  <c r="R50" i="13"/>
  <c r="F53" i="13"/>
  <c r="L55" i="13"/>
  <c r="O56" i="13"/>
  <c r="R66" i="13"/>
  <c r="F72" i="13"/>
  <c r="F75" i="13"/>
  <c r="F76" i="13"/>
  <c r="I81" i="13"/>
  <c r="B83" i="13"/>
  <c r="I83" i="13" s="1"/>
  <c r="I85" i="13"/>
  <c r="R88" i="13"/>
  <c r="F94" i="13"/>
  <c r="F95" i="13"/>
  <c r="F102" i="13"/>
  <c r="O110" i="13"/>
  <c r="I111" i="13"/>
  <c r="F116" i="13"/>
  <c r="I117" i="13"/>
  <c r="F119" i="13"/>
  <c r="F120" i="13"/>
  <c r="I121" i="13"/>
  <c r="F17" i="15"/>
  <c r="F21" i="15"/>
  <c r="F26" i="15"/>
  <c r="R32" i="15"/>
  <c r="R33" i="15"/>
  <c r="F40" i="15"/>
  <c r="F41" i="15"/>
  <c r="F45" i="15"/>
  <c r="R49" i="15"/>
  <c r="L50" i="15"/>
  <c r="L57" i="15"/>
  <c r="O58" i="15"/>
  <c r="R78" i="15"/>
  <c r="R24" i="19"/>
  <c r="O60" i="19"/>
  <c r="I60" i="19"/>
  <c r="R60" i="19"/>
  <c r="O84" i="19"/>
  <c r="R64" i="21"/>
  <c r="L64" i="21"/>
  <c r="F64" i="21"/>
  <c r="I64" i="21"/>
  <c r="O64" i="21"/>
  <c r="G117" i="4"/>
  <c r="G120" i="4"/>
  <c r="D120" i="4" s="1"/>
  <c r="J129" i="4"/>
  <c r="G134" i="4"/>
  <c r="G139" i="4"/>
  <c r="J145" i="4"/>
  <c r="G150" i="4"/>
  <c r="G167" i="4"/>
  <c r="G191" i="4"/>
  <c r="C194" i="4"/>
  <c r="G199" i="4"/>
  <c r="G214" i="4"/>
  <c r="J216" i="4"/>
  <c r="J225" i="4"/>
  <c r="G241" i="4"/>
  <c r="J243" i="4"/>
  <c r="J244" i="4"/>
  <c r="J249" i="4"/>
  <c r="J253" i="4"/>
  <c r="J257" i="4"/>
  <c r="D275" i="4"/>
  <c r="K42" i="6"/>
  <c r="I43" i="6"/>
  <c r="F71" i="6"/>
  <c r="B93" i="6"/>
  <c r="B94" i="6"/>
  <c r="D14" i="7"/>
  <c r="G24" i="7"/>
  <c r="D24" i="7" s="1"/>
  <c r="G30" i="7"/>
  <c r="D30" i="7" s="1"/>
  <c r="G40" i="7"/>
  <c r="D40" i="7" s="1"/>
  <c r="F18" i="9"/>
  <c r="I19" i="9"/>
  <c r="O21" i="9"/>
  <c r="O22" i="9"/>
  <c r="F24" i="9"/>
  <c r="I28" i="9"/>
  <c r="F30" i="9"/>
  <c r="F38" i="9"/>
  <c r="B41" i="9"/>
  <c r="O42" i="9"/>
  <c r="I44" i="9"/>
  <c r="F46" i="9"/>
  <c r="F54" i="9"/>
  <c r="O56" i="9"/>
  <c r="F58" i="9"/>
  <c r="F64" i="9"/>
  <c r="O66" i="9"/>
  <c r="F68" i="9"/>
  <c r="O70" i="9"/>
  <c r="F72" i="9"/>
  <c r="F76" i="9"/>
  <c r="I78" i="9"/>
  <c r="D13" i="10"/>
  <c r="G15" i="10"/>
  <c r="M17" i="10"/>
  <c r="J19" i="10"/>
  <c r="I19" i="13"/>
  <c r="F20" i="13"/>
  <c r="R25" i="13"/>
  <c r="F28" i="13"/>
  <c r="R34" i="13"/>
  <c r="R35" i="13"/>
  <c r="F41" i="13"/>
  <c r="H39" i="13"/>
  <c r="F49" i="13"/>
  <c r="I53" i="13"/>
  <c r="R56" i="13"/>
  <c r="F61" i="13"/>
  <c r="F62" i="13"/>
  <c r="F65" i="13"/>
  <c r="F66" i="13"/>
  <c r="I72" i="13"/>
  <c r="O75" i="13"/>
  <c r="I76" i="13"/>
  <c r="F79" i="13"/>
  <c r="B84" i="13"/>
  <c r="I84" i="13" s="1"/>
  <c r="R85" i="13"/>
  <c r="R89" i="13"/>
  <c r="O94" i="13"/>
  <c r="I95" i="13"/>
  <c r="I96" i="13"/>
  <c r="F98" i="13"/>
  <c r="F99" i="13"/>
  <c r="I100" i="13"/>
  <c r="O102" i="13"/>
  <c r="R110" i="13"/>
  <c r="R111" i="13"/>
  <c r="I116" i="13"/>
  <c r="O119" i="13"/>
  <c r="I120" i="13"/>
  <c r="O18" i="15"/>
  <c r="I19" i="15"/>
  <c r="I21" i="15"/>
  <c r="F23" i="15"/>
  <c r="O23" i="15"/>
  <c r="I26" i="15"/>
  <c r="B29" i="15"/>
  <c r="F37" i="15"/>
  <c r="L40" i="15"/>
  <c r="I41" i="15"/>
  <c r="O43" i="15"/>
  <c r="L45" i="15"/>
  <c r="F47" i="15"/>
  <c r="F48" i="15"/>
  <c r="F49" i="15"/>
  <c r="R58" i="15"/>
  <c r="B30" i="19"/>
  <c r="R30" i="19" s="1"/>
  <c r="R84" i="19"/>
  <c r="L84" i="19"/>
  <c r="F84" i="19"/>
  <c r="R109" i="19"/>
  <c r="L109" i="19"/>
  <c r="F109" i="19"/>
  <c r="M13" i="10"/>
  <c r="J15" i="10"/>
  <c r="O53" i="13"/>
  <c r="O72" i="13"/>
  <c r="R75" i="13"/>
  <c r="O76" i="13"/>
  <c r="L83" i="13"/>
  <c r="R94" i="13"/>
  <c r="O95" i="13"/>
  <c r="R102" i="13"/>
  <c r="O107" i="13"/>
  <c r="R116" i="13"/>
  <c r="R119" i="13"/>
  <c r="R120" i="13"/>
  <c r="I18" i="15"/>
  <c r="O21" i="15"/>
  <c r="I23" i="15"/>
  <c r="O26" i="15"/>
  <c r="I28" i="15"/>
  <c r="R40" i="15"/>
  <c r="O41" i="15"/>
  <c r="F58" i="15"/>
  <c r="R62" i="15"/>
  <c r="L24" i="19"/>
  <c r="I39" i="19"/>
  <c r="L60" i="19"/>
  <c r="I84" i="19"/>
  <c r="I109" i="19"/>
  <c r="G245" i="4"/>
  <c r="G250" i="4"/>
  <c r="G254" i="4"/>
  <c r="G258" i="4"/>
  <c r="G266" i="4"/>
  <c r="M274" i="4"/>
  <c r="C279" i="4"/>
  <c r="M279" i="4" s="1"/>
  <c r="G283" i="4"/>
  <c r="D283" i="4" s="1"/>
  <c r="G289" i="4"/>
  <c r="J291" i="4"/>
  <c r="G297" i="4"/>
  <c r="G301" i="4"/>
  <c r="R43" i="6"/>
  <c r="I45" i="6"/>
  <c r="R47" i="6"/>
  <c r="O71" i="6"/>
  <c r="G16" i="7"/>
  <c r="G22" i="7"/>
  <c r="G32" i="7"/>
  <c r="G38" i="7"/>
  <c r="L17" i="9"/>
  <c r="I21" i="9"/>
  <c r="F22" i="9"/>
  <c r="L23" i="9"/>
  <c r="F42" i="9"/>
  <c r="F56" i="9"/>
  <c r="F66" i="9"/>
  <c r="F70" i="9"/>
  <c r="F88" i="9"/>
  <c r="F90" i="9"/>
  <c r="F96" i="9"/>
  <c r="R19" i="13"/>
  <c r="F25" i="13"/>
  <c r="F35" i="13"/>
  <c r="N39" i="13"/>
  <c r="R53" i="13"/>
  <c r="R72" i="13"/>
  <c r="R76" i="13"/>
  <c r="R95" i="13"/>
  <c r="I107" i="13"/>
  <c r="R21" i="15"/>
  <c r="R26" i="15"/>
  <c r="R41" i="15"/>
  <c r="R46" i="15"/>
  <c r="R48" i="15"/>
  <c r="O49" i="15"/>
  <c r="L52" i="15"/>
  <c r="I58" i="15"/>
  <c r="F59" i="15"/>
  <c r="F62" i="15"/>
  <c r="B28" i="16"/>
  <c r="I28" i="16" s="1"/>
  <c r="R101" i="16"/>
  <c r="I101" i="16"/>
  <c r="O101" i="16"/>
  <c r="B39" i="19"/>
  <c r="R39" i="19" s="1"/>
  <c r="L39" i="19"/>
  <c r="R70" i="15"/>
  <c r="F74" i="15"/>
  <c r="O76" i="15"/>
  <c r="F83" i="15"/>
  <c r="F84" i="15"/>
  <c r="I90" i="15"/>
  <c r="I94" i="15"/>
  <c r="F98" i="15"/>
  <c r="F103" i="15"/>
  <c r="O105" i="15"/>
  <c r="F114" i="15"/>
  <c r="L18" i="16"/>
  <c r="R19" i="16"/>
  <c r="R20" i="16"/>
  <c r="I24" i="16"/>
  <c r="I30" i="16"/>
  <c r="O33" i="16"/>
  <c r="I34" i="16"/>
  <c r="F38" i="16"/>
  <c r="F39" i="16"/>
  <c r="I40" i="16"/>
  <c r="I44" i="16"/>
  <c r="I45" i="16"/>
  <c r="I47" i="16"/>
  <c r="I48" i="16"/>
  <c r="R52" i="16"/>
  <c r="I57" i="16"/>
  <c r="O59" i="16"/>
  <c r="R61" i="16"/>
  <c r="R70" i="16"/>
  <c r="O71" i="16"/>
  <c r="R81" i="16"/>
  <c r="R90" i="16"/>
  <c r="O91" i="16"/>
  <c r="O93" i="16"/>
  <c r="F98" i="16"/>
  <c r="I99" i="16"/>
  <c r="F103" i="16"/>
  <c r="I104" i="16"/>
  <c r="R110" i="16"/>
  <c r="I115" i="16"/>
  <c r="F20" i="18"/>
  <c r="F21" i="18"/>
  <c r="F25" i="18"/>
  <c r="F26" i="18"/>
  <c r="L28" i="18"/>
  <c r="F32" i="18"/>
  <c r="R35" i="18"/>
  <c r="R36" i="18"/>
  <c r="R42" i="18"/>
  <c r="F45" i="18"/>
  <c r="I48" i="18"/>
  <c r="R50" i="18"/>
  <c r="O51" i="18"/>
  <c r="O54" i="18"/>
  <c r="I55" i="18"/>
  <c r="F58" i="18"/>
  <c r="F63" i="18"/>
  <c r="F64" i="18"/>
  <c r="R73" i="18"/>
  <c r="R74" i="18"/>
  <c r="F77" i="18"/>
  <c r="F81" i="18"/>
  <c r="F87" i="18"/>
  <c r="F88" i="18"/>
  <c r="F101" i="18"/>
  <c r="F102" i="18"/>
  <c r="L109" i="18"/>
  <c r="O110" i="18"/>
  <c r="I111" i="18"/>
  <c r="R119" i="18"/>
  <c r="Q17" i="19"/>
  <c r="I19" i="19"/>
  <c r="F30" i="19"/>
  <c r="L31" i="19"/>
  <c r="F37" i="19"/>
  <c r="F39" i="19"/>
  <c r="L40" i="19"/>
  <c r="F43" i="19"/>
  <c r="F44" i="19"/>
  <c r="I45" i="19"/>
  <c r="B47" i="19"/>
  <c r="R48" i="19"/>
  <c r="R49" i="19"/>
  <c r="F53" i="19"/>
  <c r="F54" i="19"/>
  <c r="F60" i="19"/>
  <c r="I63" i="19"/>
  <c r="L71" i="19"/>
  <c r="O79" i="19"/>
  <c r="F88" i="19"/>
  <c r="O89" i="19"/>
  <c r="B91" i="19"/>
  <c r="O91" i="19" s="1"/>
  <c r="O93" i="19"/>
  <c r="F98" i="19"/>
  <c r="O99" i="19"/>
  <c r="O101" i="19"/>
  <c r="O107" i="19"/>
  <c r="R111" i="19"/>
  <c r="I119" i="19"/>
  <c r="I121" i="19"/>
  <c r="R122" i="19"/>
  <c r="I18" i="21"/>
  <c r="R20" i="21"/>
  <c r="O21" i="21"/>
  <c r="R26" i="21"/>
  <c r="O28" i="21"/>
  <c r="I29" i="21"/>
  <c r="R31" i="21"/>
  <c r="O32" i="21"/>
  <c r="E36" i="21"/>
  <c r="R38" i="21"/>
  <c r="L43" i="21"/>
  <c r="F46" i="21"/>
  <c r="O47" i="21"/>
  <c r="F50" i="21"/>
  <c r="O51" i="21"/>
  <c r="F54" i="21"/>
  <c r="F57" i="21"/>
  <c r="O58" i="21"/>
  <c r="F61" i="21"/>
  <c r="O62" i="21"/>
  <c r="R65" i="21"/>
  <c r="O65" i="21"/>
  <c r="L68" i="21"/>
  <c r="I68" i="21"/>
  <c r="O68" i="21"/>
  <c r="L76" i="21"/>
  <c r="F76" i="21"/>
  <c r="I76" i="21"/>
  <c r="F79" i="21"/>
  <c r="E78" i="21"/>
  <c r="I65" i="15"/>
  <c r="B67" i="15"/>
  <c r="I67" i="15" s="1"/>
  <c r="F69" i="15"/>
  <c r="F70" i="15"/>
  <c r="I74" i="15"/>
  <c r="F80" i="15"/>
  <c r="O83" i="15"/>
  <c r="I84" i="15"/>
  <c r="R86" i="15"/>
  <c r="R87" i="15"/>
  <c r="F89" i="15"/>
  <c r="F93" i="15"/>
  <c r="I98" i="15"/>
  <c r="I103" i="15"/>
  <c r="I107" i="15"/>
  <c r="F111" i="15"/>
  <c r="R114" i="15"/>
  <c r="B18" i="16"/>
  <c r="R24" i="16"/>
  <c r="B29" i="16"/>
  <c r="R29" i="16" s="1"/>
  <c r="R30" i="16"/>
  <c r="R33" i="16"/>
  <c r="R34" i="16"/>
  <c r="O38" i="16"/>
  <c r="I39" i="16"/>
  <c r="B43" i="16"/>
  <c r="O44" i="16"/>
  <c r="O47" i="16"/>
  <c r="F52" i="16"/>
  <c r="O54" i="16"/>
  <c r="B56" i="16"/>
  <c r="L56" i="16" s="1"/>
  <c r="F61" i="16"/>
  <c r="F81" i="16"/>
  <c r="F84" i="16"/>
  <c r="O89" i="16"/>
  <c r="R91" i="16"/>
  <c r="F95" i="16"/>
  <c r="R98" i="16"/>
  <c r="R103" i="16"/>
  <c r="F113" i="16"/>
  <c r="F114" i="16"/>
  <c r="O20" i="18"/>
  <c r="I21" i="18"/>
  <c r="O25" i="18"/>
  <c r="I26" i="18"/>
  <c r="B30" i="18"/>
  <c r="I32" i="18"/>
  <c r="F41" i="18"/>
  <c r="O45" i="18"/>
  <c r="R51" i="18"/>
  <c r="L53" i="18"/>
  <c r="R54" i="18"/>
  <c r="O55" i="18"/>
  <c r="O58" i="18"/>
  <c r="O63" i="18"/>
  <c r="I64" i="18"/>
  <c r="L66" i="18"/>
  <c r="F69" i="18"/>
  <c r="O77" i="18"/>
  <c r="I81" i="18"/>
  <c r="O87" i="18"/>
  <c r="I88" i="18"/>
  <c r="F93" i="18"/>
  <c r="F94" i="18"/>
  <c r="F97" i="18"/>
  <c r="F98" i="18"/>
  <c r="O101" i="18"/>
  <c r="I102" i="18"/>
  <c r="F105" i="18"/>
  <c r="R110" i="18"/>
  <c r="O111" i="18"/>
  <c r="F118" i="18"/>
  <c r="F119" i="18"/>
  <c r="B18" i="19"/>
  <c r="O18" i="19" s="1"/>
  <c r="R19" i="19"/>
  <c r="F27" i="19"/>
  <c r="F28" i="19"/>
  <c r="I30" i="19"/>
  <c r="O31" i="19"/>
  <c r="F33" i="19"/>
  <c r="F34" i="19"/>
  <c r="I35" i="19"/>
  <c r="O37" i="19"/>
  <c r="O40" i="19"/>
  <c r="I41" i="19"/>
  <c r="O43" i="19"/>
  <c r="I44" i="19"/>
  <c r="L53" i="19"/>
  <c r="I54" i="19"/>
  <c r="I58" i="19"/>
  <c r="F62" i="19"/>
  <c r="O63" i="19"/>
  <c r="I65" i="19"/>
  <c r="F69" i="19"/>
  <c r="O71" i="19"/>
  <c r="I73" i="19"/>
  <c r="I75" i="19"/>
  <c r="I77" i="19"/>
  <c r="I81" i="19"/>
  <c r="H83" i="19"/>
  <c r="B83" i="19" s="1"/>
  <c r="N83" i="19"/>
  <c r="I85" i="19"/>
  <c r="I87" i="19"/>
  <c r="R88" i="19"/>
  <c r="I95" i="19"/>
  <c r="I97" i="19"/>
  <c r="R98" i="19"/>
  <c r="I105" i="19"/>
  <c r="F115" i="19"/>
  <c r="O119" i="19"/>
  <c r="O121" i="19"/>
  <c r="E17" i="21"/>
  <c r="B17" i="21" s="1"/>
  <c r="R17" i="21" s="1"/>
  <c r="R21" i="21"/>
  <c r="O23" i="21"/>
  <c r="F25" i="21"/>
  <c r="F26" i="21"/>
  <c r="R32" i="21"/>
  <c r="L37" i="21"/>
  <c r="F41" i="21"/>
  <c r="O43" i="21"/>
  <c r="I44" i="21"/>
  <c r="L46" i="21"/>
  <c r="I49" i="21"/>
  <c r="L50" i="21"/>
  <c r="L54" i="21"/>
  <c r="L57" i="21"/>
  <c r="I60" i="21"/>
  <c r="L61" i="21"/>
  <c r="I65" i="21"/>
  <c r="F68" i="21"/>
  <c r="O79" i="21"/>
  <c r="O74" i="15"/>
  <c r="B79" i="15"/>
  <c r="R79" i="15" s="1"/>
  <c r="R83" i="15"/>
  <c r="R84" i="15"/>
  <c r="L86" i="15"/>
  <c r="L87" i="15"/>
  <c r="R98" i="15"/>
  <c r="B37" i="16"/>
  <c r="R38" i="16"/>
  <c r="R39" i="16"/>
  <c r="R44" i="16"/>
  <c r="R47" i="16"/>
  <c r="R20" i="18"/>
  <c r="O21" i="18"/>
  <c r="R25" i="18"/>
  <c r="O26" i="18"/>
  <c r="B31" i="18"/>
  <c r="R32" i="18"/>
  <c r="R45" i="18"/>
  <c r="R55" i="18"/>
  <c r="R58" i="18"/>
  <c r="R63" i="18"/>
  <c r="R64" i="18"/>
  <c r="R77" i="18"/>
  <c r="O81" i="18"/>
  <c r="R87" i="18"/>
  <c r="R88" i="18"/>
  <c r="R101" i="18"/>
  <c r="R102" i="18"/>
  <c r="R111" i="18"/>
  <c r="I18" i="19"/>
  <c r="O24" i="19"/>
  <c r="L30" i="19"/>
  <c r="F31" i="19"/>
  <c r="R31" i="19"/>
  <c r="R37" i="19"/>
  <c r="I40" i="19"/>
  <c r="R43" i="19"/>
  <c r="R44" i="19"/>
  <c r="R53" i="19"/>
  <c r="O54" i="19"/>
  <c r="F71" i="19"/>
  <c r="R71" i="19"/>
  <c r="O18" i="21"/>
  <c r="I28" i="21"/>
  <c r="O29" i="21"/>
  <c r="I43" i="21"/>
  <c r="R79" i="21"/>
  <c r="Q78" i="21"/>
  <c r="Q15" i="21" s="1"/>
  <c r="Q13" i="21" s="1"/>
  <c r="Q15" i="22"/>
  <c r="O68" i="15"/>
  <c r="R74" i="15"/>
  <c r="F86" i="15"/>
  <c r="F87" i="15"/>
  <c r="R18" i="16"/>
  <c r="O28" i="16"/>
  <c r="R21" i="18"/>
  <c r="R26" i="18"/>
  <c r="R81" i="18"/>
  <c r="L18" i="19"/>
  <c r="I24" i="19"/>
  <c r="O30" i="19"/>
  <c r="I31" i="19"/>
  <c r="R54" i="19"/>
  <c r="B68" i="19"/>
  <c r="I71" i="19"/>
  <c r="I92" i="19"/>
  <c r="I23" i="21"/>
  <c r="L79" i="21"/>
  <c r="K78" i="21"/>
  <c r="K15" i="21" s="1"/>
  <c r="K13" i="21" s="1"/>
  <c r="R84" i="21"/>
  <c r="O84" i="21"/>
  <c r="Q86" i="21"/>
  <c r="F43" i="22"/>
  <c r="L43" i="22"/>
  <c r="R43" i="22"/>
  <c r="O79" i="22"/>
  <c r="L79" i="22"/>
  <c r="F79" i="22"/>
  <c r="R79" i="22"/>
  <c r="I79" i="22"/>
  <c r="R72" i="21"/>
  <c r="B87" i="21"/>
  <c r="R88" i="21"/>
  <c r="F91" i="21"/>
  <c r="I92" i="21"/>
  <c r="I96" i="21"/>
  <c r="O98" i="21"/>
  <c r="R99" i="21"/>
  <c r="F105" i="21"/>
  <c r="I107" i="21"/>
  <c r="F112" i="21"/>
  <c r="I113" i="21"/>
  <c r="I18" i="22"/>
  <c r="R20" i="22"/>
  <c r="R21" i="22"/>
  <c r="O23" i="22"/>
  <c r="F25" i="22"/>
  <c r="F26" i="22"/>
  <c r="I28" i="22"/>
  <c r="O29" i="22"/>
  <c r="F31" i="22"/>
  <c r="F32" i="22"/>
  <c r="I33" i="22"/>
  <c r="I38" i="22"/>
  <c r="R41" i="22"/>
  <c r="F48" i="22"/>
  <c r="I49" i="22"/>
  <c r="L57" i="22"/>
  <c r="O58" i="22"/>
  <c r="L59" i="22"/>
  <c r="R62" i="22"/>
  <c r="F68" i="22"/>
  <c r="I70" i="22"/>
  <c r="F72" i="22"/>
  <c r="I74" i="22"/>
  <c r="O76" i="22"/>
  <c r="O80" i="22"/>
  <c r="I82" i="22"/>
  <c r="F83" i="22"/>
  <c r="R87" i="22"/>
  <c r="O88" i="22"/>
  <c r="R89" i="22"/>
  <c r="R92" i="22"/>
  <c r="F96" i="22"/>
  <c r="I98" i="22"/>
  <c r="F100" i="22"/>
  <c r="I102" i="22"/>
  <c r="O104" i="22"/>
  <c r="I105" i="22"/>
  <c r="I107" i="22"/>
  <c r="F112" i="22"/>
  <c r="I113" i="22"/>
  <c r="I115" i="22"/>
  <c r="F116" i="22"/>
  <c r="I117" i="22"/>
  <c r="V15" i="25"/>
  <c r="D17" i="25"/>
  <c r="O92" i="21"/>
  <c r="O96" i="21"/>
  <c r="O113" i="21"/>
  <c r="L18" i="22"/>
  <c r="F23" i="22"/>
  <c r="R23" i="22"/>
  <c r="B37" i="22"/>
  <c r="R37" i="22" s="1"/>
  <c r="R38" i="22"/>
  <c r="O49" i="22"/>
  <c r="R58" i="22"/>
  <c r="R76" i="22"/>
  <c r="B78" i="22"/>
  <c r="O82" i="22"/>
  <c r="L87" i="22"/>
  <c r="R88" i="22"/>
  <c r="O102" i="22"/>
  <c r="I104" i="22"/>
  <c r="O107" i="22"/>
  <c r="I112" i="22"/>
  <c r="O115" i="22"/>
  <c r="I116" i="22"/>
  <c r="P17" i="25"/>
  <c r="J19" i="25"/>
  <c r="R92" i="21"/>
  <c r="R96" i="21"/>
  <c r="R113" i="21"/>
  <c r="O18" i="22"/>
  <c r="I23" i="22"/>
  <c r="O28" i="22"/>
  <c r="I29" i="22"/>
  <c r="O43" i="22"/>
  <c r="R49" i="22"/>
  <c r="H36" i="22"/>
  <c r="H15" i="22" s="1"/>
  <c r="F76" i="22"/>
  <c r="R82" i="22"/>
  <c r="F88" i="22"/>
  <c r="I90" i="22"/>
  <c r="R102" i="22"/>
  <c r="R107" i="22"/>
  <c r="R112" i="22"/>
  <c r="R115" i="22"/>
  <c r="R116" i="22"/>
  <c r="V19" i="25"/>
  <c r="D21" i="25"/>
  <c r="B67" i="21"/>
  <c r="O72" i="21"/>
  <c r="R82" i="21"/>
  <c r="E86" i="21"/>
  <c r="B86" i="21" s="1"/>
  <c r="O86" i="21" s="1"/>
  <c r="O88" i="21"/>
  <c r="L89" i="21"/>
  <c r="F92" i="21"/>
  <c r="O94" i="21"/>
  <c r="F96" i="21"/>
  <c r="I98" i="21"/>
  <c r="R105" i="21"/>
  <c r="L110" i="21"/>
  <c r="F113" i="21"/>
  <c r="K17" i="22"/>
  <c r="F18" i="22"/>
  <c r="R18" i="22"/>
  <c r="O20" i="22"/>
  <c r="I21" i="22"/>
  <c r="L23" i="22"/>
  <c r="N36" i="22"/>
  <c r="N15" i="22" s="1"/>
  <c r="F38" i="22"/>
  <c r="I39" i="22"/>
  <c r="O41" i="22"/>
  <c r="I43" i="22"/>
  <c r="R46" i="22"/>
  <c r="F49" i="22"/>
  <c r="I51" i="22"/>
  <c r="F57" i="22"/>
  <c r="I58" i="22"/>
  <c r="O62" i="22"/>
  <c r="R68" i="22"/>
  <c r="R72" i="22"/>
  <c r="I76" i="22"/>
  <c r="I80" i="22"/>
  <c r="F82" i="22"/>
  <c r="I84" i="22"/>
  <c r="E86" i="22"/>
  <c r="B86" i="22" s="1"/>
  <c r="I86" i="22" s="1"/>
  <c r="N86" i="22"/>
  <c r="I88" i="22"/>
  <c r="F89" i="22"/>
  <c r="O92" i="22"/>
  <c r="R93" i="22"/>
  <c r="R96" i="22"/>
  <c r="R100" i="22"/>
  <c r="F102" i="22"/>
  <c r="F107" i="22"/>
  <c r="I109" i="22"/>
  <c r="F115" i="22"/>
  <c r="J15" i="25"/>
  <c r="P21" i="25"/>
  <c r="G15" i="25"/>
  <c r="G19" i="25"/>
  <c r="M21" i="25"/>
  <c r="M15" i="25"/>
  <c r="M13" i="25" s="1"/>
  <c r="G17" i="25"/>
  <c r="S17" i="25"/>
  <c r="M19" i="25"/>
  <c r="S21" i="25"/>
  <c r="S15" i="25"/>
  <c r="D15" i="25"/>
  <c r="P15" i="25"/>
  <c r="J17" i="25"/>
  <c r="J13" i="25" s="1"/>
  <c r="V17" i="25"/>
  <c r="V13" i="25" s="1"/>
  <c r="I37" i="22"/>
  <c r="Q13" i="22"/>
  <c r="O37" i="22"/>
  <c r="L24" i="22"/>
  <c r="L34" i="22"/>
  <c r="L45" i="22"/>
  <c r="O52" i="22"/>
  <c r="O65" i="22"/>
  <c r="I106" i="22"/>
  <c r="R106" i="22"/>
  <c r="F106" i="22"/>
  <c r="O106" i="22"/>
  <c r="O19" i="22"/>
  <c r="O24" i="22"/>
  <c r="O30" i="22"/>
  <c r="L33" i="22"/>
  <c r="O34" i="22"/>
  <c r="L39" i="22"/>
  <c r="O40" i="22"/>
  <c r="L44" i="22"/>
  <c r="O45" i="22"/>
  <c r="R52" i="22"/>
  <c r="O54" i="22"/>
  <c r="R54" i="22"/>
  <c r="B56" i="22"/>
  <c r="L56" i="22" s="1"/>
  <c r="R61" i="22"/>
  <c r="R67" i="22"/>
  <c r="L67" i="22"/>
  <c r="F67" i="22"/>
  <c r="I91" i="22"/>
  <c r="R91" i="22"/>
  <c r="F91" i="22"/>
  <c r="O91" i="22"/>
  <c r="L106" i="22"/>
  <c r="L19" i="22"/>
  <c r="L30" i="22"/>
  <c r="L40" i="22"/>
  <c r="O61" i="22"/>
  <c r="R65" i="22"/>
  <c r="F65" i="22"/>
  <c r="I71" i="22"/>
  <c r="R71" i="22"/>
  <c r="F71" i="22"/>
  <c r="O71" i="22"/>
  <c r="F19" i="22"/>
  <c r="R19" i="22"/>
  <c r="I20" i="22"/>
  <c r="L21" i="22"/>
  <c r="F24" i="22"/>
  <c r="R24" i="22"/>
  <c r="I25" i="22"/>
  <c r="L26" i="22"/>
  <c r="F30" i="22"/>
  <c r="R30" i="22"/>
  <c r="I31" i="22"/>
  <c r="L32" i="22"/>
  <c r="O33" i="22"/>
  <c r="F34" i="22"/>
  <c r="R34" i="22"/>
  <c r="L38" i="22"/>
  <c r="O39" i="22"/>
  <c r="F40" i="22"/>
  <c r="R40" i="22"/>
  <c r="I41" i="22"/>
  <c r="O44" i="22"/>
  <c r="F45" i="22"/>
  <c r="R45" i="22"/>
  <c r="I46" i="22"/>
  <c r="O47" i="22"/>
  <c r="O48" i="22"/>
  <c r="O50" i="22"/>
  <c r="R50" i="22"/>
  <c r="F52" i="22"/>
  <c r="F54" i="22"/>
  <c r="O57" i="22"/>
  <c r="O59" i="22"/>
  <c r="R59" i="22"/>
  <c r="F61" i="22"/>
  <c r="I65" i="22"/>
  <c r="O67" i="22"/>
  <c r="I81" i="22"/>
  <c r="R81" i="22"/>
  <c r="F81" i="22"/>
  <c r="O81" i="22"/>
  <c r="L91" i="22"/>
  <c r="I95" i="22"/>
  <c r="R95" i="22"/>
  <c r="F95" i="22"/>
  <c r="O95" i="22"/>
  <c r="I114" i="22"/>
  <c r="R114" i="22"/>
  <c r="F114" i="22"/>
  <c r="O114" i="22"/>
  <c r="F28" i="22"/>
  <c r="L28" i="22"/>
  <c r="F29" i="22"/>
  <c r="L29" i="22"/>
  <c r="F33" i="22"/>
  <c r="F39" i="22"/>
  <c r="F44" i="22"/>
  <c r="F47" i="22"/>
  <c r="R48" i="22"/>
  <c r="F50" i="22"/>
  <c r="R51" i="22"/>
  <c r="F51" i="22"/>
  <c r="O51" i="22"/>
  <c r="L52" i="22"/>
  <c r="I54" i="22"/>
  <c r="F56" i="22"/>
  <c r="R57" i="22"/>
  <c r="F59" i="22"/>
  <c r="R60" i="22"/>
  <c r="F60" i="22"/>
  <c r="O60" i="22"/>
  <c r="L61" i="22"/>
  <c r="L65" i="22"/>
  <c r="I67" i="22"/>
  <c r="L81" i="22"/>
  <c r="L95" i="22"/>
  <c r="I99" i="22"/>
  <c r="R99" i="22"/>
  <c r="F99" i="22"/>
  <c r="O99" i="22"/>
  <c r="B111" i="22"/>
  <c r="F111" i="22" s="1"/>
  <c r="L114" i="22"/>
  <c r="I69" i="22"/>
  <c r="L70" i="22"/>
  <c r="L74" i="22"/>
  <c r="L80" i="22"/>
  <c r="I83" i="22"/>
  <c r="L84" i="22"/>
  <c r="I89" i="22"/>
  <c r="L90" i="22"/>
  <c r="I93" i="22"/>
  <c r="L94" i="22"/>
  <c r="L98" i="22"/>
  <c r="L105" i="22"/>
  <c r="L109" i="22"/>
  <c r="L113" i="22"/>
  <c r="L117" i="22"/>
  <c r="L69" i="22"/>
  <c r="L83" i="22"/>
  <c r="O84" i="22"/>
  <c r="F87" i="22"/>
  <c r="L89" i="22"/>
  <c r="O90" i="22"/>
  <c r="L93" i="22"/>
  <c r="O94" i="22"/>
  <c r="O98" i="22"/>
  <c r="O105" i="22"/>
  <c r="O109" i="22"/>
  <c r="L112" i="22"/>
  <c r="O113" i="22"/>
  <c r="L116" i="22"/>
  <c r="O117" i="22"/>
  <c r="E64" i="22"/>
  <c r="F70" i="22"/>
  <c r="F74" i="22"/>
  <c r="F80" i="22"/>
  <c r="F84" i="22"/>
  <c r="F90" i="22"/>
  <c r="F94" i="22"/>
  <c r="F98" i="22"/>
  <c r="F105" i="22"/>
  <c r="F109" i="22"/>
  <c r="F113" i="22"/>
  <c r="F117" i="22"/>
  <c r="O37" i="21"/>
  <c r="I37" i="21"/>
  <c r="R37" i="21"/>
  <c r="L19" i="21"/>
  <c r="L34" i="21"/>
  <c r="L45" i="21"/>
  <c r="O83" i="21"/>
  <c r="I83" i="21"/>
  <c r="O19" i="21"/>
  <c r="O24" i="21"/>
  <c r="O30" i="21"/>
  <c r="L33" i="21"/>
  <c r="O34" i="21"/>
  <c r="F37" i="21"/>
  <c r="L39" i="21"/>
  <c r="O40" i="21"/>
  <c r="L44" i="21"/>
  <c r="O45" i="21"/>
  <c r="B56" i="21"/>
  <c r="I56" i="21" s="1"/>
  <c r="O69" i="21"/>
  <c r="I69" i="21"/>
  <c r="I71" i="21"/>
  <c r="O71" i="21"/>
  <c r="F83" i="21"/>
  <c r="R86" i="21"/>
  <c r="O93" i="21"/>
  <c r="I93" i="21"/>
  <c r="I95" i="21"/>
  <c r="O95" i="21"/>
  <c r="B101" i="21"/>
  <c r="O101" i="21" s="1"/>
  <c r="B109" i="21"/>
  <c r="O114" i="21"/>
  <c r="I114" i="21"/>
  <c r="F19" i="21"/>
  <c r="R19" i="21"/>
  <c r="I20" i="21"/>
  <c r="F24" i="21"/>
  <c r="R24" i="21"/>
  <c r="I25" i="21"/>
  <c r="F30" i="21"/>
  <c r="R30" i="21"/>
  <c r="I31" i="21"/>
  <c r="O33" i="21"/>
  <c r="F34" i="21"/>
  <c r="R34" i="21"/>
  <c r="H36" i="21"/>
  <c r="N36" i="21"/>
  <c r="O39" i="21"/>
  <c r="F40" i="21"/>
  <c r="R40" i="21"/>
  <c r="I41" i="21"/>
  <c r="O44" i="21"/>
  <c r="F45" i="21"/>
  <c r="R45" i="21"/>
  <c r="O54" i="21"/>
  <c r="I54" i="21"/>
  <c r="F56" i="21"/>
  <c r="R56" i="21"/>
  <c r="F69" i="21"/>
  <c r="F71" i="21"/>
  <c r="I81" i="21"/>
  <c r="O81" i="21"/>
  <c r="L83" i="21"/>
  <c r="I87" i="21"/>
  <c r="F93" i="21"/>
  <c r="F95" i="21"/>
  <c r="I99" i="21"/>
  <c r="O99" i="21"/>
  <c r="F101" i="21"/>
  <c r="R101" i="21"/>
  <c r="I104" i="21"/>
  <c r="O104" i="21"/>
  <c r="F109" i="21"/>
  <c r="F114" i="21"/>
  <c r="L24" i="21"/>
  <c r="L30" i="21"/>
  <c r="L40" i="21"/>
  <c r="F17" i="21"/>
  <c r="L17" i="21"/>
  <c r="F18" i="21"/>
  <c r="L18" i="21"/>
  <c r="F23" i="21"/>
  <c r="L23" i="21"/>
  <c r="F28" i="21"/>
  <c r="L28" i="21"/>
  <c r="F29" i="21"/>
  <c r="L29" i="21"/>
  <c r="F33" i="21"/>
  <c r="F39" i="21"/>
  <c r="F44" i="21"/>
  <c r="O46" i="21"/>
  <c r="I46" i="21"/>
  <c r="I48" i="21"/>
  <c r="O48" i="21"/>
  <c r="O50" i="21"/>
  <c r="I50" i="21"/>
  <c r="I52" i="21"/>
  <c r="O52" i="21"/>
  <c r="I57" i="21"/>
  <c r="O57" i="21"/>
  <c r="O59" i="21"/>
  <c r="I59" i="21"/>
  <c r="I61" i="21"/>
  <c r="O61" i="21"/>
  <c r="L69" i="21"/>
  <c r="L71" i="21"/>
  <c r="R83" i="21"/>
  <c r="I86" i="21"/>
  <c r="O89" i="21"/>
  <c r="I89" i="21"/>
  <c r="I91" i="21"/>
  <c r="O91" i="21"/>
  <c r="L93" i="21"/>
  <c r="L95" i="21"/>
  <c r="I109" i="21"/>
  <c r="O110" i="21"/>
  <c r="I110" i="21"/>
  <c r="I112" i="21"/>
  <c r="O112" i="21"/>
  <c r="L114" i="21"/>
  <c r="L47" i="21"/>
  <c r="F49" i="21"/>
  <c r="R49" i="21"/>
  <c r="L51" i="21"/>
  <c r="F58" i="21"/>
  <c r="R58" i="21"/>
  <c r="L60" i="21"/>
  <c r="F62" i="21"/>
  <c r="R62" i="21"/>
  <c r="L65" i="21"/>
  <c r="R68" i="21"/>
  <c r="L70" i="21"/>
  <c r="L74" i="21"/>
  <c r="L80" i="21"/>
  <c r="L84" i="21"/>
  <c r="L90" i="21"/>
  <c r="L94" i="21"/>
  <c r="L98" i="21"/>
  <c r="L103" i="21"/>
  <c r="L107" i="21"/>
  <c r="L111" i="21"/>
  <c r="L115" i="21"/>
  <c r="O115" i="21"/>
  <c r="F47" i="21"/>
  <c r="F51" i="21"/>
  <c r="F60" i="21"/>
  <c r="F65" i="21"/>
  <c r="F70" i="21"/>
  <c r="F74" i="21"/>
  <c r="F80" i="21"/>
  <c r="F84" i="21"/>
  <c r="F90" i="21"/>
  <c r="F94" i="21"/>
  <c r="F98" i="21"/>
  <c r="F103" i="21"/>
  <c r="F107" i="21"/>
  <c r="F111" i="21"/>
  <c r="F115" i="21"/>
  <c r="O47" i="19"/>
  <c r="I47" i="19"/>
  <c r="R47" i="19"/>
  <c r="R18" i="19"/>
  <c r="L47" i="19"/>
  <c r="L32" i="19"/>
  <c r="L36" i="19"/>
  <c r="L42" i="19"/>
  <c r="L51" i="19"/>
  <c r="R56" i="19"/>
  <c r="F56" i="19"/>
  <c r="O56" i="19"/>
  <c r="R68" i="19"/>
  <c r="R117" i="19"/>
  <c r="L21" i="19"/>
  <c r="L26" i="19"/>
  <c r="E15" i="19"/>
  <c r="K15" i="19"/>
  <c r="Q15" i="19"/>
  <c r="F18" i="19"/>
  <c r="L20" i="19"/>
  <c r="O21" i="19"/>
  <c r="L25" i="19"/>
  <c r="O26" i="19"/>
  <c r="O32" i="19"/>
  <c r="L35" i="19"/>
  <c r="O36" i="19"/>
  <c r="L41" i="19"/>
  <c r="O42" i="19"/>
  <c r="L45" i="19"/>
  <c r="L50" i="19"/>
  <c r="R51" i="19"/>
  <c r="I68" i="19"/>
  <c r="I117" i="19"/>
  <c r="H17" i="19"/>
  <c r="N17" i="19"/>
  <c r="L19" i="19"/>
  <c r="O20" i="19"/>
  <c r="F21" i="19"/>
  <c r="R21" i="19"/>
  <c r="I22" i="19"/>
  <c r="O25" i="19"/>
  <c r="F26" i="19"/>
  <c r="R26" i="19"/>
  <c r="I27" i="19"/>
  <c r="L28" i="19"/>
  <c r="F32" i="19"/>
  <c r="R32" i="19"/>
  <c r="I33" i="19"/>
  <c r="L34" i="19"/>
  <c r="O35" i="19"/>
  <c r="F36" i="19"/>
  <c r="R36" i="19"/>
  <c r="I37" i="19"/>
  <c r="O41" i="19"/>
  <c r="F42" i="19"/>
  <c r="R42" i="19"/>
  <c r="I43" i="19"/>
  <c r="L44" i="19"/>
  <c r="O45" i="19"/>
  <c r="F47" i="19"/>
  <c r="I48" i="19"/>
  <c r="L49" i="19"/>
  <c r="O50" i="19"/>
  <c r="F51" i="19"/>
  <c r="R52" i="19"/>
  <c r="F52" i="19"/>
  <c r="O52" i="19"/>
  <c r="I56" i="19"/>
  <c r="L68" i="19"/>
  <c r="L117" i="19"/>
  <c r="F20" i="19"/>
  <c r="F25" i="19"/>
  <c r="F35" i="19"/>
  <c r="F41" i="19"/>
  <c r="F45" i="19"/>
  <c r="F50" i="19"/>
  <c r="I51" i="19"/>
  <c r="O53" i="19"/>
  <c r="O55" i="19"/>
  <c r="R55" i="19"/>
  <c r="L56" i="19"/>
  <c r="I62" i="19"/>
  <c r="O62" i="19"/>
  <c r="O64" i="19"/>
  <c r="L64" i="19"/>
  <c r="I64" i="19"/>
  <c r="R64" i="19"/>
  <c r="O68" i="19"/>
  <c r="O117" i="19"/>
  <c r="L66" i="19"/>
  <c r="R69" i="19"/>
  <c r="L72" i="19"/>
  <c r="F74" i="19"/>
  <c r="R74" i="19"/>
  <c r="L76" i="19"/>
  <c r="L86" i="19"/>
  <c r="L96" i="19"/>
  <c r="L100" i="19"/>
  <c r="L104" i="19"/>
  <c r="L113" i="19"/>
  <c r="R115" i="19"/>
  <c r="L120" i="19"/>
  <c r="F58" i="19"/>
  <c r="R58" i="19"/>
  <c r="L61" i="19"/>
  <c r="F63" i="19"/>
  <c r="R63" i="19"/>
  <c r="L65" i="19"/>
  <c r="O66" i="19"/>
  <c r="F68" i="19"/>
  <c r="I69" i="19"/>
  <c r="O72" i="19"/>
  <c r="F73" i="19"/>
  <c r="R73" i="19"/>
  <c r="I74" i="19"/>
  <c r="L75" i="19"/>
  <c r="O76" i="19"/>
  <c r="F77" i="19"/>
  <c r="R77" i="19"/>
  <c r="L79" i="19"/>
  <c r="F81" i="19"/>
  <c r="R81" i="19"/>
  <c r="L85" i="19"/>
  <c r="O86" i="19"/>
  <c r="F87" i="19"/>
  <c r="R87" i="19"/>
  <c r="I88" i="19"/>
  <c r="L89" i="19"/>
  <c r="F93" i="19"/>
  <c r="R93" i="19"/>
  <c r="I94" i="19"/>
  <c r="L95" i="19"/>
  <c r="O96" i="19"/>
  <c r="F97" i="19"/>
  <c r="R97" i="19"/>
  <c r="I98" i="19"/>
  <c r="L99" i="19"/>
  <c r="O100" i="19"/>
  <c r="F101" i="19"/>
  <c r="R101" i="19"/>
  <c r="I102" i="19"/>
  <c r="O104" i="19"/>
  <c r="F105" i="19"/>
  <c r="R105" i="19"/>
  <c r="L107" i="19"/>
  <c r="I111" i="19"/>
  <c r="L112" i="19"/>
  <c r="O113" i="19"/>
  <c r="I115" i="19"/>
  <c r="F117" i="19"/>
  <c r="I118" i="19"/>
  <c r="L119" i="19"/>
  <c r="O120" i="19"/>
  <c r="F121" i="19"/>
  <c r="R121" i="19"/>
  <c r="I122" i="19"/>
  <c r="L123" i="19"/>
  <c r="F66" i="19"/>
  <c r="R66" i="19"/>
  <c r="L69" i="19"/>
  <c r="F72" i="19"/>
  <c r="R72" i="19"/>
  <c r="L74" i="19"/>
  <c r="F76" i="19"/>
  <c r="R76" i="19"/>
  <c r="F86" i="19"/>
  <c r="R86" i="19"/>
  <c r="L88" i="19"/>
  <c r="L94" i="19"/>
  <c r="F96" i="19"/>
  <c r="R96" i="19"/>
  <c r="L98" i="19"/>
  <c r="F100" i="19"/>
  <c r="R100" i="19"/>
  <c r="L102" i="19"/>
  <c r="F104" i="19"/>
  <c r="R104" i="19"/>
  <c r="L111" i="19"/>
  <c r="F113" i="19"/>
  <c r="R113" i="19"/>
  <c r="L115" i="19"/>
  <c r="L118" i="19"/>
  <c r="F120" i="19"/>
  <c r="R120" i="19"/>
  <c r="L122" i="19"/>
  <c r="O123" i="19"/>
  <c r="F61" i="19"/>
  <c r="F65" i="19"/>
  <c r="F75" i="19"/>
  <c r="F79" i="19"/>
  <c r="F85" i="19"/>
  <c r="F89" i="19"/>
  <c r="F95" i="19"/>
  <c r="F99" i="19"/>
  <c r="F107" i="19"/>
  <c r="F112" i="19"/>
  <c r="F119" i="19"/>
  <c r="F123" i="19"/>
  <c r="F47" i="18"/>
  <c r="L47" i="18"/>
  <c r="R47" i="18"/>
  <c r="B24" i="18"/>
  <c r="F24" i="18"/>
  <c r="E17" i="18"/>
  <c r="I28" i="18"/>
  <c r="R28" i="18"/>
  <c r="F28" i="18"/>
  <c r="F30" i="18"/>
  <c r="O30" i="18"/>
  <c r="F31" i="18"/>
  <c r="O31" i="18"/>
  <c r="L34" i="18"/>
  <c r="I37" i="18"/>
  <c r="B40" i="18"/>
  <c r="F40" i="18" s="1"/>
  <c r="I44" i="18"/>
  <c r="R44" i="18"/>
  <c r="F44" i="18"/>
  <c r="I49" i="18"/>
  <c r="R49" i="18"/>
  <c r="F49" i="18"/>
  <c r="I72" i="18"/>
  <c r="R72" i="18"/>
  <c r="F72" i="18"/>
  <c r="O72" i="18"/>
  <c r="L72" i="18"/>
  <c r="I76" i="18"/>
  <c r="R76" i="18"/>
  <c r="F76" i="18"/>
  <c r="O76" i="18"/>
  <c r="L76" i="18"/>
  <c r="R99" i="18"/>
  <c r="F99" i="18"/>
  <c r="O99" i="18"/>
  <c r="L99" i="18"/>
  <c r="I19" i="18"/>
  <c r="R19" i="18"/>
  <c r="F19" i="18"/>
  <c r="K17" i="18"/>
  <c r="L30" i="18"/>
  <c r="L31" i="18"/>
  <c r="R33" i="18"/>
  <c r="F33" i="18"/>
  <c r="O33" i="18"/>
  <c r="R56" i="18"/>
  <c r="F56" i="18"/>
  <c r="O56" i="18"/>
  <c r="R65" i="18"/>
  <c r="F65" i="18"/>
  <c r="O65" i="18"/>
  <c r="L65" i="18"/>
  <c r="R75" i="18"/>
  <c r="F75" i="18"/>
  <c r="O75" i="18"/>
  <c r="L75" i="18"/>
  <c r="I75" i="18"/>
  <c r="B92" i="18"/>
  <c r="F92" i="18"/>
  <c r="L19" i="18"/>
  <c r="R22" i="18"/>
  <c r="F22" i="18"/>
  <c r="O22" i="18"/>
  <c r="R27" i="18"/>
  <c r="F27" i="18"/>
  <c r="O27" i="18"/>
  <c r="I30" i="18"/>
  <c r="I31" i="18"/>
  <c r="L33" i="18"/>
  <c r="R43" i="18"/>
  <c r="F43" i="18"/>
  <c r="O43" i="18"/>
  <c r="R48" i="18"/>
  <c r="F48" i="18"/>
  <c r="O48" i="18"/>
  <c r="I53" i="18"/>
  <c r="R53" i="18"/>
  <c r="F53" i="18"/>
  <c r="L56" i="18"/>
  <c r="B60" i="18"/>
  <c r="O60" i="18" s="1"/>
  <c r="R61" i="18"/>
  <c r="F61" i="18"/>
  <c r="O61" i="18"/>
  <c r="L61" i="18"/>
  <c r="F84" i="18"/>
  <c r="L84" i="18"/>
  <c r="R85" i="18"/>
  <c r="F85" i="18"/>
  <c r="O85" i="18"/>
  <c r="L85" i="18"/>
  <c r="I85" i="18"/>
  <c r="R89" i="18"/>
  <c r="F89" i="18"/>
  <c r="O89" i="18"/>
  <c r="L89" i="18"/>
  <c r="I89" i="18"/>
  <c r="E91" i="18"/>
  <c r="I99" i="18"/>
  <c r="R37" i="18"/>
  <c r="F37" i="18"/>
  <c r="O37" i="18"/>
  <c r="L40" i="18"/>
  <c r="H39" i="18"/>
  <c r="I47" i="18"/>
  <c r="B83" i="18"/>
  <c r="O83" i="18" s="1"/>
  <c r="R18" i="18"/>
  <c r="L18" i="18"/>
  <c r="F18" i="18"/>
  <c r="I18" i="18"/>
  <c r="O19" i="18"/>
  <c r="R24" i="18"/>
  <c r="Q17" i="18"/>
  <c r="R30" i="18"/>
  <c r="R31" i="18"/>
  <c r="I34" i="18"/>
  <c r="R34" i="18"/>
  <c r="F34" i="18"/>
  <c r="N39" i="18"/>
  <c r="O47" i="18"/>
  <c r="R52" i="18"/>
  <c r="F52" i="18"/>
  <c r="O52" i="18"/>
  <c r="N68" i="18"/>
  <c r="B71" i="18"/>
  <c r="F71" i="18" s="1"/>
  <c r="O71" i="18"/>
  <c r="R79" i="18"/>
  <c r="F79" i="18"/>
  <c r="O79" i="18"/>
  <c r="L79" i="18"/>
  <c r="I86" i="18"/>
  <c r="R86" i="18"/>
  <c r="F86" i="18"/>
  <c r="O86" i="18"/>
  <c r="L86" i="18"/>
  <c r="R95" i="18"/>
  <c r="F95" i="18"/>
  <c r="O95" i="18"/>
  <c r="L95" i="18"/>
  <c r="I113" i="18"/>
  <c r="R113" i="18"/>
  <c r="F113" i="18"/>
  <c r="O113" i="18"/>
  <c r="L113" i="18"/>
  <c r="R120" i="18"/>
  <c r="F120" i="18"/>
  <c r="O120" i="18"/>
  <c r="L120" i="18"/>
  <c r="I120" i="18"/>
  <c r="I20" i="18"/>
  <c r="I25" i="18"/>
  <c r="L32" i="18"/>
  <c r="I35" i="18"/>
  <c r="L36" i="18"/>
  <c r="I41" i="18"/>
  <c r="I45" i="18"/>
  <c r="I50" i="18"/>
  <c r="I54" i="18"/>
  <c r="I58" i="18"/>
  <c r="O84" i="18"/>
  <c r="R92" i="18"/>
  <c r="B115" i="18"/>
  <c r="O115" i="18" s="1"/>
  <c r="I117" i="18"/>
  <c r="R117" i="18"/>
  <c r="F117" i="18"/>
  <c r="I62" i="18"/>
  <c r="R62" i="18"/>
  <c r="F62" i="18"/>
  <c r="I66" i="18"/>
  <c r="R66" i="18"/>
  <c r="F66" i="18"/>
  <c r="R71" i="18"/>
  <c r="I84" i="18"/>
  <c r="L92" i="18"/>
  <c r="I96" i="18"/>
  <c r="R96" i="18"/>
  <c r="F96" i="18"/>
  <c r="I100" i="18"/>
  <c r="R100" i="18"/>
  <c r="F100" i="18"/>
  <c r="I104" i="18"/>
  <c r="R104" i="18"/>
  <c r="F104" i="18"/>
  <c r="B107" i="18"/>
  <c r="I109" i="18"/>
  <c r="R109" i="18"/>
  <c r="F109" i="18"/>
  <c r="R116" i="18"/>
  <c r="F116" i="18"/>
  <c r="O116" i="18"/>
  <c r="I121" i="18"/>
  <c r="R121" i="18"/>
  <c r="F121" i="18"/>
  <c r="I63" i="18"/>
  <c r="L64" i="18"/>
  <c r="L69" i="18"/>
  <c r="I73" i="18"/>
  <c r="L74" i="18"/>
  <c r="I77" i="18"/>
  <c r="I87" i="18"/>
  <c r="L88" i="18"/>
  <c r="I93" i="18"/>
  <c r="L94" i="18"/>
  <c r="I97" i="18"/>
  <c r="L98" i="18"/>
  <c r="I101" i="18"/>
  <c r="L102" i="18"/>
  <c r="I105" i="18"/>
  <c r="I110" i="18"/>
  <c r="I118" i="18"/>
  <c r="Q17" i="16"/>
  <c r="K17" i="16"/>
  <c r="L29" i="16"/>
  <c r="L43" i="16"/>
  <c r="B23" i="16"/>
  <c r="R23" i="16" s="1"/>
  <c r="E17" i="16"/>
  <c r="F23" i="16"/>
  <c r="O43" i="16"/>
  <c r="I43" i="16"/>
  <c r="R43" i="16"/>
  <c r="I23" i="16"/>
  <c r="I29" i="16"/>
  <c r="I37" i="16"/>
  <c r="O37" i="16"/>
  <c r="R37" i="16"/>
  <c r="O23" i="16"/>
  <c r="R28" i="16"/>
  <c r="O29" i="16"/>
  <c r="L37" i="16"/>
  <c r="L21" i="16"/>
  <c r="L25" i="16"/>
  <c r="O26" i="16"/>
  <c r="F28" i="16"/>
  <c r="F29" i="16"/>
  <c r="L31" i="16"/>
  <c r="O32" i="16"/>
  <c r="E36" i="16"/>
  <c r="K36" i="16"/>
  <c r="Q36" i="16"/>
  <c r="L40" i="16"/>
  <c r="O41" i="16"/>
  <c r="F43" i="16"/>
  <c r="L45" i="16"/>
  <c r="O46" i="16"/>
  <c r="L48" i="16"/>
  <c r="R49" i="16"/>
  <c r="F56" i="16"/>
  <c r="B79" i="16"/>
  <c r="I88" i="16"/>
  <c r="R88" i="16"/>
  <c r="F88" i="16"/>
  <c r="O88" i="16"/>
  <c r="I96" i="16"/>
  <c r="R96" i="16"/>
  <c r="F96" i="16"/>
  <c r="O96" i="16"/>
  <c r="I105" i="16"/>
  <c r="R105" i="16"/>
  <c r="F105" i="16"/>
  <c r="O105" i="16"/>
  <c r="L26" i="16"/>
  <c r="L46" i="16"/>
  <c r="L49" i="16"/>
  <c r="H64" i="16"/>
  <c r="B78" i="16"/>
  <c r="F78" i="16" s="1"/>
  <c r="I112" i="16"/>
  <c r="R112" i="16"/>
  <c r="F112" i="16"/>
  <c r="O112" i="16"/>
  <c r="F18" i="16"/>
  <c r="L20" i="16"/>
  <c r="O21" i="16"/>
  <c r="L24" i="16"/>
  <c r="O25" i="16"/>
  <c r="F26" i="16"/>
  <c r="R26" i="16"/>
  <c r="L30" i="16"/>
  <c r="O31" i="16"/>
  <c r="F32" i="16"/>
  <c r="R32" i="16"/>
  <c r="L34" i="16"/>
  <c r="F37" i="16"/>
  <c r="I38" i="16"/>
  <c r="L39" i="16"/>
  <c r="O40" i="16"/>
  <c r="F41" i="16"/>
  <c r="R41" i="16"/>
  <c r="O45" i="16"/>
  <c r="F46" i="16"/>
  <c r="O48" i="16"/>
  <c r="F49" i="16"/>
  <c r="R50" i="16"/>
  <c r="F50" i="16"/>
  <c r="O50" i="16"/>
  <c r="B67" i="16"/>
  <c r="F67" i="16" s="1"/>
  <c r="N64" i="16"/>
  <c r="I82" i="16"/>
  <c r="R82" i="16"/>
  <c r="F82" i="16"/>
  <c r="O82" i="16"/>
  <c r="L88" i="16"/>
  <c r="I92" i="16"/>
  <c r="R92" i="16"/>
  <c r="F92" i="16"/>
  <c r="O92" i="16"/>
  <c r="L96" i="16"/>
  <c r="L105" i="16"/>
  <c r="B109" i="16"/>
  <c r="L32" i="16"/>
  <c r="L41" i="16"/>
  <c r="O56" i="16"/>
  <c r="I56" i="16"/>
  <c r="I62" i="16"/>
  <c r="R62" i="16"/>
  <c r="F62" i="16"/>
  <c r="O62" i="16"/>
  <c r="I68" i="16"/>
  <c r="R68" i="16"/>
  <c r="F68" i="16"/>
  <c r="O68" i="16"/>
  <c r="I72" i="16"/>
  <c r="R72" i="16"/>
  <c r="F72" i="16"/>
  <c r="O72" i="16"/>
  <c r="O79" i="16"/>
  <c r="F21" i="16"/>
  <c r="F25" i="16"/>
  <c r="F31" i="16"/>
  <c r="F40" i="16"/>
  <c r="F45" i="16"/>
  <c r="F48" i="16"/>
  <c r="I49" i="16"/>
  <c r="R56" i="16"/>
  <c r="I58" i="16"/>
  <c r="R58" i="16"/>
  <c r="F58" i="16"/>
  <c r="O58" i="16"/>
  <c r="R67" i="16"/>
  <c r="I76" i="16"/>
  <c r="R76" i="16"/>
  <c r="F76" i="16"/>
  <c r="O76" i="16"/>
  <c r="L79" i="16"/>
  <c r="L82" i="16"/>
  <c r="H86" i="16"/>
  <c r="B87" i="16"/>
  <c r="I87" i="16" s="1"/>
  <c r="L92" i="16"/>
  <c r="I51" i="16"/>
  <c r="F54" i="16"/>
  <c r="R54" i="16"/>
  <c r="L57" i="16"/>
  <c r="F59" i="16"/>
  <c r="R59" i="16"/>
  <c r="I60" i="16"/>
  <c r="I65" i="16"/>
  <c r="F69" i="16"/>
  <c r="R69" i="16"/>
  <c r="I70" i="16"/>
  <c r="L71" i="16"/>
  <c r="I74" i="16"/>
  <c r="I80" i="16"/>
  <c r="F83" i="16"/>
  <c r="R83" i="16"/>
  <c r="I84" i="16"/>
  <c r="F89" i="16"/>
  <c r="R89" i="16"/>
  <c r="I90" i="16"/>
  <c r="F93" i="16"/>
  <c r="R93" i="16"/>
  <c r="I94" i="16"/>
  <c r="L95" i="16"/>
  <c r="I98" i="16"/>
  <c r="L99" i="16"/>
  <c r="I103" i="16"/>
  <c r="L104" i="16"/>
  <c r="I107" i="16"/>
  <c r="I110" i="16"/>
  <c r="L111" i="16"/>
  <c r="R113" i="16"/>
  <c r="I114" i="16"/>
  <c r="L115" i="16"/>
  <c r="L51" i="16"/>
  <c r="I54" i="16"/>
  <c r="O57" i="16"/>
  <c r="I59" i="16"/>
  <c r="L60" i="16"/>
  <c r="L65" i="16"/>
  <c r="I69" i="16"/>
  <c r="L70" i="16"/>
  <c r="L74" i="16"/>
  <c r="L80" i="16"/>
  <c r="I83" i="16"/>
  <c r="L84" i="16"/>
  <c r="I89" i="16"/>
  <c r="L90" i="16"/>
  <c r="I93" i="16"/>
  <c r="L94" i="16"/>
  <c r="O95" i="16"/>
  <c r="L98" i="16"/>
  <c r="O99" i="16"/>
  <c r="F101" i="16"/>
  <c r="L101" i="16"/>
  <c r="L103" i="16"/>
  <c r="O104" i="16"/>
  <c r="L107" i="16"/>
  <c r="L110" i="16"/>
  <c r="O111" i="16"/>
  <c r="L114" i="16"/>
  <c r="O115" i="16"/>
  <c r="F111" i="16"/>
  <c r="F115" i="16"/>
  <c r="R29" i="15"/>
  <c r="L29" i="15"/>
  <c r="F29" i="15"/>
  <c r="O29" i="15"/>
  <c r="K15" i="15"/>
  <c r="R51" i="15"/>
  <c r="F51" i="15"/>
  <c r="O25" i="15"/>
  <c r="L30" i="15"/>
  <c r="L37" i="15"/>
  <c r="I61" i="15"/>
  <c r="R61" i="15"/>
  <c r="F61" i="15"/>
  <c r="L20" i="15"/>
  <c r="R37" i="15"/>
  <c r="I91" i="15"/>
  <c r="R91" i="15"/>
  <c r="F91" i="15"/>
  <c r="O91" i="15"/>
  <c r="L24" i="15"/>
  <c r="Q13" i="15"/>
  <c r="I17" i="15"/>
  <c r="O17" i="15"/>
  <c r="O19" i="15"/>
  <c r="F20" i="15"/>
  <c r="R20" i="15"/>
  <c r="O24" i="15"/>
  <c r="F25" i="15"/>
  <c r="R25" i="15"/>
  <c r="I29" i="15"/>
  <c r="O30" i="15"/>
  <c r="F31" i="15"/>
  <c r="R31" i="15"/>
  <c r="L33" i="15"/>
  <c r="O34" i="15"/>
  <c r="H36" i="15"/>
  <c r="H15" i="15" s="1"/>
  <c r="O37" i="15"/>
  <c r="R39" i="15"/>
  <c r="F39" i="15"/>
  <c r="O39" i="15"/>
  <c r="R44" i="15"/>
  <c r="F44" i="15"/>
  <c r="O44" i="15"/>
  <c r="I51" i="15"/>
  <c r="R52" i="15"/>
  <c r="O54" i="15"/>
  <c r="R54" i="15"/>
  <c r="B56" i="15"/>
  <c r="R56" i="15" s="1"/>
  <c r="R60" i="15"/>
  <c r="F60" i="15"/>
  <c r="O60" i="15"/>
  <c r="O67" i="15"/>
  <c r="O78" i="15"/>
  <c r="I78" i="15"/>
  <c r="L78" i="15"/>
  <c r="O79" i="15"/>
  <c r="I79" i="15"/>
  <c r="L79" i="15"/>
  <c r="I81" i="15"/>
  <c r="R81" i="15"/>
  <c r="F81" i="15"/>
  <c r="O81" i="15"/>
  <c r="I95" i="15"/>
  <c r="R95" i="15"/>
  <c r="F95" i="15"/>
  <c r="O95" i="15"/>
  <c r="I99" i="15"/>
  <c r="R99" i="15"/>
  <c r="F99" i="15"/>
  <c r="O99" i="15"/>
  <c r="I104" i="15"/>
  <c r="R104" i="15"/>
  <c r="F104" i="15"/>
  <c r="O104" i="15"/>
  <c r="B109" i="15"/>
  <c r="F109" i="15" s="1"/>
  <c r="I112" i="15"/>
  <c r="R112" i="15"/>
  <c r="F112" i="15"/>
  <c r="O112" i="15"/>
  <c r="L25" i="15"/>
  <c r="L31" i="15"/>
  <c r="O51" i="15"/>
  <c r="I71" i="15"/>
  <c r="R71" i="15"/>
  <c r="F71" i="15"/>
  <c r="O71" i="15"/>
  <c r="L19" i="15"/>
  <c r="O20" i="15"/>
  <c r="O31" i="15"/>
  <c r="L34" i="15"/>
  <c r="N36" i="15"/>
  <c r="O38" i="15"/>
  <c r="R38" i="15"/>
  <c r="O52" i="15"/>
  <c r="L71" i="15"/>
  <c r="L91" i="15"/>
  <c r="O109" i="15"/>
  <c r="F19" i="15"/>
  <c r="F24" i="15"/>
  <c r="F30" i="15"/>
  <c r="F34" i="15"/>
  <c r="I37" i="15"/>
  <c r="I38" i="15"/>
  <c r="O40" i="15"/>
  <c r="O45" i="15"/>
  <c r="O47" i="15"/>
  <c r="O48" i="15"/>
  <c r="O50" i="15"/>
  <c r="R50" i="15"/>
  <c r="L51" i="15"/>
  <c r="F52" i="15"/>
  <c r="F54" i="15"/>
  <c r="L56" i="15"/>
  <c r="I57" i="15"/>
  <c r="R57" i="15"/>
  <c r="O57" i="15"/>
  <c r="I60" i="15"/>
  <c r="L61" i="15"/>
  <c r="F78" i="15"/>
  <c r="F79" i="15"/>
  <c r="L81" i="15"/>
  <c r="L95" i="15"/>
  <c r="L99" i="15"/>
  <c r="B101" i="15"/>
  <c r="F101" i="15" s="1"/>
  <c r="R101" i="15"/>
  <c r="L104" i="15"/>
  <c r="L112" i="15"/>
  <c r="L65" i="15"/>
  <c r="F68" i="15"/>
  <c r="R68" i="15"/>
  <c r="I69" i="15"/>
  <c r="F72" i="15"/>
  <c r="R72" i="15"/>
  <c r="F76" i="15"/>
  <c r="R76" i="15"/>
  <c r="L80" i="15"/>
  <c r="F82" i="15"/>
  <c r="R82" i="15"/>
  <c r="I83" i="15"/>
  <c r="L84" i="15"/>
  <c r="F88" i="15"/>
  <c r="R88" i="15"/>
  <c r="I89" i="15"/>
  <c r="L90" i="15"/>
  <c r="F92" i="15"/>
  <c r="R92" i="15"/>
  <c r="I93" i="15"/>
  <c r="L94" i="15"/>
  <c r="F96" i="15"/>
  <c r="R96" i="15"/>
  <c r="L98" i="15"/>
  <c r="L103" i="15"/>
  <c r="F105" i="15"/>
  <c r="R105" i="15"/>
  <c r="L107" i="15"/>
  <c r="I110" i="15"/>
  <c r="L111" i="15"/>
  <c r="F113" i="15"/>
  <c r="R113" i="15"/>
  <c r="I114" i="15"/>
  <c r="L115" i="15"/>
  <c r="L59" i="15"/>
  <c r="O65" i="15"/>
  <c r="F67" i="15"/>
  <c r="L67" i="15"/>
  <c r="R67" i="15"/>
  <c r="I68" i="15"/>
  <c r="I72" i="15"/>
  <c r="I76" i="15"/>
  <c r="I82" i="15"/>
  <c r="I88" i="15"/>
  <c r="L89" i="15"/>
  <c r="O90" i="15"/>
  <c r="I92" i="15"/>
  <c r="L93" i="15"/>
  <c r="O94" i="15"/>
  <c r="I96" i="15"/>
  <c r="O103" i="15"/>
  <c r="I105" i="15"/>
  <c r="O107" i="15"/>
  <c r="L110" i="15"/>
  <c r="I113" i="15"/>
  <c r="L114" i="15"/>
  <c r="O115" i="15"/>
  <c r="E64" i="15"/>
  <c r="F65" i="15"/>
  <c r="F90" i="15"/>
  <c r="F94" i="15"/>
  <c r="F107" i="15"/>
  <c r="F115" i="15"/>
  <c r="R40" i="13"/>
  <c r="I33" i="13"/>
  <c r="R33" i="13"/>
  <c r="F33" i="13"/>
  <c r="I101" i="13"/>
  <c r="R101" i="13"/>
  <c r="F101" i="13"/>
  <c r="O101" i="13"/>
  <c r="L101" i="13"/>
  <c r="R21" i="13"/>
  <c r="F21" i="13"/>
  <c r="O21" i="13"/>
  <c r="L31" i="13"/>
  <c r="R32" i="13"/>
  <c r="F32" i="13"/>
  <c r="O32" i="13"/>
  <c r="I37" i="13"/>
  <c r="R37" i="13"/>
  <c r="F37" i="13"/>
  <c r="I43" i="13"/>
  <c r="R43" i="13"/>
  <c r="F43" i="13"/>
  <c r="R51" i="13"/>
  <c r="F51" i="13"/>
  <c r="O51" i="13"/>
  <c r="I69" i="13"/>
  <c r="R69" i="13"/>
  <c r="F69" i="13"/>
  <c r="O69" i="13"/>
  <c r="L69" i="13"/>
  <c r="B115" i="13"/>
  <c r="F115" i="13" s="1"/>
  <c r="Q17" i="13"/>
  <c r="I21" i="13"/>
  <c r="I27" i="13"/>
  <c r="R27" i="13"/>
  <c r="F27" i="13"/>
  <c r="O31" i="13"/>
  <c r="I32" i="13"/>
  <c r="L33" i="13"/>
  <c r="R36" i="13"/>
  <c r="F36" i="13"/>
  <c r="O36" i="13"/>
  <c r="K39" i="13"/>
  <c r="K15" i="13" s="1"/>
  <c r="B40" i="13"/>
  <c r="L40" i="13" s="1"/>
  <c r="R42" i="13"/>
  <c r="F42" i="13"/>
  <c r="O42" i="13"/>
  <c r="B47" i="13"/>
  <c r="R47" i="13" s="1"/>
  <c r="I51" i="13"/>
  <c r="R60" i="13"/>
  <c r="L105" i="13"/>
  <c r="I105" i="13"/>
  <c r="R105" i="13"/>
  <c r="F105" i="13"/>
  <c r="O105" i="13"/>
  <c r="B18" i="13"/>
  <c r="R18" i="13" s="1"/>
  <c r="I22" i="13"/>
  <c r="R22" i="13"/>
  <c r="F22" i="13"/>
  <c r="R31" i="13"/>
  <c r="B39" i="13"/>
  <c r="F39" i="13" s="1"/>
  <c r="I52" i="13"/>
  <c r="O52" i="13"/>
  <c r="R52" i="13"/>
  <c r="F52" i="13"/>
  <c r="R73" i="13"/>
  <c r="F73" i="13"/>
  <c r="O73" i="13"/>
  <c r="L73" i="13"/>
  <c r="I73" i="13"/>
  <c r="L18" i="13"/>
  <c r="L21" i="13"/>
  <c r="O22" i="13"/>
  <c r="B24" i="13"/>
  <c r="L24" i="13" s="1"/>
  <c r="R26" i="13"/>
  <c r="F26" i="13"/>
  <c r="O26" i="13"/>
  <c r="B30" i="13"/>
  <c r="O30" i="13" s="1"/>
  <c r="I31" i="13"/>
  <c r="L32" i="13"/>
  <c r="O33" i="13"/>
  <c r="I36" i="13"/>
  <c r="L37" i="13"/>
  <c r="F40" i="13"/>
  <c r="O40" i="13"/>
  <c r="I42" i="13"/>
  <c r="L43" i="13"/>
  <c r="I48" i="13"/>
  <c r="R48" i="13"/>
  <c r="F48" i="13"/>
  <c r="L51" i="13"/>
  <c r="I64" i="13"/>
  <c r="R64" i="13"/>
  <c r="F64" i="13"/>
  <c r="R77" i="13"/>
  <c r="F77" i="13"/>
  <c r="O77" i="13"/>
  <c r="I93" i="13"/>
  <c r="R93" i="13"/>
  <c r="F93" i="13"/>
  <c r="O93" i="13"/>
  <c r="I109" i="13"/>
  <c r="R109" i="13"/>
  <c r="F109" i="13"/>
  <c r="O109" i="13"/>
  <c r="L60" i="13"/>
  <c r="L20" i="13"/>
  <c r="L25" i="13"/>
  <c r="L35" i="13"/>
  <c r="L41" i="13"/>
  <c r="L45" i="13"/>
  <c r="L50" i="13"/>
  <c r="R54" i="13"/>
  <c r="O54" i="13"/>
  <c r="L54" i="13"/>
  <c r="B60" i="13"/>
  <c r="F60" i="13"/>
  <c r="R63" i="13"/>
  <c r="F63" i="13"/>
  <c r="O63" i="13"/>
  <c r="I77" i="13"/>
  <c r="O83" i="13"/>
  <c r="O84" i="13"/>
  <c r="I87" i="13"/>
  <c r="R87" i="13"/>
  <c r="F87" i="13"/>
  <c r="O87" i="13"/>
  <c r="L93" i="13"/>
  <c r="L115" i="13"/>
  <c r="H17" i="13"/>
  <c r="B17" i="13" s="1"/>
  <c r="N17" i="13"/>
  <c r="I55" i="13"/>
  <c r="R55" i="13"/>
  <c r="F55" i="13"/>
  <c r="R58" i="13"/>
  <c r="F58" i="13"/>
  <c r="O58" i="13"/>
  <c r="I63" i="13"/>
  <c r="L64" i="13"/>
  <c r="B71" i="13"/>
  <c r="R71" i="13" s="1"/>
  <c r="E68" i="13"/>
  <c r="E15" i="13" s="1"/>
  <c r="I74" i="13"/>
  <c r="R74" i="13"/>
  <c r="F74" i="13"/>
  <c r="L77" i="13"/>
  <c r="R83" i="13"/>
  <c r="R84" i="13"/>
  <c r="L87" i="13"/>
  <c r="H91" i="13"/>
  <c r="B92" i="13"/>
  <c r="O92" i="13" s="1"/>
  <c r="I97" i="13"/>
  <c r="R97" i="13"/>
  <c r="F97" i="13"/>
  <c r="O97" i="13"/>
  <c r="I113" i="13"/>
  <c r="R113" i="13"/>
  <c r="F113" i="13"/>
  <c r="O113" i="13"/>
  <c r="I118" i="13"/>
  <c r="R118" i="13"/>
  <c r="F118" i="13"/>
  <c r="O118" i="13"/>
  <c r="L81" i="13"/>
  <c r="L86" i="13"/>
  <c r="L96" i="13"/>
  <c r="L100" i="13"/>
  <c r="L104" i="13"/>
  <c r="L117" i="13"/>
  <c r="L121" i="13"/>
  <c r="I56" i="13"/>
  <c r="I61" i="13"/>
  <c r="L62" i="13"/>
  <c r="I65" i="13"/>
  <c r="I75" i="13"/>
  <c r="I79" i="13"/>
  <c r="O81" i="13"/>
  <c r="F83" i="13"/>
  <c r="F84" i="13"/>
  <c r="L85" i="13"/>
  <c r="O86" i="13"/>
  <c r="I88" i="13"/>
  <c r="I94" i="13"/>
  <c r="O96" i="13"/>
  <c r="I98" i="13"/>
  <c r="L99" i="13"/>
  <c r="O100" i="13"/>
  <c r="I102" i="13"/>
  <c r="O104" i="13"/>
  <c r="I110" i="13"/>
  <c r="L111" i="13"/>
  <c r="L116" i="13"/>
  <c r="O117" i="13"/>
  <c r="I119" i="13"/>
  <c r="L120" i="13"/>
  <c r="O121" i="13"/>
  <c r="F81" i="13"/>
  <c r="F86" i="13"/>
  <c r="F96" i="13"/>
  <c r="F100" i="13"/>
  <c r="F104" i="13"/>
  <c r="F117" i="13"/>
  <c r="F121" i="13"/>
  <c r="G13" i="10"/>
  <c r="G11" i="10" s="1"/>
  <c r="M15" i="10"/>
  <c r="M11" i="10" s="1"/>
  <c r="J13" i="10"/>
  <c r="J11" i="10" s="1"/>
  <c r="D15" i="10"/>
  <c r="D11" i="10" s="1"/>
  <c r="P15" i="10"/>
  <c r="P11" i="10" s="1"/>
  <c r="F29" i="9"/>
  <c r="O29" i="9"/>
  <c r="F45" i="9"/>
  <c r="O45" i="9"/>
  <c r="N60" i="9"/>
  <c r="K11" i="9"/>
  <c r="B16" i="9"/>
  <c r="E15" i="9"/>
  <c r="O17" i="9"/>
  <c r="F21" i="9"/>
  <c r="L21" i="9"/>
  <c r="O23" i="9"/>
  <c r="I26" i="9"/>
  <c r="F27" i="9"/>
  <c r="L27" i="9"/>
  <c r="I29" i="9"/>
  <c r="I31" i="9"/>
  <c r="N34" i="9"/>
  <c r="B34" i="9" s="1"/>
  <c r="L41" i="9"/>
  <c r="I45" i="9"/>
  <c r="I47" i="9"/>
  <c r="F51" i="9"/>
  <c r="O51" i="9"/>
  <c r="F61" i="9"/>
  <c r="O61" i="9"/>
  <c r="H60" i="9"/>
  <c r="B60" i="9" s="1"/>
  <c r="N74" i="9"/>
  <c r="B74" i="9" s="1"/>
  <c r="B82" i="9"/>
  <c r="E81" i="9"/>
  <c r="L82" i="9"/>
  <c r="I87" i="9"/>
  <c r="F87" i="9"/>
  <c r="I93" i="9"/>
  <c r="F93" i="9"/>
  <c r="I99" i="9"/>
  <c r="F99" i="9"/>
  <c r="F43" i="9"/>
  <c r="O43" i="9"/>
  <c r="F49" i="9"/>
  <c r="O49" i="9"/>
  <c r="O27" i="9"/>
  <c r="L29" i="9"/>
  <c r="H34" i="9"/>
  <c r="F41" i="9"/>
  <c r="O41" i="9"/>
  <c r="L43" i="9"/>
  <c r="L45" i="9"/>
  <c r="L49" i="9"/>
  <c r="B53" i="9"/>
  <c r="I53" i="9" s="1"/>
  <c r="F55" i="9"/>
  <c r="O55" i="9"/>
  <c r="F57" i="9"/>
  <c r="O57" i="9"/>
  <c r="B63" i="9"/>
  <c r="F65" i="9"/>
  <c r="O65" i="9"/>
  <c r="F67" i="9"/>
  <c r="O67" i="9"/>
  <c r="H74" i="9"/>
  <c r="O82" i="9"/>
  <c r="I85" i="9"/>
  <c r="F85" i="9"/>
  <c r="I97" i="9"/>
  <c r="F97" i="9"/>
  <c r="F31" i="9"/>
  <c r="O31" i="9"/>
  <c r="F47" i="9"/>
  <c r="O47" i="9"/>
  <c r="I89" i="9"/>
  <c r="F89" i="9"/>
  <c r="H15" i="9"/>
  <c r="I17" i="9"/>
  <c r="O19" i="9"/>
  <c r="I23" i="9"/>
  <c r="F26" i="9"/>
  <c r="B35" i="9"/>
  <c r="O35" i="9" s="1"/>
  <c r="F37" i="9"/>
  <c r="O37" i="9"/>
  <c r="F39" i="9"/>
  <c r="O39" i="9"/>
  <c r="I41" i="9"/>
  <c r="L51" i="9"/>
  <c r="I55" i="9"/>
  <c r="I57" i="9"/>
  <c r="L61" i="9"/>
  <c r="I65" i="9"/>
  <c r="I67" i="9"/>
  <c r="B75" i="9"/>
  <c r="I75" i="9" s="1"/>
  <c r="F77" i="9"/>
  <c r="O77" i="9"/>
  <c r="F79" i="9"/>
  <c r="O79" i="9"/>
  <c r="I82" i="9"/>
  <c r="I83" i="9"/>
  <c r="F83" i="9"/>
  <c r="L87" i="9"/>
  <c r="O89" i="9"/>
  <c r="I91" i="9"/>
  <c r="F91" i="9"/>
  <c r="L93" i="9"/>
  <c r="B95" i="9"/>
  <c r="I95" i="9" s="1"/>
  <c r="L99" i="9"/>
  <c r="L84" i="9"/>
  <c r="L86" i="9"/>
  <c r="L88" i="9"/>
  <c r="L90" i="9"/>
  <c r="L96" i="9"/>
  <c r="L98" i="9"/>
  <c r="L100" i="9"/>
  <c r="D16" i="7"/>
  <c r="D22" i="7"/>
  <c r="D32" i="7"/>
  <c r="D38" i="7"/>
  <c r="G12" i="7"/>
  <c r="D12" i="7" s="1"/>
  <c r="G18" i="7"/>
  <c r="D18" i="7" s="1"/>
  <c r="G20" i="7"/>
  <c r="D20" i="7" s="1"/>
  <c r="G26" i="7"/>
  <c r="D26" i="7" s="1"/>
  <c r="G28" i="7"/>
  <c r="D28" i="7" s="1"/>
  <c r="G34" i="7"/>
  <c r="D34" i="7" s="1"/>
  <c r="G36" i="7"/>
  <c r="D36" i="7" s="1"/>
  <c r="G42" i="7"/>
  <c r="D42" i="7" s="1"/>
  <c r="K32" i="6"/>
  <c r="I26" i="6"/>
  <c r="I34" i="6"/>
  <c r="Q41" i="6"/>
  <c r="K49" i="6"/>
  <c r="R49" i="6" s="1"/>
  <c r="R54" i="6"/>
  <c r="O54" i="6"/>
  <c r="I62" i="6"/>
  <c r="B62" i="6"/>
  <c r="O30" i="6"/>
  <c r="O44" i="6"/>
  <c r="R44" i="6"/>
  <c r="R56" i="6"/>
  <c r="O56" i="6"/>
  <c r="H16" i="6"/>
  <c r="R20" i="6"/>
  <c r="F27" i="6"/>
  <c r="F28" i="6"/>
  <c r="F29" i="6"/>
  <c r="F30" i="6"/>
  <c r="R32" i="6"/>
  <c r="I36" i="6"/>
  <c r="F36" i="6"/>
  <c r="I38" i="6"/>
  <c r="F38" i="6"/>
  <c r="H41" i="6"/>
  <c r="I42" i="6"/>
  <c r="R52" i="6"/>
  <c r="O52" i="6"/>
  <c r="I65" i="6"/>
  <c r="F65" i="6"/>
  <c r="B70" i="6"/>
  <c r="F70" i="6" s="1"/>
  <c r="K85" i="6"/>
  <c r="K18" i="6"/>
  <c r="O18" i="6" s="1"/>
  <c r="N16" i="6"/>
  <c r="O27" i="6"/>
  <c r="O28" i="6"/>
  <c r="O29" i="6"/>
  <c r="F42" i="6"/>
  <c r="O73" i="6"/>
  <c r="E18" i="6"/>
  <c r="B20" i="6"/>
  <c r="K26" i="6"/>
  <c r="O26" i="6"/>
  <c r="B33" i="6"/>
  <c r="E32" i="6"/>
  <c r="K33" i="6"/>
  <c r="O46" i="6"/>
  <c r="R46" i="6"/>
  <c r="I49" i="6"/>
  <c r="R50" i="6"/>
  <c r="O50" i="6"/>
  <c r="R58" i="6"/>
  <c r="O58" i="6"/>
  <c r="R73" i="6"/>
  <c r="R83" i="6"/>
  <c r="O83" i="6"/>
  <c r="F63" i="6"/>
  <c r="I64" i="6"/>
  <c r="F64" i="6"/>
  <c r="I68" i="6"/>
  <c r="F68" i="6"/>
  <c r="K86" i="6"/>
  <c r="R86" i="6" s="1"/>
  <c r="I33" i="6"/>
  <c r="O35" i="6"/>
  <c r="O37" i="6"/>
  <c r="O39" i="6"/>
  <c r="F49" i="6"/>
  <c r="E41" i="6"/>
  <c r="K62" i="6"/>
  <c r="O62" i="6"/>
  <c r="I63" i="6"/>
  <c r="I67" i="6"/>
  <c r="F67" i="6"/>
  <c r="O70" i="6"/>
  <c r="B73" i="6"/>
  <c r="F73" i="6" s="1"/>
  <c r="K93" i="6"/>
  <c r="K94" i="6"/>
  <c r="K109" i="6"/>
  <c r="K117" i="6"/>
  <c r="O117" i="6"/>
  <c r="R35" i="6"/>
  <c r="R37" i="6"/>
  <c r="R39" i="6"/>
  <c r="I44" i="6"/>
  <c r="I46" i="6"/>
  <c r="F50" i="6"/>
  <c r="F52" i="6"/>
  <c r="F54" i="6"/>
  <c r="F56" i="6"/>
  <c r="F58" i="6"/>
  <c r="O63" i="6"/>
  <c r="I66" i="6"/>
  <c r="F66" i="6"/>
  <c r="O81" i="6"/>
  <c r="F111" i="6"/>
  <c r="F112" i="6"/>
  <c r="F113" i="6"/>
  <c r="O118" i="6"/>
  <c r="O119" i="6"/>
  <c r="O120" i="6"/>
  <c r="O121" i="6"/>
  <c r="O122" i="6"/>
  <c r="R64" i="6"/>
  <c r="O64" i="6"/>
  <c r="R65" i="6"/>
  <c r="O65" i="6"/>
  <c r="R66" i="6"/>
  <c r="O66" i="6"/>
  <c r="R67" i="6"/>
  <c r="O67" i="6"/>
  <c r="R68" i="6"/>
  <c r="O68" i="6"/>
  <c r="R70" i="6"/>
  <c r="I83" i="6"/>
  <c r="F83" i="6"/>
  <c r="B85" i="6"/>
  <c r="F85" i="6"/>
  <c r="B86" i="6"/>
  <c r="F86" i="6" s="1"/>
  <c r="I93" i="6"/>
  <c r="I94" i="6"/>
  <c r="F81" i="6"/>
  <c r="F93" i="6"/>
  <c r="F94" i="6"/>
  <c r="F109" i="6"/>
  <c r="O111" i="6"/>
  <c r="O112" i="6"/>
  <c r="O113" i="6"/>
  <c r="B117" i="6"/>
  <c r="I117" i="6" s="1"/>
  <c r="F118" i="6"/>
  <c r="F119" i="6"/>
  <c r="F120" i="6"/>
  <c r="F121" i="6"/>
  <c r="F122" i="6"/>
  <c r="F123" i="6"/>
  <c r="G20" i="4"/>
  <c r="M20" i="4"/>
  <c r="D21" i="4"/>
  <c r="D32" i="4"/>
  <c r="J39" i="4"/>
  <c r="G39" i="4"/>
  <c r="F44" i="4"/>
  <c r="C46" i="4"/>
  <c r="F50" i="4"/>
  <c r="C52" i="4"/>
  <c r="G52" i="4" s="1"/>
  <c r="D151" i="4"/>
  <c r="D27" i="4"/>
  <c r="D30" i="4"/>
  <c r="M39" i="4"/>
  <c r="G47" i="4"/>
  <c r="D47" i="4" s="1"/>
  <c r="M47" i="4"/>
  <c r="J53" i="4"/>
  <c r="G53" i="4"/>
  <c r="D53" i="4" s="1"/>
  <c r="D58" i="4"/>
  <c r="C66" i="4"/>
  <c r="G66" i="4" s="1"/>
  <c r="C69" i="4"/>
  <c r="J69" i="4" s="1"/>
  <c r="G69" i="4"/>
  <c r="C73" i="4"/>
  <c r="J73" i="4" s="1"/>
  <c r="D74" i="4"/>
  <c r="J95" i="4"/>
  <c r="M95" i="4"/>
  <c r="D97" i="4"/>
  <c r="J57" i="4"/>
  <c r="G57" i="4"/>
  <c r="C60" i="4"/>
  <c r="G60" i="4" s="1"/>
  <c r="D63" i="4"/>
  <c r="M73" i="4"/>
  <c r="J98" i="4"/>
  <c r="M98" i="4"/>
  <c r="F36" i="4"/>
  <c r="C41" i="4"/>
  <c r="G41" i="4"/>
  <c r="C48" i="4"/>
  <c r="G48" i="4" s="1"/>
  <c r="D87" i="4"/>
  <c r="J20" i="4"/>
  <c r="D25" i="4"/>
  <c r="D51" i="4"/>
  <c r="J67" i="4"/>
  <c r="G67" i="4"/>
  <c r="D67" i="4" s="1"/>
  <c r="J76" i="4"/>
  <c r="G76" i="4"/>
  <c r="J80" i="4"/>
  <c r="G80" i="4"/>
  <c r="D80" i="4" s="1"/>
  <c r="J88" i="4"/>
  <c r="M88" i="4"/>
  <c r="J86" i="4"/>
  <c r="F105" i="4"/>
  <c r="C107" i="4"/>
  <c r="G107" i="4" s="1"/>
  <c r="J128" i="4"/>
  <c r="G128" i="4"/>
  <c r="J132" i="4"/>
  <c r="G132" i="4"/>
  <c r="J136" i="4"/>
  <c r="G136" i="4"/>
  <c r="J144" i="4"/>
  <c r="G144" i="4"/>
  <c r="J152" i="4"/>
  <c r="G152" i="4"/>
  <c r="J299" i="4"/>
  <c r="G299" i="4"/>
  <c r="M299" i="4"/>
  <c r="M31" i="4"/>
  <c r="D31" i="4" s="1"/>
  <c r="M45" i="4"/>
  <c r="D45" i="4" s="1"/>
  <c r="J63" i="4"/>
  <c r="M77" i="4"/>
  <c r="D77" i="4" s="1"/>
  <c r="M86" i="4"/>
  <c r="M89" i="4"/>
  <c r="D89" i="4" s="1"/>
  <c r="M93" i="4"/>
  <c r="D93" i="4" s="1"/>
  <c r="M96" i="4"/>
  <c r="D96" i="4" s="1"/>
  <c r="J110" i="4"/>
  <c r="G110" i="4"/>
  <c r="J111" i="4"/>
  <c r="J114" i="4"/>
  <c r="G114" i="4"/>
  <c r="J115" i="4"/>
  <c r="J118" i="4"/>
  <c r="G118" i="4"/>
  <c r="D118" i="4" s="1"/>
  <c r="J119" i="4"/>
  <c r="D119" i="4" s="1"/>
  <c r="J122" i="4"/>
  <c r="G122" i="4"/>
  <c r="C124" i="4"/>
  <c r="J124" i="4" s="1"/>
  <c r="J154" i="4"/>
  <c r="G154" i="4"/>
  <c r="D159" i="4"/>
  <c r="G161" i="4"/>
  <c r="J161" i="4"/>
  <c r="J168" i="4"/>
  <c r="G168" i="4"/>
  <c r="J170" i="4"/>
  <c r="G170" i="4"/>
  <c r="G207" i="4"/>
  <c r="M207" i="4"/>
  <c r="J207" i="4"/>
  <c r="M209" i="4"/>
  <c r="G282" i="4"/>
  <c r="M282" i="4"/>
  <c r="J282" i="4"/>
  <c r="J140" i="4"/>
  <c r="G140" i="4"/>
  <c r="J148" i="4"/>
  <c r="G148" i="4"/>
  <c r="G157" i="4"/>
  <c r="J157" i="4"/>
  <c r="J164" i="4"/>
  <c r="G164" i="4"/>
  <c r="J166" i="4"/>
  <c r="G166" i="4"/>
  <c r="M26" i="4"/>
  <c r="D26" i="4" s="1"/>
  <c r="J37" i="4"/>
  <c r="D37" i="4" s="1"/>
  <c r="M40" i="4"/>
  <c r="D40" i="4" s="1"/>
  <c r="M51" i="4"/>
  <c r="M54" i="4"/>
  <c r="D54" i="4" s="1"/>
  <c r="M58" i="4"/>
  <c r="M65" i="4"/>
  <c r="D65" i="4" s="1"/>
  <c r="J19" i="4"/>
  <c r="D19" i="4" s="1"/>
  <c r="J22" i="4"/>
  <c r="D22" i="4" s="1"/>
  <c r="J28" i="4"/>
  <c r="D28" i="4" s="1"/>
  <c r="J33" i="4"/>
  <c r="D33" i="4" s="1"/>
  <c r="J38" i="4"/>
  <c r="D38" i="4" s="1"/>
  <c r="J56" i="4"/>
  <c r="D56" i="4" s="1"/>
  <c r="G64" i="4"/>
  <c r="D64" i="4" s="1"/>
  <c r="G71" i="4"/>
  <c r="D71" i="4" s="1"/>
  <c r="J75" i="4"/>
  <c r="D75" i="4" s="1"/>
  <c r="F85" i="4"/>
  <c r="G88" i="4"/>
  <c r="G95" i="4"/>
  <c r="D95" i="4" s="1"/>
  <c r="G98" i="4"/>
  <c r="G100" i="4"/>
  <c r="D100" i="4" s="1"/>
  <c r="M101" i="4"/>
  <c r="J101" i="4"/>
  <c r="D101" i="4" s="1"/>
  <c r="M111" i="4"/>
  <c r="M115" i="4"/>
  <c r="D115" i="4" s="1"/>
  <c r="M119" i="4"/>
  <c r="G124" i="4"/>
  <c r="M128" i="4"/>
  <c r="M132" i="4"/>
  <c r="M136" i="4"/>
  <c r="M140" i="4"/>
  <c r="M144" i="4"/>
  <c r="M148" i="4"/>
  <c r="M152" i="4"/>
  <c r="M154" i="4"/>
  <c r="J156" i="4"/>
  <c r="G156" i="4"/>
  <c r="J158" i="4"/>
  <c r="G158" i="4"/>
  <c r="D158" i="4" s="1"/>
  <c r="M161" i="4"/>
  <c r="D163" i="4"/>
  <c r="G165" i="4"/>
  <c r="J165" i="4"/>
  <c r="M168" i="4"/>
  <c r="M170" i="4"/>
  <c r="J172" i="4"/>
  <c r="G172" i="4"/>
  <c r="D172" i="4" s="1"/>
  <c r="G180" i="4"/>
  <c r="M180" i="4"/>
  <c r="J180" i="4"/>
  <c r="J197" i="4"/>
  <c r="G197" i="4"/>
  <c r="M197" i="4"/>
  <c r="J251" i="4"/>
  <c r="G251" i="4"/>
  <c r="M251" i="4"/>
  <c r="J255" i="4"/>
  <c r="G255" i="4"/>
  <c r="M255" i="4"/>
  <c r="J259" i="4"/>
  <c r="G259" i="4"/>
  <c r="M259" i="4"/>
  <c r="F62" i="4"/>
  <c r="F92" i="4"/>
  <c r="J99" i="4"/>
  <c r="D99" i="4" s="1"/>
  <c r="L105" i="4"/>
  <c r="M110" i="4"/>
  <c r="M114" i="4"/>
  <c r="M118" i="4"/>
  <c r="M122" i="4"/>
  <c r="D126" i="4"/>
  <c r="D129" i="4"/>
  <c r="D130" i="4"/>
  <c r="D133" i="4"/>
  <c r="D134" i="4"/>
  <c r="D137" i="4"/>
  <c r="D138" i="4"/>
  <c r="D141" i="4"/>
  <c r="D142" i="4"/>
  <c r="D145" i="4"/>
  <c r="D146" i="4"/>
  <c r="D149" i="4"/>
  <c r="D150" i="4"/>
  <c r="G153" i="4"/>
  <c r="J153" i="4"/>
  <c r="J160" i="4"/>
  <c r="G160" i="4"/>
  <c r="D160" i="4" s="1"/>
  <c r="J162" i="4"/>
  <c r="G162" i="4"/>
  <c r="D167" i="4"/>
  <c r="G169" i="4"/>
  <c r="J169" i="4"/>
  <c r="C178" i="4"/>
  <c r="I176" i="4"/>
  <c r="C176" i="4" s="1"/>
  <c r="C227" i="4"/>
  <c r="J227" i="4" s="1"/>
  <c r="F221" i="4"/>
  <c r="J103" i="4"/>
  <c r="D103" i="4" s="1"/>
  <c r="J109" i="4"/>
  <c r="D109" i="4" s="1"/>
  <c r="J113" i="4"/>
  <c r="D113" i="4" s="1"/>
  <c r="J117" i="4"/>
  <c r="D117" i="4" s="1"/>
  <c r="J121" i="4"/>
  <c r="D121" i="4" s="1"/>
  <c r="J127" i="4"/>
  <c r="D127" i="4" s="1"/>
  <c r="J131" i="4"/>
  <c r="D131" i="4" s="1"/>
  <c r="J135" i="4"/>
  <c r="D135" i="4" s="1"/>
  <c r="J139" i="4"/>
  <c r="D139" i="4" s="1"/>
  <c r="J143" i="4"/>
  <c r="D143" i="4" s="1"/>
  <c r="J147" i="4"/>
  <c r="D147" i="4" s="1"/>
  <c r="J151" i="4"/>
  <c r="J183" i="4"/>
  <c r="G183" i="4"/>
  <c r="D183" i="4" s="1"/>
  <c r="C185" i="4"/>
  <c r="D189" i="4"/>
  <c r="D190" i="4"/>
  <c r="D200" i="4"/>
  <c r="C204" i="4"/>
  <c r="J204" i="4" s="1"/>
  <c r="F202" i="4"/>
  <c r="D174" i="4"/>
  <c r="J188" i="4"/>
  <c r="G188" i="4"/>
  <c r="D188" i="4" s="1"/>
  <c r="J192" i="4"/>
  <c r="G192" i="4"/>
  <c r="M194" i="4"/>
  <c r="D198" i="4"/>
  <c r="D199" i="4"/>
  <c r="G230" i="4"/>
  <c r="M230" i="4"/>
  <c r="J230" i="4"/>
  <c r="L261" i="4"/>
  <c r="J182" i="4"/>
  <c r="D182" i="4" s="1"/>
  <c r="J187" i="4"/>
  <c r="D187" i="4" s="1"/>
  <c r="J191" i="4"/>
  <c r="D191" i="4" s="1"/>
  <c r="J196" i="4"/>
  <c r="D196" i="4" s="1"/>
  <c r="J206" i="4"/>
  <c r="G206" i="4"/>
  <c r="C209" i="4"/>
  <c r="J209" i="4" s="1"/>
  <c r="D212" i="4"/>
  <c r="D213" i="4"/>
  <c r="D216" i="4"/>
  <c r="D217" i="4"/>
  <c r="M225" i="4"/>
  <c r="D225" i="4" s="1"/>
  <c r="J229" i="4"/>
  <c r="G229" i="4"/>
  <c r="J233" i="4"/>
  <c r="G233" i="4"/>
  <c r="D233" i="4" s="1"/>
  <c r="C235" i="4"/>
  <c r="D239" i="4"/>
  <c r="D240" i="4"/>
  <c r="D243" i="4"/>
  <c r="D244" i="4"/>
  <c r="M252" i="4"/>
  <c r="M256" i="4"/>
  <c r="G265" i="4"/>
  <c r="D266" i="4"/>
  <c r="D269" i="4"/>
  <c r="J279" i="4"/>
  <c r="J285" i="4"/>
  <c r="G285" i="4"/>
  <c r="C287" i="4"/>
  <c r="M287" i="4" s="1"/>
  <c r="D291" i="4"/>
  <c r="D292" i="4"/>
  <c r="M300" i="4"/>
  <c r="J211" i="4"/>
  <c r="G211" i="4"/>
  <c r="J215" i="4"/>
  <c r="G215" i="4"/>
  <c r="J219" i="4"/>
  <c r="G219" i="4"/>
  <c r="J238" i="4"/>
  <c r="G238" i="4"/>
  <c r="J242" i="4"/>
  <c r="G242" i="4"/>
  <c r="J247" i="4"/>
  <c r="D247" i="4" s="1"/>
  <c r="I221" i="4"/>
  <c r="C263" i="4"/>
  <c r="J263" i="4" s="1"/>
  <c r="J265" i="4"/>
  <c r="J268" i="4"/>
  <c r="G268" i="4"/>
  <c r="C271" i="4"/>
  <c r="J271" i="4" s="1"/>
  <c r="D274" i="4"/>
  <c r="C281" i="4"/>
  <c r="J290" i="4"/>
  <c r="G290" i="4"/>
  <c r="D290" i="4" s="1"/>
  <c r="J295" i="4"/>
  <c r="D295" i="4" s="1"/>
  <c r="I261" i="4"/>
  <c r="M204" i="4"/>
  <c r="D249" i="4"/>
  <c r="D252" i="4"/>
  <c r="D253" i="4"/>
  <c r="D256" i="4"/>
  <c r="D257" i="4"/>
  <c r="J273" i="4"/>
  <c r="G273" i="4"/>
  <c r="J274" i="4"/>
  <c r="J277" i="4"/>
  <c r="G277" i="4"/>
  <c r="D277" i="4" s="1"/>
  <c r="D297" i="4"/>
  <c r="D300" i="4"/>
  <c r="D301" i="4"/>
  <c r="J214" i="4"/>
  <c r="D214" i="4" s="1"/>
  <c r="J218" i="4"/>
  <c r="D218" i="4" s="1"/>
  <c r="J223" i="4"/>
  <c r="D223" i="4" s="1"/>
  <c r="J232" i="4"/>
  <c r="D232" i="4" s="1"/>
  <c r="J237" i="4"/>
  <c r="D237" i="4" s="1"/>
  <c r="J241" i="4"/>
  <c r="D241" i="4" s="1"/>
  <c r="J245" i="4"/>
  <c r="D245" i="4" s="1"/>
  <c r="J250" i="4"/>
  <c r="D250" i="4" s="1"/>
  <c r="J254" i="4"/>
  <c r="D254" i="4" s="1"/>
  <c r="J258" i="4"/>
  <c r="D258" i="4" s="1"/>
  <c r="J267" i="4"/>
  <c r="D267" i="4" s="1"/>
  <c r="J276" i="4"/>
  <c r="D276" i="4" s="1"/>
  <c r="J284" i="4"/>
  <c r="D284" i="4" s="1"/>
  <c r="J289" i="4"/>
  <c r="D289" i="4" s="1"/>
  <c r="J293" i="4"/>
  <c r="D293" i="4" s="1"/>
  <c r="J298" i="4"/>
  <c r="D298" i="4" s="1"/>
  <c r="J302" i="4"/>
  <c r="D302" i="4" s="1"/>
  <c r="R83" i="19" l="1"/>
  <c r="L83" i="19"/>
  <c r="F83" i="19"/>
  <c r="M271" i="4"/>
  <c r="D259" i="4"/>
  <c r="D168" i="4"/>
  <c r="D122" i="4"/>
  <c r="D111" i="4"/>
  <c r="D86" i="4"/>
  <c r="I35" i="9"/>
  <c r="I109" i="15"/>
  <c r="I83" i="18"/>
  <c r="I101" i="21"/>
  <c r="L86" i="21"/>
  <c r="R111" i="22"/>
  <c r="F86" i="22"/>
  <c r="I56" i="22"/>
  <c r="P13" i="25"/>
  <c r="R86" i="22"/>
  <c r="B78" i="21"/>
  <c r="O39" i="19"/>
  <c r="L28" i="16"/>
  <c r="O17" i="21"/>
  <c r="D171" i="4"/>
  <c r="R28" i="15"/>
  <c r="F28" i="15"/>
  <c r="D231" i="4"/>
  <c r="G279" i="4"/>
  <c r="D279" i="4" s="1"/>
  <c r="D94" i="4"/>
  <c r="D265" i="4"/>
  <c r="D268" i="4"/>
  <c r="D238" i="4"/>
  <c r="D215" i="4"/>
  <c r="D206" i="4"/>
  <c r="G227" i="4"/>
  <c r="D153" i="4"/>
  <c r="D166" i="4"/>
  <c r="D207" i="4"/>
  <c r="D144" i="4"/>
  <c r="D132" i="4"/>
  <c r="O75" i="9"/>
  <c r="I40" i="13"/>
  <c r="O24" i="13"/>
  <c r="R109" i="15"/>
  <c r="I56" i="15"/>
  <c r="R87" i="16"/>
  <c r="F86" i="21"/>
  <c r="L86" i="22"/>
  <c r="B36" i="22"/>
  <c r="F37" i="22"/>
  <c r="L37" i="22"/>
  <c r="D13" i="25"/>
  <c r="O86" i="22"/>
  <c r="L17" i="22"/>
  <c r="K15" i="22"/>
  <c r="K13" i="22" s="1"/>
  <c r="B17" i="22"/>
  <c r="O83" i="19"/>
  <c r="I18" i="16"/>
  <c r="O18" i="16"/>
  <c r="E15" i="21"/>
  <c r="E13" i="21" s="1"/>
  <c r="L84" i="13"/>
  <c r="I17" i="21"/>
  <c r="R42" i="6"/>
  <c r="O42" i="6"/>
  <c r="J194" i="4"/>
  <c r="G194" i="4"/>
  <c r="D194" i="4" s="1"/>
  <c r="O28" i="15"/>
  <c r="J16" i="4"/>
  <c r="D16" i="4" s="1"/>
  <c r="O87" i="16"/>
  <c r="R67" i="21"/>
  <c r="L67" i="21"/>
  <c r="F67" i="21"/>
  <c r="I67" i="21"/>
  <c r="O67" i="21"/>
  <c r="O78" i="22"/>
  <c r="I78" i="22"/>
  <c r="L78" i="21"/>
  <c r="R78" i="22"/>
  <c r="R78" i="21"/>
  <c r="I83" i="19"/>
  <c r="D18" i="4"/>
  <c r="D161" i="4"/>
  <c r="L101" i="15"/>
  <c r="O101" i="15"/>
  <c r="I101" i="15"/>
  <c r="O87" i="21"/>
  <c r="L87" i="21"/>
  <c r="F87" i="21"/>
  <c r="R87" i="21"/>
  <c r="F78" i="22"/>
  <c r="L78" i="22"/>
  <c r="R91" i="19"/>
  <c r="L91" i="19"/>
  <c r="F91" i="19"/>
  <c r="I91" i="19"/>
  <c r="S13" i="25"/>
  <c r="G13" i="25"/>
  <c r="N13" i="22"/>
  <c r="H13" i="22"/>
  <c r="Q11" i="22"/>
  <c r="L111" i="22"/>
  <c r="R36" i="22"/>
  <c r="I111" i="22"/>
  <c r="B64" i="22"/>
  <c r="O56" i="22"/>
  <c r="K11" i="22"/>
  <c r="O111" i="22"/>
  <c r="R56" i="22"/>
  <c r="L36" i="22"/>
  <c r="I36" i="22"/>
  <c r="E15" i="22"/>
  <c r="L101" i="21"/>
  <c r="L56" i="21"/>
  <c r="E11" i="21"/>
  <c r="Q11" i="21"/>
  <c r="N15" i="21"/>
  <c r="R109" i="21"/>
  <c r="B36" i="21"/>
  <c r="I36" i="21" s="1"/>
  <c r="H15" i="21"/>
  <c r="O109" i="21"/>
  <c r="O56" i="21"/>
  <c r="L109" i="21"/>
  <c r="K11" i="21"/>
  <c r="N15" i="19"/>
  <c r="H15" i="19"/>
  <c r="Q13" i="19"/>
  <c r="K13" i="19"/>
  <c r="B15" i="19"/>
  <c r="L15" i="19" s="1"/>
  <c r="E13" i="19"/>
  <c r="B17" i="19"/>
  <c r="R107" i="18"/>
  <c r="F107" i="18"/>
  <c r="L107" i="18"/>
  <c r="Q15" i="18"/>
  <c r="I115" i="18"/>
  <c r="I24" i="18"/>
  <c r="O24" i="18"/>
  <c r="B68" i="18"/>
  <c r="O107" i="18"/>
  <c r="N15" i="18"/>
  <c r="B39" i="18"/>
  <c r="I39" i="18" s="1"/>
  <c r="L24" i="18"/>
  <c r="L115" i="18"/>
  <c r="R115" i="18"/>
  <c r="F115" i="18"/>
  <c r="I107" i="18"/>
  <c r="R60" i="18"/>
  <c r="L60" i="18"/>
  <c r="F60" i="18"/>
  <c r="K15" i="18"/>
  <c r="I60" i="18"/>
  <c r="I40" i="18"/>
  <c r="O40" i="18"/>
  <c r="I71" i="18"/>
  <c r="R40" i="18"/>
  <c r="R83" i="18"/>
  <c r="L83" i="18"/>
  <c r="F83" i="18"/>
  <c r="H15" i="18"/>
  <c r="B91" i="18"/>
  <c r="F91" i="18" s="1"/>
  <c r="L71" i="18"/>
  <c r="I92" i="18"/>
  <c r="O92" i="18"/>
  <c r="E15" i="18"/>
  <c r="B17" i="18"/>
  <c r="L17" i="18" s="1"/>
  <c r="N15" i="16"/>
  <c r="H15" i="16"/>
  <c r="O109" i="16"/>
  <c r="I79" i="16"/>
  <c r="B17" i="16"/>
  <c r="F17" i="16"/>
  <c r="E15" i="16"/>
  <c r="K15" i="16"/>
  <c r="F87" i="16"/>
  <c r="R78" i="16"/>
  <c r="L87" i="16"/>
  <c r="L67" i="16"/>
  <c r="B36" i="16"/>
  <c r="F36" i="16"/>
  <c r="L23" i="16"/>
  <c r="I109" i="16"/>
  <c r="B86" i="16"/>
  <c r="I86" i="16" s="1"/>
  <c r="R109" i="16"/>
  <c r="O78" i="16"/>
  <c r="I78" i="16"/>
  <c r="R79" i="16"/>
  <c r="F109" i="16"/>
  <c r="O67" i="16"/>
  <c r="L109" i="16"/>
  <c r="I67" i="16"/>
  <c r="F79" i="16"/>
  <c r="B64" i="16"/>
  <c r="I64" i="16" s="1"/>
  <c r="R36" i="16"/>
  <c r="L78" i="16"/>
  <c r="R17" i="16"/>
  <c r="Q15" i="16"/>
  <c r="Q11" i="15"/>
  <c r="I36" i="15"/>
  <c r="F56" i="15"/>
  <c r="B36" i="15"/>
  <c r="O36" i="15" s="1"/>
  <c r="B64" i="15"/>
  <c r="F64" i="15"/>
  <c r="H13" i="15"/>
  <c r="E15" i="15"/>
  <c r="L109" i="15"/>
  <c r="K13" i="15"/>
  <c r="O56" i="15"/>
  <c r="N15" i="15"/>
  <c r="K13" i="13"/>
  <c r="E13" i="13"/>
  <c r="N15" i="13"/>
  <c r="O17" i="13"/>
  <c r="O60" i="13"/>
  <c r="I60" i="13"/>
  <c r="F18" i="13"/>
  <c r="O115" i="13"/>
  <c r="I115" i="13"/>
  <c r="I39" i="13"/>
  <c r="O47" i="13"/>
  <c r="R92" i="13"/>
  <c r="L92" i="13"/>
  <c r="F92" i="13"/>
  <c r="I17" i="13"/>
  <c r="H15" i="13"/>
  <c r="L47" i="13"/>
  <c r="F24" i="13"/>
  <c r="O39" i="13"/>
  <c r="I18" i="13"/>
  <c r="O18" i="13"/>
  <c r="R17" i="13"/>
  <c r="Q15" i="13"/>
  <c r="L17" i="13"/>
  <c r="O71" i="13"/>
  <c r="I71" i="13"/>
  <c r="L71" i="13"/>
  <c r="F71" i="13"/>
  <c r="R30" i="13"/>
  <c r="F30" i="13"/>
  <c r="L30" i="13"/>
  <c r="I30" i="13"/>
  <c r="B91" i="13"/>
  <c r="I91" i="13" s="1"/>
  <c r="B68" i="13"/>
  <c r="F68" i="13" s="1"/>
  <c r="I92" i="13"/>
  <c r="I47" i="13"/>
  <c r="L39" i="13"/>
  <c r="R115" i="13"/>
  <c r="I24" i="13"/>
  <c r="F47" i="13"/>
  <c r="R39" i="13"/>
  <c r="F17" i="13"/>
  <c r="R24" i="13"/>
  <c r="F60" i="9"/>
  <c r="L60" i="9"/>
  <c r="L34" i="9"/>
  <c r="F34" i="9"/>
  <c r="L63" i="9"/>
  <c r="F63" i="9"/>
  <c r="O74" i="9"/>
  <c r="O63" i="9"/>
  <c r="O95" i="9"/>
  <c r="I74" i="9"/>
  <c r="O53" i="9"/>
  <c r="B81" i="9"/>
  <c r="O34" i="9"/>
  <c r="N13" i="9"/>
  <c r="B15" i="9"/>
  <c r="F15" i="9" s="1"/>
  <c r="E13" i="9"/>
  <c r="L53" i="9"/>
  <c r="F53" i="9"/>
  <c r="I60" i="9"/>
  <c r="F75" i="9"/>
  <c r="L75" i="9"/>
  <c r="H13" i="9"/>
  <c r="L74" i="9"/>
  <c r="O60" i="9"/>
  <c r="F74" i="9"/>
  <c r="L35" i="9"/>
  <c r="F35" i="9"/>
  <c r="L95" i="9"/>
  <c r="I34" i="9"/>
  <c r="F95" i="9"/>
  <c r="F82" i="9"/>
  <c r="I63" i="9"/>
  <c r="I16" i="9"/>
  <c r="L16" i="9"/>
  <c r="F16" i="9"/>
  <c r="O16" i="9"/>
  <c r="N14" i="6"/>
  <c r="Q16" i="6"/>
  <c r="F117" i="6"/>
  <c r="O94" i="6"/>
  <c r="K41" i="6"/>
  <c r="R41" i="6" s="1"/>
  <c r="R33" i="6"/>
  <c r="O93" i="6"/>
  <c r="B32" i="6"/>
  <c r="F32" i="6" s="1"/>
  <c r="I20" i="6"/>
  <c r="F20" i="6"/>
  <c r="O85" i="6"/>
  <c r="O49" i="6"/>
  <c r="O109" i="6"/>
  <c r="I86" i="6"/>
  <c r="R109" i="6"/>
  <c r="R93" i="6"/>
  <c r="B41" i="6"/>
  <c r="F41" i="6" s="1"/>
  <c r="F33" i="6"/>
  <c r="E16" i="6"/>
  <c r="B18" i="6"/>
  <c r="F18" i="6" s="1"/>
  <c r="R85" i="6"/>
  <c r="H14" i="6"/>
  <c r="I85" i="6"/>
  <c r="R117" i="6"/>
  <c r="R94" i="6"/>
  <c r="I73" i="6"/>
  <c r="R62" i="6"/>
  <c r="O86" i="6"/>
  <c r="O33" i="6"/>
  <c r="R26" i="6"/>
  <c r="R18" i="6"/>
  <c r="I70" i="6"/>
  <c r="I41" i="6"/>
  <c r="F62" i="6"/>
  <c r="O32" i="6"/>
  <c r="G176" i="4"/>
  <c r="M176" i="4"/>
  <c r="F91" i="4"/>
  <c r="C92" i="4"/>
  <c r="G92" i="4" s="1"/>
  <c r="D140" i="4"/>
  <c r="M46" i="4"/>
  <c r="J46" i="4"/>
  <c r="D169" i="4"/>
  <c r="C62" i="4"/>
  <c r="G62" i="4"/>
  <c r="D165" i="4"/>
  <c r="D282" i="4"/>
  <c r="M52" i="4"/>
  <c r="J52" i="4"/>
  <c r="M227" i="4"/>
  <c r="D227" i="4" s="1"/>
  <c r="G287" i="4"/>
  <c r="G271" i="4"/>
  <c r="D271" i="4" s="1"/>
  <c r="D285" i="4"/>
  <c r="G209" i="4"/>
  <c r="D209" i="4" s="1"/>
  <c r="D230" i="4"/>
  <c r="D192" i="4"/>
  <c r="C202" i="4"/>
  <c r="G202" i="4" s="1"/>
  <c r="D251" i="4"/>
  <c r="D197" i="4"/>
  <c r="D156" i="4"/>
  <c r="F84" i="4"/>
  <c r="C85" i="4"/>
  <c r="G85" i="4" s="1"/>
  <c r="D164" i="4"/>
  <c r="D148" i="4"/>
  <c r="D154" i="4"/>
  <c r="D110" i="4"/>
  <c r="D152" i="4"/>
  <c r="D136" i="4"/>
  <c r="D128" i="4"/>
  <c r="J107" i="4"/>
  <c r="D107" i="4" s="1"/>
  <c r="M107" i="4"/>
  <c r="F35" i="4"/>
  <c r="C36" i="4"/>
  <c r="G36" i="4"/>
  <c r="M69" i="4"/>
  <c r="D69" i="4" s="1"/>
  <c r="M60" i="4"/>
  <c r="J60" i="4"/>
  <c r="D60" i="4" s="1"/>
  <c r="M124" i="4"/>
  <c r="D124" i="4" s="1"/>
  <c r="G73" i="4"/>
  <c r="D73" i="4" s="1"/>
  <c r="C50" i="4"/>
  <c r="D39" i="4"/>
  <c r="J281" i="4"/>
  <c r="M281" i="4"/>
  <c r="J235" i="4"/>
  <c r="G235" i="4"/>
  <c r="J185" i="4"/>
  <c r="G185" i="4"/>
  <c r="M178" i="4"/>
  <c r="G178" i="4"/>
  <c r="M185" i="4"/>
  <c r="M263" i="4"/>
  <c r="M235" i="4"/>
  <c r="J178" i="4"/>
  <c r="D88" i="4"/>
  <c r="D157" i="4"/>
  <c r="M41" i="4"/>
  <c r="J41" i="4"/>
  <c r="F43" i="4"/>
  <c r="C44" i="4"/>
  <c r="G44" i="4" s="1"/>
  <c r="J287" i="4"/>
  <c r="D273" i="4"/>
  <c r="G281" i="4"/>
  <c r="G263" i="4"/>
  <c r="D242" i="4"/>
  <c r="D219" i="4"/>
  <c r="D211" i="4"/>
  <c r="D229" i="4"/>
  <c r="C261" i="4"/>
  <c r="G261" i="4" s="1"/>
  <c r="G204" i="4"/>
  <c r="D204" i="4" s="1"/>
  <c r="C221" i="4"/>
  <c r="M221" i="4" s="1"/>
  <c r="J176" i="4"/>
  <c r="D162" i="4"/>
  <c r="D255" i="4"/>
  <c r="D180" i="4"/>
  <c r="D98" i="4"/>
  <c r="D170" i="4"/>
  <c r="D114" i="4"/>
  <c r="D299" i="4"/>
  <c r="C105" i="4"/>
  <c r="J105" i="4" s="1"/>
  <c r="G105" i="4"/>
  <c r="D76" i="4"/>
  <c r="M48" i="4"/>
  <c r="J48" i="4"/>
  <c r="D48" i="4" s="1"/>
  <c r="D57" i="4"/>
  <c r="L12" i="4"/>
  <c r="M66" i="4"/>
  <c r="J66" i="4"/>
  <c r="D66" i="4" s="1"/>
  <c r="I12" i="4"/>
  <c r="G46" i="4"/>
  <c r="D20" i="4"/>
  <c r="J221" i="4" l="1"/>
  <c r="D41" i="4"/>
  <c r="M105" i="4"/>
  <c r="D287" i="4"/>
  <c r="K16" i="6"/>
  <c r="F15" i="19"/>
  <c r="O36" i="22"/>
  <c r="F36" i="22"/>
  <c r="D105" i="4"/>
  <c r="G221" i="4"/>
  <c r="D263" i="4"/>
  <c r="F17" i="18"/>
  <c r="R17" i="22"/>
  <c r="I17" i="22"/>
  <c r="O17" i="22"/>
  <c r="F17" i="22"/>
  <c r="O78" i="21"/>
  <c r="I78" i="21"/>
  <c r="D52" i="4"/>
  <c r="F78" i="21"/>
  <c r="R64" i="22"/>
  <c r="L64" i="22"/>
  <c r="I64" i="22"/>
  <c r="O64" i="22"/>
  <c r="B15" i="22"/>
  <c r="F15" i="22" s="1"/>
  <c r="E13" i="22"/>
  <c r="N11" i="22"/>
  <c r="H11" i="22"/>
  <c r="F64" i="22"/>
  <c r="H13" i="21"/>
  <c r="B15" i="21"/>
  <c r="F36" i="21"/>
  <c r="L36" i="21"/>
  <c r="R36" i="21"/>
  <c r="O15" i="21"/>
  <c r="N13" i="21"/>
  <c r="O36" i="21"/>
  <c r="L17" i="19"/>
  <c r="R17" i="19"/>
  <c r="F17" i="19"/>
  <c r="K11" i="19"/>
  <c r="I15" i="19"/>
  <c r="H13" i="19"/>
  <c r="B13" i="19" s="1"/>
  <c r="E11" i="19"/>
  <c r="I17" i="19"/>
  <c r="Q11" i="19"/>
  <c r="O15" i="19"/>
  <c r="N13" i="19"/>
  <c r="R15" i="19"/>
  <c r="O17" i="19"/>
  <c r="L39" i="18"/>
  <c r="F39" i="18"/>
  <c r="R39" i="18"/>
  <c r="R68" i="18"/>
  <c r="F68" i="18"/>
  <c r="L68" i="18"/>
  <c r="I68" i="18"/>
  <c r="O39" i="18"/>
  <c r="Q13" i="18"/>
  <c r="O17" i="18"/>
  <c r="I17" i="18"/>
  <c r="I91" i="18"/>
  <c r="O91" i="18"/>
  <c r="R91" i="18"/>
  <c r="L91" i="18"/>
  <c r="N13" i="18"/>
  <c r="R17" i="18"/>
  <c r="K13" i="18"/>
  <c r="E13" i="18"/>
  <c r="B15" i="18"/>
  <c r="F15" i="18" s="1"/>
  <c r="H13" i="18"/>
  <c r="O68" i="18"/>
  <c r="R86" i="16"/>
  <c r="L86" i="16"/>
  <c r="F86" i="16"/>
  <c r="O86" i="16"/>
  <c r="N13" i="16"/>
  <c r="B15" i="16"/>
  <c r="E13" i="16"/>
  <c r="Q13" i="16"/>
  <c r="R15" i="16"/>
  <c r="F64" i="16"/>
  <c r="L64" i="16"/>
  <c r="R64" i="16"/>
  <c r="K13" i="16"/>
  <c r="I17" i="16"/>
  <c r="O17" i="16"/>
  <c r="O64" i="16"/>
  <c r="O36" i="16"/>
  <c r="I36" i="16"/>
  <c r="L17" i="16"/>
  <c r="L36" i="16"/>
  <c r="H13" i="16"/>
  <c r="H11" i="15"/>
  <c r="N13" i="15"/>
  <c r="L64" i="15"/>
  <c r="R64" i="15"/>
  <c r="O64" i="15"/>
  <c r="I64" i="15"/>
  <c r="B15" i="15"/>
  <c r="F15" i="15" s="1"/>
  <c r="E13" i="15"/>
  <c r="F36" i="15"/>
  <c r="L36" i="15"/>
  <c r="R36" i="15"/>
  <c r="K11" i="15"/>
  <c r="H13" i="13"/>
  <c r="K11" i="13"/>
  <c r="E11" i="13"/>
  <c r="R91" i="13"/>
  <c r="L91" i="13"/>
  <c r="F91" i="13"/>
  <c r="O91" i="13"/>
  <c r="N13" i="13"/>
  <c r="O68" i="13"/>
  <c r="L68" i="13"/>
  <c r="I68" i="13"/>
  <c r="R68" i="13"/>
  <c r="R15" i="13"/>
  <c r="Q13" i="13"/>
  <c r="B13" i="13" s="1"/>
  <c r="B15" i="13"/>
  <c r="N11" i="9"/>
  <c r="H11" i="9"/>
  <c r="I81" i="9"/>
  <c r="O81" i="9"/>
  <c r="L81" i="9"/>
  <c r="L15" i="9"/>
  <c r="O15" i="9"/>
  <c r="F81" i="9"/>
  <c r="I15" i="9"/>
  <c r="B13" i="9"/>
  <c r="I13" i="9" s="1"/>
  <c r="E11" i="9"/>
  <c r="Q14" i="6"/>
  <c r="R16" i="6"/>
  <c r="H12" i="6"/>
  <c r="I18" i="6"/>
  <c r="E14" i="6"/>
  <c r="B16" i="6"/>
  <c r="F16" i="6"/>
  <c r="K14" i="6"/>
  <c r="N12" i="6"/>
  <c r="I32" i="6"/>
  <c r="O41" i="6"/>
  <c r="O16" i="6"/>
  <c r="C43" i="4"/>
  <c r="G43" i="4" s="1"/>
  <c r="C35" i="4"/>
  <c r="F14" i="4"/>
  <c r="D178" i="4"/>
  <c r="M261" i="4"/>
  <c r="J261" i="4"/>
  <c r="D261" i="4" s="1"/>
  <c r="M62" i="4"/>
  <c r="J62" i="4"/>
  <c r="D62" i="4" s="1"/>
  <c r="D176" i="4"/>
  <c r="M50" i="4"/>
  <c r="J50" i="4"/>
  <c r="D221" i="4"/>
  <c r="D235" i="4"/>
  <c r="M85" i="4"/>
  <c r="D85" i="4" s="1"/>
  <c r="J85" i="4"/>
  <c r="M202" i="4"/>
  <c r="J202" i="4"/>
  <c r="D202" i="4" s="1"/>
  <c r="G91" i="4"/>
  <c r="C91" i="4"/>
  <c r="M92" i="4"/>
  <c r="J92" i="4"/>
  <c r="D92" i="4" s="1"/>
  <c r="D46" i="4"/>
  <c r="D281" i="4"/>
  <c r="M44" i="4"/>
  <c r="J44" i="4"/>
  <c r="D44" i="4" s="1"/>
  <c r="D185" i="4"/>
  <c r="G50" i="4"/>
  <c r="M36" i="4"/>
  <c r="J36" i="4"/>
  <c r="D36" i="4" s="1"/>
  <c r="C84" i="4"/>
  <c r="O15" i="15" l="1"/>
  <c r="R15" i="18"/>
  <c r="D50" i="4"/>
  <c r="B13" i="22"/>
  <c r="F13" i="22" s="1"/>
  <c r="E11" i="22"/>
  <c r="L15" i="22"/>
  <c r="R15" i="22"/>
  <c r="O15" i="22"/>
  <c r="I15" i="22"/>
  <c r="N11" i="21"/>
  <c r="L15" i="21"/>
  <c r="F15" i="21"/>
  <c r="R15" i="21"/>
  <c r="H11" i="21"/>
  <c r="B13" i="21"/>
  <c r="I13" i="21" s="1"/>
  <c r="I15" i="21"/>
  <c r="L13" i="19"/>
  <c r="F13" i="19"/>
  <c r="R13" i="19"/>
  <c r="O13" i="19"/>
  <c r="N11" i="19"/>
  <c r="I13" i="19"/>
  <c r="H11" i="19"/>
  <c r="L15" i="18"/>
  <c r="B13" i="18"/>
  <c r="F13" i="18" s="1"/>
  <c r="E11" i="18"/>
  <c r="R13" i="18"/>
  <c r="Q11" i="18"/>
  <c r="H11" i="18"/>
  <c r="O13" i="18"/>
  <c r="N11" i="18"/>
  <c r="I15" i="18"/>
  <c r="K11" i="18"/>
  <c r="O15" i="18"/>
  <c r="Q11" i="16"/>
  <c r="O15" i="16"/>
  <c r="K11" i="16"/>
  <c r="B13" i="16"/>
  <c r="R13" i="16" s="1"/>
  <c r="E11" i="16"/>
  <c r="N11" i="16"/>
  <c r="O13" i="16"/>
  <c r="I13" i="16"/>
  <c r="H11" i="16"/>
  <c r="I15" i="16"/>
  <c r="L15" i="16"/>
  <c r="F15" i="16"/>
  <c r="R15" i="15"/>
  <c r="I15" i="15"/>
  <c r="L15" i="15"/>
  <c r="E11" i="15"/>
  <c r="B13" i="15"/>
  <c r="O13" i="15" s="1"/>
  <c r="N11" i="15"/>
  <c r="F13" i="13"/>
  <c r="L13" i="13"/>
  <c r="L15" i="13"/>
  <c r="F15" i="13"/>
  <c r="O15" i="13"/>
  <c r="I13" i="13"/>
  <c r="H11" i="13"/>
  <c r="B11" i="13" s="1"/>
  <c r="Q11" i="13"/>
  <c r="R13" i="13"/>
  <c r="O13" i="13"/>
  <c r="N11" i="13"/>
  <c r="I15" i="13"/>
  <c r="F13" i="9"/>
  <c r="B11" i="9"/>
  <c r="F11" i="9" s="1"/>
  <c r="L13" i="9"/>
  <c r="O13" i="9"/>
  <c r="O14" i="6"/>
  <c r="I16" i="6"/>
  <c r="B14" i="6"/>
  <c r="E12" i="6"/>
  <c r="R14" i="6"/>
  <c r="Q12" i="6"/>
  <c r="K12" i="6" s="1"/>
  <c r="M35" i="4"/>
  <c r="J35" i="4"/>
  <c r="M84" i="4"/>
  <c r="J84" i="4"/>
  <c r="G14" i="4"/>
  <c r="F12" i="4"/>
  <c r="C14" i="4"/>
  <c r="M43" i="4"/>
  <c r="J43" i="4"/>
  <c r="D43" i="4"/>
  <c r="G84" i="4"/>
  <c r="M91" i="4"/>
  <c r="J91" i="4"/>
  <c r="D91" i="4" s="1"/>
  <c r="G35" i="4"/>
  <c r="D35" i="4" s="1"/>
  <c r="O11" i="9" l="1"/>
  <c r="F13" i="16"/>
  <c r="L13" i="18"/>
  <c r="I13" i="18"/>
  <c r="B11" i="22"/>
  <c r="F11" i="22"/>
  <c r="C13" i="22"/>
  <c r="R13" i="22"/>
  <c r="L13" i="22"/>
  <c r="I13" i="22"/>
  <c r="O13" i="22"/>
  <c r="B11" i="21"/>
  <c r="O11" i="21" s="1"/>
  <c r="R13" i="21"/>
  <c r="L13" i="21"/>
  <c r="F13" i="21"/>
  <c r="O13" i="21"/>
  <c r="B11" i="19"/>
  <c r="O11" i="19" s="1"/>
  <c r="B11" i="18"/>
  <c r="L11" i="18" s="1"/>
  <c r="I11" i="18"/>
  <c r="B11" i="16"/>
  <c r="L11" i="16" s="1"/>
  <c r="L13" i="16"/>
  <c r="B11" i="15"/>
  <c r="F11" i="15" s="1"/>
  <c r="R13" i="15"/>
  <c r="I13" i="15"/>
  <c r="L13" i="15"/>
  <c r="O11" i="15"/>
  <c r="F13" i="15"/>
  <c r="C116" i="13"/>
  <c r="C111" i="13"/>
  <c r="C99" i="13"/>
  <c r="C95" i="13"/>
  <c r="C89" i="13"/>
  <c r="C76" i="13"/>
  <c r="C72" i="13"/>
  <c r="C66" i="13"/>
  <c r="C62" i="13"/>
  <c r="C102" i="13"/>
  <c r="C119" i="13"/>
  <c r="C98" i="13"/>
  <c r="C65" i="13"/>
  <c r="C61" i="13"/>
  <c r="C88" i="13"/>
  <c r="C83" i="13"/>
  <c r="C79" i="13"/>
  <c r="C53" i="13"/>
  <c r="C28" i="13"/>
  <c r="C55" i="13"/>
  <c r="C49" i="13"/>
  <c r="C74" i="13"/>
  <c r="C44" i="13"/>
  <c r="C110" i="13"/>
  <c r="C94" i="13"/>
  <c r="C84" i="13"/>
  <c r="C75" i="13"/>
  <c r="C34" i="13"/>
  <c r="C56" i="13"/>
  <c r="C48" i="13"/>
  <c r="C19" i="13"/>
  <c r="C52" i="13"/>
  <c r="C64" i="13"/>
  <c r="C25" i="13"/>
  <c r="C50" i="13"/>
  <c r="C58" i="13"/>
  <c r="C113" i="13"/>
  <c r="C86" i="13"/>
  <c r="C96" i="13"/>
  <c r="C100" i="13"/>
  <c r="C117" i="13"/>
  <c r="C121" i="13"/>
  <c r="C120" i="13"/>
  <c r="C37" i="13"/>
  <c r="C109" i="13"/>
  <c r="C63" i="13"/>
  <c r="C20" i="13"/>
  <c r="C45" i="13"/>
  <c r="C97" i="13"/>
  <c r="C101" i="13"/>
  <c r="C69" i="13"/>
  <c r="C42" i="13"/>
  <c r="C26" i="13"/>
  <c r="C93" i="13"/>
  <c r="C35" i="13"/>
  <c r="C54" i="13"/>
  <c r="C118" i="13"/>
  <c r="C22" i="13"/>
  <c r="C33" i="13"/>
  <c r="C51" i="13"/>
  <c r="C73" i="13"/>
  <c r="C81" i="13"/>
  <c r="C104" i="13"/>
  <c r="C21" i="13"/>
  <c r="C32" i="13"/>
  <c r="C36" i="13"/>
  <c r="C43" i="13"/>
  <c r="C31" i="13"/>
  <c r="C27" i="13"/>
  <c r="C77" i="13"/>
  <c r="C107" i="13"/>
  <c r="C87" i="13"/>
  <c r="C41" i="13"/>
  <c r="C92" i="13"/>
  <c r="C24" i="13"/>
  <c r="C71" i="13"/>
  <c r="C40" i="13"/>
  <c r="C30" i="13"/>
  <c r="C17" i="13"/>
  <c r="C60" i="13"/>
  <c r="C115" i="13"/>
  <c r="C39" i="13"/>
  <c r="C18" i="13"/>
  <c r="C47" i="13"/>
  <c r="C91" i="13"/>
  <c r="C68" i="13"/>
  <c r="L11" i="13"/>
  <c r="R11" i="13"/>
  <c r="O11" i="13"/>
  <c r="I11" i="13"/>
  <c r="F11" i="13"/>
  <c r="C15" i="13"/>
  <c r="C13" i="13"/>
  <c r="C11" i="13" s="1"/>
  <c r="C78" i="9"/>
  <c r="C76" i="9"/>
  <c r="C38" i="9"/>
  <c r="C36" i="9"/>
  <c r="C24" i="9"/>
  <c r="C18" i="9"/>
  <c r="C91" i="9"/>
  <c r="C44" i="9"/>
  <c r="C42" i="9"/>
  <c r="C28" i="9"/>
  <c r="C68" i="9"/>
  <c r="C66" i="9"/>
  <c r="C64" i="9"/>
  <c r="C58" i="9"/>
  <c r="C56" i="9"/>
  <c r="C54" i="9"/>
  <c r="C23" i="9"/>
  <c r="C17" i="9"/>
  <c r="C83" i="9"/>
  <c r="C72" i="9"/>
  <c r="C46" i="9"/>
  <c r="C30" i="9"/>
  <c r="C70" i="9"/>
  <c r="C22" i="9"/>
  <c r="C48" i="9"/>
  <c r="C32" i="9"/>
  <c r="C19" i="9"/>
  <c r="C29" i="9"/>
  <c r="C45" i="9"/>
  <c r="C51" i="9"/>
  <c r="C49" i="9"/>
  <c r="C67" i="9"/>
  <c r="C47" i="9"/>
  <c r="C77" i="9"/>
  <c r="C86" i="9"/>
  <c r="C98" i="9"/>
  <c r="C89" i="9"/>
  <c r="C43" i="9"/>
  <c r="C65" i="9"/>
  <c r="C100" i="9"/>
  <c r="C90" i="9"/>
  <c r="C27" i="9"/>
  <c r="C85" i="9"/>
  <c r="C84" i="9"/>
  <c r="C21" i="9"/>
  <c r="C41" i="9"/>
  <c r="C57" i="9"/>
  <c r="C31" i="9"/>
  <c r="C88" i="9"/>
  <c r="C97" i="9"/>
  <c r="C93" i="9"/>
  <c r="C37" i="9"/>
  <c r="C79" i="9"/>
  <c r="C96" i="9"/>
  <c r="C26" i="9"/>
  <c r="C61" i="9"/>
  <c r="C55" i="9"/>
  <c r="C87" i="9"/>
  <c r="C99" i="9"/>
  <c r="C39" i="9"/>
  <c r="C60" i="9"/>
  <c r="C75" i="9"/>
  <c r="C35" i="9"/>
  <c r="C16" i="9"/>
  <c r="C63" i="9"/>
  <c r="C53" i="9"/>
  <c r="L11" i="9"/>
  <c r="C82" i="9"/>
  <c r="C34" i="9"/>
  <c r="C95" i="9"/>
  <c r="C74" i="9"/>
  <c r="C15" i="9"/>
  <c r="C81" i="9"/>
  <c r="C13" i="9"/>
  <c r="C11" i="9" s="1"/>
  <c r="I11" i="9"/>
  <c r="L106" i="6"/>
  <c r="L104" i="6"/>
  <c r="L103" i="6"/>
  <c r="L102" i="6"/>
  <c r="L101" i="6"/>
  <c r="L100" i="6"/>
  <c r="L99" i="6"/>
  <c r="L98" i="6"/>
  <c r="L97" i="6"/>
  <c r="L96" i="6"/>
  <c r="L95" i="6"/>
  <c r="L75" i="6"/>
  <c r="L74" i="6"/>
  <c r="L90" i="6"/>
  <c r="L88" i="6"/>
  <c r="L123" i="6"/>
  <c r="L91" i="6"/>
  <c r="L89" i="6"/>
  <c r="L87" i="6"/>
  <c r="L68" i="6"/>
  <c r="L64" i="6"/>
  <c r="L60" i="6"/>
  <c r="L57" i="6"/>
  <c r="L55" i="6"/>
  <c r="L53" i="6"/>
  <c r="L51" i="6"/>
  <c r="L47" i="6"/>
  <c r="L45" i="6"/>
  <c r="L43" i="6"/>
  <c r="L24" i="6"/>
  <c r="L23" i="6"/>
  <c r="L22" i="6"/>
  <c r="L21" i="6"/>
  <c r="L65" i="6"/>
  <c r="L12" i="6"/>
  <c r="L71" i="6"/>
  <c r="L66" i="6"/>
  <c r="L20" i="6"/>
  <c r="L67" i="6"/>
  <c r="L56" i="6"/>
  <c r="L52" i="6"/>
  <c r="L27" i="6"/>
  <c r="L29" i="6"/>
  <c r="L46" i="6"/>
  <c r="L50" i="6"/>
  <c r="L39" i="6"/>
  <c r="L36" i="6"/>
  <c r="L63" i="6"/>
  <c r="L77" i="6"/>
  <c r="L118" i="6"/>
  <c r="L120" i="6"/>
  <c r="L122" i="6"/>
  <c r="L107" i="6"/>
  <c r="L111" i="6"/>
  <c r="L113" i="6"/>
  <c r="L54" i="6"/>
  <c r="L30" i="6"/>
  <c r="L28" i="6"/>
  <c r="L78" i="6"/>
  <c r="L35" i="6"/>
  <c r="L38" i="6"/>
  <c r="L115" i="6"/>
  <c r="L119" i="6"/>
  <c r="L121" i="6"/>
  <c r="L112" i="6"/>
  <c r="L58" i="6"/>
  <c r="L37" i="6"/>
  <c r="L81" i="6"/>
  <c r="L44" i="6"/>
  <c r="L73" i="6"/>
  <c r="L76" i="6"/>
  <c r="L83" i="6"/>
  <c r="L79" i="6"/>
  <c r="L42" i="6"/>
  <c r="L70" i="6"/>
  <c r="L34" i="6"/>
  <c r="L109" i="6"/>
  <c r="L85" i="6"/>
  <c r="L86" i="6"/>
  <c r="L33" i="6"/>
  <c r="L94" i="6"/>
  <c r="L32" i="6"/>
  <c r="L117" i="6"/>
  <c r="L18" i="6"/>
  <c r="L93" i="6"/>
  <c r="L49" i="6"/>
  <c r="L62" i="6"/>
  <c r="L26" i="6"/>
  <c r="L41" i="6"/>
  <c r="L16" i="6"/>
  <c r="L14" i="6"/>
  <c r="O12" i="6"/>
  <c r="B12" i="6"/>
  <c r="C14" i="6" s="1"/>
  <c r="F12" i="6"/>
  <c r="R12" i="6"/>
  <c r="I14" i="6"/>
  <c r="F14" i="6"/>
  <c r="D84" i="4"/>
  <c r="J14" i="4"/>
  <c r="M14" i="4"/>
  <c r="D14" i="4" s="1"/>
  <c r="C12" i="4"/>
  <c r="G12" i="4" s="1"/>
  <c r="C13" i="18" l="1"/>
  <c r="C13" i="15"/>
  <c r="O11" i="18"/>
  <c r="C13" i="21"/>
  <c r="C84" i="22"/>
  <c r="C80" i="22"/>
  <c r="C79" i="22"/>
  <c r="C78" i="22"/>
  <c r="C74" i="22"/>
  <c r="C70" i="22"/>
  <c r="C107" i="22"/>
  <c r="C88" i="22"/>
  <c r="C72" i="22"/>
  <c r="C62" i="22"/>
  <c r="C87" i="22"/>
  <c r="C86" i="22"/>
  <c r="C76" i="22"/>
  <c r="C60" i="22"/>
  <c r="C46" i="22"/>
  <c r="C25" i="22"/>
  <c r="C115" i="22"/>
  <c r="C102" i="22"/>
  <c r="C96" i="22"/>
  <c r="C82" i="22"/>
  <c r="C68" i="22"/>
  <c r="C58" i="22"/>
  <c r="C49" i="22"/>
  <c r="C92" i="22"/>
  <c r="C67" i="22"/>
  <c r="C51" i="22"/>
  <c r="C41" i="22"/>
  <c r="C31" i="22"/>
  <c r="C20" i="22"/>
  <c r="C18" i="22"/>
  <c r="C17" i="22"/>
  <c r="C106" i="22"/>
  <c r="C19" i="22"/>
  <c r="C28" i="22"/>
  <c r="C40" i="22"/>
  <c r="C54" i="22"/>
  <c r="C71" i="22"/>
  <c r="C44" i="22"/>
  <c r="C59" i="22"/>
  <c r="C32" i="22"/>
  <c r="C99" i="22"/>
  <c r="C94" i="22"/>
  <c r="C105" i="22"/>
  <c r="C117" i="22"/>
  <c r="C112" i="22"/>
  <c r="C48" i="22"/>
  <c r="C109" i="22"/>
  <c r="C37" i="22"/>
  <c r="C65" i="22"/>
  <c r="C23" i="22"/>
  <c r="C43" i="22"/>
  <c r="C29" i="22"/>
  <c r="C34" i="22"/>
  <c r="C52" i="22"/>
  <c r="C61" i="22"/>
  <c r="C33" i="22"/>
  <c r="C50" i="22"/>
  <c r="C81" i="22"/>
  <c r="C114" i="22"/>
  <c r="C90" i="22"/>
  <c r="C113" i="22"/>
  <c r="C89" i="22"/>
  <c r="C24" i="22"/>
  <c r="C30" i="22"/>
  <c r="C91" i="22"/>
  <c r="C47" i="22"/>
  <c r="C21" i="22"/>
  <c r="C38" i="22"/>
  <c r="C98" i="22"/>
  <c r="C116" i="22"/>
  <c r="C45" i="22"/>
  <c r="C104" i="22"/>
  <c r="C39" i="22"/>
  <c r="C95" i="22"/>
  <c r="C26" i="22"/>
  <c r="C57" i="22"/>
  <c r="C69" i="22"/>
  <c r="C83" i="22"/>
  <c r="C93" i="22"/>
  <c r="C111" i="22"/>
  <c r="C11" i="22" s="1"/>
  <c r="C56" i="22"/>
  <c r="C36" i="22"/>
  <c r="R11" i="22"/>
  <c r="C64" i="22"/>
  <c r="L11" i="22"/>
  <c r="C15" i="22"/>
  <c r="I11" i="22"/>
  <c r="O11" i="22"/>
  <c r="C105" i="21"/>
  <c r="C103" i="21"/>
  <c r="C98" i="21"/>
  <c r="C82" i="21"/>
  <c r="C80" i="21"/>
  <c r="C79" i="21"/>
  <c r="C78" i="21"/>
  <c r="C74" i="21"/>
  <c r="C65" i="21"/>
  <c r="C64" i="21"/>
  <c r="C38" i="21"/>
  <c r="C32" i="21"/>
  <c r="C26" i="21"/>
  <c r="C21" i="21"/>
  <c r="C62" i="21"/>
  <c r="C20" i="21"/>
  <c r="C115" i="21"/>
  <c r="C96" i="21"/>
  <c r="C94" i="21"/>
  <c r="C88" i="21"/>
  <c r="C76" i="21"/>
  <c r="C72" i="21"/>
  <c r="C70" i="21"/>
  <c r="C84" i="21"/>
  <c r="C68" i="21"/>
  <c r="C67" i="21"/>
  <c r="C113" i="21"/>
  <c r="C111" i="21"/>
  <c r="C107" i="21"/>
  <c r="C92" i="21"/>
  <c r="C90" i="21"/>
  <c r="C60" i="21"/>
  <c r="C58" i="21"/>
  <c r="C51" i="21"/>
  <c r="C49" i="21"/>
  <c r="C47" i="21"/>
  <c r="C41" i="21"/>
  <c r="C31" i="21"/>
  <c r="C25" i="21"/>
  <c r="C43" i="21"/>
  <c r="C18" i="21"/>
  <c r="C24" i="21"/>
  <c r="C30" i="21"/>
  <c r="C93" i="21"/>
  <c r="C95" i="21"/>
  <c r="C39" i="21"/>
  <c r="C87" i="21"/>
  <c r="C46" i="21"/>
  <c r="C48" i="21"/>
  <c r="C59" i="21"/>
  <c r="C61" i="21"/>
  <c r="C86" i="21"/>
  <c r="C83" i="21"/>
  <c r="C19" i="21"/>
  <c r="C45" i="21"/>
  <c r="C33" i="21"/>
  <c r="C44" i="21"/>
  <c r="C110" i="21"/>
  <c r="C112" i="21"/>
  <c r="C37" i="21"/>
  <c r="C28" i="21"/>
  <c r="C40" i="21"/>
  <c r="C69" i="21"/>
  <c r="C71" i="21"/>
  <c r="C114" i="21"/>
  <c r="C54" i="21"/>
  <c r="C81" i="21"/>
  <c r="C99" i="21"/>
  <c r="C50" i="21"/>
  <c r="C52" i="21"/>
  <c r="C57" i="21"/>
  <c r="C17" i="21"/>
  <c r="C23" i="21"/>
  <c r="C29" i="21"/>
  <c r="C34" i="21"/>
  <c r="C104" i="21"/>
  <c r="C89" i="21"/>
  <c r="C91" i="21"/>
  <c r="C109" i="21"/>
  <c r="C11" i="21" s="1"/>
  <c r="C56" i="21"/>
  <c r="C101" i="21"/>
  <c r="F11" i="21"/>
  <c r="L11" i="21"/>
  <c r="C36" i="21"/>
  <c r="R11" i="21"/>
  <c r="C15" i="21"/>
  <c r="I11" i="21"/>
  <c r="C119" i="19"/>
  <c r="C112" i="19"/>
  <c r="C107" i="19"/>
  <c r="C99" i="19"/>
  <c r="C95" i="19"/>
  <c r="C89" i="19"/>
  <c r="C85" i="19"/>
  <c r="C84" i="19"/>
  <c r="C83" i="19"/>
  <c r="C79" i="19"/>
  <c r="C75" i="19"/>
  <c r="C65" i="19"/>
  <c r="C121" i="19"/>
  <c r="C109" i="19"/>
  <c r="C105" i="19"/>
  <c r="C101" i="19"/>
  <c r="C97" i="19"/>
  <c r="C93" i="19"/>
  <c r="C92" i="19"/>
  <c r="C91" i="19"/>
  <c r="C87" i="19"/>
  <c r="C81" i="19"/>
  <c r="C77" i="19"/>
  <c r="C73" i="19"/>
  <c r="C22" i="19"/>
  <c r="C54" i="19"/>
  <c r="C58" i="19"/>
  <c r="C63" i="19"/>
  <c r="C61" i="19"/>
  <c r="C60" i="19"/>
  <c r="C53" i="19"/>
  <c r="C48" i="19"/>
  <c r="C43" i="19"/>
  <c r="C37" i="19"/>
  <c r="C33" i="19"/>
  <c r="C27" i="19"/>
  <c r="C24" i="19"/>
  <c r="C117" i="19"/>
  <c r="C35" i="19"/>
  <c r="C50" i="19"/>
  <c r="C71" i="19"/>
  <c r="C64" i="19"/>
  <c r="C104" i="19"/>
  <c r="C74" i="19"/>
  <c r="C88" i="19"/>
  <c r="C98" i="19"/>
  <c r="C111" i="19"/>
  <c r="C30" i="19"/>
  <c r="C18" i="19"/>
  <c r="C39" i="19"/>
  <c r="C26" i="19"/>
  <c r="C42" i="19"/>
  <c r="C51" i="19"/>
  <c r="C20" i="19"/>
  <c r="C41" i="19"/>
  <c r="C28" i="19"/>
  <c r="C44" i="19"/>
  <c r="C55" i="19"/>
  <c r="C66" i="19"/>
  <c r="C72" i="19"/>
  <c r="C96" i="19"/>
  <c r="C120" i="19"/>
  <c r="C122" i="19"/>
  <c r="C47" i="19"/>
  <c r="C56" i="19"/>
  <c r="C45" i="19"/>
  <c r="C49" i="19"/>
  <c r="C76" i="19"/>
  <c r="C113" i="19"/>
  <c r="C123" i="19"/>
  <c r="C40" i="19"/>
  <c r="C68" i="19"/>
  <c r="C21" i="19"/>
  <c r="C36" i="19"/>
  <c r="C25" i="19"/>
  <c r="C19" i="19"/>
  <c r="C34" i="19"/>
  <c r="C52" i="19"/>
  <c r="C62" i="19"/>
  <c r="C94" i="19"/>
  <c r="C102" i="19"/>
  <c r="C115" i="19"/>
  <c r="C31" i="19"/>
  <c r="C32" i="19"/>
  <c r="C86" i="19"/>
  <c r="C100" i="19"/>
  <c r="C69" i="19"/>
  <c r="C118" i="19"/>
  <c r="C17" i="19"/>
  <c r="C15" i="19"/>
  <c r="C13" i="19"/>
  <c r="C11" i="19" s="1"/>
  <c r="R11" i="19"/>
  <c r="F11" i="19"/>
  <c r="L11" i="19"/>
  <c r="I11" i="19"/>
  <c r="C119" i="18"/>
  <c r="C111" i="18"/>
  <c r="C102" i="18"/>
  <c r="C118" i="18"/>
  <c r="C117" i="18"/>
  <c r="C81" i="18"/>
  <c r="C55" i="18"/>
  <c r="C51" i="18"/>
  <c r="C42" i="18"/>
  <c r="C36" i="18"/>
  <c r="C26" i="18"/>
  <c r="C21" i="18"/>
  <c r="C110" i="18"/>
  <c r="C109" i="18"/>
  <c r="C104" i="18"/>
  <c r="C101" i="18"/>
  <c r="C93" i="18"/>
  <c r="C66" i="18"/>
  <c r="C58" i="18"/>
  <c r="C54" i="18"/>
  <c r="C53" i="18"/>
  <c r="C77" i="18"/>
  <c r="C34" i="18"/>
  <c r="C105" i="18"/>
  <c r="C96" i="18"/>
  <c r="C87" i="18"/>
  <c r="C76" i="18"/>
  <c r="C72" i="18"/>
  <c r="C50" i="18"/>
  <c r="C49" i="18"/>
  <c r="C45" i="18"/>
  <c r="C44" i="18"/>
  <c r="C28" i="18"/>
  <c r="C100" i="18"/>
  <c r="C86" i="18"/>
  <c r="C73" i="18"/>
  <c r="C63" i="18"/>
  <c r="C35" i="18"/>
  <c r="C18" i="18"/>
  <c r="C121" i="18"/>
  <c r="C97" i="18"/>
  <c r="C62" i="18"/>
  <c r="C41" i="18"/>
  <c r="C25" i="18"/>
  <c r="C20" i="18"/>
  <c r="C47" i="18"/>
  <c r="C99" i="18"/>
  <c r="C75" i="18"/>
  <c r="C69" i="18"/>
  <c r="C98" i="18"/>
  <c r="C33" i="18"/>
  <c r="C56" i="18"/>
  <c r="C22" i="18"/>
  <c r="C37" i="18"/>
  <c r="C52" i="18"/>
  <c r="C113" i="18"/>
  <c r="C120" i="18"/>
  <c r="C116" i="18"/>
  <c r="C88" i="18"/>
  <c r="C85" i="18"/>
  <c r="C94" i="18"/>
  <c r="C19" i="18"/>
  <c r="C31" i="18"/>
  <c r="C43" i="18"/>
  <c r="C48" i="18"/>
  <c r="C84" i="18"/>
  <c r="C89" i="18"/>
  <c r="C79" i="18"/>
  <c r="C74" i="18"/>
  <c r="C27" i="18"/>
  <c r="C61" i="18"/>
  <c r="C30" i="18"/>
  <c r="C65" i="18"/>
  <c r="C95" i="18"/>
  <c r="C32" i="18"/>
  <c r="C64" i="18"/>
  <c r="C107" i="18"/>
  <c r="C92" i="18"/>
  <c r="C115" i="18"/>
  <c r="C11" i="18" s="1"/>
  <c r="C71" i="18"/>
  <c r="C24" i="18"/>
  <c r="C60" i="18"/>
  <c r="C40" i="18"/>
  <c r="C83" i="18"/>
  <c r="C39" i="18"/>
  <c r="C68" i="18"/>
  <c r="C91" i="18"/>
  <c r="C17" i="18"/>
  <c r="C15" i="18"/>
  <c r="R11" i="18"/>
  <c r="F11" i="18"/>
  <c r="C84" i="16"/>
  <c r="C104" i="16"/>
  <c r="C99" i="16"/>
  <c r="C95" i="16"/>
  <c r="C91" i="16"/>
  <c r="C81" i="16"/>
  <c r="C71" i="16"/>
  <c r="C61" i="16"/>
  <c r="C57" i="16"/>
  <c r="C52" i="16"/>
  <c r="C113" i="16"/>
  <c r="C69" i="16"/>
  <c r="C54" i="16"/>
  <c r="C50" i="16"/>
  <c r="C47" i="16"/>
  <c r="C44" i="16"/>
  <c r="C89" i="16"/>
  <c r="C38" i="16"/>
  <c r="C59" i="16"/>
  <c r="C83" i="16"/>
  <c r="C101" i="16"/>
  <c r="C33" i="16"/>
  <c r="C93" i="16"/>
  <c r="C19" i="16"/>
  <c r="C18" i="16"/>
  <c r="C43" i="16"/>
  <c r="C32" i="16"/>
  <c r="C88" i="16"/>
  <c r="C21" i="16"/>
  <c r="C31" i="16"/>
  <c r="C40" i="16"/>
  <c r="C45" i="16"/>
  <c r="C92" i="16"/>
  <c r="C68" i="16"/>
  <c r="C26" i="16"/>
  <c r="C39" i="16"/>
  <c r="C115" i="16"/>
  <c r="C65" i="16"/>
  <c r="C90" i="16"/>
  <c r="C107" i="16"/>
  <c r="C29" i="16"/>
  <c r="C49" i="16"/>
  <c r="C96" i="16"/>
  <c r="C112" i="16"/>
  <c r="C82" i="16"/>
  <c r="C72" i="16"/>
  <c r="C20" i="16"/>
  <c r="C30" i="16"/>
  <c r="C111" i="16"/>
  <c r="C70" i="16"/>
  <c r="C94" i="16"/>
  <c r="C110" i="16"/>
  <c r="C103" i="16"/>
  <c r="C37" i="16"/>
  <c r="C28" i="16"/>
  <c r="C41" i="16"/>
  <c r="C46" i="16"/>
  <c r="C105" i="16"/>
  <c r="C56" i="16"/>
  <c r="C58" i="16"/>
  <c r="C76" i="16"/>
  <c r="C51" i="16"/>
  <c r="C74" i="16"/>
  <c r="C98" i="16"/>
  <c r="C25" i="16"/>
  <c r="C48" i="16"/>
  <c r="C62" i="16"/>
  <c r="C24" i="16"/>
  <c r="C34" i="16"/>
  <c r="C60" i="16"/>
  <c r="C80" i="16"/>
  <c r="C114" i="16"/>
  <c r="C109" i="16"/>
  <c r="C79" i="16"/>
  <c r="C87" i="16"/>
  <c r="C67" i="16"/>
  <c r="C23" i="16"/>
  <c r="C78" i="16"/>
  <c r="C64" i="16"/>
  <c r="C17" i="16"/>
  <c r="C86" i="16"/>
  <c r="C36" i="16"/>
  <c r="C15" i="16"/>
  <c r="O11" i="16"/>
  <c r="F11" i="16"/>
  <c r="R11" i="16"/>
  <c r="I11" i="16"/>
  <c r="C13" i="16"/>
  <c r="C11" i="16" s="1"/>
  <c r="C83" i="15"/>
  <c r="C69" i="15"/>
  <c r="C111" i="15"/>
  <c r="C98" i="15"/>
  <c r="C74" i="15"/>
  <c r="C70" i="15"/>
  <c r="C92" i="15"/>
  <c r="C86" i="15"/>
  <c r="C72" i="15"/>
  <c r="C113" i="15"/>
  <c r="C105" i="15"/>
  <c r="C96" i="15"/>
  <c r="C88" i="15"/>
  <c r="C82" i="15"/>
  <c r="C76" i="15"/>
  <c r="C68" i="15"/>
  <c r="C58" i="15"/>
  <c r="C57" i="15"/>
  <c r="C62" i="15"/>
  <c r="C49" i="15"/>
  <c r="C46" i="15"/>
  <c r="C41" i="15"/>
  <c r="C45" i="15"/>
  <c r="C40" i="15"/>
  <c r="C32" i="15"/>
  <c r="C26" i="15"/>
  <c r="C87" i="15"/>
  <c r="C67" i="15"/>
  <c r="C48" i="15"/>
  <c r="C21" i="15"/>
  <c r="C23" i="15"/>
  <c r="C34" i="15"/>
  <c r="C81" i="15"/>
  <c r="C104" i="15"/>
  <c r="C112" i="15"/>
  <c r="C71" i="15"/>
  <c r="C38" i="15"/>
  <c r="C33" i="15"/>
  <c r="C39" i="15"/>
  <c r="C50" i="15"/>
  <c r="C84" i="15"/>
  <c r="C59" i="15"/>
  <c r="C110" i="15"/>
  <c r="C18" i="15"/>
  <c r="C52" i="15"/>
  <c r="C90" i="15"/>
  <c r="C89" i="15"/>
  <c r="C17" i="15"/>
  <c r="C28" i="15"/>
  <c r="C20" i="15"/>
  <c r="C60" i="15"/>
  <c r="C95" i="15"/>
  <c r="C47" i="15"/>
  <c r="C107" i="15"/>
  <c r="C93" i="15"/>
  <c r="C114" i="15"/>
  <c r="C91" i="15"/>
  <c r="C25" i="15"/>
  <c r="C43" i="15"/>
  <c r="C31" i="15"/>
  <c r="C19" i="15"/>
  <c r="C24" i="15"/>
  <c r="C54" i="15"/>
  <c r="C61" i="15"/>
  <c r="C78" i="15"/>
  <c r="C79" i="15"/>
  <c r="C99" i="15"/>
  <c r="C51" i="15"/>
  <c r="C44" i="15"/>
  <c r="C65" i="15"/>
  <c r="C80" i="15"/>
  <c r="C103" i="15"/>
  <c r="C115" i="15"/>
  <c r="C29" i="15"/>
  <c r="C37" i="15"/>
  <c r="C30" i="15"/>
  <c r="C94" i="15"/>
  <c r="C101" i="15"/>
  <c r="C56" i="15"/>
  <c r="C109" i="15"/>
  <c r="C11" i="15" s="1"/>
  <c r="C64" i="15"/>
  <c r="C36" i="15"/>
  <c r="R11" i="15"/>
  <c r="C15" i="15"/>
  <c r="L11" i="15"/>
  <c r="I11" i="15"/>
  <c r="C106" i="6"/>
  <c r="C104" i="6"/>
  <c r="C103" i="6"/>
  <c r="C102" i="6"/>
  <c r="C101" i="6"/>
  <c r="C100" i="6"/>
  <c r="C99" i="6"/>
  <c r="C98" i="6"/>
  <c r="C97" i="6"/>
  <c r="C96" i="6"/>
  <c r="C95" i="6"/>
  <c r="C76" i="6"/>
  <c r="C75" i="6"/>
  <c r="C74" i="6"/>
  <c r="C91" i="6"/>
  <c r="C89" i="6"/>
  <c r="C87" i="6"/>
  <c r="C88" i="6"/>
  <c r="C60" i="6"/>
  <c r="C24" i="6"/>
  <c r="C23" i="6"/>
  <c r="C22" i="6"/>
  <c r="C21" i="6"/>
  <c r="C71" i="6"/>
  <c r="C55" i="6"/>
  <c r="C43" i="6"/>
  <c r="C90" i="6"/>
  <c r="C53" i="6"/>
  <c r="C12" i="6"/>
  <c r="C57" i="6"/>
  <c r="C45" i="6"/>
  <c r="C51" i="6"/>
  <c r="C47" i="6"/>
  <c r="C26" i="6"/>
  <c r="C28" i="6"/>
  <c r="C30" i="6"/>
  <c r="C46" i="6"/>
  <c r="C52" i="6"/>
  <c r="C77" i="6"/>
  <c r="C109" i="6"/>
  <c r="C81" i="6"/>
  <c r="C29" i="6"/>
  <c r="C36" i="6"/>
  <c r="C42" i="6"/>
  <c r="C78" i="6"/>
  <c r="C56" i="6"/>
  <c r="C34" i="6"/>
  <c r="C65" i="6"/>
  <c r="C49" i="6"/>
  <c r="C63" i="6"/>
  <c r="C35" i="6"/>
  <c r="C39" i="6"/>
  <c r="C44" i="6"/>
  <c r="C50" i="6"/>
  <c r="C58" i="6"/>
  <c r="C66" i="6"/>
  <c r="C112" i="6"/>
  <c r="C94" i="6"/>
  <c r="C118" i="6"/>
  <c r="C120" i="6"/>
  <c r="C122" i="6"/>
  <c r="C38" i="6"/>
  <c r="C68" i="6"/>
  <c r="C107" i="6"/>
  <c r="C37" i="6"/>
  <c r="C54" i="6"/>
  <c r="C67" i="6"/>
  <c r="C111" i="6"/>
  <c r="C113" i="6"/>
  <c r="C79" i="6"/>
  <c r="C93" i="6"/>
  <c r="C115" i="6"/>
  <c r="C83" i="6"/>
  <c r="C119" i="6"/>
  <c r="C121" i="6"/>
  <c r="C123" i="6"/>
  <c r="C27" i="6"/>
  <c r="C64" i="6"/>
  <c r="C117" i="6"/>
  <c r="C86" i="6"/>
  <c r="C73" i="6"/>
  <c r="C70" i="6"/>
  <c r="C20" i="6"/>
  <c r="C33" i="6"/>
  <c r="C85" i="6"/>
  <c r="C62" i="6"/>
  <c r="C41" i="6"/>
  <c r="C18" i="6"/>
  <c r="C32" i="6"/>
  <c r="I12" i="6"/>
  <c r="C16" i="6"/>
  <c r="M12" i="4"/>
  <c r="J12" i="4"/>
  <c r="D12" i="4" s="1"/>
  <c r="B56" i="70" l="1"/>
  <c r="L56" i="70" s="1"/>
  <c r="H36" i="70"/>
  <c r="B36" i="70" l="1"/>
  <c r="H15" i="70"/>
  <c r="I56" i="70"/>
  <c r="F56" i="70"/>
  <c r="L36" i="70" l="1"/>
  <c r="F36" i="70"/>
  <c r="H13" i="70"/>
  <c r="B15" i="70"/>
  <c r="I36" i="70"/>
  <c r="B13" i="70" l="1"/>
  <c r="I13" i="70" s="1"/>
  <c r="H11" i="70"/>
  <c r="F15" i="70"/>
  <c r="L15" i="70"/>
  <c r="I15" i="70"/>
  <c r="B11" i="70" l="1"/>
  <c r="C13" i="70" s="1"/>
  <c r="F13" i="70"/>
  <c r="L13" i="70"/>
  <c r="C95" i="70" l="1"/>
  <c r="C97" i="70"/>
  <c r="C29" i="70"/>
  <c r="C180" i="70"/>
  <c r="C31" i="70"/>
  <c r="C46" i="70"/>
  <c r="C82" i="70"/>
  <c r="C183" i="70"/>
  <c r="C184" i="70"/>
  <c r="C51" i="70"/>
  <c r="C131" i="70"/>
  <c r="C103" i="70"/>
  <c r="C158" i="70"/>
  <c r="C163" i="70"/>
  <c r="C83" i="70"/>
  <c r="C61" i="70"/>
  <c r="C32" i="70"/>
  <c r="C68" i="70"/>
  <c r="C120" i="70"/>
  <c r="C81" i="70"/>
  <c r="C21" i="70"/>
  <c r="C134" i="70"/>
  <c r="C19" i="70"/>
  <c r="C66" i="70"/>
  <c r="C20" i="70"/>
  <c r="C154" i="70"/>
  <c r="C146" i="70"/>
  <c r="C135" i="70"/>
  <c r="C138" i="70"/>
  <c r="C123" i="70"/>
  <c r="C105" i="70"/>
  <c r="C22" i="70"/>
  <c r="C178" i="70"/>
  <c r="C187" i="70"/>
  <c r="C132" i="70"/>
  <c r="C176" i="70"/>
  <c r="C80" i="70"/>
  <c r="C43" i="70"/>
  <c r="C30" i="70"/>
  <c r="C162" i="70"/>
  <c r="C58" i="70"/>
  <c r="C92" i="70"/>
  <c r="C28" i="70"/>
  <c r="C168" i="70"/>
  <c r="C148" i="70"/>
  <c r="C126" i="70"/>
  <c r="C128" i="70"/>
  <c r="C18" i="70"/>
  <c r="C44" i="70"/>
  <c r="C94" i="70"/>
  <c r="C48" i="70"/>
  <c r="C153" i="70"/>
  <c r="C41" i="70"/>
  <c r="C77" i="70"/>
  <c r="C147" i="70"/>
  <c r="C64" i="70"/>
  <c r="C142" i="70"/>
  <c r="C45" i="70"/>
  <c r="C185" i="70"/>
  <c r="C137" i="70"/>
  <c r="C166" i="70"/>
  <c r="C85" i="70"/>
  <c r="C161" i="70"/>
  <c r="C47" i="70"/>
  <c r="F11" i="70"/>
  <c r="C124" i="70"/>
  <c r="C186" i="70"/>
  <c r="C33" i="70"/>
  <c r="C70" i="70"/>
  <c r="C122" i="70"/>
  <c r="C98" i="70"/>
  <c r="C160" i="70"/>
  <c r="C130" i="70"/>
  <c r="C62" i="70"/>
  <c r="C106" i="70"/>
  <c r="L11" i="70"/>
  <c r="C164" i="70"/>
  <c r="C150" i="70"/>
  <c r="C71" i="70"/>
  <c r="C155" i="70"/>
  <c r="C57" i="70"/>
  <c r="C38" i="70"/>
  <c r="C69" i="70"/>
  <c r="C152" i="70"/>
  <c r="C59" i="70"/>
  <c r="C37" i="70"/>
  <c r="C65" i="70"/>
  <c r="C79" i="70"/>
  <c r="C78" i="70"/>
  <c r="C88" i="70"/>
  <c r="C133" i="70"/>
  <c r="C136" i="70"/>
  <c r="C139" i="70"/>
  <c r="C165" i="70"/>
  <c r="C145" i="70"/>
  <c r="C129" i="70"/>
  <c r="C84" i="70"/>
  <c r="C34" i="70"/>
  <c r="C121" i="70"/>
  <c r="C169" i="70"/>
  <c r="C86" i="70"/>
  <c r="C170" i="70"/>
  <c r="C104" i="70"/>
  <c r="C144" i="70"/>
  <c r="C107" i="70"/>
  <c r="C141" i="70"/>
  <c r="C24" i="70"/>
  <c r="C39" i="70"/>
  <c r="C60" i="70"/>
  <c r="C172" i="70"/>
  <c r="C91" i="70"/>
  <c r="C167" i="70"/>
  <c r="C174" i="70"/>
  <c r="C151" i="70"/>
  <c r="C156" i="70"/>
  <c r="C54" i="70"/>
  <c r="C40" i="70"/>
  <c r="C125" i="70"/>
  <c r="C67" i="70"/>
  <c r="C119" i="70"/>
  <c r="C149" i="70"/>
  <c r="C143" i="70"/>
  <c r="C140" i="70"/>
  <c r="C157" i="70"/>
  <c r="C101" i="70"/>
  <c r="C181" i="70"/>
  <c r="C52" i="70"/>
  <c r="C159" i="70"/>
  <c r="C179" i="70"/>
  <c r="C26" i="70"/>
  <c r="C25" i="70"/>
  <c r="C93" i="70"/>
  <c r="C99" i="70"/>
  <c r="C49" i="70"/>
  <c r="C75" i="70"/>
  <c r="C182" i="70"/>
  <c r="C73" i="70"/>
  <c r="C50" i="70"/>
  <c r="C17" i="70"/>
  <c r="C90" i="70"/>
  <c r="C127" i="70"/>
  <c r="C56" i="70"/>
  <c r="C36" i="70"/>
  <c r="C15" i="70"/>
  <c r="I11" i="70"/>
  <c r="C1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Mainor Ulate</author>
    <author>mainor</author>
  </authors>
  <commentList>
    <comment ref="D13" authorId="0" shapeId="0" xr:uid="{00000000-0006-0000-1D00-000001000000}">
      <text>
        <r>
          <rPr>
            <b/>
            <sz val="8"/>
            <color indexed="81"/>
            <rFont val="Tahoma"/>
            <family val="2"/>
          </rPr>
          <t>Mainor Ulate:</t>
        </r>
        <r>
          <rPr>
            <sz val="8"/>
            <color indexed="81"/>
            <rFont val="Tahoma"/>
            <family val="2"/>
          </rPr>
          <t xml:space="preserve">
se suma fondos corrientes mas fond prestamo PAG 11 2016</t>
        </r>
      </text>
    </comment>
    <comment ref="G13" authorId="0" shapeId="0" xr:uid="{00000000-0006-0000-1D00-000002000000}">
      <text>
        <r>
          <rPr>
            <b/>
            <sz val="8"/>
            <color indexed="81"/>
            <rFont val="Tahoma"/>
            <family val="2"/>
          </rPr>
          <t>Mainor Ulate:</t>
        </r>
        <r>
          <rPr>
            <sz val="8"/>
            <color indexed="81"/>
            <rFont val="Tahoma"/>
            <family val="2"/>
          </rPr>
          <t xml:space="preserve">
se suma fondos corrientes mas fond prestamo PAG 11 2016</t>
        </r>
      </text>
    </comment>
    <comment ref="J13" authorId="0" shapeId="0" xr:uid="{00000000-0006-0000-1D00-000003000000}">
      <text>
        <r>
          <rPr>
            <b/>
            <sz val="8"/>
            <color indexed="81"/>
            <rFont val="Tahoma"/>
            <family val="2"/>
          </rPr>
          <t>Mainor Ulate:</t>
        </r>
        <r>
          <rPr>
            <sz val="8"/>
            <color indexed="81"/>
            <rFont val="Tahoma"/>
            <family val="2"/>
          </rPr>
          <t xml:space="preserve">
se suma fondos corrientes mas fond prestamo PAG 11 2016</t>
        </r>
      </text>
    </comment>
    <comment ref="M13" authorId="0" shapeId="0" xr:uid="{00000000-0006-0000-1D00-000004000000}">
      <text>
        <r>
          <rPr>
            <b/>
            <sz val="8"/>
            <color indexed="81"/>
            <rFont val="Tahoma"/>
            <family val="2"/>
          </rPr>
          <t>Mainor Ulate:</t>
        </r>
        <r>
          <rPr>
            <sz val="8"/>
            <color indexed="81"/>
            <rFont val="Tahoma"/>
            <family val="2"/>
          </rPr>
          <t xml:space="preserve">
se suma fondos corrientes mas fond prestamo PAG 11 2016</t>
        </r>
      </text>
    </comment>
    <comment ref="P13" authorId="0" shapeId="0" xr:uid="{00000000-0006-0000-1D00-000005000000}">
      <text>
        <r>
          <rPr>
            <b/>
            <sz val="8"/>
            <color indexed="81"/>
            <rFont val="Tahoma"/>
            <family val="2"/>
          </rPr>
          <t>Mainor Ulate:</t>
        </r>
        <r>
          <rPr>
            <sz val="8"/>
            <color indexed="81"/>
            <rFont val="Tahoma"/>
            <family val="2"/>
          </rPr>
          <t xml:space="preserve">
se suma fondos corrientes mas fond prestamo PAG 11 2016</t>
        </r>
      </text>
    </comment>
    <comment ref="D15" authorId="1" shapeId="0" xr:uid="{00000000-0006-0000-1D00-000006000000}">
      <text>
        <r>
          <rPr>
            <b/>
            <sz val="9"/>
            <color indexed="81"/>
            <rFont val="Tahoma"/>
            <family val="2"/>
          </rPr>
          <t>mainor:</t>
        </r>
        <r>
          <rPr>
            <sz val="9"/>
            <color indexed="81"/>
            <rFont val="Tahoma"/>
            <family val="2"/>
          </rPr>
          <t xml:space="preserve">
este monto se genera desde SIAF. Correspionde al ingreso real de la partida de ingreso 09001000, FEES de fondos corrientes (sin Fondo del Sistema). </t>
        </r>
      </text>
    </comment>
    <comment ref="G15" authorId="1" shapeId="0" xr:uid="{00000000-0006-0000-1D00-000007000000}">
      <text>
        <r>
          <rPr>
            <b/>
            <sz val="9"/>
            <color indexed="81"/>
            <rFont val="Tahoma"/>
            <family val="2"/>
          </rPr>
          <t>mainor:</t>
        </r>
        <r>
          <rPr>
            <sz val="9"/>
            <color indexed="81"/>
            <rFont val="Tahoma"/>
            <family val="2"/>
          </rPr>
          <t xml:space="preserve">
este monto se genera desde SIAF. Correspionde al ingreso real de la partida de ingreso 09001000, FEES de fondos corrientes (sin Fondo del Sistema). </t>
        </r>
      </text>
    </comment>
    <comment ref="J15" authorId="1" shapeId="0" xr:uid="{00000000-0006-0000-1D00-000008000000}">
      <text>
        <r>
          <rPr>
            <b/>
            <sz val="9"/>
            <color indexed="81"/>
            <rFont val="Tahoma"/>
            <family val="2"/>
          </rPr>
          <t>mainor:</t>
        </r>
        <r>
          <rPr>
            <sz val="9"/>
            <color indexed="81"/>
            <rFont val="Tahoma"/>
            <family val="2"/>
          </rPr>
          <t xml:space="preserve">
este monto se genera desde SIAF. Correspionde al ingreso real de la partida de ingreso 09001000, FEES de fondos corrientes (sin Fondo del Sistema). </t>
        </r>
      </text>
    </comment>
    <comment ref="D16" authorId="0" shapeId="0" xr:uid="{00000000-0006-0000-1D00-00000900000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G16" authorId="0" shapeId="0" xr:uid="{00000000-0006-0000-1D00-00000A00000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J16" authorId="0" shapeId="0" xr:uid="{00000000-0006-0000-1D00-00000B00000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M16" authorId="0" shapeId="0" xr:uid="{00000000-0006-0000-1D00-00000C00000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P16" authorId="0" shapeId="0" xr:uid="{00000000-0006-0000-1D00-00000D00000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D20" authorId="1" shapeId="0" xr:uid="{00000000-0006-0000-1D00-00000E000000}">
      <text>
        <r>
          <rPr>
            <b/>
            <sz val="9"/>
            <color indexed="81"/>
            <rFont val="Tahoma"/>
            <family val="2"/>
          </rPr>
          <t>mainor:</t>
        </r>
        <r>
          <rPr>
            <sz val="9"/>
            <color indexed="81"/>
            <rFont val="Tahoma"/>
            <family val="2"/>
          </rPr>
          <t xml:space="preserve">
se suma FR+F intraproyectos+F del sistema+Plan de mejoramiento Instit</t>
        </r>
      </text>
    </comment>
    <comment ref="G20" authorId="1" shapeId="0" xr:uid="{00000000-0006-0000-1D00-00000F000000}">
      <text>
        <r>
          <rPr>
            <b/>
            <sz val="9"/>
            <color indexed="81"/>
            <rFont val="Tahoma"/>
            <family val="2"/>
          </rPr>
          <t>mainor:</t>
        </r>
        <r>
          <rPr>
            <sz val="9"/>
            <color indexed="81"/>
            <rFont val="Tahoma"/>
            <family val="2"/>
          </rPr>
          <t xml:space="preserve">
se suma FR+F intraproyectos+F del sistema+Plan de mejoramiento Instit</t>
        </r>
      </text>
    </comment>
    <comment ref="J20" authorId="1" shapeId="0" xr:uid="{00000000-0006-0000-1D00-000010000000}">
      <text>
        <r>
          <rPr>
            <b/>
            <sz val="9"/>
            <color indexed="81"/>
            <rFont val="Tahoma"/>
            <family val="2"/>
          </rPr>
          <t>mainor:</t>
        </r>
        <r>
          <rPr>
            <sz val="9"/>
            <color indexed="81"/>
            <rFont val="Tahoma"/>
            <family val="2"/>
          </rPr>
          <t xml:space="preserve">
se suma FR+F intraproyectos+F del sistema+Plan de mejoramiento Instit</t>
        </r>
      </text>
    </comment>
    <comment ref="M20" authorId="1" shapeId="0" xr:uid="{00000000-0006-0000-1D00-000011000000}">
      <text>
        <r>
          <rPr>
            <b/>
            <sz val="9"/>
            <color indexed="81"/>
            <rFont val="Tahoma"/>
            <family val="2"/>
          </rPr>
          <t>mainor:</t>
        </r>
        <r>
          <rPr>
            <sz val="9"/>
            <color indexed="81"/>
            <rFont val="Tahoma"/>
            <family val="2"/>
          </rPr>
          <t xml:space="preserve">
se suma FR+F intraproyectos+F del sistema+Plan de mejoramiento Instit</t>
        </r>
      </text>
    </comment>
    <comment ref="P20" authorId="1" shapeId="0" xr:uid="{00000000-0006-0000-1D00-000012000000}">
      <text>
        <r>
          <rPr>
            <b/>
            <sz val="9"/>
            <color indexed="81"/>
            <rFont val="Tahoma"/>
            <family val="2"/>
          </rPr>
          <t>mainor:</t>
        </r>
        <r>
          <rPr>
            <sz val="9"/>
            <color indexed="81"/>
            <rFont val="Tahoma"/>
            <family val="2"/>
          </rPr>
          <t xml:space="preserve">
se suma FR+F intraproyectos+F del sistema+Plan de mejoramiento Instit</t>
        </r>
      </text>
    </comment>
    <comment ref="D22" authorId="1" shapeId="0" xr:uid="{00000000-0006-0000-1D00-000013000000}">
      <text>
        <r>
          <rPr>
            <b/>
            <sz val="9"/>
            <color indexed="81"/>
            <rFont val="Tahoma"/>
            <family val="2"/>
          </rPr>
          <t>mainor:</t>
        </r>
        <r>
          <rPr>
            <sz val="9"/>
            <color indexed="81"/>
            <rFont val="Tahoma"/>
            <family val="2"/>
          </rPr>
          <t xml:space="preserve">
se suma Cursos espec+Program de Posgrad con financiamiemto complementario</t>
        </r>
      </text>
    </comment>
    <comment ref="G22" authorId="1" shapeId="0" xr:uid="{00000000-0006-0000-1D00-000014000000}">
      <text>
        <r>
          <rPr>
            <b/>
            <sz val="9"/>
            <color indexed="81"/>
            <rFont val="Tahoma"/>
            <family val="2"/>
          </rPr>
          <t>mainor:</t>
        </r>
        <r>
          <rPr>
            <sz val="9"/>
            <color indexed="81"/>
            <rFont val="Tahoma"/>
            <family val="2"/>
          </rPr>
          <t xml:space="preserve">
se suma Cursos espec+Program de Posgrad con financiamiemto complementario</t>
        </r>
      </text>
    </comment>
    <comment ref="J22" authorId="1" shapeId="0" xr:uid="{00000000-0006-0000-1D00-000015000000}">
      <text>
        <r>
          <rPr>
            <b/>
            <sz val="9"/>
            <color indexed="81"/>
            <rFont val="Tahoma"/>
            <family val="2"/>
          </rPr>
          <t>mainor:</t>
        </r>
        <r>
          <rPr>
            <sz val="9"/>
            <color indexed="81"/>
            <rFont val="Tahoma"/>
            <family val="2"/>
          </rPr>
          <t xml:space="preserve">
se suma Cursos espec+Program de Posgrad con financiamiemto complementario</t>
        </r>
      </text>
    </comment>
    <comment ref="M22" authorId="1" shapeId="0" xr:uid="{00000000-0006-0000-1D00-000016000000}">
      <text>
        <r>
          <rPr>
            <b/>
            <sz val="9"/>
            <color indexed="81"/>
            <rFont val="Tahoma"/>
            <family val="2"/>
          </rPr>
          <t>mainor:</t>
        </r>
        <r>
          <rPr>
            <sz val="9"/>
            <color indexed="81"/>
            <rFont val="Tahoma"/>
            <family val="2"/>
          </rPr>
          <t xml:space="preserve">
se suma Cursos espec+Program de Posgrad con financiamiemto complementario</t>
        </r>
      </text>
    </comment>
    <comment ref="P22" authorId="1" shapeId="0" xr:uid="{00000000-0006-0000-1D00-000017000000}">
      <text>
        <r>
          <rPr>
            <b/>
            <sz val="9"/>
            <color indexed="81"/>
            <rFont val="Tahoma"/>
            <family val="2"/>
          </rPr>
          <t>mainor:</t>
        </r>
        <r>
          <rPr>
            <sz val="9"/>
            <color indexed="81"/>
            <rFont val="Tahoma"/>
            <family val="2"/>
          </rPr>
          <t xml:space="preserve">
se suma Cursos espec+Program de Posgrad con financiamiemto complementario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mainor</author>
  </authors>
  <commentList>
    <comment ref="E20" authorId="0" shapeId="0" xr:uid="{00000000-0006-0000-1E00-000001000000}">
      <text>
        <r>
          <rPr>
            <b/>
            <sz val="9"/>
            <color indexed="81"/>
            <rFont val="Tahoma"/>
            <family val="2"/>
          </rPr>
          <t>mainor:</t>
        </r>
        <r>
          <rPr>
            <sz val="9"/>
            <color indexed="81"/>
            <rFont val="Tahoma"/>
            <family val="2"/>
          </rPr>
          <t xml:space="preserve">
se suma el GR de VE y el GR de Fondo de prestamo de VE</t>
        </r>
      </text>
    </comment>
    <comment ref="E24" authorId="0" shapeId="0" xr:uid="{00000000-0006-0000-1E00-000002000000}">
      <text>
        <r>
          <rPr>
            <b/>
            <sz val="9"/>
            <color indexed="81"/>
            <rFont val="Tahoma"/>
            <family val="2"/>
          </rPr>
          <t>mainor:</t>
        </r>
        <r>
          <rPr>
            <sz val="9"/>
            <color indexed="81"/>
            <rFont val="Tahoma"/>
            <family val="2"/>
          </rPr>
          <t xml:space="preserve">
se suma el GR de DSUP y el GR de Fondo de Presta de D Sup
</t>
        </r>
      </text>
    </comment>
  </commentList>
</comments>
</file>

<file path=xl/sharedStrings.xml><?xml version="1.0" encoding="utf-8"?>
<sst xmlns="http://schemas.openxmlformats.org/spreadsheetml/2006/main" count="7140" uniqueCount="2034">
  <si>
    <t>DEFINICIONES</t>
  </si>
  <si>
    <r>
      <rPr>
        <b/>
        <sz val="12"/>
        <color theme="1"/>
        <rFont val="Times New Roman"/>
        <family val="1"/>
      </rPr>
      <t>Año lectivo</t>
    </r>
    <r>
      <rPr>
        <sz val="12"/>
        <color theme="1"/>
        <rFont val="Times New Roman"/>
        <family val="1"/>
      </rPr>
      <t>: está constituido por los tres ciclos previos al mes de febrero, en el orden siguiente: III ciclo del año tras anterior (curso de verano) y el I y II ciclos del año anterior.</t>
    </r>
  </si>
  <si>
    <r>
      <rPr>
        <b/>
        <sz val="12"/>
        <color theme="1"/>
        <rFont val="Times New Roman"/>
        <family val="1"/>
      </rPr>
      <t>Beca permanente</t>
    </r>
    <r>
      <rPr>
        <sz val="12"/>
        <color theme="1"/>
        <rFont val="Times New Roman"/>
        <family val="1"/>
      </rPr>
      <t>: se refiere a la beca asignada por el programa, esta puede ser modificada luego por aplicación del rendimiento académico y por la Comisión de Becas.</t>
    </r>
  </si>
  <si>
    <r>
      <rPr>
        <b/>
        <sz val="12"/>
        <color theme="1"/>
        <rFont val="Times New Roman"/>
        <family val="1"/>
      </rPr>
      <t>Características socioeconómicas</t>
    </r>
    <r>
      <rPr>
        <sz val="12"/>
        <color theme="1"/>
        <rFont val="Times New Roman"/>
        <family val="1"/>
      </rPr>
      <t>: incluye la población estudiantil que solicitó beca, se les haya asignado o no.</t>
    </r>
  </si>
  <si>
    <r>
      <rPr>
        <b/>
        <sz val="12"/>
        <color theme="1"/>
        <rFont val="Times New Roman"/>
        <family val="1"/>
      </rPr>
      <t>Carga académica</t>
    </r>
    <r>
      <rPr>
        <sz val="12"/>
        <color theme="1"/>
        <rFont val="Times New Roman"/>
        <family val="1"/>
      </rPr>
      <t>: es el tiempo (medido en horas semanales) que cada profesor le dedica a la Universidad, en las diferentes actividades que ejecuta: docencia, investigación, acción social, docente-administrativas, comisiones institucionales y otros.</t>
    </r>
  </si>
  <si>
    <r>
      <rPr>
        <b/>
        <sz val="12"/>
        <color theme="1"/>
        <rFont val="Times New Roman"/>
        <family val="1"/>
      </rPr>
      <t>Crédito</t>
    </r>
    <r>
      <rPr>
        <sz val="12"/>
        <color theme="1"/>
        <rFont val="Times New Roman"/>
        <family val="1"/>
      </rPr>
      <t>: es una unidad valorativa del esfuerzo del estudiante, que equivale a tres horas reloj semanales de trabajo, durante 15 semanas, aplicadas a una actividad que ha sido supervisada, evaluada y aprobada por el profesor.</t>
    </r>
  </si>
  <si>
    <r>
      <rPr>
        <b/>
        <sz val="12"/>
        <color theme="1"/>
        <rFont val="Times New Roman"/>
        <family val="1"/>
      </rPr>
      <t>Investigación Básica</t>
    </r>
    <r>
      <rPr>
        <sz val="12"/>
        <color theme="1"/>
        <rFont val="Times New Roman"/>
        <family val="1"/>
      </rPr>
      <t>: actividades que tienen como propósito la búsqueda sistemática del conocimiento sobre la materia objeto de estudio y que no necesariamente producen aplicaciones prácticas de las resultados.</t>
    </r>
  </si>
  <si>
    <r>
      <rPr>
        <b/>
        <sz val="12"/>
        <color theme="1"/>
        <rFont val="Times New Roman"/>
        <family val="1"/>
      </rPr>
      <t>Logro mínimo</t>
    </r>
    <r>
      <rPr>
        <sz val="12"/>
        <color theme="1"/>
        <rFont val="Times New Roman"/>
        <family val="1"/>
      </rPr>
      <t>: se refiere al rendimiento que alcanza un estudiante que gana todos los créditos matrículados con al menos una nota de 7.</t>
    </r>
  </si>
  <si>
    <r>
      <rPr>
        <b/>
        <sz val="12"/>
        <color theme="1"/>
        <rFont val="Times New Roman"/>
        <family val="1"/>
      </rPr>
      <t>Promedio ponderado</t>
    </r>
    <r>
      <rPr>
        <sz val="12"/>
        <color theme="1"/>
        <rFont val="Times New Roman"/>
        <family val="1"/>
      </rPr>
      <t>: es la suma de los productos de la calificación final de cada curso por sus créditos, dividido por el número total de créditos de las asignaturas cursadas.</t>
    </r>
  </si>
  <si>
    <r>
      <rPr>
        <b/>
        <sz val="12"/>
        <color theme="1"/>
        <rFont val="Times New Roman"/>
        <family val="1"/>
      </rPr>
      <t>Proyecto ampliación</t>
    </r>
    <r>
      <rPr>
        <sz val="12"/>
        <color theme="1"/>
        <rFont val="Times New Roman"/>
        <family val="1"/>
      </rPr>
      <t>: proyectos en desarrollo y se toman por periodo de vigencia.</t>
    </r>
  </si>
  <si>
    <r>
      <rPr>
        <b/>
        <sz val="12"/>
        <color theme="1"/>
        <rFont val="Times New Roman"/>
        <family val="1"/>
      </rPr>
      <t xml:space="preserve">Proyecto inscrito: </t>
    </r>
    <r>
      <rPr>
        <sz val="12"/>
        <color theme="1"/>
        <rFont val="Times New Roman"/>
        <family val="1"/>
      </rPr>
      <t>propuesta de investigación registrada en la Vicerrectoría de Investigación.</t>
    </r>
  </si>
  <si>
    <r>
      <rPr>
        <b/>
        <sz val="12"/>
        <color theme="1"/>
        <rFont val="Times New Roman"/>
        <family val="1"/>
      </rPr>
      <t>Proyecto cerrado</t>
    </r>
    <r>
      <rPr>
        <sz val="12"/>
        <color theme="1"/>
        <rFont val="Times New Roman"/>
        <family val="1"/>
      </rPr>
      <t>: aquel en que su ejecución ha sido paralizada indefinidamente sin que haya alcanzado los objetivos propuestos.</t>
    </r>
  </si>
  <si>
    <r>
      <rPr>
        <b/>
        <sz val="12"/>
        <color theme="1"/>
        <rFont val="Times New Roman"/>
        <family val="1"/>
      </rPr>
      <t>Proyecto terminado</t>
    </r>
    <r>
      <rPr>
        <sz val="12"/>
        <color theme="1"/>
        <rFont val="Times New Roman"/>
        <family val="1"/>
      </rPr>
      <t>: aquel en que su ejecución ha sido terminada, alcanzando los objetivos propuestos.</t>
    </r>
  </si>
  <si>
    <r>
      <rPr>
        <b/>
        <sz val="12"/>
        <color theme="1"/>
        <rFont val="Times New Roman"/>
        <family val="1"/>
      </rPr>
      <t>Proyecto suspendido</t>
    </r>
    <r>
      <rPr>
        <sz val="12"/>
        <color theme="1"/>
        <rFont val="Times New Roman"/>
        <family val="1"/>
      </rPr>
      <t>: aquel en que su ejecución ha sido paralizada temporalmente, sin que haya alcanzado los objetivos propuestos.</t>
    </r>
  </si>
  <si>
    <r>
      <rPr>
        <b/>
        <sz val="12"/>
        <color theme="1"/>
        <rFont val="Times New Roman"/>
        <family val="1"/>
      </rPr>
      <t>Proyecto reactivado</t>
    </r>
    <r>
      <rPr>
        <sz val="12"/>
        <color theme="1"/>
        <rFont val="Times New Roman"/>
        <family val="1"/>
      </rPr>
      <t>: aquel en que su ejecución fue suspendida de manera temporal y luego reactivada nuevamente.</t>
    </r>
  </si>
  <si>
    <r>
      <rPr>
        <b/>
        <sz val="12"/>
        <color theme="1"/>
        <rFont val="Times New Roman"/>
        <family val="1"/>
      </rPr>
      <t>Proyecto nuevo en desarrollo</t>
    </r>
    <r>
      <rPr>
        <sz val="12"/>
        <color theme="1"/>
        <rFont val="Times New Roman"/>
        <family val="1"/>
      </rPr>
      <t>: aquel cuya propuesta fue aprobada por la Vicerrectoría de Investigación y se encuentra en ejecución.</t>
    </r>
  </si>
  <si>
    <r>
      <rPr>
        <b/>
        <sz val="12"/>
        <color theme="1"/>
        <rFont val="Times New Roman"/>
        <family val="1"/>
      </rPr>
      <t xml:space="preserve">Proyecto Vigente: </t>
    </r>
    <r>
      <rPr>
        <sz val="12"/>
        <color theme="1"/>
        <rFont val="Times New Roman"/>
        <family val="1"/>
      </rPr>
      <t>es aquel que estuvo en ejecución en el periodo seleccionado, además, incluye los proyectos nuevos en desarrollo.</t>
    </r>
  </si>
  <si>
    <r>
      <rPr>
        <b/>
        <sz val="12"/>
        <color theme="1"/>
        <rFont val="Times New Roman"/>
        <family val="1"/>
      </rPr>
      <t>Unidad académica</t>
    </r>
    <r>
      <rPr>
        <sz val="12"/>
        <color theme="1"/>
        <rFont val="Times New Roman"/>
        <family val="1"/>
      </rPr>
      <t>: se define por unidad académica a los centros e institutos de investigación, a las escuelas, a las facultades no divididas en escuelas y a las sedes regionales.</t>
    </r>
  </si>
  <si>
    <t>SIMBOLOGÍA</t>
  </si>
  <si>
    <t>A.S.</t>
  </si>
  <si>
    <t>Acción Social</t>
  </si>
  <si>
    <t>AD.</t>
  </si>
  <si>
    <t>Administración</t>
  </si>
  <si>
    <t>C.C.P.</t>
  </si>
  <si>
    <t>Centro Centroamericano de Población</t>
  </si>
  <si>
    <t>C.EL.E.Q.</t>
  </si>
  <si>
    <t>Centro de Investigación en Electroquímica y Energía Química</t>
  </si>
  <si>
    <t>C.I.A.</t>
  </si>
  <si>
    <t>Centro de Investigaciones Agronómicas</t>
  </si>
  <si>
    <t>C.I.B.C.M.</t>
  </si>
  <si>
    <t>Centro de Investigación en Biología Celular y Molecular</t>
  </si>
  <si>
    <t>C.I.C.A.</t>
  </si>
  <si>
    <t>Centro de Investigación en Contaminación Ambiental</t>
  </si>
  <si>
    <t>C.I.C.A.NU.M</t>
  </si>
  <si>
    <t>Centro de Investigación en Cs. Atómicas, Nucleares y Moleculares</t>
  </si>
  <si>
    <t>C.I.C.A.P.</t>
  </si>
  <si>
    <t>Centro de Investigación y Capacitación en Administración Pública</t>
  </si>
  <si>
    <t>C.I.C.I.MA.</t>
  </si>
  <si>
    <t>Centro de Investigación en Ciencias e Ingeniería de Materiales</t>
  </si>
  <si>
    <t>C.I.E.D.A.</t>
  </si>
  <si>
    <t>Centro de Investigación en Economía Agrícola y Desarrollo Agroempresarial</t>
  </si>
  <si>
    <t>C.I.E.D.E.S.</t>
  </si>
  <si>
    <t>Centro de Investigación en Desarrollo Sostenible</t>
  </si>
  <si>
    <t>C.I.E.M.</t>
  </si>
  <si>
    <t>Centro de Investigación en Estudios de la Mujer</t>
  </si>
  <si>
    <t>C.I.E.MIC.</t>
  </si>
  <si>
    <t>Centro de Investigación en Estructuras Microscópicas</t>
  </si>
  <si>
    <t>C.I.E.T.</t>
  </si>
  <si>
    <t>Centro de Investigación en Enfermedades Tropicales</t>
  </si>
  <si>
    <t>C.I.GEFI.</t>
  </si>
  <si>
    <t>Centro de Investigaciones Geofísicas</t>
  </si>
  <si>
    <t>C.I.GRA.S.</t>
  </si>
  <si>
    <t>Centro de Investigación en Granos y Semillas</t>
  </si>
  <si>
    <t>C.I.H.A.C.</t>
  </si>
  <si>
    <t>Centro de Investigaciones Históricas de América Central</t>
  </si>
  <si>
    <t>C.I.H.A.T.A.</t>
  </si>
  <si>
    <t>Centro de Investigación en Hematología y Trastornos Afines</t>
  </si>
  <si>
    <t>C.I.I.C.LA.</t>
  </si>
  <si>
    <t>Centro de Investigaciones en Identidad y Cultura Latinoamericana</t>
  </si>
  <si>
    <t>C.I.M.M.</t>
  </si>
  <si>
    <t>Centro de Investigación en Matemática y Meta-matemática</t>
  </si>
  <si>
    <t>C.I.M.P.A.</t>
  </si>
  <si>
    <t>Centro de Investigación en Matemáticas Puras y Aplicadas</t>
  </si>
  <si>
    <t>C.I.MAR.</t>
  </si>
  <si>
    <t>Centro de Investigación en Ciencias del Mar y Limnología</t>
  </si>
  <si>
    <t>C.I.MO.HU</t>
  </si>
  <si>
    <t>Centro de Investigación en Ciencias del Movimiento Humano</t>
  </si>
  <si>
    <t>C.I.N.A.</t>
  </si>
  <si>
    <t>Centro de Investigación en Nutrición Animal</t>
  </si>
  <si>
    <t>C.I.PRO.C.</t>
  </si>
  <si>
    <t>Centro de Investigación en Protección de Cultivos</t>
  </si>
  <si>
    <t>C.I.PRO.NA.</t>
  </si>
  <si>
    <t>Centro de Investigación en Productos Naturales</t>
  </si>
  <si>
    <t>C.I.T.A.</t>
  </si>
  <si>
    <t>Centro Nacional de Ciencia y Tecnología de Alimentos</t>
  </si>
  <si>
    <t>C.I.T.I.C</t>
  </si>
  <si>
    <t>Centro de Investigaciones en Tecnologías de la Información y Comunicación</t>
  </si>
  <si>
    <t>C.IN.ESPA</t>
  </si>
  <si>
    <t>Centro de Investigaciones Espaciales</t>
  </si>
  <si>
    <t>D.</t>
  </si>
  <si>
    <t>Docencia</t>
  </si>
  <si>
    <t>D.S.</t>
  </si>
  <si>
    <t>Dirección Superior</t>
  </si>
  <si>
    <t>I.</t>
  </si>
  <si>
    <t>Investigación</t>
  </si>
  <si>
    <t>I.C.P.</t>
  </si>
  <si>
    <t>Instituto Clodomiro Picado</t>
  </si>
  <si>
    <t>I.I.A.</t>
  </si>
  <si>
    <t>Instituto de Investigaciones Agrícolas</t>
  </si>
  <si>
    <t>I.I.C.E.</t>
  </si>
  <si>
    <t>Instituto de Investigaciones en Ciencias Económicas</t>
  </si>
  <si>
    <t>I.I.J.</t>
  </si>
  <si>
    <t>Instituto de Investigaciones Jurídicas</t>
  </si>
  <si>
    <t>I.I.P.</t>
  </si>
  <si>
    <t>Instituto de Investigaciones Psicológicas</t>
  </si>
  <si>
    <t>I.I.S.</t>
  </si>
  <si>
    <t>Instituto de Investigaciones Sociales</t>
  </si>
  <si>
    <t>IN.I.E.</t>
  </si>
  <si>
    <t>Instituto de Investigaciones en Educación</t>
  </si>
  <si>
    <t>IN.I.F.</t>
  </si>
  <si>
    <t>Instituto de Investigaciones Filosóficas</t>
  </si>
  <si>
    <t>IN.I.FAR</t>
  </si>
  <si>
    <t>Instituto de Investigaciones Farmacéuticas</t>
  </si>
  <si>
    <t xml:space="preserve">IN.I.I. </t>
  </si>
  <si>
    <t>Instituto en Investigaciones en Ingeniería</t>
  </si>
  <si>
    <t>IN.I.L.</t>
  </si>
  <si>
    <t>Instituto de Investigaciones Lingüísticas</t>
  </si>
  <si>
    <t>IN.I.SA.</t>
  </si>
  <si>
    <t>Instituto de Investigaciones en Salud</t>
  </si>
  <si>
    <t>O.D.D.</t>
  </si>
  <si>
    <t>Observatorio del Desarrollo</t>
  </si>
  <si>
    <t>O.D.I.</t>
  </si>
  <si>
    <t>Oficina de Divulgación e Información</t>
  </si>
  <si>
    <t>O.PLA.U.</t>
  </si>
  <si>
    <t>Oficina de Planificación Universitaria</t>
  </si>
  <si>
    <t>R.F.</t>
  </si>
  <si>
    <t>Recursos Financieros</t>
  </si>
  <si>
    <t>R.H.</t>
  </si>
  <si>
    <t>Recursos Humanos</t>
  </si>
  <si>
    <t>SI.B.D.I.</t>
  </si>
  <si>
    <t>Sistema de Bibliotecas, Documentación e Información</t>
  </si>
  <si>
    <t>V.E.</t>
  </si>
  <si>
    <t>Vida Estudiantil</t>
  </si>
  <si>
    <t>PRODUS</t>
  </si>
  <si>
    <t>Programa de Investigación en Desarrollo Urbano Sostenible</t>
  </si>
  <si>
    <t>Laboratorio Nacional de Materiales y Modelos Estructurales</t>
  </si>
  <si>
    <t>INDICE DE CUADROS</t>
  </si>
  <si>
    <t>RECURSOS HUMANOS</t>
  </si>
  <si>
    <t xml:space="preserve"> </t>
  </si>
  <si>
    <t>Cuadro RH1</t>
  </si>
  <si>
    <t>Cuadro RH2</t>
  </si>
  <si>
    <t>Cuadro RH3</t>
  </si>
  <si>
    <t>Cuadro RH4</t>
  </si>
  <si>
    <t>Cuadro RH5</t>
  </si>
  <si>
    <t>Cuadro RH6</t>
  </si>
  <si>
    <t>Cuadro RH7</t>
  </si>
  <si>
    <t>Cuadro RH8</t>
  </si>
  <si>
    <t>Cuadro RH9</t>
  </si>
  <si>
    <t>Cuadro RH10</t>
  </si>
  <si>
    <t>Cuadro RH11</t>
  </si>
  <si>
    <t>Cuadro RH12</t>
  </si>
  <si>
    <t>Cuadro RH13</t>
  </si>
  <si>
    <t>Cuadro RH14</t>
  </si>
  <si>
    <t>Cuadro RH15</t>
  </si>
  <si>
    <t xml:space="preserve">                      Universidad de Costa Rica</t>
  </si>
  <si>
    <t xml:space="preserve">                      Panorama Cuantitativo Universitario</t>
  </si>
  <si>
    <r>
      <t xml:space="preserve">Plazas  </t>
    </r>
    <r>
      <rPr>
        <b/>
        <vertAlign val="superscript"/>
        <sz val="10"/>
        <rFont val="Arial"/>
        <family val="2"/>
      </rPr>
      <t>1/</t>
    </r>
  </si>
  <si>
    <t>Unidades</t>
  </si>
  <si>
    <t>Total</t>
  </si>
  <si>
    <t>Docente</t>
  </si>
  <si>
    <t>De Apoyo</t>
  </si>
  <si>
    <t xml:space="preserve">Administración </t>
  </si>
  <si>
    <t>abs.</t>
  </si>
  <si>
    <t>%</t>
  </si>
  <si>
    <t/>
  </si>
  <si>
    <t>Apoyo a la Docencia</t>
  </si>
  <si>
    <t>Licencia Sabática</t>
  </si>
  <si>
    <t>Centro de Evaluación Académica</t>
  </si>
  <si>
    <t>Tercer Ciclo</t>
  </si>
  <si>
    <t>Servicios de Apoyo</t>
  </si>
  <si>
    <t>Formación de Recursos Docentes</t>
  </si>
  <si>
    <t xml:space="preserve">  Facultad de Bellas Artes</t>
  </si>
  <si>
    <t xml:space="preserve">   Artes Dramáticas</t>
  </si>
  <si>
    <t xml:space="preserve">   Artes Musicales</t>
  </si>
  <si>
    <t xml:space="preserve">   Artes Plásticas</t>
  </si>
  <si>
    <t xml:space="preserve">  Facultad de Letras</t>
  </si>
  <si>
    <t xml:space="preserve">   Filología</t>
  </si>
  <si>
    <t xml:space="preserve">   Filosofía</t>
  </si>
  <si>
    <t xml:space="preserve">   Lenguas Modernas</t>
  </si>
  <si>
    <t xml:space="preserve">  Facultad de Ciencias</t>
  </si>
  <si>
    <t xml:space="preserve">   Biología </t>
  </si>
  <si>
    <t xml:space="preserve">   Física</t>
  </si>
  <si>
    <t xml:space="preserve">   Geología </t>
  </si>
  <si>
    <t xml:space="preserve">   Matemática</t>
  </si>
  <si>
    <t xml:space="preserve">   Química</t>
  </si>
  <si>
    <t xml:space="preserve"> Facultad de Ciencias Económicas</t>
  </si>
  <si>
    <t xml:space="preserve">   Administración de Negocios</t>
  </si>
  <si>
    <t xml:space="preserve">   Administración Pública</t>
  </si>
  <si>
    <t xml:space="preserve">   Economía</t>
  </si>
  <si>
    <t xml:space="preserve">   Estadística</t>
  </si>
  <si>
    <t xml:space="preserve"> Facultad de Ciencias Sociales</t>
  </si>
  <si>
    <t xml:space="preserve">   Sociología</t>
  </si>
  <si>
    <t xml:space="preserve">   Cs. de la Comunicación Colectiva</t>
  </si>
  <si>
    <t xml:space="preserve">   Ciencias Políticas</t>
  </si>
  <si>
    <t xml:space="preserve">   Historia  </t>
  </si>
  <si>
    <t xml:space="preserve">   Trabajo Social</t>
  </si>
  <si>
    <t xml:space="preserve">   Psicología</t>
  </si>
  <si>
    <t xml:space="preserve">   Geografía</t>
  </si>
  <si>
    <t xml:space="preserve">   Antropología</t>
  </si>
  <si>
    <t xml:space="preserve"> Facultad de Derecho</t>
  </si>
  <si>
    <t xml:space="preserve"> Facultad de Educación</t>
  </si>
  <si>
    <t xml:space="preserve">   Administración Educativa</t>
  </si>
  <si>
    <t xml:space="preserve">   Formación Docente</t>
  </si>
  <si>
    <t xml:space="preserve">   Orient. y Educación Especial</t>
  </si>
  <si>
    <t xml:space="preserve">   Educación Física y Deportes</t>
  </si>
  <si>
    <t xml:space="preserve">  Facultad de Medicina</t>
  </si>
  <si>
    <t xml:space="preserve">   Medicina</t>
  </si>
  <si>
    <t xml:space="preserve">   Enfermería</t>
  </si>
  <si>
    <t xml:space="preserve">   Salud Pública</t>
  </si>
  <si>
    <t xml:space="preserve">   Nutrición</t>
  </si>
  <si>
    <t xml:space="preserve">   Tecnologías en Salud</t>
  </si>
  <si>
    <t xml:space="preserve">  Facultad de Microbiología</t>
  </si>
  <si>
    <t xml:space="preserve">  Facultad de Odontología</t>
  </si>
  <si>
    <t xml:space="preserve">  Facultad de Agronomía</t>
  </si>
  <si>
    <t xml:space="preserve">   Economía Agrícola y Agronegocios</t>
  </si>
  <si>
    <t xml:space="preserve">   Agronomía</t>
  </si>
  <si>
    <t xml:space="preserve">   Zootecnia</t>
  </si>
  <si>
    <t xml:space="preserve">   Tecnología de Alimentos</t>
  </si>
  <si>
    <t>Area de Ingeniería y Arquitectura</t>
  </si>
  <si>
    <t xml:space="preserve">  Facultad de Ingeniería</t>
  </si>
  <si>
    <t xml:space="preserve">   Ingeniería Civil</t>
  </si>
  <si>
    <t xml:space="preserve">   Ingeniería Química</t>
  </si>
  <si>
    <t xml:space="preserve">   Ingeniería Eléctrica</t>
  </si>
  <si>
    <t xml:space="preserve">   Ingeniería Mecánica</t>
  </si>
  <si>
    <t xml:space="preserve">   Ingeniería Industrial</t>
  </si>
  <si>
    <t xml:space="preserve">   Arquitectura</t>
  </si>
  <si>
    <t xml:space="preserve">   Cs. Computación e Información</t>
  </si>
  <si>
    <t xml:space="preserve">   Ingeniería Topográfíca </t>
  </si>
  <si>
    <t>Estudios Generales</t>
  </si>
  <si>
    <t>Apoyo a la Investigación</t>
  </si>
  <si>
    <t xml:space="preserve"> Servicios de Apoyo</t>
  </si>
  <si>
    <t xml:space="preserve">  Direcc. Editorial  y Difusión de la Invest. </t>
  </si>
  <si>
    <t xml:space="preserve">  Ofic. de Biblioteca Doc. e Información</t>
  </si>
  <si>
    <t xml:space="preserve">  Jardín Lankester</t>
  </si>
  <si>
    <t xml:space="preserve">  Est. Experimental Fabio Baudrit M.</t>
  </si>
  <si>
    <t xml:space="preserve">  Est. Experimental Alfredo Volio Mata</t>
  </si>
  <si>
    <t xml:space="preserve">  Laboratorio de Ensayos Biologicos</t>
  </si>
  <si>
    <t xml:space="preserve">  Finca de Producción Animal</t>
  </si>
  <si>
    <t xml:space="preserve">  Observatorio del Desarrollo</t>
  </si>
  <si>
    <t xml:space="preserve">  Unidad de Gestión y Transf. del Conoci.</t>
  </si>
  <si>
    <t xml:space="preserve">  Lab. de Materiales y Modelos Estrc.</t>
  </si>
  <si>
    <t xml:space="preserve">  Finca Exp. Interdis de Model Agrope</t>
  </si>
  <si>
    <t xml:space="preserve">  Red y Museos </t>
  </si>
  <si>
    <t xml:space="preserve"> Unidad Espec Invest de Areas Proteg.</t>
  </si>
  <si>
    <t>Centros e Inst. de Investigación</t>
  </si>
  <si>
    <t xml:space="preserve"> C. Inv. en Biolog. Celular y Molec.</t>
  </si>
  <si>
    <t xml:space="preserve"> C. Inv. en Cs. del Mar y Limnología</t>
  </si>
  <si>
    <t xml:space="preserve"> C. Inv. en Electroq. y Energ. Quím.</t>
  </si>
  <si>
    <t xml:space="preserve"> C. Inv. en Hem. Anorm. y Trast. Af.</t>
  </si>
  <si>
    <t xml:space="preserve"> C. Inv. en Productos Naturales</t>
  </si>
  <si>
    <t xml:space="preserve"> C. Inv. Geofísicas</t>
  </si>
  <si>
    <t xml:space="preserve"> C. Inv. en Enfermedades Tropicales</t>
  </si>
  <si>
    <t xml:space="preserve"> C. Inv. Históricas de América Central</t>
  </si>
  <si>
    <t xml:space="preserve"> C. Inv. en Contaminación Ambiental</t>
  </si>
  <si>
    <t xml:space="preserve"> C. Inv. Agronómicas</t>
  </si>
  <si>
    <t xml:space="preserve"> C. Inv. en Granos y Semillas</t>
  </si>
  <si>
    <t xml:space="preserve"> C. Inv. en Tecnología de Alimentos</t>
  </si>
  <si>
    <t xml:space="preserve"> I. Inv. en Ciencias Económicas</t>
  </si>
  <si>
    <t xml:space="preserve"> I. Inv. Psicológicas</t>
  </si>
  <si>
    <t xml:space="preserve"> I. Inv. En Educación</t>
  </si>
  <si>
    <t xml:space="preserve"> I. Inv. Sociales</t>
  </si>
  <si>
    <t xml:space="preserve"> I. Clodomiro Picado</t>
  </si>
  <si>
    <t xml:space="preserve"> I. Inv. en Salud</t>
  </si>
  <si>
    <t xml:space="preserve"> I. Inv. en Ingeniería </t>
  </si>
  <si>
    <t xml:space="preserve"> C. Inv. en Nutrición Animal</t>
  </si>
  <si>
    <t xml:space="preserve"> I. Inv. Agricolas</t>
  </si>
  <si>
    <t xml:space="preserve"> I. Inv. FilosófIcas</t>
  </si>
  <si>
    <t xml:space="preserve"> C. Inv. en Protección de Cultivo</t>
  </si>
  <si>
    <t xml:space="preserve"> C. Inv. en Ingeniería de Materiales</t>
  </si>
  <si>
    <t xml:space="preserve"> I. Inv. Farmaceuticas</t>
  </si>
  <si>
    <t>C. Inv. en Estudios de la Mujer</t>
  </si>
  <si>
    <t>C. Inv. en Desarrollo Sostenible</t>
  </si>
  <si>
    <t xml:space="preserve"> C. Inv. De identidad de Cultura Latinoamericana</t>
  </si>
  <si>
    <t>C. de Inv. Matemática y  Metamátematica</t>
  </si>
  <si>
    <t xml:space="preserve"> C. Inv. de Agro y Desarrollo Agroempresarial</t>
  </si>
  <si>
    <t xml:space="preserve"> Instituto de Inv. en Lingüística</t>
  </si>
  <si>
    <t>C. Inv. en Matemática Pura y Aplicada</t>
  </si>
  <si>
    <t xml:space="preserve"> I. Inv. Jurídicas</t>
  </si>
  <si>
    <t>C. Inv. en Estructuras Microscopicas</t>
  </si>
  <si>
    <t>Ctro de Inv. Espaciales</t>
  </si>
  <si>
    <t>Ctro de Inv. Atómicas, Nucle. y Molecul</t>
  </si>
  <si>
    <t>Ctro. Inv. y Capacitac. En Admin. Pública</t>
  </si>
  <si>
    <t>Ctro. Inv. en Ciencias Geológicas</t>
  </si>
  <si>
    <t>Ctro. Inv. y Estudios Políticos "J.M. Castro M"</t>
  </si>
  <si>
    <t>Ctro. Inv. Tecnol. Infor y Comunicación</t>
  </si>
  <si>
    <t>Ctro. Inv. en Comunicación</t>
  </si>
  <si>
    <t>Ctro. Inv. Sobre Diversidad Cult y Estud</t>
  </si>
  <si>
    <t>Ctro. Inv. en Neurociencias</t>
  </si>
  <si>
    <t xml:space="preserve"> I. Inv. en Arte</t>
  </si>
  <si>
    <t>Ctro.Inv. en Cs. del Movimiento Huma</t>
  </si>
  <si>
    <t>Ctro.Inv. Antropológicas</t>
  </si>
  <si>
    <t>Sistema de Estudios de Posgrado</t>
  </si>
  <si>
    <t xml:space="preserve"> Divulgación y Difusión</t>
  </si>
  <si>
    <t xml:space="preserve">  Semanario Universidad</t>
  </si>
  <si>
    <t xml:space="preserve">  Radio Universidad de Costa Rica </t>
  </si>
  <si>
    <t xml:space="preserve">  Canal 15</t>
  </si>
  <si>
    <t xml:space="preserve">  Oficina de Divulgación e Información</t>
  </si>
  <si>
    <t xml:space="preserve"> Apoyo a la Acción Social</t>
  </si>
  <si>
    <t xml:space="preserve">  Trabajo Comunal Universitario</t>
  </si>
  <si>
    <t xml:space="preserve">  Teatro Universistario</t>
  </si>
  <si>
    <t xml:space="preserve">  Extensión  Cultural</t>
  </si>
  <si>
    <t xml:space="preserve">  Servicios de Apoyo a la Acción Social</t>
  </si>
  <si>
    <t xml:space="preserve">  Unidades de Extensión Docente</t>
  </si>
  <si>
    <t xml:space="preserve">  Centro Infantil Laboratorio</t>
  </si>
  <si>
    <t xml:space="preserve"> Servicios de Apoyo de Vida Estudiantil</t>
  </si>
  <si>
    <t xml:space="preserve"> Oficina de Registro e información</t>
  </si>
  <si>
    <t xml:space="preserve"> Oficina de Becas y Atención Socioec.</t>
  </si>
  <si>
    <t xml:space="preserve"> Oficina de Orientación </t>
  </si>
  <si>
    <t xml:space="preserve"> Oficina de Bienestar y Salud</t>
  </si>
  <si>
    <t xml:space="preserve"> Adm. Financ. y de Personal</t>
  </si>
  <si>
    <t xml:space="preserve">  Oficina de Admistración Financiera</t>
  </si>
  <si>
    <t xml:space="preserve"> Servicios </t>
  </si>
  <si>
    <t xml:space="preserve">  Oficina de Suministros</t>
  </si>
  <si>
    <t xml:space="preserve">  Unidad de Coordinación de Serv. Generales</t>
  </si>
  <si>
    <t xml:space="preserve">  Sección de Construc. y Mantenimiento</t>
  </si>
  <si>
    <t xml:space="preserve">  Sección de Correos</t>
  </si>
  <si>
    <t xml:space="preserve">  Sección de Transportes</t>
  </si>
  <si>
    <t xml:space="preserve">  Sección de Seguridad y Tránsito</t>
  </si>
  <si>
    <t xml:space="preserve">  Sección de Servicios Contratados</t>
  </si>
  <si>
    <t xml:space="preserve">  Sección de Mantenimiento de Maq. y Equipo</t>
  </si>
  <si>
    <t xml:space="preserve">  Servicios de Apoyo</t>
  </si>
  <si>
    <t xml:space="preserve"> Consejo Universitario</t>
  </si>
  <si>
    <t xml:space="preserve"> Rectoría</t>
  </si>
  <si>
    <t xml:space="preserve"> Vicerrectorías</t>
  </si>
  <si>
    <t xml:space="preserve">  Vicerrectoría de Docencia</t>
  </si>
  <si>
    <t xml:space="preserve">  Vicerrectoría de Investigación</t>
  </si>
  <si>
    <t xml:space="preserve">  Vicerrectoría de Acción Social</t>
  </si>
  <si>
    <t xml:space="preserve">  Vicerrectoría de Vida Estudiantil</t>
  </si>
  <si>
    <t xml:space="preserve">  Vicerrectoría de Administración</t>
  </si>
  <si>
    <t xml:space="preserve"> Decanatos</t>
  </si>
  <si>
    <t xml:space="preserve">  Decanato de Bellas Artes</t>
  </si>
  <si>
    <t xml:space="preserve">  Decanato de Letras</t>
  </si>
  <si>
    <t xml:space="preserve">  Decanato de Ciencias Básicas</t>
  </si>
  <si>
    <t xml:space="preserve">  Decanato de Ciencias Económicas</t>
  </si>
  <si>
    <t xml:space="preserve">  Decanato de Educación</t>
  </si>
  <si>
    <t xml:space="preserve">  Decanato de Ciencias Sociales</t>
  </si>
  <si>
    <t xml:space="preserve">  Decanato de Medicina</t>
  </si>
  <si>
    <t xml:space="preserve">  Decanato de Cs Agroalimentarias</t>
  </si>
  <si>
    <t xml:space="preserve">  Decanato de Ingeniería</t>
  </si>
  <si>
    <t xml:space="preserve"> Oficinas Administrativas</t>
  </si>
  <si>
    <t xml:space="preserve">  Oficina de Planificación Universitaria</t>
  </si>
  <si>
    <t xml:space="preserve">  Oficina de Contraloría</t>
  </si>
  <si>
    <t xml:space="preserve">  Oficina Jurídica</t>
  </si>
  <si>
    <t xml:space="preserve">  Oficina Ejecutora del Plan de Invers.</t>
  </si>
  <si>
    <t xml:space="preserve">  Oficina de Asuntos Internacionales</t>
  </si>
  <si>
    <t xml:space="preserve">  Centro de Informática</t>
  </si>
  <si>
    <t xml:space="preserve">  Tribunal Universitario</t>
  </si>
  <si>
    <t xml:space="preserve">   Unidades de Apoyo Académico</t>
  </si>
  <si>
    <t xml:space="preserve">   Plaza de la Autonomía</t>
  </si>
  <si>
    <t xml:space="preserve">   Archivo Universitario</t>
  </si>
  <si>
    <t>Desarrollo Regional</t>
  </si>
  <si>
    <r>
      <t xml:space="preserve"> Sede Regional de Occidente</t>
    </r>
    <r>
      <rPr>
        <vertAlign val="superscript"/>
        <sz val="10"/>
        <rFont val="Arial"/>
        <family val="2"/>
      </rPr>
      <t xml:space="preserve"> 2/</t>
    </r>
  </si>
  <si>
    <t xml:space="preserve">  Docencia (San Ramón)</t>
  </si>
  <si>
    <t xml:space="preserve">  Investigación (San Ramón)</t>
  </si>
  <si>
    <t xml:space="preserve">  Acción Social (San Ramón)</t>
  </si>
  <si>
    <t xml:space="preserve">  Vida Estudiantil (San Ramón)</t>
  </si>
  <si>
    <t xml:space="preserve">  Administración (San Ramón) </t>
  </si>
  <si>
    <r>
      <t xml:space="preserve"> Sede Regional de Guanacaste </t>
    </r>
    <r>
      <rPr>
        <vertAlign val="superscript"/>
        <sz val="10"/>
        <rFont val="Arial"/>
        <family val="2"/>
      </rPr>
      <t>3/</t>
    </r>
  </si>
  <si>
    <t xml:space="preserve">  Docencia (Guanacaste) </t>
  </si>
  <si>
    <t xml:space="preserve">  Investigación (Guanacaste)</t>
  </si>
  <si>
    <t xml:space="preserve">  Acción Social (Guanacaste)</t>
  </si>
  <si>
    <t xml:space="preserve">  Vida Estudiantil (Guanacaste)</t>
  </si>
  <si>
    <t xml:space="preserve">  Administración (Guanacaste) </t>
  </si>
  <si>
    <r>
      <t xml:space="preserve"> Sede Regional del Atlántico </t>
    </r>
    <r>
      <rPr>
        <vertAlign val="superscript"/>
        <sz val="10"/>
        <rFont val="Arial"/>
        <family val="2"/>
      </rPr>
      <t>4/</t>
    </r>
  </si>
  <si>
    <t xml:space="preserve">  Docencia (Turrialba) </t>
  </si>
  <si>
    <t xml:space="preserve">  Investigación (Turrialba)  </t>
  </si>
  <si>
    <t xml:space="preserve">  Acción Social (Turrialba)  </t>
  </si>
  <si>
    <t xml:space="preserve">  Vida Estudiantil (Turrialba)  </t>
  </si>
  <si>
    <t xml:space="preserve">  Administración (Turrialba)   </t>
  </si>
  <si>
    <t xml:space="preserve"> Sede Regional del Caribe</t>
  </si>
  <si>
    <t xml:space="preserve">  Docencia (Caribe)</t>
  </si>
  <si>
    <t xml:space="preserve">  Investigación (Caribe)</t>
  </si>
  <si>
    <t xml:space="preserve">  Acción Social (Caribe)</t>
  </si>
  <si>
    <t xml:space="preserve">  Vida Estudiantil (Caribe)</t>
  </si>
  <si>
    <t xml:space="preserve">  Administración (Caribe)</t>
  </si>
  <si>
    <t xml:space="preserve"> Sede Regional del Pacífico</t>
  </si>
  <si>
    <t xml:space="preserve">  Docencia (Puntarenas)  </t>
  </si>
  <si>
    <t xml:space="preserve">  Investigación (Puntarenas)</t>
  </si>
  <si>
    <t xml:space="preserve">  Acción Social (Puntarenas)</t>
  </si>
  <si>
    <t xml:space="preserve">  Vida Estudiantil (Puntarenas)</t>
  </si>
  <si>
    <t xml:space="preserve">  Administración (Puntarenas)</t>
  </si>
  <si>
    <t xml:space="preserve">  Dirección Superior (Puntarenas)  </t>
  </si>
  <si>
    <r>
      <t xml:space="preserve">2/  </t>
    </r>
    <r>
      <rPr>
        <sz val="10"/>
        <rFont val="Arial"/>
        <family val="2"/>
      </rPr>
      <t>Incluyen el Recinto de Tacares Grecia.</t>
    </r>
  </si>
  <si>
    <r>
      <t xml:space="preserve">3/  </t>
    </r>
    <r>
      <rPr>
        <sz val="10"/>
        <rFont val="Arial"/>
        <family val="2"/>
      </rPr>
      <t>Incluyen el Recinto de Santa Cruz.</t>
    </r>
  </si>
  <si>
    <t xml:space="preserve">     </t>
  </si>
  <si>
    <t xml:space="preserve">              Oficina de Planificación Universitaria. </t>
  </si>
  <si>
    <t xml:space="preserve">                       Universidad de Costa Rica</t>
  </si>
  <si>
    <t xml:space="preserve">                       Panorama Cuantitativo Universitario</t>
  </si>
  <si>
    <t xml:space="preserve">   Unidades              </t>
  </si>
  <si>
    <t>Primer ciclo</t>
  </si>
  <si>
    <t>Segundo ciclo</t>
  </si>
  <si>
    <t xml:space="preserve">                                      Tipo de</t>
  </si>
  <si>
    <r>
      <t xml:space="preserve">Total  </t>
    </r>
    <r>
      <rPr>
        <vertAlign val="superscript"/>
        <sz val="10"/>
        <rFont val="Arial"/>
        <family val="2"/>
      </rPr>
      <t>2/</t>
    </r>
  </si>
  <si>
    <t xml:space="preserve">Propiedad </t>
  </si>
  <si>
    <t xml:space="preserve">Interino  </t>
  </si>
  <si>
    <r>
      <t xml:space="preserve">Total   </t>
    </r>
    <r>
      <rPr>
        <vertAlign val="superscript"/>
        <sz val="10"/>
        <rFont val="Arial"/>
        <family val="2"/>
      </rPr>
      <t>2/</t>
    </r>
  </si>
  <si>
    <t>Propiedad</t>
  </si>
  <si>
    <t xml:space="preserve">                                       Nombramiento</t>
  </si>
  <si>
    <t xml:space="preserve">   abs.</t>
  </si>
  <si>
    <t xml:space="preserve">   %</t>
  </si>
  <si>
    <t>Universidad de Costa Rica</t>
  </si>
  <si>
    <t>Sede Rodrigo Facio</t>
  </si>
  <si>
    <t>Área de Artes y Letras</t>
  </si>
  <si>
    <t xml:space="preserve">Área de Ciencias </t>
  </si>
  <si>
    <t>Área de Ciencias Sociales</t>
  </si>
  <si>
    <t xml:space="preserve">   Antropología </t>
  </si>
  <si>
    <t xml:space="preserve">   Historia</t>
  </si>
  <si>
    <t>Área de Salud</t>
  </si>
  <si>
    <t xml:space="preserve">  Facultad de Farmacia</t>
  </si>
  <si>
    <t xml:space="preserve">   Medicina </t>
  </si>
  <si>
    <t>Área de Ciencias Agroalimentarias</t>
  </si>
  <si>
    <t xml:space="preserve">  Facultad de Ciencias Agroalimentarias</t>
  </si>
  <si>
    <t xml:space="preserve">   Ingeniería Agrícola</t>
  </si>
  <si>
    <t xml:space="preserve">   Cs. Computación e Informática</t>
  </si>
  <si>
    <t>Recinto de Golfito</t>
  </si>
  <si>
    <t>Sede Interuniversitaria Alajuela</t>
  </si>
  <si>
    <t>Institutos de Investigación</t>
  </si>
  <si>
    <t>Centros de Investigación</t>
  </si>
  <si>
    <t>Estaciones Experimentales</t>
  </si>
  <si>
    <t>Sistema Estudios de Posgrado</t>
  </si>
  <si>
    <t>Sedes Regionales</t>
  </si>
  <si>
    <t xml:space="preserve">   Sede Regional de Occidente</t>
  </si>
  <si>
    <t xml:space="preserve">   Sede Regional del Atlántico </t>
  </si>
  <si>
    <t xml:space="preserve">   Sede Regional de Guanacaste</t>
  </si>
  <si>
    <t xml:space="preserve">   Sede Regional del Caribe</t>
  </si>
  <si>
    <t xml:space="preserve">   Sede Regional del Pacífico  </t>
  </si>
  <si>
    <t xml:space="preserve">Nota: Un docente puede tener un nombramiento interino y otro en propiedad en la misma Unidad Académica y tambiém en varias Unidades Académicas, por lo que se contabilizan </t>
  </si>
  <si>
    <t xml:space="preserve">todos sus nombramientos en el total de UCR. </t>
  </si>
  <si>
    <t>Fuente:  Centro de Evaluación Académica.</t>
  </si>
  <si>
    <t xml:space="preserve">                 Oficina de Planificación Universitaria.</t>
  </si>
  <si>
    <t xml:space="preserve">                              </t>
  </si>
  <si>
    <t>Ciclo        Nombramiento</t>
  </si>
  <si>
    <t xml:space="preserve">               Propiedad</t>
  </si>
  <si>
    <t xml:space="preserve">                Interinos</t>
  </si>
  <si>
    <t>Abs.</t>
  </si>
  <si>
    <t>I ciclo 2012</t>
  </si>
  <si>
    <t>II ciclo 2012</t>
  </si>
  <si>
    <t>I ciclo 2013</t>
  </si>
  <si>
    <t>II ciclo 2013</t>
  </si>
  <si>
    <t>I ciclo 2014</t>
  </si>
  <si>
    <t>II ciclo 2014</t>
  </si>
  <si>
    <t>I ciclo 2016</t>
  </si>
  <si>
    <t>II ciclo 2016</t>
  </si>
  <si>
    <t>I ciclo 2017</t>
  </si>
  <si>
    <t>II ciclo 2017</t>
  </si>
  <si>
    <t>I ciclo 2018</t>
  </si>
  <si>
    <t>II ciclo 2018</t>
  </si>
  <si>
    <t xml:space="preserve">              Oficina de Planificación Universitaria.</t>
  </si>
  <si>
    <t xml:space="preserve">                         Universidad de Costa Rica</t>
  </si>
  <si>
    <t xml:space="preserve">                         Panorama Cuantitativo Universitario</t>
  </si>
  <si>
    <t xml:space="preserve">                  </t>
  </si>
  <si>
    <t xml:space="preserve">     Unidades</t>
  </si>
  <si>
    <r>
      <t xml:space="preserve">            Total </t>
    </r>
    <r>
      <rPr>
        <vertAlign val="superscript"/>
        <sz val="10"/>
        <rFont val="Arial"/>
        <family val="2"/>
      </rPr>
      <t>1/</t>
    </r>
  </si>
  <si>
    <t>Catedrático</t>
  </si>
  <si>
    <t>Adjunto</t>
  </si>
  <si>
    <t>Asociado</t>
  </si>
  <si>
    <t>Instructor</t>
  </si>
  <si>
    <t xml:space="preserve">                                       Categoría</t>
  </si>
  <si>
    <t xml:space="preserve">        </t>
  </si>
  <si>
    <t>Área de Ciencias Básicas</t>
  </si>
  <si>
    <t xml:space="preserve">   Tecnologias en Salud</t>
  </si>
  <si>
    <t xml:space="preserve">                          Universidad de Costa Rica</t>
  </si>
  <si>
    <t xml:space="preserve">                          Panorama Cuantitativo Universitario</t>
  </si>
  <si>
    <t xml:space="preserve">Categoría                 </t>
  </si>
  <si>
    <t>Académica                     Año</t>
  </si>
  <si>
    <t>Fuente:   Centro de Evaluación Académica.</t>
  </si>
  <si>
    <t xml:space="preserve">               Oficina de Planificación Universitaria.</t>
  </si>
  <si>
    <t xml:space="preserve">                          </t>
  </si>
  <si>
    <t xml:space="preserve">   Unidades                  Grado</t>
  </si>
  <si>
    <t xml:space="preserve">                Doctor</t>
  </si>
  <si>
    <t xml:space="preserve">           Máster</t>
  </si>
  <si>
    <t xml:space="preserve">                Licenciado</t>
  </si>
  <si>
    <t xml:space="preserve">Bachiller </t>
  </si>
  <si>
    <t>Sin Información</t>
  </si>
  <si>
    <t xml:space="preserve">                                         Académico</t>
  </si>
  <si>
    <t xml:space="preserve">       </t>
  </si>
  <si>
    <t xml:space="preserve">Universidad de Costa Rica </t>
  </si>
  <si>
    <t xml:space="preserve">   Medicina  </t>
  </si>
  <si>
    <t>Área de Ingeniería y Arquitectura</t>
  </si>
  <si>
    <t>Sede Interuniversitaría de Alajuela</t>
  </si>
  <si>
    <t xml:space="preserve">  Institutos de Investigación</t>
  </si>
  <si>
    <t xml:space="preserve">  Centros de Investigación</t>
  </si>
  <si>
    <t xml:space="preserve">  Estaciones Experimentales</t>
  </si>
  <si>
    <t>Nota: Un docente puede tener un nombramiento interino y otro en propiedad en la misma Unidad Académica, y también en varias Unidades Académicas</t>
  </si>
  <si>
    <t xml:space="preserve">         por lo que se contabilizan todos sus nombramientos en el total de la UCR.</t>
  </si>
  <si>
    <t>1/  La distribución  vertical es con respecto al total de la Universidad y la horizontal es con respecto al total de la Unidad.</t>
  </si>
  <si>
    <t>Fuente:  Sección Técnica de Cargas Académicas.  Centro de Evaluación Académica.</t>
  </si>
  <si>
    <r>
      <t>Bachiller</t>
    </r>
    <r>
      <rPr>
        <vertAlign val="superscript"/>
        <sz val="10"/>
        <rFont val="Arial"/>
        <family val="2"/>
      </rPr>
      <t xml:space="preserve"> </t>
    </r>
  </si>
  <si>
    <t>Sin información</t>
  </si>
  <si>
    <t xml:space="preserve">   Técnologias en Salud</t>
  </si>
  <si>
    <t>Sede Interuniversitaria de Alajuela</t>
  </si>
  <si>
    <t>por lo que se contabilizan todos sus nombramientos en el total de la UCR.</t>
  </si>
  <si>
    <r>
      <t xml:space="preserve">Total </t>
    </r>
    <r>
      <rPr>
        <vertAlign val="superscript"/>
        <sz val="10"/>
        <rFont val="Arial"/>
        <family val="2"/>
      </rPr>
      <t>1/</t>
    </r>
  </si>
  <si>
    <t>Doctor</t>
  </si>
  <si>
    <t>Máster</t>
  </si>
  <si>
    <t>Licenciado</t>
  </si>
  <si>
    <t>Bachiller</t>
  </si>
  <si>
    <t xml:space="preserve">  Institutos de Investigación </t>
  </si>
  <si>
    <t xml:space="preserve">  Sistema Estudios de Posgrado</t>
  </si>
  <si>
    <t xml:space="preserve">Notas: Un docente puede tener un nombramiento interino y otro en propiedad en la misma Unidad Académica, y también en varias Unidades Académicas, por lo que </t>
  </si>
  <si>
    <t>se contabilizan todos sus nombramientos en el total de la UCR.</t>
  </si>
  <si>
    <t>2/ Total Universidad de Costa Rica según nombramientos.</t>
  </si>
  <si>
    <t xml:space="preserve">Sin Información </t>
  </si>
  <si>
    <t xml:space="preserve">   Tecnologías en  Salud</t>
  </si>
  <si>
    <t xml:space="preserve">   Ingeniería Topográfica </t>
  </si>
  <si>
    <t xml:space="preserve">   Unidades                  </t>
  </si>
  <si>
    <t xml:space="preserve">                Tiempo Completo</t>
  </si>
  <si>
    <t>3/4 de tiempo</t>
  </si>
  <si>
    <t>1/2  tiempo</t>
  </si>
  <si>
    <t>1/4 de tiempo</t>
  </si>
  <si>
    <t>Otras Jornadas</t>
  </si>
  <si>
    <t xml:space="preserve">                                         Jornada</t>
  </si>
  <si>
    <t>Un docente puede tener jornadas en varias unidades académicas, y el total de la UCR considera sus jornadas en todas las Unidades Académicas donde tenga nombramiento.</t>
  </si>
  <si>
    <t>Sede Interunivers. Alajuela</t>
  </si>
  <si>
    <t xml:space="preserve">                         Universidad de Costa Rica </t>
  </si>
  <si>
    <t xml:space="preserve">   Sede Regional de Limón</t>
  </si>
  <si>
    <t>Especialidades Medicas</t>
  </si>
  <si>
    <t xml:space="preserve">  Institutos</t>
  </si>
  <si>
    <t xml:space="preserve">  Centros </t>
  </si>
  <si>
    <t xml:space="preserve"> Unidades                    </t>
  </si>
  <si>
    <r>
      <t>Total</t>
    </r>
    <r>
      <rPr>
        <vertAlign val="superscript"/>
        <sz val="10"/>
        <rFont val="Arial"/>
        <family val="2"/>
      </rPr>
      <t xml:space="preserve"> 1/</t>
    </r>
  </si>
  <si>
    <t xml:space="preserve">     Cargos Doc- Adm.</t>
  </si>
  <si>
    <t xml:space="preserve">                                       </t>
  </si>
  <si>
    <t xml:space="preserve">   Cs. de la comunicación Colectiva</t>
  </si>
  <si>
    <t xml:space="preserve">   Historia </t>
  </si>
  <si>
    <t xml:space="preserve">  Tecnologías en Salud</t>
  </si>
  <si>
    <t xml:space="preserve">   Ingeniería Topografíca </t>
  </si>
  <si>
    <t xml:space="preserve">   Estudios Generales</t>
  </si>
  <si>
    <t xml:space="preserve">   Sede Interuniversitaria Alajuela</t>
  </si>
  <si>
    <t>Institutos y Centros de Investigación</t>
  </si>
  <si>
    <t>Institutos</t>
  </si>
  <si>
    <t xml:space="preserve">   Ins. Inv. Ciencias Económicas  (IICE)</t>
  </si>
  <si>
    <t xml:space="preserve">   Ins. Inv. en  Arte (IIARTE) </t>
  </si>
  <si>
    <t xml:space="preserve">   Ins. Inv. Agricolas  (IIA)</t>
  </si>
  <si>
    <t xml:space="preserve">   Ins. Clodomiro Picado (ICP)</t>
  </si>
  <si>
    <t xml:space="preserve">   Ins. Inv. Ingeniería (IINI)</t>
  </si>
  <si>
    <t xml:space="preserve">   Ins. Inv. en  Educación (INIE) </t>
  </si>
  <si>
    <t xml:space="preserve">   Ins. Inv. Filosoficas  (INIF)</t>
  </si>
  <si>
    <t xml:space="preserve">   Ins. Inv. Psicológicas  (IIP)</t>
  </si>
  <si>
    <t xml:space="preserve">   Ins. Inv. Salud  (INISA)</t>
  </si>
  <si>
    <t xml:space="preserve">   Ins. Inv. Sociales  (IIS)</t>
  </si>
  <si>
    <t xml:space="preserve">   Ins. Inv. Linguísticas  (IIL)</t>
  </si>
  <si>
    <t xml:space="preserve">   Ins. Inv. Juridicas  (IIJ)</t>
  </si>
  <si>
    <t>Centros</t>
  </si>
  <si>
    <t xml:space="preserve">   Ctro. Inv. Agronómicas (CIA)</t>
  </si>
  <si>
    <t xml:space="preserve">   Ctro. Inv. Biol. Celular y Molecular (CIBCM)</t>
  </si>
  <si>
    <t xml:space="preserve">   Ctro. Inv. Cs. del Mar y Limnología (CIMAR)</t>
  </si>
  <si>
    <t xml:space="preserve">   Ctro. Inv. Contaminación Amb. (CICA)</t>
  </si>
  <si>
    <t xml:space="preserve">   Ctro. Inv. Enf. Tropicales  (CIET)</t>
  </si>
  <si>
    <t xml:space="preserve">   Ctro. Inv. Geofísicas (CIGEFI)</t>
  </si>
  <si>
    <t xml:space="preserve">   Ctro. Inv. Granos y Semillas (CIGRAS)</t>
  </si>
  <si>
    <t xml:space="preserve">   Ctro. Inv. Hem. Anorm. y Tras. Af. (CIHATA)</t>
  </si>
  <si>
    <t xml:space="preserve">   Ctro Inv. Hist. y Amér. Ctral (CIHAC)</t>
  </si>
  <si>
    <t xml:space="preserve">   Ctro. Inv. Nutrición Animal  (CINA)</t>
  </si>
  <si>
    <t xml:space="preserve">   Ctro. Inv. Productos Naturales (CIPRONA)</t>
  </si>
  <si>
    <t xml:space="preserve">   Ctro Nac. Ciencia y Tec. Alim (CITA)</t>
  </si>
  <si>
    <t xml:space="preserve">   Ctro Inv Estudios de la Mujer (CIEM)</t>
  </si>
  <si>
    <t xml:space="preserve">   Ctro. Inv. Matemática y Meta-Mat. (CIMM)</t>
  </si>
  <si>
    <t xml:space="preserve">   Ctro. Inv. Identidad y Cultura Latin (CICLA)</t>
  </si>
  <si>
    <t xml:space="preserve">   Ctro.Inv.Matemátic Pura Aplicada (CIMPA)</t>
  </si>
  <si>
    <t xml:space="preserve">   Ctro.Inv. en Ciencias Geológicas (CICG)</t>
  </si>
  <si>
    <t xml:space="preserve">   Ctro.inv.Estruct Microscopicas (CIEMIC)</t>
  </si>
  <si>
    <t xml:space="preserve">   Ctro. Inv. Electroq. y Energía Quimica (CELEQ)</t>
  </si>
  <si>
    <t xml:space="preserve">   Ctro. Inv. y Capacitac en Adminitr Pública (CICAP)</t>
  </si>
  <si>
    <t xml:space="preserve">   Ctro.Inv.en Observatorio del Desarrollo</t>
  </si>
  <si>
    <t xml:space="preserve">   Ctro.Investigaciones en Estudios Políticos (CIEP)</t>
  </si>
  <si>
    <t xml:space="preserve">   Ctro. Centroámericano de Población (CCP)</t>
  </si>
  <si>
    <t xml:space="preserve">   Ctro. Inv. en Movimiento Humano (CIMOHU)</t>
  </si>
  <si>
    <t xml:space="preserve">   Ctro. de Inv.  Espaciales (CINESPA)</t>
  </si>
  <si>
    <t xml:space="preserve">   Ctro. Inv. en en Protección de Cultivos (CIPROC)</t>
  </si>
  <si>
    <t xml:space="preserve">   Ctro. Inv. en Ciencias e Ing. de Materiales (CICIMA)</t>
  </si>
  <si>
    <t xml:space="preserve">   Ctro. Inv. en Comunicaciones (CICOM)</t>
  </si>
  <si>
    <t xml:space="preserve">   Ctro. Inv. Antropológicas (CIAN)</t>
  </si>
  <si>
    <t xml:space="preserve">   Laboratorio de Ensayos Biológicos (LEBI)</t>
  </si>
  <si>
    <t xml:space="preserve">   Jardín Lankester</t>
  </si>
  <si>
    <t xml:space="preserve">   Museo- UCR</t>
  </si>
  <si>
    <t xml:space="preserve">   Estac. Exp. Alfredo Volio Mata</t>
  </si>
  <si>
    <t xml:space="preserve">   Estac. Exp. Fabio Baudrit M.</t>
  </si>
  <si>
    <t xml:space="preserve">   Sede Regional del Pacífico</t>
  </si>
  <si>
    <t>Nota: Es la carga real asignada para ese ciclo.</t>
  </si>
  <si>
    <t xml:space="preserve">                        Universidad de Costa Rica</t>
  </si>
  <si>
    <t xml:space="preserve">                        Panorama Cuantitativo Universitario</t>
  </si>
  <si>
    <t xml:space="preserve">   Actividad         </t>
  </si>
  <si>
    <t xml:space="preserve">                                    Año</t>
  </si>
  <si>
    <t xml:space="preserve">   Total</t>
  </si>
  <si>
    <t xml:space="preserve">   Docencia</t>
  </si>
  <si>
    <t xml:space="preserve">   Investigación</t>
  </si>
  <si>
    <t xml:space="preserve">   Acción Social</t>
  </si>
  <si>
    <t xml:space="preserve">   Docente-Administrativo</t>
  </si>
  <si>
    <t>Nota:  Los datos incluyen las unidades docentes y los centros e institutos de investigación.</t>
  </si>
  <si>
    <t xml:space="preserve">          La carga que se presenta es la real asignada para ese ciclo.</t>
  </si>
  <si>
    <t xml:space="preserve">Fuente:  Sección de Cargas Académicas. Centro de Evaluación Académica.  </t>
  </si>
  <si>
    <t>Interino</t>
  </si>
  <si>
    <t xml:space="preserve">Asociado </t>
  </si>
  <si>
    <t>I Ciclo</t>
  </si>
  <si>
    <t>II Ciclo</t>
  </si>
  <si>
    <t xml:space="preserve">Master </t>
  </si>
  <si>
    <t xml:space="preserve">Doctor </t>
  </si>
  <si>
    <t>I ciclo</t>
  </si>
  <si>
    <t>II ciclo</t>
  </si>
  <si>
    <t>1/2 tiempo</t>
  </si>
  <si>
    <t>Tiempo Completo</t>
  </si>
  <si>
    <t>Doc-Administ.</t>
  </si>
  <si>
    <t>RECURSOS FINANCIEROS</t>
  </si>
  <si>
    <t>Cuadro RF1</t>
  </si>
  <si>
    <t>Cuadro RF2</t>
  </si>
  <si>
    <t>Cuadro RF3</t>
  </si>
  <si>
    <t>Cuadro RF4</t>
  </si>
  <si>
    <t>Clase de Ingreso</t>
  </si>
  <si>
    <t>2016</t>
  </si>
  <si>
    <t>2017</t>
  </si>
  <si>
    <t>2018</t>
  </si>
  <si>
    <t xml:space="preserve">  Total</t>
  </si>
  <si>
    <t>Fondos Corrientes</t>
  </si>
  <si>
    <r>
      <t xml:space="preserve">  FEES </t>
    </r>
    <r>
      <rPr>
        <vertAlign val="superscript"/>
        <sz val="10"/>
        <rFont val="Arial"/>
        <family val="2"/>
      </rPr>
      <t>1/</t>
    </r>
  </si>
  <si>
    <r>
      <t xml:space="preserve">  Otros Ingresos </t>
    </r>
    <r>
      <rPr>
        <vertAlign val="superscript"/>
        <sz val="10"/>
        <rFont val="Arial"/>
        <family val="2"/>
      </rPr>
      <t>2/</t>
    </r>
  </si>
  <si>
    <t>Empresas Auxiliares</t>
  </si>
  <si>
    <r>
      <t xml:space="preserve">Fondos Restringidos </t>
    </r>
    <r>
      <rPr>
        <vertAlign val="superscript"/>
        <sz val="10"/>
        <rFont val="Arial"/>
        <family val="2"/>
      </rPr>
      <t>3/</t>
    </r>
  </si>
  <si>
    <t xml:space="preserve">Cursos Especiales </t>
  </si>
  <si>
    <r>
      <t>2/</t>
    </r>
    <r>
      <rPr>
        <sz val="10"/>
        <rFont val="Arial"/>
        <family val="2"/>
      </rPr>
      <t xml:space="preserve">  Incluye entre otros el cobro de matrícula y otras transferencias del sector público y privado.</t>
    </r>
  </si>
  <si>
    <r>
      <t>3/</t>
    </r>
    <r>
      <rPr>
        <sz val="10"/>
        <rFont val="Arial"/>
        <family val="2"/>
      </rPr>
      <t xml:space="preserve"> Incluye el monto correspondiente de Fondos del Sistema provenientes del FEES, los cuales tienen un fin específico.</t>
    </r>
  </si>
  <si>
    <t>Clase de Egreso</t>
  </si>
  <si>
    <t>Programa</t>
  </si>
  <si>
    <t>Fondos Restringidos</t>
  </si>
  <si>
    <t>Cursos Especiales</t>
  </si>
  <si>
    <t>Prog. Posg. Financ. Comple</t>
  </si>
  <si>
    <t>Fondos Intraproyectos</t>
  </si>
  <si>
    <t>Fondo del Sist. (CONARE)</t>
  </si>
  <si>
    <t>Inversiones</t>
  </si>
  <si>
    <t>Prog. Posg. Financia</t>
  </si>
  <si>
    <t>Complementario</t>
  </si>
  <si>
    <t>Fondos del Sistema</t>
  </si>
  <si>
    <t>(CONARE)</t>
  </si>
  <si>
    <t xml:space="preserve">Plan de Mejoramiento </t>
  </si>
  <si>
    <t>Institucional</t>
  </si>
  <si>
    <t>DOCENCIA</t>
  </si>
  <si>
    <t>Plazas</t>
  </si>
  <si>
    <t>Cuadro D1</t>
  </si>
  <si>
    <t>Carreras, materias y créditos</t>
  </si>
  <si>
    <t>Cuadro D2</t>
  </si>
  <si>
    <t>Cuadro D3</t>
  </si>
  <si>
    <t>Cuadro D4</t>
  </si>
  <si>
    <t>Cuadro D5</t>
  </si>
  <si>
    <t>Cuadro D6</t>
  </si>
  <si>
    <t>Cuadro D7</t>
  </si>
  <si>
    <t>Cuadro D8</t>
  </si>
  <si>
    <t>Cuadro D9</t>
  </si>
  <si>
    <t>Cuadro D10</t>
  </si>
  <si>
    <t>Cuadro D11</t>
  </si>
  <si>
    <t>Cuadro D12</t>
  </si>
  <si>
    <t>Cuadro D13</t>
  </si>
  <si>
    <t>Cuadro D14</t>
  </si>
  <si>
    <t>Cuadro D15</t>
  </si>
  <si>
    <t>Graduados</t>
  </si>
  <si>
    <t>Cuadro D16</t>
  </si>
  <si>
    <t>Cuadro D17</t>
  </si>
  <si>
    <t>Cuadro D18</t>
  </si>
  <si>
    <t>Cuadro D19</t>
  </si>
  <si>
    <r>
      <t xml:space="preserve">2/  </t>
    </r>
    <r>
      <rPr>
        <sz val="10"/>
        <rFont val="Arial"/>
        <family val="2"/>
      </rPr>
      <t>Incluyen el Recinto de Santa Cruz.</t>
    </r>
  </si>
  <si>
    <t xml:space="preserve">                    Universidad de Costa Rica</t>
  </si>
  <si>
    <t xml:space="preserve">                    Panorama Cuantitativo Universitario</t>
  </si>
  <si>
    <t>Áreas</t>
  </si>
  <si>
    <t xml:space="preserve">Especialidades </t>
  </si>
  <si>
    <t>Doctorado</t>
  </si>
  <si>
    <t xml:space="preserve">                                      Posgrado </t>
  </si>
  <si>
    <t xml:space="preserve">   Área de Artes y Letras</t>
  </si>
  <si>
    <t xml:space="preserve">   Área de Ciencias Básicas</t>
  </si>
  <si>
    <t xml:space="preserve">   Área de Ciencias Sociales</t>
  </si>
  <si>
    <t xml:space="preserve">   Área de Salud</t>
  </si>
  <si>
    <t xml:space="preserve">   Área de Ingeniería y Arquitectura</t>
  </si>
  <si>
    <t xml:space="preserve">   Área de Ciencias Agroalimentarias</t>
  </si>
  <si>
    <t xml:space="preserve">  Interdisciplinarias</t>
  </si>
  <si>
    <t>Fuente:  Sistema de Estudios de Posgrado</t>
  </si>
  <si>
    <t xml:space="preserve">            Oficina de Planificación Universitaria.</t>
  </si>
  <si>
    <t xml:space="preserve">                   Universidad de Costa Rica</t>
  </si>
  <si>
    <t xml:space="preserve">                   Panorama Cuantitativo Universitario</t>
  </si>
  <si>
    <t xml:space="preserve"> Unidades              Materias</t>
  </si>
  <si>
    <r>
      <t xml:space="preserve">            Total  </t>
    </r>
    <r>
      <rPr>
        <vertAlign val="superscript"/>
        <sz val="10"/>
        <rFont val="Arial"/>
        <family val="2"/>
      </rPr>
      <t>1/</t>
    </r>
  </si>
  <si>
    <t>Menos de 5</t>
  </si>
  <si>
    <t>de 5 a 9</t>
  </si>
  <si>
    <t>de 10 a 14</t>
  </si>
  <si>
    <t>de 15 a 19</t>
  </si>
  <si>
    <t>20 y más</t>
  </si>
  <si>
    <t xml:space="preserve">                              Aprobadas </t>
  </si>
  <si>
    <t xml:space="preserve">   % </t>
  </si>
  <si>
    <t xml:space="preserve">  Convenios Universidades Extranjeras</t>
  </si>
  <si>
    <t xml:space="preserve"> Especialidad                  Materias</t>
  </si>
  <si>
    <t xml:space="preserve">       Menos de 5</t>
  </si>
  <si>
    <t xml:space="preserve">         de 5 a 9</t>
  </si>
  <si>
    <t xml:space="preserve">        de 10 a 14</t>
  </si>
  <si>
    <t xml:space="preserve">       de 15 a 19</t>
  </si>
  <si>
    <t xml:space="preserve">         20 y más</t>
  </si>
  <si>
    <t xml:space="preserve">                                            Matriculadas</t>
  </si>
  <si>
    <t xml:space="preserve">Doctorados </t>
  </si>
  <si>
    <t xml:space="preserve">   Ciencias</t>
  </si>
  <si>
    <t xml:space="preserve">   Educación</t>
  </si>
  <si>
    <t xml:space="preserve">   Estudios de la Sociedad y la Cultura</t>
  </si>
  <si>
    <t xml:space="preserve">   Ingeniería</t>
  </si>
  <si>
    <t>Maestrías</t>
  </si>
  <si>
    <t xml:space="preserve">  Administración Pública</t>
  </si>
  <si>
    <t xml:space="preserve">  Administración Universitaria</t>
  </si>
  <si>
    <t xml:space="preserve">  Administración y Dirección</t>
  </si>
  <si>
    <t xml:space="preserve">  Antropología</t>
  </si>
  <si>
    <t xml:space="preserve">  Arquitectura</t>
  </si>
  <si>
    <t xml:space="preserve">  Artes</t>
  </si>
  <si>
    <t xml:space="preserve">  Biología</t>
  </si>
  <si>
    <t xml:space="preserve">  Ciencia de Alimentos</t>
  </si>
  <si>
    <t xml:space="preserve">  Ciencias Biomédicas</t>
  </si>
  <si>
    <t xml:space="preserve">  Ciencias Cognoscitivas</t>
  </si>
  <si>
    <t xml:space="preserve">  Ciencias de la Atmósfera</t>
  </si>
  <si>
    <t xml:space="preserve">  Ciencias de la Educación</t>
  </si>
  <si>
    <t xml:space="preserve">  Ciencias Médicas</t>
  </si>
  <si>
    <t xml:space="preserve">  Ciencias Políticas</t>
  </si>
  <si>
    <t xml:space="preserve">  Computación e Informática</t>
  </si>
  <si>
    <t xml:space="preserve">  Comunicación</t>
  </si>
  <si>
    <t xml:space="preserve">  Cs. Agrícolas y Recur. Naturales</t>
  </si>
  <si>
    <t xml:space="preserve">  Cs. del Movimiento Humano</t>
  </si>
  <si>
    <t xml:space="preserve">  Economía</t>
  </si>
  <si>
    <t xml:space="preserve">  Educación</t>
  </si>
  <si>
    <t xml:space="preserve">  Enfermería</t>
  </si>
  <si>
    <t xml:space="preserve">  Enseñanza del Ingles</t>
  </si>
  <si>
    <t xml:space="preserve">  Español como Segunda Lengua</t>
  </si>
  <si>
    <t xml:space="preserve">  Estadística</t>
  </si>
  <si>
    <t xml:space="preserve">  Estudios de la Mujer</t>
  </si>
  <si>
    <t xml:space="preserve">  Estudios Interdisciplinarios</t>
  </si>
  <si>
    <t xml:space="preserve">  Estudios de Posgrado</t>
  </si>
  <si>
    <t xml:space="preserve">  Evaluación de Prog. Proyectos</t>
  </si>
  <si>
    <t xml:space="preserve">  Farmacia</t>
  </si>
  <si>
    <t xml:space="preserve">  Filosofía</t>
  </si>
  <si>
    <t xml:space="preserve">  Física</t>
  </si>
  <si>
    <t xml:space="preserve">  Geografía</t>
  </si>
  <si>
    <t xml:space="preserve">  Geología</t>
  </si>
  <si>
    <t xml:space="preserve">  Gerencia Agroempresarial</t>
  </si>
  <si>
    <t xml:space="preserve">  Gerontología</t>
  </si>
  <si>
    <t xml:space="preserve">  Gestión Ambiental y Ecoturismo</t>
  </si>
  <si>
    <t xml:space="preserve">  Gestión Integrada Areas Costeras Tropic. </t>
  </si>
  <si>
    <t xml:space="preserve">  Gobierno y Políticas Públicas</t>
  </si>
  <si>
    <t xml:space="preserve">  Historia</t>
  </si>
  <si>
    <t xml:space="preserve">  Ingeniería Civil</t>
  </si>
  <si>
    <t xml:space="preserve">  Ingeniería Eléctrica</t>
  </si>
  <si>
    <t xml:space="preserve">  Ingeniería Industrial</t>
  </si>
  <si>
    <t xml:space="preserve">  Ingeniería Mecánica</t>
  </si>
  <si>
    <t xml:space="preserve">  Ingeniería Química</t>
  </si>
  <si>
    <t xml:space="preserve">  Lingüística</t>
  </si>
  <si>
    <t xml:space="preserve">  Literatura</t>
  </si>
  <si>
    <t xml:space="preserve">  Matemática</t>
  </si>
  <si>
    <t xml:space="preserve">  Microb. Parasitol. y Química Clínica</t>
  </si>
  <si>
    <t xml:space="preserve">  Nutrición Humana</t>
  </si>
  <si>
    <t xml:space="preserve">  Odontología</t>
  </si>
  <si>
    <t xml:space="preserve">  Planeación Curricular</t>
  </si>
  <si>
    <t xml:space="preserve">  Psicología</t>
  </si>
  <si>
    <t xml:space="preserve">  Química</t>
  </si>
  <si>
    <t xml:space="preserve">  Salud Pública</t>
  </si>
  <si>
    <t xml:space="preserve">  Sociología</t>
  </si>
  <si>
    <t xml:space="preserve">  Tecnología de la Información</t>
  </si>
  <si>
    <t xml:space="preserve">  Trabajo Social</t>
  </si>
  <si>
    <t>Especialidades</t>
  </si>
  <si>
    <t xml:space="preserve">  Derecho</t>
  </si>
  <si>
    <t xml:space="preserve">  Medicina</t>
  </si>
  <si>
    <t xml:space="preserve">  Medicina Legal y Forence</t>
  </si>
  <si>
    <t xml:space="preserve">  Microbiologia</t>
  </si>
  <si>
    <t xml:space="preserve">   Ciencias de la Educación</t>
  </si>
  <si>
    <t xml:space="preserve">   Derecho</t>
  </si>
  <si>
    <t xml:space="preserve">   Desarrollo Sostenible</t>
  </si>
  <si>
    <t xml:space="preserve">   Enseñanza del Castellano</t>
  </si>
  <si>
    <t xml:space="preserve">   Enseñanza del Ingles</t>
  </si>
  <si>
    <t xml:space="preserve">   Gerencia Agroempresarial</t>
  </si>
  <si>
    <t xml:space="preserve">   Planificación Curricular</t>
  </si>
  <si>
    <t xml:space="preserve"> Unidades                        Materias</t>
  </si>
  <si>
    <t xml:space="preserve">                                           Aprobadas </t>
  </si>
  <si>
    <t xml:space="preserve">   Sede Regional de Caribe</t>
  </si>
  <si>
    <t>Especialidad                   Materias</t>
  </si>
  <si>
    <t xml:space="preserve">         de 10 a 14</t>
  </si>
  <si>
    <t xml:space="preserve">         15 y más</t>
  </si>
  <si>
    <t xml:space="preserve">                                             Aprobadas</t>
  </si>
  <si>
    <t xml:space="preserve">                      Panorama Cuantitativo Universitario            </t>
  </si>
  <si>
    <t xml:space="preserve">             Oficina de Planificación Universitaria.</t>
  </si>
  <si>
    <t>2015 - 2016</t>
  </si>
  <si>
    <t>2016 - 2017</t>
  </si>
  <si>
    <t>2017 - 2018</t>
  </si>
  <si>
    <t xml:space="preserve">                        Panorama Cuantitativo Universitario </t>
  </si>
  <si>
    <t>De 1 a</t>
  </si>
  <si>
    <t>De 12 a</t>
  </si>
  <si>
    <t xml:space="preserve">De 24 a </t>
  </si>
  <si>
    <t xml:space="preserve">                                  Créditos</t>
  </si>
  <si>
    <r>
      <t xml:space="preserve">Total  </t>
    </r>
    <r>
      <rPr>
        <vertAlign val="superscript"/>
        <sz val="10"/>
        <rFont val="Arial"/>
        <family val="2"/>
      </rPr>
      <t>1/</t>
    </r>
  </si>
  <si>
    <r>
      <t xml:space="preserve">Cero créditos </t>
    </r>
    <r>
      <rPr>
        <vertAlign val="superscript"/>
        <sz val="10"/>
        <rFont val="Arial"/>
        <family val="2"/>
      </rPr>
      <t>2/</t>
    </r>
  </si>
  <si>
    <t>menos de 12</t>
  </si>
  <si>
    <t xml:space="preserve">menos de 24 </t>
  </si>
  <si>
    <t>menos de 36</t>
  </si>
  <si>
    <t>36 y más</t>
  </si>
  <si>
    <t xml:space="preserve">                                       Matriculados</t>
  </si>
  <si>
    <t xml:space="preserve"> Estudios Generales</t>
  </si>
  <si>
    <t>Convenios Universidades Extranjeras</t>
  </si>
  <si>
    <t>Especialidad</t>
  </si>
  <si>
    <t xml:space="preserve">         De 1 a</t>
  </si>
  <si>
    <t xml:space="preserve">       De 12 a</t>
  </si>
  <si>
    <t xml:space="preserve">      De 24 a </t>
  </si>
  <si>
    <t xml:space="preserve">                                    Créditos</t>
  </si>
  <si>
    <r>
      <t xml:space="preserve">           Total  </t>
    </r>
    <r>
      <rPr>
        <vertAlign val="superscript"/>
        <sz val="10"/>
        <rFont val="Arial"/>
        <family val="2"/>
      </rPr>
      <t>1/</t>
    </r>
  </si>
  <si>
    <t xml:space="preserve">   Cero créditos 2/</t>
  </si>
  <si>
    <t xml:space="preserve">     menos de 12</t>
  </si>
  <si>
    <t xml:space="preserve">    menos de 24 </t>
  </si>
  <si>
    <t xml:space="preserve">    menos de 36</t>
  </si>
  <si>
    <t xml:space="preserve">         36 y más</t>
  </si>
  <si>
    <t xml:space="preserve">                                         Matriculados</t>
  </si>
  <si>
    <t xml:space="preserve">                     Universidad de Costa Rica</t>
  </si>
  <si>
    <t xml:space="preserve">                     Panorama Cuantitativo Universitario</t>
  </si>
  <si>
    <t xml:space="preserve">                                     Créditos</t>
  </si>
  <si>
    <r>
      <t xml:space="preserve">          Total </t>
    </r>
    <r>
      <rPr>
        <vertAlign val="superscript"/>
        <sz val="10"/>
        <rFont val="Arial"/>
        <family val="2"/>
      </rPr>
      <t>1/</t>
    </r>
  </si>
  <si>
    <r>
      <t xml:space="preserve">    Cero créditos </t>
    </r>
    <r>
      <rPr>
        <vertAlign val="superscript"/>
        <sz val="10"/>
        <rFont val="Arial"/>
        <family val="2"/>
      </rPr>
      <t>2/</t>
    </r>
  </si>
  <si>
    <t xml:space="preserve">                                          Aprobados</t>
  </si>
  <si>
    <t xml:space="preserve">  Sedes Regionales</t>
  </si>
  <si>
    <t xml:space="preserve">   Sede Regional deL Caribe</t>
  </si>
  <si>
    <t xml:space="preserve">   Convenios Universidades Extranjeras</t>
  </si>
  <si>
    <r>
      <t xml:space="preserve">            Total</t>
    </r>
    <r>
      <rPr>
        <sz val="10"/>
        <rFont val="Arial"/>
        <family val="2"/>
      </rPr>
      <t xml:space="preserve"> 1/</t>
    </r>
  </si>
  <si>
    <t xml:space="preserve">                                        Aprobados</t>
  </si>
  <si>
    <r>
      <t>2/</t>
    </r>
    <r>
      <rPr>
        <b/>
        <sz val="10"/>
        <rFont val="Arial"/>
        <family val="2"/>
      </rPr>
      <t xml:space="preserve"> </t>
    </r>
    <r>
      <rPr>
        <sz val="10"/>
        <rFont val="Arial"/>
        <family val="2"/>
      </rPr>
      <t xml:space="preserve"> Corresponde a las materias que no tienen créditos, tales como: Seminarios de Graduación y las Deportivas.</t>
    </r>
  </si>
  <si>
    <t xml:space="preserve">  Materias                     Materias</t>
  </si>
  <si>
    <t xml:space="preserve">        de 15 a 19</t>
  </si>
  <si>
    <t xml:space="preserve">  Matriculadas            Aprobadas  </t>
  </si>
  <si>
    <t xml:space="preserve">     abs.</t>
  </si>
  <si>
    <t xml:space="preserve">    5 a 9</t>
  </si>
  <si>
    <t xml:space="preserve">   10 a 14</t>
  </si>
  <si>
    <t xml:space="preserve">   15 a 19</t>
  </si>
  <si>
    <t xml:space="preserve">   20 y más</t>
  </si>
  <si>
    <t xml:space="preserve"> Menos de 5</t>
  </si>
  <si>
    <t>Nota: para este cuadro en la variable materias matriculadas no se presentan los registros que tienen una nota de letra.</t>
  </si>
  <si>
    <t xml:space="preserve">        15 y más</t>
  </si>
  <si>
    <t xml:space="preserve">   15 y más</t>
  </si>
  <si>
    <t>Créditos                      Créditos</t>
  </si>
  <si>
    <r>
      <t xml:space="preserve">         Total  </t>
    </r>
    <r>
      <rPr>
        <vertAlign val="superscript"/>
        <sz val="10"/>
        <rFont val="Arial"/>
        <family val="2"/>
      </rPr>
      <t>1/</t>
    </r>
  </si>
  <si>
    <r>
      <t xml:space="preserve">   Cero créditos </t>
    </r>
    <r>
      <rPr>
        <vertAlign val="superscript"/>
        <sz val="10"/>
        <rFont val="Arial"/>
        <family val="2"/>
      </rPr>
      <t>2/</t>
    </r>
  </si>
  <si>
    <t>De 1 a  menos de 12</t>
  </si>
  <si>
    <t xml:space="preserve">De 12 a menos de 24 </t>
  </si>
  <si>
    <t>De 24 a menos de 36</t>
  </si>
  <si>
    <t>Matriculados               Aprobados</t>
  </si>
  <si>
    <t xml:space="preserve">      %</t>
  </si>
  <si>
    <t xml:space="preserve">    cero créditos</t>
  </si>
  <si>
    <t xml:space="preserve">   1 a menos de 12</t>
  </si>
  <si>
    <t xml:space="preserve">   12 a menos de 24</t>
  </si>
  <si>
    <t xml:space="preserve">   24 a menos de 36</t>
  </si>
  <si>
    <t xml:space="preserve">   36 y más</t>
  </si>
  <si>
    <t>Nota: para este cuadro en la variable creditos matriculadas no se presentan los registros que tienen una nota de letra.</t>
  </si>
  <si>
    <t xml:space="preserve">  Unidades</t>
  </si>
  <si>
    <t>Diplomado</t>
  </si>
  <si>
    <t xml:space="preserve">   Lenguas Modernas </t>
  </si>
  <si>
    <t>a/</t>
  </si>
  <si>
    <t>b/</t>
  </si>
  <si>
    <t>c/</t>
  </si>
  <si>
    <t>d/</t>
  </si>
  <si>
    <t>e/</t>
  </si>
  <si>
    <t xml:space="preserve">   Ingeniería Topografía </t>
  </si>
  <si>
    <t>f/</t>
  </si>
  <si>
    <t>Nota: Son estudiantes graduados en el año cronológico.</t>
  </si>
  <si>
    <t>Fuente:  Oficina de Registro.</t>
  </si>
  <si>
    <t xml:space="preserve">     Unidades                  </t>
  </si>
  <si>
    <t>Femenino</t>
  </si>
  <si>
    <t>Masculino</t>
  </si>
  <si>
    <t xml:space="preserve">  Facultad de Ingeniería Arqitectura</t>
  </si>
  <si>
    <t xml:space="preserve">   Ingenieía Topográfíca</t>
  </si>
  <si>
    <t xml:space="preserve">     al total de Especialidades de Posgrado.</t>
  </si>
  <si>
    <t xml:space="preserve">     de Posgrado</t>
  </si>
  <si>
    <t xml:space="preserve">  Ciencias </t>
  </si>
  <si>
    <t xml:space="preserve">  Gobierno y Política</t>
  </si>
  <si>
    <t xml:space="preserve">Maestrías </t>
  </si>
  <si>
    <t xml:space="preserve">   Administración Pública con varios énfasis</t>
  </si>
  <si>
    <t xml:space="preserve">   Administración Universitaria</t>
  </si>
  <si>
    <t xml:space="preserve">   Administración y Dirección de Empresas con varios énfasis</t>
  </si>
  <si>
    <t xml:space="preserve">   Arquitectura Tropical</t>
  </si>
  <si>
    <t xml:space="preserve">   Artes</t>
  </si>
  <si>
    <t xml:space="preserve">   Bibliotecología y Estudios de la Información</t>
  </si>
  <si>
    <t xml:space="preserve">   Ciencias de la Atmosfera</t>
  </si>
  <si>
    <t xml:space="preserve">   Ciencias de la Educación enfasis en Educ. de Adultos </t>
  </si>
  <si>
    <t xml:space="preserve">   Ciencias de la Enfermería</t>
  </si>
  <si>
    <t xml:space="preserve">   Ciencias del Movimiento Humano</t>
  </si>
  <si>
    <t xml:space="preserve">   Computación e Informática</t>
  </si>
  <si>
    <t xml:space="preserve">   Comunicación </t>
  </si>
  <si>
    <t xml:space="preserve">   Cs. Agrícolas y Recursos Naturales con varios énfasis</t>
  </si>
  <si>
    <t xml:space="preserve">   Desarrollo Sostenible con varios enfasis</t>
  </si>
  <si>
    <t xml:space="preserve">   Económia</t>
  </si>
  <si>
    <t xml:space="preserve">   Enseñanaza del Castellano</t>
  </si>
  <si>
    <t xml:space="preserve">   Estudios de la Mujer (Convenio UCR-UNA)</t>
  </si>
  <si>
    <t xml:space="preserve">   Estudios Interdisciplinarios</t>
  </si>
  <si>
    <t xml:space="preserve">   Farmacia</t>
  </si>
  <si>
    <t xml:space="preserve">   Fílosofía</t>
  </si>
  <si>
    <t xml:space="preserve">   Geología</t>
  </si>
  <si>
    <t xml:space="preserve">   Gerontología</t>
  </si>
  <si>
    <t xml:space="preserve">   Gestión Ambiental y Ecoturismo </t>
  </si>
  <si>
    <t xml:space="preserve">   Ingeniería Eléctrica con varios enfasis</t>
  </si>
  <si>
    <t xml:space="preserve">   Lingüística</t>
  </si>
  <si>
    <t xml:space="preserve">   Literatura</t>
  </si>
  <si>
    <t xml:space="preserve">   Microbiología</t>
  </si>
  <si>
    <t xml:space="preserve">   Nutrición Humana</t>
  </si>
  <si>
    <t xml:space="preserve">   Salud Pública </t>
  </si>
  <si>
    <t xml:space="preserve">   Especialidades Médicas</t>
  </si>
  <si>
    <t xml:space="preserve">   Odontología</t>
  </si>
  <si>
    <t>INVESTIGACIÓN</t>
  </si>
  <si>
    <t>Cuadro I-1</t>
  </si>
  <si>
    <t>Proyectos</t>
  </si>
  <si>
    <t>Cuadro I-2</t>
  </si>
  <si>
    <t>Cuadro I-3</t>
  </si>
  <si>
    <t>Cuadro I-4</t>
  </si>
  <si>
    <t>Cuadro I-5</t>
  </si>
  <si>
    <t>Revistas</t>
  </si>
  <si>
    <t>Cuadro I-6</t>
  </si>
  <si>
    <t>Cuadro I-7</t>
  </si>
  <si>
    <t>Bibliotecas</t>
  </si>
  <si>
    <t>Cuadro I-8</t>
  </si>
  <si>
    <t>Cuadro I-9</t>
  </si>
  <si>
    <t>Cuadro I-10</t>
  </si>
  <si>
    <t>Cuadro I-11</t>
  </si>
  <si>
    <t>Cuadro I-12</t>
  </si>
  <si>
    <t>Cuadro I-13</t>
  </si>
  <si>
    <t>Maestria Profesional</t>
  </si>
  <si>
    <t>Maestria Acádemica</t>
  </si>
  <si>
    <t>Materias Matriculadas</t>
  </si>
  <si>
    <t>Materias aprobadas</t>
  </si>
  <si>
    <t>Créditos  Matriculados</t>
  </si>
  <si>
    <t>Créditos  aprobados</t>
  </si>
  <si>
    <t>Cero créditos</t>
  </si>
  <si>
    <t>de 1 a menos de 12</t>
  </si>
  <si>
    <t>de 12 a menos de 24</t>
  </si>
  <si>
    <t>de 24 a menos de 36</t>
  </si>
  <si>
    <t>0 CRE</t>
  </si>
  <si>
    <t>1 A 12</t>
  </si>
  <si>
    <t>12 A 24</t>
  </si>
  <si>
    <t>24 A 36</t>
  </si>
  <si>
    <t>36 +</t>
  </si>
  <si>
    <t>CM G Y P 8</t>
  </si>
  <si>
    <t>CM POS   9</t>
  </si>
  <si>
    <t>C</t>
  </si>
  <si>
    <t>Cs. Agroalimentarias</t>
  </si>
  <si>
    <t>Cs. Básicas</t>
  </si>
  <si>
    <t>Ing. y Arquitectura</t>
  </si>
  <si>
    <t xml:space="preserve">Artes y Letras </t>
  </si>
  <si>
    <t>Salud</t>
  </si>
  <si>
    <t>Cs. Sociales</t>
  </si>
  <si>
    <t>Otros</t>
  </si>
  <si>
    <t>Básica</t>
  </si>
  <si>
    <t>Tecnológica</t>
  </si>
  <si>
    <t>Mujer</t>
  </si>
  <si>
    <t>Hombre</t>
  </si>
  <si>
    <t>Master</t>
  </si>
  <si>
    <t xml:space="preserve">                    Panorama Cuantitativo Universiatrio</t>
  </si>
  <si>
    <r>
      <t>Activos</t>
    </r>
    <r>
      <rPr>
        <vertAlign val="superscript"/>
        <sz val="10"/>
        <color indexed="8"/>
        <rFont val="Arial"/>
        <family val="2"/>
      </rPr>
      <t xml:space="preserve"> 1/</t>
    </r>
  </si>
  <si>
    <r>
      <t>Nuevos</t>
    </r>
    <r>
      <rPr>
        <vertAlign val="superscript"/>
        <sz val="10"/>
        <color indexed="8"/>
        <rFont val="Arial"/>
        <family val="2"/>
      </rPr>
      <t xml:space="preserve"> 2/</t>
    </r>
  </si>
  <si>
    <t xml:space="preserve">                              Proyectos</t>
  </si>
  <si>
    <t xml:space="preserve">      abs.</t>
  </si>
  <si>
    <t>Programa de Docencia</t>
  </si>
  <si>
    <t xml:space="preserve">   Decanato</t>
  </si>
  <si>
    <t xml:space="preserve">   Decanato de Cs. Economicas </t>
  </si>
  <si>
    <t xml:space="preserve">   Decanato Ciencias Sociales</t>
  </si>
  <si>
    <t xml:space="preserve">   Decanato de Educación</t>
  </si>
  <si>
    <t xml:space="preserve">   Educación Especial</t>
  </si>
  <si>
    <t xml:space="preserve">  Decanato Medicina</t>
  </si>
  <si>
    <t xml:space="preserve">   Tecnologías en Salud </t>
  </si>
  <si>
    <t xml:space="preserve">   Decanato de Ingeniería</t>
  </si>
  <si>
    <t xml:space="preserve">   Ingeniería Topográfica</t>
  </si>
  <si>
    <t xml:space="preserve">   Ingeniería Biosistemas</t>
  </si>
  <si>
    <t xml:space="preserve">   Decanato de Cs. Agroalimentarias</t>
  </si>
  <si>
    <t xml:space="preserve">   Zootecnía</t>
  </si>
  <si>
    <t xml:space="preserve">   Agronomia</t>
  </si>
  <si>
    <t>Escuela de Estudios Generales</t>
  </si>
  <si>
    <t>Programa de Investigación</t>
  </si>
  <si>
    <t xml:space="preserve"> Unidades de apoyo</t>
  </si>
  <si>
    <t xml:space="preserve">   Est. Exp. Fabio Baudrit</t>
  </si>
  <si>
    <t xml:space="preserve">   Est. Exp. Ganado Lechero</t>
  </si>
  <si>
    <t xml:space="preserve">   LEBI</t>
  </si>
  <si>
    <t xml:space="preserve">   SIEDIN</t>
  </si>
  <si>
    <t>Centros e Institutos de investigación</t>
  </si>
  <si>
    <t xml:space="preserve">   CCP</t>
  </si>
  <si>
    <t xml:space="preserve">   C.E.L.E.Q.</t>
  </si>
  <si>
    <t xml:space="preserve">   C.I.A.</t>
  </si>
  <si>
    <t xml:space="preserve">   C.I.A.N</t>
  </si>
  <si>
    <t xml:space="preserve">   C.I.B.C.M.</t>
  </si>
  <si>
    <t xml:space="preserve">   C.I.C.A.</t>
  </si>
  <si>
    <t xml:space="preserve">   C.I.CANUN.</t>
  </si>
  <si>
    <t xml:space="preserve">   C.I.CI.MA</t>
  </si>
  <si>
    <t xml:space="preserve">   C.I.C.AP</t>
  </si>
  <si>
    <t xml:space="preserve">   C.I.C.OM</t>
  </si>
  <si>
    <t xml:space="preserve">   C.I.E.D.A.</t>
  </si>
  <si>
    <t xml:space="preserve">   C.I.DI.CER</t>
  </si>
  <si>
    <t xml:space="preserve">   C.I.DES</t>
  </si>
  <si>
    <t xml:space="preserve">   C.I.E.P.</t>
  </si>
  <si>
    <t xml:space="preserve">   C.I.E.M.</t>
  </si>
  <si>
    <t xml:space="preserve">   C.I.E.M.I.C.</t>
  </si>
  <si>
    <t xml:space="preserve">   C.I.E.T.</t>
  </si>
  <si>
    <t xml:space="preserve">   C.I.GE.FI.</t>
  </si>
  <si>
    <t xml:space="preserve">   C.I.GRA.S.</t>
  </si>
  <si>
    <t xml:space="preserve">   C.I.H.A.C.</t>
  </si>
  <si>
    <t xml:space="preserve">   C.I.H.A.T.A.</t>
  </si>
  <si>
    <t xml:space="preserve">   C.I.I.C.LA.</t>
  </si>
  <si>
    <t xml:space="preserve">   C.I.MAR.</t>
  </si>
  <si>
    <t xml:space="preserve">   C.I.N.A.</t>
  </si>
  <si>
    <t xml:space="preserve">   C.I.NES.PA.</t>
  </si>
  <si>
    <t xml:space="preserve">   C.I.PRO.C.</t>
  </si>
  <si>
    <t xml:space="preserve">   C.I.PRO.NA.</t>
  </si>
  <si>
    <t xml:space="preserve">   C.I.T.A.</t>
  </si>
  <si>
    <t xml:space="preserve">   CITIC</t>
  </si>
  <si>
    <t xml:space="preserve">   CIMM</t>
  </si>
  <si>
    <t xml:space="preserve">   CIMOHU</t>
  </si>
  <si>
    <t xml:space="preserve">   CIN</t>
  </si>
  <si>
    <t xml:space="preserve">   CIMPA</t>
  </si>
  <si>
    <t xml:space="preserve">   I.C.P.</t>
  </si>
  <si>
    <t xml:space="preserve">   I.I.ARTE</t>
  </si>
  <si>
    <t xml:space="preserve">   I.I.C.E.</t>
  </si>
  <si>
    <t xml:space="preserve">   I.I.J.</t>
  </si>
  <si>
    <t xml:space="preserve">   I.I.P.</t>
  </si>
  <si>
    <t xml:space="preserve">   I.I.S.</t>
  </si>
  <si>
    <t xml:space="preserve">   IN.I.F.</t>
  </si>
  <si>
    <t xml:space="preserve">   IN.I.E.</t>
  </si>
  <si>
    <t xml:space="preserve">   IN.I.I.</t>
  </si>
  <si>
    <t xml:space="preserve">   IN.I.SA.</t>
  </si>
  <si>
    <t xml:space="preserve">   INIFAR</t>
  </si>
  <si>
    <t xml:space="preserve">   INIL</t>
  </si>
  <si>
    <t xml:space="preserve">   ODD</t>
  </si>
  <si>
    <t xml:space="preserve">   FEIMA</t>
  </si>
  <si>
    <t>Programa de Estudios de Posgrado</t>
  </si>
  <si>
    <t xml:space="preserve">    Sistemas de Estudios de Posgrado</t>
  </si>
  <si>
    <t>Programa  de Dirección Superior</t>
  </si>
  <si>
    <t xml:space="preserve">   Vicerrectoría de Investigación</t>
  </si>
  <si>
    <t xml:space="preserve">   </t>
  </si>
  <si>
    <r>
      <rPr>
        <vertAlign val="superscript"/>
        <sz val="10"/>
        <rFont val="Arial"/>
        <family val="2"/>
      </rPr>
      <t>1/</t>
    </r>
    <r>
      <rPr>
        <sz val="10"/>
        <rFont val="Arial"/>
        <family val="2"/>
      </rPr>
      <t xml:space="preserve">  Todo proyecto que estuvo vigente en el periodo determinado.</t>
    </r>
  </si>
  <si>
    <r>
      <t>2/</t>
    </r>
    <r>
      <rPr>
        <sz val="10"/>
        <rFont val="Arial"/>
        <family val="2"/>
      </rPr>
      <t xml:space="preserve">  Propuestas aprobadas en la Vicerrectoría de Investigación.</t>
    </r>
  </si>
  <si>
    <r>
      <t>3/</t>
    </r>
    <r>
      <rPr>
        <sz val="10"/>
        <rFont val="Arial"/>
        <family val="2"/>
      </rPr>
      <t xml:space="preserve">  La ejecución del proyecto ha sido paralizada temporalmente, por lo tanto, las actividades registradas para el proyecto se encuentran suspendidas. </t>
    </r>
  </si>
  <si>
    <t>Fuente:  Vicerrectoría de Investigación.</t>
  </si>
  <si>
    <t>Proyectos                    Año</t>
  </si>
  <si>
    <r>
      <t xml:space="preserve">Activos  </t>
    </r>
    <r>
      <rPr>
        <vertAlign val="superscript"/>
        <sz val="12"/>
        <rFont val="Arial"/>
        <family val="2"/>
      </rPr>
      <t>1/</t>
    </r>
  </si>
  <si>
    <r>
      <t xml:space="preserve">Nuevos </t>
    </r>
    <r>
      <rPr>
        <vertAlign val="superscript"/>
        <sz val="12"/>
        <rFont val="Arial"/>
        <family val="2"/>
      </rPr>
      <t>2/</t>
    </r>
    <r>
      <rPr>
        <sz val="12"/>
        <rFont val="Arial"/>
        <family val="2"/>
      </rPr>
      <t xml:space="preserve"> </t>
    </r>
  </si>
  <si>
    <r>
      <t xml:space="preserve">Cerrados   </t>
    </r>
    <r>
      <rPr>
        <vertAlign val="superscript"/>
        <sz val="12"/>
        <rFont val="Arial"/>
        <family val="2"/>
      </rPr>
      <t>4/</t>
    </r>
  </si>
  <si>
    <r>
      <t xml:space="preserve">Ampliaciones </t>
    </r>
    <r>
      <rPr>
        <vertAlign val="superscript"/>
        <sz val="12"/>
        <rFont val="Arial"/>
        <family val="2"/>
      </rPr>
      <t>6/</t>
    </r>
  </si>
  <si>
    <r>
      <t xml:space="preserve">Reactivaciones </t>
    </r>
    <r>
      <rPr>
        <vertAlign val="superscript"/>
        <sz val="12"/>
        <rFont val="Arial"/>
        <family val="2"/>
      </rPr>
      <t>7/</t>
    </r>
  </si>
  <si>
    <t xml:space="preserve">                    Panorama Cuantitativo Universiatario</t>
  </si>
  <si>
    <r>
      <t xml:space="preserve">Total </t>
    </r>
    <r>
      <rPr>
        <vertAlign val="superscript"/>
        <sz val="10"/>
        <color indexed="8"/>
        <rFont val="Arial"/>
        <family val="2"/>
      </rPr>
      <t>1/</t>
    </r>
  </si>
  <si>
    <t>Aplicada</t>
  </si>
  <si>
    <t xml:space="preserve">                                   Proyectos</t>
  </si>
  <si>
    <t xml:space="preserve">   Decanato de Bellas Artes</t>
  </si>
  <si>
    <t xml:space="preserve">   Decanato de Agronomía</t>
  </si>
  <si>
    <t xml:space="preserve">   Zootécnia</t>
  </si>
  <si>
    <t xml:space="preserve">    Agronomia</t>
  </si>
  <si>
    <t xml:space="preserve">   LANAMME</t>
  </si>
  <si>
    <t>Programa de Dirección Superior</t>
  </si>
  <si>
    <t xml:space="preserve">   Vicerrectoría de Docencia</t>
  </si>
  <si>
    <t>Unidades              Grado</t>
  </si>
  <si>
    <t>Bachillerato</t>
  </si>
  <si>
    <t>Licenciatura</t>
  </si>
  <si>
    <t xml:space="preserve">                                     Género</t>
  </si>
  <si>
    <t xml:space="preserve"> Sede Rodrigo Facio</t>
  </si>
  <si>
    <t xml:space="preserve">  Programa de Docencia</t>
  </si>
  <si>
    <t xml:space="preserve">   Deacanato de Bellas Artes</t>
  </si>
  <si>
    <t xml:space="preserve">   Decanato de Letras</t>
  </si>
  <si>
    <t xml:space="preserve">   Decanato de Ciencias</t>
  </si>
  <si>
    <t xml:space="preserve">   Decanato de Ciencias Económicas</t>
  </si>
  <si>
    <t>Facultas de Derecho</t>
  </si>
  <si>
    <t xml:space="preserve">  Facultad de Cs. Agroalimentarias</t>
  </si>
  <si>
    <t xml:space="preserve">   Decanato de Cs. Agronómicas</t>
  </si>
  <si>
    <t xml:space="preserve">  Programa de Investigación</t>
  </si>
  <si>
    <t xml:space="preserve">    SI.B.D.I</t>
  </si>
  <si>
    <t xml:space="preserve">   PRODUS</t>
  </si>
  <si>
    <t xml:space="preserve">  Otros Programas</t>
  </si>
  <si>
    <t xml:space="preserve"> Vicerrectorías y otras unidades</t>
  </si>
  <si>
    <t xml:space="preserve">   Centro de informática</t>
  </si>
  <si>
    <t xml:space="preserve">   Centro de Evaluación Académica</t>
  </si>
  <si>
    <t xml:space="preserve">   Consejo Universitario</t>
  </si>
  <si>
    <t xml:space="preserve">   Administración</t>
  </si>
  <si>
    <t xml:space="preserve">   Vicerrectoría de Acción Social</t>
  </si>
  <si>
    <t xml:space="preserve">   Vicerrectoría de Vida Estudiantil</t>
  </si>
  <si>
    <t xml:space="preserve">   Oficina de Salud</t>
  </si>
  <si>
    <t xml:space="preserve">   Rectoría </t>
  </si>
  <si>
    <t xml:space="preserve">   Deconocida</t>
  </si>
  <si>
    <t xml:space="preserve"> Sedes Regionales</t>
  </si>
  <si>
    <t>Modalidad</t>
  </si>
  <si>
    <t>Clasificación</t>
  </si>
  <si>
    <t>Libros Nuevos</t>
  </si>
  <si>
    <t>Fuente:  Vicerrectoría de Investigación.  Dirección Editorial y Difusión de la Investigación.</t>
  </si>
  <si>
    <t>Biblioteca                   Tipo de</t>
  </si>
  <si>
    <r>
      <t xml:space="preserve">              Total </t>
    </r>
    <r>
      <rPr>
        <vertAlign val="superscript"/>
        <sz val="10"/>
        <rFont val="Arial"/>
        <family val="2"/>
      </rPr>
      <t>1/</t>
    </r>
  </si>
  <si>
    <r>
      <t xml:space="preserve">Circulación </t>
    </r>
    <r>
      <rPr>
        <vertAlign val="superscript"/>
        <sz val="10"/>
        <rFont val="Arial"/>
        <family val="2"/>
      </rPr>
      <t>2/</t>
    </r>
  </si>
  <si>
    <r>
      <t xml:space="preserve">Referencia </t>
    </r>
    <r>
      <rPr>
        <vertAlign val="superscript"/>
        <sz val="10"/>
        <rFont val="Arial"/>
        <family val="2"/>
      </rPr>
      <t>3/</t>
    </r>
  </si>
  <si>
    <r>
      <t xml:space="preserve">Audiovisuales </t>
    </r>
    <r>
      <rPr>
        <vertAlign val="superscript"/>
        <sz val="10"/>
        <rFont val="Arial"/>
        <family val="2"/>
      </rPr>
      <t>4/</t>
    </r>
  </si>
  <si>
    <r>
      <t xml:space="preserve">Servicios Administrativos </t>
    </r>
    <r>
      <rPr>
        <vertAlign val="superscript"/>
        <sz val="10"/>
        <rFont val="Arial"/>
        <family val="2"/>
      </rPr>
      <t>5/</t>
    </r>
  </si>
  <si>
    <r>
      <t xml:space="preserve">Otros Servicios </t>
    </r>
    <r>
      <rPr>
        <vertAlign val="superscript"/>
        <sz val="10"/>
        <rFont val="Arial"/>
        <family val="2"/>
      </rPr>
      <t>6/</t>
    </r>
  </si>
  <si>
    <t xml:space="preserve">                          Servicio</t>
  </si>
  <si>
    <t xml:space="preserve">  abs.</t>
  </si>
  <si>
    <t xml:space="preserve">  %</t>
  </si>
  <si>
    <t>Carlos Monge Alfaro</t>
  </si>
  <si>
    <t xml:space="preserve">Luis Demetrio Tinoco </t>
  </si>
  <si>
    <t>Biblioteca de Ciencias de la Salud</t>
  </si>
  <si>
    <t>Biblioteca de Ciencias Agroalimentarias</t>
  </si>
  <si>
    <t>Biblioteca de Derecho</t>
  </si>
  <si>
    <t>Biblioteca de Artes Musicales</t>
  </si>
  <si>
    <t>Centro Centroamericano Población</t>
  </si>
  <si>
    <t>Biblioteca de Educación</t>
  </si>
  <si>
    <t>Biblioteca Eugenio Fonseca Tortós</t>
  </si>
  <si>
    <t>Biblioteca Francisco Amighetti</t>
  </si>
  <si>
    <t>CEDO-CIHAC</t>
  </si>
  <si>
    <t>Biblioteca de LANAMME</t>
  </si>
  <si>
    <t>Biblioteca de Arquitectura</t>
  </si>
  <si>
    <r>
      <t xml:space="preserve">1/ </t>
    </r>
    <r>
      <rPr>
        <sz val="10"/>
        <rFont val="Arial"/>
        <family val="2"/>
      </rPr>
      <t xml:space="preserve"> La distribución vertical es con respecto al total de la Universidad y la horizontal es con respecto a la Unidad.</t>
    </r>
  </si>
  <si>
    <r>
      <t>2/</t>
    </r>
    <r>
      <rPr>
        <sz val="10"/>
        <rFont val="Arial"/>
        <family val="2"/>
      </rPr>
      <t xml:space="preserve">  Incluye servicios como:  información general y colección e inscripción de usuarios y usuarios atendidos en préstamo de libros.</t>
    </r>
  </si>
  <si>
    <r>
      <t xml:space="preserve">6/  </t>
    </r>
    <r>
      <rPr>
        <sz val="10"/>
        <rFont val="Arial"/>
        <family val="2"/>
      </rPr>
      <t>Incluye usuarios atendidos por correo electrónico, en laboratorios y por teléfono y en el Centro de Cómputo.</t>
    </r>
  </si>
  <si>
    <t>Fuente:  Informe Anual. Sistema de Bibliotecas, Documentación e Información.</t>
  </si>
  <si>
    <t xml:space="preserve">                  Oficina de Planificación Universitaria.</t>
  </si>
  <si>
    <t>Tipo de                    Año</t>
  </si>
  <si>
    <t xml:space="preserve"> Servicio                  </t>
  </si>
  <si>
    <t>abs</t>
  </si>
  <si>
    <t>Fuente: Informe anual. Sistema de Bibliotecas, Documentación e Información.</t>
  </si>
  <si>
    <t xml:space="preserve"> Modalidad      Tipo de    </t>
  </si>
  <si>
    <t xml:space="preserve">                 Material</t>
  </si>
  <si>
    <t xml:space="preserve">Compra </t>
  </si>
  <si>
    <t>Canje</t>
  </si>
  <si>
    <t>Donación</t>
  </si>
  <si>
    <t>Biblioteca Depositaria</t>
  </si>
  <si>
    <t>Ley de Prop. Intelectual</t>
  </si>
  <si>
    <t>Régimen Académico</t>
  </si>
  <si>
    <t>Fuente:  Informe Anual. Sistema de  Bibliotecas, Documentación e Información.</t>
  </si>
  <si>
    <r>
      <t xml:space="preserve">Otros Materiales </t>
    </r>
    <r>
      <rPr>
        <vertAlign val="superscript"/>
        <sz val="10"/>
        <rFont val="Arial"/>
        <family val="2"/>
      </rPr>
      <t>3/</t>
    </r>
  </si>
  <si>
    <t>Conferencias</t>
  </si>
  <si>
    <t>Estándares</t>
  </si>
  <si>
    <t>Protocolos</t>
  </si>
  <si>
    <t xml:space="preserve"> Tipo de                     </t>
  </si>
  <si>
    <t xml:space="preserve">Sede </t>
  </si>
  <si>
    <t>Otras Sedes</t>
  </si>
  <si>
    <t xml:space="preserve">  Material                  Sede</t>
  </si>
  <si>
    <t>Rodrigo Facio</t>
  </si>
  <si>
    <t>Universitarias</t>
  </si>
  <si>
    <t xml:space="preserve">  y Colección </t>
  </si>
  <si>
    <t>Total General</t>
  </si>
  <si>
    <t xml:space="preserve">    Becas (Libros)</t>
  </si>
  <si>
    <t xml:space="preserve">    General</t>
  </si>
  <si>
    <t xml:space="preserve">    Materiales cartográficos</t>
  </si>
  <si>
    <t xml:space="preserve">    Normas</t>
  </si>
  <si>
    <t xml:space="preserve">   Proyectos de investigación</t>
  </si>
  <si>
    <t xml:space="preserve">   Recursos electrónicos </t>
  </si>
  <si>
    <t xml:space="preserve">   Referencia</t>
  </si>
  <si>
    <t xml:space="preserve">   Reserva</t>
  </si>
  <si>
    <t xml:space="preserve">   Trabajos finales de graduación</t>
  </si>
  <si>
    <t xml:space="preserve">  Audiolibros</t>
  </si>
  <si>
    <t xml:space="preserve">  Grabación Sonora</t>
  </si>
  <si>
    <t xml:space="preserve">  Microforma</t>
  </si>
  <si>
    <t xml:space="preserve">  Multimedio</t>
  </si>
  <si>
    <t xml:space="preserve">  Película o video</t>
  </si>
  <si>
    <t xml:space="preserve">  Material Gráfico</t>
  </si>
  <si>
    <t>ACCIÓN SOCIAL</t>
  </si>
  <si>
    <t>Cuadro AS1</t>
  </si>
  <si>
    <t>Extensión Docente</t>
  </si>
  <si>
    <t>Cuadro AS2</t>
  </si>
  <si>
    <t>Cuadro AS3</t>
  </si>
  <si>
    <t>Trabajo Comunal Universitario</t>
  </si>
  <si>
    <t>Cuadro AS4</t>
  </si>
  <si>
    <t>Cuadro AS5</t>
  </si>
  <si>
    <t>Extensión Cultural</t>
  </si>
  <si>
    <t>Cuadro AS6</t>
  </si>
  <si>
    <t>Cuadro AS7</t>
  </si>
  <si>
    <t>Programa Integral sobre el Envejecimiento</t>
  </si>
  <si>
    <t>Cuadro AS8</t>
  </si>
  <si>
    <t>Cuadro AS9</t>
  </si>
  <si>
    <t>Cuadro AS10</t>
  </si>
  <si>
    <t>VIDA ESTUDIANTIL</t>
  </si>
  <si>
    <t>Cuadro VE1</t>
  </si>
  <si>
    <t>Cuadro VE2</t>
  </si>
  <si>
    <t>Cuadro VE3</t>
  </si>
  <si>
    <t>Cuadro VE4</t>
  </si>
  <si>
    <t>Cuadro VE5</t>
  </si>
  <si>
    <t>Cuadro VE6</t>
  </si>
  <si>
    <t>Cuadro VE7</t>
  </si>
  <si>
    <t>Cuadro VE8</t>
  </si>
  <si>
    <t>Cuadro VE9</t>
  </si>
  <si>
    <t>Cuadro VE10</t>
  </si>
  <si>
    <t>Cuadro VE11</t>
  </si>
  <si>
    <t>Cuadro VE12</t>
  </si>
  <si>
    <t>Cuadro VE13</t>
  </si>
  <si>
    <t>Becas de Asistencia Socioeconómica y Estímulo y beneficios complementarios</t>
  </si>
  <si>
    <t>Cuadro VE14</t>
  </si>
  <si>
    <t>Cuadro VE15</t>
  </si>
  <si>
    <t>Cuadro VE16</t>
  </si>
  <si>
    <t>Cuadro VE17</t>
  </si>
  <si>
    <t>Cuadro VE18</t>
  </si>
  <si>
    <t>Cuadro VE19</t>
  </si>
  <si>
    <t>Cuadro VE20</t>
  </si>
  <si>
    <t>Cuadro VE21</t>
  </si>
  <si>
    <t>Cuadro VE22</t>
  </si>
  <si>
    <t>Cuadro VE23</t>
  </si>
  <si>
    <t>Cuadro VE24</t>
  </si>
  <si>
    <t>Cuadro VE25</t>
  </si>
  <si>
    <t>Cuadro VE26</t>
  </si>
  <si>
    <t>ADMINISTRACIÓN</t>
  </si>
  <si>
    <t>Cuadro AD1</t>
  </si>
  <si>
    <t>DIRECCIÓN SUPERIOR</t>
  </si>
  <si>
    <t>Cuadro DS1</t>
  </si>
  <si>
    <t>Asuntos Internacionales</t>
  </si>
  <si>
    <t>Cuadro AI 1</t>
  </si>
  <si>
    <t>Cuadro AI 2</t>
  </si>
  <si>
    <t xml:space="preserve">Sede Rodrigo Facio </t>
  </si>
  <si>
    <t>Sede                               Año</t>
  </si>
  <si>
    <t xml:space="preserve">     Área</t>
  </si>
  <si>
    <t xml:space="preserve"> Área de Artes y Letras</t>
  </si>
  <si>
    <t xml:space="preserve"> Área de Ciencias Básicas</t>
  </si>
  <si>
    <t xml:space="preserve"> Área de Ciencias Sociales</t>
  </si>
  <si>
    <t xml:space="preserve"> Área de Salud</t>
  </si>
  <si>
    <t xml:space="preserve"> Área de Ciencias Agroalimentarias</t>
  </si>
  <si>
    <t xml:space="preserve"> Área de Ingeniería y Arquitectura</t>
  </si>
  <si>
    <t>Fuente:  Vicerrectoría de Acción Social.</t>
  </si>
  <si>
    <t xml:space="preserve">Grado      </t>
  </si>
  <si>
    <t xml:space="preserve">Total </t>
  </si>
  <si>
    <t xml:space="preserve">    abs.</t>
  </si>
  <si>
    <t xml:space="preserve">   Unidades</t>
  </si>
  <si>
    <t>Sin área académica especificada</t>
  </si>
  <si>
    <t xml:space="preserve">  Sede Regional de Occidente  </t>
  </si>
  <si>
    <t xml:space="preserve">  Recinto de Golfito</t>
  </si>
  <si>
    <t xml:space="preserve">  Sede Regional del Atlántico</t>
  </si>
  <si>
    <t xml:space="preserve">  Sede Regional de Guanacaste</t>
  </si>
  <si>
    <t xml:space="preserve">  Sede Regional del Caribe</t>
  </si>
  <si>
    <t xml:space="preserve">  Sede Regional del Pacífico</t>
  </si>
  <si>
    <t>Oficinas Administrativas</t>
  </si>
  <si>
    <t xml:space="preserve"> Edad      </t>
  </si>
  <si>
    <t xml:space="preserve">         %</t>
  </si>
  <si>
    <t xml:space="preserve">  80 años y más</t>
  </si>
  <si>
    <t xml:space="preserve">   De 75 a 79</t>
  </si>
  <si>
    <t xml:space="preserve">   De 70 a 74</t>
  </si>
  <si>
    <t xml:space="preserve">   De 65 a 69</t>
  </si>
  <si>
    <t xml:space="preserve">   De 60 a 64</t>
  </si>
  <si>
    <t xml:space="preserve">   De 55 a 59</t>
  </si>
  <si>
    <t xml:space="preserve">   De 50 a 54</t>
  </si>
  <si>
    <t xml:space="preserve">   Menos de 50</t>
  </si>
  <si>
    <t>Fuente: Vicerrectoría de Acción Social.</t>
  </si>
  <si>
    <t>Filosofía</t>
  </si>
  <si>
    <t>Filología</t>
  </si>
  <si>
    <t>Arquitectura</t>
  </si>
  <si>
    <t xml:space="preserve">  Primaria incompleta</t>
  </si>
  <si>
    <t xml:space="preserve">  Secundaria incompleta</t>
  </si>
  <si>
    <t xml:space="preserve">  Secundaria completa</t>
  </si>
  <si>
    <r>
      <t xml:space="preserve">Total </t>
    </r>
    <r>
      <rPr>
        <vertAlign val="superscript"/>
        <sz val="10"/>
        <rFont val="Arial"/>
        <family val="2"/>
      </rPr>
      <t>2/</t>
    </r>
  </si>
  <si>
    <t xml:space="preserve">Hombre </t>
  </si>
  <si>
    <t xml:space="preserve">                                            Género</t>
  </si>
  <si>
    <t xml:space="preserve">  Facultad de Ciencias Económicas</t>
  </si>
  <si>
    <t xml:space="preserve">   Geografia</t>
  </si>
  <si>
    <t xml:space="preserve">   Tecnología en Salud</t>
  </si>
  <si>
    <t xml:space="preserve">Sedes Regionales </t>
  </si>
  <si>
    <t>2/ La distribución vertical es con respecto al total de la Universidad y la horizontal es con respecto al total de la Unidad.</t>
  </si>
  <si>
    <t>Fuente: Oficina de Becas y Atención Socioeconómica.</t>
  </si>
  <si>
    <t xml:space="preserve">                Oficina de Planificación Universitaria.</t>
  </si>
  <si>
    <t>Especialidad                    Sexo</t>
  </si>
  <si>
    <t xml:space="preserve">  Administración y Dirección de Empresas</t>
  </si>
  <si>
    <t xml:space="preserve">  Ciencias Agrícolas y Recursos Naturales</t>
  </si>
  <si>
    <t xml:space="preserve">  Ciencias del Movimiento Humano y Recreación</t>
  </si>
  <si>
    <t xml:space="preserve">  Desarrollo Sostenible</t>
  </si>
  <si>
    <t xml:space="preserve">  Enseñanza del Castellano</t>
  </si>
  <si>
    <t xml:space="preserve">Unidades                    </t>
  </si>
  <si>
    <t>Menor o igual a 20</t>
  </si>
  <si>
    <t xml:space="preserve"> De 21 a 25 años</t>
  </si>
  <si>
    <t>De 26 a 30 años</t>
  </si>
  <si>
    <t>De 31 a 35 años</t>
  </si>
  <si>
    <t>Más de 35 años</t>
  </si>
  <si>
    <t xml:space="preserve">                                    Edad</t>
  </si>
  <si>
    <t xml:space="preserve">   Economía y Agronegocios</t>
  </si>
  <si>
    <t xml:space="preserve">   Tecnología de  Alimentos</t>
  </si>
  <si>
    <t xml:space="preserve">   Sede Regional del Pacífico </t>
  </si>
  <si>
    <t xml:space="preserve">           Total 2/</t>
  </si>
  <si>
    <t xml:space="preserve">  De 21 a 25 años</t>
  </si>
  <si>
    <t xml:space="preserve">    De 26 a 30 años</t>
  </si>
  <si>
    <t xml:space="preserve">   De 31 a 35 años</t>
  </si>
  <si>
    <t xml:space="preserve"> Más de 35 años</t>
  </si>
  <si>
    <t xml:space="preserve">                                         Edad</t>
  </si>
  <si>
    <t>Unidades                   Estado</t>
  </si>
  <si>
    <t>Soltero</t>
  </si>
  <si>
    <t>Casado</t>
  </si>
  <si>
    <r>
      <t>Otros</t>
    </r>
    <r>
      <rPr>
        <vertAlign val="superscript"/>
        <sz val="10"/>
        <rFont val="Arial"/>
        <family val="2"/>
      </rPr>
      <t xml:space="preserve"> 3/</t>
    </r>
  </si>
  <si>
    <t xml:space="preserve">                                            Civil</t>
  </si>
  <si>
    <t>2/  La distribución vertical es con respecto al total de la Universidad y la horizontal es con respecto al total de la Unidad.</t>
  </si>
  <si>
    <t>Fuente:  Oficina de Becas y Atención Socioeconómica.</t>
  </si>
  <si>
    <t xml:space="preserve">  Especialidad              Estado</t>
  </si>
  <si>
    <t>Total 2/</t>
  </si>
  <si>
    <t>Otros 3/</t>
  </si>
  <si>
    <t xml:space="preserve">                                              Civil</t>
  </si>
  <si>
    <t xml:space="preserve">            %</t>
  </si>
  <si>
    <t xml:space="preserve">          %</t>
  </si>
  <si>
    <t>Fuente:  Oficina de Becas y  Atención Socioeconómica.</t>
  </si>
  <si>
    <t>Costarricense</t>
  </si>
  <si>
    <t>Centroamérica y Panamá</t>
  </si>
  <si>
    <t xml:space="preserve">Otra  </t>
  </si>
  <si>
    <t xml:space="preserve">                                        Nacionalidad</t>
  </si>
  <si>
    <t xml:space="preserve">   Enfermeria</t>
  </si>
  <si>
    <t xml:space="preserve"> Unidades           Número de</t>
  </si>
  <si>
    <t>De 1 a menos de 6</t>
  </si>
  <si>
    <t xml:space="preserve">De 6 y más </t>
  </si>
  <si>
    <t xml:space="preserve">                                Miembros</t>
  </si>
  <si>
    <t xml:space="preserve">         abs.</t>
  </si>
  <si>
    <r>
      <t xml:space="preserve">Sede Rodrigo Facio </t>
    </r>
    <r>
      <rPr>
        <b/>
        <vertAlign val="superscript"/>
        <sz val="10"/>
        <rFont val="Arial"/>
        <family val="2"/>
      </rPr>
      <t xml:space="preserve"> </t>
    </r>
  </si>
  <si>
    <t>2/ La distribución vertical es con respecto al total de la Universidad y el horizontal es con respecto al total de la Unidad.</t>
  </si>
  <si>
    <r>
      <t xml:space="preserve"> Total </t>
    </r>
    <r>
      <rPr>
        <vertAlign val="superscript"/>
        <sz val="10"/>
        <rFont val="Arial"/>
        <family val="2"/>
      </rPr>
      <t>1/</t>
    </r>
  </si>
  <si>
    <t>De 6 a menos de 10</t>
  </si>
  <si>
    <t xml:space="preserve">                                     Miembros</t>
  </si>
  <si>
    <t xml:space="preserve"> %</t>
  </si>
  <si>
    <t xml:space="preserve">Sistema de Estudios de Posgrado  </t>
  </si>
  <si>
    <t>F:\PLANI\PANORAMA\ESTAD95\ESTUD\BECA-AS2,XLS</t>
  </si>
  <si>
    <t>Unidades           Categoría de beca</t>
  </si>
  <si>
    <t xml:space="preserve">                               asignada</t>
  </si>
  <si>
    <t xml:space="preserve">                                      asignada</t>
  </si>
  <si>
    <t>Educación</t>
  </si>
  <si>
    <t>Matemática</t>
  </si>
  <si>
    <t>Sis Est posgrado</t>
  </si>
  <si>
    <t xml:space="preserve">Categoría        </t>
  </si>
  <si>
    <t>Occidente</t>
  </si>
  <si>
    <t>Atlántico</t>
  </si>
  <si>
    <t>Guanacaste</t>
  </si>
  <si>
    <t>Caribe</t>
  </si>
  <si>
    <t>Pacífico</t>
  </si>
  <si>
    <t>Alajuela</t>
  </si>
  <si>
    <t xml:space="preserve"> de Beca   </t>
  </si>
  <si>
    <t xml:space="preserve">    beca por primera vez, los que actualizan información o reingresan al sistema de becas.</t>
  </si>
  <si>
    <r>
      <t xml:space="preserve">2/ </t>
    </r>
    <r>
      <rPr>
        <sz val="10"/>
        <color theme="1"/>
        <rFont val="Arial"/>
        <family val="2"/>
      </rPr>
      <t xml:space="preserve"> El número de becas y su categoría respectiva, corresponden a las becas asignadas por el modelo matemático de asignación de becas.</t>
    </r>
  </si>
  <si>
    <t>% por Sede</t>
  </si>
  <si>
    <t xml:space="preserve">Matrícula y </t>
  </si>
  <si>
    <r>
      <t xml:space="preserve">% de becas </t>
    </r>
    <r>
      <rPr>
        <vertAlign val="superscript"/>
        <sz val="10"/>
        <rFont val="Arial"/>
        <family val="2"/>
      </rPr>
      <t>1/</t>
    </r>
  </si>
  <si>
    <t xml:space="preserve">Cuadro VE19: Estudiantes físicos becarios 4 o 5 que reciben montos por ayuda económica, reubicación geográfica, programa de residencias, </t>
  </si>
  <si>
    <t>Sede</t>
  </si>
  <si>
    <t xml:space="preserve">Gastos de </t>
  </si>
  <si>
    <t>Reubicación</t>
  </si>
  <si>
    <t>Programa de</t>
  </si>
  <si>
    <t>Pobreza</t>
  </si>
  <si>
    <t>Geográfica</t>
  </si>
  <si>
    <t>Transporte</t>
  </si>
  <si>
    <t>Residencias</t>
  </si>
  <si>
    <t>Académica</t>
  </si>
  <si>
    <t>Extrema</t>
  </si>
  <si>
    <t>1/  Para cada rubro se toma el mes que presentó la mayor cantidad de estudiantes beneficiarios.</t>
  </si>
  <si>
    <t xml:space="preserve">Occidente </t>
  </si>
  <si>
    <t>Horario</t>
  </si>
  <si>
    <t>Exclusión</t>
  </si>
  <si>
    <t>Notas:   Para cada rubro se toma el mes que representó la mayor cantidad de estudiantes beneficiarios.</t>
  </si>
  <si>
    <t xml:space="preserve">Cuadro VE22:  Estudiantes físicos becados, ubicados en </t>
  </si>
  <si>
    <t xml:space="preserve">                        el Programa de Residencias, según Sede.</t>
  </si>
  <si>
    <t>Total de Estudiantes</t>
  </si>
  <si>
    <t xml:space="preserve">Pacífico </t>
  </si>
  <si>
    <t xml:space="preserve">           Tipo  de</t>
  </si>
  <si>
    <t xml:space="preserve">Número de </t>
  </si>
  <si>
    <t xml:space="preserve">           Servicio</t>
  </si>
  <si>
    <t xml:space="preserve">personas atendidas </t>
  </si>
  <si>
    <t xml:space="preserve">        abs.</t>
  </si>
  <si>
    <t xml:space="preserve">         %       </t>
  </si>
  <si>
    <t>Total de Personas atendidas</t>
  </si>
  <si>
    <t>Total de Consultas</t>
  </si>
  <si>
    <t>Medicina General</t>
  </si>
  <si>
    <t>Medicina Especializada (Ginecología)</t>
  </si>
  <si>
    <t>Servicio de Psocología</t>
  </si>
  <si>
    <t>Servicio de Enfermería</t>
  </si>
  <si>
    <t>Consulta Odontología</t>
  </si>
  <si>
    <t xml:space="preserve">Consulta de nutrición </t>
  </si>
  <si>
    <t>Atención Integral y Promoción de la Salud Oral a estud. becados 4 y 5</t>
  </si>
  <si>
    <t>Personas atendidas en el Laboratorio Clínico otros proyrctos y comunidad en general</t>
  </si>
  <si>
    <t>Personas atendidas en el Laboratorio Clínico (universitarios)</t>
  </si>
  <si>
    <t>Personas atendidas en el Laboratorio Clínico Proyecto del INS</t>
  </si>
  <si>
    <t>Servicio de atención extrahospitalaria de emergencias medicas</t>
  </si>
  <si>
    <t>Servicio de laboratorio al Proyecto de Atención  Integral de Salud PAIS</t>
  </si>
  <si>
    <t>Otros servicios brindados</t>
  </si>
  <si>
    <t>Asesoría en consumo de medicamentos,. Servicio de farmacia</t>
  </si>
  <si>
    <t>Procedimientos efectuados en Enfermería</t>
  </si>
  <si>
    <t xml:space="preserve">Análisis de labo. de venta de servicios de otros proy y comuni general </t>
  </si>
  <si>
    <t>Nota: Un usuario puede acceder a más de un servicio.</t>
  </si>
  <si>
    <t>Fuente: Vicerrectoría de Vida Estudiantil, Oficina de Bienenstar y Salud</t>
  </si>
  <si>
    <t>Cuadro VE24:  Número de participantes en diferentes programas y actividades ofrecidos por la Oficina de</t>
  </si>
  <si>
    <t xml:space="preserve">            Programas       </t>
  </si>
  <si>
    <t xml:space="preserve">                              y</t>
  </si>
  <si>
    <r>
      <t xml:space="preserve">participantes </t>
    </r>
    <r>
      <rPr>
        <vertAlign val="superscript"/>
        <sz val="10"/>
        <rFont val="Arial"/>
        <family val="2"/>
      </rPr>
      <t xml:space="preserve"> </t>
    </r>
  </si>
  <si>
    <t xml:space="preserve">                                   Actividades</t>
  </si>
  <si>
    <t>Total de participantes</t>
  </si>
  <si>
    <t>Programas</t>
  </si>
  <si>
    <t>Programa de Detección del Cáncer Cérvico Uterino y de mama</t>
  </si>
  <si>
    <t>Siete cursos de Reanimación Cardiopulmonar</t>
  </si>
  <si>
    <t>Afiliaciones al seguro Social Estudiantil</t>
  </si>
  <si>
    <t>Asesoría farmacéutica en consumo de medicamentos</t>
  </si>
  <si>
    <t>Actividades</t>
  </si>
  <si>
    <t>Fuente: Vicerrectoría de Vida Estudiantil, Oficina de Salud.</t>
  </si>
  <si>
    <t xml:space="preserve">            Actividad</t>
  </si>
  <si>
    <t>participantes</t>
  </si>
  <si>
    <t>Fuente: Vicerrectoría de Vida Estudiantil, Oficina de Bienestar y Salud.</t>
  </si>
  <si>
    <t xml:space="preserve"> Área de Recreación</t>
  </si>
  <si>
    <t xml:space="preserve">Área de Deporte de Representación </t>
  </si>
  <si>
    <r>
      <t>Área de Actividades Artísticas</t>
    </r>
    <r>
      <rPr>
        <b/>
        <vertAlign val="superscript"/>
        <sz val="10"/>
        <rFont val="Arial"/>
        <family val="2"/>
      </rPr>
      <t xml:space="preserve"> </t>
    </r>
  </si>
  <si>
    <t>Fuente: Vicerrectoría de Vida Estudiantil, Oficina de  Bienestar y Salud.</t>
  </si>
  <si>
    <r>
      <t xml:space="preserve">  Administración (San Ramón)  </t>
    </r>
    <r>
      <rPr>
        <vertAlign val="superscript"/>
        <sz val="10"/>
        <color indexed="8"/>
        <rFont val="Arial"/>
        <family val="2"/>
      </rPr>
      <t>2/</t>
    </r>
  </si>
  <si>
    <r>
      <t xml:space="preserve">  Administración (Guanacaste)  </t>
    </r>
    <r>
      <rPr>
        <vertAlign val="superscript"/>
        <sz val="10"/>
        <color indexed="8"/>
        <rFont val="Arial"/>
        <family val="2"/>
      </rPr>
      <t>3/</t>
    </r>
  </si>
  <si>
    <r>
      <t xml:space="preserve">  Administración (Turrialba)  </t>
    </r>
    <r>
      <rPr>
        <vertAlign val="superscript"/>
        <sz val="10"/>
        <color indexed="8"/>
        <rFont val="Arial"/>
        <family val="2"/>
      </rPr>
      <t>4/</t>
    </r>
  </si>
  <si>
    <t xml:space="preserve">           </t>
  </si>
  <si>
    <t>Becas</t>
  </si>
  <si>
    <t>Monto</t>
  </si>
  <si>
    <t>Costo</t>
  </si>
  <si>
    <t>Prof. Becados</t>
  </si>
  <si>
    <t>Promedio</t>
  </si>
  <si>
    <t>Total de Profesores Becados</t>
  </si>
  <si>
    <t>Becados al Exterior</t>
  </si>
  <si>
    <t>Becas Cortas</t>
  </si>
  <si>
    <t>Fuente:  Oficina de Asuntos Internacionales</t>
  </si>
  <si>
    <r>
      <t xml:space="preserve">Becados al Exterior </t>
    </r>
    <r>
      <rPr>
        <vertAlign val="superscript"/>
        <sz val="12"/>
        <rFont val="Arial"/>
        <family val="2"/>
      </rPr>
      <t>1/</t>
    </r>
  </si>
  <si>
    <r>
      <t xml:space="preserve">Becas Cortas </t>
    </r>
    <r>
      <rPr>
        <vertAlign val="superscript"/>
        <sz val="12"/>
        <rFont val="Arial"/>
        <family val="2"/>
      </rPr>
      <t>2/</t>
    </r>
  </si>
  <si>
    <t xml:space="preserve">  Área de Artes y Letras</t>
  </si>
  <si>
    <t xml:space="preserve">  Área de Ciencias Básicas</t>
  </si>
  <si>
    <t xml:space="preserve">  Área de Ciencias Sociales</t>
  </si>
  <si>
    <t xml:space="preserve">  Área de Salud</t>
  </si>
  <si>
    <t xml:space="preserve">  Área de Ingeniería y Arquitectura</t>
  </si>
  <si>
    <t xml:space="preserve">  Área de Ciencias Agroalimentarias</t>
  </si>
  <si>
    <t xml:space="preserve">  Área  Administrativa</t>
  </si>
  <si>
    <r>
      <t>1/</t>
    </r>
    <r>
      <rPr>
        <sz val="12"/>
        <rFont val="Arial"/>
        <family val="2"/>
      </rPr>
      <t xml:space="preserve">  Becas de 4 años de duración promedio, dependiendo el programa de posgrado.</t>
    </r>
  </si>
  <si>
    <r>
      <t>2/</t>
    </r>
    <r>
      <rPr>
        <sz val="12"/>
        <rFont val="Arial"/>
        <family val="2"/>
      </rPr>
      <t xml:space="preserve">   Becas de 1 a 12 meses de duración en el exterior.</t>
    </r>
  </si>
  <si>
    <t>Fuente:  Oficina de Asuntos Internacionales.</t>
  </si>
  <si>
    <t xml:space="preserve">                                      Grado académico</t>
  </si>
  <si>
    <t xml:space="preserve"> Facultad de Letras</t>
  </si>
  <si>
    <t xml:space="preserve"> Facultad de Ciencias Básicas</t>
  </si>
  <si>
    <t xml:space="preserve"> Facultad de Educación </t>
  </si>
  <si>
    <t xml:space="preserve">   Formación Docente </t>
  </si>
  <si>
    <t xml:space="preserve">   Administración de Negocios </t>
  </si>
  <si>
    <t xml:space="preserve">   Economía </t>
  </si>
  <si>
    <t xml:space="preserve">   Estadística </t>
  </si>
  <si>
    <t>Facultad de Ciencias Sociales</t>
  </si>
  <si>
    <t xml:space="preserve"> Facultad de Ingeniería</t>
  </si>
  <si>
    <t xml:space="preserve">   Ingeniería en Biosistemas</t>
  </si>
  <si>
    <t xml:space="preserve"> Facultad de Ciencias Agroalimentarias</t>
  </si>
  <si>
    <t xml:space="preserve"> Facultad de Medicina</t>
  </si>
  <si>
    <t xml:space="preserve">  Facultad de Odontología </t>
  </si>
  <si>
    <t xml:space="preserve">  Sede Interuniversitaria Alajuela</t>
  </si>
  <si>
    <t xml:space="preserve">  Sede Regional de Occidente</t>
  </si>
  <si>
    <t xml:space="preserve">  Sede Regional del Atlántico </t>
  </si>
  <si>
    <t xml:space="preserve"> Revistas                       </t>
  </si>
  <si>
    <t>Publicaciones</t>
  </si>
  <si>
    <t xml:space="preserve">                                          Libros</t>
  </si>
  <si>
    <t>Total Revistas ingresadas</t>
  </si>
  <si>
    <t>Actualidaddes en Psicología</t>
  </si>
  <si>
    <t>Agronomía Costarricense</t>
  </si>
  <si>
    <t xml:space="preserve">Anuario </t>
  </si>
  <si>
    <t xml:space="preserve">Biología </t>
  </si>
  <si>
    <t>Ciencias Sociales</t>
  </si>
  <si>
    <t>Dialogos</t>
  </si>
  <si>
    <t>Geológica</t>
  </si>
  <si>
    <t>Lenguas Modernas</t>
  </si>
  <si>
    <t>Revista Filatélica</t>
  </si>
  <si>
    <r>
      <rPr>
        <b/>
        <sz val="12"/>
        <color theme="1"/>
        <rFont val="Times New Roman"/>
        <family val="1"/>
      </rPr>
      <t xml:space="preserve">Beca vigente: </t>
    </r>
    <r>
      <rPr>
        <sz val="12"/>
        <color theme="1"/>
        <rFont val="Times New Roman"/>
        <family val="1"/>
      </rPr>
      <t>se refiere: a la beca que se aplica cada ciclo lectivo y se determina luego de la aplicación  de las disposiciones reglamentarias, a saber: carga académica, rendimiento académico, acuerdos de la Comisión Asesora de Becas, y es la que se utiliza para el cálculo del pago de la matrícula de los estudiantes y la asignación de beneficios complementarios. Esta beca puede ser mayor, menor o igual a la beca permanente.</t>
    </r>
  </si>
  <si>
    <r>
      <rPr>
        <sz val="7"/>
        <color theme="1"/>
        <rFont val="Times New Roman"/>
        <family val="1"/>
      </rPr>
      <t xml:space="preserve"> </t>
    </r>
    <r>
      <rPr>
        <b/>
        <sz val="12"/>
        <color theme="1"/>
        <rFont val="Times New Roman"/>
        <family val="1"/>
      </rPr>
      <t>Beca de asistencia</t>
    </r>
    <r>
      <rPr>
        <sz val="12"/>
        <color theme="1"/>
        <rFont val="Times New Roman"/>
        <family val="1"/>
      </rPr>
      <t xml:space="preserve">: </t>
    </r>
    <r>
      <rPr>
        <b/>
        <sz val="12"/>
        <color theme="1"/>
        <rFont val="Times New Roman"/>
        <family val="1"/>
      </rPr>
      <t>socioeconómica</t>
    </r>
    <r>
      <rPr>
        <sz val="12"/>
        <color theme="1"/>
        <rFont val="Times New Roman"/>
        <family val="1"/>
      </rPr>
      <t>: la beca de asistencia socioeconómica otorga el beneficio de la exoneración total o parcial del costo de matrícula por ciclo lectivo. Se asigna según la situación socioeconómica del estudiante y su grupo familiar. La beca once, además de la exoneración  total del pago de matrícula, otorga una ayuda económica mensual. Es un apoyo que el sistema brinda al estudiante para que culmine sus estudios en una carrera universitaria.</t>
    </r>
  </si>
  <si>
    <r>
      <rPr>
        <b/>
        <sz val="12"/>
        <color theme="1"/>
        <rFont val="Times New Roman"/>
        <family val="1"/>
      </rPr>
      <t>Beca de estímulo</t>
    </r>
    <r>
      <rPr>
        <sz val="12"/>
        <color theme="1"/>
        <rFont val="Times New Roman"/>
        <family val="1"/>
      </rPr>
      <t>: consiste en la exoneración total o parcial de los costos de matrícula y se otorga con el propósito de impulsar la excelencia académica, la participación de los estudiantes  en determinados campos de interés institucional definidos por el Consejo Universitario o en el reglamento, y la participación en grupos culturales y deportivos. Se incluyen en ésta categoría las becas por excelencia académica, horas estudiante y horas asistente, funcionarios universitarios  y sus dependientes y otros convenios.</t>
    </r>
  </si>
  <si>
    <r>
      <rPr>
        <b/>
        <sz val="12"/>
        <color theme="1"/>
        <rFont val="Times New Roman"/>
        <family val="1"/>
      </rPr>
      <t>Extensión Cultural:</t>
    </r>
    <r>
      <rPr>
        <sz val="12"/>
        <color theme="1"/>
        <rFont val="Times New Roman"/>
        <family val="1"/>
      </rPr>
      <t xml:space="preserve"> es la proyección y promoción del quehacer universitario en el ámbito cultural y artístico dentro y fuera de las fronteras costarricenses. Busca responder a las necesidades de la población a la cual va dirigida, enriqueciendo, protegiendo y activando sus propias manifestaciones culturales.</t>
    </r>
  </si>
  <si>
    <r>
      <rPr>
        <b/>
        <sz val="12"/>
        <color theme="1"/>
        <rFont val="Times New Roman"/>
        <family val="1"/>
      </rPr>
      <t xml:space="preserve">Extensión Docente: </t>
    </r>
    <r>
      <rPr>
        <sz val="12"/>
        <color theme="1"/>
        <rFont val="Times New Roman"/>
        <family val="1"/>
      </rPr>
      <t>es el proceso mediante el cual el quehacer académico de la Universidad, se traslada a la comunidad nacional, por medio de las modalidades de: difusión, actualización, capacitación y servicios especiales. La extensión docente utiliza como opciones metodológicas: seminarios, talleres, cursos, planes integrados, asesorías, servicios especializados y otros, bajo la responsabilidad del docente como conductor académico.</t>
    </r>
  </si>
  <si>
    <r>
      <rPr>
        <b/>
        <sz val="12"/>
        <color theme="1"/>
        <rFont val="Times New Roman"/>
        <family val="1"/>
      </rPr>
      <t>Horas Asistente</t>
    </r>
    <r>
      <rPr>
        <sz val="12"/>
        <color theme="1"/>
        <rFont val="Times New Roman"/>
        <family val="1"/>
      </rPr>
      <t>: es una categoría de beca estudiantil, en la que se designa al estudiante, para colaborar en las actividades sustantivas de la Universidad: docencia, investigación y acción social. Debe cumplir con los requisitos de ser estudiante regular, estar matrículado en 9 créditos en el ciclo lectivo ordinario, haber aprobado 4 años del respectivo programa de estudios y tener un rendimiento académico no inferior a 80.</t>
    </r>
  </si>
  <si>
    <r>
      <rPr>
        <b/>
        <sz val="12"/>
        <color theme="1"/>
        <rFont val="Times New Roman"/>
        <family val="1"/>
      </rPr>
      <t>Horas Estudiante</t>
    </r>
    <r>
      <rPr>
        <sz val="12"/>
        <color theme="1"/>
        <rFont val="Times New Roman"/>
        <family val="1"/>
      </rPr>
      <t>: es una categoría de beca estudiantil, en la que se designa al estudiante, para colaborar en actividades propias de docencia, investigación y acción social. Debe cumplir con los requisitos de ser estudiante regular, matrículado en 9 créditos, en el ciclo lectivo en el cual se designa y haber aprobado la asignatura en la que prestará colaboración, cuando se refiera a la docencia.</t>
    </r>
  </si>
  <si>
    <r>
      <rPr>
        <b/>
        <sz val="12"/>
        <color theme="1"/>
        <rFont val="Times New Roman"/>
        <family val="1"/>
      </rPr>
      <t>Investigación Aplicada</t>
    </r>
    <r>
      <rPr>
        <sz val="12"/>
        <color theme="1"/>
        <rFont val="Times New Roman"/>
        <family val="1"/>
      </rPr>
      <t>: actividades cuyo propósito corresponde a la búsqueda científica del conocimiento orientados a aplicaciones prácticas. Este tipo de investigación normalmente diagnostica establece la fase evolutiva del sujeto de estudio para proponer soluciones, sean éstas tratamientos o recomendaciones de manejo racional.</t>
    </r>
  </si>
  <si>
    <r>
      <rPr>
        <b/>
        <sz val="12"/>
        <color theme="1"/>
        <rFont val="Times New Roman"/>
        <family val="1"/>
      </rPr>
      <t>Investigación para el Desarrollo Tecnológico</t>
    </r>
    <r>
      <rPr>
        <sz val="12"/>
        <color theme="1"/>
        <rFont val="Times New Roman"/>
        <family val="1"/>
      </rPr>
      <t>: conjunto de actividades que se llevan a cabo con el propósito de diseñar, desarrollar, innovar o mejorar prototipos, modelos o procesos de producción o materiales, especialmente aquellos de interés económico o aplicado, que podrían tener resultados patentables o susceptibles al régimen de protección intelectual.</t>
    </r>
  </si>
  <si>
    <r>
      <rPr>
        <b/>
        <sz val="12"/>
        <color theme="1"/>
        <rFont val="Times New Roman"/>
        <family val="1"/>
      </rPr>
      <t>Personal de Apoyo:</t>
    </r>
    <r>
      <rPr>
        <sz val="12"/>
        <color theme="1"/>
        <rFont val="Times New Roman"/>
        <family val="1"/>
      </rPr>
      <t xml:space="preserve"> es el recurso humano que coadyuva, en forma directa, con la ejecución de las funciones sustantivas de la academia. Se trata del personal fijo que asiste al profesor en las diferentes actividades requeridas en los laboratorios, en las prácticas de campo, en las investigaciones, en acción social, entre otros.</t>
    </r>
  </si>
  <si>
    <r>
      <rPr>
        <b/>
        <sz val="12"/>
        <color theme="1"/>
        <rFont val="Times New Roman"/>
        <family val="1"/>
      </rPr>
      <t>Trabajo Comunal Universitario</t>
    </r>
    <r>
      <rPr>
        <sz val="12"/>
        <color theme="1"/>
        <rFont val="Times New Roman"/>
        <family val="1"/>
      </rPr>
      <t>: es la actividad interdisciplinaria realizada por la Universidad de Costa Rica por medio de sus estudiantes y profesores, en íntima relación con las comunidades. Implica una interacción dinámica y crítica que contribuye a entender y resolver problemas concretos de esas comunidades y de la sociedad costarricense.</t>
    </r>
  </si>
  <si>
    <t xml:space="preserve">LANAMME </t>
  </si>
  <si>
    <t>Cuadro I-3:  Número de Proyectos activos, nuevos en desarrollo, terminados, ampliaciones,</t>
  </si>
  <si>
    <r>
      <t>1/</t>
    </r>
    <r>
      <rPr>
        <sz val="10"/>
        <color indexed="8"/>
        <rFont val="Arial"/>
        <family val="2"/>
      </rPr>
      <t xml:space="preserve">  Incluyen las horas profesor según corresponda, convertidas a equivalentes de tiempo completo, y contemplan plazas en propiedad e interinas.</t>
    </r>
  </si>
  <si>
    <t>I ciclo 2019</t>
  </si>
  <si>
    <t>II ciclo 2019</t>
  </si>
  <si>
    <t>Nota: Se refiere a personas físicas, una misma persona puede tener varios tipos de</t>
  </si>
  <si>
    <t xml:space="preserve">          nombramiento y jornadas.</t>
  </si>
  <si>
    <t>Universidad de Costa Rica 2/</t>
  </si>
  <si>
    <t xml:space="preserve">Nota: Un docente puede tener dos tipos de jornada en cada Unidad Académica, tiempo profesor u horas profesor, y se contabililzan ambos tipos si los tuvieren. </t>
  </si>
  <si>
    <t xml:space="preserve">   Ctro.Inv. en Neurociencia (CIN)</t>
  </si>
  <si>
    <t xml:space="preserve">   Ctro. Inv.  Tecnologia Inf.  Y Comu (CITIC)</t>
  </si>
  <si>
    <t xml:space="preserve">   Unidad de Inv. Jardín Botanico  Lankester (JBL)</t>
  </si>
  <si>
    <t>2019</t>
  </si>
  <si>
    <r>
      <t xml:space="preserve">1/ </t>
    </r>
    <r>
      <rPr>
        <sz val="10"/>
        <rFont val="Arial"/>
        <family val="2"/>
      </rPr>
      <t xml:space="preserve"> Fondo Especial para la Educación Superior, No incluye Fondos del Sistema.</t>
    </r>
  </si>
  <si>
    <t>2018- 2019</t>
  </si>
  <si>
    <r>
      <t xml:space="preserve">  Docencia (Guanacaste) </t>
    </r>
    <r>
      <rPr>
        <vertAlign val="superscript"/>
        <sz val="10"/>
        <color indexed="8"/>
        <rFont val="Arial"/>
        <family val="2"/>
      </rPr>
      <t>2/</t>
    </r>
  </si>
  <si>
    <t>Maestria académica</t>
  </si>
  <si>
    <t>Maestria profesional</t>
  </si>
  <si>
    <t xml:space="preserve">   Ingeniería de Biosistemas</t>
  </si>
  <si>
    <t xml:space="preserve">   Ingeniería de Biosistemas </t>
  </si>
  <si>
    <t xml:space="preserve">  Matriculadas            Aprobadas                              </t>
  </si>
  <si>
    <t xml:space="preserve">   Ingeniería de Bisistemas</t>
  </si>
  <si>
    <t xml:space="preserve">   Ciencias Médicas</t>
  </si>
  <si>
    <r>
      <t xml:space="preserve">  Investigación (Turrialba)  </t>
    </r>
    <r>
      <rPr>
        <vertAlign val="superscript"/>
        <sz val="10"/>
        <color indexed="8"/>
        <rFont val="Arial"/>
        <family val="2"/>
      </rPr>
      <t>2/</t>
    </r>
  </si>
  <si>
    <t xml:space="preserve">   CICG</t>
  </si>
  <si>
    <t xml:space="preserve">    IIA</t>
  </si>
  <si>
    <r>
      <t xml:space="preserve">Maestria  </t>
    </r>
    <r>
      <rPr>
        <vertAlign val="superscript"/>
        <sz val="10"/>
        <color indexed="8"/>
        <rFont val="Arial"/>
        <family val="2"/>
      </rPr>
      <t>2/</t>
    </r>
  </si>
  <si>
    <t xml:space="preserve">   PROSIC</t>
  </si>
  <si>
    <t>Libros Digitales PDF o PUB</t>
  </si>
  <si>
    <r>
      <t xml:space="preserve">5/ </t>
    </r>
    <r>
      <rPr>
        <sz val="10"/>
        <rFont val="Arial"/>
        <family val="2"/>
      </rPr>
      <t xml:space="preserve"> Incluye los servicios administrativos de las bibliotecas Carlos Monge y Luis Demetrio Tinoco,  Ciencias de la Salud.</t>
    </r>
  </si>
  <si>
    <t>Colecciones</t>
  </si>
  <si>
    <t>Materiales Audiovisuales</t>
  </si>
  <si>
    <t xml:space="preserve">  Objetos tridimensionales</t>
  </si>
  <si>
    <t>Cuadro AS3 : Número de profesores que participaron en los proyectos de Extensión Docente, distribuidos según categoría,</t>
  </si>
  <si>
    <t xml:space="preserve">Categoría       </t>
  </si>
  <si>
    <t xml:space="preserve">                             Grado</t>
  </si>
  <si>
    <t>Interino (a)</t>
  </si>
  <si>
    <t>Instructor (a)</t>
  </si>
  <si>
    <t>Adjunto (a)</t>
  </si>
  <si>
    <t>Asociado (a)</t>
  </si>
  <si>
    <t>Catedrático (a)</t>
  </si>
  <si>
    <t>Sin Datos</t>
  </si>
  <si>
    <t>Estudios generales</t>
  </si>
  <si>
    <t>Centros e Institutos de Investigación</t>
  </si>
  <si>
    <t>Cantidad de personas</t>
  </si>
  <si>
    <t>Mes</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</si>
  <si>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</si>
  <si>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</si>
  <si>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</si>
  <si>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</si>
  <si>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</si>
  <si>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</si>
  <si>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</si>
  <si>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</si>
  <si>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Setiembre</t>
  </si>
  <si>
    <t xml:space="preserve">   Octubre</t>
  </si>
  <si>
    <t xml:space="preserve">   Noviembre</t>
  </si>
  <si>
    <t xml:space="preserve">   Diciembre</t>
  </si>
  <si>
    <t>III Ciclo</t>
  </si>
  <si>
    <t xml:space="preserve">Mujer </t>
  </si>
  <si>
    <r>
      <t xml:space="preserve">Total </t>
    </r>
    <r>
      <rPr>
        <vertAlign val="superscript"/>
        <sz val="10"/>
        <rFont val="Arial"/>
        <family val="2"/>
      </rPr>
      <t xml:space="preserve"> </t>
    </r>
    <r>
      <rPr>
        <sz val="10"/>
        <rFont val="Arial"/>
        <family val="2"/>
      </rPr>
      <t>2/</t>
    </r>
  </si>
  <si>
    <t>1/ Corresponde al total de estudiantes becados de la Universidad para el I ciclo 2019.</t>
  </si>
  <si>
    <t xml:space="preserve">            Total 2/</t>
  </si>
  <si>
    <t xml:space="preserve">             Total </t>
  </si>
  <si>
    <t>Extranjero 2/</t>
  </si>
  <si>
    <t>Medicina Especializada (Psiquiatria) 1/</t>
  </si>
  <si>
    <t>Taller de Primeros Auxilios Básicos</t>
  </si>
  <si>
    <t xml:space="preserve">   Sede Interuniversitaria de Alajuela</t>
  </si>
  <si>
    <t xml:space="preserve">   Sede Interuniversitaria de  Alajuela</t>
  </si>
  <si>
    <t>Distribución de plazas en la Universidad de Costa Rica, por programa y subprograma. 2020.  (Ver Gráfico RH1)</t>
  </si>
  <si>
    <t>Distribución del personal docente, según tipo de nombramiento y ciclo lectivo, por unidad. 2020.</t>
  </si>
  <si>
    <t>Profesores en régimen académico, según categoría, por unidad. 2020.</t>
  </si>
  <si>
    <t>Distribución del personal docente en régimen académico, según grado académico, por unidad I ciclo 2020.  (Ver Gráfico RH4)</t>
  </si>
  <si>
    <t>Distribución del personal docente en régimen académico, según grado académico, por unidad II ciclo 2020.  (Ver Gráfico RH4)</t>
  </si>
  <si>
    <t>Distribución del personal docente interino, según grado académico, por unidad. I ciclo 2020.  (Ver Gráfico RH5)</t>
  </si>
  <si>
    <t>Distribución del personal docente interino, según grado académico, por unidad. II ciclo    2020.  (Ver Gráfico RH 5)</t>
  </si>
  <si>
    <t>Distribución del personal docente en propiedad, según jornada, por unidad I ciclo  2020.  (Ver Gráfico RH6)</t>
  </si>
  <si>
    <t>Distribución del personal docente en propiedad, según jornada, por unidad. II ciclo   2020. (Ver Gráfico RH6)</t>
  </si>
  <si>
    <t>Distribución del personal docente interino, según jornada, por unidad. I ciclo   2020. (Ver Gráfico RH7)</t>
  </si>
  <si>
    <t>Distribución del personal docente interino, según jornada, por unidad. II ciclo   2020. (Ver Gráfico RH7)</t>
  </si>
  <si>
    <t>Distribución de la carga académica del personal docente, por unidad. I ciclo 2020.</t>
  </si>
  <si>
    <t>Distribución del personal docente, según tipo de nombramiento, por ciclo lectivo. 2016-2020.  (Ver Gráfico RH2)</t>
  </si>
  <si>
    <t>Profesores en régimen académico, según categoría. 2016 – 2020.  (Ver Gráfico RH3)</t>
  </si>
  <si>
    <t>Total   de   cargas   académicas   por   actividad.   I   ciclo  de   2016 – 2020.  (Ver Gráfico RH8)</t>
  </si>
  <si>
    <t>Cuadro RH1  Distribución de Plazas en la Universidad de Costa Rica, por programa y subprograma.  2020</t>
  </si>
  <si>
    <t xml:space="preserve">   Ingeniería en Biosistemas </t>
  </si>
  <si>
    <t xml:space="preserve">  Oficina de Recursos Humanos</t>
  </si>
  <si>
    <t xml:space="preserve">   Sede del Sur</t>
  </si>
  <si>
    <r>
      <t>4/</t>
    </r>
    <r>
      <rPr>
        <sz val="10"/>
        <rFont val="Arial"/>
        <family val="2"/>
      </rPr>
      <t xml:space="preserve"> Incluyen el Recinto de Paraíso y el de Guápiles.</t>
    </r>
  </si>
  <si>
    <t>Fuente:  Presupuesto por Programas y Actividades, Relación de Puestos 2020 (modificación 3)</t>
  </si>
  <si>
    <t xml:space="preserve">  Decanato de Artes</t>
  </si>
  <si>
    <t xml:space="preserve">   Decanato de Letras </t>
  </si>
  <si>
    <t xml:space="preserve">   Decanato de Ciencias </t>
  </si>
  <si>
    <t xml:space="preserve">   Decanato de Ciencias Sociales </t>
  </si>
  <si>
    <t xml:space="preserve">   Decanato de Medicina </t>
  </si>
  <si>
    <t xml:space="preserve">   Decanato de Ciencias Agroalimentarias</t>
  </si>
  <si>
    <t xml:space="preserve">   Decanato de Ingeniería </t>
  </si>
  <si>
    <t xml:space="preserve">   Sede Regional del Sur</t>
  </si>
  <si>
    <t>Cuadro RH3:   Distribución del personal docente, según tipo de nombramiento, por ciclo lectivo.  2016 - 2020.</t>
  </si>
  <si>
    <t>I ciclo 2020</t>
  </si>
  <si>
    <t>II ciclo 2020</t>
  </si>
  <si>
    <t>Cuadro RH4:    Profesores en Régimen Académico, según categoría, por unidad.  2020</t>
  </si>
  <si>
    <t>Cuadro RH5:   Profesores en régimen académico,  según categoría.  2016 - 2020.</t>
  </si>
  <si>
    <t>Cuadro RH6:   Distribución del personal docente en régimen académico, según grado académico, por unidad. I ciclo 2020.</t>
  </si>
  <si>
    <t xml:space="preserve">   Decanato de Artes</t>
  </si>
  <si>
    <t xml:space="preserve">   Decanato de Ciencias Sociales</t>
  </si>
  <si>
    <t xml:space="preserve">   Decanato de Medicina  </t>
  </si>
  <si>
    <t xml:space="preserve">   Decanato de Ingeniería  </t>
  </si>
  <si>
    <t>Cuadro RH7:   Distribución del personal docente en régimen académico, según grado académico, por unidad. II ciclo 2020.</t>
  </si>
  <si>
    <t xml:space="preserve">   Decanato de Ciencias Económicas </t>
  </si>
  <si>
    <t>Cuadro RH8:   Distribución del personal docente interino, según grado académico, por unidad. I ciclo 2020.</t>
  </si>
  <si>
    <t>Cuadro RH9:   Distribución del personal docente interino, según grado académico, por unidad. II ciclo 2020.</t>
  </si>
  <si>
    <t>Cuadro RH10:   Distribución del personal docente, en propiedad según jornada, por unidad. I ciclo 2020.</t>
  </si>
  <si>
    <t>Tiempo Completo o más</t>
  </si>
  <si>
    <t xml:space="preserve">   Decanato Medicina  </t>
  </si>
  <si>
    <t>Cuadro RH11:   Distribución del personal docente, en propiedad según jornada, por unidad. II ciclo 2020.</t>
  </si>
  <si>
    <t xml:space="preserve">   Decanato de Cs. Agroalimentarias </t>
  </si>
  <si>
    <t>Cuadro RH12:   Distribución del personal docente, interino según jornada, por unidad. I ciclo 2020.</t>
  </si>
  <si>
    <t>Cuadro RH13:   Distribución del personal docente, interino según jornada, por unidad. II ciclo 2020.</t>
  </si>
  <si>
    <t xml:space="preserve">   Decanato e Ciencias Agroalimentarias</t>
  </si>
  <si>
    <t>Cuadro  RH14:  Distribución de la carga académica del personal docente por unidad, (horas reloj por semana), para el I ciclo 2020.</t>
  </si>
  <si>
    <t xml:space="preserve">   Decanato de Artes </t>
  </si>
  <si>
    <t xml:space="preserve">   Ctro. Inv. y Est. Desarrollo Sostenible (CIEDES)</t>
  </si>
  <si>
    <t>Cuadro RH15:  Total de carga académica por actividad, para el I ciclo de 2016-2020.</t>
  </si>
  <si>
    <t>Total de ingresos de la Universidad de Costa Rica, según clase de ingreso. En colones. 2016-2020.</t>
  </si>
  <si>
    <t>Total de egresos, por programa. En colones corrientes. 2020.</t>
  </si>
  <si>
    <t xml:space="preserve">Total de egresos de la Universidad de Costa Rica, según clase de egreso. En colones corrientes. 2016- 2020. </t>
  </si>
  <si>
    <t>Cuadro RF2:  Total de Ingresos de la Universidad de Costa Rica, según clase de ingreso. En colones corrientes.  2016-2020.</t>
  </si>
  <si>
    <t>2020</t>
  </si>
  <si>
    <t>Fuente:  Estados Financieros y Liquidación Presupuestaria 2016-2020, Oficina de Administración Financiera.</t>
  </si>
  <si>
    <t>Cuadro RF3:   Total de gastos, por programa. En colones corrientes. 2020.</t>
  </si>
  <si>
    <t>Plan de Mejoramiento Instituc.</t>
  </si>
  <si>
    <t>Fuente:  Estados Financieros y Liquidación Presupuestaria al 31 de diciembre de 2020, Oficina de Administración Financiera.</t>
  </si>
  <si>
    <t>Cuadro RF4   Total de Egresos de la Universidad de Costa Rica, según clase de egreso. En colones corrientes. 2016 - 2020</t>
  </si>
  <si>
    <t>Fuente:  Estados Financieros y Liquidación Presupuestaria al 31 de diciembre 2016 - 2020, Oficina de Administración Financiera.</t>
  </si>
  <si>
    <t>Distribución de plazas del Programa de Docencia, por programa y subprograma.  2020. (Ver Gráfico D1)</t>
  </si>
  <si>
    <t>Número de titulaciones ofrecidas, según grado y posgrado, por unidad. 2020.  (Ver Gráfico D2)</t>
  </si>
  <si>
    <t>Número de posgrados ofrecidos, por área 2020 (Ver Gráfico D3)</t>
  </si>
  <si>
    <t>Estudiantes físicos de pregrado y grado, según materias matriculadas en el año, por unidad. 2020.  (Ver Gráfico D4)</t>
  </si>
  <si>
    <t xml:space="preserve">Estudiantes físicos de posgrado, según materias matriculadas en el año. 2020. (Ver Gráfico D4) </t>
  </si>
  <si>
    <t xml:space="preserve">Estudiantes físicos de pregrado y grado, según materias aprobadas en el año, por unidad. 2020. (Ver Gráfico D4) </t>
  </si>
  <si>
    <t>Estudiantes físicos de posgrado, según materias aprobadas en el año. 2020. (Ver Gráfico D4)</t>
  </si>
  <si>
    <t>Estudiantes físicos de pregrado y grado, según créditos matriculados en el año, por  unidad. 2020.  (Ver Gráfico D5)</t>
  </si>
  <si>
    <t>Estudiantes físicos de posgrado, según créditos matriculados en el año. 2020.  (Ver Gráfico D5)</t>
  </si>
  <si>
    <t>Estudiantes físicos de pregrado y grado, según créditos aprobados en el año, por unidad. 2020.  (Ver Gráfico D5)</t>
  </si>
  <si>
    <t>Estudiantes físicos de posgrado, según créditos aprobados, en el año. 2020. (Ver Gráfico D5)</t>
  </si>
  <si>
    <t>Estudiantes físicos de pregrado y grado, según materias aprobadas, por materias matriculadas. 2020.</t>
  </si>
  <si>
    <t>Estudiantes físicos de posgrado, según materias aprobadas, por materias matriculadas. 2020.</t>
  </si>
  <si>
    <t>Estudiantes físicos de pregrado y grado, según créditos aprobados, por créditos matriculados. 2020.</t>
  </si>
  <si>
    <t>Estudiantes físicos de posgrado, según créditos aprobados, por créditos matriculados. 2020.</t>
  </si>
  <si>
    <t>Títulos otorgados a graduados de pregrado y grado, según grado académico obtenido, por unidad. 2020.  (Ver Gráfico D6)</t>
  </si>
  <si>
    <t>Títulos otorgados a graduados de pregrado y grado, según genero, por unidad. 2020.  (Ver Gráfico D7 y D7.1)</t>
  </si>
  <si>
    <t>Títulos otorgados a graduados, según género, de posgrado. 2020.  (Ver Gráfico D8 y D8.1)</t>
  </si>
  <si>
    <t>Títulos otorgados a graduados de pregrado, grado y posgrado, según género, por área y sede  2020.  (Ver Gráfico D9)</t>
  </si>
  <si>
    <t>Cuadro D-1 Distribución de Plazas del Programa de Docencia, por programa y subprograma.  2020</t>
  </si>
  <si>
    <r>
      <t>1/</t>
    </r>
    <r>
      <rPr>
        <sz val="10"/>
        <color indexed="8"/>
        <rFont val="Arial"/>
        <family val="2"/>
      </rPr>
      <t xml:space="preserve">  Incluyen las horas profesor según corresponda, convertidas a equivalentes de tiempo completo y contemplan plazas en propiedad e interinas.</t>
    </r>
  </si>
  <si>
    <r>
      <t xml:space="preserve">Cuadro D2:  Número de Titulaciones </t>
    </r>
    <r>
      <rPr>
        <vertAlign val="superscript"/>
        <sz val="11"/>
        <rFont val="Arial"/>
        <family val="2"/>
      </rPr>
      <t>1/</t>
    </r>
    <r>
      <rPr>
        <sz val="11"/>
        <rFont val="Arial"/>
        <family val="2"/>
      </rPr>
      <t xml:space="preserve"> ofrecidas, según pregrado y grado, por unidad.  2020</t>
    </r>
  </si>
  <si>
    <t xml:space="preserve">  Sede Regional del Sur</t>
  </si>
  <si>
    <t>1/ En las titulaciones se incluyen los énfasis de cada carrera cuando los tienen.</t>
  </si>
  <si>
    <t>Fuente:  Resolución VD-11651-2020, Anexo 2.</t>
  </si>
  <si>
    <t>Cuadro D3: Número de posgrados ofrecidos, por área 2020</t>
  </si>
  <si>
    <t>Cuadro D4:  Estudiantes físicos según materias matriculadas de pregrado y grado, por unidad.  2020</t>
  </si>
  <si>
    <t>Fuente:   Archivo de Notas del 23 de febrero de 2021, Oficina de Registro.</t>
  </si>
  <si>
    <t>Cuadro D5:   Estudiantes físicos de posgrado, según materias matriculadas en el año. 2020</t>
  </si>
  <si>
    <t xml:space="preserve">  Ingeniería en Biosistemas </t>
  </si>
  <si>
    <t>Fuente:   Archivo de Notas del  23 febrero de 2021, Oficina de Registro.</t>
  </si>
  <si>
    <t>Cuadro  D6:   Estudiantes físicos de pregrado y grado, según materias aprobadas en el año, por unidad.  2020</t>
  </si>
  <si>
    <t>Nota: No se incluyen estudiantes físicos que tienen una letra como nota (esta no tiene ponderación númerica).</t>
  </si>
  <si>
    <t>Cuadro D 7:    Estudiantes físicos de posgrado, según materias aprobadas en el año. 2020</t>
  </si>
  <si>
    <t>Fuente:   Archivo de Notas del 23 febrero 2021, Oficina de Registro.</t>
  </si>
  <si>
    <t>Cuadro  D8:   Estudiantes físicos de pregrado y grado,  según créditos matriculados en el año,  por unidad. 2020</t>
  </si>
  <si>
    <t>Fuente:   Archivo de 23 febrero de 2021, Oficina de Registro.</t>
  </si>
  <si>
    <t>Cuadro D9:    Estudiantes físicos de posgrado, según créditos matriculados en el año. 2020</t>
  </si>
  <si>
    <t>Fuente:   Archivo de Notas del 23  febrero de 2021, Oficina de Registro.</t>
  </si>
  <si>
    <t>Cuadro D10:   Estudiantes físicos de pregrado y grado, según créditos aprobados en el año, por unidad. 2020</t>
  </si>
  <si>
    <t>Nota: No se incluyen los estudiantes físicos que tienen una letra como nota y esta no tiene ponderación númerica.</t>
  </si>
  <si>
    <t>Fuente:   Archivo de Notas de23 febrero 2021, Oficina de Registro.</t>
  </si>
  <si>
    <t>Cuadro D11:   Estudiantes físicos de posgrado, según créditos aprobados en el año. 2020</t>
  </si>
  <si>
    <t>Nota: No se incluyen los estudiantes físicos que tienen una letra como nota (esta no tiene ponderación númerica).</t>
  </si>
  <si>
    <r>
      <t>1/</t>
    </r>
    <r>
      <rPr>
        <b/>
        <sz val="10"/>
        <rFont val="Arial"/>
        <family val="2"/>
      </rPr>
      <t xml:space="preserve"> </t>
    </r>
    <r>
      <rPr>
        <sz val="10"/>
        <rFont val="Arial"/>
        <family val="2"/>
      </rPr>
      <t xml:space="preserve"> La distribución vertical es con respecto al total de la Universidad y la distribución horizontal es con respecto al total de la Unidad.</t>
    </r>
  </si>
  <si>
    <t>Fuente:   Archivo de Notas de 23 de febrero 2021 Oficina de Registro.</t>
  </si>
  <si>
    <t>Cuadro D12:   Estudiantes físicos de pregrado y grado, según materias aprobadas, por materias matriculadas. 2020</t>
  </si>
  <si>
    <t>Fuente:  Archivo de Notas de 23 de febrero de 2021, Oficina de Registro.</t>
  </si>
  <si>
    <t>Cuadro D13:   Estudiantes físicos de posgrado, según materias aprobadas, por materias matriculadas.  2020</t>
  </si>
  <si>
    <t>Fuente:   Archivo de Notas de 23 de febrero de 2021, Oficina de Registro.</t>
  </si>
  <si>
    <t>Cuadro D14:   Estudiantes físicos de pregrado y grado, según créditos aprobados,  por créditos matriculados.  2020</t>
  </si>
  <si>
    <t>Fuente:   Archivo de Notas del 23 febrero de 2021, Oficina de Registro.</t>
  </si>
  <si>
    <t>Cuadro D15:   Estudiantes físicos de posgrado, según créditos aprobados, por créditos matriculados.  2020</t>
  </si>
  <si>
    <t>Fuente: Archivo de Notas del 23 de febrero de 2021, Oficina de Registro.</t>
  </si>
  <si>
    <t>Cuadro D16:   Títulos otorgados en pregrado y grado, según grado académico obtenido, por unidad.  2020.</t>
  </si>
  <si>
    <t>a/ Corresponde a 50 profesorados.</t>
  </si>
  <si>
    <t>b/ Corresponde a 6 profesorados.</t>
  </si>
  <si>
    <t>c/ Corresponde a 1 profesorados.</t>
  </si>
  <si>
    <t>d/ Corresponde a 4 profesorados.</t>
  </si>
  <si>
    <t>e/ Corresponde a 3 profesorados y 14 diplomado.</t>
  </si>
  <si>
    <t>f/ Corresponde a 6 profesorados y 6 diplomado..</t>
  </si>
  <si>
    <t>Cuadro D17   Títulos otorgados a graduados de pregrado y grado, según género, por unidad.  2020</t>
  </si>
  <si>
    <t>Cuadro D18:  Títulos otorgados a graduados de posgrado, según género.  2020</t>
  </si>
  <si>
    <r>
      <t xml:space="preserve">            Total </t>
    </r>
    <r>
      <rPr>
        <vertAlign val="superscript"/>
        <sz val="11"/>
        <rFont val="Arial"/>
        <family val="2"/>
      </rPr>
      <t>1/</t>
    </r>
  </si>
  <si>
    <t xml:space="preserve">  Historia </t>
  </si>
  <si>
    <t xml:space="preserve">   Ciencias de la Alimentación</t>
  </si>
  <si>
    <t xml:space="preserve">   Ciencias Cognoscitivas</t>
  </si>
  <si>
    <t xml:space="preserve">   Cs. Biomédicas </t>
  </si>
  <si>
    <t xml:space="preserve">   Tecnologïa de la Información</t>
  </si>
  <si>
    <t xml:space="preserve">Cuadro D19:   Número de estudiantes graduados de pregrado, grado y posgrado, según género, </t>
  </si>
  <si>
    <t xml:space="preserve">                       por sede y área.  2020</t>
  </si>
  <si>
    <t>Distribución de plazas del Programa de Investigación, por programa y subprograma.  2020.  (Ver Gráfico I-1)</t>
  </si>
  <si>
    <t>Proyectos nuevos en desarrollo, terminados, cerrados, ampliaciones y reactivaciones por unidad. 2020.  (Ver Gráfico I-2)</t>
  </si>
  <si>
    <t>Número de Proyectos, según tipo por unidad.  2020 (Ver Gráfico I-3)</t>
  </si>
  <si>
    <t>Número de Investigadores (as) participantes en los proyectos de investigación, según grado y género, por programa y área.  2020 (Ver Gráfico I-4)</t>
  </si>
  <si>
    <t xml:space="preserve">Número de ejemplares de revistas publicadas. 2020. </t>
  </si>
  <si>
    <t xml:space="preserve">Número de libros publicados, según clasificación por modalidad 2020. </t>
  </si>
  <si>
    <t>Número de usuarios atendidos, según tipo de servicio, por biblioteca. 2020. (Ver Gráfico I-5)</t>
  </si>
  <si>
    <t>Número de títulos impresos nuevos, por modalidad de adquisición. 2020.</t>
  </si>
  <si>
    <t>Número de títulos eléctricos nuevos, por modalidad de adquisición. 2020.</t>
  </si>
  <si>
    <t>Material bibliográfico procesado por Sede en el 2020</t>
  </si>
  <si>
    <t xml:space="preserve"> Préstamo de materiales bibliográficos, equipo audiovisual, salas y auditorios, según tipo de servicio, por biblioteca.   2020</t>
  </si>
  <si>
    <t>Número de usuarios atendidos, por tipo de servicio. 2016-2020.</t>
  </si>
  <si>
    <t xml:space="preserve">Número de Proyectos activos, nuevos en desarrollo, terminados, ampliaciones, reactivaciones, cerrados y suspendidos. 2016 – 2020. </t>
  </si>
  <si>
    <t>Cuadro I-1  Distribución de Plazas del Programa de Investigación, por programa y subprograma.  2020</t>
  </si>
  <si>
    <r>
      <t>2/</t>
    </r>
    <r>
      <rPr>
        <sz val="10"/>
        <rFont val="Arial"/>
        <family val="2"/>
      </rPr>
      <t xml:space="preserve"> Incluyen el Recinto de Paraíso y el de Guápiles.</t>
    </r>
  </si>
  <si>
    <t>Cuadro I-2:   Proyectos activos, nuevos, cerrados, terminados, ampliaciones y reactivaciones por unidad. 2020</t>
  </si>
  <si>
    <r>
      <t>Suspendicos</t>
    </r>
    <r>
      <rPr>
        <vertAlign val="superscript"/>
        <sz val="10"/>
        <color indexed="8"/>
        <rFont val="Arial"/>
        <family val="2"/>
      </rPr>
      <t xml:space="preserve"> 3/</t>
    </r>
  </si>
  <si>
    <r>
      <t xml:space="preserve">Cerrados </t>
    </r>
    <r>
      <rPr>
        <vertAlign val="superscript"/>
        <sz val="10"/>
        <rFont val="Arial"/>
        <family val="2"/>
      </rPr>
      <t>4/</t>
    </r>
  </si>
  <si>
    <r>
      <t xml:space="preserve">Terminados </t>
    </r>
    <r>
      <rPr>
        <vertAlign val="superscript"/>
        <sz val="10"/>
        <rFont val="Arial"/>
        <family val="2"/>
      </rPr>
      <t>5/</t>
    </r>
  </si>
  <si>
    <r>
      <t xml:space="preserve">Ampliaciones </t>
    </r>
    <r>
      <rPr>
        <vertAlign val="superscript"/>
        <sz val="10"/>
        <color theme="1"/>
        <rFont val="Arial"/>
        <family val="2"/>
      </rPr>
      <t>6</t>
    </r>
    <r>
      <rPr>
        <vertAlign val="superscript"/>
        <sz val="10"/>
        <rFont val="Arial"/>
        <family val="2"/>
      </rPr>
      <t>/</t>
    </r>
  </si>
  <si>
    <r>
      <t xml:space="preserve">Reactivaciones </t>
    </r>
    <r>
      <rPr>
        <vertAlign val="superscript"/>
        <sz val="10"/>
        <color theme="1"/>
        <rFont val="Arial"/>
        <family val="2"/>
      </rPr>
      <t>7</t>
    </r>
    <r>
      <rPr>
        <vertAlign val="superscript"/>
        <sz val="10"/>
        <rFont val="Arial"/>
        <family val="2"/>
      </rPr>
      <t>/</t>
    </r>
  </si>
  <si>
    <t xml:space="preserve">                             Proyectos</t>
  </si>
  <si>
    <t xml:space="preserve">   C.I.B.E.T.</t>
  </si>
  <si>
    <t xml:space="preserve">   C.I.C.ES</t>
  </si>
  <si>
    <r>
      <t>4/</t>
    </r>
    <r>
      <rPr>
        <sz val="10"/>
        <rFont val="Arial"/>
        <family val="2"/>
      </rPr>
      <t xml:space="preserve">  La ejecución del proyecto ha sido paralizada indefinidamente sin que éste haya alcanzado los objetivos propuestos.</t>
    </r>
  </si>
  <si>
    <r>
      <t xml:space="preserve">5/ </t>
    </r>
    <r>
      <rPr>
        <sz val="10"/>
        <rFont val="Arial"/>
        <family val="2"/>
      </rPr>
      <t xml:space="preserve"> Son aquellos proyectos que una vez concluída su vigencia de ejecución se dan por terminados. Generalmente los proyectos que terminan en un determinado año se vienen ejecutando de años atrás. Para efectos estadísticos, se contabilizan a partir del momento en que terminan su ejecución.</t>
    </r>
  </si>
  <si>
    <r>
      <t xml:space="preserve">6/  </t>
    </r>
    <r>
      <rPr>
        <sz val="10"/>
        <rFont val="Arial"/>
        <family val="2"/>
      </rPr>
      <t>Ampliación de proyectos en desarrollo y se toman por periodo de vigencia.</t>
    </r>
  </si>
  <si>
    <r>
      <t xml:space="preserve">7/  </t>
    </r>
    <r>
      <rPr>
        <sz val="10"/>
        <rFont val="Arial"/>
        <family val="2"/>
      </rPr>
      <t>Reactivación de proyectos suspendidos.</t>
    </r>
  </si>
  <si>
    <t xml:space="preserve">                     reactivaciones, cerrados y suspendidos. 2016 – 2020</t>
  </si>
  <si>
    <r>
      <t xml:space="preserve">Suspendidos   </t>
    </r>
    <r>
      <rPr>
        <vertAlign val="superscript"/>
        <sz val="12"/>
        <rFont val="Arial"/>
        <family val="2"/>
      </rPr>
      <t>3/</t>
    </r>
  </si>
  <si>
    <r>
      <t xml:space="preserve">Terminados  </t>
    </r>
    <r>
      <rPr>
        <vertAlign val="superscript"/>
        <sz val="12"/>
        <rFont val="Arial"/>
        <family val="2"/>
      </rPr>
      <t>5/</t>
    </r>
  </si>
  <si>
    <t>Cuadro I-4:   Proyectos de investigación según tipo, por unidad.  2020</t>
  </si>
  <si>
    <t xml:space="preserve">   I.I.A.</t>
  </si>
  <si>
    <r>
      <t xml:space="preserve">1/ </t>
    </r>
    <r>
      <rPr>
        <sz val="11"/>
        <color theme="1"/>
        <rFont val="Calibri"/>
        <family val="2"/>
        <scheme val="minor"/>
      </rPr>
      <t xml:space="preserve"> La distribución vertical es con respecto al total de la Universidad y la distribución horizontal es con respecto al total de la Unidad.</t>
    </r>
  </si>
  <si>
    <t>Cuadro I-5:   Número de Investigadores (as) participantes en los proyectos de investigación según grado y género, por programa y área  2020</t>
  </si>
  <si>
    <t xml:space="preserve">Maestria </t>
  </si>
  <si>
    <r>
      <t xml:space="preserve">1/ </t>
    </r>
    <r>
      <rPr>
        <sz val="10"/>
        <color theme="1"/>
        <rFont val="Arial"/>
        <family val="2"/>
      </rPr>
      <t xml:space="preserve"> La distribución vertical es con respecto al total de la Universidad y la distribución horizontal es con respecto al total de la Unidad.</t>
    </r>
  </si>
  <si>
    <r>
      <t xml:space="preserve">2/ </t>
    </r>
    <r>
      <rPr>
        <sz val="10"/>
        <rFont val="Arial"/>
        <family val="2"/>
      </rPr>
      <t xml:space="preserve"> En la Maestría se incluyen 23 especialidades, 16 en hombres y 7 en mujeres.</t>
    </r>
  </si>
  <si>
    <t>F:\PLANI\PANORAMA\ESTAD-96\INVEST\PUBLICA</t>
  </si>
  <si>
    <t>Cuadro I-6   Número de ejemplares de revistas publicadas.  2020.</t>
  </si>
  <si>
    <t>Nota:</t>
  </si>
  <si>
    <t>Por la política institucional de la disminución de material impreso, la Vicerrectoria de Investigacón a incentivado el uso del portal de revistas, el cual contiene todas las revistas oficiales (sello Editorial UCR).</t>
  </si>
  <si>
    <t>Fuente:  Vicerrectoría de Investigación. Dirección Editorial y Difusión de la Investigación.</t>
  </si>
  <si>
    <t>Cuadro I-7   Número de  libros publilcados, según clasificación por modalidad.  2020</t>
  </si>
  <si>
    <t>Cuadro I-8   Número de usuarios atendidos, según tipo de servicio, por biblioteca.   2020</t>
  </si>
  <si>
    <r>
      <rPr>
        <vertAlign val="superscript"/>
        <sz val="10"/>
        <rFont val="Arial"/>
        <family val="2"/>
      </rPr>
      <t xml:space="preserve">3/ </t>
    </r>
    <r>
      <rPr>
        <sz val="10"/>
        <rFont val="Arial"/>
        <family val="2"/>
      </rPr>
      <t>Incluye colecciones y catálogos, archivo vertical, servicio de alerta, acceso bases de datos, educación de usuarios, bibliografías especializadas, préstamo interbibliotecario y publicaciones periódicas, lecturas de microformas, transferencias de videos, reservación de transferencias de videos, reservación de salas y usuarios atendidos en salas.</t>
    </r>
  </si>
  <si>
    <r>
      <t xml:space="preserve">4/ </t>
    </r>
    <r>
      <rPr>
        <sz val="10"/>
        <rFont val="Arial"/>
        <family val="2"/>
      </rPr>
      <t xml:space="preserve"> Incluye proyecciones, audiciones, grabaciones y reproducciones, asesorías en módulos A.V., solicitudes de equipo, ediciones de T.V., lecturas de microformas, transferencias videos, reservación de salas y usuarios atendidos en salas de bibliotecas Luis Demetrio Tinoco, Carlos Monge Alfaro, Cs. De la Salud y Artes Msicales. </t>
    </r>
  </si>
  <si>
    <t>Cuadro I-9    Número de usuarios atendidos por tipo de servicio.  2016 - 2020</t>
  </si>
  <si>
    <t>Cuadro I-10  Número de  títulos impresos nuevos,  por modalidad de adquisición.  2020</t>
  </si>
  <si>
    <t>Libros</t>
  </si>
  <si>
    <t xml:space="preserve">Trabajos Finales de Graduación </t>
  </si>
  <si>
    <t>Publicaciones Periódicas</t>
  </si>
  <si>
    <t>Cuadro I-11  Número de  títulos eletrónicos nuevos,  por modalidad de adquisición.  2020</t>
  </si>
  <si>
    <r>
      <t xml:space="preserve">Libros </t>
    </r>
    <r>
      <rPr>
        <vertAlign val="superscript"/>
        <sz val="10"/>
        <rFont val="Arial"/>
        <family val="2"/>
      </rPr>
      <t>1/</t>
    </r>
  </si>
  <si>
    <t>Trabajos Finales de Graduación</t>
  </si>
  <si>
    <t>Notas:</t>
  </si>
  <si>
    <r>
      <t>1/</t>
    </r>
    <r>
      <rPr>
        <sz val="10"/>
        <rFont val="Arial"/>
        <family val="2"/>
      </rPr>
      <t xml:space="preserve">  Incluye 292,569 libros electrónicos, contenidas en la bases de datos, 44,705 títulos que la universidad adquirio desde el año 2,009 y forman parte de nuestra colección.</t>
    </r>
  </si>
  <si>
    <r>
      <t>2/</t>
    </r>
    <r>
      <rPr>
        <sz val="10"/>
        <rFont val="Arial"/>
        <family val="2"/>
      </rPr>
      <t xml:space="preserve">  Revistas electrónicas suscritas individualmente.</t>
    </r>
  </si>
  <si>
    <r>
      <t>3/</t>
    </r>
    <r>
      <rPr>
        <sz val="10"/>
        <rFont val="Arial"/>
        <family val="2"/>
      </rPr>
      <t xml:space="preserve">   Incluye archivos de computador y material electrónico, artículos electrónicos, procedimientos médicos, prácticas y monografías, casos de estudio herramientas de investigación, leyes, decretos, perfiles de empresas, periódicos, multimedios, enciclopedias y diccionarios electrónicos.</t>
    </r>
  </si>
  <si>
    <t>Cuadro I-12 Material bibliográfico procesado por Sede en el 2020.</t>
  </si>
  <si>
    <t xml:space="preserve">   Publicaciones Periódicas </t>
  </si>
  <si>
    <t>Cuadro I-13  Préstamo de Materiales Bibliográficos, equipo audiovisual, salas y auditorios, según tipo de servicio, por biblioteca.   2020</t>
  </si>
  <si>
    <t xml:space="preserve">Tipo de                      Biblioteca          </t>
  </si>
  <si>
    <t>Carlos Monge</t>
  </si>
  <si>
    <t>Luis D. Tinoco</t>
  </si>
  <si>
    <t>Cs. de la Salud</t>
  </si>
  <si>
    <t>Cs. Agraliment.</t>
  </si>
  <si>
    <t>Derecho</t>
  </si>
  <si>
    <t>Artes Musicales</t>
  </si>
  <si>
    <t>Ctro Centroam. de Población</t>
  </si>
  <si>
    <t>Eugenio Fonceca Tortós</t>
  </si>
  <si>
    <t xml:space="preserve"> Francisco Amighetti</t>
  </si>
  <si>
    <t>LANAMME</t>
  </si>
  <si>
    <t>Servicio</t>
  </si>
  <si>
    <r>
      <t xml:space="preserve">Préstamo a Domicilio </t>
    </r>
    <r>
      <rPr>
        <vertAlign val="superscript"/>
        <sz val="10"/>
        <color indexed="8"/>
        <rFont val="Arial"/>
        <family val="2"/>
      </rPr>
      <t>1/</t>
    </r>
  </si>
  <si>
    <r>
      <t xml:space="preserve">Préstamo a Sala </t>
    </r>
    <r>
      <rPr>
        <vertAlign val="superscript"/>
        <sz val="10"/>
        <color indexed="8"/>
        <rFont val="Arial"/>
        <family val="2"/>
      </rPr>
      <t>1/</t>
    </r>
  </si>
  <si>
    <t>Préstamo a Departamento</t>
  </si>
  <si>
    <t>Préstamo de Becas</t>
  </si>
  <si>
    <t>Préstamo entre bibliotecas nacional</t>
  </si>
  <si>
    <t>Préstamo entre bibliotecas internacional</t>
  </si>
  <si>
    <t>Localización de documentos</t>
  </si>
  <si>
    <t>Transferencia digital de documentos</t>
  </si>
  <si>
    <t>Intercambio de documentos</t>
  </si>
  <si>
    <r>
      <t xml:space="preserve">Bibliotecas accesibles </t>
    </r>
    <r>
      <rPr>
        <vertAlign val="superscript"/>
        <sz val="10"/>
        <color indexed="8"/>
        <rFont val="Arial"/>
        <family val="2"/>
      </rPr>
      <t>2/</t>
    </r>
  </si>
  <si>
    <r>
      <t xml:space="preserve">Equipo Tecnológico </t>
    </r>
    <r>
      <rPr>
        <vertAlign val="superscript"/>
        <sz val="10"/>
        <color indexed="8"/>
        <rFont val="Arial"/>
        <family val="2"/>
      </rPr>
      <t>3/</t>
    </r>
  </si>
  <si>
    <r>
      <t xml:space="preserve">Servicios Audiovisuales </t>
    </r>
    <r>
      <rPr>
        <vertAlign val="superscript"/>
        <sz val="10"/>
        <color indexed="8"/>
        <rFont val="Arial"/>
        <family val="2"/>
      </rPr>
      <t>4/</t>
    </r>
  </si>
  <si>
    <t>1/ Incluye préstamo de libros, trabajos Finales de Graduación, archivo vertical, diccionarios, enciclopedias, mapas, atlas y publicaciones periódicas</t>
  </si>
  <si>
    <t>2/ Corresponde a Préstamo de Equipo y Ayudas Técnicas</t>
  </si>
  <si>
    <t>3/ Incluye préstamo de equipo tecnológico a domicilio para apoyar a la comunidad estudiantil</t>
  </si>
  <si>
    <t>4/ Incluye el préstamo de material, equipo audiovisual, salas y auditorios</t>
  </si>
  <si>
    <t>Distribución de plazas del Programa de Acción Social, por programa y subprograma.  2020. (Ver Gráfico AS1)</t>
  </si>
  <si>
    <t>Número de profesores que participaron en los proyectos de extensión docente, según categoría por grado académico. 2020</t>
  </si>
  <si>
    <t>Número de proyectos de Trabajo Comunal Universitario, por sede y área. 2020. (Ver Gráfico AS3)</t>
  </si>
  <si>
    <t>Número de responsables y colaboradores que participan en los proyectos de Trabajo Comunal Universitario, según regimen académico.  2020</t>
  </si>
  <si>
    <t>Número de proyectos de Extensión Cultural, por sede y área.  2020 (Ver Gráfico AS4)</t>
  </si>
  <si>
    <t>Número de proyectos de Extensión Docente, distribuidos por sede y área. 2016-2020. (Ver Gráfico AS2)</t>
  </si>
  <si>
    <t>Número de personas que asistio al Cine Universitario, por mes. 2020</t>
  </si>
  <si>
    <t>Número de estudiantes matriculados en el Programa Integral para la persona Adulta y Adulta Mayor, distribuidos según edad, por ciclo lectivo II y III. 2020.</t>
  </si>
  <si>
    <t>Número de cursos ofrecidos por el Programa Integral para la persona Adulta y Adulta Mayor, distribuidos según unidad, por ciclo lectivo II y III. 2020.</t>
  </si>
  <si>
    <t>Número de estudiantes matriculados en el Programa Integral para la persona Adulta y Adulta Mayor, distribuidos según escolaridad, por ciclo lectivo II y III. 2020. .  (Ver Gráfico AS5)</t>
  </si>
  <si>
    <t>Cuadro AS-1  Distribución de Plazas en el Programa de Acción Social, por programa y subprograma.  2020</t>
  </si>
  <si>
    <t>Cuadro AS2:  Número de  proyectos de Extensión Docente, distribuidos por sede y área. 2016 - 2020.</t>
  </si>
  <si>
    <r>
      <t xml:space="preserve"> Otras Unidades </t>
    </r>
    <r>
      <rPr>
        <vertAlign val="superscript"/>
        <sz val="12"/>
        <rFont val="Arial"/>
        <family val="2"/>
      </rPr>
      <t>1/</t>
    </r>
  </si>
  <si>
    <t>1/ Corresponden a proyectos en oficinas administrativas.</t>
  </si>
  <si>
    <t xml:space="preserve">                        por grado académico.  2020</t>
  </si>
  <si>
    <t>Profesorado</t>
  </si>
  <si>
    <t>Cuadro AS4   Número de proyectos de Trabajo Comunal Universitaria, por sede y área. 2020</t>
  </si>
  <si>
    <t>Cuadro AS5 : Número de colaboradores (as) que participaron en</t>
  </si>
  <si>
    <t xml:space="preserve">                     los proyectos de Trabajo Comunal Universitario, </t>
  </si>
  <si>
    <t xml:space="preserve">                    según Grado Académico. 2020</t>
  </si>
  <si>
    <t>Bachillerato Universitario</t>
  </si>
  <si>
    <t>Especialidad de Posgrado</t>
  </si>
  <si>
    <t>Maestría</t>
  </si>
  <si>
    <t>Maestría Académica</t>
  </si>
  <si>
    <t>Maestría Profesional</t>
  </si>
  <si>
    <t>Doctorado Académico</t>
  </si>
  <si>
    <t>Cuadro AS6   Número de proyectos de Extensión Cultural, por sede y área. 2020</t>
  </si>
  <si>
    <t>Universitario, por mes. 2020</t>
  </si>
  <si>
    <t>Cuadro AS7:   Número de personas que asistieron al Cine</t>
  </si>
  <si>
    <t xml:space="preserve">Cuadro AS8: Número de  estudiantes matriculados en el Programa Integral para la Persona Adulta y Adulta Mayor, </t>
  </si>
  <si>
    <t xml:space="preserve">                     distribuidos según edad y género, por ciclo lectivo. 2020.</t>
  </si>
  <si>
    <t>Nota: Por motivo de la pandemia provocada por el SARS-CoV2 las clases presenciales programadas para el I ciclo 2020, fueron</t>
  </si>
  <si>
    <t>suspendidas y se retomaron bajo la modalidad virtual en el II y III ciclo lectivo 2020.</t>
  </si>
  <si>
    <t>Cuadro AS10:  Número de  estudiantes matriculados en el Programa Integral para</t>
  </si>
  <si>
    <t xml:space="preserve">                          la  Persona Adulta y Adulta Mayor, distribuidos según escolaridad, </t>
  </si>
  <si>
    <t xml:space="preserve">                          por ciclo lectivo. 2020</t>
  </si>
  <si>
    <t>Escolaridad</t>
  </si>
  <si>
    <t xml:space="preserve">  Primaria completa</t>
  </si>
  <si>
    <t xml:space="preserve">  Parauniversitaria</t>
  </si>
  <si>
    <t xml:space="preserve">  Universitaria incompleta</t>
  </si>
  <si>
    <t xml:space="preserve">  Universitaria completa</t>
  </si>
  <si>
    <t xml:space="preserve">  No se indica</t>
  </si>
  <si>
    <t xml:space="preserve">Nota: Por motivo de la pandemia provocada por el SARS-CoV2 las clases </t>
  </si>
  <si>
    <t xml:space="preserve">presenciales programadas para el I cicclo 2020, fueron suspendidas y se </t>
  </si>
  <si>
    <t xml:space="preserve">retomaron bajo la modalidad virtual en el II y III ciclo lectivo 2020. </t>
  </si>
  <si>
    <t>Características Socio-Económicas vigentes de los Estudiantes</t>
  </si>
  <si>
    <t>Distribución de plazas del Programa de Vida Estudiantil, por programa y subprograma. 2020  (Ver Gráfico VE1)</t>
  </si>
  <si>
    <t>Estudiantes físicos becados de pregrado y grado con beca socieconómica, según sexo, por unidad. I ciclo  2020  (Ver Gráfico VE2)</t>
  </si>
  <si>
    <t>Estudiantes físicos becados de posgrado, con beca socioeconómica vigente según sexo, . I ciclo 2020  (Ver Gráfico VE2)</t>
  </si>
  <si>
    <t>Estudiantes físicos becadosde pregrado y grado, con beca socioeconómica según edad, por unidad. I ciclo  2020  (Ver Gráfico VE3)</t>
  </si>
  <si>
    <t>Estudiantes físicos becados de posgrado, con beca socioeconómica según edad. I ciclo 2020  (Ver Gráfico VE3)</t>
  </si>
  <si>
    <t>Estudiantes físicos becados de pregrado, y grado según estado civil, por unidad. I ciclo 2020  (Ver Gráfico VE4)</t>
  </si>
  <si>
    <t>Estudiantes físicos becados de posgrado, según estado civil. I ciclo 2020  (Ver Gráfico VE4)</t>
  </si>
  <si>
    <t>Estudiantes físicos becados de pregrado y grado, según nacionalidad, por unidad. I ciclo 2020  (Ver Gráfico VE5)</t>
  </si>
  <si>
    <t>Estudiantes físicos becados de posgrado, según nacionalidad. I ciclo 2020.  (Ver Gráfico VE5)</t>
  </si>
  <si>
    <t>Estudiantes físicos becados de pregrado y grado, según número de miembros del grupo familiar, por unidad. I ciclo 2020.  (Ver Gráfico VE6)</t>
  </si>
  <si>
    <t>Estudiantes físicos becados de posgrado, según número de miembros del grupo familiar. I ciclo  2020  (Ver Gráfico VE6)</t>
  </si>
  <si>
    <t>Estudiantes físicos becados de pregrado y grado, según categoría de beca asignada, por unidad. I ciclo 2020</t>
  </si>
  <si>
    <t>Estudiantes físicos becados de posgrado, según categoría de beca socioeconómica asignada. I ciclo 2020</t>
  </si>
  <si>
    <t>Estudiantes físicos de primer ingreso con beca de socioeconómica, asignada según sede,  por categoría.  I ciclo 2020  (Ver Gráfico VE7)</t>
  </si>
  <si>
    <t>Estudiantes físicos con beca permanente socioeconómica, según sede, por categoría.  I ciclo 2020.  (Ver Gráfico VE8)</t>
  </si>
  <si>
    <t>Estudiantes físicos con beca vigente socioeconómica, según sede por categoría.  I  ciclo 2020  (Ver Gráfico VE8)</t>
  </si>
  <si>
    <t>Estudiantes físicos con beca permanente socioeconómica o por actividad, según sede, por categoría.  I ciclo 2020  (Ver Gráfico VE9)</t>
  </si>
  <si>
    <t>Estudiantes físicos con beca vigente socioeconómica o por actividad, según sede por categoría.  I ciclo 2020  (Ver Gráfico VE9)</t>
  </si>
  <si>
    <t>Estudiantes físicos becarios 4 o 5 que reciben montos por ayuda económica, reubicación geográfica, programa de residencias,  transporte, excelencia académica por promedio ponderado, según sede. Universidad de Costa Rica. I ciclo 2020</t>
  </si>
  <si>
    <t>Estudiantes físicos becados con servicio de almuerzo asignado mediante deposito, según beca vigente, por modalidad de entrega y sede, I ciclo 2020</t>
  </si>
  <si>
    <t xml:space="preserve">  Estudiantes físicos  con beca vigente, beneficiados con prestamo de libros, con solicitudes aprobadas, según sede, por categoría. I ciclo 2020</t>
  </si>
  <si>
    <t>Estudiantes físicos becados, ubicados en el programa de residencias, según sede.  I ciclo 2020.</t>
  </si>
  <si>
    <t>Número de personas atendidas en consultas y otros servicios brindados por la Oficina de Salud, según tipo de servicio. 2020</t>
  </si>
  <si>
    <t>Número de participantes en diferentes programas y actividades ofrecidos por la Oficina de Bienestar y Salud, según tipo de programa y actividad.  2020</t>
  </si>
  <si>
    <t>Número de participantes en el Programa de Promoción de la Salud, de la Oficina de Bienestar y Salud, según tipo de actividad.  2020</t>
  </si>
  <si>
    <t>Número de participantes en los Programas Deportivos, Recreativos y Artísticos, según tipo de actividad.  2020 (Ver Gráfico VE10)</t>
  </si>
  <si>
    <t>Cuadro VE-1  Distribución de Plazas en el Programa de Vida Estudiantil, por programa y subprograma.  2020</t>
  </si>
  <si>
    <r>
      <t xml:space="preserve">  Vida Estudiantil (San Ramón) </t>
    </r>
    <r>
      <rPr>
        <vertAlign val="superscript"/>
        <sz val="10"/>
        <color indexed="8"/>
        <rFont val="Arial"/>
        <family val="2"/>
      </rPr>
      <t>2/</t>
    </r>
  </si>
  <si>
    <r>
      <t xml:space="preserve">  Vida Estudiantil (Guanacaste) </t>
    </r>
    <r>
      <rPr>
        <vertAlign val="superscript"/>
        <sz val="10"/>
        <color indexed="8"/>
        <rFont val="Arial"/>
        <family val="2"/>
      </rPr>
      <t>3/</t>
    </r>
  </si>
  <si>
    <t xml:space="preserve">   Sede Regional del Sur </t>
  </si>
  <si>
    <t>1/ Corresponde al total de estudiantes becados (beca socioeconómica vigente) de la Universidad para el I ciclo 2020.</t>
  </si>
  <si>
    <t xml:space="preserve">  Ciencias Agrícolas y Desarrollo Sostenible </t>
  </si>
  <si>
    <t xml:space="preserve">  Enseñanza del Inglés</t>
  </si>
  <si>
    <t xml:space="preserve">  Estudios Interdisciplinarios sobre Discapacidad</t>
  </si>
  <si>
    <t xml:space="preserve">  Gestión Integrada</t>
  </si>
  <si>
    <t xml:space="preserve">  Ingeniería en Biosistemas</t>
  </si>
  <si>
    <t>1/ Corresponde al total de estudiantes becados de la Universidad para el I ciclo 2020.</t>
  </si>
  <si>
    <t>Cuadro VE4:   Estudiantes físicos 1/ de pregrado y grado con beca socioeconómica, según edad, por unidad. I ciclo 2020</t>
  </si>
  <si>
    <t>Cuadro VE5:   Estudiantes físicos  1/ de posgrado con beca socieconómica, según edad. I ciclo  2020</t>
  </si>
  <si>
    <r>
      <t>Cuadro VE6:   Estudiantes físicos 1/ becados de pregrado y grado,</t>
    </r>
    <r>
      <rPr>
        <vertAlign val="superscript"/>
        <sz val="10"/>
        <rFont val="Arial"/>
        <family val="2"/>
      </rPr>
      <t xml:space="preserve"> </t>
    </r>
    <r>
      <rPr>
        <sz val="11"/>
        <color theme="1"/>
        <rFont val="Calibri"/>
        <family val="2"/>
        <scheme val="minor"/>
      </rPr>
      <t>según estado civil, por unidad. I ciclo 2020</t>
    </r>
  </si>
  <si>
    <r>
      <rPr>
        <sz val="10"/>
        <rFont val="Arial"/>
        <family val="2"/>
      </rPr>
      <t>3/</t>
    </r>
    <r>
      <rPr>
        <vertAlign val="superscript"/>
        <sz val="10"/>
        <rFont val="Arial"/>
        <family val="2"/>
      </rPr>
      <t xml:space="preserve"> </t>
    </r>
    <r>
      <rPr>
        <sz val="11"/>
        <color theme="1"/>
        <rFont val="Calibri"/>
        <family val="2"/>
        <scheme val="minor"/>
      </rPr>
      <t xml:space="preserve"> Incluye las categorías de divorciado, separado, viudo, unión libre y no responde.</t>
    </r>
  </si>
  <si>
    <t>Cuadro VE7:   Estudiantes físicos 1/ becados de posgrado, según estado civil. I ciclo  2020</t>
  </si>
  <si>
    <t>Cuadro VE8:    Estudiantes físicos 1/  becados de pregrado y grado, según nacionalidad, por unidad. I ciclo  2020</t>
  </si>
  <si>
    <t>Cuadro VE9:  Estudiantes físicos 1/ becados de posgrado, según nacionalidad. I ciclo 2020</t>
  </si>
  <si>
    <t>Carrera</t>
  </si>
  <si>
    <t xml:space="preserve">  Ciencias Agrícolas y Desazrrollo Sostenible</t>
  </si>
  <si>
    <t>2/ Para este año solo hay 1 estudiantes extranjeros becados.</t>
  </si>
  <si>
    <t>Cuadro VE10:  Estudiantes físicos 1/ becados de pregrado y grado, según número de miembros del grupo familiar, por unidad. I ciclo  2020</t>
  </si>
  <si>
    <t>Cuadro VE11:    Estudiantes físicos becados de posgrado según número de miembros del grupo familiar.  I ciclo 2020.</t>
  </si>
  <si>
    <t>Carrera              Número de</t>
  </si>
  <si>
    <t>Cuadro VE12:   Estudiantes físicos becados de pregrado y grado, según categoría de beca vigente socioeconómica asignada, por unidad. I ciclo 2020</t>
  </si>
  <si>
    <t>Cuadro VE13:   Estudiantes físicos 1/  becados de posgrado, según categoría de beca socioeconómica asignada. I ciclo 2020</t>
  </si>
  <si>
    <t>Carrera          Categoría  de beca</t>
  </si>
  <si>
    <t>Administración Pública</t>
  </si>
  <si>
    <t>Administración y Dirección de Empresas</t>
  </si>
  <si>
    <t>Antropología</t>
  </si>
  <si>
    <t>Artes</t>
  </si>
  <si>
    <t>Biología</t>
  </si>
  <si>
    <t>Ciencias Agrícolas y Desarrollo Sostenible</t>
  </si>
  <si>
    <t>Ciencias Biomédicas</t>
  </si>
  <si>
    <t>Ciencias Cognoscitivas</t>
  </si>
  <si>
    <t>Ciencias de la Atmósfera</t>
  </si>
  <si>
    <t>Ciencias de la Educación</t>
  </si>
  <si>
    <t>Ciencias del Movimiento</t>
  </si>
  <si>
    <t>Ciencias Políticas</t>
  </si>
  <si>
    <t>Computación e Informática</t>
  </si>
  <si>
    <t>Comunicación</t>
  </si>
  <si>
    <t>Desarrollo Sostenible</t>
  </si>
  <si>
    <t>Enseñanza del Castellano y Literatura</t>
  </si>
  <si>
    <t>Enseñanza del Inglés</t>
  </si>
  <si>
    <t>Español como segunda Lengua</t>
  </si>
  <si>
    <t>Estadística</t>
  </si>
  <si>
    <t>Estudios de la Mujer</t>
  </si>
  <si>
    <t>Estudios Interdisciplinarios</t>
  </si>
  <si>
    <t>Fisica</t>
  </si>
  <si>
    <t>Geografía</t>
  </si>
  <si>
    <t>Geología</t>
  </si>
  <si>
    <t>Gerontología</t>
  </si>
  <si>
    <t>Gestión Integrada</t>
  </si>
  <si>
    <t>Historia</t>
  </si>
  <si>
    <t>Ingeniería Eléctrica</t>
  </si>
  <si>
    <t>Ingeniería en Biosistemas</t>
  </si>
  <si>
    <t>Ingeniería Industrial</t>
  </si>
  <si>
    <t>Ingeniería Mecánica</t>
  </si>
  <si>
    <t>Ingeniería Química</t>
  </si>
  <si>
    <t>Lingüística</t>
  </si>
  <si>
    <t>Literatura</t>
  </si>
  <si>
    <t>Psicología</t>
  </si>
  <si>
    <t>Química</t>
  </si>
  <si>
    <t>Salud Pública</t>
  </si>
  <si>
    <t>Sociología</t>
  </si>
  <si>
    <t>Sur</t>
  </si>
  <si>
    <t>Nota: Existe un total de 678  estudiantes que no califican para beca por condición socioeconómica.</t>
  </si>
  <si>
    <t>Cuadro VE15:   Estudiantes físicos con beca permanente socioeconómica, según sede, por categoría. I ciclo 2020</t>
  </si>
  <si>
    <r>
      <t>1/</t>
    </r>
    <r>
      <rPr>
        <sz val="10"/>
        <color theme="1"/>
        <rFont val="Arial"/>
        <family val="2"/>
      </rPr>
      <t xml:space="preserve">  La distribución vertical  es con respecto al total de la Universidad y la horizontal con respecto a la Unidad.</t>
    </r>
  </si>
  <si>
    <r>
      <t xml:space="preserve">Cuadro RH2   Distribución del personal docente </t>
    </r>
    <r>
      <rPr>
        <vertAlign val="superscript"/>
        <sz val="10"/>
        <rFont val="Arial"/>
        <family val="2"/>
      </rPr>
      <t>1/</t>
    </r>
    <r>
      <rPr>
        <sz val="10"/>
        <rFont val="Arial"/>
        <family val="2"/>
      </rPr>
      <t xml:space="preserve">, </t>
    </r>
    <r>
      <rPr>
        <sz val="10"/>
        <color theme="1"/>
        <rFont val="Arial"/>
        <family val="2"/>
      </rPr>
      <t>según tipo de nombramiento y ciclo lectivo, por unidad.   2020</t>
    </r>
  </si>
  <si>
    <r>
      <t>1/</t>
    </r>
    <r>
      <rPr>
        <sz val="10"/>
        <color theme="1"/>
        <rFont val="Arial"/>
        <family val="2"/>
      </rPr>
      <t xml:space="preserve"> Se refiere a personas físicas.</t>
    </r>
  </si>
  <si>
    <r>
      <t>2/</t>
    </r>
    <r>
      <rPr>
        <sz val="10"/>
        <color theme="1"/>
        <rFont val="Arial"/>
        <family val="2"/>
      </rPr>
      <t xml:space="preserve">  La distribución vertical  es con respecto al total de la Universidad y la horizontal es con respecto a la Unidad.</t>
    </r>
  </si>
  <si>
    <r>
      <t>1/</t>
    </r>
    <r>
      <rPr>
        <sz val="10"/>
        <color theme="1"/>
        <rFont val="Arial"/>
        <family val="2"/>
      </rPr>
      <t xml:space="preserve">  La distribución  vertical es con respecto al total de la Universidad y la horizontal es con respecto al total de la Unidad.</t>
    </r>
  </si>
  <si>
    <r>
      <t xml:space="preserve">1/ </t>
    </r>
    <r>
      <rPr>
        <sz val="10"/>
        <color theme="1"/>
        <rFont val="Arial"/>
        <family val="2"/>
      </rPr>
      <t xml:space="preserve"> La distribución  vertical es con respecto al total de la Universidad y la horizontal es con respecto al total de la Unidad.</t>
    </r>
  </si>
  <si>
    <r>
      <t xml:space="preserve">Cuadro VE2:   Estudiantes físicos becados de pregrado y grado </t>
    </r>
    <r>
      <rPr>
        <vertAlign val="superscript"/>
        <sz val="10"/>
        <rFont val="Arial"/>
        <family val="2"/>
      </rPr>
      <t>1/</t>
    </r>
    <r>
      <rPr>
        <sz val="10"/>
        <color theme="1"/>
        <rFont val="Arial"/>
        <family val="2"/>
      </rPr>
      <t>,</t>
    </r>
    <r>
      <rPr>
        <vertAlign val="superscript"/>
        <sz val="10"/>
        <rFont val="Arial"/>
        <family val="2"/>
      </rPr>
      <t xml:space="preserve"> </t>
    </r>
    <r>
      <rPr>
        <sz val="10"/>
        <color theme="1"/>
        <rFont val="Arial"/>
        <family val="2"/>
      </rPr>
      <t>según sexo, por unidad. I ciclo 2020</t>
    </r>
  </si>
  <si>
    <r>
      <t>Cuadro VE3:   Estudiantes físicos 1/ de posgrado con beca socieconómica,</t>
    </r>
    <r>
      <rPr>
        <vertAlign val="superscript"/>
        <sz val="10"/>
        <rFont val="Arial"/>
        <family val="2"/>
      </rPr>
      <t xml:space="preserve"> </t>
    </r>
    <r>
      <rPr>
        <sz val="10"/>
        <color theme="1"/>
        <rFont val="Arial"/>
        <family val="2"/>
      </rPr>
      <t>según sexo. I ciclo 2020</t>
    </r>
  </si>
  <si>
    <r>
      <rPr>
        <vertAlign val="superscript"/>
        <sz val="10"/>
        <rFont val="Arial"/>
        <family val="2"/>
      </rPr>
      <t>1/</t>
    </r>
    <r>
      <rPr>
        <sz val="10"/>
        <color theme="1"/>
        <rFont val="Arial"/>
        <family val="2"/>
      </rPr>
      <t xml:space="preserve"> Corresponde al total de estudiantes becados de la Universidad para el I ciclo 2020.</t>
    </r>
  </si>
  <si>
    <r>
      <t>2/</t>
    </r>
    <r>
      <rPr>
        <sz val="10"/>
        <color theme="1"/>
        <rFont val="Arial"/>
        <family val="2"/>
      </rPr>
      <t xml:space="preserve"> La distribución vertical es con respecto al total de la Universidad y la horizontal es con respecto al total de la Unidad.</t>
    </r>
  </si>
  <si>
    <r>
      <t>3/</t>
    </r>
    <r>
      <rPr>
        <sz val="10"/>
        <color theme="1"/>
        <rFont val="Arial"/>
        <family val="2"/>
      </rPr>
      <t xml:space="preserve">  Incluye las categorías de divorciado, separado, viudo , unión libre y no sabe o no responde.</t>
    </r>
  </si>
  <si>
    <r>
      <t xml:space="preserve">Cuadro VE14:   Estudiantes físicos de primer ingreso </t>
    </r>
    <r>
      <rPr>
        <vertAlign val="superscript"/>
        <sz val="10"/>
        <rFont val="Arial"/>
        <family val="2"/>
      </rPr>
      <t>1/</t>
    </r>
    <r>
      <rPr>
        <sz val="10"/>
        <color theme="1"/>
        <rFont val="Arial"/>
        <family val="2"/>
      </rPr>
      <t xml:space="preserve"> con beca </t>
    </r>
    <r>
      <rPr>
        <vertAlign val="superscript"/>
        <sz val="10"/>
        <rFont val="Arial"/>
        <family val="2"/>
      </rPr>
      <t>2/</t>
    </r>
    <r>
      <rPr>
        <sz val="10"/>
        <color theme="1"/>
        <rFont val="Arial"/>
        <family val="2"/>
      </rPr>
      <t xml:space="preserve"> socioeconómica asignada, según sede, por categoría. I ciclo 2020</t>
    </r>
  </si>
  <si>
    <r>
      <t xml:space="preserve">1/ </t>
    </r>
    <r>
      <rPr>
        <sz val="10"/>
        <color theme="1"/>
        <rFont val="Arial"/>
        <family val="2"/>
      </rPr>
      <t xml:space="preserve"> Las becas asignadas cada ciclo lectivo corresponden a estudiantes en su mayoría de primer ingreso (82,7), el resto (17,3%) a estudiantes regulares que solicitan</t>
    </r>
  </si>
  <si>
    <t>Cuadro VE16:   Estudiantes físicos con beca vigente socioeconómica, según sede, por categoría. I ciclo 2020</t>
  </si>
  <si>
    <t>1/  Los datos de matrícula fueron suministrados por la Oficina de Registro e Información 03/08/2020</t>
  </si>
  <si>
    <t>Cuadro VE17:   Estudiantes físicos con beca permanente socioeconómica o por actividades universitarias, según sede, por categoría. I ciclo 2020</t>
  </si>
  <si>
    <t>Cuadro VE18:   Estudiantes físicos con beca vigente socioeconómica o por actividades universitarias, según sede, por categoría. I ciclo 2020</t>
  </si>
  <si>
    <t>1/ Los datos de matrícula fueron suministrados por la Oficina de Registro e Información el 03/08/2020</t>
  </si>
  <si>
    <t xml:space="preserve">                      transporte, excelencia académica por promedio ponderado, según sede. Universidad de Costa Rica. I ciclo 2020</t>
  </si>
  <si>
    <t xml:space="preserve">Excelencia </t>
  </si>
  <si>
    <t>carreras</t>
  </si>
  <si>
    <t>Alajuela  1/</t>
  </si>
  <si>
    <r>
      <t>1/</t>
    </r>
    <r>
      <rPr>
        <sz val="10"/>
        <color indexed="8"/>
        <rFont val="Arial"/>
        <family val="2"/>
      </rPr>
      <t xml:space="preserve"> Los estudiantes con exclusión de horario tienen reubicación geográfica o residencias.</t>
    </r>
  </si>
  <si>
    <r>
      <t xml:space="preserve">Cuadro VE20:  Estudiantes físicos becados con servicio de almuerzo asignado mediante depósito, según beca vigente, </t>
    </r>
    <r>
      <rPr>
        <sz val="10"/>
        <color theme="1"/>
        <rFont val="Arial"/>
        <family val="2"/>
      </rPr>
      <t>por modalidad de entrega y sede, I ciclo 2020</t>
    </r>
  </si>
  <si>
    <t>Cuadro VE21:   Estudiantes físicos  con beca vigente, beneficiados con préstamo de libros, con solicitudes aprobadas, según sede, por categoría. I ciclo 2020</t>
  </si>
  <si>
    <t xml:space="preserve">                        I ciclo 2020</t>
  </si>
  <si>
    <t xml:space="preserve">Rodrigo Facio </t>
  </si>
  <si>
    <t>Cuadro VE23:  Número de personas atendidas en consultas y otros servicios brindados por la</t>
  </si>
  <si>
    <t xml:space="preserve">                         Oficina de Bienestar y Salud, según tipo de servicio.  2020</t>
  </si>
  <si>
    <t>Consejería en torno al análisis de VIH/sida 2/</t>
  </si>
  <si>
    <t>Procedimientos efectuados en Odontología</t>
  </si>
  <si>
    <t>Analisis de laboratorio a miembros de la  comunidad universitaria</t>
  </si>
  <si>
    <t>Análisis de laboratorio a población del INS</t>
  </si>
  <si>
    <t>1/ No se cuenta con ese servicio por inopia</t>
  </si>
  <si>
    <t>2/ Este dato se integró como parte de medicina general atenciones</t>
  </si>
  <si>
    <t xml:space="preserve">                       Bienestar y Salud, según tipo de programa y actividad.  2020</t>
  </si>
  <si>
    <t>Proyecto grupal para el abordaje de la salud mental, Sede Rodrigo Facio</t>
  </si>
  <si>
    <t>Procesos grupales en modalidad virtual</t>
  </si>
  <si>
    <t>Proyecto Mishka: Intervención en crisis</t>
  </si>
  <si>
    <t xml:space="preserve">Proyecto de entrega a domicilio de recetas y medicamentos Área Extra Hospitalaria </t>
  </si>
  <si>
    <t>Actividades en prevención de la enfermedad y promoción de la salud realizadas por la USS</t>
  </si>
  <si>
    <t>Congreso del Bien-Estar</t>
  </si>
  <si>
    <t>Asesoría en compras de mobiliario ergonómico</t>
  </si>
  <si>
    <t>Asesoría para tramites permisos sanitarios de funcionamiento para los Servicios e Instalaciones de la OBS.</t>
  </si>
  <si>
    <t>Capacitación integrantes de Comisiones de Salud Ocupacional</t>
  </si>
  <si>
    <t>Conformación de comisiones de salud Ocupacional</t>
  </si>
  <si>
    <t>Estudios técnicos (Puesto de trabajo, Ergonomía, Condiciones y ambiente) personas trabajadoras con daños a la salud</t>
  </si>
  <si>
    <t>Evaluación de implementación y seguimiento de Protocolos COVID -19</t>
  </si>
  <si>
    <t>Evaluación de puestos de trabajo personas trabajadoras con factores de riesgo ante la COVID 19</t>
  </si>
  <si>
    <t>Extintores: Rutina de mantenimiento aplicada a extintores portátiles contra incendios</t>
  </si>
  <si>
    <t>Participación en el desarrollo de protocolo Institucional y específicos para actividades presenciales ante COVID-19</t>
  </si>
  <si>
    <t>Planes de emergencia en teletrabajo</t>
  </si>
  <si>
    <t>Procesos de reubicación o readaptación de puestos</t>
  </si>
  <si>
    <t>Recomendaciones Técnicas equipo de protección personal</t>
  </si>
  <si>
    <t>Taller de capacitación en ergonomía para teletrabajo</t>
  </si>
  <si>
    <t>Visitas de seguimiento Sedes, Recintos, fincas experimentales implementación de Protocolos COVID -19</t>
  </si>
  <si>
    <t>Asesorías a desarrollo de protocolos COVID-19</t>
  </si>
  <si>
    <t>Evaluación en la aplicación de protocolos en prueba de actitud académica</t>
  </si>
  <si>
    <t>Evaluación en la aplicación de protocolos en Elección de rectoría</t>
  </si>
  <si>
    <t>Inspecciones de condiciones de trabajo, incluye estudio de puestos de trabajo (visitas)</t>
  </si>
  <si>
    <t>Actualización o desarrollo de planes de emergencias</t>
  </si>
  <si>
    <t>Planes de Preparativos y de atención de emergencias Actualización y Desarrollo (por edificios)</t>
  </si>
  <si>
    <t>Sesiones para el desarrollo de protocolos en prueba de actitud académica</t>
  </si>
  <si>
    <t>Asesoría de protocolos en Facultades y escuelas para laboratorios y usos de aulas presenciales</t>
  </si>
  <si>
    <t>Capacitación en respuesta de atención de emergencia sResidencias Estudiantiles</t>
  </si>
  <si>
    <t>Nota: Se preparó y llevo a cabo el primer simulacro a nivel nacional con la participacion de 100 edificios.</t>
  </si>
  <si>
    <t xml:space="preserve">Cuadro VE25:  Número de participantes en el Área de Promoción de la Salud, de la Oficina </t>
  </si>
  <si>
    <t xml:space="preserve">                      de Bienestar y Salud, según tipo de actividad.  2020</t>
  </si>
  <si>
    <t xml:space="preserve">Actividades dirigidas a funcionarios </t>
  </si>
  <si>
    <t>Actividades abiertas a unidades con enlaces-OBS designados 58</t>
  </si>
  <si>
    <t>Encuentro de enlaces-OBS 1</t>
  </si>
  <si>
    <t xml:space="preserve">25 unidades con Planes de Salud Laboral 365 (PSL365) </t>
  </si>
  <si>
    <t xml:space="preserve">Actividades en contexto de Planes de Salud en Unidades Académicas, Sedes y Recintos con participación de funcionarios 130 </t>
  </si>
  <si>
    <t>Congreso del Bien-Estar 1</t>
  </si>
  <si>
    <t xml:space="preserve">En estas actividades fueron alcanzados 6388 funcionarios </t>
  </si>
  <si>
    <t xml:space="preserve">Actividades dirigidas a estudiantes  </t>
  </si>
  <si>
    <t>Planes de Salud estudiantil (Unidades académicas Sedes y Recintos Regionales, FEUCR, Residencias Estudiantiles y AEMAPA)</t>
  </si>
  <si>
    <t>Bonus vitae</t>
  </si>
  <si>
    <t>Actividades formativas realizadas en temas de Promoción de la salud, todas dirigidas a la población estudiantil de sedes y Recintos</t>
  </si>
  <si>
    <t>Cuadro VE26.  Número de participantes en los  Programas Deportivos, Recreativos  y</t>
  </si>
  <si>
    <t xml:space="preserve">                         Artísticos, según tipo de actividad.  2020</t>
  </si>
  <si>
    <t>Programas recreativos: Gimnasio Universitario (modalidades: Pilates, zumba, aeróbicos, kikboxing, streaching, entrenamiento funcional, estero dinámico, baile popular, ciclismo estacionario) Tiro con Arco, Jiu-Jitsu, Montañismo, Natación, Acondicionamiento físico en el agua, Coreografía Aeróbica, Yoga y Taekwondo.</t>
  </si>
  <si>
    <t>Actividades Físicas Intercampus: Programa Líderes Recreativos (convivios, actividades físicas y campamentos). Se suman un total de convivios coordinados con los CASES para un total de 3 convivios</t>
  </si>
  <si>
    <t>Programa Torneos Internos Estudiantiles se desarrollaron 2 torneos de deportes electrónicos FIFA20 y Rocket League</t>
  </si>
  <si>
    <t>Programas Deportivos: Estudiantes participantes en grupos de representación. Ajedrez, Atletismo, Baloncesto, Fútbol, Fútbol Sala, Karate do, Natación, Taekwondo, Tenis de Mesa y Voleibol, para un total de 10 equipos en ambos sexos (hombres y mujeres) para un total de 20 grupos deportivos</t>
  </si>
  <si>
    <t>5 Torneos Universitarios virtuales: 1 torneo de ajedrez, 2 carreras atléticas, 1 torneo de karate, 1 torneo de taekwondo. Se participó a nivel de selección nacional universitaria en el torneo Panamericano y Mundial de Ajedrez con 12 estudiantes de la U.C.R. Se participó en el día Internacional de Deporte Universitario (IDUS) con actividades de carácter virtual.</t>
  </si>
  <si>
    <t>Programa de Formación de Talentos 6 niveles en fútbol y 2 Ligas Menores Taekwondo y natación, esto hasta el mes de marzo 2020.</t>
  </si>
  <si>
    <t>Se llevaron a cabo un total de 20 actividades de capacitación y formación organizadas por el Área de Deporte, a su vez por la Comisión de Deportes y la Federación Universitaria de Deportes. Y se desarrollaron 11 talleres de ajedrez, taekwondo y karate abierto para la comunidad universitaria y nacional con un alcance de 18.865 personas y un total de 978 interacciones de compartidas en la plataforma de Facebook.</t>
  </si>
  <si>
    <t>Programas Artísticos: Estudiantes participantes en grupos de representación. Grupos: Arte en Mutación, Compañía Folclórica, Hip Hop, Taller Formativo Musical (TAFOREM), Grupo Experimental Musical (CMEU), Coro Universitario, Baile Popular (Son de la U), Narrarte (cuenta cuentos), Danza Moderna (DanzU), La EFE (Performance), Teatro Girasol. Talleres de servicio: Danza Contemporánea, Hip Hop, Baile Popular y Ballet Contemporánea, los programas de servicio sólo se brindaron los meses de enero, febrero y marzo. Total, de grupos artísticos 15.</t>
  </si>
  <si>
    <t>Actividades virtuales de video creación</t>
  </si>
  <si>
    <t>Presentaciones de grupos artísticos a nivel internacional</t>
  </si>
  <si>
    <t>Materiales gráficos realizados</t>
  </si>
  <si>
    <t>Participación en actividades del 80 aniversario de la UCR</t>
  </si>
  <si>
    <t>Talleres de intercambio e integración</t>
  </si>
  <si>
    <t>Investigaciones artísticas</t>
  </si>
  <si>
    <t>En las redes sociales la interacción y alcance que se dio fue en Facebook: 388 publicaciones, con un alcance de 281.316 espectadores, en Instagram 176, con un alcance de 56.682, para un total de impacto en redes sociales: 337.998.00</t>
  </si>
  <si>
    <t>Distribución de plazas del Programa Administración, por programa y subprograma. 2020. (Ver Gráfico AD1).</t>
  </si>
  <si>
    <t>Cuadro AD-1  Distribución de Plazas en el Programa de Administración, por programa y subprograma.  2020</t>
  </si>
  <si>
    <t>Distribución de plazas del Programa Dirección Superior, por programa y subprograma. 2020. (Ver Gráfico DS1)</t>
  </si>
  <si>
    <t xml:space="preserve">Número de profesores becados al exterior y becas cortas según monto y costo promedio por estudiante. 2020. </t>
  </si>
  <si>
    <t>Número de profesores becados al exterior y becas cortas por área,  2020. (Ver Gráfico AI-1)</t>
  </si>
  <si>
    <t>Cuadro DS1  Distribución de Plazas del Programa de Dirección Superior, por programa y subprograma.  2020</t>
  </si>
  <si>
    <t xml:space="preserve">Cuadro AI1:   Número de profesores becados al exterior y becas cortas, según monto y costo promedio  </t>
  </si>
  <si>
    <t xml:space="preserve">                      por estudiante.  2020</t>
  </si>
  <si>
    <t>Cuadro AI2:   Número de profesores becados al exterior y becas cortas por área.  2020</t>
  </si>
  <si>
    <r>
      <t>1/</t>
    </r>
    <r>
      <rPr>
        <sz val="10"/>
        <color theme="1"/>
        <rFont val="Arial"/>
        <family val="2"/>
      </rPr>
      <t xml:space="preserve">  La distribución vertical es con respecto al total de la Universidad, y la distribución horizontal es con respecto al total de la Unidad.</t>
    </r>
  </si>
  <si>
    <r>
      <t xml:space="preserve">1/ </t>
    </r>
    <r>
      <rPr>
        <sz val="10"/>
        <color theme="1"/>
        <rFont val="Arial"/>
        <family val="2"/>
      </rPr>
      <t xml:space="preserve"> La distribución vertical es con respecto al total de la Universidad, y la distribución horizontal es con respecto al total de la Unidad.</t>
    </r>
  </si>
  <si>
    <r>
      <t>1/</t>
    </r>
    <r>
      <rPr>
        <sz val="10"/>
        <color theme="1"/>
        <rFont val="Arial"/>
        <family val="2"/>
      </rPr>
      <t xml:space="preserve">  La distribución vertical es con respecto al total de la Universidad y la distribución horizontal es con respecto al total de la Unidad.</t>
    </r>
  </si>
  <si>
    <r>
      <t>2/</t>
    </r>
    <r>
      <rPr>
        <sz val="10"/>
        <color theme="1"/>
        <rFont val="Arial"/>
        <family val="2"/>
      </rPr>
      <t xml:space="preserve">  Corresponde a las materias que no tienen créditos, tales como: Seminarios de Graduación y las Deportivas.</t>
    </r>
  </si>
  <si>
    <r>
      <t>2/</t>
    </r>
    <r>
      <rPr>
        <sz val="10"/>
        <color theme="1"/>
        <rFont val="Arial"/>
        <family val="2"/>
      </rPr>
      <t xml:space="preserve"> Corresponde a las materias que no tienen créditos, tales como: Seminarios de Graduación y las Deportivas.</t>
    </r>
  </si>
  <si>
    <r>
      <t>1/</t>
    </r>
    <r>
      <rPr>
        <sz val="10"/>
        <color theme="1"/>
        <rFont val="Arial"/>
        <family val="2"/>
      </rPr>
      <t xml:space="preserve">  La distribución vertical es con respecto al total de la Universidad y la distribución horizontal es con respecto al total de las Materias Matriculadas.</t>
    </r>
  </si>
  <si>
    <r>
      <t>1/</t>
    </r>
    <r>
      <rPr>
        <sz val="10"/>
        <color theme="1"/>
        <rFont val="Arial"/>
        <family val="2"/>
      </rPr>
      <t xml:space="preserve">  La distribución vertical es con respecto al total de la Universidad y la distribución horizontal es con respecto al total de los créditos matriculados.</t>
    </r>
  </si>
  <si>
    <r>
      <t xml:space="preserve">2/ </t>
    </r>
    <r>
      <rPr>
        <sz val="10"/>
        <color theme="1"/>
        <rFont val="Arial"/>
        <family val="2"/>
      </rPr>
      <t>Corresponde a las materias que no tienen créditos, tales como: Seminarios de Graduación y las Deportivas.</t>
    </r>
  </si>
  <si>
    <r>
      <t xml:space="preserve">1/ </t>
    </r>
    <r>
      <rPr>
        <sz val="10"/>
        <color theme="1"/>
        <rFont val="Arial"/>
        <family val="2"/>
      </rPr>
      <t xml:space="preserve"> La distribución vertical es con respecto al total de la Universidad y la distribución horizontal es con respecto al total de los créditos matriculados.</t>
    </r>
  </si>
  <si>
    <r>
      <t xml:space="preserve">Total </t>
    </r>
    <r>
      <rPr>
        <vertAlign val="superscript"/>
        <sz val="10"/>
        <rFont val="Arial"/>
        <family val="2"/>
      </rPr>
      <t xml:space="preserve"> 1/</t>
    </r>
  </si>
  <si>
    <r>
      <t>1/</t>
    </r>
    <r>
      <rPr>
        <vertAlign val="superscript"/>
        <sz val="10"/>
        <rFont val="Arial"/>
        <family val="2"/>
      </rPr>
      <t xml:space="preserve"> </t>
    </r>
    <r>
      <rPr>
        <sz val="10"/>
        <rFont val="Arial"/>
        <family val="2"/>
      </rPr>
      <t xml:space="preserve"> La distribución vertical es con respecto al total de la Universidad y la distribución horizontal es con respecto al total de la Unidad.</t>
    </r>
  </si>
  <si>
    <r>
      <t xml:space="preserve">1/ </t>
    </r>
    <r>
      <rPr>
        <sz val="10"/>
        <rFont val="Arial"/>
        <family val="2"/>
      </rPr>
      <t xml:space="preserve"> La distribución vertical es con respecto al total de la Universidad, y la distribución horizontal es con respecto </t>
    </r>
  </si>
  <si>
    <r>
      <t xml:space="preserve">Total </t>
    </r>
    <r>
      <rPr>
        <vertAlign val="superscript"/>
        <sz val="11"/>
        <rFont val="Arial"/>
        <family val="2"/>
      </rPr>
      <t>1/</t>
    </r>
  </si>
  <si>
    <r>
      <t xml:space="preserve">Temas Generales </t>
    </r>
    <r>
      <rPr>
        <vertAlign val="superscript"/>
        <sz val="11"/>
        <rFont val="Arial"/>
        <family val="2"/>
      </rPr>
      <t>2/</t>
    </r>
  </si>
  <si>
    <r>
      <t xml:space="preserve">Libros de Texto </t>
    </r>
    <r>
      <rPr>
        <vertAlign val="superscript"/>
        <sz val="11"/>
        <rFont val="Arial"/>
        <family val="2"/>
      </rPr>
      <t>3/</t>
    </r>
  </si>
  <si>
    <r>
      <t xml:space="preserve">Tirajes bajo demanda </t>
    </r>
    <r>
      <rPr>
        <vertAlign val="superscript"/>
        <sz val="11"/>
        <rFont val="Arial"/>
        <family val="2"/>
      </rPr>
      <t>4/</t>
    </r>
  </si>
  <si>
    <r>
      <t xml:space="preserve">Reimpresiones </t>
    </r>
    <r>
      <rPr>
        <vertAlign val="superscript"/>
        <sz val="11"/>
        <rFont val="Arial"/>
        <family val="2"/>
      </rPr>
      <t>5/</t>
    </r>
  </si>
  <si>
    <r>
      <t>1/</t>
    </r>
    <r>
      <rPr>
        <sz val="11"/>
        <rFont val="Arial"/>
        <family val="2"/>
      </rPr>
      <t xml:space="preserve">  La distribución vertical es con respecto al total de la Universidad y la horizontal es con respecto al total  de las revistas.</t>
    </r>
  </si>
  <si>
    <r>
      <t xml:space="preserve">2/ </t>
    </r>
    <r>
      <rPr>
        <sz val="11"/>
        <rFont val="Arial"/>
        <family val="2"/>
      </rPr>
      <t>Los Libros nuevos de temas generales corresponden a los géneros de novelas, poesía, cuento e investigación.</t>
    </r>
  </si>
  <si>
    <r>
      <t xml:space="preserve">3/ </t>
    </r>
    <r>
      <rPr>
        <sz val="11"/>
        <rFont val="Arial"/>
        <family val="2"/>
      </rPr>
      <t>Los Libros Texto nuevos son aquellos que se utilizan en cursos universitarios.</t>
    </r>
  </si>
  <si>
    <r>
      <t xml:space="preserve">4/ </t>
    </r>
    <r>
      <rPr>
        <sz val="11"/>
        <rFont val="Arial"/>
        <family val="2"/>
      </rPr>
      <t>Se refiere a los tirajes parciales de una edición o una reimpresión, a partir de la solicitud de la Sección de Comercialización y Mercadeo.</t>
    </r>
  </si>
  <si>
    <r>
      <t xml:space="preserve">5/ </t>
    </r>
    <r>
      <rPr>
        <sz val="11"/>
        <rFont val="Arial"/>
        <family val="2"/>
      </rPr>
      <t>Las reimpresiones y tiraje bajo demanda son solicitadas por la sección de Comercialización y Mercadeo.</t>
    </r>
  </si>
  <si>
    <r>
      <t xml:space="preserve">Circulación  </t>
    </r>
    <r>
      <rPr>
        <vertAlign val="superscript"/>
        <sz val="11"/>
        <rFont val="Arial"/>
        <family val="2"/>
      </rPr>
      <t>1/</t>
    </r>
  </si>
  <si>
    <r>
      <t xml:space="preserve">Referencia  </t>
    </r>
    <r>
      <rPr>
        <vertAlign val="superscript"/>
        <sz val="11"/>
        <rFont val="Arial"/>
        <family val="2"/>
      </rPr>
      <t>2/</t>
    </r>
  </si>
  <si>
    <r>
      <t xml:space="preserve">Audiovisuales  </t>
    </r>
    <r>
      <rPr>
        <vertAlign val="superscript"/>
        <sz val="11"/>
        <rFont val="Arial"/>
        <family val="2"/>
      </rPr>
      <t>3/</t>
    </r>
  </si>
  <si>
    <r>
      <t xml:space="preserve">Servicios Administrativos  </t>
    </r>
    <r>
      <rPr>
        <vertAlign val="superscript"/>
        <sz val="11"/>
        <rFont val="Arial"/>
        <family val="2"/>
      </rPr>
      <t>4/</t>
    </r>
  </si>
  <si>
    <r>
      <t xml:space="preserve">Otros Servicios   </t>
    </r>
    <r>
      <rPr>
        <vertAlign val="superscript"/>
        <sz val="11"/>
        <rFont val="Arial"/>
        <family val="2"/>
      </rPr>
      <t>5/</t>
    </r>
  </si>
  <si>
    <r>
      <t xml:space="preserve">1/ </t>
    </r>
    <r>
      <rPr>
        <sz val="11"/>
        <rFont val="Arial"/>
        <family val="2"/>
      </rPr>
      <t xml:space="preserve"> Incluye servicios como: información general y colección e inscripción de usuarios, así como usuarios atendidos en préstamos de libros.</t>
    </r>
  </si>
  <si>
    <r>
      <t xml:space="preserve">2/ </t>
    </r>
    <r>
      <rPr>
        <sz val="11"/>
        <rFont val="Arial"/>
        <family val="2"/>
      </rPr>
      <t xml:space="preserve"> Incluye colecciones y catálogos, archivo vertical, servicio de alerta, acceso bases de datos, educación de usuarios, bibliografías especializadas, préstamo interbibliotecario y publicaciones periódicas, lectura de microformas, transferencia de videos, reservación de salas.</t>
    </r>
  </si>
  <si>
    <r>
      <t>3/</t>
    </r>
    <r>
      <rPr>
        <sz val="11"/>
        <rFont val="Arial"/>
        <family val="2"/>
      </rPr>
      <t xml:space="preserve">  Incluye videoconferencias, proyecciones, audiciones, grabaciones y reproducciones, asesorías en módulos A.V., solicitudes de equipo y auditorio en las Bibliotecas Luis Demetrio  Tinoco, Carlos Monge  Alfaro, Ciencias de la Salud y Artes Musicales.</t>
    </r>
  </si>
  <si>
    <r>
      <t>4/</t>
    </r>
    <r>
      <rPr>
        <sz val="11"/>
        <rFont val="Arial"/>
        <family val="2"/>
      </rPr>
      <t xml:space="preserve"> Incluye los servicios administrativos ( usuarios atendidos en la secretaria ) de las   Bibliotecas Carlos Monge y Luis Demetrio Tinoco,  Ciencias de la Salud, Ciencias Agroalimentaria y Lanamme.</t>
    </r>
  </si>
  <si>
    <r>
      <t xml:space="preserve">5/  </t>
    </r>
    <r>
      <rPr>
        <sz val="11"/>
        <rFont val="Arial"/>
        <family val="2"/>
      </rPr>
      <t>Incluye usuarios atendidos por correo electrónico, en laboratorios y por teléfono y en el Centro de Cómputo.</t>
    </r>
  </si>
  <si>
    <r>
      <t xml:space="preserve">Material Audiovisual  </t>
    </r>
    <r>
      <rPr>
        <vertAlign val="superscript"/>
        <sz val="11"/>
        <rFont val="Arial"/>
        <family val="2"/>
      </rPr>
      <t>2/</t>
    </r>
  </si>
  <si>
    <r>
      <t xml:space="preserve">Compra </t>
    </r>
    <r>
      <rPr>
        <vertAlign val="superscript"/>
        <sz val="11"/>
        <rFont val="Arial"/>
        <family val="2"/>
      </rPr>
      <t>1/</t>
    </r>
  </si>
  <si>
    <r>
      <t>1/</t>
    </r>
    <r>
      <rPr>
        <sz val="11"/>
        <rFont val="Arial"/>
        <family val="2"/>
      </rPr>
      <t xml:space="preserve">  Incluye todos los presupuestos ejecutados.</t>
    </r>
  </si>
  <si>
    <r>
      <t xml:space="preserve">2/  </t>
    </r>
    <r>
      <rPr>
        <sz val="11"/>
        <rFont val="Arial"/>
        <family val="2"/>
      </rPr>
      <t>Incluye películas, videograbaciones, microformas, LP/Acetatos, CD-Rom de audio.</t>
    </r>
  </si>
  <si>
    <r>
      <t xml:space="preserve">    Libros Especiales </t>
    </r>
    <r>
      <rPr>
        <vertAlign val="superscript"/>
        <sz val="11"/>
        <rFont val="Arial"/>
        <family val="2"/>
      </rPr>
      <t>1/</t>
    </r>
  </si>
  <si>
    <r>
      <t xml:space="preserve">   Otras Colecciones </t>
    </r>
    <r>
      <rPr>
        <vertAlign val="superscript"/>
        <sz val="11"/>
        <rFont val="Arial"/>
        <family val="2"/>
      </rPr>
      <t>2/</t>
    </r>
  </si>
  <si>
    <r>
      <rPr>
        <vertAlign val="superscript"/>
        <sz val="11"/>
        <rFont val="Arial"/>
        <family val="2"/>
      </rPr>
      <t>1/</t>
    </r>
    <r>
      <rPr>
        <sz val="11"/>
        <rFont val="Arial"/>
        <family val="2"/>
      </rPr>
      <t xml:space="preserve"> Incluye material de Urna, Braille, Manuscritos.</t>
    </r>
  </si>
  <si>
    <r>
      <t>2/</t>
    </r>
    <r>
      <rPr>
        <sz val="11"/>
        <rFont val="Arial"/>
        <family val="2"/>
      </rPr>
      <t xml:space="preserve"> Índices y abstracts, colección Ortiz Ortiz; Orientación y Psicología; estante alto; ralias y colecciones especiales.</t>
    </r>
  </si>
  <si>
    <r>
      <t xml:space="preserve">Plazas  </t>
    </r>
    <r>
      <rPr>
        <b/>
        <vertAlign val="superscript"/>
        <sz val="11"/>
        <rFont val="Arial"/>
        <family val="2"/>
      </rPr>
      <t>1/</t>
    </r>
  </si>
  <si>
    <r>
      <t>1/</t>
    </r>
    <r>
      <rPr>
        <sz val="11"/>
        <color indexed="8"/>
        <rFont val="Arial"/>
        <family val="2"/>
      </rPr>
      <t xml:space="preserve">  Incluyen las horas profesor según corresponda, convertidas a equivalentes de tiempo completo y contemplan plazas en propiedad e interinas.</t>
    </r>
  </si>
  <si>
    <r>
      <t xml:space="preserve">1/ </t>
    </r>
    <r>
      <rPr>
        <sz val="11"/>
        <rFont val="Arial"/>
        <family val="2"/>
      </rPr>
      <t xml:space="preserve"> La distribución vertical es con respecto al total de la Universidad y la horizontal es con respecto al total de la Unidad.</t>
    </r>
  </si>
  <si>
    <r>
      <t>1/</t>
    </r>
    <r>
      <rPr>
        <sz val="11"/>
        <color theme="1"/>
        <rFont val="Calibri"/>
        <family val="2"/>
        <scheme val="minor"/>
      </rPr>
      <t xml:space="preserve">  La distribución vertical es con respecto al total de la Universidad y  la horizontal es con respecto al total de la Unidad.</t>
    </r>
  </si>
  <si>
    <t>Ingresos reales de la Universidad de Costa Rica, según clase de ingreso. En miles de colones. 2015-2019.  (Ver Gráfico RF1)</t>
  </si>
  <si>
    <r>
      <t>1/</t>
    </r>
    <r>
      <rPr>
        <sz val="11"/>
        <color theme="1"/>
        <rFont val="Calibri"/>
        <family val="2"/>
        <scheme val="minor"/>
      </rPr>
      <t xml:space="preserve"> La distribución vertical es con respecto al total de la Universidad y la distribución horizontal es con respecto al total de la Unidad.</t>
    </r>
  </si>
  <si>
    <r>
      <t>2/</t>
    </r>
    <r>
      <rPr>
        <sz val="11"/>
        <color theme="1"/>
        <rFont val="Calibri"/>
        <family val="2"/>
        <scheme val="minor"/>
      </rPr>
      <t xml:space="preserve"> Corresponde a las materias que no tienen créditos, tales como: Seminarios de Graduación y las Deportivas.</t>
    </r>
  </si>
  <si>
    <t xml:space="preserve">Cuadro AS9: Número de  estudiantes matriculados en el Programa Integral para la Persona Adulta y Adulta Mayor, </t>
  </si>
  <si>
    <t>Cuadro RF1:  Ingresos Reales de la Universidad de Costa Rica, según clase de Ingreso. En miles de colones corrientes.  2016-2020.</t>
  </si>
  <si>
    <t>No se cuenta con información para este año.</t>
  </si>
  <si>
    <r>
      <t>Revistas electrónicas</t>
    </r>
    <r>
      <rPr>
        <vertAlign val="superscript"/>
        <sz val="10"/>
        <rFont val="Arial"/>
        <family val="2"/>
      </rPr>
      <t xml:space="preserve"> 2/</t>
    </r>
  </si>
  <si>
    <t>Estudiantes que reciben montos por ayuda económica en:</t>
  </si>
  <si>
    <t xml:space="preserve">   Bibliotecología y Cs. de la Información</t>
  </si>
  <si>
    <t xml:space="preserve">   Bibliotecología y Cs.de la Información</t>
  </si>
  <si>
    <t xml:space="preserve">   Bibliotecología y Cs.de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</si>
</sst>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 ##0"/>
    <numFmt numFmtId="165" formatCode="#,##0.000"/>
    <numFmt numFmtId="166" formatCode="###0"/>
    <numFmt numFmtId="167" formatCode="#,###;\(#,###\)"/>
    <numFmt numFmtId="168" formatCode="0.0"/>
    <numFmt numFmtId="169" formatCode="[$₡-140A]\ #,##0.00;[Red]\-[$₡-140A]\ #,##0.00"/>
    <numFmt numFmtId="170" formatCode="_-* #,##0.00\ [$€]_-;\-* #,##0.00\ [$€]_-;_-* &quot;-&quot;??\ [$€]_-;_-@_-"/>
    <numFmt numFmtId="171" formatCode="#,##0.0"/>
    <numFmt numFmtId="172" formatCode="###0.0"/>
  </numFmts>
  <fonts count="62">
    <font>
      <sz val="11"/>
      <color theme="1"/>
      <name val="Calibri"/>
      <family val="2"/>
      <scheme val="minor"/>
    </font>
    <font>
      <b/>
      <sz val="14"/>
      <color theme="1"/>
      <name val="Times New Roman"/>
      <family val="1"/>
    </font>
    <font>
      <sz val="12"/>
      <color theme="1"/>
      <name val="Times New Roman"/>
      <family val="1"/>
    </font>
    <font>
      <b/>
      <sz val="12"/>
      <color theme="1"/>
      <name val="Times New Roman"/>
      <family val="1"/>
    </font>
    <font>
      <sz val="7"/>
      <color theme="1"/>
      <name val="Times New Roman"/>
      <family val="1"/>
    </font>
    <font>
      <sz val="10"/>
      <color theme="1"/>
      <name val="Times New Roman"/>
      <family val="1"/>
    </font>
    <font>
      <sz val="10"/>
      <name val="Arial"/>
      <family val="2"/>
    </font>
    <font>
      <b/>
      <sz val="10"/>
      <name val="Arial"/>
      <family val="2"/>
    </font>
    <font>
      <b/>
      <vertAlign val="superscript"/>
      <sz val="10"/>
      <name val="Arial"/>
      <family val="2"/>
    </font>
    <font>
      <sz val="10"/>
      <color indexed="8"/>
      <name val="Arial"/>
      <family val="2"/>
    </font>
    <font>
      <vertAlign val="superscript"/>
      <sz val="10"/>
      <name val="Arial"/>
      <family val="2"/>
    </font>
    <font>
      <sz val="18"/>
      <color rgb="FF000000"/>
      <name val="Times New Roman"/>
      <family val="1"/>
    </font>
    <font>
      <sz val="18"/>
      <name val="Times New Roman"/>
      <family val="1"/>
    </font>
    <font>
      <sz val="11"/>
      <name val="Times New Roman"/>
      <family val="1"/>
    </font>
    <font>
      <sz val="11"/>
      <color theme="1"/>
      <name val="Calibri"/>
      <family val="2"/>
      <scheme val="minor"/>
    </font>
    <font>
      <b/>
      <sz val="8"/>
      <color indexed="81"/>
      <name val="Tahoma"/>
      <family val="2"/>
    </font>
    <font>
      <sz val="8"/>
      <color indexed="81"/>
      <name val="Tahoma"/>
      <family val="2"/>
    </font>
    <font>
      <b/>
      <sz val="9"/>
      <color indexed="81"/>
      <name val="Tahoma"/>
      <family val="2"/>
    </font>
    <font>
      <sz val="9"/>
      <color indexed="81"/>
      <name val="Tahoma"/>
      <family val="2"/>
    </font>
    <font>
      <sz val="10"/>
      <color theme="1"/>
      <name val="Arial"/>
      <family val="2"/>
    </font>
    <font>
      <vertAlign val="superscript"/>
      <sz val="10"/>
      <color indexed="8"/>
      <name val="Arial"/>
      <family val="2"/>
    </font>
    <font>
      <sz val="11"/>
      <name val="Arial"/>
      <family val="2"/>
    </font>
    <font>
      <sz val="11"/>
      <color indexed="8"/>
      <name val="Arial"/>
      <family val="2"/>
    </font>
    <font>
      <b/>
      <sz val="11"/>
      <name val="Arial"/>
      <family val="2"/>
    </font>
    <font>
      <sz val="10"/>
      <color rgb="FF010205"/>
      <name val="Arial"/>
      <family val="2"/>
    </font>
    <font>
      <sz val="10"/>
      <color rgb="FF000000"/>
      <name val="Arial"/>
      <family val="2"/>
    </font>
    <font>
      <b/>
      <sz val="10"/>
      <color indexed="8"/>
      <name val="Arial"/>
      <family val="2"/>
    </font>
    <font>
      <sz val="12"/>
      <name val="Arial"/>
      <family val="2"/>
    </font>
    <font>
      <sz val="11"/>
      <color rgb="FF000000"/>
      <name val="Times New Roman"/>
      <family val="1"/>
    </font>
    <font>
      <sz val="18"/>
      <color indexed="8"/>
      <name val="Times New Roman"/>
      <family val="1"/>
    </font>
    <font>
      <vertAlign val="superscript"/>
      <sz val="10"/>
      <color theme="1"/>
      <name val="Arial"/>
      <family val="2"/>
    </font>
    <font>
      <vertAlign val="superscript"/>
      <sz val="12"/>
      <name val="Arial"/>
      <family val="2"/>
    </font>
    <font>
      <vertAlign val="superscript"/>
      <sz val="11"/>
      <name val="Arial"/>
      <family val="2"/>
    </font>
    <font>
      <sz val="16"/>
      <color indexed="8"/>
      <name val="Arial"/>
      <family val="2"/>
    </font>
    <font>
      <sz val="16"/>
      <name val="Arial"/>
      <family val="2"/>
    </font>
    <font>
      <sz val="9"/>
      <name val="Arial"/>
      <family val="2"/>
    </font>
    <font>
      <b/>
      <sz val="12"/>
      <name val="Arial"/>
      <family val="2"/>
    </font>
    <font>
      <i/>
      <sz val="11"/>
      <color rgb="FF7F7F7F"/>
      <name val="Calibri"/>
      <family val="2"/>
      <scheme val="minor"/>
    </font>
    <font>
      <sz val="10"/>
      <color indexed="10"/>
      <name val="Arial"/>
      <family val="2"/>
    </font>
    <font>
      <sz val="10"/>
      <name val="Times New Roman"/>
      <family val="1"/>
    </font>
    <font>
      <sz val="11"/>
      <color rgb="FF000000"/>
      <name val="Calibri"/>
      <family val="2"/>
    </font>
    <font>
      <sz val="11"/>
      <color rgb="FF000000"/>
      <name val="Arial"/>
      <family val="2"/>
    </font>
    <font>
      <b/>
      <i/>
      <u/>
      <sz val="11"/>
      <color rgb="FF000000"/>
      <name val="Arial1"/>
    </font>
    <font>
      <b/>
      <sz val="10"/>
      <color rgb="FF000000"/>
      <name val="Arial"/>
      <family val="2"/>
    </font>
    <font>
      <sz val="11"/>
      <color rgb="FF000000"/>
      <name val="Arial1"/>
      <charset val="1"/>
    </font>
    <font>
      <sz val="10"/>
      <color rgb="FFFF0000"/>
      <name val="Arial"/>
      <family val="2"/>
    </font>
    <font>
      <b/>
      <sz val="10"/>
      <color rgb="FF010205"/>
      <name val="Arial"/>
      <family val="2"/>
    </font>
    <font>
      <sz val="9"/>
      <color rgb="FF000000"/>
      <name val="Arial"/>
      <family val="2"/>
    </font>
    <font>
      <b/>
      <sz val="9"/>
      <color rgb="FF000000"/>
      <name val="Arial"/>
      <family val="2"/>
    </font>
    <font>
      <sz val="10"/>
      <color rgb="FFCC0000"/>
      <name val="Calibri"/>
      <family val="2"/>
    </font>
    <font>
      <b/>
      <sz val="11"/>
      <color indexed="8"/>
      <name val="Arial"/>
      <family val="2"/>
    </font>
    <font>
      <sz val="8"/>
      <name val="Arial"/>
      <family val="2"/>
    </font>
    <font>
      <b/>
      <sz val="10"/>
      <name val="Arial"/>
      <family val="2"/>
    </font>
    <font>
      <i/>
      <sz val="10"/>
      <color indexed="8"/>
      <name val="Arial"/>
      <family val="2"/>
    </font>
    <font>
      <b/>
      <sz val="8"/>
      <name val="Arial"/>
      <family val="2"/>
    </font>
    <font>
      <i/>
      <sz val="10"/>
      <color theme="1"/>
      <name val="Arial"/>
      <family val="2"/>
    </font>
    <font>
      <b/>
      <i/>
      <sz val="10"/>
      <name val="Arial"/>
      <family val="2"/>
    </font>
    <font>
      <sz val="11"/>
      <color theme="1"/>
      <name val="Arial"/>
      <family val="2"/>
    </font>
    <font>
      <sz val="10"/>
      <color theme="1"/>
      <name val="Calibri"/>
      <family val="2"/>
      <scheme val="minor"/>
    </font>
    <font>
      <b/>
      <vertAlign val="superscript"/>
      <sz val="11"/>
      <name val="Arial"/>
      <family val="2"/>
    </font>
    <font>
      <sz val="11"/>
      <name val="MS Sans Serif"/>
      <family val="2"/>
    </font>
    <font>
      <b/>
      <sz val="16"/>
      <name val="Arial"/>
      <family val="2"/>
    </font>
  </fonts>
  <fills count="3">
    <fill>
      <patternFill patternType="none"/>
    </fill>
    <fill>
      <patternFill patternType="gray125"/>
    </fill>
    <fill>
      <patternFill patternType="solid">
        <fgColor theme="0"/>
        <bgColor indexed="64"/>
      </patternFill>
    </fill>
  </fills>
  <borders count="15">
    <border>
      <left/>
      <right/>
      <top/>
      <bottom/>
      <diagonal/>
    </border>
    <border>
      <left/>
      <right/>
      <top style="medium">
        <color indexed="64"/>
      </top>
      <bottom/>
      <diagonal/>
    </border>
    <border>
      <left/>
      <right/>
      <top/>
      <bottom style="thin">
        <color indexed="64"/>
      </bottom>
      <diagonal/>
    </border>
    <border>
      <left/>
      <right/>
      <top style="thin">
        <color indexed="64"/>
      </top>
      <bottom style="dashed">
        <color indexed="64"/>
      </bottom>
      <diagonal/>
    </border>
    <border>
      <left/>
      <right/>
      <top style="dashed">
        <color indexed="64"/>
      </top>
      <bottom/>
      <diagonal/>
    </border>
    <border>
      <left/>
      <right/>
      <top/>
      <bottom style="medium">
        <color indexed="64"/>
      </bottom>
      <diagonal/>
    </border>
    <border>
      <left/>
      <right/>
      <top/>
      <bottom style="double">
        <color indexed="64"/>
      </bottom>
      <diagonal/>
    </border>
    <border>
      <left/>
      <right/>
      <top style="double">
        <color indexed="64"/>
      </top>
      <bottom style="dotted">
        <color indexed="64"/>
      </bottom>
      <diagonal/>
    </border>
    <border>
      <left/>
      <right/>
      <top style="dotted">
        <color indexed="64"/>
      </top>
      <bottom/>
      <diagonal/>
    </border>
    <border>
      <left/>
      <right/>
      <top/>
      <bottom style="dashed">
        <color indexed="64"/>
      </bottom>
      <diagonal/>
    </border>
    <border>
      <left/>
      <right/>
      <top/>
      <bottom style="dotted">
        <color indexed="64"/>
      </bottom>
      <diagonal/>
    </border>
    <border>
      <left/>
      <right/>
      <top style="dotted">
        <color indexed="64"/>
      </top>
      <bottom style="dashed">
        <color indexed="64"/>
      </bottom>
      <diagonal/>
    </border>
    <border>
      <left/>
      <right/>
      <top style="dotted">
        <color indexed="64"/>
      </top>
      <bottom style="dotted">
        <color indexed="64"/>
      </bottom>
      <diagonal/>
    </border>
    <border>
      <left/>
      <right/>
      <top style="thin">
        <color indexed="64"/>
      </top>
      <bottom/>
      <diagonal/>
    </border>
    <border>
      <left/>
      <right/>
      <top style="thin">
        <color indexed="64"/>
      </top>
      <bottom style="dotted">
        <color indexed="64"/>
      </bottom>
      <diagonal/>
    </border>
  </borders>
  <cellStyleXfs count="58">
    <xf numFmtId="0" fontId="0" fillId="0" borderId="0"/>
    <xf numFmtId="43" fontId="14" fillId="0" borderId="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37" fillId="0" borderId="0" applyNumberFormat="0" applyFill="0" applyBorder="0" applyAlignment="0" applyProtection="0"/>
    <xf numFmtId="0" fontId="6" fillId="0" borderId="0"/>
    <xf numFmtId="0" fontId="40" fillId="0" borderId="0"/>
    <xf numFmtId="0" fontId="41" fillId="0" borderId="0"/>
    <xf numFmtId="169" fontId="42" fillId="0" borderId="0" applyBorder="0" applyProtection="0"/>
    <xf numFmtId="0" fontId="44" fillId="0" borderId="0"/>
    <xf numFmtId="170" fontId="6" fillId="0" borderId="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9" fillId="0" borderId="0" applyNumberFormat="0" applyBorder="0" applyProtection="0"/>
    <xf numFmtId="0" fontId="14" fillId="0" borderId="0"/>
    <xf numFmtId="0" fontId="14" fillId="0" borderId="0"/>
    <xf numFmtId="0" fontId="14" fillId="0" borderId="0"/>
    <xf numFmtId="0" fontId="14" fillId="0" borderId="0"/>
    <xf numFmtId="0" fontId="14" fillId="0" borderId="0"/>
  </cellStyleXfs>
  <cellXfs count="1174">
    <xf numFmtId="0" fontId="0" fillId="0" borderId="0" xfId="0"/>
    <xf numFmtId="0" fontId="1" fillId="0" borderId="0" xfId="0" applyFont="1" applyAlignment="1">
      <alignment horizontal="left"/>
    </xf>
    <xf numFmtId="0" fontId="0" fillId="0" borderId="0" xfId="0" applyAlignment="1">
      <alignment horizontal="left"/>
    </xf>
    <xf numFmtId="0" fontId="0" fillId="0" borderId="0" xfId="0" applyAlignment="1">
      <alignment horizontal="center"/>
    </xf>
    <xf numFmtId="0" fontId="2" fillId="0" borderId="0" xfId="0" applyFont="1" applyAlignment="1">
      <alignment horizontal="left"/>
    </xf>
    <xf numFmtId="0" fontId="3" fillId="0" borderId="0" xfId="0" applyFont="1" applyAlignment="1">
      <alignment horizontal="left"/>
    </xf>
    <xf numFmtId="0" fontId="2" fillId="0" borderId="0" xfId="0" applyFont="1" applyFill="1" applyAlignment="1">
      <alignment horizontal="left"/>
    </xf>
    <xf numFmtId="0" fontId="3" fillId="0" borderId="0" xfId="0" applyFont="1"/>
    <xf numFmtId="0" fontId="5" fillId="0" borderId="0" xfId="0" applyFont="1"/>
    <xf numFmtId="0" fontId="2" fillId="0" borderId="0" xfId="0" applyFont="1" applyAlignment="1">
      <alignment vertical="top" wrapText="1"/>
    </xf>
    <xf numFmtId="0" fontId="2" fillId="0" borderId="0" xfId="0" applyFont="1" applyAlignment="1">
      <alignment vertical="top"/>
    </xf>
    <xf numFmtId="0" fontId="2" fillId="0" borderId="0" xfId="0" applyFont="1" applyAlignment="1">
      <alignment horizontal="left" vertical="top"/>
    </xf>
    <xf numFmtId="0" fontId="0" fillId="0" borderId="0" xfId="0" applyFill="1"/>
    <xf numFmtId="4" fontId="0" fillId="0" borderId="0" xfId="0" applyNumberFormat="1" applyFill="1"/>
    <xf numFmtId="0" fontId="6" fillId="0" borderId="0" xfId="0" applyFont="1" applyFill="1"/>
    <xf numFmtId="0" fontId="0" fillId="0" borderId="1" xfId="0" applyBorder="1"/>
    <xf numFmtId="4" fontId="7" fillId="0" borderId="0" xfId="0" applyNumberFormat="1" applyFont="1" applyBorder="1"/>
    <xf numFmtId="0" fontId="7" fillId="0" borderId="0" xfId="0" applyFont="1" applyFill="1"/>
    <xf numFmtId="4" fontId="7" fillId="0" borderId="3" xfId="0" applyNumberFormat="1" applyFont="1" applyFill="1" applyBorder="1" applyAlignment="1">
      <alignment horizontal="left"/>
    </xf>
    <xf numFmtId="4" fontId="7" fillId="0" borderId="0" xfId="0" applyNumberFormat="1" applyFont="1" applyFill="1" applyBorder="1" applyAlignment="1">
      <alignment horizontal="right"/>
    </xf>
    <xf numFmtId="4" fontId="7" fillId="0" borderId="4" xfId="0" applyNumberFormat="1" applyFont="1" applyFill="1" applyBorder="1" applyAlignment="1">
      <alignment horizontal="center"/>
    </xf>
    <xf numFmtId="0" fontId="7" fillId="0" borderId="4" xfId="0" applyFont="1" applyFill="1" applyBorder="1" applyAlignment="1">
      <alignment horizontal="center"/>
    </xf>
    <xf numFmtId="4" fontId="7" fillId="0" borderId="0" xfId="0" applyNumberFormat="1" applyFont="1" applyBorder="1" applyAlignment="1">
      <alignment horizontal="center"/>
    </xf>
    <xf numFmtId="0" fontId="0" fillId="0" borderId="5" xfId="0" applyBorder="1"/>
    <xf numFmtId="2" fontId="0" fillId="0" borderId="0" xfId="0" applyNumberFormat="1" applyFill="1"/>
    <xf numFmtId="4" fontId="6" fillId="0" borderId="0" xfId="0" applyNumberFormat="1" applyFont="1" applyFill="1"/>
    <xf numFmtId="0" fontId="9" fillId="0" borderId="0" xfId="0" applyFont="1" applyFill="1" applyBorder="1" applyAlignment="1" applyProtection="1">
      <alignment horizontal="left"/>
      <protection locked="0"/>
    </xf>
    <xf numFmtId="0" fontId="10" fillId="0" borderId="0" xfId="0" applyFont="1" applyFill="1"/>
    <xf numFmtId="4" fontId="0" fillId="0" borderId="0" xfId="0" applyNumberFormat="1"/>
    <xf numFmtId="0" fontId="11" fillId="0" borderId="0" xfId="0" applyFont="1" applyAlignment="1">
      <alignment horizontal="center" vertical="center" readingOrder="1"/>
    </xf>
    <xf numFmtId="0" fontId="12" fillId="0" borderId="0" xfId="0" applyFont="1" applyAlignment="1">
      <alignment horizontal="center" vertical="center"/>
    </xf>
    <xf numFmtId="0" fontId="13" fillId="0" borderId="0" xfId="0" applyFont="1"/>
    <xf numFmtId="0" fontId="12" fillId="0" borderId="0" xfId="0" applyFont="1"/>
    <xf numFmtId="0" fontId="6" fillId="0" borderId="0" xfId="0" applyFont="1"/>
    <xf numFmtId="164" fontId="0" fillId="0" borderId="0" xfId="0" applyNumberFormat="1" applyFill="1"/>
    <xf numFmtId="164" fontId="0" fillId="0" borderId="0" xfId="0" applyNumberFormat="1"/>
    <xf numFmtId="2" fontId="0" fillId="0" borderId="0" xfId="0" applyNumberFormat="1"/>
    <xf numFmtId="164" fontId="0" fillId="0" borderId="1" xfId="0" applyNumberFormat="1" applyFill="1" applyBorder="1"/>
    <xf numFmtId="2" fontId="0" fillId="0" borderId="1" xfId="0" applyNumberFormat="1" applyBorder="1"/>
    <xf numFmtId="0" fontId="0" fillId="0" borderId="0" xfId="0" applyBorder="1"/>
    <xf numFmtId="2" fontId="0" fillId="0" borderId="8" xfId="0" applyNumberFormat="1" applyFill="1" applyBorder="1" applyAlignment="1">
      <alignment horizontal="center"/>
    </xf>
    <xf numFmtId="2" fontId="0" fillId="0" borderId="8" xfId="0" applyNumberFormat="1" applyBorder="1" applyAlignment="1">
      <alignment horizontal="center"/>
    </xf>
    <xf numFmtId="2" fontId="0" fillId="0" borderId="0" xfId="0" applyNumberFormat="1" applyBorder="1" applyAlignment="1">
      <alignment horizontal="center"/>
    </xf>
    <xf numFmtId="164" fontId="0" fillId="0" borderId="5" xfId="0" applyNumberFormat="1" applyFill="1" applyBorder="1"/>
    <xf numFmtId="164" fontId="0" fillId="0" borderId="0" xfId="0" applyNumberFormat="1" applyFill="1" applyBorder="1"/>
    <xf numFmtId="2" fontId="0" fillId="0" borderId="0" xfId="0" applyNumberFormat="1" applyFill="1" applyBorder="1"/>
    <xf numFmtId="164" fontId="0" fillId="0" borderId="0" xfId="0" applyNumberFormat="1" applyBorder="1"/>
    <xf numFmtId="0" fontId="7" fillId="0" borderId="0" xfId="0" applyFont="1"/>
    <xf numFmtId="0" fontId="0" fillId="0" borderId="0" xfId="0" applyFill="1" applyBorder="1"/>
    <xf numFmtId="0" fontId="6" fillId="0" borderId="0" xfId="0" applyFont="1" applyBorder="1"/>
    <xf numFmtId="164" fontId="6" fillId="0" borderId="0" xfId="0" applyNumberFormat="1" applyFont="1" applyFill="1"/>
    <xf numFmtId="0" fontId="10" fillId="0" borderId="0" xfId="0" applyFont="1" applyBorder="1"/>
    <xf numFmtId="0" fontId="6" fillId="0" borderId="0" xfId="0" applyFont="1" applyAlignment="1">
      <alignment horizontal="center"/>
    </xf>
    <xf numFmtId="164" fontId="0" fillId="0" borderId="0" xfId="0" applyNumberFormat="1" applyAlignment="1">
      <alignment horizontal="center"/>
    </xf>
    <xf numFmtId="4" fontId="0" fillId="0" borderId="0" xfId="0" applyNumberFormat="1" applyAlignment="1">
      <alignment horizontal="center"/>
    </xf>
    <xf numFmtId="0" fontId="6" fillId="0" borderId="0" xfId="0" applyFont="1" applyFill="1" applyAlignment="1">
      <alignment horizontal="center"/>
    </xf>
    <xf numFmtId="164" fontId="7" fillId="0" borderId="1" xfId="0" applyNumberFormat="1" applyFont="1" applyBorder="1"/>
    <xf numFmtId="2" fontId="7" fillId="0" borderId="1" xfId="0" applyNumberFormat="1" applyFont="1" applyBorder="1"/>
    <xf numFmtId="0" fontId="7" fillId="0" borderId="1" xfId="0" applyFont="1" applyBorder="1"/>
    <xf numFmtId="0" fontId="7" fillId="0" borderId="0" xfId="0" applyFont="1" applyBorder="1"/>
    <xf numFmtId="3" fontId="0" fillId="0" borderId="0" xfId="0" applyNumberFormat="1" applyFill="1"/>
    <xf numFmtId="3" fontId="0" fillId="0" borderId="0" xfId="0" applyNumberFormat="1"/>
    <xf numFmtId="0" fontId="9" fillId="0" borderId="0" xfId="0" applyFont="1" applyBorder="1"/>
    <xf numFmtId="164" fontId="6" fillId="0" borderId="0" xfId="0" applyNumberFormat="1" applyFont="1"/>
    <xf numFmtId="2" fontId="6" fillId="0" borderId="0" xfId="0" applyNumberFormat="1" applyFont="1"/>
    <xf numFmtId="2" fontId="7" fillId="0" borderId="0" xfId="0" applyNumberFormat="1" applyFont="1" applyBorder="1"/>
    <xf numFmtId="0" fontId="6" fillId="0" borderId="0" xfId="0" applyFont="1" applyFill="1" applyBorder="1"/>
    <xf numFmtId="4" fontId="6" fillId="0" borderId="0" xfId="0" applyNumberFormat="1" applyFont="1" applyBorder="1"/>
    <xf numFmtId="0" fontId="6" fillId="0" borderId="0" xfId="0" applyFont="1" applyAlignment="1">
      <alignment horizontal="right"/>
    </xf>
    <xf numFmtId="0" fontId="0" fillId="0" borderId="0" xfId="0" applyAlignment="1">
      <alignment horizontal="right"/>
    </xf>
    <xf numFmtId="16" fontId="0" fillId="0" borderId="0" xfId="0" applyNumberFormat="1"/>
    <xf numFmtId="4" fontId="6" fillId="0" borderId="0" xfId="0" applyNumberFormat="1" applyFont="1" applyFill="1" applyBorder="1" applyAlignment="1">
      <alignment horizontal="center"/>
    </xf>
    <xf numFmtId="4" fontId="6" fillId="0" borderId="0" xfId="0" applyNumberFormat="1" applyFont="1" applyFill="1" applyBorder="1" applyAlignment="1">
      <alignment horizontal="right"/>
    </xf>
    <xf numFmtId="4" fontId="6" fillId="0" borderId="0" xfId="0" applyNumberFormat="1" applyFont="1" applyFill="1" applyAlignment="1">
      <alignment horizontal="right"/>
    </xf>
    <xf numFmtId="0" fontId="6" fillId="0" borderId="0" xfId="0" applyFont="1" applyAlignment="1">
      <alignment horizontal="left"/>
    </xf>
    <xf numFmtId="4" fontId="6" fillId="0" borderId="0" xfId="0" applyNumberFormat="1" applyFont="1"/>
    <xf numFmtId="43" fontId="6" fillId="0" borderId="0" xfId="0" applyNumberFormat="1" applyFont="1"/>
    <xf numFmtId="4" fontId="0" fillId="0" borderId="0" xfId="0" applyNumberFormat="1" applyFill="1" applyBorder="1" applyAlignment="1">
      <alignment horizontal="right"/>
    </xf>
    <xf numFmtId="4" fontId="6" fillId="0" borderId="0" xfId="2" applyNumberFormat="1" applyFont="1" applyFill="1" applyAlignment="1" applyProtection="1">
      <alignment vertical="top"/>
      <protection locked="0"/>
    </xf>
    <xf numFmtId="0" fontId="6" fillId="0" borderId="0" xfId="2" applyFont="1" applyFill="1" applyAlignment="1" applyProtection="1">
      <alignment horizontal="justify" vertical="top"/>
      <protection locked="0"/>
    </xf>
    <xf numFmtId="4" fontId="6" fillId="0" borderId="0" xfId="0" applyNumberFormat="1" applyFont="1" applyAlignment="1"/>
    <xf numFmtId="0" fontId="19" fillId="0" borderId="0" xfId="0" applyFont="1"/>
    <xf numFmtId="2" fontId="19" fillId="0" borderId="5" xfId="0" applyNumberFormat="1" applyFont="1" applyBorder="1"/>
    <xf numFmtId="0" fontId="19" fillId="0" borderId="1" xfId="0" applyFont="1" applyBorder="1"/>
    <xf numFmtId="2" fontId="19" fillId="0" borderId="1" xfId="0" applyNumberFormat="1" applyFont="1" applyBorder="1"/>
    <xf numFmtId="2" fontId="19" fillId="0" borderId="8" xfId="0" applyNumberFormat="1" applyFont="1" applyBorder="1" applyAlignment="1">
      <alignment horizontal="center"/>
    </xf>
    <xf numFmtId="0" fontId="19" fillId="0" borderId="5" xfId="0" applyFont="1" applyBorder="1"/>
    <xf numFmtId="4" fontId="19" fillId="0" borderId="0" xfId="0" applyNumberFormat="1" applyFont="1"/>
    <xf numFmtId="2" fontId="19" fillId="0" borderId="0" xfId="0" applyNumberFormat="1" applyFont="1"/>
    <xf numFmtId="0" fontId="19" fillId="0" borderId="0" xfId="0" applyFont="1" applyAlignment="1">
      <alignment horizontal="center"/>
    </xf>
    <xf numFmtId="0" fontId="19" fillId="0" borderId="0" xfId="0" applyFont="1" applyFill="1"/>
    <xf numFmtId="4" fontId="19" fillId="0" borderId="0" xfId="0" applyNumberFormat="1" applyFont="1" applyFill="1"/>
    <xf numFmtId="0" fontId="19" fillId="0" borderId="1" xfId="0" applyFont="1" applyFill="1" applyBorder="1"/>
    <xf numFmtId="164" fontId="19" fillId="0" borderId="1" xfId="0" applyNumberFormat="1" applyFont="1" applyFill="1" applyBorder="1"/>
    <xf numFmtId="0" fontId="19" fillId="0" borderId="0" xfId="0" applyFont="1" applyBorder="1"/>
    <xf numFmtId="164" fontId="19" fillId="0" borderId="0" xfId="0" applyNumberFormat="1" applyFont="1" applyFill="1" applyBorder="1"/>
    <xf numFmtId="0" fontId="19" fillId="0" borderId="0" xfId="0" applyFont="1" applyFill="1" applyBorder="1"/>
    <xf numFmtId="0" fontId="19" fillId="0" borderId="5" xfId="0" applyFont="1" applyFill="1" applyBorder="1"/>
    <xf numFmtId="164" fontId="19" fillId="0" borderId="5" xfId="0" applyNumberFormat="1" applyFont="1" applyFill="1" applyBorder="1"/>
    <xf numFmtId="4" fontId="19" fillId="0" borderId="1" xfId="0" applyNumberFormat="1" applyFont="1" applyFill="1" applyBorder="1"/>
    <xf numFmtId="4" fontId="19" fillId="0" borderId="0" xfId="0" applyNumberFormat="1" applyFont="1" applyBorder="1"/>
    <xf numFmtId="2" fontId="19" fillId="0" borderId="0" xfId="0" applyNumberFormat="1" applyFont="1" applyBorder="1"/>
    <xf numFmtId="4" fontId="19" fillId="0" borderId="5" xfId="0" applyNumberFormat="1" applyFont="1" applyFill="1" applyBorder="1"/>
    <xf numFmtId="1" fontId="19" fillId="0" borderId="0" xfId="0" applyNumberFormat="1" applyFont="1" applyFill="1"/>
    <xf numFmtId="2" fontId="19" fillId="0" borderId="0" xfId="0" applyNumberFormat="1" applyFont="1" applyFill="1"/>
    <xf numFmtId="164" fontId="19" fillId="0" borderId="0" xfId="0" applyNumberFormat="1" applyFont="1"/>
    <xf numFmtId="2" fontId="19" fillId="0" borderId="1" xfId="0" applyNumberFormat="1" applyFont="1" applyFill="1" applyBorder="1"/>
    <xf numFmtId="164" fontId="19" fillId="0" borderId="1" xfId="0" applyNumberFormat="1" applyFont="1" applyBorder="1"/>
    <xf numFmtId="2" fontId="19" fillId="0" borderId="0" xfId="0" applyNumberFormat="1" applyFont="1" applyFill="1" applyBorder="1"/>
    <xf numFmtId="2" fontId="19" fillId="0" borderId="8" xfId="0" applyNumberFormat="1" applyFont="1" applyFill="1" applyBorder="1" applyAlignment="1">
      <alignment horizontal="center"/>
    </xf>
    <xf numFmtId="164" fontId="19" fillId="0" borderId="8" xfId="0" applyNumberFormat="1" applyFont="1" applyBorder="1" applyAlignment="1">
      <alignment horizontal="center"/>
    </xf>
    <xf numFmtId="2" fontId="19" fillId="0" borderId="0" xfId="0" applyNumberFormat="1" applyFont="1" applyBorder="1" applyAlignment="1">
      <alignment horizontal="center"/>
    </xf>
    <xf numFmtId="2" fontId="19" fillId="0" borderId="5" xfId="0" applyNumberFormat="1" applyFont="1" applyFill="1" applyBorder="1"/>
    <xf numFmtId="164" fontId="19" fillId="0" borderId="5" xfId="0" applyNumberFormat="1" applyFont="1" applyBorder="1"/>
    <xf numFmtId="164" fontId="19" fillId="0" borderId="0" xfId="0" applyNumberFormat="1" applyFont="1" applyBorder="1"/>
    <xf numFmtId="164" fontId="19" fillId="0" borderId="0" xfId="0" applyNumberFormat="1" applyFont="1" applyFill="1"/>
    <xf numFmtId="4" fontId="19" fillId="0" borderId="0" xfId="0" applyNumberFormat="1" applyFont="1" applyFill="1" applyBorder="1" applyAlignment="1"/>
    <xf numFmtId="0" fontId="6" fillId="0" borderId="0" xfId="0" applyFont="1" applyFill="1" applyAlignment="1">
      <alignment horizontal="justify"/>
    </xf>
    <xf numFmtId="3" fontId="19" fillId="0" borderId="0" xfId="0" applyNumberFormat="1" applyFont="1" applyFill="1"/>
    <xf numFmtId="3" fontId="19" fillId="0" borderId="0" xfId="0" applyNumberFormat="1" applyFont="1"/>
    <xf numFmtId="0" fontId="21" fillId="0" borderId="0" xfId="0" applyFont="1"/>
    <xf numFmtId="4" fontId="22" fillId="0" borderId="0" xfId="0" applyNumberFormat="1" applyFont="1" applyFill="1" applyAlignment="1">
      <alignment horizontal="right"/>
    </xf>
    <xf numFmtId="0" fontId="23" fillId="0" borderId="0" xfId="0" applyFont="1"/>
    <xf numFmtId="0" fontId="23" fillId="0" borderId="0" xfId="0" applyFont="1" applyFill="1"/>
    <xf numFmtId="4" fontId="7" fillId="0" borderId="0" xfId="0" applyNumberFormat="1" applyFont="1" applyFill="1"/>
    <xf numFmtId="0" fontId="21" fillId="0" borderId="0" xfId="0" applyFont="1" applyFill="1"/>
    <xf numFmtId="164" fontId="21" fillId="0" borderId="0" xfId="0" applyNumberFormat="1" applyFont="1"/>
    <xf numFmtId="2" fontId="21" fillId="0" borderId="0" xfId="0" applyNumberFormat="1" applyFont="1"/>
    <xf numFmtId="0" fontId="21" fillId="0" borderId="5" xfId="0" applyFont="1" applyBorder="1"/>
    <xf numFmtId="164" fontId="6" fillId="0" borderId="1" xfId="0" applyNumberFormat="1" applyFont="1" applyFill="1" applyBorder="1"/>
    <xf numFmtId="2" fontId="6" fillId="0" borderId="1" xfId="0" applyNumberFormat="1" applyFont="1" applyBorder="1"/>
    <xf numFmtId="0" fontId="6" fillId="0" borderId="1" xfId="0" applyFont="1" applyBorder="1"/>
    <xf numFmtId="164" fontId="6" fillId="0" borderId="1" xfId="0" applyNumberFormat="1" applyFont="1" applyBorder="1"/>
    <xf numFmtId="164" fontId="6" fillId="0" borderId="0" xfId="0" applyNumberFormat="1" applyFont="1" applyFill="1" applyBorder="1"/>
    <xf numFmtId="2" fontId="6" fillId="0" borderId="0" xfId="0" applyNumberFormat="1" applyFont="1" applyBorder="1"/>
    <xf numFmtId="2" fontId="6" fillId="0" borderId="0" xfId="0" applyNumberFormat="1" applyFont="1" applyBorder="1" applyAlignment="1">
      <alignment horizontal="center"/>
    </xf>
    <xf numFmtId="0" fontId="6" fillId="0" borderId="0" xfId="0" applyFont="1" applyBorder="1" applyAlignment="1">
      <alignment horizontal="center"/>
    </xf>
    <xf numFmtId="164" fontId="6" fillId="0" borderId="8" xfId="0" applyNumberFormat="1" applyFont="1" applyFill="1" applyBorder="1" applyAlignment="1">
      <alignment horizontal="center"/>
    </xf>
    <xf numFmtId="2" fontId="6" fillId="0" borderId="8" xfId="0" applyNumberFormat="1" applyFont="1" applyBorder="1" applyAlignment="1">
      <alignment horizontal="center"/>
    </xf>
    <xf numFmtId="164" fontId="6" fillId="0" borderId="8" xfId="0" applyNumberFormat="1" applyFont="1" applyBorder="1" applyAlignment="1">
      <alignment horizontal="center"/>
    </xf>
    <xf numFmtId="164" fontId="6" fillId="0" borderId="5" xfId="0" applyNumberFormat="1" applyFont="1" applyFill="1" applyBorder="1"/>
    <xf numFmtId="2" fontId="6" fillId="0" borderId="5" xfId="0" applyNumberFormat="1" applyFont="1" applyBorder="1"/>
    <xf numFmtId="0" fontId="6" fillId="0" borderId="5" xfId="0" applyFont="1" applyBorder="1"/>
    <xf numFmtId="164" fontId="6" fillId="0" borderId="5" xfId="0" applyNumberFormat="1" applyFont="1" applyBorder="1"/>
    <xf numFmtId="164" fontId="6" fillId="0" borderId="0" xfId="0" applyNumberFormat="1" applyFont="1" applyBorder="1"/>
    <xf numFmtId="3" fontId="6" fillId="0" borderId="0" xfId="0" applyNumberFormat="1" applyFont="1" applyFill="1" applyBorder="1" applyAlignment="1">
      <alignment horizontal="right"/>
    </xf>
    <xf numFmtId="0" fontId="10" fillId="0" borderId="0" xfId="0" applyFont="1"/>
    <xf numFmtId="2" fontId="6" fillId="0" borderId="0" xfId="0" applyNumberFormat="1" applyFont="1" applyFill="1"/>
    <xf numFmtId="0" fontId="19" fillId="0" borderId="0" xfId="0" applyFont="1" applyBorder="1" applyAlignment="1">
      <alignment horizontal="right"/>
    </xf>
    <xf numFmtId="3" fontId="24" fillId="0" borderId="0" xfId="3" applyNumberFormat="1" applyFont="1" applyFill="1" applyBorder="1" applyAlignment="1">
      <alignment horizontal="right" vertical="top"/>
    </xf>
    <xf numFmtId="3" fontId="24" fillId="0" borderId="0" xfId="4" applyNumberFormat="1" applyFont="1" applyFill="1" applyBorder="1" applyAlignment="1">
      <alignment horizontal="right" vertical="top"/>
    </xf>
    <xf numFmtId="3" fontId="24" fillId="0" borderId="0" xfId="5" applyNumberFormat="1" applyFont="1" applyFill="1" applyBorder="1" applyAlignment="1">
      <alignment horizontal="right" vertical="top"/>
    </xf>
    <xf numFmtId="166" fontId="25" fillId="0" borderId="0" xfId="9" applyNumberFormat="1" applyFont="1" applyFill="1" applyBorder="1" applyAlignment="1">
      <alignment horizontal="right" vertical="center"/>
    </xf>
    <xf numFmtId="166" fontId="25" fillId="0" borderId="0" xfId="10" applyNumberFormat="1" applyFont="1" applyFill="1" applyBorder="1" applyAlignment="1">
      <alignment horizontal="right" vertical="center"/>
    </xf>
    <xf numFmtId="164" fontId="19" fillId="0" borderId="0" xfId="0" applyNumberFormat="1" applyFont="1" applyAlignment="1">
      <alignment horizontal="right"/>
    </xf>
    <xf numFmtId="0" fontId="19" fillId="0" borderId="0" xfId="0" applyFont="1" applyAlignment="1">
      <alignment horizontal="right"/>
    </xf>
    <xf numFmtId="164" fontId="19" fillId="0" borderId="0" xfId="0" applyNumberFormat="1" applyFont="1" applyBorder="1" applyAlignment="1">
      <alignment horizontal="right"/>
    </xf>
    <xf numFmtId="164" fontId="19" fillId="0" borderId="0" xfId="0" applyNumberFormat="1" applyFont="1" applyFill="1" applyAlignment="1">
      <alignment horizontal="right"/>
    </xf>
    <xf numFmtId="2" fontId="6" fillId="0" borderId="1" xfId="0" applyNumberFormat="1" applyFont="1" applyFill="1" applyBorder="1"/>
    <xf numFmtId="2" fontId="6" fillId="0" borderId="0" xfId="0" applyNumberFormat="1" applyFont="1" applyFill="1" applyBorder="1"/>
    <xf numFmtId="2" fontId="6" fillId="0" borderId="8" xfId="0" applyNumberFormat="1" applyFont="1" applyFill="1" applyBorder="1" applyAlignment="1">
      <alignment horizontal="center"/>
    </xf>
    <xf numFmtId="0" fontId="6" fillId="0" borderId="8" xfId="0" applyFont="1" applyBorder="1" applyAlignment="1">
      <alignment horizontal="center"/>
    </xf>
    <xf numFmtId="2" fontId="6" fillId="0" borderId="5" xfId="0" applyNumberFormat="1" applyFont="1" applyFill="1" applyBorder="1"/>
    <xf numFmtId="3" fontId="24" fillId="0" borderId="0" xfId="14" applyNumberFormat="1" applyFont="1" applyFill="1" applyBorder="1" applyAlignment="1">
      <alignment horizontal="right" vertical="top" wrapText="1"/>
    </xf>
    <xf numFmtId="166" fontId="9" fillId="0" borderId="0" xfId="0" applyNumberFormat="1" applyFont="1" applyBorder="1" applyAlignment="1">
      <alignment horizontal="right" vertical="top"/>
    </xf>
    <xf numFmtId="164" fontId="6" fillId="0" borderId="0" xfId="0" applyNumberFormat="1" applyFont="1" applyFill="1" applyAlignment="1"/>
    <xf numFmtId="2" fontId="6" fillId="0" borderId="0" xfId="0" applyNumberFormat="1" applyFont="1" applyFill="1" applyAlignment="1"/>
    <xf numFmtId="0" fontId="6" fillId="0" borderId="0" xfId="0" applyFont="1" applyAlignment="1"/>
    <xf numFmtId="164" fontId="6" fillId="0" borderId="0" xfId="0" applyNumberFormat="1" applyFont="1" applyAlignment="1"/>
    <xf numFmtId="2" fontId="6" fillId="0" borderId="0" xfId="0" applyNumberFormat="1" applyFont="1" applyAlignment="1"/>
    <xf numFmtId="0" fontId="19" fillId="0" borderId="0" xfId="0" applyFont="1" applyAlignment="1"/>
    <xf numFmtId="164" fontId="6" fillId="0" borderId="0" xfId="0" applyNumberFormat="1" applyFont="1" applyFill="1" applyBorder="1" applyAlignment="1">
      <alignment horizontal="center"/>
    </xf>
    <xf numFmtId="166" fontId="9" fillId="0" borderId="0" xfId="18" applyNumberFormat="1" applyFont="1" applyBorder="1" applyAlignment="1">
      <alignment horizontal="right" vertical="top"/>
    </xf>
    <xf numFmtId="0" fontId="9" fillId="0" borderId="0" xfId="0" applyFont="1" applyFill="1"/>
    <xf numFmtId="0" fontId="9" fillId="0" borderId="0" xfId="0" applyFont="1" applyFill="1" applyBorder="1"/>
    <xf numFmtId="0" fontId="6" fillId="0" borderId="0" xfId="0" applyFont="1" applyFill="1" applyBorder="1" applyAlignment="1">
      <alignment horizontal="center"/>
    </xf>
    <xf numFmtId="0" fontId="26" fillId="0" borderId="0" xfId="0" applyFont="1" applyFill="1" applyBorder="1"/>
    <xf numFmtId="0" fontId="7" fillId="0" borderId="0" xfId="0" applyFont="1" applyFill="1" applyBorder="1"/>
    <xf numFmtId="0" fontId="6" fillId="0" borderId="5" xfId="0" applyFont="1" applyFill="1" applyBorder="1"/>
    <xf numFmtId="4" fontId="9" fillId="0" borderId="0" xfId="0" applyNumberFormat="1" applyFont="1" applyFill="1"/>
    <xf numFmtId="164" fontId="6" fillId="0" borderId="0" xfId="0" applyNumberFormat="1" applyFont="1" applyAlignment="1">
      <alignment horizontal="right"/>
    </xf>
    <xf numFmtId="2" fontId="6" fillId="0" borderId="0" xfId="0" applyNumberFormat="1" applyFont="1" applyAlignment="1">
      <alignment horizontal="right"/>
    </xf>
    <xf numFmtId="164" fontId="6" fillId="0" borderId="0" xfId="0" applyNumberFormat="1" applyFont="1" applyFill="1" applyAlignment="1">
      <alignment horizontal="right"/>
    </xf>
    <xf numFmtId="2" fontId="6" fillId="0" borderId="5" xfId="0" applyNumberFormat="1" applyFont="1" applyBorder="1" applyAlignment="1">
      <alignment horizontal="right"/>
    </xf>
    <xf numFmtId="0" fontId="6" fillId="0" borderId="5" xfId="0" applyFont="1" applyBorder="1" applyAlignment="1">
      <alignment horizontal="right"/>
    </xf>
    <xf numFmtId="164" fontId="6" fillId="0" borderId="5" xfId="0" applyNumberFormat="1" applyFont="1" applyBorder="1" applyAlignment="1">
      <alignment horizontal="right"/>
    </xf>
    <xf numFmtId="164" fontId="19" fillId="0" borderId="8" xfId="0" applyNumberFormat="1" applyFont="1" applyFill="1" applyBorder="1" applyAlignment="1">
      <alignment horizontal="center"/>
    </xf>
    <xf numFmtId="2" fontId="19" fillId="0" borderId="5" xfId="0" applyNumberFormat="1" applyFont="1" applyBorder="1" applyAlignment="1">
      <alignment horizontal="right"/>
    </xf>
    <xf numFmtId="164" fontId="6" fillId="0" borderId="0" xfId="0" applyNumberFormat="1" applyFont="1" applyBorder="1" applyAlignment="1">
      <alignment horizontal="left"/>
    </xf>
    <xf numFmtId="164" fontId="6" fillId="0" borderId="5" xfId="0" applyNumberFormat="1" applyFont="1" applyFill="1" applyBorder="1" applyAlignment="1"/>
    <xf numFmtId="3" fontId="24" fillId="0" borderId="0" xfId="17" applyNumberFormat="1" applyFont="1" applyFill="1" applyBorder="1" applyAlignment="1">
      <alignment vertical="top"/>
    </xf>
    <xf numFmtId="3" fontId="24" fillId="0" borderId="0" xfId="13" applyNumberFormat="1" applyFont="1" applyFill="1" applyBorder="1" applyAlignment="1">
      <alignment vertical="top"/>
    </xf>
    <xf numFmtId="3" fontId="24" fillId="0" borderId="0" xfId="14" applyNumberFormat="1" applyFont="1" applyFill="1" applyBorder="1" applyAlignment="1">
      <alignment vertical="top"/>
    </xf>
    <xf numFmtId="0" fontId="6" fillId="0" borderId="0" xfId="0" applyFont="1" applyBorder="1" applyAlignment="1">
      <alignment horizontal="right"/>
    </xf>
    <xf numFmtId="164" fontId="6" fillId="0" borderId="0" xfId="0" applyNumberFormat="1" applyFont="1" applyFill="1" applyBorder="1" applyAlignment="1"/>
    <xf numFmtId="164" fontId="6" fillId="0" borderId="0" xfId="0" applyNumberFormat="1" applyFont="1" applyBorder="1" applyAlignment="1"/>
    <xf numFmtId="164" fontId="7" fillId="0" borderId="0" xfId="0" applyNumberFormat="1" applyFont="1" applyFill="1"/>
    <xf numFmtId="164" fontId="7" fillId="0" borderId="0" xfId="0" applyNumberFormat="1" applyFont="1"/>
    <xf numFmtId="2" fontId="7" fillId="0" borderId="0" xfId="0" applyNumberFormat="1" applyFont="1"/>
    <xf numFmtId="1" fontId="7" fillId="0" borderId="0" xfId="0" applyNumberFormat="1" applyFont="1"/>
    <xf numFmtId="4" fontId="7" fillId="0" borderId="0" xfId="0" applyNumberFormat="1" applyFont="1"/>
    <xf numFmtId="164" fontId="7" fillId="0" borderId="1" xfId="0" applyNumberFormat="1" applyFont="1" applyFill="1" applyBorder="1"/>
    <xf numFmtId="1" fontId="7" fillId="0" borderId="1" xfId="0" applyNumberFormat="1" applyFont="1" applyBorder="1"/>
    <xf numFmtId="4" fontId="7" fillId="0" borderId="1" xfId="0" applyNumberFormat="1" applyFont="1" applyBorder="1"/>
    <xf numFmtId="164" fontId="7" fillId="0" borderId="0" xfId="0" applyNumberFormat="1" applyFont="1" applyFill="1" applyBorder="1"/>
    <xf numFmtId="164" fontId="7" fillId="0" borderId="0" xfId="0" applyNumberFormat="1" applyFont="1" applyBorder="1"/>
    <xf numFmtId="1" fontId="6" fillId="0" borderId="0" xfId="0" applyNumberFormat="1" applyFont="1" applyBorder="1"/>
    <xf numFmtId="4" fontId="10" fillId="0" borderId="0" xfId="0" applyNumberFormat="1" applyFont="1" applyBorder="1"/>
    <xf numFmtId="164" fontId="9" fillId="0" borderId="0" xfId="0" applyNumberFormat="1" applyFont="1" applyFill="1" applyBorder="1"/>
    <xf numFmtId="164" fontId="9" fillId="0" borderId="0" xfId="0" applyNumberFormat="1" applyFont="1" applyBorder="1"/>
    <xf numFmtId="2" fontId="9" fillId="0" borderId="0" xfId="0" applyNumberFormat="1" applyFont="1" applyBorder="1"/>
    <xf numFmtId="1" fontId="6" fillId="0" borderId="10" xfId="0" applyNumberFormat="1" applyFont="1" applyBorder="1"/>
    <xf numFmtId="4" fontId="6" fillId="0" borderId="10" xfId="0" applyNumberFormat="1" applyFont="1" applyBorder="1"/>
    <xf numFmtId="164" fontId="9" fillId="0" borderId="8" xfId="0" applyNumberFormat="1" applyFont="1" applyFill="1" applyBorder="1" applyAlignment="1">
      <alignment horizontal="center"/>
    </xf>
    <xf numFmtId="164" fontId="9" fillId="0" borderId="8" xfId="0" applyNumberFormat="1" applyFont="1" applyBorder="1" applyAlignment="1">
      <alignment horizontal="center"/>
    </xf>
    <xf numFmtId="2" fontId="9" fillId="0" borderId="8" xfId="0" applyNumberFormat="1" applyFont="1" applyBorder="1" applyAlignment="1">
      <alignment horizontal="center"/>
    </xf>
    <xf numFmtId="4" fontId="10" fillId="0" borderId="8" xfId="0" applyNumberFormat="1" applyFont="1" applyBorder="1" applyAlignment="1">
      <alignment horizontal="center"/>
    </xf>
    <xf numFmtId="164" fontId="9" fillId="0" borderId="5" xfId="0" applyNumberFormat="1" applyFont="1" applyFill="1" applyBorder="1"/>
    <xf numFmtId="164" fontId="9" fillId="0" borderId="5" xfId="0" applyNumberFormat="1" applyFont="1" applyBorder="1"/>
    <xf numFmtId="2" fontId="9" fillId="0" borderId="5" xfId="0" applyNumberFormat="1" applyFont="1" applyBorder="1"/>
    <xf numFmtId="0" fontId="9" fillId="0" borderId="5" xfId="0" applyFont="1" applyBorder="1"/>
    <xf numFmtId="1" fontId="10" fillId="0" borderId="5" xfId="0" applyNumberFormat="1" applyFont="1" applyBorder="1"/>
    <xf numFmtId="4" fontId="10" fillId="0" borderId="5" xfId="0" applyNumberFormat="1" applyFont="1" applyBorder="1"/>
    <xf numFmtId="0" fontId="10" fillId="0" borderId="5" xfId="0" applyFont="1" applyBorder="1"/>
    <xf numFmtId="2" fontId="10" fillId="0" borderId="5" xfId="0" applyNumberFormat="1" applyFont="1" applyBorder="1"/>
    <xf numFmtId="1" fontId="7" fillId="0" borderId="0" xfId="0" applyNumberFormat="1" applyFont="1" applyBorder="1"/>
    <xf numFmtId="1" fontId="26" fillId="0" borderId="0" xfId="0" applyNumberFormat="1" applyFont="1" applyFill="1"/>
    <xf numFmtId="4" fontId="26" fillId="0" borderId="0" xfId="0" applyNumberFormat="1" applyFont="1" applyFill="1"/>
    <xf numFmtId="164" fontId="26" fillId="0" borderId="0" xfId="0" applyNumberFormat="1" applyFont="1" applyFill="1"/>
    <xf numFmtId="164" fontId="9" fillId="0" borderId="0" xfId="0" applyNumberFormat="1" applyFont="1" applyFill="1"/>
    <xf numFmtId="164" fontId="9" fillId="0" borderId="0" xfId="0" applyNumberFormat="1" applyFont="1"/>
    <xf numFmtId="2" fontId="9" fillId="0" borderId="0" xfId="0" applyNumberFormat="1" applyFont="1"/>
    <xf numFmtId="0" fontId="9" fillId="0" borderId="0" xfId="0" applyFont="1"/>
    <xf numFmtId="1" fontId="9" fillId="0" borderId="0" xfId="0" applyNumberFormat="1" applyFont="1" applyFill="1"/>
    <xf numFmtId="164" fontId="26" fillId="0" borderId="0" xfId="0" applyNumberFormat="1" applyFont="1"/>
    <xf numFmtId="2" fontId="26" fillId="0" borderId="0" xfId="0" applyNumberFormat="1" applyFont="1"/>
    <xf numFmtId="0" fontId="26" fillId="0" borderId="0" xfId="0" applyFont="1"/>
    <xf numFmtId="1" fontId="9" fillId="0" borderId="0" xfId="0" applyNumberFormat="1" applyFont="1"/>
    <xf numFmtId="4" fontId="9" fillId="0" borderId="0" xfId="0" applyNumberFormat="1" applyFont="1"/>
    <xf numFmtId="3" fontId="26" fillId="0" borderId="0" xfId="0" applyNumberFormat="1" applyFont="1"/>
    <xf numFmtId="166" fontId="26" fillId="0" borderId="0" xfId="0" applyNumberFormat="1" applyFont="1" applyBorder="1" applyAlignment="1">
      <alignment horizontal="right" vertical="top"/>
    </xf>
    <xf numFmtId="1" fontId="9" fillId="0" borderId="0" xfId="0" applyNumberFormat="1" applyFont="1" applyBorder="1" applyAlignment="1">
      <alignment horizontal="right" vertical="top"/>
    </xf>
    <xf numFmtId="1" fontId="9" fillId="0" borderId="5" xfId="0" applyNumberFormat="1" applyFont="1" applyBorder="1"/>
    <xf numFmtId="4" fontId="9" fillId="0" borderId="5" xfId="0" applyNumberFormat="1" applyFont="1" applyBorder="1"/>
    <xf numFmtId="164" fontId="9" fillId="0" borderId="0" xfId="0" applyNumberFormat="1" applyFont="1" applyFill="1" applyAlignment="1"/>
    <xf numFmtId="164" fontId="9" fillId="0" borderId="0" xfId="0" applyNumberFormat="1" applyFont="1" applyAlignment="1"/>
    <xf numFmtId="2" fontId="9" fillId="0" borderId="0" xfId="0" applyNumberFormat="1" applyFont="1" applyAlignment="1"/>
    <xf numFmtId="0" fontId="9" fillId="0" borderId="0" xfId="0" applyFont="1" applyAlignment="1"/>
    <xf numFmtId="1" fontId="9" fillId="0" borderId="0" xfId="0" applyNumberFormat="1" applyFont="1" applyAlignment="1"/>
    <xf numFmtId="4" fontId="9" fillId="0" borderId="0" xfId="0" applyNumberFormat="1" applyFont="1" applyAlignment="1"/>
    <xf numFmtId="3" fontId="24" fillId="0" borderId="0" xfId="15" applyNumberFormat="1" applyFont="1" applyFill="1" applyBorder="1" applyAlignment="1">
      <alignment horizontal="right"/>
    </xf>
    <xf numFmtId="3" fontId="25" fillId="0" borderId="0" xfId="24" applyNumberFormat="1" applyFont="1" applyFill="1" applyBorder="1" applyAlignment="1">
      <alignment horizontal="right"/>
    </xf>
    <xf numFmtId="166" fontId="25" fillId="0" borderId="0" xfId="27" applyNumberFormat="1" applyFont="1" applyFill="1" applyBorder="1" applyAlignment="1">
      <alignment horizontal="right"/>
    </xf>
    <xf numFmtId="166" fontId="25" fillId="0" borderId="0" xfId="28" applyNumberFormat="1" applyFont="1" applyFill="1" applyBorder="1" applyAlignment="1">
      <alignment horizontal="right"/>
    </xf>
    <xf numFmtId="14" fontId="6" fillId="0" borderId="0" xfId="0" applyNumberFormat="1" applyFont="1" applyAlignment="1">
      <alignment horizontal="right"/>
    </xf>
    <xf numFmtId="164" fontId="6" fillId="0" borderId="1" xfId="0" applyNumberFormat="1" applyFont="1" applyBorder="1" applyAlignment="1">
      <alignment horizontal="right"/>
    </xf>
    <xf numFmtId="0" fontId="6" fillId="0" borderId="1" xfId="0" applyFont="1" applyFill="1" applyBorder="1"/>
    <xf numFmtId="164" fontId="6" fillId="0" borderId="0" xfId="0" applyNumberFormat="1" applyFont="1" applyBorder="1" applyAlignment="1">
      <alignment horizontal="right"/>
    </xf>
    <xf numFmtId="164" fontId="7" fillId="0" borderId="0" xfId="0" applyNumberFormat="1" applyFont="1" applyAlignment="1">
      <alignment horizontal="right"/>
    </xf>
    <xf numFmtId="0" fontId="6" fillId="0" borderId="0" xfId="0" applyFont="1" applyFill="1" applyBorder="1" applyAlignment="1">
      <alignment horizontal="right"/>
    </xf>
    <xf numFmtId="0" fontId="6" fillId="0" borderId="0" xfId="0" applyFont="1" applyAlignment="1">
      <alignment horizontal="left" indent="1"/>
    </xf>
    <xf numFmtId="3" fontId="6" fillId="0" borderId="0" xfId="0" applyNumberFormat="1" applyFont="1"/>
    <xf numFmtId="0" fontId="27" fillId="0" borderId="0" xfId="0" applyFont="1"/>
    <xf numFmtId="0" fontId="27" fillId="0" borderId="0" xfId="0" applyFont="1" applyBorder="1"/>
    <xf numFmtId="164" fontId="27" fillId="0" borderId="0" xfId="0" applyNumberFormat="1" applyFont="1" applyBorder="1" applyAlignment="1">
      <alignment horizontal="center"/>
    </xf>
    <xf numFmtId="164" fontId="6" fillId="0" borderId="0" xfId="0" applyNumberFormat="1" applyFont="1" applyFill="1" applyAlignment="1">
      <alignment horizontal="center"/>
    </xf>
    <xf numFmtId="164" fontId="6" fillId="0" borderId="0" xfId="0" applyNumberFormat="1" applyFont="1" applyAlignment="1">
      <alignment horizontal="center"/>
    </xf>
    <xf numFmtId="164" fontId="6" fillId="0" borderId="1" xfId="0" applyNumberFormat="1" applyFont="1" applyBorder="1" applyAlignment="1">
      <alignment horizontal="center"/>
    </xf>
    <xf numFmtId="164" fontId="6" fillId="0" borderId="5" xfId="0" applyNumberFormat="1" applyFont="1" applyBorder="1" applyAlignment="1">
      <alignment horizontal="center"/>
    </xf>
    <xf numFmtId="2" fontId="6" fillId="0" borderId="0" xfId="0" applyNumberFormat="1" applyFont="1" applyAlignment="1">
      <alignment horizontal="center"/>
    </xf>
    <xf numFmtId="0" fontId="6" fillId="0" borderId="0" xfId="0" applyFont="1" applyFill="1" applyAlignment="1">
      <alignment horizontal="left"/>
    </xf>
    <xf numFmtId="0" fontId="7" fillId="0" borderId="0" xfId="0" applyFont="1" applyFill="1" applyAlignment="1">
      <alignment horizontal="center"/>
    </xf>
    <xf numFmtId="0" fontId="6" fillId="0" borderId="0" xfId="2" applyFont="1" applyFill="1"/>
    <xf numFmtId="0" fontId="0" fillId="0" borderId="0" xfId="0" applyAlignment="1"/>
    <xf numFmtId="0" fontId="3" fillId="0" borderId="0" xfId="0" applyFont="1" applyAlignment="1"/>
    <xf numFmtId="0" fontId="5" fillId="0" borderId="0" xfId="0" applyFont="1" applyAlignment="1"/>
    <xf numFmtId="0" fontId="2" fillId="0" borderId="0" xfId="0" applyFont="1" applyAlignment="1">
      <alignment horizontal="center" vertical="top"/>
    </xf>
    <xf numFmtId="0" fontId="28" fillId="0" borderId="0" xfId="0" applyFont="1" applyAlignment="1">
      <alignment horizontal="center" vertical="center" readingOrder="1"/>
    </xf>
    <xf numFmtId="4" fontId="9" fillId="0" borderId="0" xfId="0" applyNumberFormat="1" applyFont="1" applyFill="1" applyAlignment="1">
      <alignment horizontal="right"/>
    </xf>
    <xf numFmtId="164" fontId="0" fillId="0" borderId="0" xfId="0" applyNumberFormat="1" applyAlignment="1">
      <alignment horizontal="right"/>
    </xf>
    <xf numFmtId="0" fontId="0" fillId="0" borderId="0" xfId="0" applyFill="1" applyAlignment="1">
      <alignment horizontal="center"/>
    </xf>
    <xf numFmtId="0" fontId="2" fillId="0" borderId="0" xfId="0" applyFont="1" applyAlignment="1">
      <alignment horizontal="left" vertical="top" wrapText="1"/>
    </xf>
    <xf numFmtId="0" fontId="29" fillId="0" borderId="0" xfId="0" applyFont="1" applyAlignment="1">
      <alignment horizontal="center" vertical="center" readingOrder="1"/>
    </xf>
    <xf numFmtId="9" fontId="6" fillId="0" borderId="0" xfId="29" applyFont="1"/>
    <xf numFmtId="0" fontId="6" fillId="0" borderId="0" xfId="0" applyFont="1" applyAlignment="1">
      <alignment horizontal="center" vertical="center"/>
    </xf>
    <xf numFmtId="9" fontId="0" fillId="0" borderId="0" xfId="29" applyFont="1"/>
    <xf numFmtId="4" fontId="0" fillId="0" borderId="0" xfId="0" applyNumberFormat="1" applyAlignment="1">
      <alignment horizontal="center" vertical="center"/>
    </xf>
    <xf numFmtId="3" fontId="0" fillId="0" borderId="0" xfId="0" applyNumberFormat="1" applyAlignment="1">
      <alignment vertical="center"/>
    </xf>
    <xf numFmtId="0" fontId="26" fillId="0" borderId="0" xfId="0" applyFont="1" applyFill="1"/>
    <xf numFmtId="1" fontId="26" fillId="0" borderId="0" xfId="0" applyNumberFormat="1" applyFont="1" applyFill="1" applyAlignment="1">
      <alignment horizontal="center"/>
    </xf>
    <xf numFmtId="0" fontId="9" fillId="0" borderId="0" xfId="0" applyFont="1" applyFill="1" applyAlignment="1">
      <alignment horizontal="center"/>
    </xf>
    <xf numFmtId="2" fontId="6" fillId="0" borderId="0" xfId="0" applyNumberFormat="1" applyFont="1" applyFill="1" applyAlignment="1">
      <alignment horizontal="center"/>
    </xf>
    <xf numFmtId="0" fontId="9" fillId="0" borderId="1" xfId="0" applyFont="1" applyFill="1" applyBorder="1"/>
    <xf numFmtId="1" fontId="9" fillId="0" borderId="0" xfId="0" applyNumberFormat="1" applyFont="1" applyFill="1" applyBorder="1" applyAlignment="1">
      <alignment horizontal="center"/>
    </xf>
    <xf numFmtId="0" fontId="9" fillId="0" borderId="8" xfId="0" applyFont="1" applyFill="1" applyBorder="1" applyAlignment="1">
      <alignment horizontal="right"/>
    </xf>
    <xf numFmtId="2" fontId="6" fillId="0" borderId="0" xfId="0" applyNumberFormat="1" applyFont="1" applyFill="1" applyBorder="1" applyAlignment="1">
      <alignment horizontal="center"/>
    </xf>
    <xf numFmtId="0" fontId="6" fillId="0" borderId="8" xfId="0" applyFont="1" applyFill="1" applyBorder="1" applyAlignment="1">
      <alignment horizontal="right"/>
    </xf>
    <xf numFmtId="0" fontId="6" fillId="0" borderId="8" xfId="0" applyFont="1" applyFill="1" applyBorder="1" applyAlignment="1">
      <alignment horizontal="center"/>
    </xf>
    <xf numFmtId="0" fontId="26" fillId="0" borderId="5" xfId="0" applyFont="1" applyFill="1" applyBorder="1" applyAlignment="1">
      <alignment horizontal="center"/>
    </xf>
    <xf numFmtId="2" fontId="7" fillId="0" borderId="5" xfId="0" applyNumberFormat="1" applyFont="1" applyFill="1" applyBorder="1" applyAlignment="1">
      <alignment horizontal="center"/>
    </xf>
    <xf numFmtId="0" fontId="7" fillId="0" borderId="5" xfId="0" applyFont="1" applyFill="1" applyBorder="1" applyAlignment="1">
      <alignment horizontal="center"/>
    </xf>
    <xf numFmtId="0" fontId="7" fillId="0" borderId="5" xfId="0" applyFont="1" applyFill="1" applyBorder="1"/>
    <xf numFmtId="2" fontId="7" fillId="0" borderId="0" xfId="0" applyNumberFormat="1" applyFont="1" applyFill="1"/>
    <xf numFmtId="2" fontId="7" fillId="0" borderId="0" xfId="0" applyNumberFormat="1" applyFont="1" applyFill="1" applyBorder="1"/>
    <xf numFmtId="3" fontId="9" fillId="0" borderId="0" xfId="0" applyNumberFormat="1" applyFont="1" applyFill="1"/>
    <xf numFmtId="0" fontId="19" fillId="0" borderId="0" xfId="0" applyNumberFormat="1" applyFont="1" applyFill="1" applyBorder="1"/>
    <xf numFmtId="1" fontId="6" fillId="0" borderId="0" xfId="0" applyNumberFormat="1" applyFont="1" applyFill="1"/>
    <xf numFmtId="3" fontId="6" fillId="0" borderId="0" xfId="0" applyNumberFormat="1" applyFont="1" applyFill="1"/>
    <xf numFmtId="0" fontId="26" fillId="0" borderId="5" xfId="0" applyFont="1" applyFill="1" applyBorder="1" applyAlignment="1">
      <alignment horizontal="right"/>
    </xf>
    <xf numFmtId="3" fontId="25" fillId="0" borderId="0" xfId="0" applyNumberFormat="1" applyFont="1" applyAlignment="1">
      <alignment horizontal="right"/>
    </xf>
    <xf numFmtId="1" fontId="25" fillId="0" borderId="0" xfId="0" applyNumberFormat="1" applyFont="1" applyAlignment="1">
      <alignment horizontal="right"/>
    </xf>
    <xf numFmtId="0" fontId="7" fillId="0" borderId="5" xfId="0" applyFont="1" applyFill="1" applyBorder="1" applyAlignment="1">
      <alignment horizontal="right"/>
    </xf>
    <xf numFmtId="1" fontId="9" fillId="0" borderId="0" xfId="0" applyNumberFormat="1" applyFont="1" applyFill="1" applyBorder="1"/>
    <xf numFmtId="0" fontId="27" fillId="0" borderId="0" xfId="0" applyFont="1" applyAlignment="1"/>
    <xf numFmtId="0" fontId="27" fillId="0" borderId="5" xfId="0" applyFont="1" applyBorder="1"/>
    <xf numFmtId="0" fontId="27" fillId="0" borderId="1" xfId="0" applyFont="1" applyBorder="1"/>
    <xf numFmtId="0" fontId="0" fillId="0" borderId="1" xfId="0" applyBorder="1" applyAlignment="1">
      <alignment horizontal="center"/>
    </xf>
    <xf numFmtId="0" fontId="27" fillId="0" borderId="0" xfId="0" applyFont="1" applyBorder="1" applyAlignment="1">
      <alignment horizontal="left"/>
    </xf>
    <xf numFmtId="49" fontId="27" fillId="0" borderId="0" xfId="0" applyNumberFormat="1" applyFont="1" applyBorder="1" applyAlignment="1">
      <alignment horizontal="center"/>
    </xf>
    <xf numFmtId="0" fontId="0" fillId="0" borderId="0" xfId="0" applyBorder="1" applyAlignment="1">
      <alignment horizontal="center"/>
    </xf>
    <xf numFmtId="0" fontId="0" fillId="0" borderId="5" xfId="0" applyBorder="1" applyAlignment="1">
      <alignment horizontal="center"/>
    </xf>
    <xf numFmtId="3" fontId="27" fillId="0" borderId="0" xfId="0" applyNumberFormat="1" applyFont="1" applyAlignment="1">
      <alignment horizontal="center"/>
    </xf>
    <xf numFmtId="0" fontId="32" fillId="0" borderId="0" xfId="0" applyFont="1" applyFill="1"/>
    <xf numFmtId="0" fontId="33" fillId="0" borderId="0" xfId="0" applyFont="1" applyFill="1" applyAlignment="1">
      <alignment horizontal="center"/>
    </xf>
    <xf numFmtId="0" fontId="34" fillId="0" borderId="0" xfId="0" applyFont="1" applyFill="1" applyAlignment="1">
      <alignment horizontal="center"/>
    </xf>
    <xf numFmtId="2" fontId="34" fillId="0" borderId="0" xfId="0" applyNumberFormat="1" applyFont="1" applyFill="1" applyAlignment="1">
      <alignment horizontal="center"/>
    </xf>
    <xf numFmtId="1" fontId="33" fillId="0" borderId="0" xfId="0" applyNumberFormat="1" applyFont="1" applyFill="1" applyAlignment="1">
      <alignment horizontal="center"/>
    </xf>
    <xf numFmtId="1" fontId="9" fillId="0" borderId="1" xfId="0" applyNumberFormat="1" applyFont="1" applyFill="1" applyBorder="1"/>
    <xf numFmtId="1" fontId="9" fillId="0" borderId="8" xfId="0" applyNumberFormat="1" applyFont="1" applyFill="1" applyBorder="1" applyAlignment="1">
      <alignment horizontal="right"/>
    </xf>
    <xf numFmtId="0" fontId="7" fillId="0" borderId="5" xfId="0" applyFont="1" applyBorder="1" applyAlignment="1">
      <alignment horizontal="center"/>
    </xf>
    <xf numFmtId="1" fontId="26" fillId="0" borderId="5" xfId="0" applyNumberFormat="1" applyFont="1" applyFill="1" applyBorder="1" applyAlignment="1">
      <alignment horizontal="right"/>
    </xf>
    <xf numFmtId="0" fontId="0" fillId="0" borderId="0" xfId="0" applyFont="1" applyFill="1" applyBorder="1"/>
    <xf numFmtId="1" fontId="6" fillId="0" borderId="0" xfId="0" applyNumberFormat="1" applyFont="1" applyFill="1" applyBorder="1"/>
    <xf numFmtId="1" fontId="9" fillId="0" borderId="0" xfId="0" applyNumberFormat="1" applyFont="1" applyFill="1" applyAlignment="1">
      <alignment horizontal="center"/>
    </xf>
    <xf numFmtId="0" fontId="9" fillId="0" borderId="0" xfId="0" applyFont="1" applyFill="1" applyBorder="1" applyAlignment="1">
      <alignment horizontal="right"/>
    </xf>
    <xf numFmtId="3" fontId="26" fillId="0" borderId="0" xfId="0" applyNumberFormat="1" applyFont="1" applyFill="1"/>
    <xf numFmtId="49" fontId="25" fillId="0" borderId="0" xfId="0" applyNumberFormat="1" applyFont="1" applyFill="1" applyAlignment="1">
      <alignment horizontal="right"/>
    </xf>
    <xf numFmtId="0" fontId="6" fillId="0" borderId="0" xfId="0" applyFont="1" applyBorder="1" applyAlignment="1">
      <alignment horizontal="left"/>
    </xf>
    <xf numFmtId="3" fontId="0" fillId="0" borderId="0" xfId="0" applyNumberFormat="1" applyFont="1" applyBorder="1" applyAlignment="1">
      <alignment horizontal="right"/>
    </xf>
    <xf numFmtId="2" fontId="21" fillId="0" borderId="0" xfId="0" applyNumberFormat="1" applyFont="1" applyFill="1" applyBorder="1" applyAlignment="1">
      <alignment horizontal="center"/>
    </xf>
    <xf numFmtId="0" fontId="36" fillId="0" borderId="0" xfId="0" applyFont="1" applyBorder="1"/>
    <xf numFmtId="2" fontId="21" fillId="0" borderId="0" xfId="0" applyNumberFormat="1" applyFont="1" applyBorder="1"/>
    <xf numFmtId="3" fontId="21" fillId="0" borderId="0" xfId="0" applyNumberFormat="1" applyFont="1"/>
    <xf numFmtId="164" fontId="0" fillId="0" borderId="5" xfId="0" applyNumberFormat="1" applyBorder="1" applyAlignment="1">
      <alignment horizontal="center"/>
    </xf>
    <xf numFmtId="0" fontId="2" fillId="0" borderId="0" xfId="0" applyFont="1"/>
    <xf numFmtId="0" fontId="5" fillId="0" borderId="0" xfId="0" applyFont="1" applyAlignment="1">
      <alignment horizontal="left"/>
    </xf>
    <xf numFmtId="0" fontId="2" fillId="0" borderId="0" xfId="0" applyFont="1" applyAlignment="1"/>
    <xf numFmtId="0" fontId="27" fillId="0" borderId="0" xfId="0" applyFont="1" applyBorder="1" applyAlignment="1">
      <alignment horizontal="center"/>
    </xf>
    <xf numFmtId="0" fontId="36" fillId="0" borderId="0" xfId="0" applyFont="1"/>
    <xf numFmtId="4" fontId="27" fillId="0" borderId="0" xfId="0" applyNumberFormat="1" applyFont="1"/>
    <xf numFmtId="0" fontId="27" fillId="0" borderId="0" xfId="0" applyFont="1" applyFill="1"/>
    <xf numFmtId="0" fontId="38" fillId="0" borderId="0" xfId="0" applyFont="1"/>
    <xf numFmtId="164" fontId="27" fillId="0" borderId="0" xfId="0" applyNumberFormat="1" applyFont="1"/>
    <xf numFmtId="14" fontId="27" fillId="0" borderId="0" xfId="0" applyNumberFormat="1" applyFont="1"/>
    <xf numFmtId="0" fontId="27" fillId="0" borderId="13" xfId="0" applyFont="1" applyBorder="1"/>
    <xf numFmtId="0" fontId="27" fillId="0" borderId="2" xfId="0" applyFont="1" applyBorder="1" applyAlignment="1">
      <alignment horizontal="left"/>
    </xf>
    <xf numFmtId="0" fontId="27" fillId="0" borderId="2" xfId="0" applyFont="1" applyBorder="1"/>
    <xf numFmtId="3" fontId="27" fillId="0" borderId="0" xfId="0" applyNumberFormat="1" applyFont="1" applyBorder="1"/>
    <xf numFmtId="0" fontId="0" fillId="0" borderId="2" xfId="0" applyBorder="1"/>
    <xf numFmtId="0" fontId="0" fillId="0" borderId="0" xfId="0" applyFill="1" applyAlignment="1">
      <alignment horizontal="right"/>
    </xf>
    <xf numFmtId="0" fontId="0" fillId="0" borderId="1" xfId="0" applyBorder="1" applyAlignment="1"/>
    <xf numFmtId="164" fontId="0" fillId="0" borderId="1" xfId="0" applyNumberFormat="1" applyBorder="1" applyAlignment="1">
      <alignment horizontal="center"/>
    </xf>
    <xf numFmtId="0" fontId="6" fillId="0" borderId="0" xfId="0" applyFont="1" applyBorder="1" applyAlignment="1"/>
    <xf numFmtId="0" fontId="0" fillId="0" borderId="5" xfId="0" applyBorder="1" applyAlignment="1"/>
    <xf numFmtId="0" fontId="0" fillId="0" borderId="0" xfId="0" applyBorder="1" applyAlignment="1"/>
    <xf numFmtId="0" fontId="7" fillId="0" borderId="0" xfId="0" applyFont="1" applyFill="1" applyAlignment="1"/>
    <xf numFmtId="0" fontId="0" fillId="0" borderId="0" xfId="0" applyFill="1" applyAlignment="1"/>
    <xf numFmtId="0" fontId="6" fillId="0" borderId="0" xfId="0" applyFont="1" applyFill="1" applyAlignment="1"/>
    <xf numFmtId="0" fontId="6" fillId="0" borderId="0" xfId="0" applyFont="1" applyFill="1" applyBorder="1" applyAlignment="1"/>
    <xf numFmtId="0" fontId="7" fillId="0" borderId="0" xfId="0" applyFont="1" applyAlignment="1"/>
    <xf numFmtId="2" fontId="0" fillId="0" borderId="0" xfId="0" applyNumberFormat="1" applyAlignment="1">
      <alignment horizontal="right"/>
    </xf>
    <xf numFmtId="164" fontId="0" fillId="0" borderId="1" xfId="0" applyNumberFormat="1" applyBorder="1" applyAlignment="1"/>
    <xf numFmtId="2" fontId="0" fillId="0" borderId="0" xfId="0" applyNumberFormat="1" applyAlignment="1">
      <alignment horizontal="center"/>
    </xf>
    <xf numFmtId="4" fontId="6" fillId="0" borderId="0" xfId="0" applyNumberFormat="1" applyFont="1" applyAlignment="1">
      <alignment horizontal="right" vertical="center"/>
    </xf>
    <xf numFmtId="2" fontId="6" fillId="0" borderId="8" xfId="0" applyNumberFormat="1" applyFont="1" applyBorder="1" applyAlignment="1">
      <alignment horizontal="left"/>
    </xf>
    <xf numFmtId="0" fontId="6" fillId="0" borderId="5" xfId="0" applyFont="1" applyBorder="1" applyAlignment="1">
      <alignment horizontal="center"/>
    </xf>
    <xf numFmtId="2" fontId="6" fillId="0" borderId="5" xfId="0" applyNumberFormat="1" applyFont="1" applyBorder="1" applyAlignment="1">
      <alignment horizontal="center"/>
    </xf>
    <xf numFmtId="2" fontId="6" fillId="0" borderId="0" xfId="0" applyNumberFormat="1" applyFont="1" applyBorder="1" applyAlignment="1">
      <alignment horizontal="right"/>
    </xf>
    <xf numFmtId="0" fontId="7" fillId="0" borderId="0" xfId="0" applyFont="1" applyBorder="1" applyAlignment="1">
      <alignment horizontal="center"/>
    </xf>
    <xf numFmtId="2" fontId="7" fillId="0" borderId="0" xfId="0" applyNumberFormat="1" applyFont="1" applyBorder="1" applyAlignment="1">
      <alignment horizontal="center"/>
    </xf>
    <xf numFmtId="4" fontId="0" fillId="0" borderId="0" xfId="0" applyNumberFormat="1" applyAlignment="1">
      <alignment vertical="center"/>
    </xf>
    <xf numFmtId="164" fontId="0" fillId="0" borderId="0" xfId="0" applyNumberFormat="1" applyBorder="1" applyAlignment="1">
      <alignment horizontal="right"/>
    </xf>
    <xf numFmtId="2" fontId="0" fillId="0" borderId="0" xfId="0" applyNumberFormat="1" applyBorder="1" applyAlignment="1">
      <alignment horizontal="right"/>
    </xf>
    <xf numFmtId="1" fontId="25" fillId="0" borderId="0" xfId="31" applyNumberFormat="1" applyFont="1" applyFill="1" applyBorder="1" applyAlignment="1">
      <alignment horizontal="right" vertical="center"/>
    </xf>
    <xf numFmtId="164" fontId="19" fillId="0" borderId="1" xfId="0" applyNumberFormat="1" applyFont="1" applyBorder="1" applyAlignment="1">
      <alignment horizontal="right"/>
    </xf>
    <xf numFmtId="2" fontId="19" fillId="0" borderId="1" xfId="0" applyNumberFormat="1" applyFont="1" applyBorder="1" applyAlignment="1">
      <alignment horizontal="right"/>
    </xf>
    <xf numFmtId="164" fontId="19" fillId="0" borderId="5" xfId="0" applyNumberFormat="1" applyFont="1" applyBorder="1" applyAlignment="1">
      <alignment horizontal="right"/>
    </xf>
    <xf numFmtId="1" fontId="6" fillId="0" borderId="0" xfId="0" applyNumberFormat="1" applyFont="1" applyAlignment="1"/>
    <xf numFmtId="168" fontId="25" fillId="0" borderId="0" xfId="31" applyNumberFormat="1" applyFont="1" applyFill="1" applyBorder="1" applyAlignment="1">
      <alignment horizontal="right" vertical="center"/>
    </xf>
    <xf numFmtId="0" fontId="6" fillId="0" borderId="0" xfId="0" applyFont="1" applyFill="1" applyAlignment="1">
      <alignment horizontal="right"/>
    </xf>
    <xf numFmtId="164" fontId="6" fillId="0" borderId="0" xfId="0" applyNumberFormat="1" applyFont="1" applyFill="1" applyBorder="1" applyAlignment="1">
      <alignment horizontal="right"/>
    </xf>
    <xf numFmtId="2" fontId="6" fillId="0" borderId="0" xfId="0" applyNumberFormat="1" applyFont="1" applyFill="1" applyBorder="1" applyAlignment="1">
      <alignment horizontal="right"/>
    </xf>
    <xf numFmtId="3" fontId="25" fillId="0" borderId="0" xfId="30" applyNumberFormat="1" applyFont="1" applyFill="1" applyBorder="1" applyAlignment="1">
      <alignment horizontal="right" vertical="center"/>
    </xf>
    <xf numFmtId="164" fontId="0" fillId="0" borderId="0" xfId="0" applyNumberFormat="1" applyFill="1" applyBorder="1" applyAlignment="1">
      <alignment horizontal="right"/>
    </xf>
    <xf numFmtId="164" fontId="0" fillId="0" borderId="0" xfId="0" applyNumberFormat="1" applyBorder="1" applyAlignment="1"/>
    <xf numFmtId="49" fontId="6" fillId="0" borderId="0" xfId="0" applyNumberFormat="1" applyFont="1"/>
    <xf numFmtId="49" fontId="10" fillId="0" borderId="0" xfId="0" applyNumberFormat="1" applyFont="1"/>
    <xf numFmtId="3" fontId="0" fillId="0" borderId="0" xfId="0" applyNumberFormat="1" applyBorder="1" applyAlignment="1">
      <alignment horizontal="right"/>
    </xf>
    <xf numFmtId="3" fontId="6" fillId="0" borderId="0" xfId="0" applyNumberFormat="1" applyFont="1" applyAlignment="1">
      <alignment horizontal="right"/>
    </xf>
    <xf numFmtId="49" fontId="6" fillId="0" borderId="0" xfId="2" applyNumberFormat="1" applyFont="1" applyFill="1"/>
    <xf numFmtId="0" fontId="7" fillId="0" borderId="0" xfId="0" applyFont="1" applyFill="1" applyBorder="1" applyAlignment="1">
      <alignment horizontal="right"/>
    </xf>
    <xf numFmtId="4" fontId="7" fillId="0" borderId="0" xfId="0" applyNumberFormat="1" applyFont="1" applyAlignment="1">
      <alignment horizontal="right"/>
    </xf>
    <xf numFmtId="0" fontId="7" fillId="0" borderId="0" xfId="0" applyFont="1" applyBorder="1" applyAlignment="1">
      <alignment horizontal="right"/>
    </xf>
    <xf numFmtId="2" fontId="7" fillId="0" borderId="0" xfId="0" applyNumberFormat="1" applyFont="1" applyAlignment="1">
      <alignment horizontal="right"/>
    </xf>
    <xf numFmtId="2" fontId="7" fillId="0" borderId="0" xfId="0" applyNumberFormat="1" applyFont="1" applyBorder="1" applyAlignment="1">
      <alignment horizontal="right"/>
    </xf>
    <xf numFmtId="2" fontId="7" fillId="0" borderId="0" xfId="0" applyNumberFormat="1" applyFont="1" applyAlignment="1">
      <alignment horizontal="center"/>
    </xf>
    <xf numFmtId="2" fontId="0" fillId="0" borderId="0" xfId="0" applyNumberFormat="1" applyFill="1" applyBorder="1" applyAlignment="1">
      <alignment horizontal="right"/>
    </xf>
    <xf numFmtId="2" fontId="7" fillId="0" borderId="0" xfId="0" applyNumberFormat="1" applyFont="1" applyFill="1" applyAlignment="1">
      <alignment horizontal="right"/>
    </xf>
    <xf numFmtId="2" fontId="6" fillId="0" borderId="0" xfId="0" applyNumberFormat="1" applyFont="1" applyFill="1" applyAlignment="1">
      <alignment horizontal="right"/>
    </xf>
    <xf numFmtId="0" fontId="19" fillId="0" borderId="0" xfId="0" applyFont="1" applyFill="1" applyBorder="1" applyAlignment="1">
      <alignment horizontal="center"/>
    </xf>
    <xf numFmtId="0" fontId="19" fillId="0" borderId="0" xfId="0" applyFont="1" applyFill="1" applyBorder="1" applyAlignment="1">
      <alignment horizontal="right"/>
    </xf>
    <xf numFmtId="3" fontId="6" fillId="0" borderId="0" xfId="0" applyNumberFormat="1" applyFont="1" applyFill="1" applyAlignment="1">
      <alignment horizontal="right"/>
    </xf>
    <xf numFmtId="3" fontId="6" fillId="0" borderId="0" xfId="0" applyNumberFormat="1" applyFont="1" applyAlignment="1">
      <alignment horizontal="center"/>
    </xf>
    <xf numFmtId="3" fontId="6" fillId="0" borderId="1" xfId="0" applyNumberFormat="1" applyFont="1" applyFill="1" applyBorder="1" applyAlignment="1">
      <alignment horizontal="right"/>
    </xf>
    <xf numFmtId="2" fontId="6" fillId="0" borderId="1" xfId="0" applyNumberFormat="1" applyFont="1" applyBorder="1" applyAlignment="1">
      <alignment horizontal="right"/>
    </xf>
    <xf numFmtId="0" fontId="6" fillId="0" borderId="1" xfId="0" applyFont="1" applyBorder="1" applyAlignment="1">
      <alignment horizontal="center"/>
    </xf>
    <xf numFmtId="3" fontId="6" fillId="0" borderId="1" xfId="0" applyNumberFormat="1" applyFont="1" applyBorder="1" applyAlignment="1">
      <alignment horizontal="center"/>
    </xf>
    <xf numFmtId="2" fontId="6" fillId="0" borderId="1" xfId="0" applyNumberFormat="1" applyFont="1" applyBorder="1" applyAlignment="1">
      <alignment horizontal="center"/>
    </xf>
    <xf numFmtId="3" fontId="6" fillId="0" borderId="8" xfId="0" applyNumberFormat="1" applyFont="1" applyFill="1" applyBorder="1" applyAlignment="1">
      <alignment horizontal="right"/>
    </xf>
    <xf numFmtId="3" fontId="6" fillId="0" borderId="8" xfId="0" applyNumberFormat="1" applyFont="1" applyBorder="1" applyAlignment="1">
      <alignment horizontal="center"/>
    </xf>
    <xf numFmtId="3" fontId="6" fillId="0" borderId="5" xfId="0" applyNumberFormat="1" applyFont="1" applyFill="1" applyBorder="1" applyAlignment="1">
      <alignment horizontal="right"/>
    </xf>
    <xf numFmtId="3" fontId="6" fillId="0" borderId="5" xfId="0" applyNumberFormat="1" applyFont="1" applyBorder="1" applyAlignment="1">
      <alignment horizontal="center"/>
    </xf>
    <xf numFmtId="3" fontId="6" fillId="0" borderId="0" xfId="0" applyNumberFormat="1" applyFont="1" applyBorder="1" applyAlignment="1">
      <alignment horizontal="center"/>
    </xf>
    <xf numFmtId="3" fontId="7" fillId="0" borderId="0" xfId="0" applyNumberFormat="1" applyFont="1" applyFill="1" applyBorder="1" applyAlignment="1">
      <alignment horizontal="right"/>
    </xf>
    <xf numFmtId="4" fontId="7" fillId="0" borderId="0" xfId="0" applyNumberFormat="1" applyFont="1" applyBorder="1" applyAlignment="1">
      <alignment horizontal="right"/>
    </xf>
    <xf numFmtId="3" fontId="7" fillId="0" borderId="0" xfId="0" applyNumberFormat="1" applyFont="1" applyBorder="1" applyAlignment="1">
      <alignment horizontal="right"/>
    </xf>
    <xf numFmtId="0" fontId="7" fillId="0" borderId="0" xfId="0" applyFont="1" applyAlignment="1">
      <alignment horizontal="right"/>
    </xf>
    <xf numFmtId="4" fontId="6" fillId="0" borderId="0" xfId="0" applyNumberFormat="1" applyFont="1" applyAlignment="1">
      <alignment horizontal="right"/>
    </xf>
    <xf numFmtId="0" fontId="7" fillId="0" borderId="0" xfId="0" applyFont="1" applyAlignment="1">
      <alignment horizontal="center"/>
    </xf>
    <xf numFmtId="3" fontId="7" fillId="0" borderId="0" xfId="0" applyNumberFormat="1" applyFont="1" applyAlignment="1">
      <alignment horizontal="right"/>
    </xf>
    <xf numFmtId="0" fontId="7" fillId="0" borderId="0" xfId="0" applyFont="1" applyAlignment="1">
      <alignment horizontal="left"/>
    </xf>
    <xf numFmtId="4" fontId="6" fillId="0" borderId="0" xfId="0" applyNumberFormat="1" applyFont="1" applyBorder="1" applyAlignment="1">
      <alignment horizontal="right"/>
    </xf>
    <xf numFmtId="164" fontId="6" fillId="0" borderId="8" xfId="0" applyNumberFormat="1" applyFont="1" applyBorder="1" applyAlignment="1">
      <alignment horizontal="left"/>
    </xf>
    <xf numFmtId="164" fontId="7" fillId="0" borderId="0" xfId="0" applyNumberFormat="1" applyFont="1" applyFill="1" applyAlignment="1">
      <alignment horizontal="right"/>
    </xf>
    <xf numFmtId="0" fontId="6" fillId="0" borderId="0" xfId="0" applyFont="1" applyAlignment="1">
      <alignment horizontal="right" indent="1"/>
    </xf>
    <xf numFmtId="2" fontId="6" fillId="0" borderId="5" xfId="0" applyNumberFormat="1" applyFont="1" applyFill="1" applyBorder="1" applyAlignment="1">
      <alignment horizontal="right"/>
    </xf>
    <xf numFmtId="0" fontId="6" fillId="0" borderId="5" xfId="0" applyFont="1" applyBorder="1" applyAlignment="1">
      <alignment horizontal="left" indent="2"/>
    </xf>
    <xf numFmtId="2" fontId="7" fillId="0" borderId="5" xfId="0" applyNumberFormat="1" applyFont="1" applyBorder="1"/>
    <xf numFmtId="0" fontId="6" fillId="0" borderId="0" xfId="0" applyFont="1" applyBorder="1" applyAlignment="1">
      <alignment horizontal="left" indent="2"/>
    </xf>
    <xf numFmtId="1" fontId="7" fillId="0" borderId="0" xfId="0" applyNumberFormat="1" applyFont="1" applyAlignment="1">
      <alignment horizontal="right"/>
    </xf>
    <xf numFmtId="49" fontId="7" fillId="0" borderId="0" xfId="0" applyNumberFormat="1" applyFont="1" applyBorder="1"/>
    <xf numFmtId="49" fontId="7" fillId="0" borderId="0" xfId="0" applyNumberFormat="1" applyFont="1"/>
    <xf numFmtId="2" fontId="7" fillId="0" borderId="8" xfId="0" applyNumberFormat="1" applyFont="1" applyBorder="1" applyAlignment="1">
      <alignment horizontal="center"/>
    </xf>
    <xf numFmtId="0" fontId="7" fillId="0" borderId="5" xfId="0" applyFont="1" applyBorder="1"/>
    <xf numFmtId="164" fontId="7" fillId="0" borderId="0" xfId="0" applyNumberFormat="1" applyFont="1" applyFill="1" applyBorder="1" applyAlignment="1">
      <alignment horizontal="right"/>
    </xf>
    <xf numFmtId="1" fontId="25" fillId="0" borderId="0" xfId="31" applyNumberFormat="1" applyFont="1" applyFill="1" applyBorder="1" applyAlignment="1">
      <alignment horizontal="right"/>
    </xf>
    <xf numFmtId="1" fontId="0" fillId="0" borderId="0" xfId="0" applyNumberFormat="1" applyBorder="1"/>
    <xf numFmtId="3" fontId="7" fillId="0" borderId="0" xfId="0" applyNumberFormat="1" applyFont="1"/>
    <xf numFmtId="2" fontId="7" fillId="0" borderId="0" xfId="0" applyNumberFormat="1" applyFont="1" applyAlignment="1">
      <alignment horizontal="right" vertical="center"/>
    </xf>
    <xf numFmtId="0" fontId="0" fillId="0" borderId="0" xfId="0" applyAlignment="1">
      <alignment vertical="center"/>
    </xf>
    <xf numFmtId="164" fontId="7" fillId="0" borderId="0" xfId="0" applyNumberFormat="1" applyFont="1" applyBorder="1" applyAlignment="1">
      <alignment horizontal="right"/>
    </xf>
    <xf numFmtId="3" fontId="25" fillId="0" borderId="0" xfId="33" applyNumberFormat="1" applyFont="1" applyBorder="1" applyAlignment="1">
      <alignment horizontal="right"/>
    </xf>
    <xf numFmtId="0" fontId="7" fillId="0" borderId="0" xfId="30" applyNumberFormat="1" applyFont="1" applyBorder="1" applyAlignment="1">
      <alignment vertical="center"/>
    </xf>
    <xf numFmtId="0" fontId="19" fillId="0" borderId="1" xfId="0" applyFont="1" applyBorder="1" applyAlignment="1">
      <alignment horizontal="right"/>
    </xf>
    <xf numFmtId="3" fontId="6" fillId="0" borderId="0" xfId="33" applyNumberFormat="1" applyFont="1" applyBorder="1" applyAlignment="1">
      <alignment horizontal="right"/>
    </xf>
    <xf numFmtId="3" fontId="6" fillId="0" borderId="0" xfId="0" applyNumberFormat="1" applyFont="1" applyBorder="1" applyAlignment="1">
      <alignment horizontal="right"/>
    </xf>
    <xf numFmtId="0" fontId="43" fillId="0" borderId="0" xfId="30" applyNumberFormat="1" applyFont="1" applyBorder="1" applyAlignment="1"/>
    <xf numFmtId="0" fontId="6" fillId="0" borderId="0" xfId="30" applyNumberFormat="1" applyFont="1" applyBorder="1" applyAlignment="1">
      <alignment horizontal="center"/>
    </xf>
    <xf numFmtId="3" fontId="6" fillId="0" borderId="0" xfId="30" applyNumberFormat="1" applyFont="1" applyBorder="1" applyAlignment="1">
      <alignment horizontal="right"/>
    </xf>
    <xf numFmtId="3" fontId="19" fillId="0" borderId="0" xfId="0" applyNumberFormat="1" applyFont="1" applyBorder="1"/>
    <xf numFmtId="1" fontId="6" fillId="0" borderId="0" xfId="37" applyNumberFormat="1" applyFont="1" applyBorder="1" applyAlignment="1">
      <alignment horizontal="right" vertical="center"/>
    </xf>
    <xf numFmtId="0" fontId="25" fillId="0" borderId="0" xfId="30" applyNumberFormat="1" applyFont="1" applyBorder="1" applyAlignment="1">
      <alignment horizontal="left" vertical="top" wrapText="1"/>
    </xf>
    <xf numFmtId="1" fontId="25" fillId="0" borderId="0" xfId="30" applyNumberFormat="1" applyFont="1" applyBorder="1" applyAlignment="1">
      <alignment horizontal="center" vertical="center"/>
    </xf>
    <xf numFmtId="0" fontId="6" fillId="0" borderId="0" xfId="0" applyFont="1" applyFill="1" applyBorder="1" applyAlignment="1">
      <alignment horizontal="center" vertical="center" wrapText="1"/>
    </xf>
    <xf numFmtId="0" fontId="21" fillId="0" borderId="0" xfId="0" applyFont="1" applyBorder="1"/>
    <xf numFmtId="0" fontId="21" fillId="0" borderId="0" xfId="0" applyFont="1" applyBorder="1" applyAlignment="1">
      <alignment horizontal="right"/>
    </xf>
    <xf numFmtId="0" fontId="23" fillId="0" borderId="0" xfId="0" applyFont="1" applyBorder="1"/>
    <xf numFmtId="0" fontId="21" fillId="0" borderId="1" xfId="0" applyFont="1" applyBorder="1"/>
    <xf numFmtId="0" fontId="6" fillId="0" borderId="4" xfId="0" applyFont="1" applyBorder="1" applyAlignment="1">
      <alignment horizontal="left"/>
    </xf>
    <xf numFmtId="2" fontId="6" fillId="0" borderId="4" xfId="0" applyNumberFormat="1" applyFont="1" applyBorder="1" applyAlignment="1">
      <alignment horizontal="left"/>
    </xf>
    <xf numFmtId="0" fontId="6" fillId="0" borderId="0" xfId="0" applyFont="1" applyFill="1" applyAlignment="1">
      <alignment wrapText="1"/>
    </xf>
    <xf numFmtId="0" fontId="6" fillId="0" borderId="0" xfId="0" applyFont="1" applyAlignment="1">
      <alignment wrapText="1"/>
    </xf>
    <xf numFmtId="0" fontId="6" fillId="0" borderId="4" xfId="0" applyFont="1" applyBorder="1"/>
    <xf numFmtId="3" fontId="7" fillId="0" borderId="0" xfId="2" applyNumberFormat="1" applyFont="1"/>
    <xf numFmtId="2" fontId="7" fillId="0" borderId="0" xfId="2" applyNumberFormat="1" applyFont="1"/>
    <xf numFmtId="0" fontId="7" fillId="0" borderId="0" xfId="2" applyFont="1"/>
    <xf numFmtId="164" fontId="7" fillId="0" borderId="0" xfId="2" applyNumberFormat="1" applyFont="1"/>
    <xf numFmtId="0" fontId="7" fillId="0" borderId="0" xfId="2" applyFont="1" applyFill="1"/>
    <xf numFmtId="164" fontId="6" fillId="0" borderId="0" xfId="2" applyNumberFormat="1" applyFont="1"/>
    <xf numFmtId="3" fontId="6" fillId="0" borderId="0" xfId="2" applyNumberFormat="1" applyFont="1" applyFill="1"/>
    <xf numFmtId="3" fontId="6" fillId="0" borderId="0" xfId="2" applyNumberFormat="1" applyFont="1"/>
    <xf numFmtId="3" fontId="7" fillId="0" borderId="0" xfId="2" applyNumberFormat="1" applyFont="1" applyFill="1"/>
    <xf numFmtId="0" fontId="6" fillId="0" borderId="0" xfId="2" applyFont="1"/>
    <xf numFmtId="164" fontId="6" fillId="0" borderId="0" xfId="2" applyNumberFormat="1" applyFont="1" applyFill="1"/>
    <xf numFmtId="2" fontId="6" fillId="0" borderId="0" xfId="2" applyNumberFormat="1" applyFont="1"/>
    <xf numFmtId="2" fontId="6" fillId="0" borderId="0" xfId="2" applyNumberFormat="1" applyFont="1" applyFill="1"/>
    <xf numFmtId="3" fontId="6" fillId="0" borderId="0" xfId="2" applyNumberFormat="1" applyFont="1" applyFill="1" applyAlignment="1">
      <alignment horizontal="left"/>
    </xf>
    <xf numFmtId="164" fontId="7" fillId="0" borderId="0" xfId="0" applyNumberFormat="1" applyFont="1" applyBorder="1" applyAlignment="1">
      <alignment horizontal="right" vertical="center"/>
    </xf>
    <xf numFmtId="164" fontId="6" fillId="0" borderId="0" xfId="0" applyNumberFormat="1" applyFont="1" applyBorder="1" applyAlignment="1">
      <alignment horizontal="right" vertical="center"/>
    </xf>
    <xf numFmtId="164" fontId="6" fillId="0" borderId="0" xfId="0" applyNumberFormat="1" applyFont="1" applyBorder="1" applyAlignment="1">
      <alignment vertical="center"/>
    </xf>
    <xf numFmtId="164" fontId="27" fillId="0" borderId="1" xfId="0" applyNumberFormat="1" applyFont="1" applyBorder="1"/>
    <xf numFmtId="164" fontId="27" fillId="0" borderId="0" xfId="0" applyNumberFormat="1" applyFont="1" applyBorder="1" applyAlignment="1">
      <alignment horizontal="left"/>
    </xf>
    <xf numFmtId="164" fontId="27" fillId="0" borderId="5" xfId="0" applyNumberFormat="1" applyFont="1" applyBorder="1"/>
    <xf numFmtId="164" fontId="27" fillId="0" borderId="0" xfId="0" applyNumberFormat="1" applyFont="1" applyBorder="1"/>
    <xf numFmtId="4" fontId="27" fillId="0" borderId="0" xfId="0" applyNumberFormat="1" applyFont="1" applyBorder="1" applyAlignment="1">
      <alignment horizontal="right"/>
    </xf>
    <xf numFmtId="164" fontId="27" fillId="0" borderId="0" xfId="0" applyNumberFormat="1" applyFont="1" applyBorder="1" applyAlignment="1">
      <alignment horizontal="right"/>
    </xf>
    <xf numFmtId="164" fontId="27" fillId="0" borderId="0" xfId="0" applyNumberFormat="1" applyFont="1" applyAlignment="1">
      <alignment horizontal="center"/>
    </xf>
    <xf numFmtId="4" fontId="27" fillId="0" borderId="0" xfId="0" applyNumberFormat="1" applyFont="1" applyFill="1" applyAlignment="1">
      <alignment horizontal="right"/>
    </xf>
    <xf numFmtId="4" fontId="27" fillId="0" borderId="0" xfId="0" applyNumberFormat="1" applyFont="1" applyAlignment="1">
      <alignment horizontal="right"/>
    </xf>
    <xf numFmtId="164" fontId="27" fillId="0" borderId="0" xfId="0" applyNumberFormat="1" applyFont="1" applyFill="1" applyAlignment="1">
      <alignment horizontal="center"/>
    </xf>
    <xf numFmtId="3" fontId="27" fillId="0" borderId="0" xfId="0" applyNumberFormat="1" applyFont="1"/>
    <xf numFmtId="0" fontId="27" fillId="0" borderId="0" xfId="0" applyFont="1" applyAlignment="1">
      <alignment horizontal="center"/>
    </xf>
    <xf numFmtId="0" fontId="31" fillId="0" borderId="0" xfId="0" applyFont="1" applyBorder="1"/>
    <xf numFmtId="4" fontId="22" fillId="0" borderId="0" xfId="0" applyNumberFormat="1" applyFont="1" applyFill="1" applyAlignment="1">
      <alignment horizontal="center"/>
    </xf>
    <xf numFmtId="3" fontId="39" fillId="0" borderId="0" xfId="0" applyNumberFormat="1" applyFont="1"/>
    <xf numFmtId="171" fontId="0" fillId="0" borderId="0" xfId="0" applyNumberFormat="1"/>
    <xf numFmtId="4" fontId="6" fillId="0" borderId="0" xfId="0" applyNumberFormat="1" applyFont="1" applyAlignment="1">
      <alignment vertical="center"/>
    </xf>
    <xf numFmtId="0" fontId="27" fillId="0" borderId="0" xfId="0" applyFont="1" applyAlignment="1">
      <alignment horizontal="left"/>
    </xf>
    <xf numFmtId="164" fontId="27" fillId="0" borderId="8" xfId="0" applyNumberFormat="1" applyFont="1" applyBorder="1" applyAlignment="1">
      <alignment horizontal="left"/>
    </xf>
    <xf numFmtId="0" fontId="27" fillId="0" borderId="8" xfId="0" applyFont="1" applyBorder="1" applyAlignment="1">
      <alignment horizontal="left"/>
    </xf>
    <xf numFmtId="164" fontId="36" fillId="0" borderId="0" xfId="0" applyNumberFormat="1" applyFont="1"/>
    <xf numFmtId="2" fontId="27" fillId="0" borderId="0" xfId="0" applyNumberFormat="1" applyFont="1"/>
    <xf numFmtId="2" fontId="27" fillId="0" borderId="5" xfId="0" applyNumberFormat="1" applyFont="1" applyBorder="1"/>
    <xf numFmtId="0" fontId="2" fillId="0" borderId="0" xfId="0" applyFont="1" applyAlignment="1">
      <alignment horizontal="left" wrapText="1"/>
    </xf>
    <xf numFmtId="4" fontId="7" fillId="0" borderId="0" xfId="0" applyNumberFormat="1" applyFont="1" applyFill="1" applyAlignment="1">
      <alignment horizontal="right"/>
    </xf>
    <xf numFmtId="168" fontId="7" fillId="0" borderId="0" xfId="0" applyNumberFormat="1" applyFont="1" applyAlignment="1">
      <alignment horizontal="right"/>
    </xf>
    <xf numFmtId="3" fontId="27" fillId="0" borderId="0" xfId="0" applyNumberFormat="1" applyFont="1" applyBorder="1" applyAlignment="1">
      <alignment horizontal="center"/>
    </xf>
    <xf numFmtId="0" fontId="2" fillId="0" borderId="0" xfId="0" applyFont="1" applyAlignment="1">
      <alignment horizontal="left" vertical="top"/>
    </xf>
    <xf numFmtId="3" fontId="6" fillId="0" borderId="0" xfId="0" applyNumberFormat="1" applyFont="1" applyFill="1" applyBorder="1"/>
    <xf numFmtId="0" fontId="10" fillId="0" borderId="0" xfId="0" applyFont="1" applyFill="1" applyBorder="1"/>
    <xf numFmtId="0" fontId="25" fillId="0" borderId="0" xfId="0" applyFont="1" applyFill="1" applyBorder="1" applyAlignment="1"/>
    <xf numFmtId="0" fontId="25" fillId="0" borderId="0" xfId="0" applyFont="1" applyBorder="1"/>
    <xf numFmtId="0" fontId="25" fillId="0" borderId="0" xfId="0" applyFont="1" applyFill="1" applyBorder="1"/>
    <xf numFmtId="0" fontId="19" fillId="0" borderId="0" xfId="0" applyFont="1" applyBorder="1" applyAlignment="1">
      <alignment wrapText="1"/>
    </xf>
    <xf numFmtId="0" fontId="0" fillId="0" borderId="0" xfId="0" applyFont="1"/>
    <xf numFmtId="0" fontId="2" fillId="0" borderId="0" xfId="0" applyFont="1" applyAlignment="1">
      <alignment horizontal="left" vertical="top" wrapText="1"/>
    </xf>
    <xf numFmtId="3" fontId="25" fillId="0" borderId="0" xfId="38" applyNumberFormat="1" applyFont="1" applyBorder="1" applyAlignment="1">
      <alignment horizontal="right" vertical="top"/>
    </xf>
    <xf numFmtId="3" fontId="6" fillId="0" borderId="0" xfId="0" applyNumberFormat="1" applyFont="1" applyBorder="1" applyAlignment="1"/>
    <xf numFmtId="166" fontId="25" fillId="0" borderId="0" xfId="38" applyNumberFormat="1" applyFont="1" applyAlignment="1">
      <alignment horizontal="right" vertical="top"/>
    </xf>
    <xf numFmtId="166" fontId="25" fillId="0" borderId="0" xfId="38" applyNumberFormat="1" applyFont="1" applyBorder="1" applyAlignment="1">
      <alignment horizontal="right" vertical="top"/>
    </xf>
    <xf numFmtId="166" fontId="25" fillId="0" borderId="0" xfId="39" applyNumberFormat="1" applyFont="1" applyBorder="1" applyAlignment="1">
      <alignment horizontal="right" vertical="top"/>
    </xf>
    <xf numFmtId="3" fontId="25" fillId="0" borderId="0" xfId="41" applyNumberFormat="1" applyFont="1" applyBorder="1" applyAlignment="1">
      <alignment horizontal="right" vertical="top"/>
    </xf>
    <xf numFmtId="166" fontId="7" fillId="0" borderId="0" xfId="0" applyNumberFormat="1" applyFont="1" applyAlignment="1">
      <alignment horizontal="right"/>
    </xf>
    <xf numFmtId="3" fontId="46" fillId="0" borderId="0" xfId="17" applyNumberFormat="1" applyFont="1" applyFill="1" applyBorder="1" applyAlignment="1">
      <alignment vertical="top"/>
    </xf>
    <xf numFmtId="3" fontId="46" fillId="0" borderId="0" xfId="13" applyNumberFormat="1" applyFont="1" applyFill="1" applyBorder="1" applyAlignment="1">
      <alignment vertical="top"/>
    </xf>
    <xf numFmtId="3" fontId="46" fillId="0" borderId="0" xfId="14" applyNumberFormat="1" applyFont="1" applyFill="1" applyBorder="1" applyAlignment="1">
      <alignment vertical="top"/>
    </xf>
    <xf numFmtId="166" fontId="43" fillId="0" borderId="0" xfId="24" applyNumberFormat="1" applyFont="1" applyFill="1" applyBorder="1" applyAlignment="1">
      <alignment horizontal="right" vertical="center"/>
    </xf>
    <xf numFmtId="3" fontId="25" fillId="0" borderId="0" xfId="40" applyNumberFormat="1" applyFont="1" applyBorder="1" applyAlignment="1">
      <alignment horizontal="right"/>
    </xf>
    <xf numFmtId="3" fontId="25" fillId="0" borderId="0" xfId="41" applyNumberFormat="1" applyFont="1" applyBorder="1" applyAlignment="1">
      <alignment horizontal="right"/>
    </xf>
    <xf numFmtId="0" fontId="25" fillId="0" borderId="0" xfId="0" applyFont="1" applyAlignment="1">
      <alignment vertical="center"/>
    </xf>
    <xf numFmtId="1" fontId="7" fillId="0" borderId="0" xfId="0" applyNumberFormat="1" applyFont="1" applyFill="1"/>
    <xf numFmtId="0" fontId="25" fillId="0" borderId="0" xfId="0" applyFont="1" applyFill="1" applyAlignment="1">
      <alignment horizontal="right" vertical="center"/>
    </xf>
    <xf numFmtId="0" fontId="43" fillId="0" borderId="0" xfId="0" applyFont="1" applyFill="1" applyAlignment="1">
      <alignment horizontal="right" vertical="center"/>
    </xf>
    <xf numFmtId="1" fontId="25" fillId="0" borderId="0" xfId="0" applyNumberFormat="1" applyFont="1" applyFill="1" applyAlignment="1"/>
    <xf numFmtId="1" fontId="25" fillId="0" borderId="0" xfId="0" applyNumberFormat="1" applyFont="1" applyFill="1"/>
    <xf numFmtId="0" fontId="47" fillId="0" borderId="0" xfId="0" applyFont="1" applyFill="1" applyAlignment="1">
      <alignment horizontal="center" vertical="center"/>
    </xf>
    <xf numFmtId="0" fontId="48" fillId="0" borderId="0" xfId="0" applyFont="1" applyFill="1" applyAlignment="1">
      <alignment horizontal="center" vertical="center"/>
    </xf>
    <xf numFmtId="0" fontId="47" fillId="0" borderId="0" xfId="0" applyFont="1" applyFill="1" applyAlignment="1">
      <alignment horizontal="right" vertical="center"/>
    </xf>
    <xf numFmtId="0" fontId="47" fillId="0" borderId="0" xfId="0" applyFont="1" applyFill="1" applyAlignment="1">
      <alignment horizontal="right"/>
    </xf>
    <xf numFmtId="0" fontId="47" fillId="0" borderId="0" xfId="0" applyFont="1" applyFill="1" applyAlignment="1">
      <alignment horizontal="left" vertical="center"/>
    </xf>
    <xf numFmtId="0" fontId="21" fillId="0" borderId="0" xfId="0" applyFont="1" applyBorder="1" applyAlignment="1">
      <alignment horizontal="left"/>
    </xf>
    <xf numFmtId="0" fontId="0" fillId="0" borderId="0" xfId="0" applyFont="1" applyFill="1" applyBorder="1" applyAlignment="1">
      <alignment horizontal="right" vertical="top" wrapText="1"/>
    </xf>
    <xf numFmtId="0" fontId="0" fillId="0" borderId="0" xfId="0" applyFont="1" applyAlignment="1">
      <alignment horizontal="right"/>
    </xf>
    <xf numFmtId="0" fontId="0" fillId="0" borderId="0" xfId="0" applyFont="1" applyFill="1" applyBorder="1" applyAlignment="1">
      <alignment horizontal="right" vertical="center" wrapText="1"/>
    </xf>
    <xf numFmtId="0" fontId="35" fillId="0" borderId="0" xfId="0" applyFont="1" applyFill="1" applyBorder="1" applyAlignment="1">
      <alignment vertical="center" wrapText="1"/>
    </xf>
    <xf numFmtId="0" fontId="6" fillId="0" borderId="0" xfId="0" applyFont="1" applyBorder="1" applyAlignment="1">
      <alignment wrapText="1"/>
    </xf>
    <xf numFmtId="0" fontId="27" fillId="0" borderId="0" xfId="0" applyFont="1" applyFill="1" applyBorder="1"/>
    <xf numFmtId="4" fontId="27" fillId="0" borderId="0" xfId="0" applyNumberFormat="1" applyFont="1" applyBorder="1" applyAlignment="1">
      <alignment horizontal="center"/>
    </xf>
    <xf numFmtId="2" fontId="0" fillId="0" borderId="0" xfId="0" applyNumberFormat="1" applyFill="1" applyAlignment="1">
      <alignment horizontal="center"/>
    </xf>
    <xf numFmtId="164" fontId="0" fillId="0" borderId="0" xfId="0" applyNumberFormat="1" applyFill="1" applyAlignment="1">
      <alignment horizontal="center"/>
    </xf>
    <xf numFmtId="3" fontId="27" fillId="0" borderId="0" xfId="0" applyNumberFormat="1" applyFont="1" applyFill="1" applyBorder="1"/>
    <xf numFmtId="4" fontId="27" fillId="0" borderId="0" xfId="0" applyNumberFormat="1" applyFont="1" applyFill="1" applyBorder="1"/>
    <xf numFmtId="0" fontId="36" fillId="0" borderId="0" xfId="0" applyFont="1" applyFill="1" applyBorder="1"/>
    <xf numFmtId="4" fontId="9" fillId="0" borderId="0" xfId="42" applyNumberFormat="1" applyFont="1" applyFill="1" applyBorder="1" applyAlignment="1">
      <alignment horizontal="right" vertical="center"/>
    </xf>
    <xf numFmtId="166" fontId="9" fillId="0" borderId="0" xfId="42" applyNumberFormat="1" applyFont="1" applyFill="1" applyBorder="1" applyAlignment="1">
      <alignment horizontal="right" vertical="center"/>
    </xf>
    <xf numFmtId="0" fontId="9" fillId="0" borderId="0" xfId="42" applyFont="1" applyFill="1" applyBorder="1" applyAlignment="1">
      <alignment wrapText="1"/>
    </xf>
    <xf numFmtId="0" fontId="25" fillId="0" borderId="0" xfId="31" applyFont="1" applyFill="1" applyBorder="1" applyAlignment="1">
      <alignment horizontal="left"/>
    </xf>
    <xf numFmtId="0" fontId="9" fillId="0" borderId="0" xfId="44" applyFont="1" applyFill="1" applyBorder="1" applyAlignment="1">
      <alignment horizontal="left" wrapText="1"/>
    </xf>
    <xf numFmtId="168" fontId="9" fillId="0" borderId="0" xfId="45" applyNumberFormat="1" applyFont="1" applyFill="1" applyBorder="1" applyAlignment="1">
      <alignment horizontal="right" vertical="center"/>
    </xf>
    <xf numFmtId="172" fontId="9" fillId="0" borderId="0" xfId="46" applyNumberFormat="1" applyFont="1" applyFill="1" applyBorder="1" applyAlignment="1">
      <alignment horizontal="right" vertical="center" wrapText="1"/>
    </xf>
    <xf numFmtId="0" fontId="0" fillId="0" borderId="0" xfId="0" applyBorder="1" applyAlignment="1">
      <alignment horizontal="right"/>
    </xf>
    <xf numFmtId="0" fontId="9" fillId="0" borderId="0" xfId="44" applyFont="1" applyFill="1" applyBorder="1" applyAlignment="1">
      <alignment horizontal="left"/>
    </xf>
    <xf numFmtId="172" fontId="9" fillId="0" borderId="0" xfId="46" applyNumberFormat="1" applyFont="1" applyFill="1" applyBorder="1" applyAlignment="1">
      <alignment horizontal="right" wrapText="1"/>
    </xf>
    <xf numFmtId="2" fontId="6" fillId="0" borderId="1" xfId="0" applyNumberFormat="1" applyFont="1" applyFill="1" applyBorder="1" applyAlignment="1">
      <alignment horizontal="right"/>
    </xf>
    <xf numFmtId="2" fontId="6" fillId="0" borderId="8" xfId="0" applyNumberFormat="1" applyFont="1" applyFill="1" applyBorder="1" applyAlignment="1">
      <alignment horizontal="right"/>
    </xf>
    <xf numFmtId="0" fontId="7" fillId="0" borderId="0" xfId="0" applyFont="1" applyFill="1" applyAlignment="1">
      <alignment horizontal="right"/>
    </xf>
    <xf numFmtId="3" fontId="6" fillId="0" borderId="0" xfId="0" applyNumberFormat="1" applyFont="1" applyFill="1" applyBorder="1" applyAlignment="1"/>
    <xf numFmtId="0" fontId="6" fillId="0" borderId="0" xfId="0" applyFont="1" applyFill="1" applyAlignment="1">
      <alignment horizontal="right" indent="1"/>
    </xf>
    <xf numFmtId="2" fontId="7" fillId="0" borderId="1" xfId="0" applyNumberFormat="1" applyFont="1" applyFill="1" applyBorder="1"/>
    <xf numFmtId="2" fontId="7" fillId="0" borderId="8" xfId="0" applyNumberFormat="1" applyFont="1" applyFill="1" applyBorder="1" applyAlignment="1">
      <alignment horizontal="center"/>
    </xf>
    <xf numFmtId="2" fontId="7" fillId="0" borderId="5" xfId="0" applyNumberFormat="1" applyFont="1" applyFill="1" applyBorder="1"/>
    <xf numFmtId="3" fontId="9" fillId="0" borderId="0" xfId="51" applyNumberFormat="1" applyFont="1" applyFill="1" applyBorder="1" applyAlignment="1">
      <alignment horizontal="right"/>
    </xf>
    <xf numFmtId="1" fontId="7" fillId="0" borderId="0" xfId="0" applyNumberFormat="1" applyFont="1" applyAlignment="1">
      <alignment horizontal="center"/>
    </xf>
    <xf numFmtId="168" fontId="6" fillId="0" borderId="0" xfId="0" applyNumberFormat="1" applyFont="1" applyFill="1" applyAlignment="1">
      <alignment horizontal="right"/>
    </xf>
    <xf numFmtId="4" fontId="6" fillId="0" borderId="0" xfId="0" applyNumberFormat="1" applyFont="1" applyAlignment="1">
      <alignment horizontal="center"/>
    </xf>
    <xf numFmtId="3" fontId="6" fillId="0" borderId="0" xfId="33" applyNumberFormat="1" applyFont="1" applyBorder="1" applyAlignment="1">
      <alignment horizontal="right" vertical="center"/>
    </xf>
    <xf numFmtId="0" fontId="6" fillId="0" borderId="0" xfId="33" applyFont="1" applyBorder="1" applyAlignment="1">
      <alignment horizontal="right" vertical="center"/>
    </xf>
    <xf numFmtId="2" fontId="6" fillId="0" borderId="0" xfId="33" applyNumberFormat="1" applyFont="1" applyBorder="1" applyAlignment="1">
      <alignment horizontal="right" vertical="center"/>
    </xf>
    <xf numFmtId="3" fontId="6" fillId="0" borderId="0" xfId="33" applyNumberFormat="1" applyFont="1" applyAlignment="1">
      <alignment horizontal="right"/>
    </xf>
    <xf numFmtId="3" fontId="25" fillId="0" borderId="0" xfId="34" applyNumberFormat="1" applyFont="1" applyBorder="1" applyAlignment="1">
      <alignment horizontal="right" vertical="center"/>
    </xf>
    <xf numFmtId="3" fontId="25" fillId="0" borderId="0" xfId="0" applyNumberFormat="1" applyFont="1" applyFill="1" applyAlignment="1">
      <alignment horizontal="right"/>
    </xf>
    <xf numFmtId="3" fontId="25" fillId="0" borderId="0" xfId="0" applyNumberFormat="1" applyFont="1" applyFill="1" applyBorder="1" applyAlignment="1">
      <alignment horizontal="right"/>
    </xf>
    <xf numFmtId="170" fontId="6" fillId="0" borderId="0" xfId="36" applyFont="1"/>
    <xf numFmtId="4" fontId="7" fillId="0" borderId="3" xfId="0" applyNumberFormat="1" applyFont="1" applyFill="1" applyBorder="1" applyAlignment="1">
      <alignment horizontal="center"/>
    </xf>
    <xf numFmtId="4" fontId="0" fillId="0" borderId="0" xfId="0" applyNumberFormat="1" applyBorder="1"/>
    <xf numFmtId="0" fontId="0" fillId="0" borderId="1" xfId="0" applyFill="1" applyBorder="1"/>
    <xf numFmtId="0" fontId="0" fillId="0" borderId="5" xfId="0" applyFill="1" applyBorder="1"/>
    <xf numFmtId="2" fontId="0" fillId="0" borderId="0" xfId="0" applyNumberFormat="1" applyFill="1" applyBorder="1" applyAlignment="1">
      <alignment horizontal="center"/>
    </xf>
    <xf numFmtId="4" fontId="0" fillId="0" borderId="1" xfId="0" applyNumberFormat="1" applyBorder="1"/>
    <xf numFmtId="0" fontId="25" fillId="0" borderId="0" xfId="0" applyFont="1" applyAlignment="1"/>
    <xf numFmtId="4" fontId="0" fillId="0" borderId="0" xfId="0" applyNumberFormat="1" applyFill="1" applyBorder="1"/>
    <xf numFmtId="4" fontId="25" fillId="0" borderId="0" xfId="0" applyNumberFormat="1" applyFont="1" applyBorder="1" applyAlignment="1"/>
    <xf numFmtId="4" fontId="0" fillId="0" borderId="5" xfId="0" applyNumberFormat="1" applyBorder="1" applyAlignment="1">
      <alignment horizontal="right"/>
    </xf>
    <xf numFmtId="4" fontId="0" fillId="0" borderId="0" xfId="0" applyNumberFormat="1" applyAlignment="1">
      <alignment horizontal="right"/>
    </xf>
    <xf numFmtId="49" fontId="0" fillId="0" borderId="8" xfId="0" applyNumberFormat="1" applyBorder="1" applyAlignment="1">
      <alignment horizontal="center"/>
    </xf>
    <xf numFmtId="4" fontId="0" fillId="0" borderId="0" xfId="0" applyNumberFormat="1" applyBorder="1" applyAlignment="1">
      <alignment horizontal="right"/>
    </xf>
    <xf numFmtId="43" fontId="0" fillId="0" borderId="0" xfId="1" applyFont="1" applyFill="1" applyBorder="1" applyAlignment="1">
      <alignment horizontal="center"/>
    </xf>
    <xf numFmtId="4" fontId="0" fillId="0" borderId="5" xfId="0" applyNumberFormat="1" applyFill="1" applyBorder="1" applyAlignment="1">
      <alignment horizontal="right"/>
    </xf>
    <xf numFmtId="43" fontId="0" fillId="0" borderId="0" xfId="1" applyFont="1" applyAlignment="1">
      <alignment horizontal="center"/>
    </xf>
    <xf numFmtId="4" fontId="0" fillId="0" borderId="0" xfId="0" applyNumberFormat="1" applyFill="1" applyAlignment="1">
      <alignment horizontal="right"/>
    </xf>
    <xf numFmtId="4" fontId="0" fillId="0" borderId="1" xfId="0" applyNumberFormat="1" applyFill="1" applyBorder="1" applyAlignment="1">
      <alignment horizontal="right"/>
    </xf>
    <xf numFmtId="4" fontId="0" fillId="0" borderId="0" xfId="0" applyNumberFormat="1" applyFill="1" applyBorder="1" applyAlignment="1">
      <alignment horizontal="center"/>
    </xf>
    <xf numFmtId="4" fontId="0" fillId="0" borderId="8" xfId="0" applyNumberFormat="1" applyFill="1" applyBorder="1" applyAlignment="1">
      <alignment horizontal="right"/>
    </xf>
    <xf numFmtId="4" fontId="0" fillId="0" borderId="4" xfId="0" applyNumberFormat="1" applyFill="1" applyBorder="1" applyAlignment="1">
      <alignment horizontal="center"/>
    </xf>
    <xf numFmtId="0" fontId="0" fillId="0" borderId="0" xfId="0" applyFill="1" applyAlignment="1">
      <alignment horizontal="left"/>
    </xf>
    <xf numFmtId="4" fontId="0" fillId="0" borderId="1" xfId="0" applyNumberFormat="1" applyBorder="1" applyAlignment="1">
      <alignment horizontal="right"/>
    </xf>
    <xf numFmtId="49" fontId="0" fillId="0" borderId="0" xfId="0" applyNumberFormat="1" applyBorder="1" applyAlignment="1">
      <alignment horizontal="right"/>
    </xf>
    <xf numFmtId="165" fontId="22" fillId="0" borderId="0" xfId="0" applyNumberFormat="1" applyFont="1" applyFill="1" applyAlignment="1">
      <alignment horizontal="center"/>
    </xf>
    <xf numFmtId="4" fontId="21" fillId="0" borderId="0" xfId="0" applyNumberFormat="1" applyFont="1" applyFill="1"/>
    <xf numFmtId="0" fontId="22" fillId="0" borderId="0" xfId="0" applyFont="1" applyFill="1" applyAlignment="1">
      <alignment horizontal="center"/>
    </xf>
    <xf numFmtId="0" fontId="21" fillId="0" borderId="1" xfId="0" applyFont="1" applyFill="1" applyBorder="1" applyAlignment="1">
      <alignment horizontal="left"/>
    </xf>
    <xf numFmtId="0" fontId="22" fillId="0" borderId="1" xfId="0" applyFont="1" applyFill="1" applyBorder="1" applyAlignment="1">
      <alignment horizontal="center"/>
    </xf>
    <xf numFmtId="4" fontId="22" fillId="0" borderId="1" xfId="0" applyNumberFormat="1" applyFont="1" applyFill="1" applyBorder="1" applyAlignment="1">
      <alignment horizontal="center"/>
    </xf>
    <xf numFmtId="0" fontId="21" fillId="0" borderId="0" xfId="0" applyFont="1" applyFill="1" applyBorder="1" applyAlignment="1">
      <alignment horizontal="left"/>
    </xf>
    <xf numFmtId="0" fontId="22" fillId="0" borderId="0" xfId="0" applyFont="1" applyFill="1" applyBorder="1" applyAlignment="1"/>
    <xf numFmtId="0" fontId="22" fillId="0" borderId="0" xfId="0" applyFont="1" applyFill="1" applyBorder="1" applyAlignment="1">
      <alignment horizontal="center"/>
    </xf>
    <xf numFmtId="4" fontId="22" fillId="0" borderId="0" xfId="0" applyNumberFormat="1" applyFont="1" applyFill="1" applyBorder="1" applyAlignment="1">
      <alignment horizontal="center"/>
    </xf>
    <xf numFmtId="0" fontId="21" fillId="0" borderId="5" xfId="0" applyFont="1" applyFill="1" applyBorder="1" applyAlignment="1">
      <alignment horizontal="left"/>
    </xf>
    <xf numFmtId="0" fontId="22" fillId="0" borderId="5" xfId="0" applyFont="1" applyFill="1" applyBorder="1" applyAlignment="1">
      <alignment horizontal="center"/>
    </xf>
    <xf numFmtId="4" fontId="22" fillId="0" borderId="5" xfId="0" applyNumberFormat="1" applyFont="1" applyFill="1" applyBorder="1" applyAlignment="1">
      <alignment horizontal="center"/>
    </xf>
    <xf numFmtId="1" fontId="22" fillId="0" borderId="0" xfId="0" applyNumberFormat="1" applyFont="1" applyFill="1" applyAlignment="1">
      <alignment horizontal="center"/>
    </xf>
    <xf numFmtId="164" fontId="21" fillId="0" borderId="0" xfId="0" applyNumberFormat="1" applyFont="1" applyFill="1" applyAlignment="1">
      <alignment horizontal="center"/>
    </xf>
    <xf numFmtId="2" fontId="21" fillId="0" borderId="0" xfId="0" applyNumberFormat="1" applyFont="1" applyFill="1" applyAlignment="1">
      <alignment horizontal="center"/>
    </xf>
    <xf numFmtId="0" fontId="21" fillId="0" borderId="0" xfId="0" applyFont="1" applyAlignment="1">
      <alignment horizontal="center"/>
    </xf>
    <xf numFmtId="1" fontId="0" fillId="0" borderId="0" xfId="0" applyNumberFormat="1" applyAlignment="1">
      <alignment horizontal="center"/>
    </xf>
    <xf numFmtId="0" fontId="21" fillId="0" borderId="5" xfId="0" applyFont="1" applyFill="1" applyBorder="1"/>
    <xf numFmtId="165" fontId="22" fillId="0" borderId="0" xfId="0" applyNumberFormat="1" applyFont="1" applyFill="1" applyAlignment="1">
      <alignment horizontal="right"/>
    </xf>
    <xf numFmtId="4" fontId="21" fillId="0" borderId="0" xfId="0" applyNumberFormat="1" applyFont="1" applyAlignment="1">
      <alignment horizontal="right"/>
    </xf>
    <xf numFmtId="0" fontId="22" fillId="0" borderId="0" xfId="0" applyFont="1" applyFill="1" applyAlignment="1">
      <alignment horizontal="right"/>
    </xf>
    <xf numFmtId="0" fontId="21" fillId="0" borderId="1" xfId="0" applyFont="1" applyBorder="1" applyAlignment="1">
      <alignment horizontal="left"/>
    </xf>
    <xf numFmtId="0" fontId="22" fillId="0" borderId="1" xfId="0" applyFont="1" applyFill="1" applyBorder="1" applyAlignment="1">
      <alignment horizontal="right"/>
    </xf>
    <xf numFmtId="4" fontId="22" fillId="0" borderId="1" xfId="0" applyNumberFormat="1" applyFont="1" applyFill="1" applyBorder="1" applyAlignment="1">
      <alignment horizontal="right"/>
    </xf>
    <xf numFmtId="0" fontId="22" fillId="0" borderId="0" xfId="0" applyFont="1" applyBorder="1" applyAlignment="1"/>
    <xf numFmtId="0" fontId="22" fillId="0" borderId="0" xfId="0" applyFont="1" applyBorder="1" applyAlignment="1">
      <alignment horizontal="center"/>
    </xf>
    <xf numFmtId="4" fontId="22" fillId="0" borderId="0" xfId="0" applyNumberFormat="1" applyFont="1" applyBorder="1" applyAlignment="1">
      <alignment horizontal="center"/>
    </xf>
    <xf numFmtId="0" fontId="21" fillId="0" borderId="5" xfId="0" applyFont="1" applyBorder="1" applyAlignment="1">
      <alignment horizontal="left"/>
    </xf>
    <xf numFmtId="0" fontId="22" fillId="0" borderId="5" xfId="0" applyFont="1" applyFill="1" applyBorder="1" applyAlignment="1">
      <alignment horizontal="right"/>
    </xf>
    <xf numFmtId="4" fontId="22" fillId="0" borderId="5" xfId="0" applyNumberFormat="1" applyFont="1" applyFill="1" applyBorder="1" applyAlignment="1">
      <alignment horizontal="right"/>
    </xf>
    <xf numFmtId="1" fontId="22" fillId="0" borderId="0" xfId="0" applyNumberFormat="1" applyFont="1" applyFill="1" applyAlignment="1">
      <alignment horizontal="right"/>
    </xf>
    <xf numFmtId="164" fontId="23" fillId="0" borderId="0" xfId="0" applyNumberFormat="1" applyFont="1" applyFill="1"/>
    <xf numFmtId="4" fontId="23" fillId="0" borderId="0" xfId="0" applyNumberFormat="1" applyFont="1" applyFill="1"/>
    <xf numFmtId="164" fontId="23" fillId="0" borderId="0" xfId="0" applyNumberFormat="1" applyFont="1" applyFill="1" applyAlignment="1">
      <alignment horizontal="right"/>
    </xf>
    <xf numFmtId="4" fontId="50" fillId="0" borderId="0" xfId="0" applyNumberFormat="1" applyFont="1" applyFill="1" applyAlignment="1">
      <alignment horizontal="right"/>
    </xf>
    <xf numFmtId="1" fontId="50" fillId="0" borderId="0" xfId="0" applyNumberFormat="1" applyFont="1" applyFill="1" applyAlignment="1">
      <alignment horizontal="center"/>
    </xf>
    <xf numFmtId="164" fontId="21" fillId="0" borderId="0" xfId="0" applyNumberFormat="1" applyFont="1" applyFill="1"/>
    <xf numFmtId="2" fontId="21" fillId="0" borderId="0" xfId="0" applyNumberFormat="1" applyFont="1" applyFill="1"/>
    <xf numFmtId="3" fontId="25" fillId="0" borderId="0" xfId="53" applyNumberFormat="1" applyFont="1" applyFill="1" applyBorder="1" applyAlignment="1">
      <alignment horizontal="right"/>
    </xf>
    <xf numFmtId="3" fontId="25" fillId="0" borderId="0" xfId="54" applyNumberFormat="1" applyFont="1" applyFill="1" applyBorder="1" applyAlignment="1">
      <alignment horizontal="right"/>
    </xf>
    <xf numFmtId="166" fontId="25" fillId="0" borderId="0" xfId="53" applyNumberFormat="1" applyFont="1" applyFill="1" applyBorder="1" applyAlignment="1">
      <alignment horizontal="right"/>
    </xf>
    <xf numFmtId="166" fontId="25" fillId="0" borderId="0" xfId="54" applyNumberFormat="1" applyFont="1" applyFill="1" applyBorder="1" applyAlignment="1">
      <alignment horizontal="right"/>
    </xf>
    <xf numFmtId="3" fontId="25" fillId="0" borderId="0" xfId="55" applyNumberFormat="1" applyFont="1" applyFill="1" applyBorder="1" applyAlignment="1">
      <alignment horizontal="right" wrapText="1"/>
    </xf>
    <xf numFmtId="3" fontId="25" fillId="0" borderId="0" xfId="56" applyNumberFormat="1" applyFont="1" applyFill="1" applyBorder="1" applyAlignment="1">
      <alignment horizontal="right" wrapText="1"/>
    </xf>
    <xf numFmtId="166" fontId="25" fillId="0" borderId="0" xfId="56" applyNumberFormat="1" applyFont="1" applyFill="1" applyBorder="1" applyAlignment="1">
      <alignment horizontal="right"/>
    </xf>
    <xf numFmtId="166" fontId="25" fillId="0" borderId="0" xfId="55" applyNumberFormat="1" applyFont="1" applyFill="1" applyBorder="1" applyAlignment="1">
      <alignment horizontal="right"/>
    </xf>
    <xf numFmtId="3" fontId="25" fillId="0" borderId="0" xfId="57" applyNumberFormat="1" applyFont="1" applyFill="1" applyBorder="1" applyAlignment="1">
      <alignment horizontal="center"/>
    </xf>
    <xf numFmtId="3" fontId="25" fillId="0" borderId="0" xfId="56" applyNumberFormat="1" applyFont="1" applyFill="1" applyBorder="1" applyAlignment="1">
      <alignment horizontal="right"/>
    </xf>
    <xf numFmtId="3" fontId="25" fillId="0" borderId="0" xfId="55" applyNumberFormat="1" applyFont="1" applyFill="1" applyBorder="1" applyAlignment="1">
      <alignment horizontal="right"/>
    </xf>
    <xf numFmtId="3" fontId="25" fillId="0" borderId="0" xfId="56" applyNumberFormat="1" applyFont="1" applyFill="1" applyBorder="1" applyAlignment="1">
      <alignment horizontal="right" vertical="top"/>
    </xf>
    <xf numFmtId="3" fontId="25" fillId="0" borderId="0" xfId="55" applyNumberFormat="1" applyFont="1" applyFill="1" applyBorder="1" applyAlignment="1">
      <alignment horizontal="right" vertical="top"/>
    </xf>
    <xf numFmtId="2" fontId="9" fillId="0" borderId="0" xfId="0" applyNumberFormat="1" applyFont="1" applyFill="1"/>
    <xf numFmtId="0" fontId="6" fillId="0" borderId="0" xfId="0" applyFont="1" applyBorder="1" applyAlignment="1">
      <alignment horizontal="center"/>
    </xf>
    <xf numFmtId="0" fontId="21" fillId="0" borderId="0" xfId="0" applyFont="1" applyAlignment="1">
      <alignment horizontal="left"/>
    </xf>
    <xf numFmtId="14" fontId="21" fillId="0" borderId="0" xfId="0" applyNumberFormat="1" applyFont="1"/>
    <xf numFmtId="164" fontId="21" fillId="0" borderId="1" xfId="0" applyNumberFormat="1" applyFont="1" applyBorder="1"/>
    <xf numFmtId="164" fontId="21" fillId="0" borderId="0" xfId="0" applyNumberFormat="1" applyFont="1" applyBorder="1" applyAlignment="1">
      <alignment horizontal="center"/>
    </xf>
    <xf numFmtId="164" fontId="21" fillId="0" borderId="0" xfId="0" applyNumberFormat="1" applyFont="1" applyFill="1" applyBorder="1" applyAlignment="1">
      <alignment horizontal="center"/>
    </xf>
    <xf numFmtId="164" fontId="21" fillId="0" borderId="5" xfId="0" applyNumberFormat="1" applyFont="1" applyBorder="1"/>
    <xf numFmtId="4" fontId="21" fillId="0" borderId="0" xfId="0" applyNumberFormat="1" applyFont="1" applyBorder="1"/>
    <xf numFmtId="2" fontId="27" fillId="0" borderId="0" xfId="0" applyNumberFormat="1" applyFont="1" applyAlignment="1">
      <alignment horizontal="center"/>
    </xf>
    <xf numFmtId="164" fontId="21" fillId="0" borderId="1" xfId="0" applyNumberFormat="1" applyFont="1" applyFill="1" applyBorder="1" applyAlignment="1">
      <alignment horizontal="center"/>
    </xf>
    <xf numFmtId="164" fontId="21" fillId="0" borderId="5" xfId="0" applyNumberFormat="1" applyFont="1" applyFill="1" applyBorder="1" applyAlignment="1">
      <alignment horizontal="center"/>
    </xf>
    <xf numFmtId="167" fontId="21" fillId="0" borderId="0" xfId="0" applyNumberFormat="1" applyFont="1" applyFill="1" applyBorder="1" applyAlignment="1">
      <alignment horizontal="center"/>
    </xf>
    <xf numFmtId="0" fontId="21" fillId="0" borderId="0" xfId="2" applyFont="1" applyFill="1"/>
    <xf numFmtId="164" fontId="21" fillId="0" borderId="0" xfId="2" applyNumberFormat="1" applyFont="1" applyFill="1" applyAlignment="1">
      <alignment horizontal="center"/>
    </xf>
    <xf numFmtId="164" fontId="6" fillId="0" borderId="0" xfId="0" applyNumberFormat="1" applyFont="1" applyBorder="1" applyAlignment="1">
      <alignment horizontal="center"/>
    </xf>
    <xf numFmtId="0" fontId="6" fillId="0" borderId="0" xfId="0" applyFont="1" applyBorder="1" applyAlignment="1">
      <alignment horizontal="center"/>
    </xf>
    <xf numFmtId="0" fontId="19" fillId="0" borderId="0" xfId="0" applyNumberFormat="1" applyFont="1" applyBorder="1" applyAlignment="1">
      <alignment horizontal="right" wrapText="1"/>
    </xf>
    <xf numFmtId="0" fontId="6" fillId="0" borderId="0" xfId="0" applyNumberFormat="1" applyFont="1" applyBorder="1" applyAlignment="1">
      <alignment horizontal="right" wrapText="1"/>
    </xf>
    <xf numFmtId="0" fontId="19" fillId="0" borderId="0" xfId="0" applyFont="1" applyBorder="1" applyAlignment="1">
      <alignment horizontal="right" wrapText="1"/>
    </xf>
    <xf numFmtId="0" fontId="19" fillId="0" borderId="0" xfId="0" applyNumberFormat="1" applyFont="1" applyFill="1" applyBorder="1" applyAlignment="1">
      <alignment horizontal="right" wrapText="1"/>
    </xf>
    <xf numFmtId="3" fontId="6" fillId="0" borderId="5" xfId="0" applyNumberFormat="1" applyFont="1" applyFill="1" applyBorder="1"/>
    <xf numFmtId="0" fontId="9" fillId="0" borderId="5" xfId="0" applyFont="1" applyFill="1" applyBorder="1"/>
    <xf numFmtId="3" fontId="6" fillId="0" borderId="1" xfId="0" applyNumberFormat="1" applyFont="1" applyFill="1" applyBorder="1"/>
    <xf numFmtId="0" fontId="19" fillId="0" borderId="0" xfId="0" applyNumberFormat="1" applyFont="1" applyBorder="1" applyAlignment="1">
      <alignment wrapText="1"/>
    </xf>
    <xf numFmtId="1" fontId="19" fillId="0" borderId="0" xfId="0" applyNumberFormat="1" applyFont="1" applyBorder="1" applyAlignment="1">
      <alignment horizontal="right" wrapText="1"/>
    </xf>
    <xf numFmtId="0" fontId="10" fillId="0" borderId="0" xfId="0" applyFont="1" applyFill="1" applyAlignment="1">
      <alignment vertical="top" wrapText="1"/>
    </xf>
    <xf numFmtId="1" fontId="6" fillId="0" borderId="5" xfId="0" applyNumberFormat="1" applyFont="1" applyFill="1" applyBorder="1"/>
    <xf numFmtId="1" fontId="34" fillId="0" borderId="0" xfId="0" applyNumberFormat="1" applyFont="1" applyFill="1" applyAlignment="1">
      <alignment horizontal="center"/>
    </xf>
    <xf numFmtId="1" fontId="6" fillId="0" borderId="1" xfId="0" applyNumberFormat="1" applyFont="1" applyFill="1" applyBorder="1"/>
    <xf numFmtId="1" fontId="6" fillId="0" borderId="8" xfId="0" applyNumberFormat="1" applyFont="1" applyFill="1" applyBorder="1" applyAlignment="1">
      <alignment horizontal="right"/>
    </xf>
    <xf numFmtId="1" fontId="7" fillId="0" borderId="5" xfId="0" applyNumberFormat="1" applyFont="1" applyFill="1" applyBorder="1" applyAlignment="1">
      <alignment horizontal="right"/>
    </xf>
    <xf numFmtId="0" fontId="25" fillId="0" borderId="0" xfId="0" applyFont="1" applyFill="1" applyBorder="1" applyAlignment="1">
      <alignment wrapText="1"/>
    </xf>
    <xf numFmtId="0" fontId="25" fillId="0" borderId="0" xfId="0" applyNumberFormat="1" applyFont="1" applyFill="1" applyBorder="1" applyAlignment="1">
      <alignment wrapText="1"/>
    </xf>
    <xf numFmtId="1" fontId="9" fillId="0" borderId="5" xfId="0" applyNumberFormat="1" applyFont="1" applyFill="1" applyBorder="1"/>
    <xf numFmtId="1" fontId="26" fillId="0" borderId="0" xfId="0" applyNumberFormat="1" applyFont="1" applyFill="1" applyBorder="1"/>
    <xf numFmtId="14" fontId="0" fillId="0" borderId="0" xfId="0" applyNumberFormat="1" applyAlignment="1">
      <alignment horizontal="left"/>
    </xf>
    <xf numFmtId="0" fontId="51" fillId="0" borderId="0" xfId="0" applyFont="1"/>
    <xf numFmtId="164" fontId="51" fillId="0" borderId="0" xfId="0" applyNumberFormat="1" applyFont="1"/>
    <xf numFmtId="3" fontId="36" fillId="0" borderId="0" xfId="0" applyNumberFormat="1" applyFont="1" applyAlignment="1">
      <alignment horizontal="center"/>
    </xf>
    <xf numFmtId="2" fontId="36" fillId="0" borderId="0" xfId="0" applyNumberFormat="1" applyFont="1" applyAlignment="1">
      <alignment horizontal="center"/>
    </xf>
    <xf numFmtId="0" fontId="0" fillId="0" borderId="0" xfId="0" applyFont="1" applyBorder="1" applyAlignment="1">
      <alignment vertical="center" wrapText="1"/>
    </xf>
    <xf numFmtId="0" fontId="25" fillId="0" borderId="0" xfId="0" applyFont="1" applyBorder="1" applyAlignment="1">
      <alignment wrapText="1"/>
    </xf>
    <xf numFmtId="0" fontId="0" fillId="0" borderId="0" xfId="0" applyFont="1" applyAlignment="1">
      <alignment vertical="center"/>
    </xf>
    <xf numFmtId="3" fontId="25" fillId="0" borderId="0" xfId="0" applyNumberFormat="1" applyFont="1" applyFill="1" applyBorder="1" applyAlignment="1">
      <alignment horizontal="right" vertical="center" wrapText="1"/>
    </xf>
    <xf numFmtId="164" fontId="0" fillId="0" borderId="0" xfId="0" applyNumberFormat="1" applyBorder="1" applyAlignment="1">
      <alignment horizontal="center"/>
    </xf>
    <xf numFmtId="3" fontId="25" fillId="0" borderId="0" xfId="0" applyNumberFormat="1" applyFont="1" applyFill="1" applyAlignment="1">
      <alignment horizontal="left"/>
    </xf>
    <xf numFmtId="3" fontId="25" fillId="0" borderId="0" xfId="0" applyNumberFormat="1" applyFont="1" applyFill="1" applyAlignment="1">
      <alignment horizontal="right" wrapText="1"/>
    </xf>
    <xf numFmtId="0" fontId="25" fillId="0" borderId="0" xfId="0" applyFont="1" applyFill="1" applyAlignment="1">
      <alignment horizontal="left"/>
    </xf>
    <xf numFmtId="0" fontId="25" fillId="0" borderId="0" xfId="0" applyFont="1" applyFill="1"/>
    <xf numFmtId="164" fontId="6" fillId="0" borderId="0" xfId="0" applyNumberFormat="1" applyFont="1" applyBorder="1" applyAlignment="1">
      <alignment horizontal="center"/>
    </xf>
    <xf numFmtId="0" fontId="6" fillId="0" borderId="0" xfId="0" applyFont="1" applyBorder="1" applyAlignment="1">
      <alignment horizontal="center"/>
    </xf>
    <xf numFmtId="0" fontId="27" fillId="0" borderId="0" xfId="0" applyFont="1" applyFill="1" applyAlignment="1">
      <alignment vertical="center"/>
    </xf>
    <xf numFmtId="0" fontId="27" fillId="0" borderId="0" xfId="0" applyFont="1" applyBorder="1" applyAlignment="1">
      <alignment vertical="center"/>
    </xf>
    <xf numFmtId="0" fontId="0" fillId="0" borderId="0" xfId="0" applyNumberFormat="1" applyFill="1" applyAlignment="1">
      <alignment horizontal="center"/>
    </xf>
    <xf numFmtId="0" fontId="6" fillId="0" borderId="0" xfId="0" applyFont="1" applyBorder="1" applyAlignment="1">
      <alignment horizontal="center" vertical="center"/>
    </xf>
    <xf numFmtId="0" fontId="27" fillId="0" borderId="2" xfId="0" applyFont="1" applyBorder="1" applyAlignment="1"/>
    <xf numFmtId="164" fontId="19" fillId="0" borderId="10" xfId="0" applyNumberFormat="1" applyFont="1" applyBorder="1" applyAlignment="1">
      <alignment horizontal="center"/>
    </xf>
    <xf numFmtId="164" fontId="19" fillId="0" borderId="0" xfId="0" applyNumberFormat="1" applyFont="1" applyBorder="1" applyAlignment="1">
      <alignment horizontal="center"/>
    </xf>
    <xf numFmtId="0" fontId="52" fillId="0" borderId="0" xfId="0" applyFont="1"/>
    <xf numFmtId="3" fontId="9" fillId="0" borderId="0" xfId="42" applyNumberFormat="1" applyFont="1" applyFill="1" applyAlignment="1">
      <alignment horizontal="right" vertical="center"/>
    </xf>
    <xf numFmtId="3" fontId="53" fillId="0" borderId="0" xfId="42" applyNumberFormat="1" applyFont="1" applyFill="1" applyAlignment="1">
      <alignment horizontal="right" vertical="center"/>
    </xf>
    <xf numFmtId="4" fontId="53" fillId="0" borderId="0" xfId="42" applyNumberFormat="1" applyFont="1" applyFill="1" applyBorder="1" applyAlignment="1">
      <alignment horizontal="right" vertical="center"/>
    </xf>
    <xf numFmtId="0" fontId="6" fillId="2" borderId="0" xfId="0" applyFont="1" applyFill="1"/>
    <xf numFmtId="2" fontId="6" fillId="2" borderId="0" xfId="0" applyNumberFormat="1" applyFont="1" applyFill="1" applyBorder="1"/>
    <xf numFmtId="2" fontId="6" fillId="2" borderId="0" xfId="0" applyNumberFormat="1" applyFont="1" applyFill="1" applyBorder="1" applyAlignment="1">
      <alignment horizontal="right"/>
    </xf>
    <xf numFmtId="1" fontId="6" fillId="0" borderId="0" xfId="0" applyNumberFormat="1" applyFont="1" applyFill="1" applyAlignment="1"/>
    <xf numFmtId="166" fontId="9" fillId="0" borderId="0" xfId="43" applyNumberFormat="1" applyFont="1" applyFill="1" applyAlignment="1">
      <alignment horizontal="right" vertical="center"/>
    </xf>
    <xf numFmtId="0" fontId="9" fillId="0" borderId="0" xfId="42" applyFont="1" applyFill="1" applyAlignment="1">
      <alignment horizontal="left" vertical="center"/>
    </xf>
    <xf numFmtId="166" fontId="9" fillId="0" borderId="0" xfId="43" applyNumberFormat="1" applyFont="1" applyFill="1" applyBorder="1" applyAlignment="1">
      <alignment horizontal="right" vertical="center"/>
    </xf>
    <xf numFmtId="166" fontId="9" fillId="0" borderId="0" xfId="42" applyNumberFormat="1" applyFont="1" applyFill="1" applyAlignment="1">
      <alignment horizontal="right" vertical="center"/>
    </xf>
    <xf numFmtId="166" fontId="53" fillId="0" borderId="0" xfId="42" applyNumberFormat="1" applyFont="1" applyFill="1" applyAlignment="1">
      <alignment horizontal="right" vertical="center"/>
    </xf>
    <xf numFmtId="168" fontId="53" fillId="0" borderId="0" xfId="45" applyNumberFormat="1" applyFont="1" applyFill="1" applyBorder="1" applyAlignment="1">
      <alignment horizontal="right" vertical="center"/>
    </xf>
    <xf numFmtId="166" fontId="9" fillId="0" borderId="0" xfId="46" applyNumberFormat="1" applyFont="1" applyFill="1" applyAlignment="1">
      <alignment horizontal="right" vertical="center"/>
    </xf>
    <xf numFmtId="166" fontId="9" fillId="0" borderId="0" xfId="46" applyNumberFormat="1" applyFont="1" applyFill="1" applyBorder="1" applyAlignment="1">
      <alignment horizontal="right" vertical="center"/>
    </xf>
    <xf numFmtId="3" fontId="0" fillId="0" borderId="0" xfId="0" applyNumberFormat="1" applyFill="1" applyAlignment="1">
      <alignment horizontal="center"/>
    </xf>
    <xf numFmtId="3" fontId="0" fillId="0" borderId="0" xfId="0" applyNumberFormat="1" applyAlignment="1">
      <alignment horizontal="center"/>
    </xf>
    <xf numFmtId="3" fontId="0" fillId="0" borderId="1" xfId="0" applyNumberFormat="1" applyFill="1" applyBorder="1" applyAlignment="1">
      <alignment horizontal="center"/>
    </xf>
    <xf numFmtId="2" fontId="0" fillId="0" borderId="1" xfId="0" applyNumberFormat="1" applyFill="1" applyBorder="1" applyAlignment="1">
      <alignment horizontal="center"/>
    </xf>
    <xf numFmtId="3" fontId="0" fillId="0" borderId="1" xfId="0" applyNumberFormat="1" applyBorder="1" applyAlignment="1">
      <alignment horizontal="center"/>
    </xf>
    <xf numFmtId="2" fontId="0" fillId="0" borderId="1" xfId="0" applyNumberFormat="1" applyBorder="1" applyAlignment="1">
      <alignment horizontal="center"/>
    </xf>
    <xf numFmtId="3" fontId="0" fillId="0" borderId="8" xfId="0" applyNumberFormat="1" applyFill="1" applyBorder="1" applyAlignment="1">
      <alignment horizontal="center"/>
    </xf>
    <xf numFmtId="3" fontId="0" fillId="0" borderId="8" xfId="0" applyNumberFormat="1" applyBorder="1" applyAlignment="1">
      <alignment horizontal="center"/>
    </xf>
    <xf numFmtId="3" fontId="0" fillId="0" borderId="5" xfId="0" applyNumberFormat="1" applyFill="1" applyBorder="1" applyAlignment="1">
      <alignment horizontal="center"/>
    </xf>
    <xf numFmtId="2" fontId="0" fillId="0" borderId="5" xfId="0" applyNumberFormat="1" applyFill="1" applyBorder="1" applyAlignment="1">
      <alignment horizontal="center"/>
    </xf>
    <xf numFmtId="3" fontId="0" fillId="0" borderId="5" xfId="0" applyNumberFormat="1" applyBorder="1" applyAlignment="1">
      <alignment horizontal="center"/>
    </xf>
    <xf numFmtId="2" fontId="0" fillId="0" borderId="5" xfId="0" applyNumberFormat="1" applyBorder="1" applyAlignment="1">
      <alignment horizontal="center"/>
    </xf>
    <xf numFmtId="3" fontId="0" fillId="0" borderId="0" xfId="0" applyNumberFormat="1" applyFill="1" applyBorder="1" applyAlignment="1">
      <alignment horizontal="center"/>
    </xf>
    <xf numFmtId="3" fontId="0" fillId="0" borderId="0" xfId="0" applyNumberFormat="1" applyBorder="1" applyAlignment="1">
      <alignment horizontal="center"/>
    </xf>
    <xf numFmtId="3" fontId="0" fillId="0" borderId="0" xfId="0" applyNumberFormat="1" applyFill="1" applyBorder="1" applyAlignment="1">
      <alignment horizontal="right"/>
    </xf>
    <xf numFmtId="3" fontId="0" fillId="0" borderId="0" xfId="0" applyNumberFormat="1" applyAlignment="1">
      <alignment horizontal="right"/>
    </xf>
    <xf numFmtId="3" fontId="9" fillId="0" borderId="0" xfId="42" applyNumberFormat="1" applyFont="1" applyFill="1" applyBorder="1" applyAlignment="1">
      <alignment horizontal="right" vertical="center"/>
    </xf>
    <xf numFmtId="172" fontId="9" fillId="0" borderId="0" xfId="47" applyNumberFormat="1" applyFont="1" applyFill="1" applyBorder="1" applyAlignment="1">
      <alignment horizontal="center" vertical="center"/>
    </xf>
    <xf numFmtId="3" fontId="53" fillId="0" borderId="0" xfId="42" applyNumberFormat="1" applyFont="1" applyFill="1" applyBorder="1" applyAlignment="1">
      <alignment horizontal="right" vertical="center"/>
    </xf>
    <xf numFmtId="172" fontId="53" fillId="0" borderId="0" xfId="47" applyNumberFormat="1" applyFont="1" applyFill="1" applyBorder="1" applyAlignment="1">
      <alignment horizontal="center" vertical="center"/>
    </xf>
    <xf numFmtId="3" fontId="0" fillId="0" borderId="0" xfId="0" applyNumberFormat="1" applyAlignment="1" applyProtection="1">
      <alignment horizontal="right"/>
      <protection locked="0"/>
    </xf>
    <xf numFmtId="4" fontId="0" fillId="0" borderId="1" xfId="0" applyNumberFormat="1" applyBorder="1" applyAlignment="1">
      <alignment horizontal="center"/>
    </xf>
    <xf numFmtId="0" fontId="54" fillId="0" borderId="0" xfId="0" applyFont="1"/>
    <xf numFmtId="4" fontId="0" fillId="0" borderId="5" xfId="0" applyNumberFormat="1" applyBorder="1" applyAlignment="1">
      <alignment horizontal="center"/>
    </xf>
    <xf numFmtId="0" fontId="0" fillId="0" borderId="0" xfId="0" applyAlignment="1">
      <alignment horizontal="left" indent="1"/>
    </xf>
    <xf numFmtId="3" fontId="9" fillId="0" borderId="0" xfId="49" applyNumberFormat="1" applyFont="1" applyFill="1" applyBorder="1" applyAlignment="1">
      <alignment horizontal="right" vertical="center"/>
    </xf>
    <xf numFmtId="0" fontId="0" fillId="0" borderId="0" xfId="0" applyAlignment="1">
      <alignment horizontal="left" indent="2"/>
    </xf>
    <xf numFmtId="3" fontId="53" fillId="0" borderId="0" xfId="49" applyNumberFormat="1" applyFont="1" applyFill="1" applyBorder="1" applyAlignment="1">
      <alignment horizontal="right" vertical="center"/>
    </xf>
    <xf numFmtId="3" fontId="9" fillId="0" borderId="0" xfId="50" applyNumberFormat="1" applyFont="1" applyFill="1" applyBorder="1" applyAlignment="1">
      <alignment horizontal="right" vertical="center"/>
    </xf>
    <xf numFmtId="0" fontId="55" fillId="0" borderId="0" xfId="0" applyFont="1" applyFill="1" applyBorder="1" applyAlignment="1">
      <alignment horizontal="right"/>
    </xf>
    <xf numFmtId="166" fontId="9" fillId="0" borderId="0" xfId="46" applyNumberFormat="1" applyFont="1" applyFill="1" applyBorder="1" applyAlignment="1">
      <alignment horizontal="right"/>
    </xf>
    <xf numFmtId="3" fontId="9" fillId="0" borderId="0" xfId="42" applyNumberFormat="1" applyFont="1" applyFill="1" applyBorder="1" applyAlignment="1">
      <alignment horizontal="right"/>
    </xf>
    <xf numFmtId="3" fontId="53" fillId="0" borderId="0" xfId="42" applyNumberFormat="1" applyFont="1" applyFill="1" applyBorder="1" applyAlignment="1">
      <alignment horizontal="right"/>
    </xf>
    <xf numFmtId="3" fontId="53" fillId="0" borderId="0" xfId="51" applyNumberFormat="1" applyFont="1" applyFill="1" applyBorder="1" applyAlignment="1">
      <alignment horizontal="right"/>
    </xf>
    <xf numFmtId="0" fontId="9" fillId="0" borderId="0" xfId="42" applyFont="1" applyFill="1" applyBorder="1" applyAlignment="1">
      <alignment horizontal="left" wrapText="1"/>
    </xf>
    <xf numFmtId="164" fontId="6" fillId="0" borderId="0" xfId="0" applyNumberFormat="1" applyFont="1" applyBorder="1" applyAlignment="1">
      <alignment horizontal="center"/>
    </xf>
    <xf numFmtId="1" fontId="6" fillId="0" borderId="10" xfId="0" applyNumberFormat="1" applyFont="1" applyFill="1" applyBorder="1" applyAlignment="1">
      <alignment horizontal="center"/>
    </xf>
    <xf numFmtId="0" fontId="6" fillId="0" borderId="0" xfId="0" applyFont="1" applyBorder="1" applyAlignment="1">
      <alignment horizontal="center"/>
    </xf>
    <xf numFmtId="0" fontId="6" fillId="0" borderId="0" xfId="0" applyFont="1" applyBorder="1" applyAlignment="1">
      <alignment horizontal="center" wrapText="1"/>
    </xf>
    <xf numFmtId="4" fontId="7" fillId="0" borderId="3" xfId="0" applyNumberFormat="1" applyFont="1" applyFill="1" applyBorder="1" applyAlignment="1">
      <alignment horizontal="center"/>
    </xf>
    <xf numFmtId="164" fontId="19" fillId="0" borderId="0" xfId="0" applyNumberFormat="1" applyFont="1" applyBorder="1" applyAlignment="1">
      <alignment horizontal="center"/>
    </xf>
    <xf numFmtId="0" fontId="21" fillId="0" borderId="0" xfId="0" applyFont="1" applyBorder="1" applyAlignment="1">
      <alignment horizontal="center"/>
    </xf>
    <xf numFmtId="0" fontId="6" fillId="0" borderId="0" xfId="33" applyFont="1" applyAlignment="1"/>
    <xf numFmtId="1" fontId="6" fillId="0" borderId="0" xfId="33" applyNumberFormat="1" applyFont="1" applyAlignment="1">
      <alignment horizontal="right"/>
    </xf>
    <xf numFmtId="0" fontId="6" fillId="0" borderId="0" xfId="33" applyFont="1" applyAlignment="1">
      <alignment horizontal="right"/>
    </xf>
    <xf numFmtId="0" fontId="6" fillId="0" borderId="0" xfId="33" applyFont="1" applyBorder="1" applyAlignment="1">
      <alignment horizontal="right"/>
    </xf>
    <xf numFmtId="0" fontId="56" fillId="0" borderId="0" xfId="33" applyFont="1" applyAlignment="1"/>
    <xf numFmtId="0" fontId="19" fillId="0" borderId="0" xfId="0" applyFont="1" applyFill="1" applyAlignment="1">
      <alignment horizontal="right"/>
    </xf>
    <xf numFmtId="2" fontId="19" fillId="0" borderId="0" xfId="0" applyNumberFormat="1" applyFont="1" applyAlignment="1">
      <alignment horizontal="right"/>
    </xf>
    <xf numFmtId="164" fontId="19" fillId="0" borderId="0" xfId="0" applyNumberFormat="1" applyFont="1" applyFill="1" applyBorder="1" applyAlignment="1">
      <alignment horizontal="right"/>
    </xf>
    <xf numFmtId="2" fontId="19" fillId="0" borderId="0" xfId="0" applyNumberFormat="1" applyFont="1" applyFill="1" applyAlignment="1">
      <alignment horizontal="right"/>
    </xf>
    <xf numFmtId="164" fontId="19" fillId="0" borderId="1" xfId="0" applyNumberFormat="1" applyFont="1" applyFill="1" applyBorder="1" applyAlignment="1">
      <alignment horizontal="right"/>
    </xf>
    <xf numFmtId="2" fontId="19" fillId="0" borderId="1" xfId="0" applyNumberFormat="1" applyFont="1" applyFill="1" applyBorder="1" applyAlignment="1">
      <alignment horizontal="right"/>
    </xf>
    <xf numFmtId="164" fontId="19" fillId="0" borderId="8" xfId="0" applyNumberFormat="1" applyFont="1" applyFill="1" applyBorder="1" applyAlignment="1">
      <alignment horizontal="left"/>
    </xf>
    <xf numFmtId="2" fontId="19" fillId="0" borderId="8" xfId="0" applyNumberFormat="1" applyFont="1" applyFill="1" applyBorder="1" applyAlignment="1">
      <alignment horizontal="left"/>
    </xf>
    <xf numFmtId="2" fontId="19" fillId="0" borderId="8" xfId="0" applyNumberFormat="1" applyFont="1" applyBorder="1" applyAlignment="1">
      <alignment horizontal="left"/>
    </xf>
    <xf numFmtId="164" fontId="19" fillId="0" borderId="5" xfId="0" applyNumberFormat="1" applyFont="1" applyFill="1" applyBorder="1" applyAlignment="1">
      <alignment horizontal="right"/>
    </xf>
    <xf numFmtId="2" fontId="19" fillId="0" borderId="5" xfId="0" applyNumberFormat="1" applyFont="1" applyFill="1" applyBorder="1" applyAlignment="1">
      <alignment horizontal="right"/>
    </xf>
    <xf numFmtId="2" fontId="19" fillId="0" borderId="0" xfId="0" applyNumberFormat="1" applyFont="1" applyFill="1" applyBorder="1" applyAlignment="1">
      <alignment horizontal="right"/>
    </xf>
    <xf numFmtId="2" fontId="19" fillId="0" borderId="0" xfId="0" applyNumberFormat="1" applyFont="1" applyBorder="1" applyAlignment="1">
      <alignment horizontal="right"/>
    </xf>
    <xf numFmtId="0" fontId="19" fillId="0" borderId="0" xfId="0" applyFont="1" applyFill="1" applyAlignment="1">
      <alignment horizontal="right" indent="1"/>
    </xf>
    <xf numFmtId="0" fontId="19" fillId="0" borderId="0" xfId="0" applyFont="1" applyAlignment="1">
      <alignment horizontal="left" indent="1"/>
    </xf>
    <xf numFmtId="0" fontId="19" fillId="0" borderId="0" xfId="0" applyFont="1" applyFill="1" applyAlignment="1">
      <alignment horizontal="right" indent="2"/>
    </xf>
    <xf numFmtId="0" fontId="19" fillId="0" borderId="0" xfId="0" applyFont="1" applyAlignment="1">
      <alignment horizontal="left" indent="2"/>
    </xf>
    <xf numFmtId="0" fontId="19" fillId="0" borderId="0" xfId="0" applyFont="1" applyFill="1" applyBorder="1" applyAlignment="1">
      <alignment horizontal="right" indent="2"/>
    </xf>
    <xf numFmtId="0" fontId="19" fillId="0" borderId="5" xfId="0" applyFont="1" applyFill="1" applyBorder="1" applyAlignment="1">
      <alignment horizontal="left" indent="2"/>
    </xf>
    <xf numFmtId="0" fontId="19" fillId="0" borderId="0" xfId="0" applyFont="1" applyFill="1" applyBorder="1" applyAlignment="1">
      <alignment horizontal="left" indent="2"/>
    </xf>
    <xf numFmtId="0" fontId="19" fillId="0" borderId="0" xfId="0" applyFont="1" applyFill="1" applyAlignment="1">
      <alignment horizontal="center"/>
    </xf>
    <xf numFmtId="164" fontId="19" fillId="0" borderId="0" xfId="0" applyNumberFormat="1" applyFont="1" applyAlignment="1">
      <alignment horizontal="center"/>
    </xf>
    <xf numFmtId="2" fontId="19" fillId="0" borderId="0" xfId="0" applyNumberFormat="1" applyFont="1" applyAlignment="1">
      <alignment horizontal="center"/>
    </xf>
    <xf numFmtId="0" fontId="19" fillId="0" borderId="1" xfId="0" applyFont="1" applyFill="1" applyBorder="1" applyAlignment="1">
      <alignment horizontal="center"/>
    </xf>
    <xf numFmtId="2" fontId="19" fillId="0" borderId="1" xfId="0" applyNumberFormat="1" applyFont="1" applyBorder="1" applyAlignment="1">
      <alignment horizontal="center"/>
    </xf>
    <xf numFmtId="0" fontId="19" fillId="0" borderId="1" xfId="0" applyFont="1" applyBorder="1" applyAlignment="1">
      <alignment horizontal="center"/>
    </xf>
    <xf numFmtId="164" fontId="19" fillId="0" borderId="1" xfId="0" applyNumberFormat="1" applyFont="1" applyBorder="1" applyAlignment="1">
      <alignment horizontal="center"/>
    </xf>
    <xf numFmtId="0" fontId="19" fillId="0" borderId="0" xfId="0" applyFont="1" applyBorder="1" applyAlignment="1">
      <alignment horizontal="center"/>
    </xf>
    <xf numFmtId="0" fontId="19" fillId="0" borderId="0" xfId="0" applyFont="1" applyAlignment="1">
      <alignment horizontal="left"/>
    </xf>
    <xf numFmtId="0" fontId="19" fillId="0" borderId="8" xfId="0" applyFont="1" applyFill="1" applyBorder="1" applyAlignment="1">
      <alignment horizontal="center"/>
    </xf>
    <xf numFmtId="0" fontId="19" fillId="0" borderId="8" xfId="0" applyFont="1" applyBorder="1" applyAlignment="1">
      <alignment horizontal="center"/>
    </xf>
    <xf numFmtId="0" fontId="19" fillId="0" borderId="5" xfId="0" applyFont="1" applyFill="1" applyBorder="1" applyAlignment="1">
      <alignment horizontal="center"/>
    </xf>
    <xf numFmtId="2" fontId="19" fillId="0" borderId="5" xfId="0" applyNumberFormat="1" applyFont="1" applyBorder="1" applyAlignment="1">
      <alignment horizontal="center"/>
    </xf>
    <xf numFmtId="0" fontId="19" fillId="0" borderId="5" xfId="0" applyFont="1" applyBorder="1" applyAlignment="1">
      <alignment horizontal="center"/>
    </xf>
    <xf numFmtId="164" fontId="19" fillId="0" borderId="5" xfId="0" applyNumberFormat="1" applyFont="1" applyBorder="1" applyAlignment="1">
      <alignment horizontal="center"/>
    </xf>
    <xf numFmtId="0" fontId="19" fillId="0" borderId="5" xfId="0" applyFont="1" applyBorder="1" applyAlignment="1">
      <alignment horizontal="right"/>
    </xf>
    <xf numFmtId="164" fontId="19" fillId="0" borderId="0" xfId="0" applyNumberFormat="1" applyFont="1" applyFill="1" applyAlignment="1">
      <alignment horizontal="center"/>
    </xf>
    <xf numFmtId="1" fontId="19" fillId="0" borderId="1" xfId="0" applyNumberFormat="1" applyFont="1" applyFill="1" applyBorder="1"/>
    <xf numFmtId="1" fontId="19" fillId="0" borderId="8" xfId="0" applyNumberFormat="1" applyFont="1" applyFill="1" applyBorder="1" applyAlignment="1">
      <alignment horizontal="center"/>
    </xf>
    <xf numFmtId="1" fontId="19" fillId="0" borderId="5" xfId="0" applyNumberFormat="1" applyFont="1" applyFill="1" applyBorder="1"/>
    <xf numFmtId="1" fontId="19" fillId="0" borderId="0" xfId="0" applyNumberFormat="1" applyFont="1" applyFill="1" applyBorder="1"/>
    <xf numFmtId="164" fontId="19" fillId="0" borderId="6" xfId="0" applyNumberFormat="1" applyFont="1" applyFill="1" applyBorder="1"/>
    <xf numFmtId="2" fontId="19" fillId="0" borderId="6" xfId="0" applyNumberFormat="1" applyFont="1" applyFill="1" applyBorder="1"/>
    <xf numFmtId="0" fontId="19" fillId="0" borderId="6" xfId="0" applyFont="1" applyFill="1" applyBorder="1"/>
    <xf numFmtId="2" fontId="19" fillId="0" borderId="0" xfId="0" applyNumberFormat="1" applyFont="1" applyFill="1" applyBorder="1" applyAlignment="1">
      <alignment horizontal="center"/>
    </xf>
    <xf numFmtId="4" fontId="19" fillId="0" borderId="1" xfId="0" applyNumberFormat="1" applyFont="1" applyBorder="1"/>
    <xf numFmtId="2" fontId="19" fillId="0" borderId="10" xfId="0" applyNumberFormat="1" applyFont="1" applyBorder="1" applyAlignment="1">
      <alignment horizontal="center"/>
    </xf>
    <xf numFmtId="2" fontId="19" fillId="0" borderId="10" xfId="0" applyNumberFormat="1" applyFont="1" applyBorder="1"/>
    <xf numFmtId="164" fontId="19" fillId="0" borderId="4" xfId="0" applyNumberFormat="1" applyFont="1" applyBorder="1" applyAlignment="1">
      <alignment horizontal="center"/>
    </xf>
    <xf numFmtId="2" fontId="19" fillId="0" borderId="4" xfId="0" applyNumberFormat="1" applyFont="1" applyBorder="1" applyAlignment="1">
      <alignment horizontal="center"/>
    </xf>
    <xf numFmtId="4" fontId="19" fillId="0" borderId="5" xfId="0" applyNumberFormat="1" applyFont="1" applyBorder="1"/>
    <xf numFmtId="4" fontId="19" fillId="0" borderId="0" xfId="0" applyNumberFormat="1" applyFont="1" applyAlignment="1">
      <alignment horizontal="center"/>
    </xf>
    <xf numFmtId="4" fontId="19" fillId="0" borderId="0" xfId="0" applyNumberFormat="1" applyFont="1" applyFill="1" applyAlignment="1">
      <alignment horizontal="center"/>
    </xf>
    <xf numFmtId="2" fontId="19" fillId="0" borderId="0" xfId="0" applyNumberFormat="1" applyFont="1" applyFill="1" applyAlignment="1">
      <alignment horizontal="center"/>
    </xf>
    <xf numFmtId="1" fontId="19" fillId="0" borderId="0" xfId="0" applyNumberFormat="1" applyFont="1"/>
    <xf numFmtId="1" fontId="19" fillId="0" borderId="0" xfId="0" applyNumberFormat="1" applyFont="1" applyBorder="1"/>
    <xf numFmtId="0" fontId="19" fillId="0" borderId="0" xfId="0" applyFont="1" applyFill="1" applyBorder="1" applyAlignment="1"/>
    <xf numFmtId="0" fontId="19" fillId="0" borderId="0" xfId="0" applyFont="1" applyBorder="1" applyAlignment="1"/>
    <xf numFmtId="164" fontId="19" fillId="2" borderId="0" xfId="0" applyNumberFormat="1" applyFont="1" applyFill="1"/>
    <xf numFmtId="3" fontId="19" fillId="0" borderId="0" xfId="0" applyNumberFormat="1" applyFont="1" applyBorder="1" applyAlignment="1"/>
    <xf numFmtId="3" fontId="19" fillId="0" borderId="0" xfId="0" applyNumberFormat="1" applyFont="1" applyFill="1" applyBorder="1" applyAlignment="1"/>
    <xf numFmtId="0" fontId="6" fillId="0" borderId="0" xfId="52" applyFont="1" applyBorder="1"/>
    <xf numFmtId="1" fontId="19" fillId="0" borderId="0" xfId="0" applyNumberFormat="1" applyFont="1" applyFill="1" applyBorder="1" applyAlignment="1">
      <alignment horizontal="center"/>
    </xf>
    <xf numFmtId="3" fontId="19" fillId="0" borderId="0" xfId="0" applyNumberFormat="1" applyFont="1" applyFill="1" applyBorder="1"/>
    <xf numFmtId="4" fontId="19" fillId="0" borderId="0" xfId="0" applyNumberFormat="1" applyFont="1" applyFill="1" applyBorder="1"/>
    <xf numFmtId="4" fontId="19" fillId="0" borderId="8" xfId="0" applyNumberFormat="1" applyFont="1" applyBorder="1" applyAlignment="1">
      <alignment horizontal="center"/>
    </xf>
    <xf numFmtId="0" fontId="19" fillId="0" borderId="10" xfId="0" applyFont="1" applyBorder="1" applyAlignment="1">
      <alignment horizontal="center"/>
    </xf>
    <xf numFmtId="4" fontId="19" fillId="0" borderId="0" xfId="0" applyNumberFormat="1" applyFont="1" applyAlignment="1">
      <alignment horizontal="left"/>
    </xf>
    <xf numFmtId="164" fontId="19" fillId="0" borderId="8" xfId="0" applyNumberFormat="1" applyFont="1" applyBorder="1" applyAlignment="1">
      <alignment horizontal="right"/>
    </xf>
    <xf numFmtId="164" fontId="19" fillId="0" borderId="8" xfId="0" applyNumberFormat="1" applyFont="1" applyFill="1" applyBorder="1" applyAlignment="1">
      <alignment horizontal="right"/>
    </xf>
    <xf numFmtId="4" fontId="19" fillId="0" borderId="0" xfId="0" applyNumberFormat="1" applyFont="1" applyFill="1" applyAlignment="1">
      <alignment horizontal="right"/>
    </xf>
    <xf numFmtId="164" fontId="19" fillId="0" borderId="0" xfId="0" applyNumberFormat="1" applyFont="1" applyBorder="1" applyAlignment="1"/>
    <xf numFmtId="0" fontId="19" fillId="0" borderId="5" xfId="0" applyFont="1" applyFill="1" applyBorder="1" applyAlignment="1">
      <alignment horizontal="right"/>
    </xf>
    <xf numFmtId="49" fontId="19" fillId="0" borderId="0" xfId="0" applyNumberFormat="1" applyFont="1"/>
    <xf numFmtId="172" fontId="9" fillId="0" borderId="0" xfId="48" applyNumberFormat="1" applyFont="1" applyFill="1" applyBorder="1" applyAlignment="1">
      <alignment horizontal="center" vertical="center"/>
    </xf>
    <xf numFmtId="14" fontId="19" fillId="0" borderId="0" xfId="0" applyNumberFormat="1" applyFont="1" applyAlignment="1">
      <alignment horizontal="left"/>
    </xf>
    <xf numFmtId="164" fontId="19" fillId="0" borderId="1" xfId="0" applyNumberFormat="1" applyFont="1" applyFill="1" applyBorder="1" applyAlignment="1">
      <alignment horizontal="center"/>
    </xf>
    <xf numFmtId="2" fontId="19" fillId="0" borderId="1" xfId="0" applyNumberFormat="1" applyFont="1" applyFill="1" applyBorder="1" applyAlignment="1">
      <alignment horizontal="center"/>
    </xf>
    <xf numFmtId="164" fontId="19" fillId="0" borderId="0" xfId="0" applyNumberFormat="1" applyFont="1" applyFill="1" applyBorder="1" applyAlignment="1">
      <alignment horizontal="center"/>
    </xf>
    <xf numFmtId="164" fontId="19" fillId="0" borderId="5" xfId="0" applyNumberFormat="1" applyFont="1" applyFill="1" applyBorder="1" applyAlignment="1">
      <alignment horizontal="center"/>
    </xf>
    <xf numFmtId="2" fontId="19" fillId="0" borderId="5" xfId="0" applyNumberFormat="1" applyFont="1" applyFill="1" applyBorder="1" applyAlignment="1">
      <alignment horizontal="center"/>
    </xf>
    <xf numFmtId="166" fontId="9" fillId="0" borderId="0" xfId="0" applyNumberFormat="1" applyFont="1" applyBorder="1" applyAlignment="1">
      <alignment horizontal="center" vertical="top"/>
    </xf>
    <xf numFmtId="0" fontId="9" fillId="0" borderId="0" xfId="0" applyFont="1" applyBorder="1" applyAlignment="1">
      <alignment horizontal="center" vertical="top" wrapText="1"/>
    </xf>
    <xf numFmtId="168" fontId="19" fillId="0" borderId="0" xfId="0" applyNumberFormat="1" applyFont="1" applyAlignment="1">
      <alignment horizontal="center"/>
    </xf>
    <xf numFmtId="1" fontId="25" fillId="0" borderId="0" xfId="34" applyNumberFormat="1" applyFont="1" applyBorder="1" applyAlignment="1">
      <alignment horizontal="right" vertical="center"/>
    </xf>
    <xf numFmtId="0" fontId="43" fillId="0" borderId="0" xfId="33" applyFont="1" applyAlignment="1">
      <alignment horizontal="right" vertical="center"/>
    </xf>
    <xf numFmtId="0" fontId="25" fillId="0" borderId="0" xfId="33" applyFont="1" applyAlignment="1">
      <alignment horizontal="right" vertical="center"/>
    </xf>
    <xf numFmtId="3" fontId="6" fillId="0" borderId="0" xfId="33" applyNumberFormat="1" applyFont="1" applyBorder="1" applyAlignment="1">
      <alignment horizontal="right" vertical="center" wrapText="1"/>
    </xf>
    <xf numFmtId="3" fontId="6" fillId="0" borderId="0" xfId="33" applyNumberFormat="1" applyFont="1" applyAlignment="1">
      <alignment horizontal="right" vertical="center"/>
    </xf>
    <xf numFmtId="1" fontId="6" fillId="0" borderId="0" xfId="33" applyNumberFormat="1" applyFont="1" applyAlignment="1">
      <alignment horizontal="right" vertical="center"/>
    </xf>
    <xf numFmtId="0" fontId="6" fillId="0" borderId="0" xfId="33" applyFont="1" applyAlignment="1">
      <alignment horizontal="right" vertical="center"/>
    </xf>
    <xf numFmtId="3" fontId="25" fillId="0" borderId="0" xfId="35" applyNumberFormat="1" applyFont="1" applyFill="1" applyBorder="1" applyAlignment="1">
      <alignment horizontal="right"/>
    </xf>
    <xf numFmtId="3" fontId="6" fillId="0" borderId="0" xfId="35" applyNumberFormat="1" applyFont="1" applyFill="1" applyBorder="1" applyAlignment="1">
      <alignment horizontal="right"/>
    </xf>
    <xf numFmtId="0" fontId="57" fillId="0" borderId="0" xfId="0" applyFont="1"/>
    <xf numFmtId="164" fontId="57" fillId="0" borderId="0" xfId="0" applyNumberFormat="1" applyFont="1" applyFill="1"/>
    <xf numFmtId="2" fontId="57" fillId="0" borderId="0" xfId="0" applyNumberFormat="1" applyFont="1"/>
    <xf numFmtId="164" fontId="57" fillId="0" borderId="0" xfId="0" applyNumberFormat="1" applyFont="1"/>
    <xf numFmtId="2" fontId="57" fillId="0" borderId="0" xfId="0" applyNumberFormat="1" applyFont="1" applyFill="1"/>
    <xf numFmtId="0" fontId="57" fillId="0" borderId="1" xfId="0" applyFont="1" applyBorder="1"/>
    <xf numFmtId="164" fontId="57" fillId="0" borderId="1" xfId="0" applyNumberFormat="1" applyFont="1" applyFill="1" applyBorder="1"/>
    <xf numFmtId="164" fontId="57" fillId="0" borderId="1" xfId="0" applyNumberFormat="1" applyFont="1" applyBorder="1"/>
    <xf numFmtId="0" fontId="57" fillId="0" borderId="0" xfId="0" applyFont="1" applyBorder="1"/>
    <xf numFmtId="164" fontId="57" fillId="0" borderId="0" xfId="0" applyNumberFormat="1" applyFont="1" applyBorder="1" applyAlignment="1">
      <alignment horizontal="center"/>
    </xf>
    <xf numFmtId="0" fontId="57" fillId="0" borderId="5" xfId="0" applyFont="1" applyBorder="1"/>
    <xf numFmtId="4" fontId="57" fillId="0" borderId="0" xfId="0" applyNumberFormat="1" applyFont="1" applyBorder="1"/>
    <xf numFmtId="0" fontId="25" fillId="0" borderId="0" xfId="35" applyFont="1" applyFill="1" applyAlignment="1">
      <alignment horizontal="right"/>
    </xf>
    <xf numFmtId="0" fontId="25" fillId="0" borderId="0" xfId="35" applyFont="1" applyFill="1" applyBorder="1" applyAlignment="1">
      <alignment horizontal="right"/>
    </xf>
    <xf numFmtId="0" fontId="23" fillId="0" borderId="0" xfId="0" applyFont="1" applyBorder="1" applyAlignment="1">
      <alignment horizontal="center"/>
    </xf>
    <xf numFmtId="165" fontId="6" fillId="0" borderId="0" xfId="0" applyNumberFormat="1" applyFont="1"/>
    <xf numFmtId="165" fontId="6" fillId="0" borderId="5" xfId="0" applyNumberFormat="1" applyFont="1" applyBorder="1"/>
    <xf numFmtId="165" fontId="6" fillId="0" borderId="0" xfId="0" applyNumberFormat="1" applyFont="1" applyBorder="1"/>
    <xf numFmtId="165" fontId="6" fillId="0" borderId="4" xfId="0" applyNumberFormat="1" applyFont="1" applyBorder="1" applyAlignment="1">
      <alignment horizontal="left"/>
    </xf>
    <xf numFmtId="0" fontId="6" fillId="0" borderId="0" xfId="0" applyFont="1" applyFill="1" applyAlignment="1">
      <alignment vertical="top" wrapText="1"/>
    </xf>
    <xf numFmtId="0" fontId="9" fillId="0" borderId="0" xfId="0" applyFont="1" applyFill="1" applyBorder="1" applyAlignment="1">
      <alignment horizontal="justify" vertical="top" wrapText="1"/>
    </xf>
    <xf numFmtId="165" fontId="6" fillId="0" borderId="1" xfId="0" applyNumberFormat="1" applyFont="1" applyBorder="1"/>
    <xf numFmtId="0" fontId="57" fillId="0" borderId="0" xfId="0" applyFont="1" applyAlignment="1">
      <alignment wrapText="1"/>
    </xf>
    <xf numFmtId="3" fontId="7" fillId="0" borderId="0" xfId="0" applyNumberFormat="1" applyFont="1" applyFill="1" applyAlignment="1">
      <alignment horizontal="right"/>
    </xf>
    <xf numFmtId="0" fontId="45" fillId="0" borderId="0" xfId="0" applyFont="1"/>
    <xf numFmtId="0" fontId="19" fillId="0" borderId="0" xfId="0" applyFont="1" applyAlignment="1">
      <alignment wrapText="1"/>
    </xf>
    <xf numFmtId="0" fontId="6" fillId="0" borderId="2" xfId="2" applyFont="1" applyBorder="1"/>
    <xf numFmtId="0" fontId="57" fillId="0" borderId="0" xfId="0" applyFont="1" applyFill="1"/>
    <xf numFmtId="4" fontId="57" fillId="0" borderId="0" xfId="0" applyNumberFormat="1" applyFont="1" applyFill="1"/>
    <xf numFmtId="0" fontId="57" fillId="0" borderId="1" xfId="0" applyFont="1" applyFill="1" applyBorder="1"/>
    <xf numFmtId="4" fontId="57" fillId="0" borderId="1" xfId="0" applyNumberFormat="1" applyFont="1" applyFill="1" applyBorder="1"/>
    <xf numFmtId="0" fontId="57" fillId="0" borderId="5" xfId="0" applyFont="1" applyFill="1" applyBorder="1"/>
    <xf numFmtId="4" fontId="57" fillId="0" borderId="5" xfId="0" applyNumberFormat="1" applyFont="1" applyFill="1" applyBorder="1"/>
    <xf numFmtId="4" fontId="57" fillId="0" borderId="0" xfId="0" applyNumberFormat="1" applyFont="1" applyFill="1" applyBorder="1" applyAlignment="1"/>
    <xf numFmtId="0" fontId="57" fillId="0" borderId="0" xfId="0" applyFont="1" applyFill="1" applyAlignment="1">
      <alignment horizontal="left"/>
    </xf>
    <xf numFmtId="0" fontId="57" fillId="0" borderId="0" xfId="0" applyFont="1" applyAlignment="1">
      <alignment horizontal="left"/>
    </xf>
    <xf numFmtId="0" fontId="19" fillId="0" borderId="0" xfId="0" applyFont="1" applyFill="1" applyAlignment="1">
      <alignment horizontal="left"/>
    </xf>
    <xf numFmtId="166" fontId="46" fillId="0" borderId="0" xfId="15" applyNumberFormat="1" applyFont="1" applyFill="1" applyBorder="1" applyAlignment="1">
      <alignment horizontal="right" vertical="top"/>
    </xf>
    <xf numFmtId="166" fontId="46" fillId="0" borderId="0" xfId="14" applyNumberFormat="1" applyFont="1" applyFill="1" applyBorder="1" applyAlignment="1">
      <alignment horizontal="right" vertical="top"/>
    </xf>
    <xf numFmtId="166" fontId="24" fillId="0" borderId="0" xfId="15" applyNumberFormat="1" applyFont="1" applyFill="1" applyBorder="1" applyAlignment="1">
      <alignment horizontal="right" vertical="top"/>
    </xf>
    <xf numFmtId="166" fontId="19" fillId="0" borderId="0" xfId="0" applyNumberFormat="1" applyFont="1" applyAlignment="1">
      <alignment horizontal="right"/>
    </xf>
    <xf numFmtId="3" fontId="57" fillId="0" borderId="0" xfId="0" applyNumberFormat="1" applyFont="1"/>
    <xf numFmtId="2" fontId="19" fillId="0" borderId="0" xfId="0" applyNumberFormat="1" applyFont="1" applyAlignment="1"/>
    <xf numFmtId="164" fontId="0" fillId="0" borderId="0" xfId="0" applyNumberFormat="1" applyFont="1"/>
    <xf numFmtId="2" fontId="0" fillId="0" borderId="0" xfId="0" applyNumberFormat="1" applyFont="1"/>
    <xf numFmtId="0" fontId="0" fillId="0" borderId="1" xfId="0" applyFont="1" applyBorder="1"/>
    <xf numFmtId="0" fontId="0" fillId="0" borderId="0" xfId="0" applyFont="1" applyBorder="1"/>
    <xf numFmtId="0" fontId="0" fillId="0" borderId="5" xfId="0" applyFont="1" applyBorder="1"/>
    <xf numFmtId="2" fontId="0" fillId="0" borderId="5" xfId="0" applyNumberFormat="1" applyFont="1" applyBorder="1"/>
    <xf numFmtId="3" fontId="0" fillId="0" borderId="0" xfId="0" applyNumberFormat="1" applyFont="1"/>
    <xf numFmtId="164" fontId="19" fillId="0" borderId="8" xfId="0" applyNumberFormat="1" applyFont="1" applyBorder="1"/>
    <xf numFmtId="2" fontId="19" fillId="0" borderId="8" xfId="0" applyNumberFormat="1" applyFont="1" applyBorder="1"/>
    <xf numFmtId="14" fontId="6" fillId="0" borderId="0" xfId="0" applyNumberFormat="1" applyFont="1"/>
    <xf numFmtId="4" fontId="6" fillId="0" borderId="1" xfId="0" applyNumberFormat="1" applyFont="1" applyBorder="1"/>
    <xf numFmtId="4" fontId="6" fillId="0" borderId="0" xfId="0" applyNumberFormat="1" applyFont="1" applyBorder="1" applyAlignment="1">
      <alignment horizontal="center"/>
    </xf>
    <xf numFmtId="4" fontId="6" fillId="0" borderId="5" xfId="0" applyNumberFormat="1" applyFont="1" applyBorder="1"/>
    <xf numFmtId="0" fontId="6" fillId="0" borderId="0" xfId="0" applyFont="1" applyBorder="1" applyAlignment="1">
      <alignment horizontal="right" vertical="top"/>
    </xf>
    <xf numFmtId="0" fontId="6" fillId="0" borderId="0" xfId="0" applyFont="1" applyBorder="1" applyAlignment="1">
      <alignment horizontal="left" vertical="top"/>
    </xf>
    <xf numFmtId="167" fontId="6" fillId="0" borderId="0" xfId="0" applyNumberFormat="1" applyFont="1" applyFill="1" applyBorder="1" applyAlignment="1">
      <alignment horizontal="right"/>
    </xf>
    <xf numFmtId="0" fontId="6" fillId="0" borderId="0" xfId="0" applyFont="1" applyFill="1" applyBorder="1" applyAlignment="1">
      <alignment horizontal="right" vertical="top"/>
    </xf>
    <xf numFmtId="0" fontId="58" fillId="0" borderId="0" xfId="0" applyFont="1" applyBorder="1"/>
    <xf numFmtId="0" fontId="6" fillId="0" borderId="0" xfId="0" applyFont="1" applyFill="1" applyBorder="1" applyAlignment="1">
      <alignment horizontal="left" vertical="top"/>
    </xf>
    <xf numFmtId="0" fontId="58" fillId="0" borderId="0" xfId="0" applyFont="1"/>
    <xf numFmtId="14" fontId="6" fillId="0" borderId="0" xfId="0" applyNumberFormat="1" applyFont="1" applyAlignment="1">
      <alignment horizontal="center"/>
    </xf>
    <xf numFmtId="164" fontId="6" fillId="0" borderId="1" xfId="0" applyNumberFormat="1" applyFont="1" applyFill="1" applyBorder="1" applyAlignment="1">
      <alignment horizontal="center"/>
    </xf>
    <xf numFmtId="164" fontId="6" fillId="0" borderId="2" xfId="0" applyNumberFormat="1" applyFont="1" applyFill="1" applyBorder="1" applyAlignment="1">
      <alignment horizontal="left"/>
    </xf>
    <xf numFmtId="164" fontId="6" fillId="0" borderId="2" xfId="0" applyNumberFormat="1" applyFont="1" applyFill="1" applyBorder="1" applyAlignment="1">
      <alignment horizontal="center"/>
    </xf>
    <xf numFmtId="9" fontId="6" fillId="0" borderId="0" xfId="0" applyNumberFormat="1" applyFont="1" applyBorder="1" applyAlignment="1">
      <alignment horizontal="center"/>
    </xf>
    <xf numFmtId="164" fontId="6" fillId="0" borderId="5" xfId="0" applyNumberFormat="1" applyFont="1" applyFill="1" applyBorder="1" applyAlignment="1">
      <alignment horizontal="center"/>
    </xf>
    <xf numFmtId="167" fontId="6" fillId="0" borderId="0" xfId="0" applyNumberFormat="1" applyFont="1" applyFill="1" applyBorder="1" applyAlignment="1">
      <alignment horizontal="center"/>
    </xf>
    <xf numFmtId="1" fontId="6" fillId="0" borderId="0" xfId="0" applyNumberFormat="1" applyFont="1" applyFill="1" applyAlignment="1">
      <alignment horizontal="center"/>
    </xf>
    <xf numFmtId="4" fontId="6" fillId="0" borderId="0" xfId="0" applyNumberFormat="1" applyFont="1" applyFill="1" applyAlignment="1">
      <alignment horizontal="center"/>
    </xf>
    <xf numFmtId="14" fontId="6" fillId="0" borderId="0" xfId="0" applyNumberFormat="1" applyFont="1" applyFill="1" applyAlignment="1">
      <alignment horizontal="center"/>
    </xf>
    <xf numFmtId="1" fontId="6" fillId="0" borderId="1" xfId="0" applyNumberFormat="1" applyFont="1" applyFill="1" applyBorder="1" applyAlignment="1">
      <alignment horizontal="center"/>
    </xf>
    <xf numFmtId="4" fontId="6" fillId="0" borderId="1" xfId="0" applyNumberFormat="1" applyFont="1" applyFill="1" applyBorder="1" applyAlignment="1">
      <alignment horizontal="center"/>
    </xf>
    <xf numFmtId="4" fontId="6" fillId="0" borderId="10" xfId="0" applyNumberFormat="1" applyFont="1" applyFill="1" applyBorder="1" applyAlignment="1">
      <alignment horizontal="center"/>
    </xf>
    <xf numFmtId="1" fontId="6" fillId="0" borderId="0" xfId="0" applyNumberFormat="1" applyFont="1" applyFill="1" applyBorder="1" applyAlignment="1">
      <alignment horizontal="center"/>
    </xf>
    <xf numFmtId="1" fontId="6" fillId="0" borderId="5" xfId="0" applyNumberFormat="1" applyFont="1" applyFill="1" applyBorder="1" applyAlignment="1">
      <alignment horizontal="center"/>
    </xf>
    <xf numFmtId="4" fontId="6" fillId="0" borderId="5" xfId="0" applyNumberFormat="1" applyFont="1" applyFill="1" applyBorder="1" applyAlignment="1">
      <alignment horizontal="center"/>
    </xf>
    <xf numFmtId="3" fontId="7" fillId="0" borderId="0" xfId="0" applyNumberFormat="1" applyFont="1" applyFill="1" applyAlignment="1">
      <alignment horizontal="center"/>
    </xf>
    <xf numFmtId="4" fontId="7" fillId="0" borderId="0" xfId="0" applyNumberFormat="1" applyFont="1" applyFill="1" applyAlignment="1">
      <alignment horizontal="center"/>
    </xf>
    <xf numFmtId="164" fontId="7" fillId="0" borderId="0" xfId="0" applyNumberFormat="1" applyFont="1" applyFill="1" applyAlignment="1">
      <alignment horizontal="center"/>
    </xf>
    <xf numFmtId="1" fontId="7" fillId="0" borderId="0" xfId="0" applyNumberFormat="1" applyFont="1" applyFill="1" applyAlignment="1">
      <alignment horizontal="center"/>
    </xf>
    <xf numFmtId="0" fontId="6" fillId="0" borderId="0" xfId="0" applyFont="1" applyFill="1" applyBorder="1" applyAlignment="1">
      <alignment horizontal="center" vertical="top"/>
    </xf>
    <xf numFmtId="167" fontId="7" fillId="0" borderId="0" xfId="0" applyNumberFormat="1" applyFont="1" applyFill="1" applyBorder="1" applyAlignment="1">
      <alignment horizontal="center"/>
    </xf>
    <xf numFmtId="164" fontId="21" fillId="0" borderId="0" xfId="0" applyNumberFormat="1" applyFont="1" applyAlignment="1">
      <alignment horizontal="center"/>
    </xf>
    <xf numFmtId="14" fontId="21" fillId="0" borderId="0" xfId="0" applyNumberFormat="1" applyFont="1" applyAlignment="1">
      <alignment horizontal="center"/>
    </xf>
    <xf numFmtId="164" fontId="21" fillId="0" borderId="1" xfId="0" applyNumberFormat="1" applyFont="1" applyBorder="1" applyAlignment="1">
      <alignment horizontal="center"/>
    </xf>
    <xf numFmtId="164" fontId="21" fillId="0" borderId="2" xfId="0" applyNumberFormat="1" applyFont="1" applyFill="1" applyBorder="1" applyAlignment="1">
      <alignment horizontal="left"/>
    </xf>
    <xf numFmtId="164" fontId="21" fillId="0" borderId="2" xfId="0" applyNumberFormat="1" applyFont="1" applyFill="1" applyBorder="1" applyAlignment="1">
      <alignment horizontal="center"/>
    </xf>
    <xf numFmtId="9" fontId="21" fillId="0" borderId="0" xfId="0" applyNumberFormat="1" applyFont="1" applyBorder="1" applyAlignment="1">
      <alignment horizontal="center"/>
    </xf>
    <xf numFmtId="164" fontId="21" fillId="0" borderId="5" xfId="0" applyNumberFormat="1" applyFont="1" applyBorder="1" applyAlignment="1">
      <alignment horizontal="center"/>
    </xf>
    <xf numFmtId="2" fontId="21" fillId="0" borderId="0" xfId="0" applyNumberFormat="1" applyFont="1" applyAlignment="1">
      <alignment horizontal="center"/>
    </xf>
    <xf numFmtId="3" fontId="21" fillId="0" borderId="0" xfId="0" applyNumberFormat="1" applyFont="1" applyAlignment="1">
      <alignment horizontal="center"/>
    </xf>
    <xf numFmtId="0" fontId="21" fillId="0" borderId="0" xfId="0" applyFont="1" applyAlignment="1"/>
    <xf numFmtId="2" fontId="21" fillId="0" borderId="5" xfId="0" applyNumberFormat="1" applyFont="1" applyBorder="1"/>
    <xf numFmtId="0" fontId="21" fillId="0" borderId="8" xfId="0" applyFont="1" applyBorder="1" applyAlignment="1">
      <alignment horizontal="center"/>
    </xf>
    <xf numFmtId="164" fontId="21" fillId="0" borderId="8" xfId="0" applyNumberFormat="1" applyFont="1" applyBorder="1" applyAlignment="1">
      <alignment horizontal="center"/>
    </xf>
    <xf numFmtId="3" fontId="21" fillId="0" borderId="0" xfId="0" applyNumberFormat="1" applyFont="1" applyBorder="1" applyAlignment="1">
      <alignment horizontal="right"/>
    </xf>
    <xf numFmtId="3" fontId="41" fillId="0" borderId="0" xfId="0" applyNumberFormat="1" applyFont="1" applyFill="1" applyBorder="1" applyAlignment="1">
      <alignment horizontal="right" wrapText="1"/>
    </xf>
    <xf numFmtId="0" fontId="41" fillId="0" borderId="0" xfId="0" applyFont="1" applyFill="1" applyBorder="1" applyAlignment="1">
      <alignment horizontal="right" wrapText="1"/>
    </xf>
    <xf numFmtId="164" fontId="0" fillId="0" borderId="0" xfId="0" applyNumberFormat="1" applyFont="1" applyBorder="1" applyAlignment="1">
      <alignment horizontal="center"/>
    </xf>
    <xf numFmtId="0" fontId="0" fillId="0" borderId="0" xfId="0" applyFont="1" applyBorder="1" applyAlignment="1">
      <alignment horizontal="center"/>
    </xf>
    <xf numFmtId="164" fontId="0" fillId="0" borderId="5" xfId="0" applyNumberFormat="1" applyFont="1" applyBorder="1" applyAlignment="1">
      <alignment horizontal="center"/>
    </xf>
    <xf numFmtId="0" fontId="0" fillId="0" borderId="5" xfId="0" applyFont="1" applyBorder="1" applyAlignment="1">
      <alignment horizontal="center"/>
    </xf>
    <xf numFmtId="0" fontId="57" fillId="0" borderId="0" xfId="0" applyFont="1" applyBorder="1" applyAlignment="1">
      <alignment horizontal="center"/>
    </xf>
    <xf numFmtId="164" fontId="57" fillId="0" borderId="5" xfId="0" applyNumberFormat="1" applyFont="1" applyBorder="1" applyAlignment="1">
      <alignment horizontal="center"/>
    </xf>
    <xf numFmtId="0" fontId="57" fillId="0" borderId="5" xfId="0" applyFont="1" applyBorder="1" applyAlignment="1">
      <alignment horizontal="center"/>
    </xf>
    <xf numFmtId="165" fontId="57" fillId="0" borderId="0" xfId="0" applyNumberFormat="1" applyFont="1"/>
    <xf numFmtId="0" fontId="57" fillId="0" borderId="0" xfId="0" applyFont="1" applyBorder="1" applyAlignment="1">
      <alignment horizontal="left"/>
    </xf>
    <xf numFmtId="3" fontId="41" fillId="0" borderId="0" xfId="0" applyNumberFormat="1" applyFont="1" applyBorder="1" applyAlignment="1" applyProtection="1">
      <alignment horizontal="right" vertical="center"/>
    </xf>
    <xf numFmtId="3" fontId="41" fillId="0" borderId="0" xfId="0" applyNumberFormat="1" applyFont="1" applyBorder="1" applyAlignment="1">
      <alignment horizontal="right" vertical="center"/>
    </xf>
    <xf numFmtId="0" fontId="41" fillId="0" borderId="0" xfId="0" applyFont="1" applyBorder="1" applyAlignment="1">
      <alignment horizontal="right" vertical="center"/>
    </xf>
    <xf numFmtId="3" fontId="21" fillId="0" borderId="0" xfId="0" applyNumberFormat="1" applyFont="1" applyBorder="1" applyAlignment="1" applyProtection="1">
      <alignment horizontal="right"/>
    </xf>
    <xf numFmtId="0" fontId="21" fillId="0" borderId="0" xfId="0" applyFont="1" applyFill="1" applyBorder="1" applyAlignment="1">
      <alignment vertical="center"/>
    </xf>
    <xf numFmtId="0" fontId="21" fillId="0" borderId="0" xfId="0" applyFont="1" applyFill="1" applyBorder="1" applyAlignment="1">
      <alignment horizontal="left" vertical="center" wrapText="1"/>
    </xf>
    <xf numFmtId="0" fontId="41" fillId="0" borderId="0" xfId="0" applyFont="1" applyFill="1" applyBorder="1" applyAlignment="1">
      <alignment vertical="center"/>
    </xf>
    <xf numFmtId="4" fontId="23" fillId="0" borderId="0" xfId="0" applyNumberFormat="1" applyFont="1" applyBorder="1"/>
    <xf numFmtId="4" fontId="23" fillId="0" borderId="3" xfId="0" applyNumberFormat="1" applyFont="1" applyFill="1" applyBorder="1" applyAlignment="1">
      <alignment horizontal="left"/>
    </xf>
    <xf numFmtId="4" fontId="23" fillId="0" borderId="3" xfId="0" applyNumberFormat="1" applyFont="1" applyFill="1" applyBorder="1" applyAlignment="1">
      <alignment horizontal="center"/>
    </xf>
    <xf numFmtId="4" fontId="23" fillId="0" borderId="0" xfId="0" applyNumberFormat="1" applyFont="1" applyFill="1" applyBorder="1" applyAlignment="1">
      <alignment horizontal="right"/>
    </xf>
    <xf numFmtId="4" fontId="23" fillId="0" borderId="4" xfId="0" applyNumberFormat="1" applyFont="1" applyFill="1" applyBorder="1" applyAlignment="1">
      <alignment horizontal="center"/>
    </xf>
    <xf numFmtId="0" fontId="23" fillId="0" borderId="4" xfId="0" applyFont="1" applyFill="1" applyBorder="1" applyAlignment="1">
      <alignment horizontal="center"/>
    </xf>
    <xf numFmtId="4" fontId="23" fillId="0" borderId="0" xfId="0" applyNumberFormat="1" applyFont="1" applyBorder="1" applyAlignment="1">
      <alignment horizontal="center"/>
    </xf>
    <xf numFmtId="0" fontId="22" fillId="0" borderId="0" xfId="0" applyFont="1" applyFill="1" applyBorder="1" applyAlignment="1" applyProtection="1">
      <alignment horizontal="left"/>
      <protection locked="0"/>
    </xf>
    <xf numFmtId="0" fontId="21" fillId="0" borderId="0" xfId="0" applyFont="1" applyFill="1" applyAlignment="1">
      <alignment horizontal="justify"/>
    </xf>
    <xf numFmtId="4" fontId="0" fillId="0" borderId="0" xfId="0" applyNumberFormat="1" applyFont="1"/>
    <xf numFmtId="0" fontId="21" fillId="0" borderId="13" xfId="0" applyFont="1" applyBorder="1"/>
    <xf numFmtId="49" fontId="21" fillId="0" borderId="0" xfId="0" applyNumberFormat="1" applyFont="1" applyBorder="1" applyAlignment="1">
      <alignment horizontal="center"/>
    </xf>
    <xf numFmtId="0" fontId="21" fillId="0" borderId="2" xfId="0" applyFont="1" applyBorder="1" applyAlignment="1">
      <alignment horizontal="left"/>
    </xf>
    <xf numFmtId="0" fontId="21" fillId="0" borderId="2" xfId="0" applyFont="1" applyBorder="1"/>
    <xf numFmtId="2" fontId="21" fillId="0" borderId="2" xfId="0" applyNumberFormat="1" applyFont="1" applyBorder="1"/>
    <xf numFmtId="3" fontId="21" fillId="0" borderId="0" xfId="0" applyNumberFormat="1" applyFont="1" applyBorder="1" applyAlignment="1">
      <alignment horizontal="center"/>
    </xf>
    <xf numFmtId="0" fontId="21" fillId="0" borderId="0" xfId="0" applyFont="1" applyBorder="1" applyAlignment="1">
      <alignment horizontal="center" vertical="center"/>
    </xf>
    <xf numFmtId="0" fontId="21" fillId="0" borderId="0" xfId="0" applyFont="1" applyAlignment="1">
      <alignment horizontal="center" vertical="center"/>
    </xf>
    <xf numFmtId="0" fontId="21" fillId="0" borderId="0" xfId="0" applyFont="1" applyFill="1" applyBorder="1" applyAlignment="1">
      <alignment horizontal="center"/>
    </xf>
    <xf numFmtId="0" fontId="0" fillId="0" borderId="2" xfId="0" applyFont="1" applyBorder="1"/>
    <xf numFmtId="0" fontId="32" fillId="0" borderId="0" xfId="0" applyFont="1" applyBorder="1"/>
    <xf numFmtId="1" fontId="21" fillId="0" borderId="0" xfId="0" applyNumberFormat="1" applyFont="1" applyBorder="1"/>
    <xf numFmtId="0" fontId="0" fillId="0" borderId="0" xfId="0" applyFont="1" applyAlignment="1">
      <alignment horizontal="center"/>
    </xf>
    <xf numFmtId="0" fontId="0" fillId="0" borderId="0" xfId="0" applyFont="1" applyAlignment="1"/>
    <xf numFmtId="0" fontId="21" fillId="0" borderId="0" xfId="0" applyFont="1" applyFill="1" applyAlignment="1"/>
    <xf numFmtId="164" fontId="0" fillId="0" borderId="0" xfId="0" applyNumberFormat="1" applyFont="1" applyAlignment="1">
      <alignment horizontal="center"/>
    </xf>
    <xf numFmtId="0" fontId="0" fillId="0" borderId="1" xfId="0" applyFont="1" applyBorder="1" applyAlignment="1"/>
    <xf numFmtId="164" fontId="0" fillId="0" borderId="1" xfId="0" applyNumberFormat="1" applyFont="1" applyBorder="1" applyAlignment="1">
      <alignment horizontal="center"/>
    </xf>
    <xf numFmtId="0" fontId="0" fillId="0" borderId="1" xfId="0" applyFont="1" applyBorder="1" applyAlignment="1">
      <alignment horizontal="center"/>
    </xf>
    <xf numFmtId="0" fontId="21" fillId="0" borderId="0" xfId="0" applyFont="1" applyBorder="1" applyAlignment="1"/>
    <xf numFmtId="0" fontId="0" fillId="0" borderId="5" xfId="0" applyFont="1" applyBorder="1" applyAlignment="1"/>
    <xf numFmtId="0" fontId="0" fillId="0" borderId="0" xfId="0" applyFont="1" applyBorder="1" applyAlignment="1"/>
    <xf numFmtId="0" fontId="23" fillId="0" borderId="0" xfId="0" applyFont="1" applyFill="1" applyAlignment="1"/>
    <xf numFmtId="0" fontId="0" fillId="0" borderId="0" xfId="0" applyFont="1" applyFill="1" applyAlignment="1"/>
    <xf numFmtId="0" fontId="23" fillId="0" borderId="0" xfId="0" applyNumberFormat="1" applyFont="1" applyFill="1" applyAlignment="1">
      <alignment horizontal="right"/>
    </xf>
    <xf numFmtId="2" fontId="23" fillId="0" borderId="0" xfId="0" applyNumberFormat="1" applyFont="1" applyFill="1" applyAlignment="1">
      <alignment horizontal="right"/>
    </xf>
    <xf numFmtId="164" fontId="0" fillId="0" borderId="0" xfId="0" applyNumberFormat="1" applyFont="1" applyFill="1" applyAlignment="1">
      <alignment horizontal="right"/>
    </xf>
    <xf numFmtId="0" fontId="0" fillId="0" borderId="0" xfId="0" applyFont="1" applyFill="1" applyAlignment="1">
      <alignment horizontal="right"/>
    </xf>
    <xf numFmtId="2" fontId="0" fillId="0" borderId="0" xfId="0" applyNumberFormat="1" applyFont="1" applyFill="1" applyAlignment="1">
      <alignment horizontal="right"/>
    </xf>
    <xf numFmtId="0" fontId="21" fillId="0" borderId="0" xfId="0" applyFont="1" applyFill="1" applyBorder="1" applyAlignment="1"/>
    <xf numFmtId="0" fontId="23" fillId="0" borderId="0" xfId="0" applyFont="1" applyAlignment="1"/>
    <xf numFmtId="164" fontId="0" fillId="0" borderId="0" xfId="0" applyNumberFormat="1" applyFont="1" applyAlignment="1">
      <alignment horizontal="right"/>
    </xf>
    <xf numFmtId="2" fontId="0" fillId="0" borderId="0" xfId="0" applyNumberFormat="1" applyFont="1" applyAlignment="1">
      <alignment horizontal="right"/>
    </xf>
    <xf numFmtId="164" fontId="0" fillId="0" borderId="1" xfId="0" applyNumberFormat="1" applyFont="1" applyBorder="1" applyAlignment="1"/>
    <xf numFmtId="0" fontId="21" fillId="0" borderId="0" xfId="0" applyFont="1" applyAlignment="1">
      <alignment wrapText="1"/>
    </xf>
    <xf numFmtId="2" fontId="21" fillId="0" borderId="1" xfId="0" applyNumberFormat="1" applyFont="1" applyBorder="1"/>
    <xf numFmtId="2" fontId="21" fillId="0" borderId="8" xfId="0" applyNumberFormat="1" applyFont="1" applyBorder="1" applyAlignment="1">
      <alignment horizontal="center"/>
    </xf>
    <xf numFmtId="2" fontId="21" fillId="0" borderId="0" xfId="0" applyNumberFormat="1" applyFont="1" applyBorder="1" applyAlignment="1">
      <alignment horizontal="center"/>
    </xf>
    <xf numFmtId="3" fontId="21" fillId="0" borderId="0" xfId="0" applyNumberFormat="1" applyFont="1" applyBorder="1"/>
    <xf numFmtId="0" fontId="21" fillId="0" borderId="5" xfId="0" applyFont="1" applyBorder="1" applyAlignment="1">
      <alignment horizontal="right"/>
    </xf>
    <xf numFmtId="2" fontId="21" fillId="0" borderId="5" xfId="0" applyNumberFormat="1" applyFont="1" applyBorder="1" applyAlignment="1">
      <alignment horizontal="right"/>
    </xf>
    <xf numFmtId="0" fontId="21" fillId="0" borderId="5" xfId="0" applyFont="1" applyBorder="1" applyAlignment="1">
      <alignment horizontal="center"/>
    </xf>
    <xf numFmtId="2" fontId="21" fillId="0" borderId="0" xfId="0" applyNumberFormat="1" applyFont="1" applyBorder="1" applyAlignment="1">
      <alignment horizontal="right"/>
    </xf>
    <xf numFmtId="2" fontId="23" fillId="0" borderId="0" xfId="0" applyNumberFormat="1" applyFont="1" applyBorder="1" applyAlignment="1">
      <alignment horizontal="center"/>
    </xf>
    <xf numFmtId="0" fontId="60" fillId="0" borderId="0" xfId="0" applyFont="1"/>
    <xf numFmtId="2" fontId="60" fillId="0" borderId="0" xfId="0" applyNumberFormat="1" applyFont="1"/>
    <xf numFmtId="0" fontId="60" fillId="0" borderId="0" xfId="0" applyFont="1" applyBorder="1"/>
    <xf numFmtId="2" fontId="60" fillId="0" borderId="0" xfId="0" applyNumberFormat="1" applyFont="1" applyBorder="1"/>
    <xf numFmtId="0" fontId="13" fillId="0" borderId="0" xfId="0" applyFont="1" applyBorder="1"/>
    <xf numFmtId="2" fontId="13" fillId="0" borderId="0" xfId="0" applyNumberFormat="1" applyFont="1" applyBorder="1"/>
    <xf numFmtId="0" fontId="21" fillId="0" borderId="8" xfId="0" applyFont="1" applyBorder="1" applyAlignment="1">
      <alignment horizontal="left"/>
    </xf>
    <xf numFmtId="2" fontId="21" fillId="0" borderId="8" xfId="0" applyNumberFormat="1" applyFont="1" applyBorder="1" applyAlignment="1">
      <alignment horizontal="left"/>
    </xf>
    <xf numFmtId="2" fontId="21" fillId="0" borderId="0" xfId="0" applyNumberFormat="1" applyFont="1" applyBorder="1" applyAlignment="1">
      <alignment horizontal="left"/>
    </xf>
    <xf numFmtId="2" fontId="21" fillId="0" borderId="5" xfId="0" applyNumberFormat="1" applyFont="1" applyBorder="1" applyAlignment="1">
      <alignment horizontal="center"/>
    </xf>
    <xf numFmtId="4" fontId="0" fillId="0" borderId="8" xfId="0" applyNumberFormat="1" applyFill="1" applyBorder="1" applyAlignment="1">
      <alignment horizontal="center"/>
    </xf>
    <xf numFmtId="1" fontId="0" fillId="0" borderId="0" xfId="0" applyNumberFormat="1"/>
    <xf numFmtId="1" fontId="0" fillId="0" borderId="1" xfId="0" applyNumberFormat="1" applyBorder="1"/>
    <xf numFmtId="2" fontId="0" fillId="0" borderId="1" xfId="0" applyNumberFormat="1" applyFill="1" applyBorder="1"/>
    <xf numFmtId="164" fontId="0" fillId="0" borderId="1" xfId="0" applyNumberFormat="1" applyBorder="1"/>
    <xf numFmtId="2" fontId="0" fillId="0" borderId="0" xfId="0" applyNumberFormat="1" applyBorder="1"/>
    <xf numFmtId="1" fontId="0" fillId="0" borderId="8" xfId="0" applyNumberFormat="1" applyBorder="1" applyAlignment="1">
      <alignment horizontal="center"/>
    </xf>
    <xf numFmtId="164" fontId="0" fillId="0" borderId="8" xfId="0" applyNumberFormat="1" applyBorder="1" applyAlignment="1">
      <alignment horizontal="center"/>
    </xf>
    <xf numFmtId="1" fontId="0" fillId="0" borderId="5" xfId="0" applyNumberFormat="1" applyBorder="1"/>
    <xf numFmtId="2" fontId="0" fillId="0" borderId="5" xfId="0" applyNumberFormat="1" applyFill="1" applyBorder="1"/>
    <xf numFmtId="164" fontId="0" fillId="0" borderId="5" xfId="0" applyNumberFormat="1" applyBorder="1"/>
    <xf numFmtId="2" fontId="0" fillId="0" borderId="5" xfId="0" applyNumberFormat="1" applyBorder="1"/>
    <xf numFmtId="0" fontId="0" fillId="0" borderId="0" xfId="0" applyFill="1" applyBorder="1" applyAlignment="1"/>
    <xf numFmtId="4" fontId="0" fillId="0" borderId="1" xfId="0" applyNumberFormat="1" applyFill="1" applyBorder="1"/>
    <xf numFmtId="4" fontId="0" fillId="0" borderId="8" xfId="0" applyNumberFormat="1" applyBorder="1" applyAlignment="1">
      <alignment horizontal="center"/>
    </xf>
    <xf numFmtId="4" fontId="0" fillId="0" borderId="5" xfId="0" applyNumberFormat="1" applyFill="1" applyBorder="1"/>
    <xf numFmtId="4" fontId="0" fillId="0" borderId="5" xfId="0" applyNumberFormat="1" applyBorder="1"/>
    <xf numFmtId="4" fontId="0" fillId="0" borderId="1" xfId="0" applyNumberFormat="1" applyFill="1" applyBorder="1" applyAlignment="1">
      <alignment horizontal="center"/>
    </xf>
    <xf numFmtId="164" fontId="6" fillId="0" borderId="0" xfId="0" applyNumberFormat="1" applyFont="1" applyBorder="1" applyAlignment="1">
      <alignment horizontal="center"/>
    </xf>
    <xf numFmtId="0" fontId="6" fillId="0" borderId="0" xfId="0" applyFont="1" applyBorder="1" applyAlignment="1">
      <alignment horizontal="center"/>
    </xf>
    <xf numFmtId="0" fontId="61" fillId="0" borderId="0" xfId="0" applyFont="1" applyFill="1"/>
    <xf numFmtId="0" fontId="7" fillId="0" borderId="2" xfId="0" applyFont="1" applyFill="1" applyBorder="1" applyAlignment="1">
      <alignment horizontal="center"/>
    </xf>
    <xf numFmtId="0" fontId="7" fillId="0" borderId="3" xfId="0" applyFont="1" applyFill="1" applyBorder="1" applyAlignment="1">
      <alignment horizontal="center"/>
    </xf>
    <xf numFmtId="4" fontId="7" fillId="0" borderId="3" xfId="0" applyNumberFormat="1" applyFont="1" applyFill="1" applyBorder="1" applyAlignment="1">
      <alignment horizontal="center"/>
    </xf>
    <xf numFmtId="49" fontId="19" fillId="0" borderId="7" xfId="0" applyNumberFormat="1" applyFont="1" applyFill="1" applyBorder="1" applyAlignment="1">
      <alignment horizontal="center"/>
    </xf>
    <xf numFmtId="164" fontId="19" fillId="0" borderId="7" xfId="0" applyNumberFormat="1" applyFont="1" applyFill="1" applyBorder="1" applyAlignment="1">
      <alignment horizontal="center"/>
    </xf>
    <xf numFmtId="164" fontId="19" fillId="0" borderId="9" xfId="0" applyNumberFormat="1" applyFont="1" applyBorder="1" applyAlignment="1">
      <alignment horizontal="center"/>
    </xf>
    <xf numFmtId="1" fontId="19" fillId="0" borderId="10" xfId="0" applyNumberFormat="1" applyFont="1" applyFill="1" applyBorder="1" applyAlignment="1">
      <alignment horizontal="left"/>
    </xf>
    <xf numFmtId="0" fontId="19" fillId="0" borderId="10" xfId="0" applyFont="1" applyFill="1" applyBorder="1" applyAlignment="1"/>
    <xf numFmtId="164" fontId="19" fillId="0" borderId="10" xfId="0" applyNumberFormat="1" applyFont="1" applyBorder="1" applyAlignment="1">
      <alignment horizontal="center"/>
    </xf>
    <xf numFmtId="0" fontId="19" fillId="0" borderId="9" xfId="0" applyFont="1" applyBorder="1" applyAlignment="1">
      <alignment horizontal="center"/>
    </xf>
    <xf numFmtId="164" fontId="6" fillId="0" borderId="10" xfId="0" applyNumberFormat="1" applyFont="1" applyBorder="1" applyAlignment="1">
      <alignment horizontal="center"/>
    </xf>
    <xf numFmtId="1" fontId="19" fillId="0" borderId="10" xfId="0" applyNumberFormat="1" applyFont="1" applyFill="1" applyBorder="1" applyAlignment="1">
      <alignment horizontal="center"/>
    </xf>
    <xf numFmtId="1" fontId="19" fillId="0" borderId="10" xfId="0" applyNumberFormat="1" applyFont="1" applyBorder="1" applyAlignment="1">
      <alignment horizontal="center"/>
    </xf>
    <xf numFmtId="164" fontId="6" fillId="0" borderId="10" xfId="0" applyNumberFormat="1" applyFont="1" applyBorder="1" applyAlignment="1">
      <alignment horizontal="center" wrapText="1"/>
    </xf>
    <xf numFmtId="4" fontId="0" fillId="0" borderId="10" xfId="0" applyNumberFormat="1" applyFill="1" applyBorder="1" applyAlignment="1">
      <alignment horizontal="center"/>
    </xf>
    <xf numFmtId="4" fontId="0" fillId="0" borderId="10" xfId="0" applyNumberFormat="1" applyBorder="1" applyAlignment="1">
      <alignment horizontal="center"/>
    </xf>
    <xf numFmtId="0" fontId="19" fillId="0" borderId="10" xfId="0" applyFont="1" applyBorder="1" applyAlignment="1">
      <alignment horizontal="center"/>
    </xf>
    <xf numFmtId="49" fontId="0" fillId="0" borderId="0" xfId="0" applyNumberFormat="1" applyBorder="1" applyAlignment="1">
      <alignment horizontal="center"/>
    </xf>
    <xf numFmtId="4" fontId="6" fillId="0" borderId="8" xfId="0" applyNumberFormat="1" applyFont="1" applyFill="1" applyBorder="1" applyAlignment="1">
      <alignment horizontal="center"/>
    </xf>
    <xf numFmtId="4" fontId="0" fillId="0" borderId="8" xfId="0" applyNumberFormat="1" applyFill="1" applyBorder="1" applyAlignment="1">
      <alignment horizontal="center"/>
    </xf>
    <xf numFmtId="4" fontId="0" fillId="0" borderId="0" xfId="0" applyNumberFormat="1" applyFill="1" applyBorder="1" applyAlignment="1">
      <alignment horizontal="center"/>
    </xf>
    <xf numFmtId="4" fontId="0" fillId="0" borderId="11" xfId="0" applyNumberFormat="1" applyFill="1" applyBorder="1" applyAlignment="1">
      <alignment horizontal="center"/>
    </xf>
    <xf numFmtId="49" fontId="6" fillId="0" borderId="0" xfId="0" applyNumberFormat="1" applyFont="1" applyBorder="1" applyAlignment="1">
      <alignment horizontal="center"/>
    </xf>
    <xf numFmtId="0" fontId="21" fillId="0" borderId="10" xfId="0" applyFont="1" applyFill="1" applyBorder="1" applyAlignment="1">
      <alignment horizontal="center"/>
    </xf>
    <xf numFmtId="0" fontId="22" fillId="0" borderId="10" xfId="0" applyFont="1" applyFill="1" applyBorder="1" applyAlignment="1">
      <alignment horizontal="center"/>
    </xf>
    <xf numFmtId="0" fontId="22" fillId="0" borderId="10" xfId="0" applyFont="1" applyBorder="1" applyAlignment="1">
      <alignment horizontal="center"/>
    </xf>
    <xf numFmtId="4" fontId="22" fillId="0" borderId="10" xfId="0" applyNumberFormat="1" applyFont="1" applyBorder="1" applyAlignment="1">
      <alignment horizontal="center"/>
    </xf>
    <xf numFmtId="0" fontId="21" fillId="0" borderId="10" xfId="0" applyFont="1" applyBorder="1" applyAlignment="1">
      <alignment horizontal="center"/>
    </xf>
    <xf numFmtId="164" fontId="6" fillId="0" borderId="10" xfId="0" applyNumberFormat="1" applyFont="1" applyFill="1" applyBorder="1" applyAlignment="1">
      <alignment horizontal="center"/>
    </xf>
    <xf numFmtId="2" fontId="6" fillId="0" borderId="10" xfId="0" applyNumberFormat="1" applyFont="1" applyFill="1" applyBorder="1" applyAlignment="1">
      <alignment horizontal="center"/>
    </xf>
    <xf numFmtId="164" fontId="6" fillId="0" borderId="0" xfId="0" applyNumberFormat="1" applyFont="1" applyBorder="1" applyAlignment="1">
      <alignment horizontal="center"/>
    </xf>
    <xf numFmtId="0" fontId="6" fillId="0" borderId="10" xfId="0" applyFont="1" applyBorder="1" applyAlignment="1">
      <alignment horizontal="center"/>
    </xf>
    <xf numFmtId="164" fontId="6" fillId="0" borderId="2" xfId="0" applyNumberFormat="1" applyFont="1" applyBorder="1" applyAlignment="1">
      <alignment horizontal="center"/>
    </xf>
    <xf numFmtId="1" fontId="6" fillId="0" borderId="10" xfId="0" applyNumberFormat="1" applyFont="1" applyFill="1" applyBorder="1" applyAlignment="1">
      <alignment horizontal="center"/>
    </xf>
    <xf numFmtId="164" fontId="21" fillId="0" borderId="2" xfId="0" applyNumberFormat="1" applyFont="1" applyBorder="1" applyAlignment="1">
      <alignment horizontal="center"/>
    </xf>
    <xf numFmtId="0" fontId="2" fillId="0" borderId="0" xfId="0" applyFont="1" applyAlignment="1">
      <alignment horizontal="left" vertical="top" wrapText="1"/>
    </xf>
    <xf numFmtId="0" fontId="19" fillId="0" borderId="10" xfId="0" applyFont="1" applyFill="1" applyBorder="1" applyAlignment="1">
      <alignment horizontal="center"/>
    </xf>
    <xf numFmtId="0" fontId="9" fillId="0" borderId="10" xfId="0" applyFont="1" applyFill="1" applyBorder="1" applyAlignment="1">
      <alignment horizontal="center"/>
    </xf>
    <xf numFmtId="0" fontId="6" fillId="0" borderId="10" xfId="0" applyFont="1" applyFill="1" applyBorder="1" applyAlignment="1">
      <alignment horizontal="center"/>
    </xf>
    <xf numFmtId="0" fontId="10" fillId="0" borderId="0" xfId="0" applyFont="1" applyFill="1" applyAlignment="1">
      <alignment horizontal="left" vertical="top" wrapText="1"/>
    </xf>
    <xf numFmtId="0" fontId="10" fillId="0" borderId="0" xfId="0" applyFont="1" applyFill="1" applyAlignment="1">
      <alignment horizontal="left" wrapText="1"/>
    </xf>
    <xf numFmtId="1" fontId="9" fillId="0" borderId="10" xfId="0" applyNumberFormat="1" applyFont="1" applyFill="1" applyBorder="1" applyAlignment="1">
      <alignment horizontal="center"/>
    </xf>
    <xf numFmtId="0" fontId="9" fillId="0" borderId="2" xfId="0" applyFont="1" applyFill="1" applyBorder="1" applyAlignment="1">
      <alignment horizontal="center"/>
    </xf>
    <xf numFmtId="2" fontId="6" fillId="0" borderId="14" xfId="0" applyNumberFormat="1" applyFont="1" applyFill="1" applyBorder="1" applyAlignment="1">
      <alignment horizontal="center"/>
    </xf>
    <xf numFmtId="0" fontId="9" fillId="0" borderId="14" xfId="0" applyFont="1" applyFill="1" applyBorder="1" applyAlignment="1">
      <alignment horizontal="center"/>
    </xf>
    <xf numFmtId="164" fontId="27" fillId="0" borderId="10" xfId="0" applyNumberFormat="1" applyFont="1" applyBorder="1" applyAlignment="1">
      <alignment horizontal="center"/>
    </xf>
    <xf numFmtId="0" fontId="27" fillId="0" borderId="0" xfId="0" applyFont="1" applyBorder="1" applyAlignment="1">
      <alignment horizontal="left" wrapText="1"/>
    </xf>
    <xf numFmtId="0" fontId="32" fillId="0" borderId="0" xfId="0" applyFont="1" applyAlignment="1">
      <alignment horizontal="left"/>
    </xf>
    <xf numFmtId="0" fontId="32" fillId="0" borderId="0" xfId="0" applyFont="1" applyAlignment="1">
      <alignment horizontal="left" wrapText="1"/>
    </xf>
    <xf numFmtId="0" fontId="21" fillId="0" borderId="12" xfId="0" applyFont="1" applyBorder="1" applyAlignment="1">
      <alignment horizontal="center"/>
    </xf>
    <xf numFmtId="0" fontId="10" fillId="0" borderId="0" xfId="0" applyFont="1" applyAlignment="1">
      <alignment horizontal="left" wrapText="1"/>
    </xf>
    <xf numFmtId="0" fontId="6" fillId="0" borderId="0" xfId="0" applyFont="1" applyFill="1" applyBorder="1" applyAlignment="1">
      <alignment horizontal="left" vertical="center" wrapText="1"/>
    </xf>
    <xf numFmtId="0" fontId="10" fillId="0" borderId="0" xfId="0" applyFont="1" applyAlignment="1">
      <alignment horizontal="left"/>
    </xf>
    <xf numFmtId="0" fontId="21" fillId="0" borderId="0" xfId="0" applyFont="1" applyBorder="1" applyAlignment="1">
      <alignment horizontal="center"/>
    </xf>
    <xf numFmtId="0" fontId="21" fillId="0" borderId="10" xfId="0" applyFont="1" applyBorder="1" applyAlignment="1">
      <alignment horizontal="center" wrapText="1"/>
    </xf>
    <xf numFmtId="0" fontId="21" fillId="0" borderId="0" xfId="0" applyFont="1" applyBorder="1" applyAlignment="1">
      <alignment horizontal="center" wrapText="1"/>
    </xf>
    <xf numFmtId="0" fontId="6" fillId="0" borderId="0" xfId="0" applyFont="1" applyBorder="1" applyAlignment="1">
      <alignment horizontal="center"/>
    </xf>
    <xf numFmtId="0" fontId="6" fillId="0" borderId="10" xfId="0" applyFont="1" applyBorder="1" applyAlignment="1">
      <alignment horizontal="center" wrapText="1"/>
    </xf>
    <xf numFmtId="0" fontId="32" fillId="0" borderId="0" xfId="0" applyFont="1" applyFill="1" applyAlignment="1">
      <alignment horizontal="left"/>
    </xf>
    <xf numFmtId="164" fontId="57" fillId="0" borderId="0" xfId="0" applyNumberFormat="1" applyFont="1" applyBorder="1" applyAlignment="1">
      <alignment horizontal="center"/>
    </xf>
    <xf numFmtId="164" fontId="57" fillId="0" borderId="10" xfId="0" applyNumberFormat="1" applyFont="1" applyBorder="1" applyAlignment="1">
      <alignment horizontal="center"/>
    </xf>
    <xf numFmtId="3" fontId="25" fillId="0" borderId="0" xfId="0" applyNumberFormat="1" applyFont="1" applyFill="1" applyBorder="1" applyAlignment="1">
      <alignment horizontal="center" wrapText="1"/>
    </xf>
    <xf numFmtId="3" fontId="25" fillId="0" borderId="10" xfId="0" applyNumberFormat="1" applyFont="1" applyFill="1" applyBorder="1" applyAlignment="1">
      <alignment horizontal="center" wrapText="1"/>
    </xf>
    <xf numFmtId="0" fontId="23" fillId="0" borderId="2" xfId="0" applyFont="1" applyFill="1" applyBorder="1" applyAlignment="1">
      <alignment horizontal="center"/>
    </xf>
    <xf numFmtId="0" fontId="23" fillId="0" borderId="3" xfId="0" applyFont="1" applyFill="1" applyBorder="1" applyAlignment="1">
      <alignment horizontal="center"/>
    </xf>
    <xf numFmtId="0" fontId="27" fillId="0" borderId="10" xfId="0" applyNumberFormat="1" applyFont="1" applyBorder="1" applyAlignment="1">
      <alignment horizontal="center"/>
    </xf>
    <xf numFmtId="49" fontId="27" fillId="0" borderId="10" xfId="0" applyNumberFormat="1" applyFont="1" applyBorder="1" applyAlignment="1">
      <alignment horizontal="center"/>
    </xf>
    <xf numFmtId="0" fontId="21" fillId="0" borderId="9" xfId="0" applyFont="1" applyBorder="1" applyAlignment="1">
      <alignment horizontal="center"/>
    </xf>
    <xf numFmtId="0" fontId="27" fillId="0" borderId="9" xfId="0" applyFont="1" applyBorder="1" applyAlignment="1">
      <alignment horizontal="center"/>
    </xf>
    <xf numFmtId="0" fontId="27" fillId="0" borderId="2" xfId="0" applyFont="1" applyBorder="1" applyAlignment="1">
      <alignment horizontal="center"/>
    </xf>
    <xf numFmtId="0" fontId="21" fillId="0" borderId="2" xfId="0" applyFont="1" applyBorder="1" applyAlignment="1">
      <alignment horizontal="center"/>
    </xf>
    <xf numFmtId="2" fontId="21" fillId="0" borderId="14" xfId="0" applyNumberFormat="1" applyFont="1" applyBorder="1" applyAlignment="1">
      <alignment horizontal="center"/>
    </xf>
    <xf numFmtId="0" fontId="21" fillId="0" borderId="14" xfId="0" applyFont="1" applyBorder="1" applyAlignment="1">
      <alignment horizontal="center"/>
    </xf>
    <xf numFmtId="164" fontId="19" fillId="0" borderId="10" xfId="0" applyNumberFormat="1" applyFont="1" applyFill="1" applyBorder="1" applyAlignment="1">
      <alignment horizontal="center"/>
    </xf>
    <xf numFmtId="164" fontId="19" fillId="0" borderId="10" xfId="0" applyNumberFormat="1" applyFont="1" applyFill="1" applyBorder="1" applyAlignment="1">
      <alignment horizontal="left"/>
    </xf>
    <xf numFmtId="164" fontId="19" fillId="0" borderId="10" xfId="0" applyNumberFormat="1" applyFont="1" applyBorder="1" applyAlignment="1"/>
    <xf numFmtId="164" fontId="0" fillId="0" borderId="10" xfId="0" applyNumberFormat="1" applyFill="1" applyBorder="1" applyAlignment="1">
      <alignment horizontal="center"/>
    </xf>
    <xf numFmtId="164" fontId="0" fillId="0" borderId="10" xfId="0" applyNumberFormat="1" applyBorder="1" applyAlignment="1">
      <alignment horizontal="center"/>
    </xf>
    <xf numFmtId="3" fontId="6" fillId="0" borderId="10" xfId="0" applyNumberFormat="1" applyFont="1" applyBorder="1" applyAlignment="1">
      <alignment horizontal="center"/>
    </xf>
    <xf numFmtId="0" fontId="0" fillId="0" borderId="10" xfId="0" applyBorder="1" applyAlignment="1">
      <alignment horizontal="center"/>
    </xf>
    <xf numFmtId="164" fontId="0" fillId="0" borderId="2" xfId="0" applyNumberFormat="1" applyBorder="1" applyAlignment="1">
      <alignment horizontal="center"/>
    </xf>
    <xf numFmtId="164" fontId="19" fillId="0" borderId="0" xfId="0" applyNumberFormat="1" applyFont="1" applyBorder="1" applyAlignment="1">
      <alignment horizontal="center"/>
    </xf>
    <xf numFmtId="0" fontId="26" fillId="0" borderId="0" xfId="35" applyFont="1" applyFill="1" applyBorder="1"/>
    <xf numFmtId="0" fontId="43" fillId="0" borderId="0" xfId="35" applyFont="1" applyFill="1" applyBorder="1"/>
    <xf numFmtId="0" fontId="6" fillId="0" borderId="9" xfId="0" applyFont="1" applyBorder="1" applyAlignment="1">
      <alignment horizontal="center"/>
    </xf>
    <xf numFmtId="0" fontId="57" fillId="0" borderId="9" xfId="0" applyFont="1" applyBorder="1" applyAlignment="1">
      <alignment horizontal="center"/>
    </xf>
    <xf numFmtId="0" fontId="2" fillId="0" borderId="0" xfId="0" applyFont="1" applyAlignment="1">
      <alignment horizontal="center"/>
    </xf>
    <xf numFmtId="0" fontId="2" fillId="0" borderId="0" xfId="0" applyFont="1" applyAlignment="1">
      <alignment horizontal="left" vertical="top"/>
    </xf>
  </cellXfs>
  <cellStyles count="58">
    <cellStyle name="Euro" xfId="36" xr:uid="{00000000-0005-0000-0000-000000000000}"/>
    <cellStyle name="Millares" xfId="1" builtinId="3"/>
    <cellStyle name="Normal" xfId="0" builtinId="0"/>
    <cellStyle name="Normal 2" xfId="32" xr:uid="{00000000-0005-0000-0000-000003000000}"/>
    <cellStyle name="Normal 2 3" xfId="2" xr:uid="{00000000-0005-0000-0000-000004000000}"/>
    <cellStyle name="Normal 3" xfId="33" xr:uid="{00000000-0005-0000-0000-000005000000}"/>
    <cellStyle name="Normal 4" xfId="35" xr:uid="{00000000-0005-0000-0000-000006000000}"/>
    <cellStyle name="Normal 5" xfId="37" xr:uid="{00000000-0005-0000-0000-000007000000}"/>
    <cellStyle name="Normal_D8,1" xfId="18" xr:uid="{00000000-0005-0000-0000-000008000000}"/>
    <cellStyle name="Normal_Hoja1" xfId="42" xr:uid="{00000000-0005-0000-0000-000009000000}"/>
    <cellStyle name="Normal_Hoja1_1" xfId="49" xr:uid="{00000000-0005-0000-0000-00000A000000}"/>
    <cellStyle name="Normal_Hoja2" xfId="43" xr:uid="{00000000-0005-0000-0000-00000B000000}"/>
    <cellStyle name="Normal_Hoja3" xfId="45" xr:uid="{00000000-0005-0000-0000-00000C000000}"/>
    <cellStyle name="Normal_Hoja3_1" xfId="50" xr:uid="{00000000-0005-0000-0000-00000D000000}"/>
    <cellStyle name="Normal_Hoja4" xfId="46" xr:uid="{00000000-0005-0000-0000-00000E000000}"/>
    <cellStyle name="Normal_Hoja5" xfId="47" xr:uid="{00000000-0005-0000-0000-00000F000000}"/>
    <cellStyle name="Normal_Hoja5_1" xfId="51" xr:uid="{00000000-0005-0000-0000-000010000000}"/>
    <cellStyle name="Normal_Hoja6" xfId="48" xr:uid="{00000000-0005-0000-0000-000011000000}"/>
    <cellStyle name="Normal_Hoja6_1" xfId="44" xr:uid="{00000000-0005-0000-0000-000012000000}"/>
    <cellStyle name="Porcentaje" xfId="29" builtinId="5"/>
    <cellStyle name="style1459790871708" xfId="12" xr:uid="{00000000-0005-0000-0000-000014000000}"/>
    <cellStyle name="style1459790871858" xfId="11" xr:uid="{00000000-0005-0000-0000-000015000000}"/>
    <cellStyle name="style1459954280664" xfId="26" xr:uid="{00000000-0005-0000-0000-000016000000}"/>
    <cellStyle name="style1488388455790" xfId="10" xr:uid="{00000000-0005-0000-0000-000017000000}"/>
    <cellStyle name="style1488388455857" xfId="9" xr:uid="{00000000-0005-0000-0000-000018000000}"/>
    <cellStyle name="style1488389756850" xfId="27" xr:uid="{00000000-0005-0000-0000-000019000000}"/>
    <cellStyle name="style1488389756878" xfId="28" xr:uid="{00000000-0005-0000-0000-00001A000000}"/>
    <cellStyle name="style1522862456190" xfId="25" xr:uid="{00000000-0005-0000-0000-00001B000000}"/>
    <cellStyle name="style1522862456294" xfId="24" xr:uid="{00000000-0005-0000-0000-00001C000000}"/>
    <cellStyle name="style1554828064357" xfId="21" xr:uid="{00000000-0005-0000-0000-00001D000000}"/>
    <cellStyle name="style1554828064420" xfId="20" xr:uid="{00000000-0005-0000-0000-00001E000000}"/>
    <cellStyle name="style1554828065317" xfId="19" xr:uid="{00000000-0005-0000-0000-00001F000000}"/>
    <cellStyle name="style1554828065786" xfId="6" xr:uid="{00000000-0005-0000-0000-000020000000}"/>
    <cellStyle name="style1554828065843" xfId="7" xr:uid="{00000000-0005-0000-0000-000021000000}"/>
    <cellStyle name="style1554828065903" xfId="8" xr:uid="{00000000-0005-0000-0000-000022000000}"/>
    <cellStyle name="style1554828066028" xfId="3" xr:uid="{00000000-0005-0000-0000-000023000000}"/>
    <cellStyle name="style1554828066074" xfId="4" xr:uid="{00000000-0005-0000-0000-000024000000}"/>
    <cellStyle name="style1554828066137" xfId="5" xr:uid="{00000000-0005-0000-0000-000025000000}"/>
    <cellStyle name="style1554828066294" xfId="22" xr:uid="{00000000-0005-0000-0000-000026000000}"/>
    <cellStyle name="style1554830305406" xfId="23" xr:uid="{00000000-0005-0000-0000-000027000000}"/>
    <cellStyle name="style1554830305453" xfId="15" xr:uid="{00000000-0005-0000-0000-000028000000}"/>
    <cellStyle name="style1554830305515" xfId="16" xr:uid="{00000000-0005-0000-0000-000029000000}"/>
    <cellStyle name="style1554830305655" xfId="17" xr:uid="{00000000-0005-0000-0000-00002A000000}"/>
    <cellStyle name="style1554830305701" xfId="13" xr:uid="{00000000-0005-0000-0000-00002B000000}"/>
    <cellStyle name="style1554830305764" xfId="14" xr:uid="{00000000-0005-0000-0000-00002C000000}"/>
    <cellStyle name="style1584120583682" xfId="39" xr:uid="{00000000-0005-0000-0000-00002D000000}"/>
    <cellStyle name="style1584120583761" xfId="38" xr:uid="{00000000-0005-0000-0000-00002E000000}"/>
    <cellStyle name="style1584121248836" xfId="40" xr:uid="{00000000-0005-0000-0000-00002F000000}"/>
    <cellStyle name="style1584121248883" xfId="41" xr:uid="{00000000-0005-0000-0000-000030000000}"/>
    <cellStyle name="style1616522695840" xfId="57" xr:uid="{00000000-0005-0000-0000-000031000000}"/>
    <cellStyle name="style1616522696327" xfId="54" xr:uid="{00000000-0005-0000-0000-000032000000}"/>
    <cellStyle name="style1616522696374" xfId="53" xr:uid="{00000000-0005-0000-0000-000033000000}"/>
    <cellStyle name="style1618243634818" xfId="55" xr:uid="{00000000-0005-0000-0000-000034000000}"/>
    <cellStyle name="style1618243634880" xfId="56" xr:uid="{00000000-0005-0000-0000-000035000000}"/>
    <cellStyle name="Texto explicativo" xfId="30" builtinId="53"/>
    <cellStyle name="Texto explicativo 2" xfId="31" xr:uid="{00000000-0005-0000-0000-000037000000}"/>
    <cellStyle name="Texto explicativo 3" xfId="34" xr:uid="{00000000-0005-0000-0000-000038000000}"/>
    <cellStyle name="Warning" xfId="52" xr:uid="{00000000-0005-0000-0000-000039000000}"/>
  </cellStyles>
  <dxfs count="8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externalLink" Target="externalLinks/externalLink15.xml"/><Relationship Id="rId170" Type="http://schemas.openxmlformats.org/officeDocument/2006/relationships/externalLink" Target="externalLinks/externalLink26.xml"/><Relationship Id="rId191"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externalLink" Target="externalLinks/externalLink5.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externalLink" Target="externalLinks/externalLink16.xml"/><Relationship Id="rId181" Type="http://schemas.openxmlformats.org/officeDocument/2006/relationships/externalLink" Target="externalLinks/externalLink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6.xml"/><Relationship Id="rId171" Type="http://schemas.openxmlformats.org/officeDocument/2006/relationships/externalLink" Target="externalLinks/externalLink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externalLink" Target="externalLinks/externalLink17.xml"/><Relationship Id="rId182" Type="http://schemas.openxmlformats.org/officeDocument/2006/relationships/externalLink" Target="externalLinks/externalLink38.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externalLink" Target="externalLinks/externalLink7.xml"/><Relationship Id="rId172" Type="http://schemas.openxmlformats.org/officeDocument/2006/relationships/externalLink" Target="externalLinks/externalLink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externalLink" Target="externalLinks/externalLink2.xml"/><Relationship Id="rId167" Type="http://schemas.openxmlformats.org/officeDocument/2006/relationships/externalLink" Target="externalLinks/externalLink23.xml"/><Relationship Id="rId18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18.xml"/><Relationship Id="rId183" Type="http://schemas.openxmlformats.org/officeDocument/2006/relationships/externalLink" Target="externalLinks/externalLink3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externalLink" Target="externalLinks/externalLink13.xml"/><Relationship Id="rId178" Type="http://schemas.openxmlformats.org/officeDocument/2006/relationships/externalLink" Target="externalLinks/externalLink34.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8.xml"/><Relationship Id="rId173" Type="http://schemas.openxmlformats.org/officeDocument/2006/relationships/externalLink" Target="externalLinks/externalLink2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3.xml"/><Relationship Id="rId168" Type="http://schemas.openxmlformats.org/officeDocument/2006/relationships/externalLink" Target="externalLinks/externalLink2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19.xml"/><Relationship Id="rId184" Type="http://schemas.openxmlformats.org/officeDocument/2006/relationships/externalLink" Target="externalLinks/externalLink40.xml"/><Relationship Id="rId189"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9.xml"/><Relationship Id="rId174" Type="http://schemas.openxmlformats.org/officeDocument/2006/relationships/externalLink" Target="externalLinks/externalLink30.xml"/><Relationship Id="rId179" Type="http://schemas.openxmlformats.org/officeDocument/2006/relationships/externalLink" Target="externalLinks/externalLink35.xml"/><Relationship Id="rId190"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externalLink" Target="externalLinks/externalLink4.xml"/><Relationship Id="rId164" Type="http://schemas.openxmlformats.org/officeDocument/2006/relationships/externalLink" Target="externalLinks/externalLink20.xml"/><Relationship Id="rId169" Type="http://schemas.openxmlformats.org/officeDocument/2006/relationships/externalLink" Target="externalLinks/externalLink25.xml"/><Relationship Id="rId185" Type="http://schemas.openxmlformats.org/officeDocument/2006/relationships/externalLink" Target="externalLinks/externalLink4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36.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externalLink" Target="externalLinks/externalLink10.xml"/><Relationship Id="rId175" Type="http://schemas.openxmlformats.org/officeDocument/2006/relationships/externalLink" Target="externalLinks/externalLink3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externalLink" Target="externalLinks/externalLink21.xml"/><Relationship Id="rId186" Type="http://schemas.openxmlformats.org/officeDocument/2006/relationships/externalLink" Target="externalLinks/externalLink4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externalLink" Target="externalLinks/externalLink11.xml"/><Relationship Id="rId176" Type="http://schemas.openxmlformats.org/officeDocument/2006/relationships/externalLink" Target="externalLinks/externalLink3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1.xml"/><Relationship Id="rId166" Type="http://schemas.openxmlformats.org/officeDocument/2006/relationships/externalLink" Target="externalLinks/externalLink22.xml"/><Relationship Id="rId187" Type="http://schemas.openxmlformats.org/officeDocument/2006/relationships/externalLink" Target="externalLinks/externalLink43.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externalLink" Target="externalLinks/externalLink12.xml"/><Relationship Id="rId177" Type="http://schemas.openxmlformats.org/officeDocument/2006/relationships/externalLink" Target="externalLinks/externalLink3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2020</a:t>
            </a:r>
          </a:p>
        </c:rich>
      </c:tx>
      <c:layout>
        <c:manualLayout>
          <c:xMode val="edge"/>
          <c:yMode val="edge"/>
          <c:x val="0.25434466447291104"/>
          <c:y val="4.2696469392938786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1917318796688871"/>
          <c:y val="0.21927488623670469"/>
          <c:w val="0.42436680799515447"/>
          <c:h val="0.70893213819970613"/>
        </c:manualLayout>
      </c:layout>
      <c:pie3DChart>
        <c:varyColors val="1"/>
        <c:ser>
          <c:idx val="3"/>
          <c:order val="0"/>
          <c:dPt>
            <c:idx val="0"/>
            <c:bubble3D val="0"/>
            <c:spPr>
              <a:solidFill>
                <a:schemeClr val="accent2">
                  <a:lumMod val="20000"/>
                  <a:lumOff val="80000"/>
                </a:schemeClr>
              </a:solidFill>
            </c:spPr>
            <c:extLst>
              <c:ext xmlns:c16="http://schemas.microsoft.com/office/drawing/2014/chart" uri="{C3380CC4-5D6E-409C-BE32-E72D297353CC}">
                <c16:uniqueId val="{00000001-9E66-41CD-A925-A97A41B0B15E}"/>
              </c:ext>
            </c:extLst>
          </c:dPt>
          <c:dPt>
            <c:idx val="1"/>
            <c:bubble3D val="0"/>
            <c:spPr>
              <a:solidFill>
                <a:schemeClr val="accent3">
                  <a:lumMod val="20000"/>
                  <a:lumOff val="80000"/>
                </a:schemeClr>
              </a:solidFill>
            </c:spPr>
            <c:extLst>
              <c:ext xmlns:c16="http://schemas.microsoft.com/office/drawing/2014/chart" uri="{C3380CC4-5D6E-409C-BE32-E72D297353CC}">
                <c16:uniqueId val="{00000003-9E66-41CD-A925-A97A41B0B15E}"/>
              </c:ext>
            </c:extLst>
          </c:dPt>
          <c:dPt>
            <c:idx val="2"/>
            <c:bubble3D val="0"/>
            <c:spPr>
              <a:solidFill>
                <a:schemeClr val="bg2">
                  <a:lumMod val="90000"/>
                </a:schemeClr>
              </a:solidFill>
            </c:spPr>
            <c:extLst>
              <c:ext xmlns:c16="http://schemas.microsoft.com/office/drawing/2014/chart" uri="{C3380CC4-5D6E-409C-BE32-E72D297353CC}">
                <c16:uniqueId val="{00000005-9E66-41CD-A925-A97A41B0B15E}"/>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([1]GRH1!$A$1,[1]GRH1!$B$1,[1]GRH1!$C$1)</c:f>
              <c:strCache>
                <c:ptCount val="3"/>
                <c:pt idx="0">
                  <c:v>Docente</c:v>
                </c:pt>
                <c:pt idx="1">
                  <c:v>Administración </c:v>
                </c:pt>
                <c:pt idx="2">
                  <c:v>De Apoyo</c:v>
                </c:pt>
              </c:strCache>
            </c:strRef>
          </c:cat>
          <c:val>
            <c:numRef>
              <c:f>([1]GRH1!$A$2,[1]GRH1!$B$2,[1]GRH1!$C$2)</c:f>
              <c:numCache>
                <c:formatCode>General</c:formatCode>
                <c:ptCount val="3"/>
                <c:pt idx="0">
                  <c:v>46.78</c:v>
                </c:pt>
                <c:pt idx="1">
                  <c:v>41</c:v>
                </c:pt>
                <c:pt idx="2">
                  <c:v>12.12</c:v>
                </c:pt>
              </c:numCache>
            </c:numRef>
          </c:val>
          <c:extLst>
            <c:ext xmlns:c16="http://schemas.microsoft.com/office/drawing/2014/chart" uri="{C3380CC4-5D6E-409C-BE32-E72D297353CC}">
              <c16:uniqueId val="{00000006-9E66-41CD-A925-A97A41B0B15E}"/>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2020</a:t>
            </a:r>
          </a:p>
        </c:rich>
      </c:tx>
      <c:layout>
        <c:manualLayout>
          <c:xMode val="edge"/>
          <c:yMode val="edge"/>
          <c:x val="0.27299271469570974"/>
          <c:y val="4.2696315612553604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673281723375045"/>
          <c:y val="0.20660060078041576"/>
          <c:w val="0.43745704998656376"/>
          <c:h val="0.73428061036096726"/>
        </c:manualLayout>
      </c:layout>
      <c:pie3DChart>
        <c:varyColors val="1"/>
        <c:ser>
          <c:idx val="3"/>
          <c:order val="0"/>
          <c:dPt>
            <c:idx val="0"/>
            <c:bubble3D val="0"/>
            <c:explosion val="11"/>
            <c:spPr>
              <a:solidFill>
                <a:srgbClr val="F0D2FC"/>
              </a:solidFill>
            </c:spPr>
            <c:extLst>
              <c:ext xmlns:c16="http://schemas.microsoft.com/office/drawing/2014/chart" uri="{C3380CC4-5D6E-409C-BE32-E72D297353CC}">
                <c16:uniqueId val="{00000001-E9D4-42ED-BE2D-E37FA5F79618}"/>
              </c:ext>
            </c:extLst>
          </c:dPt>
          <c:dPt>
            <c:idx val="1"/>
            <c:bubble3D val="0"/>
            <c:spPr>
              <a:solidFill>
                <a:srgbClr val="D6DAFA"/>
              </a:solidFill>
            </c:spPr>
            <c:extLst>
              <c:ext xmlns:c16="http://schemas.microsoft.com/office/drawing/2014/chart" uri="{C3380CC4-5D6E-409C-BE32-E72D297353CC}">
                <c16:uniqueId val="{00000003-E9D4-42ED-BE2D-E37FA5F79618}"/>
              </c:ext>
            </c:extLst>
          </c:dPt>
          <c:dPt>
            <c:idx val="2"/>
            <c:bubble3D val="0"/>
            <c:spPr>
              <a:solidFill>
                <a:schemeClr val="accent4">
                  <a:lumMod val="40000"/>
                  <a:lumOff val="60000"/>
                </a:schemeClr>
              </a:solidFill>
            </c:spPr>
            <c:extLst>
              <c:ext xmlns:c16="http://schemas.microsoft.com/office/drawing/2014/chart" uri="{C3380CC4-5D6E-409C-BE32-E72D297353CC}">
                <c16:uniqueId val="{00000005-E9D4-42ED-BE2D-E37FA5F79618}"/>
              </c:ext>
            </c:extLst>
          </c:dPt>
          <c:dLbls>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([10]GD1!$B$3,[10]GD1!$C$3,[10]GD1!$D$3)</c:f>
              <c:strCache>
                <c:ptCount val="3"/>
                <c:pt idx="0">
                  <c:v>Docente</c:v>
                </c:pt>
                <c:pt idx="1">
                  <c:v>Administración </c:v>
                </c:pt>
                <c:pt idx="2">
                  <c:v>De Apoyo</c:v>
                </c:pt>
              </c:strCache>
            </c:strRef>
          </c:cat>
          <c:val>
            <c:numRef>
              <c:f>([10]GD1!$B$4,[10]GD1!$C$4,[10]GD1!$D$4)</c:f>
              <c:numCache>
                <c:formatCode>General</c:formatCode>
                <c:ptCount val="3"/>
                <c:pt idx="0">
                  <c:v>78.53</c:v>
                </c:pt>
                <c:pt idx="1">
                  <c:v>14.47</c:v>
                </c:pt>
                <c:pt idx="2">
                  <c:v>7</c:v>
                </c:pt>
              </c:numCache>
            </c:numRef>
          </c:val>
          <c:extLst>
            <c:ext xmlns:c16="http://schemas.microsoft.com/office/drawing/2014/chart" uri="{C3380CC4-5D6E-409C-BE32-E72D297353CC}">
              <c16:uniqueId val="{00000006-E9D4-42ED-BE2D-E37FA5F79618}"/>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2020</a:t>
            </a:r>
          </a:p>
        </c:rich>
      </c:tx>
      <c:layout>
        <c:manualLayout>
          <c:xMode val="edge"/>
          <c:yMode val="edge"/>
          <c:x val="0.25627963171270257"/>
          <c:y val="4.2696516748965699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62454693163355"/>
          <c:y val="0.19171893767516349"/>
          <c:w val="0.44905817328389508"/>
          <c:h val="0.75130505138128922"/>
        </c:manualLayout>
      </c:layout>
      <c:pie3DChart>
        <c:varyColors val="1"/>
        <c:ser>
          <c:idx val="3"/>
          <c:order val="0"/>
          <c:dPt>
            <c:idx val="0"/>
            <c:bubble3D val="0"/>
            <c:spPr>
              <a:solidFill>
                <a:srgbClr val="FFFF99"/>
              </a:solidFill>
            </c:spPr>
            <c:extLst>
              <c:ext xmlns:c16="http://schemas.microsoft.com/office/drawing/2014/chart" uri="{C3380CC4-5D6E-409C-BE32-E72D297353CC}">
                <c16:uniqueId val="{00000001-4CB9-4035-8886-707D80C2BFBF}"/>
              </c:ext>
            </c:extLst>
          </c:dPt>
          <c:dPt>
            <c:idx val="1"/>
            <c:bubble3D val="0"/>
            <c:spPr>
              <a:solidFill>
                <a:srgbClr val="85E040"/>
              </a:solidFill>
            </c:spPr>
            <c:extLst>
              <c:ext xmlns:c16="http://schemas.microsoft.com/office/drawing/2014/chart" uri="{C3380CC4-5D6E-409C-BE32-E72D297353CC}">
                <c16:uniqueId val="{00000003-4CB9-4035-8886-707D80C2BFBF}"/>
              </c:ext>
            </c:extLst>
          </c:dPt>
          <c:dPt>
            <c:idx val="2"/>
            <c:bubble3D val="0"/>
            <c:spPr>
              <a:solidFill>
                <a:srgbClr val="FEE4B4"/>
              </a:solidFill>
            </c:spPr>
            <c:extLst>
              <c:ext xmlns:c16="http://schemas.microsoft.com/office/drawing/2014/chart" uri="{C3380CC4-5D6E-409C-BE32-E72D297353CC}">
                <c16:uniqueId val="{00000005-4CB9-4035-8886-707D80C2BFBF}"/>
              </c:ext>
            </c:extLst>
          </c:dPt>
          <c:dLbls>
            <c:dLbl>
              <c:idx val="0"/>
              <c:layout>
                <c:manualLayout>
                  <c:x val="1.5873015873015872E-2"/>
                  <c:y val="0"/>
                </c:manualLayout>
              </c:layout>
              <c:numFmt formatCode="#,##0.00" sourceLinked="0"/>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B9-4035-8886-707D80C2BFBF}"/>
                </c:ext>
              </c:extLst>
            </c:dLbl>
            <c:dLbl>
              <c:idx val="1"/>
              <c:layout>
                <c:manualLayout>
                  <c:x val="-1.7636684303350969E-2"/>
                  <c:y val="0"/>
                </c:manualLayout>
              </c:layout>
              <c:numFmt formatCode="#,##0.00" sourceLinked="0"/>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B9-4035-8886-707D80C2BFBF}"/>
                </c:ext>
              </c:extLst>
            </c:dLbl>
            <c:dLbl>
              <c:idx val="2"/>
              <c:layout>
                <c:manualLayout>
                  <c:x val="-1.0582010582010581E-2"/>
                  <c:y val="-1.6949152542372881E-2"/>
                </c:manualLayout>
              </c:layout>
              <c:numFmt formatCode="#,##0.00" sourceLinked="0"/>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B9-4035-8886-707D80C2BFBF}"/>
                </c:ext>
              </c:extLst>
            </c:dLbl>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('[11]GD-2'!$B$2,'[11]GD-2'!$C$2,'[11]GD-2'!$D$2)</c:f>
              <c:strCache>
                <c:ptCount val="3"/>
                <c:pt idx="0">
                  <c:v>Bachiller</c:v>
                </c:pt>
                <c:pt idx="1">
                  <c:v>Licenciado</c:v>
                </c:pt>
                <c:pt idx="2">
                  <c:v>Diplomado</c:v>
                </c:pt>
              </c:strCache>
            </c:strRef>
          </c:cat>
          <c:val>
            <c:numRef>
              <c:f>('[11]GD-2'!$B$3,'[11]GD-2'!$C$3,'[11]GD-2'!$D$3)</c:f>
              <c:numCache>
                <c:formatCode>General</c:formatCode>
                <c:ptCount val="3"/>
                <c:pt idx="0">
                  <c:v>54.2</c:v>
                </c:pt>
                <c:pt idx="1">
                  <c:v>43.36</c:v>
                </c:pt>
                <c:pt idx="2">
                  <c:v>2.4500000000000002</c:v>
                </c:pt>
              </c:numCache>
            </c:numRef>
          </c:val>
          <c:extLst>
            <c:ext xmlns:c16="http://schemas.microsoft.com/office/drawing/2014/chart" uri="{C3380CC4-5D6E-409C-BE32-E72D297353CC}">
              <c16:uniqueId val="{00000006-4CB9-4035-8886-707D80C2BFBF}"/>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2020</a:t>
            </a:r>
          </a:p>
        </c:rich>
      </c:tx>
      <c:layout>
        <c:manualLayout>
          <c:xMode val="edge"/>
          <c:yMode val="edge"/>
          <c:x val="0.25627976888177945"/>
          <c:y val="4.2696627391195049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0166002454596852"/>
          <c:y val="0.22785374279296447"/>
          <c:w val="0.42436680799515447"/>
          <c:h val="0.70893213819970613"/>
        </c:manualLayout>
      </c:layout>
      <c:pie3DChart>
        <c:varyColors val="1"/>
        <c:ser>
          <c:idx val="1"/>
          <c:order val="0"/>
          <c:dPt>
            <c:idx val="0"/>
            <c:bubble3D val="0"/>
            <c:spPr>
              <a:solidFill>
                <a:schemeClr val="accent1">
                  <a:lumMod val="20000"/>
                  <a:lumOff val="80000"/>
                </a:schemeClr>
              </a:solidFill>
            </c:spPr>
            <c:extLst>
              <c:ext xmlns:c16="http://schemas.microsoft.com/office/drawing/2014/chart" uri="{C3380CC4-5D6E-409C-BE32-E72D297353CC}">
                <c16:uniqueId val="{00000001-F2BF-4E91-B9CA-BD0A87945201}"/>
              </c:ext>
            </c:extLst>
          </c:dPt>
          <c:dPt>
            <c:idx val="1"/>
            <c:bubble3D val="0"/>
            <c:spPr>
              <a:solidFill>
                <a:schemeClr val="accent6">
                  <a:lumMod val="20000"/>
                  <a:lumOff val="80000"/>
                </a:schemeClr>
              </a:solidFill>
            </c:spPr>
            <c:extLst>
              <c:ext xmlns:c16="http://schemas.microsoft.com/office/drawing/2014/chart" uri="{C3380CC4-5D6E-409C-BE32-E72D297353CC}">
                <c16:uniqueId val="{00000003-F2BF-4E91-B9CA-BD0A87945201}"/>
              </c:ext>
            </c:extLst>
          </c:dPt>
          <c:dPt>
            <c:idx val="2"/>
            <c:bubble3D val="0"/>
            <c:spPr>
              <a:solidFill>
                <a:srgbClr val="FFFFCC"/>
              </a:solidFill>
            </c:spPr>
            <c:extLst>
              <c:ext xmlns:c16="http://schemas.microsoft.com/office/drawing/2014/chart" uri="{C3380CC4-5D6E-409C-BE32-E72D297353CC}">
                <c16:uniqueId val="{00000005-F2BF-4E91-B9CA-BD0A87945201}"/>
              </c:ext>
            </c:extLst>
          </c:dPt>
          <c:dPt>
            <c:idx val="3"/>
            <c:bubble3D val="0"/>
            <c:spPr>
              <a:solidFill>
                <a:schemeClr val="accent3">
                  <a:lumMod val="40000"/>
                  <a:lumOff val="60000"/>
                </a:schemeClr>
              </a:solidFill>
            </c:spPr>
            <c:extLst>
              <c:ext xmlns:c16="http://schemas.microsoft.com/office/drawing/2014/chart" uri="{C3380CC4-5D6E-409C-BE32-E72D297353CC}">
                <c16:uniqueId val="{00000007-F2BF-4E91-B9CA-BD0A87945201}"/>
              </c:ext>
            </c:extLst>
          </c:dPt>
          <c:val>
            <c:numRef>
              <c:f>[12]GD3!$B$3:$E$3</c:f>
              <c:numCache>
                <c:formatCode>General</c:formatCode>
                <c:ptCount val="4"/>
                <c:pt idx="0">
                  <c:v>35</c:v>
                </c:pt>
                <c:pt idx="1">
                  <c:v>31.15</c:v>
                </c:pt>
                <c:pt idx="2">
                  <c:v>29.23</c:v>
                </c:pt>
                <c:pt idx="3">
                  <c:v>4.62</c:v>
                </c:pt>
              </c:numCache>
            </c:numRef>
          </c:val>
          <c:extLst>
            <c:ext xmlns:c16="http://schemas.microsoft.com/office/drawing/2014/chart" uri="{C3380CC4-5D6E-409C-BE32-E72D297353CC}">
              <c16:uniqueId val="{00000008-F2BF-4E91-B9CA-BD0A87945201}"/>
            </c:ext>
          </c:extLst>
        </c:ser>
        <c:ser>
          <c:idx val="0"/>
          <c:order val="1"/>
          <c:dPt>
            <c:idx val="0"/>
            <c:bubble3D val="0"/>
            <c:extLst>
              <c:ext xmlns:c16="http://schemas.microsoft.com/office/drawing/2014/chart" uri="{C3380CC4-5D6E-409C-BE32-E72D297353CC}">
                <c16:uniqueId val="{00000009-F2BF-4E91-B9CA-BD0A87945201}"/>
              </c:ext>
            </c:extLst>
          </c:dPt>
          <c:dPt>
            <c:idx val="1"/>
            <c:bubble3D val="0"/>
            <c:extLst>
              <c:ext xmlns:c16="http://schemas.microsoft.com/office/drawing/2014/chart" uri="{C3380CC4-5D6E-409C-BE32-E72D297353CC}">
                <c16:uniqueId val="{0000000A-F2BF-4E91-B9CA-BD0A87945201}"/>
              </c:ext>
            </c:extLst>
          </c:dPt>
          <c:dPt>
            <c:idx val="2"/>
            <c:bubble3D val="0"/>
            <c:extLst>
              <c:ext xmlns:c16="http://schemas.microsoft.com/office/drawing/2014/chart" uri="{C3380CC4-5D6E-409C-BE32-E72D297353CC}">
                <c16:uniqueId val="{0000000B-F2BF-4E91-B9CA-BD0A87945201}"/>
              </c:ext>
            </c:extLst>
          </c:dPt>
          <c:dPt>
            <c:idx val="3"/>
            <c:bubble3D val="0"/>
            <c:extLst>
              <c:ext xmlns:c16="http://schemas.microsoft.com/office/drawing/2014/chart" uri="{C3380CC4-5D6E-409C-BE32-E72D297353CC}">
                <c16:uniqueId val="{0000000C-F2BF-4E91-B9CA-BD0A87945201}"/>
              </c:ext>
            </c:extLst>
          </c:dPt>
          <c:cat>
            <c:strRef>
              <c:f>[12]GD3!$B$2:$E$2</c:f>
              <c:strCache>
                <c:ptCount val="4"/>
                <c:pt idx="0">
                  <c:v>Maestria Profesional</c:v>
                </c:pt>
                <c:pt idx="1">
                  <c:v>Maestria Acádemica</c:v>
                </c:pt>
                <c:pt idx="2">
                  <c:v>Especialidades</c:v>
                </c:pt>
                <c:pt idx="3">
                  <c:v>Doctorado</c:v>
                </c:pt>
              </c:strCache>
            </c:strRef>
          </c:cat>
          <c:val>
            <c:numRef>
              <c:f>[12]GD3!$B$3:$E$3</c:f>
              <c:numCache>
                <c:formatCode>General</c:formatCode>
                <c:ptCount val="4"/>
                <c:pt idx="0">
                  <c:v>35</c:v>
                </c:pt>
                <c:pt idx="1">
                  <c:v>31.15</c:v>
                </c:pt>
                <c:pt idx="2">
                  <c:v>29.23</c:v>
                </c:pt>
                <c:pt idx="3">
                  <c:v>4.62</c:v>
                </c:pt>
              </c:numCache>
            </c:numRef>
          </c:val>
          <c:extLst>
            <c:ext xmlns:c16="http://schemas.microsoft.com/office/drawing/2014/chart" uri="{C3380CC4-5D6E-409C-BE32-E72D297353CC}">
              <c16:uniqueId val="{0000000D-F2BF-4E91-B9CA-BD0A87945201}"/>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4419603799525058E-2"/>
          <c:y val="0.23333343486803027"/>
          <c:w val="0.93699478510068135"/>
          <c:h val="0.61719510399691335"/>
        </c:manualLayout>
      </c:layout>
      <c:bar3DChart>
        <c:barDir val="col"/>
        <c:grouping val="clustered"/>
        <c:varyColors val="0"/>
        <c:ser>
          <c:idx val="0"/>
          <c:order val="0"/>
          <c:tx>
            <c:v>Materias matriculadas</c:v>
          </c:tx>
          <c:spPr>
            <a:solidFill>
              <a:srgbClr val="82DB45"/>
            </a:solidFill>
          </c:spPr>
          <c:invertIfNegative val="0"/>
          <c:dLbls>
            <c:dLbl>
              <c:idx val="0"/>
              <c:layout>
                <c:manualLayout>
                  <c:x val="-1.7497812773403325E-3"/>
                  <c:y val="0.15898177361976096"/>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27-4FDB-A56C-03446E07C864}"/>
                </c:ext>
              </c:extLst>
            </c:dLbl>
            <c:dLbl>
              <c:idx val="1"/>
              <c:layout>
                <c:manualLayout>
                  <c:x val="3.2078952839105492E-17"/>
                  <c:y val="0.2055555555555555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27-4FDB-A56C-03446E07C864}"/>
                </c:ext>
              </c:extLst>
            </c:dLbl>
            <c:dLbl>
              <c:idx val="2"/>
              <c:layout>
                <c:manualLayout>
                  <c:x val="-1.428392879461496E-7"/>
                  <c:y val="0.24696095914839913"/>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27-4FDB-A56C-03446E07C864}"/>
                </c:ext>
              </c:extLst>
            </c:dLbl>
            <c:dLbl>
              <c:idx val="3"/>
              <c:layout>
                <c:manualLayout>
                  <c:x val="0"/>
                  <c:y val="3.4189827062130876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27-4FDB-A56C-03446E07C864}"/>
                </c:ext>
              </c:extLst>
            </c:dLbl>
            <c:dLbl>
              <c:idx val="4"/>
              <c:layout>
                <c:manualLayout>
                  <c:x val="1.0884353741496598E-2"/>
                  <c:y val="1.4725049612700851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227-4FDB-A56C-03446E07C864}"/>
                </c:ext>
              </c:extLst>
            </c:dLbl>
            <c:spPr>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'[13]GD-4'!$C$4:$C$8</c:f>
              <c:numCache>
                <c:formatCode>General</c:formatCode>
                <c:ptCount val="5"/>
                <c:pt idx="0">
                  <c:v>15136</c:v>
                </c:pt>
                <c:pt idx="1">
                  <c:v>16046</c:v>
                </c:pt>
                <c:pt idx="2">
                  <c:v>13463</c:v>
                </c:pt>
                <c:pt idx="3">
                  <c:v>778</c:v>
                </c:pt>
                <c:pt idx="4">
                  <c:v>68</c:v>
                </c:pt>
              </c:numCache>
            </c:numRef>
          </c:val>
          <c:extLst>
            <c:ext xmlns:c15="http://schemas.microsoft.com/office/drawing/2012/chart" uri="{02D57815-91ED-43cb-92C2-25804820EDAC}">
              <c15:filteredCategoryTitle>
                <c15:cat>
                  <c:strRef>
                    <c:extLst>
                      <c:ext uri="{02D57815-91ED-43cb-92C2-25804820EDAC}">
                        <c15:formulaRef>
                          <c15:sqref>'[13]GD-4'!$B$4:$B$8</c15:sqref>
                        </c15:formulaRef>
                      </c:ext>
                    </c:extLst>
                    <c:strCache>
                      <c:ptCount val="5"/>
                      <c:pt idx="0">
                        <c:v>Menos de 5</c:v>
                      </c:pt>
                      <c:pt idx="1">
                        <c:v>de 5 a 9</c:v>
                      </c:pt>
                      <c:pt idx="2">
                        <c:v>de 10 a 14</c:v>
                      </c:pt>
                      <c:pt idx="3">
                        <c:v>de 15 a 19</c:v>
                      </c:pt>
                      <c:pt idx="4">
                        <c:v>20 y más</c:v>
                      </c:pt>
                    </c:strCache>
                  </c:strRef>
                </c15:cat>
              </c15:filteredCategoryTitle>
            </c:ext>
            <c:ext xmlns:c16="http://schemas.microsoft.com/office/drawing/2014/chart" uri="{C3380CC4-5D6E-409C-BE32-E72D297353CC}">
              <c16:uniqueId val="{00000005-6227-4FDB-A56C-03446E07C864}"/>
            </c:ext>
          </c:extLst>
        </c:ser>
        <c:ser>
          <c:idx val="1"/>
          <c:order val="1"/>
          <c:tx>
            <c:v>Materias aprobadas</c:v>
          </c:tx>
          <c:spPr>
            <a:solidFill>
              <a:srgbClr val="FFFF99"/>
            </a:solidFill>
          </c:spPr>
          <c:invertIfNegative val="0"/>
          <c:dLbls>
            <c:dLbl>
              <c:idx val="0"/>
              <c:layout>
                <c:manualLayout>
                  <c:x val="0"/>
                  <c:y val="0.17620017010068864"/>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227-4FDB-A56C-03446E07C864}"/>
                </c:ext>
              </c:extLst>
            </c:dLbl>
            <c:dLbl>
              <c:idx val="1"/>
              <c:layout>
                <c:manualLayout>
                  <c:x val="1.8140589569160999E-3"/>
                  <c:y val="0.25438448242750145"/>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227-4FDB-A56C-03446E07C864}"/>
                </c:ext>
              </c:extLst>
            </c:dLbl>
            <c:dLbl>
              <c:idx val="2"/>
              <c:layout>
                <c:manualLayout>
                  <c:x val="1.8140589569160999E-3"/>
                  <c:y val="0.1359175834727976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227-4FDB-A56C-03446E07C864}"/>
                </c:ext>
              </c:extLst>
            </c:dLbl>
            <c:dLbl>
              <c:idx val="3"/>
              <c:layout>
                <c:manualLayout>
                  <c:x val="0"/>
                  <c:y val="2.552260018881039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227-4FDB-A56C-03446E07C864}"/>
                </c:ext>
              </c:extLst>
            </c:dLbl>
            <c:dLbl>
              <c:idx val="4"/>
              <c:layout>
                <c:manualLayout>
                  <c:x val="1.0884353741496598E-2"/>
                  <c:y val="1.5054276751991367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227-4FDB-A56C-03446E07C86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'[13]GD-4'!$D$4:$D$8</c:f>
              <c:numCache>
                <c:formatCode>General</c:formatCode>
                <c:ptCount val="5"/>
                <c:pt idx="0">
                  <c:v>18596</c:v>
                </c:pt>
                <c:pt idx="1">
                  <c:v>17372</c:v>
                </c:pt>
                <c:pt idx="2">
                  <c:v>8993</c:v>
                </c:pt>
                <c:pt idx="3">
                  <c:v>482</c:v>
                </c:pt>
                <c:pt idx="4">
                  <c:v>48</c:v>
                </c:pt>
              </c:numCache>
            </c:numRef>
          </c:val>
          <c:extLst>
            <c:ext xmlns:c15="http://schemas.microsoft.com/office/drawing/2012/chart" uri="{02D57815-91ED-43cb-92C2-25804820EDAC}">
              <c15:filteredCategoryTitle>
                <c15:cat>
                  <c:strRef>
                    <c:extLst>
                      <c:ext uri="{02D57815-91ED-43cb-92C2-25804820EDAC}">
                        <c15:formulaRef>
                          <c15:sqref>'[13]GD-4'!$B$4:$B$8</c15:sqref>
                        </c15:formulaRef>
                      </c:ext>
                    </c:extLst>
                    <c:strCache>
                      <c:ptCount val="5"/>
                      <c:pt idx="0">
                        <c:v>Menos de 5</c:v>
                      </c:pt>
                      <c:pt idx="1">
                        <c:v>de 5 a 9</c:v>
                      </c:pt>
                      <c:pt idx="2">
                        <c:v>de 10 a 14</c:v>
                      </c:pt>
                      <c:pt idx="3">
                        <c:v>de 15 a 19</c:v>
                      </c:pt>
                      <c:pt idx="4">
                        <c:v>20 y más</c:v>
                      </c:pt>
                    </c:strCache>
                  </c:strRef>
                </c15:cat>
              </c15:filteredCategoryTitle>
            </c:ext>
            <c:ext xmlns:c16="http://schemas.microsoft.com/office/drawing/2014/chart" uri="{C3380CC4-5D6E-409C-BE32-E72D297353CC}">
              <c16:uniqueId val="{0000000B-6227-4FDB-A56C-03446E07C864}"/>
            </c:ext>
          </c:extLst>
        </c:ser>
        <c:dLbls>
          <c:showLegendKey val="0"/>
          <c:showVal val="0"/>
          <c:showCatName val="0"/>
          <c:showSerName val="0"/>
          <c:showPercent val="0"/>
          <c:showBubbleSize val="0"/>
        </c:dLbls>
        <c:gapWidth val="150"/>
        <c:shape val="box"/>
        <c:axId val="-672193024"/>
        <c:axId val="-672180512"/>
        <c:axId val="0"/>
      </c:bar3DChart>
      <c:catAx>
        <c:axId val="-67219302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672180512"/>
        <c:crosses val="autoZero"/>
        <c:auto val="1"/>
        <c:lblAlgn val="ctr"/>
        <c:lblOffset val="100"/>
        <c:noMultiLvlLbl val="0"/>
      </c:catAx>
      <c:valAx>
        <c:axId val="-672180512"/>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672193024"/>
        <c:crosses val="autoZero"/>
        <c:crossBetween val="between"/>
      </c:valAx>
      <c:spPr>
        <a:noFill/>
        <a:ln w="25400">
          <a:noFill/>
        </a:ln>
      </c:spPr>
    </c:plotArea>
    <c:legend>
      <c:legendPos val="r"/>
      <c:layout>
        <c:manualLayout>
          <c:xMode val="edge"/>
          <c:yMode val="edge"/>
          <c:x val="0.64224921298327453"/>
          <c:y val="0.92229477244198221"/>
          <c:w val="0.33823169464520741"/>
          <c:h val="5.4020105194360624E-2"/>
        </c:manualLayout>
      </c:layout>
      <c:overlay val="0"/>
      <c:spPr>
        <a:ln cap="rnd">
          <a:solidFill>
            <a:schemeClr val="bg1">
              <a:lumMod val="65000"/>
            </a:schemeClr>
          </a:solidFill>
          <a:round/>
        </a:ln>
        <a:effectLst/>
      </c:spPr>
      <c:txPr>
        <a:bodyPr/>
        <a:lstStyle/>
        <a:p>
          <a:pPr>
            <a:defRPr sz="63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3303764244659291E-2"/>
          <c:y val="0.20190803794576873"/>
          <c:w val="0.93699478510068135"/>
          <c:h val="0.67355049595703254"/>
        </c:manualLayout>
      </c:layout>
      <c:bar3DChart>
        <c:barDir val="col"/>
        <c:grouping val="clustered"/>
        <c:varyColors val="0"/>
        <c:ser>
          <c:idx val="0"/>
          <c:order val="0"/>
          <c:tx>
            <c:v>Créditos  matriculados</c:v>
          </c:tx>
          <c:spPr>
            <a:solidFill>
              <a:srgbClr val="3599EB"/>
            </a:solidFill>
          </c:spPr>
          <c:invertIfNegative val="0"/>
          <c:dLbls>
            <c:dLbl>
              <c:idx val="0"/>
              <c:layout>
                <c:manualLayout>
                  <c:x val="-1.7497369708856995E-3"/>
                  <c:y val="4.8993000696907957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9A-405D-976B-F687BBC65DED}"/>
                </c:ext>
              </c:extLst>
            </c:dLbl>
            <c:dLbl>
              <c:idx val="1"/>
              <c:layout>
                <c:manualLayout>
                  <c:x val="3.2078952839105492E-17"/>
                  <c:y val="0.2055555555555555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9A-405D-976B-F687BBC65DED}"/>
                </c:ext>
              </c:extLst>
            </c:dLbl>
            <c:dLbl>
              <c:idx val="2"/>
              <c:layout>
                <c:manualLayout>
                  <c:x val="-1.3222526789623897E-7"/>
                  <c:y val="0.1930889283188717"/>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9A-405D-976B-F687BBC65DED}"/>
                </c:ext>
              </c:extLst>
            </c:dLbl>
            <c:dLbl>
              <c:idx val="3"/>
              <c:layout>
                <c:manualLayout>
                  <c:x val="0"/>
                  <c:y val="0.3126262295087762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9A-405D-976B-F687BBC65DED}"/>
                </c:ext>
              </c:extLst>
            </c:dLbl>
            <c:dLbl>
              <c:idx val="4"/>
              <c:layout>
                <c:manualLayout>
                  <c:x val="8.0879763447290606E-4"/>
                  <c:y val="6.9785212834554855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9A-405D-976B-F687BBC65DED}"/>
                </c:ext>
              </c:extLst>
            </c:dLbl>
            <c:spPr>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'[14]GD-5'!$D$4:$D$8</c:f>
              <c:numCache>
                <c:formatCode>General</c:formatCode>
                <c:ptCount val="5"/>
                <c:pt idx="0">
                  <c:v>2412</c:v>
                </c:pt>
                <c:pt idx="1">
                  <c:v>9133</c:v>
                </c:pt>
                <c:pt idx="2">
                  <c:v>11626</c:v>
                </c:pt>
                <c:pt idx="3">
                  <c:v>19679</c:v>
                </c:pt>
                <c:pt idx="4">
                  <c:v>2641</c:v>
                </c:pt>
              </c:numCache>
            </c:numRef>
          </c:val>
          <c:extLst>
            <c:ext xmlns:c15="http://schemas.microsoft.com/office/drawing/2012/chart" uri="{02D57815-91ED-43cb-92C2-25804820EDAC}">
              <c15:filteredCategoryTitle>
                <c15:cat>
                  <c:strRef>
                    <c:extLst>
                      <c:ext uri="{02D57815-91ED-43cb-92C2-25804820EDAC}">
                        <c15:formulaRef>
                          <c15:sqref>'[14]GD-5'!$C$4:$C$8</c15:sqref>
                        </c15:formulaRef>
                      </c:ext>
                    </c:extLst>
                    <c:strCache>
                      <c:ptCount val="5"/>
                      <c:pt idx="0">
                        <c:v>Cero créditos</c:v>
                      </c:pt>
                      <c:pt idx="1">
                        <c:v>de 1 a menos de 12</c:v>
                      </c:pt>
                      <c:pt idx="2">
                        <c:v>de 12 a menos de 24</c:v>
                      </c:pt>
                      <c:pt idx="3">
                        <c:v>de 24 a menos de 36</c:v>
                      </c:pt>
                      <c:pt idx="4">
                        <c:v>36 y más</c:v>
                      </c:pt>
                    </c:strCache>
                  </c:strRef>
                </c15:cat>
              </c15:filteredCategoryTitle>
            </c:ext>
            <c:ext xmlns:c16="http://schemas.microsoft.com/office/drawing/2014/chart" uri="{C3380CC4-5D6E-409C-BE32-E72D297353CC}">
              <c16:uniqueId val="{00000005-C69A-405D-976B-F687BBC65DED}"/>
            </c:ext>
          </c:extLst>
        </c:ser>
        <c:ser>
          <c:idx val="1"/>
          <c:order val="1"/>
          <c:tx>
            <c:v>Créditos aprobados</c:v>
          </c:tx>
          <c:spPr>
            <a:solidFill>
              <a:srgbClr val="CCFFFF"/>
            </a:solidFill>
          </c:spPr>
          <c:invertIfNegative val="0"/>
          <c:dLbls>
            <c:dLbl>
              <c:idx val="0"/>
              <c:layout>
                <c:manualLayout>
                  <c:x val="0"/>
                  <c:y val="8.6413405518599024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9A-405D-976B-F687BBC65DED}"/>
                </c:ext>
              </c:extLst>
            </c:dLbl>
            <c:dLbl>
              <c:idx val="1"/>
              <c:layout>
                <c:manualLayout>
                  <c:x val="-3.2237842580793937E-3"/>
                  <c:y val="0.22744845258330507"/>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9A-405D-976B-F687BBC65DED}"/>
                </c:ext>
              </c:extLst>
            </c:dLbl>
            <c:dLbl>
              <c:idx val="2"/>
              <c:layout>
                <c:manualLayout>
                  <c:x val="1.8139984511132111E-3"/>
                  <c:y val="0.20325763377566289"/>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69A-405D-976B-F687BBC65DED}"/>
                </c:ext>
              </c:extLst>
            </c:dLbl>
            <c:dLbl>
              <c:idx val="3"/>
              <c:layout>
                <c:manualLayout>
                  <c:x val="0"/>
                  <c:y val="0.21339169709195147"/>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69A-405D-976B-F687BBC65DED}"/>
                </c:ext>
              </c:extLst>
            </c:dLbl>
            <c:dLbl>
              <c:idx val="4"/>
              <c:layout>
                <c:manualLayout>
                  <c:x val="4.167211544958499E-3"/>
                  <c:y val="5.0969016670469644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69A-405D-976B-F687BBC65DE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'[14]GD-5'!$E$4:$E$8</c:f>
              <c:numCache>
                <c:formatCode>General</c:formatCode>
                <c:ptCount val="5"/>
                <c:pt idx="0">
                  <c:v>6190</c:v>
                </c:pt>
                <c:pt idx="1">
                  <c:v>11291</c:v>
                </c:pt>
                <c:pt idx="2">
                  <c:v>12519</c:v>
                </c:pt>
                <c:pt idx="3">
                  <c:v>13963</c:v>
                </c:pt>
                <c:pt idx="4">
                  <c:v>1528</c:v>
                </c:pt>
              </c:numCache>
            </c:numRef>
          </c:val>
          <c:extLst>
            <c:ext xmlns:c15="http://schemas.microsoft.com/office/drawing/2012/chart" uri="{02D57815-91ED-43cb-92C2-25804820EDAC}">
              <c15:filteredCategoryTitle>
                <c15:cat>
                  <c:strRef>
                    <c:extLst>
                      <c:ext uri="{02D57815-91ED-43cb-92C2-25804820EDAC}">
                        <c15:formulaRef>
                          <c15:sqref>'[14]GD-5'!$C$4:$C$8</c15:sqref>
                        </c15:formulaRef>
                      </c:ext>
                    </c:extLst>
                    <c:strCache>
                      <c:ptCount val="5"/>
                      <c:pt idx="0">
                        <c:v>Cero créditos</c:v>
                      </c:pt>
                      <c:pt idx="1">
                        <c:v>de 1 a menos de 12</c:v>
                      </c:pt>
                      <c:pt idx="2">
                        <c:v>de 12 a menos de 24</c:v>
                      </c:pt>
                      <c:pt idx="3">
                        <c:v>de 24 a menos de 36</c:v>
                      </c:pt>
                      <c:pt idx="4">
                        <c:v>36 y más</c:v>
                      </c:pt>
                    </c:strCache>
                  </c:strRef>
                </c15:cat>
              </c15:filteredCategoryTitle>
            </c:ext>
            <c:ext xmlns:c16="http://schemas.microsoft.com/office/drawing/2014/chart" uri="{C3380CC4-5D6E-409C-BE32-E72D297353CC}">
              <c16:uniqueId val="{0000000B-C69A-405D-976B-F687BBC65DED}"/>
            </c:ext>
          </c:extLst>
        </c:ser>
        <c:dLbls>
          <c:showLegendKey val="0"/>
          <c:showVal val="0"/>
          <c:showCatName val="0"/>
          <c:showSerName val="0"/>
          <c:showPercent val="0"/>
          <c:showBubbleSize val="0"/>
        </c:dLbls>
        <c:gapWidth val="150"/>
        <c:shape val="box"/>
        <c:axId val="-672189216"/>
        <c:axId val="-672192480"/>
        <c:axId val="0"/>
      </c:bar3DChart>
      <c:catAx>
        <c:axId val="-67218921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672192480"/>
        <c:crosses val="autoZero"/>
        <c:auto val="1"/>
        <c:lblAlgn val="ctr"/>
        <c:lblOffset val="100"/>
        <c:noMultiLvlLbl val="0"/>
      </c:catAx>
      <c:valAx>
        <c:axId val="-67219248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672189216"/>
        <c:crosses val="autoZero"/>
        <c:crossBetween val="between"/>
      </c:valAx>
      <c:spPr>
        <a:noFill/>
        <a:ln w="25400">
          <a:noFill/>
        </a:ln>
      </c:spPr>
    </c:plotArea>
    <c:legend>
      <c:legendPos val="r"/>
      <c:layout>
        <c:manualLayout>
          <c:xMode val="edge"/>
          <c:yMode val="edge"/>
          <c:x val="0.66078035815143366"/>
          <c:y val="0.94005279581987733"/>
          <c:w val="0.31393401774145324"/>
          <c:h val="3.5756558655974491E-2"/>
        </c:manualLayout>
      </c:layout>
      <c:overlay val="0"/>
      <c:spPr>
        <a:ln cap="rnd">
          <a:solidFill>
            <a:schemeClr val="bg1">
              <a:lumMod val="65000"/>
            </a:schemeClr>
          </a:solidFill>
          <a:round/>
        </a:ln>
        <a:effectLst/>
      </c:spPr>
      <c:txPr>
        <a:bodyPr/>
        <a:lstStyle/>
        <a:p>
          <a:pPr>
            <a:defRPr sz="75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ES"/>
              <a:t>Panorama Cuantitativo Universitario.  2020</a:t>
            </a:r>
          </a:p>
          <a:p>
            <a:pPr>
              <a:defRPr sz="1800" b="0" i="0" u="none" strike="noStrike" baseline="0">
                <a:solidFill>
                  <a:srgbClr val="000000"/>
                </a:solidFill>
                <a:latin typeface="Times New Roman"/>
                <a:ea typeface="Times New Roman"/>
                <a:cs typeface="Times New Roman"/>
              </a:defRPr>
            </a:pPr>
            <a:endParaRPr lang="es-ES"/>
          </a:p>
        </c:rich>
      </c:tx>
      <c:layout>
        <c:manualLayout>
          <c:xMode val="edge"/>
          <c:yMode val="edge"/>
          <c:x val="0.24699467734131"/>
          <c:y val="4.2696469392938786E-2"/>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0057713497109928"/>
          <c:y val="0.24721129858767668"/>
          <c:w val="0.44668196810126781"/>
          <c:h val="0.74702742157230362"/>
        </c:manualLayout>
      </c:layout>
      <c:pie3DChart>
        <c:varyColors val="1"/>
        <c:ser>
          <c:idx val="3"/>
          <c:order val="0"/>
          <c:dPt>
            <c:idx val="0"/>
            <c:bubble3D val="0"/>
            <c:spPr>
              <a:solidFill>
                <a:schemeClr val="accent2">
                  <a:lumMod val="60000"/>
                  <a:lumOff val="40000"/>
                </a:schemeClr>
              </a:solidFill>
            </c:spPr>
            <c:extLst>
              <c:ext xmlns:c16="http://schemas.microsoft.com/office/drawing/2014/chart" uri="{C3380CC4-5D6E-409C-BE32-E72D297353CC}">
                <c16:uniqueId val="{00000001-AB72-44A8-AD4B-7893761D989F}"/>
              </c:ext>
            </c:extLst>
          </c:dPt>
          <c:dPt>
            <c:idx val="1"/>
            <c:bubble3D val="0"/>
            <c:spPr>
              <a:solidFill>
                <a:schemeClr val="accent2">
                  <a:lumMod val="20000"/>
                  <a:lumOff val="80000"/>
                </a:schemeClr>
              </a:solidFill>
            </c:spPr>
            <c:extLst>
              <c:ext xmlns:c16="http://schemas.microsoft.com/office/drawing/2014/chart" uri="{C3380CC4-5D6E-409C-BE32-E72D297353CC}">
                <c16:uniqueId val="{00000003-AB72-44A8-AD4B-7893761D989F}"/>
              </c:ext>
            </c:extLst>
          </c:dPt>
          <c:dPt>
            <c:idx val="2"/>
            <c:bubble3D val="0"/>
            <c:spPr>
              <a:solidFill>
                <a:schemeClr val="accent4">
                  <a:lumMod val="60000"/>
                  <a:lumOff val="40000"/>
                </a:schemeClr>
              </a:solidFill>
            </c:spPr>
            <c:extLst>
              <c:ext xmlns:c16="http://schemas.microsoft.com/office/drawing/2014/chart" uri="{C3380CC4-5D6E-409C-BE32-E72D297353CC}">
                <c16:uniqueId val="{00000005-AB72-44A8-AD4B-7893761D989F}"/>
              </c:ext>
            </c:extLst>
          </c:dPt>
          <c:dLbls>
            <c:dLbl>
              <c:idx val="0"/>
              <c:layout>
                <c:manualLayout>
                  <c:x val="1.6759776536312849E-2"/>
                  <c:y val="-7.7419354838709677E-3"/>
                </c:manualLayout>
              </c:layout>
              <c:tx>
                <c:rich>
                  <a:bodyPr/>
                  <a:lstStyle/>
                  <a:p>
                    <a:pPr>
                      <a:defRPr sz="1000" b="0" i="0" u="none" strike="noStrike" baseline="0">
                        <a:solidFill>
                          <a:srgbClr val="000000"/>
                        </a:solidFill>
                        <a:latin typeface="Times New Roman"/>
                        <a:ea typeface="Times New Roman"/>
                        <a:cs typeface="Times New Roman"/>
                      </a:defRPr>
                    </a:pPr>
                    <a:r>
                      <a:rPr lang="en-US"/>
                      <a:t>Bachiller 63,10</a:t>
                    </a:r>
                  </a:p>
                </c:rich>
              </c:tx>
              <c:numFmt formatCode="#,##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72-44A8-AD4B-7893761D989F}"/>
                </c:ext>
              </c:extLst>
            </c:dLbl>
            <c:dLbl>
              <c:idx val="1"/>
              <c:layout>
                <c:manualLayout>
                  <c:x val="-2.4208566108007465E-2"/>
                  <c:y val="1.806451612903226E-2"/>
                </c:manualLayout>
              </c:layout>
              <c:tx>
                <c:rich>
                  <a:bodyPr/>
                  <a:lstStyle/>
                  <a:p>
                    <a:pPr>
                      <a:defRPr sz="1000" b="0" i="0" u="none" strike="noStrike" baseline="0">
                        <a:solidFill>
                          <a:srgbClr val="000000"/>
                        </a:solidFill>
                        <a:latin typeface="Times New Roman"/>
                        <a:ea typeface="Times New Roman"/>
                        <a:cs typeface="Times New Roman"/>
                      </a:defRPr>
                    </a:pPr>
                    <a:r>
                      <a:rPr lang="en-US"/>
                      <a:t>Licenciado 32,12 </a:t>
                    </a:r>
                  </a:p>
                </c:rich>
              </c:tx>
              <c:numFmt formatCode="#,##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72-44A8-AD4B-7893761D989F}"/>
                </c:ext>
              </c:extLst>
            </c:dLbl>
            <c:dLbl>
              <c:idx val="2"/>
              <c:layout>
                <c:manualLayout>
                  <c:x val="-7.4487895716945996E-3"/>
                  <c:y val="-1.290322580645166E-2"/>
                </c:manualLayout>
              </c:layout>
              <c:tx>
                <c:rich>
                  <a:bodyPr/>
                  <a:lstStyle/>
                  <a:p>
                    <a:pPr>
                      <a:defRPr sz="1000" b="0" i="0" u="none" strike="noStrike" baseline="0">
                        <a:solidFill>
                          <a:srgbClr val="000000"/>
                        </a:solidFill>
                        <a:latin typeface="Times New Roman"/>
                        <a:ea typeface="Times New Roman"/>
                        <a:cs typeface="Times New Roman"/>
                      </a:defRPr>
                    </a:pPr>
                    <a:r>
                      <a:rPr lang="en-US"/>
                      <a:t>Diplomado 4,78</a:t>
                    </a:r>
                  </a:p>
                </c:rich>
              </c:tx>
              <c:numFmt formatCode="#,##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72-44A8-AD4B-7893761D989F}"/>
                </c:ext>
              </c:extLst>
            </c:dLbl>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[15]GD6!$B$4:$D$4</c:f>
              <c:strCache>
                <c:ptCount val="3"/>
                <c:pt idx="0">
                  <c:v>Bachiller</c:v>
                </c:pt>
                <c:pt idx="1">
                  <c:v>Licenciado</c:v>
                </c:pt>
                <c:pt idx="2">
                  <c:v>Diplomado</c:v>
                </c:pt>
              </c:strCache>
            </c:strRef>
          </c:cat>
          <c:val>
            <c:numRef>
              <c:f>[15]GD6!$B$5:$D$5</c:f>
              <c:numCache>
                <c:formatCode>General</c:formatCode>
                <c:ptCount val="3"/>
                <c:pt idx="0">
                  <c:v>63.1</c:v>
                </c:pt>
                <c:pt idx="1">
                  <c:v>32.119999999999997</c:v>
                </c:pt>
                <c:pt idx="2">
                  <c:v>4.78</c:v>
                </c:pt>
              </c:numCache>
            </c:numRef>
          </c:val>
          <c:extLst>
            <c:ext xmlns:c16="http://schemas.microsoft.com/office/drawing/2014/chart" uri="{C3380CC4-5D6E-409C-BE32-E72D297353CC}">
              <c16:uniqueId val="{00000006-AB72-44A8-AD4B-7893761D989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000000000000022" l="0.70000000000000018" r="0.70000000000000018" t="0.75000000000000022" header="0.3000000000000001" footer="0.3000000000000001"/>
    <c:pageSetup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absoluta de las títulaciones otorgadas en pregrado y grado en la U.C.R., por área</a:t>
            </a:r>
          </a:p>
        </c:rich>
      </c:tx>
      <c:layout>
        <c:manualLayout>
          <c:xMode val="edge"/>
          <c:yMode val="edge"/>
          <c:x val="0.16359138855498981"/>
          <c:y val="8.3840325744405919E-2"/>
        </c:manualLayout>
      </c:layout>
      <c:overlay val="1"/>
      <c:spPr>
        <a:noFill/>
        <a:ln w="25400">
          <a:noFill/>
        </a:ln>
      </c:spPr>
    </c:title>
    <c:autoTitleDeleted val="0"/>
    <c:plotArea>
      <c:layout>
        <c:manualLayout>
          <c:layoutTarget val="inner"/>
          <c:xMode val="edge"/>
          <c:yMode val="edge"/>
          <c:x val="0.13087789197876851"/>
          <c:y val="0.22979185453058038"/>
          <c:w val="0.83757483023134571"/>
          <c:h val="0.65972222222222221"/>
        </c:manualLayout>
      </c:layout>
      <c:barChart>
        <c:barDir val="bar"/>
        <c:grouping val="stacked"/>
        <c:varyColors val="0"/>
        <c:ser>
          <c:idx val="1"/>
          <c:order val="0"/>
          <c:spPr>
            <a:solidFill>
              <a:schemeClr val="accent1">
                <a:lumMod val="60000"/>
                <a:lumOff val="40000"/>
              </a:schemeClr>
            </a:solidFill>
          </c:spPr>
          <c:invertIfNegative val="0"/>
          <c:dLbls>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([16]GD7!$C$2,[16]GD7!$C$3,[16]GD7!$C$4,[16]GD7!$C$5,[16]GD7!$C$6,[16]GD7!$C$7,[16]GD7!$C$8)</c:f>
              <c:numCache>
                <c:formatCode>General</c:formatCode>
                <c:ptCount val="7"/>
                <c:pt idx="0">
                  <c:v>157</c:v>
                </c:pt>
                <c:pt idx="1">
                  <c:v>183</c:v>
                </c:pt>
                <c:pt idx="2">
                  <c:v>302</c:v>
                </c:pt>
                <c:pt idx="3">
                  <c:v>580</c:v>
                </c:pt>
                <c:pt idx="4">
                  <c:v>653</c:v>
                </c:pt>
                <c:pt idx="5">
                  <c:v>1326</c:v>
                </c:pt>
                <c:pt idx="6">
                  <c:v>2073</c:v>
                </c:pt>
              </c:numCache>
            </c:numRef>
          </c:val>
          <c:extLst>
            <c:ext xmlns:c15="http://schemas.microsoft.com/office/drawing/2012/chart" uri="{02D57815-91ED-43cb-92C2-25804820EDAC}">
              <c15:filteredCategoryTitle>
                <c15:cat>
                  <c:strRef>
                    <c:extLst>
                      <c:ext uri="{02D57815-91ED-43cb-92C2-25804820EDAC}">
                        <c15:formulaRef>
                          <c15:sqref>([16]GD7!$B$2,[16]GD7!$B$3,[16]GD7!$B$4,[16]GD7!$B$5,[16]GD7!$B$6,[16]GD7!$B$7,[16]GD7!$B$8)</c15:sqref>
                        </c15:formulaRef>
                      </c:ext>
                    </c:extLst>
                    <c:strCache>
                      <c:ptCount val="7"/>
                      <c:pt idx="0">
                        <c:v>Cs. Básicas</c:v>
                      </c:pt>
                      <c:pt idx="1">
                        <c:v>Cs. Agroalimentarias</c:v>
                      </c:pt>
                      <c:pt idx="2">
                        <c:v>Artes y Letras </c:v>
                      </c:pt>
                      <c:pt idx="3">
                        <c:v>Ing. y Arquitectura</c:v>
                      </c:pt>
                      <c:pt idx="4">
                        <c:v>Salud</c:v>
                      </c:pt>
                      <c:pt idx="5">
                        <c:v>Sedes Regionales</c:v>
                      </c:pt>
                      <c:pt idx="6">
                        <c:v>Cs. Sociales</c:v>
                      </c:pt>
                    </c:strCache>
                  </c:strRef>
                </c15:cat>
              </c15:filteredCategoryTitle>
            </c:ext>
            <c:ext xmlns:c16="http://schemas.microsoft.com/office/drawing/2014/chart" uri="{C3380CC4-5D6E-409C-BE32-E72D297353CC}">
              <c16:uniqueId val="{00000000-2653-4DF5-A9D1-C6198E8AE041}"/>
            </c:ext>
          </c:extLst>
        </c:ser>
        <c:dLbls>
          <c:showLegendKey val="0"/>
          <c:showVal val="0"/>
          <c:showCatName val="0"/>
          <c:showSerName val="0"/>
          <c:showPercent val="0"/>
          <c:showBubbleSize val="0"/>
        </c:dLbls>
        <c:gapWidth val="87"/>
        <c:overlap val="100"/>
        <c:axId val="-672191392"/>
        <c:axId val="-672190848"/>
      </c:barChart>
      <c:catAx>
        <c:axId val="-672191392"/>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672190848"/>
        <c:crosses val="autoZero"/>
        <c:auto val="1"/>
        <c:lblAlgn val="ctr"/>
        <c:lblOffset val="100"/>
        <c:noMultiLvlLbl val="0"/>
      </c:catAx>
      <c:valAx>
        <c:axId val="-672190848"/>
        <c:scaling>
          <c:orientation val="minMax"/>
        </c:scaling>
        <c:delete val="0"/>
        <c:axPos val="b"/>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672191392"/>
        <c:crosses val="autoZero"/>
        <c:crossBetween val="between"/>
        <c:majorUnit val="200"/>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absoluta de las títulaciones otorgadas en pregrado y grado, por área y género en la U.C.R</a:t>
            </a:r>
          </a:p>
        </c:rich>
      </c:tx>
      <c:layout>
        <c:manualLayout>
          <c:xMode val="edge"/>
          <c:yMode val="edge"/>
          <c:x val="0.16359149778408846"/>
          <c:y val="8.3840419947506559E-2"/>
        </c:manualLayout>
      </c:layout>
      <c:overlay val="1"/>
      <c:spPr>
        <a:noFill/>
        <a:ln w="25400">
          <a:noFill/>
        </a:ln>
      </c:spPr>
    </c:title>
    <c:autoTitleDeleted val="0"/>
    <c:plotArea>
      <c:layout>
        <c:manualLayout>
          <c:layoutTarget val="inner"/>
          <c:xMode val="edge"/>
          <c:yMode val="edge"/>
          <c:x val="0.1475334255417243"/>
          <c:y val="0.21490467937608318"/>
          <c:w val="0.82342093130474869"/>
          <c:h val="0.65337954939341425"/>
        </c:manualLayout>
      </c:layout>
      <c:barChart>
        <c:barDir val="bar"/>
        <c:grouping val="clustered"/>
        <c:varyColors val="0"/>
        <c:ser>
          <c:idx val="0"/>
          <c:order val="0"/>
          <c:tx>
            <c:strRef>
              <c:f>'[17]GD7.1'!$D$2</c:f>
              <c:strCache>
                <c:ptCount val="1"/>
                <c:pt idx="0">
                  <c:v>Masculino</c:v>
                </c:pt>
              </c:strCache>
            </c:strRef>
          </c:tx>
          <c:spPr>
            <a:solidFill>
              <a:schemeClr val="accent6">
                <a:lumMod val="75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('[17]GD7.1'!$B$3,'[17]GD7.1'!$B$4,'[17]GD7.1'!$B$5,'[17]GD7.1'!$B$6,'[17]GD7.1'!$B$7,'[17]GD7.1'!$B$8,'[17]GD7.1'!$B$9)</c:f>
              <c:strCache>
                <c:ptCount val="7"/>
                <c:pt idx="0">
                  <c:v>Cs. Básicas</c:v>
                </c:pt>
                <c:pt idx="1">
                  <c:v>Cs. Agroalimentarias</c:v>
                </c:pt>
                <c:pt idx="2">
                  <c:v>Ing. y Arquitectura</c:v>
                </c:pt>
                <c:pt idx="3">
                  <c:v>Artes y Letras </c:v>
                </c:pt>
                <c:pt idx="4">
                  <c:v>Salud</c:v>
                </c:pt>
                <c:pt idx="5">
                  <c:v>Sedes Regionales</c:v>
                </c:pt>
                <c:pt idx="6">
                  <c:v>Cs. Sociales</c:v>
                </c:pt>
              </c:strCache>
            </c:strRef>
          </c:cat>
          <c:val>
            <c:numRef>
              <c:f>'[17]GD7.1'!$D$3:$D$9</c:f>
              <c:numCache>
                <c:formatCode>General</c:formatCode>
                <c:ptCount val="7"/>
                <c:pt idx="0">
                  <c:v>80</c:v>
                </c:pt>
                <c:pt idx="1">
                  <c:v>73</c:v>
                </c:pt>
                <c:pt idx="2">
                  <c:v>411</c:v>
                </c:pt>
                <c:pt idx="3">
                  <c:v>117</c:v>
                </c:pt>
                <c:pt idx="4">
                  <c:v>206</c:v>
                </c:pt>
                <c:pt idx="5">
                  <c:v>515</c:v>
                </c:pt>
                <c:pt idx="6">
                  <c:v>754</c:v>
                </c:pt>
              </c:numCache>
            </c:numRef>
          </c:val>
          <c:extLst>
            <c:ext xmlns:c16="http://schemas.microsoft.com/office/drawing/2014/chart" uri="{C3380CC4-5D6E-409C-BE32-E72D297353CC}">
              <c16:uniqueId val="{00000000-D2DD-4A27-9B99-6EDB21DB3E7B}"/>
            </c:ext>
          </c:extLst>
        </c:ser>
        <c:ser>
          <c:idx val="2"/>
          <c:order val="1"/>
          <c:tx>
            <c:strRef>
              <c:f>'[17]GD7.1'!$C$2</c:f>
              <c:strCache>
                <c:ptCount val="1"/>
                <c:pt idx="0">
                  <c:v>Femenino</c:v>
                </c:pt>
              </c:strCache>
            </c:strRef>
          </c:tx>
          <c:spPr>
            <a:solidFill>
              <a:schemeClr val="accent6">
                <a:lumMod val="40000"/>
                <a:lumOff val="60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('[17]GD7.1'!$B$3,'[17]GD7.1'!$B$4,'[17]GD7.1'!$B$5,'[17]GD7.1'!$B$6,'[17]GD7.1'!$B$7,'[17]GD7.1'!$B$8,'[17]GD7.1'!$B$9)</c:f>
              <c:strCache>
                <c:ptCount val="7"/>
                <c:pt idx="0">
                  <c:v>Cs. Básicas</c:v>
                </c:pt>
                <c:pt idx="1">
                  <c:v>Cs. Agroalimentarias</c:v>
                </c:pt>
                <c:pt idx="2">
                  <c:v>Ing. y Arquitectura</c:v>
                </c:pt>
                <c:pt idx="3">
                  <c:v>Artes y Letras </c:v>
                </c:pt>
                <c:pt idx="4">
                  <c:v>Salud</c:v>
                </c:pt>
                <c:pt idx="5">
                  <c:v>Sedes Regionales</c:v>
                </c:pt>
                <c:pt idx="6">
                  <c:v>Cs. Sociales</c:v>
                </c:pt>
              </c:strCache>
            </c:strRef>
          </c:cat>
          <c:val>
            <c:numRef>
              <c:f>'[17]GD7.1'!$C$3:$C$9</c:f>
              <c:numCache>
                <c:formatCode>General</c:formatCode>
                <c:ptCount val="7"/>
                <c:pt idx="0">
                  <c:v>77</c:v>
                </c:pt>
                <c:pt idx="1">
                  <c:v>110</c:v>
                </c:pt>
                <c:pt idx="2">
                  <c:v>169</c:v>
                </c:pt>
                <c:pt idx="3">
                  <c:v>185</c:v>
                </c:pt>
                <c:pt idx="4">
                  <c:v>447</c:v>
                </c:pt>
                <c:pt idx="5">
                  <c:v>811</c:v>
                </c:pt>
                <c:pt idx="6">
                  <c:v>1319</c:v>
                </c:pt>
              </c:numCache>
            </c:numRef>
          </c:val>
          <c:extLst>
            <c:ext xmlns:c16="http://schemas.microsoft.com/office/drawing/2014/chart" uri="{C3380CC4-5D6E-409C-BE32-E72D297353CC}">
              <c16:uniqueId val="{00000001-D2DD-4A27-9B99-6EDB21DB3E7B}"/>
            </c:ext>
          </c:extLst>
        </c:ser>
        <c:dLbls>
          <c:showLegendKey val="0"/>
          <c:showVal val="0"/>
          <c:showCatName val="0"/>
          <c:showSerName val="0"/>
          <c:showPercent val="0"/>
          <c:showBubbleSize val="0"/>
        </c:dLbls>
        <c:gapWidth val="97"/>
        <c:axId val="-641541024"/>
        <c:axId val="-641535040"/>
      </c:barChart>
      <c:catAx>
        <c:axId val="-641541024"/>
        <c:scaling>
          <c:orientation val="minMax"/>
        </c:scaling>
        <c:delete val="0"/>
        <c:axPos val="l"/>
        <c:numFmt formatCode="General" sourceLinked="1"/>
        <c:majorTickMark val="out"/>
        <c:minorTickMark val="none"/>
        <c:tickLblPos val="nextTo"/>
        <c:txPr>
          <a:bodyPr rot="-2520000" vert="horz"/>
          <a:lstStyle/>
          <a:p>
            <a:pPr>
              <a:defRPr sz="900" b="0" i="0" u="none" strike="noStrike" baseline="0">
                <a:solidFill>
                  <a:srgbClr val="000000"/>
                </a:solidFill>
                <a:latin typeface="Times New Roman"/>
                <a:ea typeface="Times New Roman"/>
                <a:cs typeface="Times New Roman"/>
              </a:defRPr>
            </a:pPr>
            <a:endParaRPr lang="es-CR"/>
          </a:p>
        </c:txPr>
        <c:crossAx val="-641535040"/>
        <c:crosses val="autoZero"/>
        <c:auto val="1"/>
        <c:lblAlgn val="ctr"/>
        <c:lblOffset val="100"/>
        <c:noMultiLvlLbl val="0"/>
      </c:catAx>
      <c:valAx>
        <c:axId val="-641535040"/>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txPr>
          <a:bodyPr rot="0" vert="horz"/>
          <a:lstStyle/>
          <a:p>
            <a:pPr>
              <a:defRPr/>
            </a:pPr>
            <a:endParaRPr lang="es-CR"/>
          </a:p>
        </c:txPr>
        <c:crossAx val="-641541024"/>
        <c:crosses val="autoZero"/>
        <c:crossBetween val="between"/>
        <c:majorUnit val="100"/>
      </c:valAx>
      <c:spPr>
        <a:ln>
          <a:solidFill>
            <a:schemeClr val="bg1">
              <a:lumMod val="75000"/>
            </a:schemeClr>
          </a:solidFill>
        </a:ln>
      </c:spPr>
    </c:plotArea>
    <c:legend>
      <c:legendPos val="r"/>
      <c:layout>
        <c:manualLayout>
          <c:xMode val="edge"/>
          <c:yMode val="edge"/>
          <c:x val="0.74592516099422002"/>
          <c:y val="0.93780839895013124"/>
          <c:w val="0.18397659308979819"/>
          <c:h val="3.4445494313210867E-2"/>
        </c:manualLayout>
      </c:layout>
      <c:overlay val="0"/>
      <c:spPr>
        <a:ln>
          <a:solidFill>
            <a:schemeClr val="bg1">
              <a:lumMod val="65000"/>
            </a:schemeClr>
          </a:solidFill>
        </a:ln>
      </c:spPr>
      <c:txPr>
        <a:bodyPr/>
        <a:lstStyle/>
        <a:p>
          <a:pPr>
            <a:defRPr sz="69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2020</a:t>
            </a:r>
          </a:p>
        </c:rich>
      </c:tx>
      <c:layout>
        <c:manualLayout>
          <c:xMode val="edge"/>
          <c:yMode val="edge"/>
          <c:x val="0.24699466551852475"/>
          <c:y val="2.807621741457075E-2"/>
        </c:manualLayout>
      </c:layout>
      <c:overlay val="0"/>
      <c:spPr>
        <a:noFill/>
        <a:ln w="25400">
          <a:noFill/>
        </a:ln>
      </c:spPr>
    </c:title>
    <c:autoTitleDeleted val="0"/>
    <c:view3D>
      <c:rotX val="80"/>
      <c:rotY val="0"/>
      <c:rAngAx val="0"/>
      <c:perspective val="0"/>
    </c:view3D>
    <c:floor>
      <c:thickness val="0"/>
    </c:floor>
    <c:sideWall>
      <c:thickness val="0"/>
    </c:sideWall>
    <c:backWall>
      <c:thickness val="0"/>
    </c:backWall>
    <c:plotArea>
      <c:layout>
        <c:manualLayout>
          <c:layoutTarget val="inner"/>
          <c:xMode val="edge"/>
          <c:yMode val="edge"/>
          <c:x val="0.28740076721179081"/>
          <c:y val="0.20899775028121484"/>
          <c:w val="0.43992834462125802"/>
          <c:h val="0.73627465316835394"/>
        </c:manualLayout>
      </c:layout>
      <c:pie3DChart>
        <c:varyColors val="1"/>
        <c:ser>
          <c:idx val="3"/>
          <c:order val="0"/>
          <c:dPt>
            <c:idx val="0"/>
            <c:bubble3D val="0"/>
            <c:explosion val="7"/>
            <c:spPr>
              <a:solidFill>
                <a:schemeClr val="accent3">
                  <a:lumMod val="60000"/>
                  <a:lumOff val="40000"/>
                </a:schemeClr>
              </a:solidFill>
            </c:spPr>
            <c:extLst>
              <c:ext xmlns:c16="http://schemas.microsoft.com/office/drawing/2014/chart" uri="{C3380CC4-5D6E-409C-BE32-E72D297353CC}">
                <c16:uniqueId val="{00000001-B8DB-4DF4-9665-A0BF02293753}"/>
              </c:ext>
            </c:extLst>
          </c:dPt>
          <c:dPt>
            <c:idx val="1"/>
            <c:bubble3D val="0"/>
            <c:explosion val="3"/>
            <c:spPr>
              <a:solidFill>
                <a:srgbClr val="FFFF99"/>
              </a:solidFill>
            </c:spPr>
            <c:extLst>
              <c:ext xmlns:c16="http://schemas.microsoft.com/office/drawing/2014/chart" uri="{C3380CC4-5D6E-409C-BE32-E72D297353CC}">
                <c16:uniqueId val="{00000003-B8DB-4DF4-9665-A0BF02293753}"/>
              </c:ext>
            </c:extLst>
          </c:dPt>
          <c:dPt>
            <c:idx val="2"/>
            <c:bubble3D val="0"/>
            <c:explosion val="4"/>
            <c:spPr>
              <a:solidFill>
                <a:schemeClr val="accent2">
                  <a:lumMod val="40000"/>
                  <a:lumOff val="60000"/>
                </a:schemeClr>
              </a:solidFill>
            </c:spPr>
            <c:extLst>
              <c:ext xmlns:c16="http://schemas.microsoft.com/office/drawing/2014/chart" uri="{C3380CC4-5D6E-409C-BE32-E72D297353CC}">
                <c16:uniqueId val="{00000005-B8DB-4DF4-9665-A0BF02293753}"/>
              </c:ext>
            </c:extLst>
          </c:dPt>
          <c:dPt>
            <c:idx val="3"/>
            <c:bubble3D val="0"/>
            <c:explosion val="7"/>
            <c:spPr>
              <a:solidFill>
                <a:schemeClr val="accent6">
                  <a:lumMod val="40000"/>
                  <a:lumOff val="60000"/>
                </a:schemeClr>
              </a:solidFill>
            </c:spPr>
            <c:extLst>
              <c:ext xmlns:c16="http://schemas.microsoft.com/office/drawing/2014/chart" uri="{C3380CC4-5D6E-409C-BE32-E72D297353CC}">
                <c16:uniqueId val="{00000007-B8DB-4DF4-9665-A0BF02293753}"/>
              </c:ext>
            </c:extLst>
          </c:dPt>
          <c:dLbls>
            <c:dLbl>
              <c:idx val="0"/>
              <c:numFmt formatCode="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8DB-4DF4-9665-A0BF02293753}"/>
                </c:ext>
              </c:extLst>
            </c:dLbl>
            <c:dLbl>
              <c:idx val="1"/>
              <c:numFmt formatCode="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8DB-4DF4-9665-A0BF02293753}"/>
                </c:ext>
              </c:extLst>
            </c:dLbl>
            <c:dLbl>
              <c:idx val="2"/>
              <c:numFmt formatCode="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8DB-4DF4-9665-A0BF02293753}"/>
                </c:ext>
              </c:extLst>
            </c:dLbl>
            <c:dLbl>
              <c:idx val="3"/>
              <c:numFmt formatCode="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8DB-4DF4-9665-A0BF02293753}"/>
                </c:ext>
              </c:extLst>
            </c:dLbl>
            <c:numFmt formatCode="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[18]Hoja1!$G$2:$G$5</c:f>
              <c:strCache>
                <c:ptCount val="4"/>
                <c:pt idx="0">
                  <c:v>Maestría Profesional</c:v>
                </c:pt>
                <c:pt idx="1">
                  <c:v>Especialidades</c:v>
                </c:pt>
                <c:pt idx="2">
                  <c:v>Maestría</c:v>
                </c:pt>
                <c:pt idx="3">
                  <c:v>Doctorado</c:v>
                </c:pt>
              </c:strCache>
            </c:strRef>
          </c:cat>
          <c:val>
            <c:numRef>
              <c:f>[18]Hoja1!$H$2:$H$5</c:f>
              <c:numCache>
                <c:formatCode>General</c:formatCode>
                <c:ptCount val="4"/>
                <c:pt idx="1">
                  <c:v>262</c:v>
                </c:pt>
                <c:pt idx="2">
                  <c:v>311</c:v>
                </c:pt>
                <c:pt idx="3">
                  <c:v>17</c:v>
                </c:pt>
              </c:numCache>
            </c:numRef>
          </c:val>
          <c:extLst>
            <c:ext xmlns:c16="http://schemas.microsoft.com/office/drawing/2014/chart" uri="{C3380CC4-5D6E-409C-BE32-E72D297353CC}">
              <c16:uniqueId val="{00000008-B8DB-4DF4-9665-A0BF02293753}"/>
            </c:ext>
          </c:extLst>
        </c:ser>
        <c:dLbls>
          <c:showLegendKey val="0"/>
          <c:showVal val="0"/>
          <c:showCatName val="0"/>
          <c:showSerName val="0"/>
          <c:showPercent val="0"/>
          <c:showBubbleSize val="0"/>
          <c:showLeaderLines val="0"/>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absoluta de las especialidades, maestrias y doctorados otorgados del Sistema de Estudios de Posgrado, por género en la U.C.R.</a:t>
            </a:r>
          </a:p>
        </c:rich>
      </c:tx>
      <c:layout>
        <c:manualLayout>
          <c:xMode val="edge"/>
          <c:yMode val="edge"/>
          <c:x val="0.16359148699727297"/>
          <c:y val="7.6920055581287644E-2"/>
        </c:manualLayout>
      </c:layout>
      <c:overlay val="1"/>
      <c:spPr>
        <a:noFill/>
        <a:ln w="25400">
          <a:noFill/>
        </a:ln>
      </c:spPr>
    </c:title>
    <c:autoTitleDeleted val="0"/>
    <c:plotArea>
      <c:layout>
        <c:manualLayout>
          <c:layoutTarget val="inner"/>
          <c:xMode val="edge"/>
          <c:yMode val="edge"/>
          <c:x val="0.11497450162262401"/>
          <c:y val="0.23702422145328719"/>
          <c:w val="0.83727399165507654"/>
          <c:h val="0.63148788927335642"/>
        </c:manualLayout>
      </c:layout>
      <c:barChart>
        <c:barDir val="bar"/>
        <c:grouping val="clustered"/>
        <c:varyColors val="0"/>
        <c:ser>
          <c:idx val="1"/>
          <c:order val="0"/>
          <c:tx>
            <c:strRef>
              <c:f>'[19]GD8.1'!$C$2</c:f>
              <c:strCache>
                <c:ptCount val="1"/>
                <c:pt idx="0">
                  <c:v>Femenino</c:v>
                </c:pt>
              </c:strCache>
            </c:strRef>
          </c:tx>
          <c:spPr>
            <a:solidFill>
              <a:schemeClr val="accent6">
                <a:lumMod val="40000"/>
                <a:lumOff val="60000"/>
              </a:scheme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'[19]GD8.1'!$B$3:$B$5</c:f>
              <c:strCache>
                <c:ptCount val="3"/>
                <c:pt idx="0">
                  <c:v>Maestrias</c:v>
                </c:pt>
                <c:pt idx="1">
                  <c:v>Especialidades</c:v>
                </c:pt>
                <c:pt idx="2">
                  <c:v>Doctorado</c:v>
                </c:pt>
              </c:strCache>
            </c:strRef>
          </c:cat>
          <c:val>
            <c:numRef>
              <c:f>'[19]GD8.1'!$C$3:$C$5</c:f>
              <c:numCache>
                <c:formatCode>General</c:formatCode>
                <c:ptCount val="3"/>
                <c:pt idx="0">
                  <c:v>169</c:v>
                </c:pt>
                <c:pt idx="1">
                  <c:v>148</c:v>
                </c:pt>
                <c:pt idx="2">
                  <c:v>6</c:v>
                </c:pt>
              </c:numCache>
            </c:numRef>
          </c:val>
          <c:extLst>
            <c:ext xmlns:c16="http://schemas.microsoft.com/office/drawing/2014/chart" uri="{C3380CC4-5D6E-409C-BE32-E72D297353CC}">
              <c16:uniqueId val="{00000000-3836-4ED3-852D-5D66970206A1}"/>
            </c:ext>
          </c:extLst>
        </c:ser>
        <c:ser>
          <c:idx val="0"/>
          <c:order val="1"/>
          <c:tx>
            <c:strRef>
              <c:f>'[19]GD8.1'!$D$2</c:f>
              <c:strCache>
                <c:ptCount val="1"/>
                <c:pt idx="0">
                  <c:v>Masculino</c:v>
                </c:pt>
              </c:strCache>
            </c:strRef>
          </c:tx>
          <c:spPr>
            <a:solidFill>
              <a:schemeClr val="accent4">
                <a:lumMod val="60000"/>
                <a:lumOff val="40000"/>
              </a:scheme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'[19]GD8.1'!$B$3:$B$5</c:f>
              <c:strCache>
                <c:ptCount val="3"/>
                <c:pt idx="0">
                  <c:v>Maestrias</c:v>
                </c:pt>
                <c:pt idx="1">
                  <c:v>Especialidades</c:v>
                </c:pt>
                <c:pt idx="2">
                  <c:v>Doctorado</c:v>
                </c:pt>
              </c:strCache>
            </c:strRef>
          </c:cat>
          <c:val>
            <c:numRef>
              <c:f>'[19]GD8.1'!$D$3:$D$5</c:f>
              <c:numCache>
                <c:formatCode>General</c:formatCode>
                <c:ptCount val="3"/>
                <c:pt idx="0">
                  <c:v>142</c:v>
                </c:pt>
                <c:pt idx="1">
                  <c:v>114</c:v>
                </c:pt>
                <c:pt idx="2">
                  <c:v>11</c:v>
                </c:pt>
              </c:numCache>
            </c:numRef>
          </c:val>
          <c:extLst>
            <c:ext xmlns:c16="http://schemas.microsoft.com/office/drawing/2014/chart" uri="{C3380CC4-5D6E-409C-BE32-E72D297353CC}">
              <c16:uniqueId val="{00000001-3836-4ED3-852D-5D66970206A1}"/>
            </c:ext>
          </c:extLst>
        </c:ser>
        <c:dLbls>
          <c:showLegendKey val="0"/>
          <c:showVal val="0"/>
          <c:showCatName val="0"/>
          <c:showSerName val="0"/>
          <c:showPercent val="0"/>
          <c:showBubbleSize val="0"/>
        </c:dLbls>
        <c:gapWidth val="97"/>
        <c:axId val="-641539392"/>
        <c:axId val="-641544832"/>
      </c:barChart>
      <c:catAx>
        <c:axId val="-641539392"/>
        <c:scaling>
          <c:orientation val="minMax"/>
        </c:scaling>
        <c:delete val="0"/>
        <c:axPos val="l"/>
        <c:numFmt formatCode="General" sourceLinked="1"/>
        <c:majorTickMark val="out"/>
        <c:minorTickMark val="none"/>
        <c:tickLblPos val="nextTo"/>
        <c:txPr>
          <a:bodyPr rot="-2940000" vert="horz"/>
          <a:lstStyle/>
          <a:p>
            <a:pPr>
              <a:defRPr sz="900" b="0" i="0" u="none" strike="noStrike" baseline="0">
                <a:solidFill>
                  <a:srgbClr val="000000"/>
                </a:solidFill>
                <a:latin typeface="Times New Roman"/>
                <a:ea typeface="Times New Roman"/>
                <a:cs typeface="Times New Roman"/>
              </a:defRPr>
            </a:pPr>
            <a:endParaRPr lang="es-CR"/>
          </a:p>
        </c:txPr>
        <c:crossAx val="-641544832"/>
        <c:crosses val="autoZero"/>
        <c:auto val="1"/>
        <c:lblAlgn val="ctr"/>
        <c:lblOffset val="100"/>
        <c:noMultiLvlLbl val="0"/>
      </c:catAx>
      <c:valAx>
        <c:axId val="-641544832"/>
        <c:scaling>
          <c:orientation val="minMax"/>
        </c:scaling>
        <c:delete val="0"/>
        <c:axPos val="b"/>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641539392"/>
        <c:crosses val="autoZero"/>
        <c:crossBetween val="between"/>
        <c:majorUnit val="20"/>
      </c:valAx>
    </c:plotArea>
    <c:legend>
      <c:legendPos val="r"/>
      <c:layout>
        <c:manualLayout>
          <c:xMode val="edge"/>
          <c:yMode val="edge"/>
          <c:x val="0.74468434481901458"/>
          <c:y val="0.93650078740157472"/>
          <c:w val="0.20427755722735219"/>
          <c:h val="3.6471699861046813E-2"/>
        </c:manualLayout>
      </c:layout>
      <c:overlay val="0"/>
      <c:spPr>
        <a:ln>
          <a:solidFill>
            <a:schemeClr val="bg1">
              <a:lumMod val="65000"/>
            </a:schemeClr>
          </a:solidFill>
        </a:ln>
      </c:spPr>
      <c:txPr>
        <a:bodyPr/>
        <a:lstStyle/>
        <a:p>
          <a:pPr>
            <a:defRPr sz="63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2020</a:t>
            </a:r>
          </a:p>
        </c:rich>
      </c:tx>
      <c:layout>
        <c:manualLayout>
          <c:xMode val="edge"/>
          <c:yMode val="edge"/>
          <c:x val="0.22653128885205137"/>
          <c:y val="0.02"/>
        </c:manualLayout>
      </c:layout>
      <c:overlay val="0"/>
    </c:title>
    <c:autoTitleDeleted val="0"/>
    <c:plotArea>
      <c:layout>
        <c:manualLayout>
          <c:layoutTarget val="inner"/>
          <c:xMode val="edge"/>
          <c:yMode val="edge"/>
          <c:x val="6.7954390947033261E-2"/>
          <c:y val="0.24704145852736151"/>
          <c:w val="0.89707293145733835"/>
          <c:h val="0.57099382577177848"/>
        </c:manualLayout>
      </c:layout>
      <c:lineChart>
        <c:grouping val="standard"/>
        <c:varyColors val="0"/>
        <c:ser>
          <c:idx val="0"/>
          <c:order val="0"/>
          <c:tx>
            <c:strRef>
              <c:f>'[2]GRH-2'!$B$1</c:f>
              <c:strCache>
                <c:ptCount val="1"/>
                <c:pt idx="0">
                  <c:v>Propiedad</c:v>
                </c:pt>
              </c:strCache>
            </c:strRef>
          </c:tx>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'[2]GRH-2'!$A$2:$A$11</c:f>
              <c:strCache>
                <c:ptCount val="10"/>
                <c:pt idx="0">
                  <c:v>I ciclo 2016</c:v>
                </c:pt>
                <c:pt idx="1">
                  <c:v>II ciclo 2016</c:v>
                </c:pt>
                <c:pt idx="2">
                  <c:v>I ciclo 2017</c:v>
                </c:pt>
                <c:pt idx="3">
                  <c:v>II ciclo 2017</c:v>
                </c:pt>
                <c:pt idx="4">
                  <c:v>I ciclo 2018</c:v>
                </c:pt>
                <c:pt idx="5">
                  <c:v>II ciclo 2018</c:v>
                </c:pt>
                <c:pt idx="6">
                  <c:v>I ciclo 2019</c:v>
                </c:pt>
                <c:pt idx="7">
                  <c:v>II ciclo 2019</c:v>
                </c:pt>
                <c:pt idx="8">
                  <c:v>I ciclo 2020</c:v>
                </c:pt>
                <c:pt idx="9">
                  <c:v>II ciclo 2020</c:v>
                </c:pt>
              </c:strCache>
            </c:strRef>
          </c:cat>
          <c:val>
            <c:numRef>
              <c:f>'[2]GRH-2'!$B$2:$B$11</c:f>
              <c:numCache>
                <c:formatCode>General</c:formatCode>
                <c:ptCount val="10"/>
                <c:pt idx="0">
                  <c:v>1875</c:v>
                </c:pt>
                <c:pt idx="1">
                  <c:v>1877</c:v>
                </c:pt>
                <c:pt idx="2">
                  <c:v>1950</c:v>
                </c:pt>
                <c:pt idx="3">
                  <c:v>1867</c:v>
                </c:pt>
                <c:pt idx="4">
                  <c:v>1871</c:v>
                </c:pt>
                <c:pt idx="5">
                  <c:v>1890</c:v>
                </c:pt>
                <c:pt idx="6">
                  <c:v>1878</c:v>
                </c:pt>
                <c:pt idx="7">
                  <c:v>1890</c:v>
                </c:pt>
                <c:pt idx="8">
                  <c:v>1949</c:v>
                </c:pt>
                <c:pt idx="9">
                  <c:v>1944</c:v>
                </c:pt>
              </c:numCache>
            </c:numRef>
          </c:val>
          <c:smooth val="0"/>
          <c:extLst>
            <c:ext xmlns:c16="http://schemas.microsoft.com/office/drawing/2014/chart" uri="{C3380CC4-5D6E-409C-BE32-E72D297353CC}">
              <c16:uniqueId val="{00000000-6095-420D-9F8E-61E6300CA01E}"/>
            </c:ext>
          </c:extLst>
        </c:ser>
        <c:ser>
          <c:idx val="1"/>
          <c:order val="1"/>
          <c:tx>
            <c:strRef>
              <c:f>'[2]GRH-2'!$C$1</c:f>
              <c:strCache>
                <c:ptCount val="1"/>
                <c:pt idx="0">
                  <c:v>Interino</c:v>
                </c:pt>
              </c:strCache>
            </c:strRef>
          </c:tx>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'[2]GRH-2'!$A$2:$A$11</c:f>
              <c:strCache>
                <c:ptCount val="10"/>
                <c:pt idx="0">
                  <c:v>I ciclo 2016</c:v>
                </c:pt>
                <c:pt idx="1">
                  <c:v>II ciclo 2016</c:v>
                </c:pt>
                <c:pt idx="2">
                  <c:v>I ciclo 2017</c:v>
                </c:pt>
                <c:pt idx="3">
                  <c:v>II ciclo 2017</c:v>
                </c:pt>
                <c:pt idx="4">
                  <c:v>I ciclo 2018</c:v>
                </c:pt>
                <c:pt idx="5">
                  <c:v>II ciclo 2018</c:v>
                </c:pt>
                <c:pt idx="6">
                  <c:v>I ciclo 2019</c:v>
                </c:pt>
                <c:pt idx="7">
                  <c:v>II ciclo 2019</c:v>
                </c:pt>
                <c:pt idx="8">
                  <c:v>I ciclo 2020</c:v>
                </c:pt>
                <c:pt idx="9">
                  <c:v>II ciclo 2020</c:v>
                </c:pt>
              </c:strCache>
            </c:strRef>
          </c:cat>
          <c:val>
            <c:numRef>
              <c:f>'[2]GRH-2'!$C$2:$C$11</c:f>
              <c:numCache>
                <c:formatCode>General</c:formatCode>
                <c:ptCount val="10"/>
                <c:pt idx="0">
                  <c:v>4225</c:v>
                </c:pt>
                <c:pt idx="1">
                  <c:v>4256</c:v>
                </c:pt>
                <c:pt idx="2">
                  <c:v>4350</c:v>
                </c:pt>
                <c:pt idx="3">
                  <c:v>4093</c:v>
                </c:pt>
                <c:pt idx="4">
                  <c:v>4326</c:v>
                </c:pt>
                <c:pt idx="5">
                  <c:v>4399</c:v>
                </c:pt>
                <c:pt idx="6">
                  <c:v>4283</c:v>
                </c:pt>
                <c:pt idx="7">
                  <c:v>4399</c:v>
                </c:pt>
                <c:pt idx="8">
                  <c:v>4414</c:v>
                </c:pt>
                <c:pt idx="9">
                  <c:v>4373</c:v>
                </c:pt>
              </c:numCache>
            </c:numRef>
          </c:val>
          <c:smooth val="0"/>
          <c:extLst>
            <c:ext xmlns:c16="http://schemas.microsoft.com/office/drawing/2014/chart" uri="{C3380CC4-5D6E-409C-BE32-E72D297353CC}">
              <c16:uniqueId val="{00000001-6095-420D-9F8E-61E6300CA01E}"/>
            </c:ext>
          </c:extLst>
        </c:ser>
        <c:dLbls>
          <c:showLegendKey val="0"/>
          <c:showVal val="0"/>
          <c:showCatName val="0"/>
          <c:showSerName val="0"/>
          <c:showPercent val="0"/>
          <c:showBubbleSize val="0"/>
        </c:dLbls>
        <c:marker val="1"/>
        <c:smooth val="0"/>
        <c:axId val="-680671872"/>
        <c:axId val="-680671328"/>
      </c:lineChart>
      <c:catAx>
        <c:axId val="-680671872"/>
        <c:scaling>
          <c:orientation val="minMax"/>
        </c:scaling>
        <c:delete val="0"/>
        <c:axPos val="b"/>
        <c:numFmt formatCode="General" sourceLinked="1"/>
        <c:majorTickMark val="out"/>
        <c:minorTickMark val="out"/>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80671328"/>
        <c:crossesAt val="0"/>
        <c:auto val="1"/>
        <c:lblAlgn val="ctr"/>
        <c:lblOffset val="100"/>
        <c:noMultiLvlLbl val="0"/>
      </c:catAx>
      <c:valAx>
        <c:axId val="-680671328"/>
        <c:scaling>
          <c:orientation val="minMax"/>
          <c:max val="5000"/>
          <c:min val="0"/>
        </c:scaling>
        <c:delete val="0"/>
        <c:axPos val="l"/>
        <c:majorGridlines/>
        <c:numFmt formatCode="General" sourceLinked="0"/>
        <c:majorTickMark val="out"/>
        <c:minorTickMark val="out"/>
        <c:tickLblPos val="nextTo"/>
        <c:spPr>
          <a:ln w="9525">
            <a:noFill/>
          </a:ln>
        </c:spPr>
        <c:txPr>
          <a:bodyPr rot="0" vert="horz"/>
          <a:lstStyle/>
          <a:p>
            <a:pPr>
              <a:defRPr sz="900" b="0" i="0" u="none" strike="noStrike" baseline="0">
                <a:solidFill>
                  <a:srgbClr val="000000"/>
                </a:solidFill>
                <a:latin typeface="Calibri"/>
                <a:ea typeface="Calibri"/>
                <a:cs typeface="Calibri"/>
              </a:defRPr>
            </a:pPr>
            <a:endParaRPr lang="es-CR"/>
          </a:p>
        </c:txPr>
        <c:crossAx val="-680671872"/>
        <c:crosses val="autoZero"/>
        <c:crossBetween val="between"/>
      </c:valAx>
      <c:spPr>
        <a:ln>
          <a:solidFill>
            <a:schemeClr val="tx1"/>
          </a:solidFill>
        </a:ln>
      </c:spPr>
    </c:plotArea>
    <c:legend>
      <c:legendPos val="r"/>
      <c:layout>
        <c:manualLayout>
          <c:xMode val="edge"/>
          <c:yMode val="edge"/>
          <c:x val="0.6683422342812908"/>
          <c:y val="0.93605094564848368"/>
          <c:w val="0.27011752379016174"/>
          <c:h val="4.0335111101376553E-2"/>
        </c:manualLayout>
      </c:layout>
      <c:overlay val="0"/>
      <c:spPr>
        <a:ln w="3175" cap="rnd" cmpd="dbl">
          <a:solidFill>
            <a:schemeClr val="tx1"/>
          </a:solidFill>
        </a:ln>
      </c:spPr>
      <c:txPr>
        <a:bodyPr/>
        <a:lstStyle/>
        <a:p>
          <a:pPr>
            <a:defRPr sz="690" b="0" i="0" u="none" strike="noStrike" baseline="0">
              <a:solidFill>
                <a:srgbClr val="000000"/>
              </a:solidFill>
              <a:latin typeface="Arial"/>
              <a:ea typeface="Arial"/>
              <a:cs typeface="Arial"/>
            </a:defRPr>
          </a:pPr>
          <a:endParaRPr lang="es-CR"/>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2020</a:t>
            </a:r>
          </a:p>
        </c:rich>
      </c:tx>
      <c:layout>
        <c:manualLayout>
          <c:xMode val="edge"/>
          <c:yMode val="edge"/>
          <c:x val="0.26377777777777778"/>
          <c:y val="4.236220472440945E-2"/>
        </c:manualLayout>
      </c:layout>
      <c:overlay val="0"/>
      <c:spPr>
        <a:noFill/>
        <a:ln w="25400">
          <a:noFill/>
        </a:ln>
      </c:spPr>
    </c:title>
    <c:autoTitleDeleted val="0"/>
    <c:view3D>
      <c:rotX val="75"/>
      <c:rotY val="7"/>
      <c:rAngAx val="0"/>
      <c:perspective val="0"/>
    </c:view3D>
    <c:floor>
      <c:thickness val="0"/>
    </c:floor>
    <c:sideWall>
      <c:thickness val="0"/>
    </c:sideWall>
    <c:backWall>
      <c:thickness val="0"/>
    </c:backWall>
    <c:plotArea>
      <c:layout>
        <c:manualLayout>
          <c:layoutTarget val="inner"/>
          <c:xMode val="edge"/>
          <c:yMode val="edge"/>
          <c:x val="0.28190742375924049"/>
          <c:y val="0.19989175623120101"/>
          <c:w val="0.48078535827136537"/>
          <c:h val="0.79037588367147538"/>
        </c:manualLayout>
      </c:layout>
      <c:pie3DChart>
        <c:varyColors val="1"/>
        <c:ser>
          <c:idx val="3"/>
          <c:order val="0"/>
          <c:dPt>
            <c:idx val="0"/>
            <c:bubble3D val="0"/>
            <c:spPr>
              <a:solidFill>
                <a:schemeClr val="accent2">
                  <a:lumMod val="20000"/>
                  <a:lumOff val="80000"/>
                </a:schemeClr>
              </a:solidFill>
            </c:spPr>
            <c:extLst>
              <c:ext xmlns:c16="http://schemas.microsoft.com/office/drawing/2014/chart" uri="{C3380CC4-5D6E-409C-BE32-E72D297353CC}">
                <c16:uniqueId val="{00000001-4A31-40DE-AD46-A2EA9B1462EF}"/>
              </c:ext>
            </c:extLst>
          </c:dPt>
          <c:dPt>
            <c:idx val="1"/>
            <c:bubble3D val="0"/>
            <c:spPr>
              <a:solidFill>
                <a:schemeClr val="tx2">
                  <a:lumMod val="20000"/>
                  <a:lumOff val="80000"/>
                </a:schemeClr>
              </a:solidFill>
            </c:spPr>
            <c:extLst>
              <c:ext xmlns:c16="http://schemas.microsoft.com/office/drawing/2014/chart" uri="{C3380CC4-5D6E-409C-BE32-E72D297353CC}">
                <c16:uniqueId val="{00000003-4A31-40DE-AD46-A2EA9B1462EF}"/>
              </c:ext>
            </c:extLst>
          </c:dPt>
          <c:dLbls>
            <c:numFmt formatCode="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[20]GD9!$B$2:$C$2</c:f>
              <c:strCache>
                <c:ptCount val="2"/>
                <c:pt idx="0">
                  <c:v>Femenino</c:v>
                </c:pt>
                <c:pt idx="1">
                  <c:v>Masculino</c:v>
                </c:pt>
              </c:strCache>
            </c:strRef>
          </c:cat>
          <c:val>
            <c:numRef>
              <c:f>[20]GD9!$B$3:$C$3</c:f>
              <c:numCache>
                <c:formatCode>General</c:formatCode>
                <c:ptCount val="2"/>
                <c:pt idx="0">
                  <c:v>58.68</c:v>
                </c:pt>
                <c:pt idx="1">
                  <c:v>41.32</c:v>
                </c:pt>
              </c:numCache>
            </c:numRef>
          </c:val>
          <c:extLst>
            <c:ext xmlns:c16="http://schemas.microsoft.com/office/drawing/2014/chart" uri="{C3380CC4-5D6E-409C-BE32-E72D297353CC}">
              <c16:uniqueId val="{00000004-4A31-40DE-AD46-A2EA9B1462EF}"/>
            </c:ext>
          </c:extLst>
        </c:ser>
        <c:dLbls>
          <c:showLegendKey val="0"/>
          <c:showVal val="0"/>
          <c:showCatName val="0"/>
          <c:showSerName val="0"/>
          <c:showPercent val="0"/>
          <c:showBubbleSize val="0"/>
          <c:showLeaderLines val="0"/>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2020</a:t>
            </a:r>
          </a:p>
        </c:rich>
      </c:tx>
      <c:layout>
        <c:manualLayout>
          <c:xMode val="edge"/>
          <c:yMode val="edge"/>
          <c:x val="0.2580325000358562"/>
          <c:y val="4.26962952841307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6035153392711152"/>
          <c:y val="0.19843067564814879"/>
          <c:w val="0.49028039527845912"/>
          <c:h val="0.79800108171135165"/>
        </c:manualLayout>
      </c:layout>
      <c:pie3DChart>
        <c:varyColors val="1"/>
        <c:ser>
          <c:idx val="3"/>
          <c:order val="0"/>
          <c:dPt>
            <c:idx val="0"/>
            <c:bubble3D val="0"/>
            <c:spPr>
              <a:solidFill>
                <a:schemeClr val="accent2">
                  <a:lumMod val="40000"/>
                  <a:lumOff val="60000"/>
                </a:schemeClr>
              </a:solidFill>
            </c:spPr>
            <c:extLst>
              <c:ext xmlns:c16="http://schemas.microsoft.com/office/drawing/2014/chart" uri="{C3380CC4-5D6E-409C-BE32-E72D297353CC}">
                <c16:uniqueId val="{00000001-28F0-41E3-8893-F50A35F9DA5D}"/>
              </c:ext>
            </c:extLst>
          </c:dPt>
          <c:dPt>
            <c:idx val="1"/>
            <c:bubble3D val="0"/>
            <c:spPr>
              <a:solidFill>
                <a:schemeClr val="accent1">
                  <a:lumMod val="75000"/>
                </a:schemeClr>
              </a:solidFill>
            </c:spPr>
            <c:extLst>
              <c:ext xmlns:c16="http://schemas.microsoft.com/office/drawing/2014/chart" uri="{C3380CC4-5D6E-409C-BE32-E72D297353CC}">
                <c16:uniqueId val="{00000003-28F0-41E3-8893-F50A35F9DA5D}"/>
              </c:ext>
            </c:extLst>
          </c:dPt>
          <c:dPt>
            <c:idx val="2"/>
            <c:bubble3D val="0"/>
            <c:spPr>
              <a:solidFill>
                <a:schemeClr val="tx2">
                  <a:lumMod val="20000"/>
                  <a:lumOff val="80000"/>
                </a:schemeClr>
              </a:solidFill>
            </c:spPr>
            <c:extLst>
              <c:ext xmlns:c16="http://schemas.microsoft.com/office/drawing/2014/chart" uri="{C3380CC4-5D6E-409C-BE32-E72D297353CC}">
                <c16:uniqueId val="{00000005-28F0-41E3-8893-F50A35F9DA5D}"/>
              </c:ext>
            </c:extLst>
          </c:dPt>
          <c:dLbls>
            <c:dLbl>
              <c:idx val="0"/>
              <c:layout>
                <c:manualLayout>
                  <c:x val="2.0036429872495445E-2"/>
                  <c:y val="-1.4272970561998216E-2"/>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8F0-41E3-8893-F50A35F9DA5D}"/>
                </c:ext>
              </c:extLst>
            </c:dLbl>
            <c:dLbl>
              <c:idx val="1"/>
              <c:layout>
                <c:manualLayout>
                  <c:x val="3.6430589618920584E-3"/>
                  <c:y val="2.1409455842997322E-2"/>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3901639344262293"/>
                      <c:h val="4.63871543264942E-2"/>
                    </c:manualLayout>
                  </c15:layout>
                </c:ext>
                <c:ext xmlns:c16="http://schemas.microsoft.com/office/drawing/2014/chart" uri="{C3380CC4-5D6E-409C-BE32-E72D297353CC}">
                  <c16:uniqueId val="{00000003-28F0-41E3-8893-F50A35F9DA5D}"/>
                </c:ext>
              </c:extLst>
            </c:dLbl>
            <c:dLbl>
              <c:idx val="2"/>
              <c:layout>
                <c:manualLayout>
                  <c:x val="-2.3679417122040074E-2"/>
                  <c:y val="-2.1409455842997322E-2"/>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8F0-41E3-8893-F50A35F9DA5D}"/>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'[21]I-1'!$B$3:$D$3</c:f>
              <c:strCache>
                <c:ptCount val="3"/>
                <c:pt idx="0">
                  <c:v>De Apoyo</c:v>
                </c:pt>
                <c:pt idx="1">
                  <c:v>Docente</c:v>
                </c:pt>
                <c:pt idx="2">
                  <c:v>Administración </c:v>
                </c:pt>
              </c:strCache>
            </c:strRef>
          </c:cat>
          <c:val>
            <c:numRef>
              <c:f>'[21]I-1'!$B$4:$D$4</c:f>
              <c:numCache>
                <c:formatCode>General</c:formatCode>
                <c:ptCount val="3"/>
                <c:pt idx="0">
                  <c:v>34.799999999999997</c:v>
                </c:pt>
                <c:pt idx="1">
                  <c:v>32.97</c:v>
                </c:pt>
                <c:pt idx="2">
                  <c:v>32.24</c:v>
                </c:pt>
              </c:numCache>
            </c:numRef>
          </c:val>
          <c:extLst>
            <c:ext xmlns:c16="http://schemas.microsoft.com/office/drawing/2014/chart" uri="{C3380CC4-5D6E-409C-BE32-E72D297353CC}">
              <c16:uniqueId val="{00000006-28F0-41E3-8893-F50A35F9DA5D}"/>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2020</a:t>
            </a:r>
          </a:p>
        </c:rich>
      </c:tx>
      <c:layout>
        <c:manualLayout>
          <c:xMode val="edge"/>
          <c:yMode val="edge"/>
          <c:x val="0.22951582867783984"/>
          <c:y val="3.0534410471418347E-2"/>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860284995932312"/>
          <c:y val="0.21077818516960189"/>
          <c:w val="0.43737333939989431"/>
          <c:h val="0.73263789545390789"/>
        </c:manualLayout>
      </c:layout>
      <c:pie3DChart>
        <c:varyColors val="1"/>
        <c:ser>
          <c:idx val="3"/>
          <c:order val="0"/>
          <c:explosion val="3"/>
          <c:dPt>
            <c:idx val="0"/>
            <c:bubble3D val="0"/>
            <c:spPr>
              <a:gradFill flip="none" rotWithShape="1">
                <a:gsLst>
                  <a:gs pos="0">
                    <a:srgbClr val="FFFF00">
                      <a:tint val="66000"/>
                      <a:satMod val="160000"/>
                    </a:srgbClr>
                  </a:gs>
                  <a:gs pos="50000">
                    <a:srgbClr val="FFFF00">
                      <a:tint val="44500"/>
                      <a:satMod val="160000"/>
                    </a:srgbClr>
                  </a:gs>
                  <a:gs pos="100000">
                    <a:srgbClr val="FFFF00">
                      <a:tint val="23500"/>
                      <a:satMod val="160000"/>
                    </a:srgbClr>
                  </a:gs>
                </a:gsLst>
                <a:path path="circle">
                  <a:fillToRect l="50000" t="50000" r="50000" b="50000"/>
                </a:path>
                <a:tileRect/>
              </a:gradFill>
            </c:spPr>
            <c:extLst>
              <c:ext xmlns:c16="http://schemas.microsoft.com/office/drawing/2014/chart" uri="{C3380CC4-5D6E-409C-BE32-E72D297353CC}">
                <c16:uniqueId val="{00000001-4409-4E97-BC15-CFE22C705995}"/>
              </c:ext>
            </c:extLst>
          </c:dPt>
          <c:dPt>
            <c:idx val="1"/>
            <c:bubble3D val="0"/>
            <c:spPr>
              <a:gradFill flip="none" rotWithShape="1">
                <a:gsLst>
                  <a:gs pos="0">
                    <a:srgbClr val="92D050">
                      <a:tint val="66000"/>
                      <a:satMod val="160000"/>
                    </a:srgbClr>
                  </a:gs>
                  <a:gs pos="50000">
                    <a:srgbClr val="92D050">
                      <a:tint val="44500"/>
                      <a:satMod val="160000"/>
                    </a:srgbClr>
                  </a:gs>
                  <a:gs pos="100000">
                    <a:srgbClr val="92D050">
                      <a:tint val="23500"/>
                      <a:satMod val="160000"/>
                    </a:srgbClr>
                  </a:gs>
                </a:gsLst>
                <a:path path="circle">
                  <a:fillToRect l="50000" t="50000" r="50000" b="50000"/>
                </a:path>
                <a:tileRect/>
              </a:gradFill>
            </c:spPr>
            <c:extLst>
              <c:ext xmlns:c16="http://schemas.microsoft.com/office/drawing/2014/chart" uri="{C3380CC4-5D6E-409C-BE32-E72D297353CC}">
                <c16:uniqueId val="{00000003-4409-4E97-BC15-CFE22C705995}"/>
              </c:ext>
            </c:extLst>
          </c:dPt>
          <c:dPt>
            <c:idx val="2"/>
            <c:bubble3D val="0"/>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10800000" scaled="1"/>
                <a:tileRect/>
              </a:gradFill>
            </c:spPr>
            <c:extLst>
              <c:ext xmlns:c16="http://schemas.microsoft.com/office/drawing/2014/chart" uri="{C3380CC4-5D6E-409C-BE32-E72D297353CC}">
                <c16:uniqueId val="{00000005-4409-4E97-BC15-CFE22C705995}"/>
              </c:ext>
            </c:extLst>
          </c:dPt>
          <c:dPt>
            <c:idx val="3"/>
            <c:bubble3D val="0"/>
            <c:spPr>
              <a:gradFill flip="none" rotWithShape="1">
                <a:gsLst>
                  <a:gs pos="0">
                    <a:srgbClr val="0070C0">
                      <a:tint val="66000"/>
                      <a:satMod val="160000"/>
                    </a:srgbClr>
                  </a:gs>
                  <a:gs pos="50000">
                    <a:srgbClr val="0070C0">
                      <a:tint val="44500"/>
                      <a:satMod val="160000"/>
                    </a:srgbClr>
                  </a:gs>
                  <a:gs pos="100000">
                    <a:srgbClr val="0070C0">
                      <a:tint val="23500"/>
                      <a:satMod val="160000"/>
                    </a:srgbClr>
                  </a:gs>
                </a:gsLst>
                <a:lin ang="0" scaled="1"/>
                <a:tileRect/>
              </a:gradFill>
              <a:ln>
                <a:solidFill>
                  <a:schemeClr val="bg2">
                    <a:lumMod val="75000"/>
                  </a:schemeClr>
                </a:solidFill>
              </a:ln>
            </c:spPr>
            <c:extLst>
              <c:ext xmlns:c16="http://schemas.microsoft.com/office/drawing/2014/chart" uri="{C3380CC4-5D6E-409C-BE32-E72D297353CC}">
                <c16:uniqueId val="{00000007-4409-4E97-BC15-CFE22C705995}"/>
              </c:ext>
            </c:extLst>
          </c:dPt>
          <c:dPt>
            <c:idx val="4"/>
            <c:bubble3D val="0"/>
            <c:spPr>
              <a:solidFill>
                <a:srgbClr val="FFCC99"/>
              </a:solidFill>
            </c:spPr>
            <c:extLst>
              <c:ext xmlns:c16="http://schemas.microsoft.com/office/drawing/2014/chart" uri="{C3380CC4-5D6E-409C-BE32-E72D297353CC}">
                <c16:uniqueId val="{00000009-4409-4E97-BC15-CFE22C705995}"/>
              </c:ext>
            </c:extLst>
          </c:dPt>
          <c:dLbls>
            <c:dLbl>
              <c:idx val="0"/>
              <c:layout>
                <c:manualLayout>
                  <c:x val="1.11731843575419E-2"/>
                  <c:y val="7.7922077922076968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409-4E97-BC15-CFE22C705995}"/>
                </c:ext>
              </c:extLst>
            </c:dLbl>
            <c:numFmt formatCode="0.00%" sourceLinked="0"/>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('[22]GI-2'!$B$3,'[22]GI-2'!$C$3,'[22]GI-2'!$D$3,'[22]GI-2'!$E$3,'[22]GI-2'!$F$3)</c:f>
              <c:strCache>
                <c:ptCount val="5"/>
                <c:pt idx="0">
                  <c:v>Activos</c:v>
                </c:pt>
                <c:pt idx="1">
                  <c:v>Nuevos</c:v>
                </c:pt>
                <c:pt idx="2">
                  <c:v>Terminados</c:v>
                </c:pt>
                <c:pt idx="3">
                  <c:v>Ampliaciones</c:v>
                </c:pt>
                <c:pt idx="4">
                  <c:v>Otros</c:v>
                </c:pt>
              </c:strCache>
            </c:strRef>
          </c:cat>
          <c:val>
            <c:numRef>
              <c:f>('[22]GI-2'!$B$4,'[22]GI-2'!$C$4,'[22]GI-2'!$D$4,'[22]GI-2'!$E$4,'[22]GI-2'!$F$4)</c:f>
              <c:numCache>
                <c:formatCode>General</c:formatCode>
                <c:ptCount val="5"/>
                <c:pt idx="0">
                  <c:v>1862</c:v>
                </c:pt>
                <c:pt idx="1">
                  <c:v>505</c:v>
                </c:pt>
                <c:pt idx="2">
                  <c:v>445</c:v>
                </c:pt>
                <c:pt idx="3">
                  <c:v>605</c:v>
                </c:pt>
                <c:pt idx="4">
                  <c:v>93</c:v>
                </c:pt>
              </c:numCache>
            </c:numRef>
          </c:val>
          <c:extLst>
            <c:ext xmlns:c16="http://schemas.microsoft.com/office/drawing/2014/chart" uri="{C3380CC4-5D6E-409C-BE32-E72D297353CC}">
              <c16:uniqueId val="{0000000A-4409-4E97-BC15-CFE22C705995}"/>
            </c:ext>
          </c:extLst>
        </c:ser>
        <c:dLbls>
          <c:showLegendKey val="0"/>
          <c:showVal val="0"/>
          <c:showCatName val="0"/>
          <c:showSerName val="0"/>
          <c:showPercent val="0"/>
          <c:showBubbleSize val="0"/>
          <c:showLeaderLines val="0"/>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2020</a:t>
            </a:r>
          </a:p>
        </c:rich>
      </c:tx>
      <c:layout>
        <c:manualLayout>
          <c:xMode val="edge"/>
          <c:yMode val="edge"/>
          <c:x val="0.25837995064049829"/>
          <c:y val="2.890176031660964E-2"/>
        </c:manualLayout>
      </c:layout>
      <c:overlay val="0"/>
      <c:spPr>
        <a:noFill/>
        <a:ln w="25400">
          <a:noFill/>
        </a:ln>
      </c:spPr>
    </c:title>
    <c:autoTitleDeleted val="0"/>
    <c:view3D>
      <c:rotX val="75"/>
      <c:rotY val="50"/>
      <c:rAngAx val="0"/>
      <c:perspective val="0"/>
    </c:view3D>
    <c:floor>
      <c:thickness val="0"/>
    </c:floor>
    <c:sideWall>
      <c:thickness val="0"/>
    </c:sideWall>
    <c:backWall>
      <c:thickness val="0"/>
    </c:backWall>
    <c:plotArea>
      <c:layout>
        <c:manualLayout>
          <c:layoutTarget val="inner"/>
          <c:xMode val="edge"/>
          <c:yMode val="edge"/>
          <c:x val="0.28927459160888469"/>
          <c:y val="0.22684688955765345"/>
          <c:w val="0.44492669526383827"/>
          <c:h val="0.7448833326462464"/>
        </c:manualLayout>
      </c:layout>
      <c:pie3DChart>
        <c:varyColors val="1"/>
        <c:ser>
          <c:idx val="3"/>
          <c:order val="0"/>
          <c:spPr>
            <a:solidFill>
              <a:schemeClr val="accent2">
                <a:lumMod val="40000"/>
                <a:lumOff val="60000"/>
              </a:schemeClr>
            </a:solidFill>
          </c:spPr>
          <c:dPt>
            <c:idx val="0"/>
            <c:bubble3D val="0"/>
            <c:explosion val="9"/>
            <c:extLst>
              <c:ext xmlns:c16="http://schemas.microsoft.com/office/drawing/2014/chart" uri="{C3380CC4-5D6E-409C-BE32-E72D297353CC}">
                <c16:uniqueId val="{00000001-63AA-4799-B693-0768D44FB67B}"/>
              </c:ext>
            </c:extLst>
          </c:dPt>
          <c:dPt>
            <c:idx val="1"/>
            <c:bubble3D val="0"/>
            <c:explosion val="7"/>
            <c:spPr>
              <a:solidFill>
                <a:schemeClr val="accent1">
                  <a:lumMod val="60000"/>
                  <a:lumOff val="40000"/>
                </a:schemeClr>
              </a:solidFill>
            </c:spPr>
            <c:extLst>
              <c:ext xmlns:c16="http://schemas.microsoft.com/office/drawing/2014/chart" uri="{C3380CC4-5D6E-409C-BE32-E72D297353CC}">
                <c16:uniqueId val="{00000003-63AA-4799-B693-0768D44FB67B}"/>
              </c:ext>
            </c:extLst>
          </c:dPt>
          <c:dPt>
            <c:idx val="2"/>
            <c:bubble3D val="0"/>
            <c:explosion val="18"/>
            <c:spPr>
              <a:solidFill>
                <a:srgbClr val="FFFF00"/>
              </a:solidFill>
            </c:spPr>
            <c:extLst>
              <c:ext xmlns:c16="http://schemas.microsoft.com/office/drawing/2014/chart" uri="{C3380CC4-5D6E-409C-BE32-E72D297353CC}">
                <c16:uniqueId val="{00000005-63AA-4799-B693-0768D44FB67B}"/>
              </c:ext>
            </c:extLst>
          </c:dPt>
          <c:dLbls>
            <c:dLbl>
              <c:idx val="0"/>
              <c:layout>
                <c:manualLayout>
                  <c:x val="-2.9850746268656716E-2"/>
                  <c:y val="-2.6178010471204188E-2"/>
                </c:manualLayout>
              </c:layout>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63AA-4799-B693-0768D44FB67B}"/>
                </c:ext>
              </c:extLst>
            </c:dLbl>
            <c:dLbl>
              <c:idx val="1"/>
              <c:layout>
                <c:manualLayout>
                  <c:x val="-8.2089552238805971E-2"/>
                  <c:y val="-4.0842540297646029E-2"/>
                </c:manualLayout>
              </c:layout>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AA-4799-B693-0768D44FB67B}"/>
                </c:ext>
              </c:extLst>
            </c:dLbl>
            <c:dLbl>
              <c:idx val="2"/>
              <c:layout>
                <c:manualLayout>
                  <c:x val="1.1194029850746268E-2"/>
                  <c:y val="3.6649214659685861E-2"/>
                </c:manualLayout>
              </c:layout>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63AA-4799-B693-0768D44FB67B}"/>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'[23]GI-3'!$B$3:$D$3</c:f>
              <c:strCache>
                <c:ptCount val="3"/>
                <c:pt idx="0">
                  <c:v>Básica</c:v>
                </c:pt>
                <c:pt idx="1">
                  <c:v>Apliacada</c:v>
                </c:pt>
                <c:pt idx="2">
                  <c:v>Tecnológica</c:v>
                </c:pt>
              </c:strCache>
            </c:strRef>
          </c:cat>
          <c:val>
            <c:numRef>
              <c:f>'[23]GI-3'!$B$4:$D$4</c:f>
              <c:numCache>
                <c:formatCode>General</c:formatCode>
                <c:ptCount val="3"/>
                <c:pt idx="0">
                  <c:v>97.18</c:v>
                </c:pt>
                <c:pt idx="1">
                  <c:v>2.2400000000000002</c:v>
                </c:pt>
                <c:pt idx="2">
                  <c:v>0.57999999999999996</c:v>
                </c:pt>
              </c:numCache>
            </c:numRef>
          </c:val>
          <c:extLst>
            <c:ext xmlns:c16="http://schemas.microsoft.com/office/drawing/2014/chart" uri="{C3380CC4-5D6E-409C-BE32-E72D297353CC}">
              <c16:uniqueId val="{00000006-63AA-4799-B693-0768D44FB67B}"/>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i="0" u="none" strike="noStrike" baseline="0">
                <a:solidFill>
                  <a:srgbClr val="000000"/>
                </a:solidFill>
                <a:latin typeface="Times New Roman"/>
                <a:ea typeface="Times New Roman"/>
                <a:cs typeface="Times New Roman"/>
              </a:defRPr>
            </a:pPr>
            <a:r>
              <a:rPr lang="es-CR"/>
              <a:t>Distribución absoluta de los Investigadores (as) que participan en los Proyectos de Investigación, según grado académico y género.  </a:t>
            </a:r>
          </a:p>
        </c:rich>
      </c:tx>
      <c:layout>
        <c:manualLayout>
          <c:xMode val="edge"/>
          <c:yMode val="edge"/>
          <c:x val="0.15471233876514101"/>
          <c:y val="7.6904942042387056E-2"/>
        </c:manualLayout>
      </c:layout>
      <c:overlay val="1"/>
      <c:spPr>
        <a:noFill/>
        <a:ln w="25400">
          <a:noFill/>
        </a:ln>
      </c:spPr>
    </c:title>
    <c:autoTitleDeleted val="0"/>
    <c:plotArea>
      <c:layout>
        <c:manualLayout>
          <c:layoutTarget val="inner"/>
          <c:xMode val="edge"/>
          <c:yMode val="edge"/>
          <c:x val="9.0082389433941076E-2"/>
          <c:y val="0.2143033439278508"/>
          <c:w val="0.87162055946215278"/>
          <c:h val="0.66240037699992638"/>
        </c:manualLayout>
      </c:layout>
      <c:barChart>
        <c:barDir val="bar"/>
        <c:grouping val="clustered"/>
        <c:varyColors val="0"/>
        <c:ser>
          <c:idx val="1"/>
          <c:order val="0"/>
          <c:tx>
            <c:strRef>
              <c:f>'[24]GI-4'!$D$2</c:f>
              <c:strCache>
                <c:ptCount val="1"/>
                <c:pt idx="0">
                  <c:v>Hombre</c:v>
                </c:pt>
              </c:strCache>
            </c:strRef>
          </c:tx>
          <c:spPr>
            <a:solidFill>
              <a:schemeClr val="accent5">
                <a:lumMod val="40000"/>
                <a:lumOff val="60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'[24]GI-4'!$B$3:$B$6</c:f>
              <c:strCache>
                <c:ptCount val="4"/>
                <c:pt idx="0">
                  <c:v>Bachiller</c:v>
                </c:pt>
                <c:pt idx="1">
                  <c:v>Licenciado</c:v>
                </c:pt>
                <c:pt idx="2">
                  <c:v>Doctor</c:v>
                </c:pt>
                <c:pt idx="3">
                  <c:v>Master</c:v>
                </c:pt>
              </c:strCache>
            </c:strRef>
          </c:cat>
          <c:val>
            <c:numRef>
              <c:f>'[24]GI-4'!$D$3:$D$6</c:f>
              <c:numCache>
                <c:formatCode>General</c:formatCode>
                <c:ptCount val="4"/>
                <c:pt idx="0">
                  <c:v>93</c:v>
                </c:pt>
                <c:pt idx="1">
                  <c:v>211</c:v>
                </c:pt>
                <c:pt idx="2">
                  <c:v>458</c:v>
                </c:pt>
                <c:pt idx="3">
                  <c:v>283</c:v>
                </c:pt>
              </c:numCache>
            </c:numRef>
          </c:val>
          <c:extLst>
            <c:ext xmlns:c16="http://schemas.microsoft.com/office/drawing/2014/chart" uri="{C3380CC4-5D6E-409C-BE32-E72D297353CC}">
              <c16:uniqueId val="{00000000-594A-4AD9-9487-38C053B6E6A8}"/>
            </c:ext>
          </c:extLst>
        </c:ser>
        <c:ser>
          <c:idx val="0"/>
          <c:order val="1"/>
          <c:tx>
            <c:strRef>
              <c:f>'[24]GI-4'!$C$2</c:f>
              <c:strCache>
                <c:ptCount val="1"/>
                <c:pt idx="0">
                  <c:v>Mujer</c:v>
                </c:pt>
              </c:strCache>
            </c:strRef>
          </c:tx>
          <c:spPr>
            <a:solidFill>
              <a:schemeClr val="accent4">
                <a:lumMod val="20000"/>
                <a:lumOff val="80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'[24]GI-4'!$B$3:$B$6</c:f>
              <c:strCache>
                <c:ptCount val="4"/>
                <c:pt idx="0">
                  <c:v>Bachiller</c:v>
                </c:pt>
                <c:pt idx="1">
                  <c:v>Licenciado</c:v>
                </c:pt>
                <c:pt idx="2">
                  <c:v>Doctor</c:v>
                </c:pt>
                <c:pt idx="3">
                  <c:v>Master</c:v>
                </c:pt>
              </c:strCache>
            </c:strRef>
          </c:cat>
          <c:val>
            <c:numRef>
              <c:f>'[24]GI-4'!$C$3:$C$6</c:f>
              <c:numCache>
                <c:formatCode>General</c:formatCode>
                <c:ptCount val="4"/>
                <c:pt idx="0">
                  <c:v>59</c:v>
                </c:pt>
                <c:pt idx="1">
                  <c:v>200</c:v>
                </c:pt>
                <c:pt idx="2">
                  <c:v>261</c:v>
                </c:pt>
                <c:pt idx="3">
                  <c:v>316</c:v>
                </c:pt>
              </c:numCache>
            </c:numRef>
          </c:val>
          <c:extLst>
            <c:ext xmlns:c16="http://schemas.microsoft.com/office/drawing/2014/chart" uri="{C3380CC4-5D6E-409C-BE32-E72D297353CC}">
              <c16:uniqueId val="{00000001-594A-4AD9-9487-38C053B6E6A8}"/>
            </c:ext>
          </c:extLst>
        </c:ser>
        <c:dLbls>
          <c:showLegendKey val="0"/>
          <c:showVal val="0"/>
          <c:showCatName val="0"/>
          <c:showSerName val="0"/>
          <c:showPercent val="0"/>
          <c:showBubbleSize val="0"/>
        </c:dLbls>
        <c:gapWidth val="87"/>
        <c:axId val="-641540480"/>
        <c:axId val="-641541568"/>
      </c:barChart>
      <c:catAx>
        <c:axId val="-641540480"/>
        <c:scaling>
          <c:orientation val="minMax"/>
        </c:scaling>
        <c:delete val="0"/>
        <c:axPos val="l"/>
        <c:numFmt formatCode="General" sourceLinked="1"/>
        <c:majorTickMark val="out"/>
        <c:minorTickMark val="none"/>
        <c:tickLblPos val="nextTo"/>
        <c:txPr>
          <a:bodyPr rot="-2580000" vert="horz"/>
          <a:lstStyle/>
          <a:p>
            <a:pPr>
              <a:defRPr sz="900" b="0" i="0" u="none" strike="noStrike" baseline="0">
                <a:solidFill>
                  <a:srgbClr val="000000"/>
                </a:solidFill>
                <a:latin typeface="Times New Roman"/>
                <a:ea typeface="Times New Roman"/>
                <a:cs typeface="Times New Roman"/>
              </a:defRPr>
            </a:pPr>
            <a:endParaRPr lang="es-CR"/>
          </a:p>
        </c:txPr>
        <c:crossAx val="-641541568"/>
        <c:crosses val="autoZero"/>
        <c:auto val="1"/>
        <c:lblAlgn val="ctr"/>
        <c:lblOffset val="100"/>
        <c:noMultiLvlLbl val="0"/>
      </c:catAx>
      <c:valAx>
        <c:axId val="-641541568"/>
        <c:scaling>
          <c:orientation val="minMax"/>
          <c:max val="460"/>
          <c:min val="0"/>
        </c:scaling>
        <c:delete val="0"/>
        <c:axPos val="b"/>
        <c:majorGridlines>
          <c:spPr>
            <a:ln>
              <a:solidFill>
                <a:schemeClr val="bg1">
                  <a:lumMod val="65000"/>
                </a:schemeClr>
              </a:solidFill>
            </a:ln>
          </c:spPr>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641540480"/>
        <c:crosses val="autoZero"/>
        <c:crossBetween val="between"/>
        <c:majorUnit val="20"/>
      </c:valAx>
      <c:spPr>
        <a:ln>
          <a:solidFill>
            <a:schemeClr val="bg1">
              <a:lumMod val="65000"/>
            </a:schemeClr>
          </a:solidFill>
        </a:ln>
      </c:spPr>
    </c:plotArea>
    <c:legend>
      <c:legendPos val="r"/>
      <c:layout>
        <c:manualLayout>
          <c:xMode val="edge"/>
          <c:yMode val="edge"/>
          <c:x val="0.78790433281401318"/>
          <c:y val="0.93834636328821885"/>
          <c:w val="0.13547672182688397"/>
          <c:h val="3.4402069848030514E-2"/>
        </c:manualLayout>
      </c:layout>
      <c:overlay val="0"/>
      <c:spPr>
        <a:ln cap="rnd">
          <a:solidFill>
            <a:schemeClr val="bg1">
              <a:lumMod val="65000"/>
            </a:schemeClr>
          </a:solidFill>
        </a:ln>
      </c:spPr>
      <c:txPr>
        <a:bodyPr/>
        <a:lstStyle/>
        <a:p>
          <a:pPr>
            <a:defRPr sz="69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2020</a:t>
            </a:r>
          </a:p>
        </c:rich>
      </c:tx>
      <c:layout>
        <c:manualLayout>
          <c:xMode val="edge"/>
          <c:yMode val="edge"/>
          <c:x val="0.25173841375364409"/>
          <c:y val="2.8517060367454067E-2"/>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860284995932312"/>
          <c:y val="0.21077818516960189"/>
          <c:w val="0.43737333939989431"/>
          <c:h val="0.73263789545390789"/>
        </c:manualLayout>
      </c:layout>
      <c:pie3DChart>
        <c:varyColors val="1"/>
        <c:ser>
          <c:idx val="3"/>
          <c:order val="0"/>
          <c:explosion val="1"/>
          <c:dPt>
            <c:idx val="0"/>
            <c:bubble3D val="0"/>
            <c:explosion val="0"/>
            <c:spPr>
              <a:solidFill>
                <a:srgbClr val="CCCCFF"/>
              </a:solidFill>
            </c:spPr>
            <c:extLst>
              <c:ext xmlns:c16="http://schemas.microsoft.com/office/drawing/2014/chart" uri="{C3380CC4-5D6E-409C-BE32-E72D297353CC}">
                <c16:uniqueId val="{00000001-6CC8-46E2-8EB2-5AB6394F0B98}"/>
              </c:ext>
            </c:extLst>
          </c:dPt>
          <c:dPt>
            <c:idx val="1"/>
            <c:bubble3D val="0"/>
            <c:explosion val="0"/>
            <c:spPr>
              <a:solidFill>
                <a:srgbClr val="CCECFF"/>
              </a:solidFill>
            </c:spPr>
            <c:extLst>
              <c:ext xmlns:c16="http://schemas.microsoft.com/office/drawing/2014/chart" uri="{C3380CC4-5D6E-409C-BE32-E72D297353CC}">
                <c16:uniqueId val="{00000003-6CC8-46E2-8EB2-5AB6394F0B98}"/>
              </c:ext>
            </c:extLst>
          </c:dPt>
          <c:dPt>
            <c:idx val="2"/>
            <c:bubble3D val="0"/>
            <c:spPr>
              <a:solidFill>
                <a:srgbClr val="FFFFCC"/>
              </a:solidFill>
            </c:spPr>
            <c:extLst>
              <c:ext xmlns:c16="http://schemas.microsoft.com/office/drawing/2014/chart" uri="{C3380CC4-5D6E-409C-BE32-E72D297353CC}">
                <c16:uniqueId val="{00000005-6CC8-46E2-8EB2-5AB6394F0B98}"/>
              </c:ext>
            </c:extLst>
          </c:dPt>
          <c:dPt>
            <c:idx val="3"/>
            <c:bubble3D val="0"/>
            <c:explosion val="0"/>
            <c:spPr>
              <a:solidFill>
                <a:srgbClr val="99FF99"/>
              </a:solidFill>
              <a:ln>
                <a:solidFill>
                  <a:schemeClr val="bg2">
                    <a:lumMod val="75000"/>
                  </a:schemeClr>
                </a:solidFill>
              </a:ln>
            </c:spPr>
            <c:extLst>
              <c:ext xmlns:c16="http://schemas.microsoft.com/office/drawing/2014/chart" uri="{C3380CC4-5D6E-409C-BE32-E72D297353CC}">
                <c16:uniqueId val="{00000007-6CC8-46E2-8EB2-5AB6394F0B98}"/>
              </c:ext>
            </c:extLst>
          </c:dPt>
          <c:dPt>
            <c:idx val="4"/>
            <c:bubble3D val="0"/>
            <c:explosion val="0"/>
            <c:spPr>
              <a:solidFill>
                <a:srgbClr val="FFCC99"/>
              </a:solidFill>
            </c:spPr>
            <c:extLst>
              <c:ext xmlns:c16="http://schemas.microsoft.com/office/drawing/2014/chart" uri="{C3380CC4-5D6E-409C-BE32-E72D297353CC}">
                <c16:uniqueId val="{00000009-6CC8-46E2-8EB2-5AB6394F0B98}"/>
              </c:ext>
            </c:extLst>
          </c:dPt>
          <c:dLbls>
            <c:dLbl>
              <c:idx val="1"/>
              <c:layout>
                <c:manualLayout>
                  <c:x val="5.5631363186694847E-3"/>
                  <c:y val="-7.6045627376425855E-3"/>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CR"/>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CC8-46E2-8EB2-5AB6394F0B98}"/>
                </c:ext>
              </c:extLst>
            </c:dLbl>
            <c:dLbl>
              <c:idx val="2"/>
              <c:layout>
                <c:manualLayout>
                  <c:x val="1.1126564673157162E-2"/>
                  <c:y val="1.5209125475285171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CR"/>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CC8-46E2-8EB2-5AB6394F0B98}"/>
                </c:ext>
              </c:extLst>
            </c:dLbl>
            <c:dLbl>
              <c:idx val="3"/>
              <c:layout>
                <c:manualLayout>
                  <c:x val="-5.8018418112960792E-3"/>
                  <c:y val="2.3211858133117935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CR"/>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CC8-46E2-8EB2-5AB6394F0B98}"/>
                </c:ext>
              </c:extLst>
            </c:dLbl>
            <c:dLbl>
              <c:idx val="4"/>
              <c:layout>
                <c:manualLayout>
                  <c:x val="3.7036890717380054E-2"/>
                  <c:y val="-8.810653476007806E-3"/>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CR"/>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CC8-46E2-8EB2-5AB6394F0B98}"/>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('[25]GI-5'!$B$3,'[25]GI-5'!$C$3,'[25]GI-5'!$D$3,'[25]GI-5'!$E$3,'[25]GI-5'!$F$3)</c:f>
              <c:strCache>
                <c:ptCount val="5"/>
                <c:pt idx="0">
                  <c:v>Otros Servicios</c:v>
                </c:pt>
                <c:pt idx="1">
                  <c:v>Circulación </c:v>
                </c:pt>
                <c:pt idx="2">
                  <c:v>Referencia</c:v>
                </c:pt>
                <c:pt idx="3">
                  <c:v>Audiovisuales</c:v>
                </c:pt>
                <c:pt idx="4">
                  <c:v>Serv. Administrativos</c:v>
                </c:pt>
              </c:strCache>
            </c:strRef>
          </c:cat>
          <c:val>
            <c:numRef>
              <c:f>('[25]GI-5'!$B$4,'[25]GI-5'!$C$4,'[25]GI-5'!$D$4,'[25]GI-5'!$E$4,'[25]GI-5'!$F$4)</c:f>
              <c:numCache>
                <c:formatCode>General</c:formatCode>
                <c:ptCount val="5"/>
                <c:pt idx="0">
                  <c:v>219287</c:v>
                </c:pt>
                <c:pt idx="1">
                  <c:v>67186</c:v>
                </c:pt>
                <c:pt idx="2">
                  <c:v>48406</c:v>
                </c:pt>
                <c:pt idx="3">
                  <c:v>11277</c:v>
                </c:pt>
                <c:pt idx="4">
                  <c:v>10566</c:v>
                </c:pt>
              </c:numCache>
            </c:numRef>
          </c:val>
          <c:extLst>
            <c:ext xmlns:c16="http://schemas.microsoft.com/office/drawing/2014/chart" uri="{C3380CC4-5D6E-409C-BE32-E72D297353CC}">
              <c16:uniqueId val="{0000000A-6CC8-46E2-8EB2-5AB6394F0B98}"/>
            </c:ext>
          </c:extLst>
        </c:ser>
        <c:dLbls>
          <c:showLegendKey val="0"/>
          <c:showVal val="0"/>
          <c:showCatName val="0"/>
          <c:showSerName val="0"/>
          <c:showPercent val="0"/>
          <c:showBubbleSize val="0"/>
          <c:showLeaderLines val="0"/>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n-US"/>
              <a:t>Panorama Cuantitativo Universitario.  2020</a:t>
            </a:r>
          </a:p>
        </c:rich>
      </c:tx>
      <c:layout>
        <c:manualLayout>
          <c:xMode val="edge"/>
          <c:yMode val="edge"/>
          <c:x val="0.26180389216053873"/>
          <c:y val="3.257613068636691E-2"/>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1917318796688871"/>
          <c:y val="0.21927488623670469"/>
          <c:w val="0.42436680799515447"/>
          <c:h val="0.70893213819970613"/>
        </c:manualLayout>
      </c:layout>
      <c:pie3DChart>
        <c:varyColors val="1"/>
        <c:ser>
          <c:idx val="3"/>
          <c:order val="0"/>
          <c:dPt>
            <c:idx val="0"/>
            <c:bubble3D val="0"/>
            <c:spPr>
              <a:solidFill>
                <a:srgbClr val="FFCCCC"/>
              </a:solidFill>
              <a:ln>
                <a:solidFill>
                  <a:srgbClr val="FF99FF"/>
                </a:solidFill>
              </a:ln>
            </c:spPr>
            <c:extLst>
              <c:ext xmlns:c16="http://schemas.microsoft.com/office/drawing/2014/chart" uri="{C3380CC4-5D6E-409C-BE32-E72D297353CC}">
                <c16:uniqueId val="{00000000-5FBF-4BDE-9DBD-2A9DA2B75984}"/>
              </c:ext>
            </c:extLst>
          </c:dPt>
          <c:dPt>
            <c:idx val="1"/>
            <c:bubble3D val="0"/>
            <c:spPr>
              <a:solidFill>
                <a:srgbClr val="FFFF99"/>
              </a:solidFill>
            </c:spPr>
            <c:extLst>
              <c:ext xmlns:c16="http://schemas.microsoft.com/office/drawing/2014/chart" uri="{C3380CC4-5D6E-409C-BE32-E72D297353CC}">
                <c16:uniqueId val="{00000001-5FBF-4BDE-9DBD-2A9DA2B75984}"/>
              </c:ext>
            </c:extLst>
          </c:dPt>
          <c:dPt>
            <c:idx val="2"/>
            <c:bubble3D val="0"/>
            <c:spPr>
              <a:solidFill>
                <a:srgbClr val="FF9966"/>
              </a:solidFill>
            </c:spPr>
            <c:extLst>
              <c:ext xmlns:c16="http://schemas.microsoft.com/office/drawing/2014/chart" uri="{C3380CC4-5D6E-409C-BE32-E72D297353CC}">
                <c16:uniqueId val="{00000002-5FBF-4BDE-9DBD-2A9DA2B75984}"/>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('[26]GAS-1'!$B$3,'[26]GAS-1'!$C$3,'[26]GAS-1'!$D$3)</c:f>
              <c:strCache>
                <c:ptCount val="3"/>
                <c:pt idx="0">
                  <c:v>De Apoyo</c:v>
                </c:pt>
                <c:pt idx="1">
                  <c:v>Administración </c:v>
                </c:pt>
                <c:pt idx="2">
                  <c:v>Docente</c:v>
                </c:pt>
              </c:strCache>
            </c:strRef>
          </c:cat>
          <c:val>
            <c:numRef>
              <c:f>('[26]GAS-1'!$B$4,'[26]GAS-1'!$C$4,'[26]GAS-1'!$D$4)</c:f>
              <c:numCache>
                <c:formatCode>General</c:formatCode>
                <c:ptCount val="3"/>
                <c:pt idx="0">
                  <c:v>95.88</c:v>
                </c:pt>
                <c:pt idx="1">
                  <c:v>56.5</c:v>
                </c:pt>
                <c:pt idx="2">
                  <c:v>36.75</c:v>
                </c:pt>
              </c:numCache>
            </c:numRef>
          </c:val>
          <c:extLst>
            <c:ext xmlns:c16="http://schemas.microsoft.com/office/drawing/2014/chart" uri="{C3380CC4-5D6E-409C-BE32-E72D297353CC}">
              <c16:uniqueId val="{00000003-5FBF-4BDE-9DBD-2A9DA2B75984}"/>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relativa la cantidad de proyectos de Extensión Docente por sede y área.  2016 - 2020</a:t>
            </a:r>
          </a:p>
        </c:rich>
      </c:tx>
      <c:layout>
        <c:manualLayout>
          <c:xMode val="edge"/>
          <c:yMode val="edge"/>
          <c:x val="0.16043529098336393"/>
          <c:y val="7.3147667795921759E-2"/>
        </c:manualLayout>
      </c:layout>
      <c:overlay val="0"/>
      <c:spPr>
        <a:noFill/>
        <a:ln w="25400">
          <a:noFill/>
        </a:ln>
      </c:spPr>
    </c:title>
    <c:autoTitleDeleted val="0"/>
    <c:view3D>
      <c:rotX val="15"/>
      <c:rotY val="20"/>
      <c:depthPercent val="100"/>
      <c:rAngAx val="1"/>
    </c:view3D>
    <c:floor>
      <c:thickness val="0"/>
      <c:spPr>
        <a:ln>
          <a:solidFill>
            <a:schemeClr val="tx1"/>
          </a:solidFill>
        </a:ln>
      </c:spPr>
    </c:floor>
    <c:sideWall>
      <c:thickness val="0"/>
    </c:sideWall>
    <c:backWall>
      <c:thickness val="0"/>
    </c:backWall>
    <c:plotArea>
      <c:layout>
        <c:manualLayout>
          <c:layoutTarget val="inner"/>
          <c:xMode val="edge"/>
          <c:yMode val="edge"/>
          <c:x val="5.9820949105499746E-2"/>
          <c:y val="0.20966183236004182"/>
          <c:w val="0.92344013032853656"/>
          <c:h val="0.65047164558975579"/>
        </c:manualLayout>
      </c:layout>
      <c:bar3DChart>
        <c:barDir val="col"/>
        <c:grouping val="percentStacked"/>
        <c:varyColors val="0"/>
        <c:ser>
          <c:idx val="3"/>
          <c:order val="0"/>
          <c:tx>
            <c:strRef>
              <c:f>[27]Hoja1!$B$3</c:f>
              <c:strCache>
                <c:ptCount val="1"/>
                <c:pt idx="0">
                  <c:v>Artes y Letras</c:v>
                </c:pt>
              </c:strCache>
            </c:strRef>
          </c:tx>
          <c:spPr>
            <a:solidFill>
              <a:srgbClr val="EADCD6"/>
            </a:solidFill>
          </c:spPr>
          <c:invertIfNegative val="0"/>
          <c:dLbls>
            <c:numFmt formatCode="#,##0.00" sourceLinked="0"/>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[27]Hoja1!$A$10:$A$14</c:f>
              <c:numCache>
                <c:formatCode>General</c:formatCode>
                <c:ptCount val="5"/>
                <c:pt idx="0">
                  <c:v>2016</c:v>
                </c:pt>
                <c:pt idx="1">
                  <c:v>2017</c:v>
                </c:pt>
                <c:pt idx="2">
                  <c:v>2018</c:v>
                </c:pt>
                <c:pt idx="3">
                  <c:v>2019</c:v>
                </c:pt>
                <c:pt idx="4">
                  <c:v>2020</c:v>
                </c:pt>
              </c:numCache>
            </c:numRef>
          </c:cat>
          <c:val>
            <c:numRef>
              <c:f>[27]Hoja1!$B$10:$B$14</c:f>
              <c:numCache>
                <c:formatCode>General</c:formatCode>
                <c:ptCount val="5"/>
                <c:pt idx="0">
                  <c:v>5.4</c:v>
                </c:pt>
                <c:pt idx="1">
                  <c:v>5.8695652173913047</c:v>
                </c:pt>
                <c:pt idx="2">
                  <c:v>6.48</c:v>
                </c:pt>
                <c:pt idx="3">
                  <c:v>5.98</c:v>
                </c:pt>
                <c:pt idx="4">
                  <c:v>4.95</c:v>
                </c:pt>
              </c:numCache>
            </c:numRef>
          </c:val>
          <c:extLst>
            <c:ext xmlns:c16="http://schemas.microsoft.com/office/drawing/2014/chart" uri="{C3380CC4-5D6E-409C-BE32-E72D297353CC}">
              <c16:uniqueId val="{00000000-FD31-4519-90B1-CD3952ADE726}"/>
            </c:ext>
          </c:extLst>
        </c:ser>
        <c:ser>
          <c:idx val="2"/>
          <c:order val="1"/>
          <c:tx>
            <c:strRef>
              <c:f>[27]Hoja1!$C$3</c:f>
              <c:strCache>
                <c:ptCount val="1"/>
                <c:pt idx="0">
                  <c:v>Cs. Basicas</c:v>
                </c:pt>
              </c:strCache>
            </c:strRef>
          </c:tx>
          <c:spPr>
            <a:solidFill>
              <a:srgbClr val="C1E2A8"/>
            </a:solidFill>
          </c:spPr>
          <c:invertIfNegative val="0"/>
          <c:dLbls>
            <c:numFmt formatCode="#,##0.00" sourceLinked="0"/>
            <c:spPr>
              <a:solidFill>
                <a:schemeClr val="accent3">
                  <a:lumMod val="60000"/>
                  <a:lumOff val="40000"/>
                </a:schemeClr>
              </a:solidFill>
              <a:ln>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[27]Hoja1!$A$10:$A$14</c:f>
              <c:numCache>
                <c:formatCode>General</c:formatCode>
                <c:ptCount val="5"/>
                <c:pt idx="0">
                  <c:v>2016</c:v>
                </c:pt>
                <c:pt idx="1">
                  <c:v>2017</c:v>
                </c:pt>
                <c:pt idx="2">
                  <c:v>2018</c:v>
                </c:pt>
                <c:pt idx="3">
                  <c:v>2019</c:v>
                </c:pt>
                <c:pt idx="4">
                  <c:v>2020</c:v>
                </c:pt>
              </c:numCache>
            </c:numRef>
          </c:cat>
          <c:val>
            <c:numRef>
              <c:f>[27]Hoja1!$C$10:$C$14</c:f>
              <c:numCache>
                <c:formatCode>General</c:formatCode>
                <c:ptCount val="5"/>
                <c:pt idx="0">
                  <c:v>7.13</c:v>
                </c:pt>
                <c:pt idx="1">
                  <c:v>8.0434782608695592</c:v>
                </c:pt>
                <c:pt idx="2">
                  <c:v>7.13</c:v>
                </c:pt>
                <c:pt idx="3">
                  <c:v>6.6</c:v>
                </c:pt>
                <c:pt idx="4">
                  <c:v>6.68</c:v>
                </c:pt>
              </c:numCache>
            </c:numRef>
          </c:val>
          <c:extLst>
            <c:ext xmlns:c16="http://schemas.microsoft.com/office/drawing/2014/chart" uri="{C3380CC4-5D6E-409C-BE32-E72D297353CC}">
              <c16:uniqueId val="{00000001-FD31-4519-90B1-CD3952ADE726}"/>
            </c:ext>
          </c:extLst>
        </c:ser>
        <c:ser>
          <c:idx val="1"/>
          <c:order val="2"/>
          <c:tx>
            <c:strRef>
              <c:f>[27]Hoja1!$D$3</c:f>
              <c:strCache>
                <c:ptCount val="1"/>
                <c:pt idx="0">
                  <c:v>Cs. Sociales</c:v>
                </c:pt>
              </c:strCache>
            </c:strRef>
          </c:tx>
          <c:spPr>
            <a:solidFill>
              <a:srgbClr val="FFFF99"/>
            </a:solidFill>
          </c:spPr>
          <c:invertIfNegative val="0"/>
          <c:dLbls>
            <c:numFmt formatCode="#,##0.00" sourceLinked="0"/>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[27]Hoja1!$A$10:$A$14</c:f>
              <c:numCache>
                <c:formatCode>General</c:formatCode>
                <c:ptCount val="5"/>
                <c:pt idx="0">
                  <c:v>2016</c:v>
                </c:pt>
                <c:pt idx="1">
                  <c:v>2017</c:v>
                </c:pt>
                <c:pt idx="2">
                  <c:v>2018</c:v>
                </c:pt>
                <c:pt idx="3">
                  <c:v>2019</c:v>
                </c:pt>
                <c:pt idx="4">
                  <c:v>2020</c:v>
                </c:pt>
              </c:numCache>
            </c:numRef>
          </c:cat>
          <c:val>
            <c:numRef>
              <c:f>[27]Hoja1!$D$10:$D$14</c:f>
              <c:numCache>
                <c:formatCode>General</c:formatCode>
                <c:ptCount val="5"/>
                <c:pt idx="0">
                  <c:v>27.21</c:v>
                </c:pt>
                <c:pt idx="1">
                  <c:v>27.826086956521738</c:v>
                </c:pt>
                <c:pt idx="2">
                  <c:v>31.75</c:v>
                </c:pt>
                <c:pt idx="3">
                  <c:v>30.72</c:v>
                </c:pt>
                <c:pt idx="4">
                  <c:v>30.94</c:v>
                </c:pt>
              </c:numCache>
            </c:numRef>
          </c:val>
          <c:extLst>
            <c:ext xmlns:c16="http://schemas.microsoft.com/office/drawing/2014/chart" uri="{C3380CC4-5D6E-409C-BE32-E72D297353CC}">
              <c16:uniqueId val="{00000002-FD31-4519-90B1-CD3952ADE726}"/>
            </c:ext>
          </c:extLst>
        </c:ser>
        <c:ser>
          <c:idx val="0"/>
          <c:order val="3"/>
          <c:tx>
            <c:strRef>
              <c:f>[27]Hoja1!$E$3</c:f>
              <c:strCache>
                <c:ptCount val="1"/>
                <c:pt idx="0">
                  <c:v>Salud</c:v>
                </c:pt>
              </c:strCache>
            </c:strRef>
          </c:tx>
          <c:spPr>
            <a:solidFill>
              <a:srgbClr val="C0E2E2"/>
            </a:solidFill>
          </c:spPr>
          <c:invertIfNegative val="0"/>
          <c:dLbls>
            <c:numFmt formatCode="#,##0.00" sourceLinked="0"/>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[27]Hoja1!$A$10:$A$14</c:f>
              <c:numCache>
                <c:formatCode>General</c:formatCode>
                <c:ptCount val="5"/>
                <c:pt idx="0">
                  <c:v>2016</c:v>
                </c:pt>
                <c:pt idx="1">
                  <c:v>2017</c:v>
                </c:pt>
                <c:pt idx="2">
                  <c:v>2018</c:v>
                </c:pt>
                <c:pt idx="3">
                  <c:v>2019</c:v>
                </c:pt>
                <c:pt idx="4">
                  <c:v>2020</c:v>
                </c:pt>
              </c:numCache>
            </c:numRef>
          </c:cat>
          <c:val>
            <c:numRef>
              <c:f>[27]Hoja1!$E$10:$E$14</c:f>
              <c:numCache>
                <c:formatCode>General</c:formatCode>
                <c:ptCount val="5"/>
                <c:pt idx="0">
                  <c:v>17.93</c:v>
                </c:pt>
                <c:pt idx="1">
                  <c:v>16.739130434782609</c:v>
                </c:pt>
                <c:pt idx="2">
                  <c:v>16.41</c:v>
                </c:pt>
                <c:pt idx="3">
                  <c:v>17.73</c:v>
                </c:pt>
                <c:pt idx="4">
                  <c:v>19.8</c:v>
                </c:pt>
              </c:numCache>
            </c:numRef>
          </c:val>
          <c:extLst>
            <c:ext xmlns:c16="http://schemas.microsoft.com/office/drawing/2014/chart" uri="{C3380CC4-5D6E-409C-BE32-E72D297353CC}">
              <c16:uniqueId val="{00000003-FD31-4519-90B1-CD3952ADE726}"/>
            </c:ext>
          </c:extLst>
        </c:ser>
        <c:ser>
          <c:idx val="4"/>
          <c:order val="4"/>
          <c:tx>
            <c:strRef>
              <c:f>[27]Hoja1!$F$3</c:f>
              <c:strCache>
                <c:ptCount val="1"/>
                <c:pt idx="0">
                  <c:v>Cs. Agroalimentarias</c:v>
                </c:pt>
              </c:strCache>
            </c:strRef>
          </c:tx>
          <c:invertIfNegative val="0"/>
          <c:dLbls>
            <c:numFmt formatCode="#,##0.00" sourceLinked="0"/>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[27]Hoja1!$A$10:$A$14</c:f>
              <c:numCache>
                <c:formatCode>General</c:formatCode>
                <c:ptCount val="5"/>
                <c:pt idx="0">
                  <c:v>2016</c:v>
                </c:pt>
                <c:pt idx="1">
                  <c:v>2017</c:v>
                </c:pt>
                <c:pt idx="2">
                  <c:v>2018</c:v>
                </c:pt>
                <c:pt idx="3">
                  <c:v>2019</c:v>
                </c:pt>
                <c:pt idx="4">
                  <c:v>2020</c:v>
                </c:pt>
              </c:numCache>
            </c:numRef>
          </c:cat>
          <c:val>
            <c:numRef>
              <c:f>[27]Hoja1!$F$10:$F$14</c:f>
              <c:numCache>
                <c:formatCode>General</c:formatCode>
                <c:ptCount val="5"/>
                <c:pt idx="0">
                  <c:v>11.45</c:v>
                </c:pt>
                <c:pt idx="1">
                  <c:v>11.739130434782609</c:v>
                </c:pt>
                <c:pt idx="2">
                  <c:v>8.64</c:v>
                </c:pt>
                <c:pt idx="3">
                  <c:v>8.66</c:v>
                </c:pt>
                <c:pt idx="4">
                  <c:v>9.9</c:v>
                </c:pt>
              </c:numCache>
            </c:numRef>
          </c:val>
          <c:extLst>
            <c:ext xmlns:c16="http://schemas.microsoft.com/office/drawing/2014/chart" uri="{C3380CC4-5D6E-409C-BE32-E72D297353CC}">
              <c16:uniqueId val="{00000004-FD31-4519-90B1-CD3952ADE726}"/>
            </c:ext>
          </c:extLst>
        </c:ser>
        <c:ser>
          <c:idx val="5"/>
          <c:order val="5"/>
          <c:tx>
            <c:strRef>
              <c:f>[27]Hoja1!$G$3</c:f>
              <c:strCache>
                <c:ptCount val="1"/>
                <c:pt idx="0">
                  <c:v>Ing. y Arquitectura</c:v>
                </c:pt>
              </c:strCache>
            </c:strRef>
          </c:tx>
          <c:invertIfNegative val="0"/>
          <c:dLbls>
            <c:numFmt formatCode="#,##0.00" sourceLinked="0"/>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[27]Hoja1!$A$10:$A$14</c:f>
              <c:numCache>
                <c:formatCode>General</c:formatCode>
                <c:ptCount val="5"/>
                <c:pt idx="0">
                  <c:v>2016</c:v>
                </c:pt>
                <c:pt idx="1">
                  <c:v>2017</c:v>
                </c:pt>
                <c:pt idx="2">
                  <c:v>2018</c:v>
                </c:pt>
                <c:pt idx="3">
                  <c:v>2019</c:v>
                </c:pt>
                <c:pt idx="4">
                  <c:v>2020</c:v>
                </c:pt>
              </c:numCache>
            </c:numRef>
          </c:cat>
          <c:val>
            <c:numRef>
              <c:f>[27]Hoja1!$G$10:$G$14</c:f>
              <c:numCache>
                <c:formatCode>General</c:formatCode>
                <c:ptCount val="5"/>
                <c:pt idx="0">
                  <c:v>5.83</c:v>
                </c:pt>
                <c:pt idx="1">
                  <c:v>5.6521739130434785</c:v>
                </c:pt>
                <c:pt idx="2">
                  <c:v>5.83</c:v>
                </c:pt>
                <c:pt idx="3">
                  <c:v>5.98</c:v>
                </c:pt>
                <c:pt idx="4">
                  <c:v>7.92</c:v>
                </c:pt>
              </c:numCache>
            </c:numRef>
          </c:val>
          <c:extLst>
            <c:ext xmlns:c16="http://schemas.microsoft.com/office/drawing/2014/chart" uri="{C3380CC4-5D6E-409C-BE32-E72D297353CC}">
              <c16:uniqueId val="{00000005-FD31-4519-90B1-CD3952ADE726}"/>
            </c:ext>
          </c:extLst>
        </c:ser>
        <c:ser>
          <c:idx val="6"/>
          <c:order val="6"/>
          <c:tx>
            <c:strRef>
              <c:f>[27]Hoja1!$H$3</c:f>
              <c:strCache>
                <c:ptCount val="1"/>
                <c:pt idx="0">
                  <c:v>Otras Unidades</c:v>
                </c:pt>
              </c:strCache>
            </c:strRef>
          </c:tx>
          <c:invertIfNegative val="0"/>
          <c:dLbls>
            <c:numFmt formatCode="#,##0.00" sourceLinked="0"/>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[27]Hoja1!$A$10:$A$14</c:f>
              <c:numCache>
                <c:formatCode>General</c:formatCode>
                <c:ptCount val="5"/>
                <c:pt idx="0">
                  <c:v>2016</c:v>
                </c:pt>
                <c:pt idx="1">
                  <c:v>2017</c:v>
                </c:pt>
                <c:pt idx="2">
                  <c:v>2018</c:v>
                </c:pt>
                <c:pt idx="3">
                  <c:v>2019</c:v>
                </c:pt>
                <c:pt idx="4">
                  <c:v>2020</c:v>
                </c:pt>
              </c:numCache>
            </c:numRef>
          </c:cat>
          <c:val>
            <c:numRef>
              <c:f>[27]Hoja1!$H$10:$H$14</c:f>
              <c:numCache>
                <c:formatCode>General</c:formatCode>
                <c:ptCount val="5"/>
                <c:pt idx="0">
                  <c:v>4.54</c:v>
                </c:pt>
                <c:pt idx="1">
                  <c:v>3.0434782608695654</c:v>
                </c:pt>
                <c:pt idx="3">
                  <c:v>2.68</c:v>
                </c:pt>
                <c:pt idx="4">
                  <c:v>2.23</c:v>
                </c:pt>
              </c:numCache>
            </c:numRef>
          </c:val>
          <c:extLst>
            <c:ext xmlns:c16="http://schemas.microsoft.com/office/drawing/2014/chart" uri="{C3380CC4-5D6E-409C-BE32-E72D297353CC}">
              <c16:uniqueId val="{00000006-FD31-4519-90B1-CD3952ADE726}"/>
            </c:ext>
          </c:extLst>
        </c:ser>
        <c:ser>
          <c:idx val="7"/>
          <c:order val="7"/>
          <c:tx>
            <c:strRef>
              <c:f>[27]Hoja1!$I$3</c:f>
              <c:strCache>
                <c:ptCount val="1"/>
                <c:pt idx="0">
                  <c:v>Sedes Regionales</c:v>
                </c:pt>
              </c:strCache>
            </c:strRef>
          </c:tx>
          <c:invertIfNegative val="0"/>
          <c:dLbls>
            <c:numFmt formatCode="#,##0.00" sourceLinked="0"/>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[27]Hoja1!$A$10:$A$14</c:f>
              <c:numCache>
                <c:formatCode>General</c:formatCode>
                <c:ptCount val="5"/>
                <c:pt idx="0">
                  <c:v>2016</c:v>
                </c:pt>
                <c:pt idx="1">
                  <c:v>2017</c:v>
                </c:pt>
                <c:pt idx="2">
                  <c:v>2018</c:v>
                </c:pt>
                <c:pt idx="3">
                  <c:v>2019</c:v>
                </c:pt>
                <c:pt idx="4">
                  <c:v>2020</c:v>
                </c:pt>
              </c:numCache>
            </c:numRef>
          </c:cat>
          <c:val>
            <c:numRef>
              <c:f>[27]Hoja1!$I$10:$I$14</c:f>
              <c:numCache>
                <c:formatCode>General</c:formatCode>
                <c:ptCount val="5"/>
                <c:pt idx="0">
                  <c:v>20.52</c:v>
                </c:pt>
                <c:pt idx="1">
                  <c:v>21.086956521739133</c:v>
                </c:pt>
                <c:pt idx="2">
                  <c:v>23.76</c:v>
                </c:pt>
                <c:pt idx="3">
                  <c:v>21.65</c:v>
                </c:pt>
                <c:pt idx="4">
                  <c:v>17.57</c:v>
                </c:pt>
              </c:numCache>
            </c:numRef>
          </c:val>
          <c:extLst>
            <c:ext xmlns:c16="http://schemas.microsoft.com/office/drawing/2014/chart" uri="{C3380CC4-5D6E-409C-BE32-E72D297353CC}">
              <c16:uniqueId val="{00000007-FD31-4519-90B1-CD3952ADE726}"/>
            </c:ext>
          </c:extLst>
        </c:ser>
        <c:dLbls>
          <c:showLegendKey val="0"/>
          <c:showVal val="0"/>
          <c:showCatName val="0"/>
          <c:showSerName val="0"/>
          <c:showPercent val="0"/>
          <c:showBubbleSize val="0"/>
        </c:dLbls>
        <c:gapWidth val="150"/>
        <c:shape val="box"/>
        <c:axId val="-641536128"/>
        <c:axId val="-641533952"/>
        <c:axId val="0"/>
      </c:bar3DChart>
      <c:catAx>
        <c:axId val="-641536128"/>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641533952"/>
        <c:crosses val="autoZero"/>
        <c:auto val="1"/>
        <c:lblAlgn val="ctr"/>
        <c:lblOffset val="100"/>
        <c:noMultiLvlLbl val="0"/>
      </c:catAx>
      <c:valAx>
        <c:axId val="-641533952"/>
        <c:scaling>
          <c:orientation val="minMax"/>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641536128"/>
        <c:crosses val="autoZero"/>
        <c:crossBetween val="between"/>
      </c:valAx>
      <c:spPr>
        <a:noFill/>
        <a:ln w="25400">
          <a:noFill/>
        </a:ln>
      </c:spPr>
    </c:plotArea>
    <c:legend>
      <c:legendPos val="b"/>
      <c:layout>
        <c:manualLayout>
          <c:xMode val="edge"/>
          <c:yMode val="edge"/>
          <c:x val="0.33863033568172402"/>
          <c:y val="0.91287406190287179"/>
          <c:w val="0.63621440412053776"/>
          <c:h val="6.7662626579649388E-2"/>
        </c:manualLayout>
      </c:layout>
      <c:overlay val="0"/>
      <c:spPr>
        <a:ln>
          <a:solidFill>
            <a:schemeClr val="tx1">
              <a:lumMod val="50000"/>
              <a:lumOff val="50000"/>
            </a:schemeClr>
          </a:solidFill>
        </a:ln>
      </c:spPr>
      <c:txPr>
        <a:bodyPr/>
        <a:lstStyle/>
        <a:p>
          <a:pPr>
            <a:defRPr sz="80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2020</a:t>
            </a:r>
          </a:p>
        </c:rich>
      </c:tx>
      <c:layout>
        <c:manualLayout>
          <c:xMode val="edge"/>
          <c:yMode val="edge"/>
          <c:x val="0.24685928964761758"/>
          <c:y val="2.7152298967810375E-2"/>
        </c:manualLayout>
      </c:layout>
      <c:overlay val="0"/>
    </c:title>
    <c:autoTitleDeleted val="0"/>
    <c:view3D>
      <c:rotX val="75"/>
      <c:rotY val="58"/>
      <c:rAngAx val="0"/>
      <c:perspective val="0"/>
    </c:view3D>
    <c:floor>
      <c:thickness val="0"/>
    </c:floor>
    <c:sideWall>
      <c:thickness val="0"/>
    </c:sideWall>
    <c:backWall>
      <c:thickness val="0"/>
    </c:backWall>
    <c:plotArea>
      <c:layout>
        <c:manualLayout>
          <c:layoutTarget val="inner"/>
          <c:xMode val="edge"/>
          <c:yMode val="edge"/>
          <c:x val="0.30047023533822981"/>
          <c:y val="0.23363539557555305"/>
          <c:w val="0.42243396046082476"/>
          <c:h val="0.70872167884843995"/>
        </c:manualLayout>
      </c:layout>
      <c:pie3DChart>
        <c:varyColors val="1"/>
        <c:ser>
          <c:idx val="3"/>
          <c:order val="0"/>
          <c:dPt>
            <c:idx val="0"/>
            <c:bubble3D val="0"/>
            <c:spPr>
              <a:solidFill>
                <a:srgbClr val="CCCCFF"/>
              </a:solidFill>
            </c:spPr>
            <c:extLst>
              <c:ext xmlns:c16="http://schemas.microsoft.com/office/drawing/2014/chart" uri="{C3380CC4-5D6E-409C-BE32-E72D297353CC}">
                <c16:uniqueId val="{00000001-A2F9-4E4A-B5BA-665CBC769615}"/>
              </c:ext>
            </c:extLst>
          </c:dPt>
          <c:dPt>
            <c:idx val="1"/>
            <c:bubble3D val="0"/>
            <c:spPr>
              <a:solidFill>
                <a:srgbClr val="CCECFF"/>
              </a:solidFill>
            </c:spPr>
            <c:extLst>
              <c:ext xmlns:c16="http://schemas.microsoft.com/office/drawing/2014/chart" uri="{C3380CC4-5D6E-409C-BE32-E72D297353CC}">
                <c16:uniqueId val="{00000003-A2F9-4E4A-B5BA-665CBC769615}"/>
              </c:ext>
            </c:extLst>
          </c:dPt>
          <c:dPt>
            <c:idx val="2"/>
            <c:bubble3D val="0"/>
            <c:spPr>
              <a:solidFill>
                <a:srgbClr val="FFFFCC"/>
              </a:solidFill>
            </c:spPr>
            <c:extLst>
              <c:ext xmlns:c16="http://schemas.microsoft.com/office/drawing/2014/chart" uri="{C3380CC4-5D6E-409C-BE32-E72D297353CC}">
                <c16:uniqueId val="{00000005-A2F9-4E4A-B5BA-665CBC769615}"/>
              </c:ext>
            </c:extLst>
          </c:dPt>
          <c:dPt>
            <c:idx val="3"/>
            <c:bubble3D val="0"/>
            <c:spPr>
              <a:solidFill>
                <a:srgbClr val="99FF99"/>
              </a:solidFill>
              <a:ln>
                <a:solidFill>
                  <a:schemeClr val="bg2">
                    <a:lumMod val="75000"/>
                  </a:schemeClr>
                </a:solidFill>
              </a:ln>
            </c:spPr>
            <c:extLst>
              <c:ext xmlns:c16="http://schemas.microsoft.com/office/drawing/2014/chart" uri="{C3380CC4-5D6E-409C-BE32-E72D297353CC}">
                <c16:uniqueId val="{00000007-A2F9-4E4A-B5BA-665CBC769615}"/>
              </c:ext>
            </c:extLst>
          </c:dPt>
          <c:dPt>
            <c:idx val="4"/>
            <c:bubble3D val="0"/>
            <c:spPr>
              <a:solidFill>
                <a:srgbClr val="FFCC99"/>
              </a:solidFill>
            </c:spPr>
            <c:extLst>
              <c:ext xmlns:c16="http://schemas.microsoft.com/office/drawing/2014/chart" uri="{C3380CC4-5D6E-409C-BE32-E72D297353CC}">
                <c16:uniqueId val="{00000009-A2F9-4E4A-B5BA-665CBC769615}"/>
              </c:ext>
            </c:extLst>
          </c:dPt>
          <c:dPt>
            <c:idx val="5"/>
            <c:bubble3D val="0"/>
            <c:extLst>
              <c:ext xmlns:c16="http://schemas.microsoft.com/office/drawing/2014/chart" uri="{C3380CC4-5D6E-409C-BE32-E72D297353CC}">
                <c16:uniqueId val="{0000000A-A2F9-4E4A-B5BA-665CBC769615}"/>
              </c:ext>
            </c:extLst>
          </c:dPt>
          <c:dPt>
            <c:idx val="6"/>
            <c:bubble3D val="0"/>
            <c:extLst>
              <c:ext xmlns:c16="http://schemas.microsoft.com/office/drawing/2014/chart" uri="{C3380CC4-5D6E-409C-BE32-E72D297353CC}">
                <c16:uniqueId val="{0000000B-A2F9-4E4A-B5BA-665CBC769615}"/>
              </c:ext>
            </c:extLst>
          </c:dPt>
          <c:dPt>
            <c:idx val="7"/>
            <c:bubble3D val="0"/>
            <c:extLst>
              <c:ext xmlns:c16="http://schemas.microsoft.com/office/drawing/2014/chart" uri="{C3380CC4-5D6E-409C-BE32-E72D297353CC}">
                <c16:uniqueId val="{0000000C-A2F9-4E4A-B5BA-665CBC769615}"/>
              </c:ext>
            </c:extLst>
          </c:dPt>
          <c:dPt>
            <c:idx val="8"/>
            <c:bubble3D val="0"/>
            <c:extLst>
              <c:ext xmlns:c16="http://schemas.microsoft.com/office/drawing/2014/chart" uri="{C3380CC4-5D6E-409C-BE32-E72D297353CC}">
                <c16:uniqueId val="{0000000D-A2F9-4E4A-B5BA-665CBC769615}"/>
              </c:ext>
            </c:extLst>
          </c:dPt>
          <c:dLbls>
            <c:dLbl>
              <c:idx val="0"/>
              <c:layout>
                <c:manualLayout>
                  <c:x val="1.4939309056956116E-2"/>
                  <c:y val="0"/>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A2F9-4E4A-B5BA-665CBC769615}"/>
                </c:ext>
              </c:extLst>
            </c:dLbl>
            <c:dLbl>
              <c:idx val="1"/>
              <c:layout>
                <c:manualLayout>
                  <c:x val="-1.3071895424836602E-2"/>
                  <c:y val="7.7720207253885064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A2F9-4E4A-B5BA-665CBC769615}"/>
                </c:ext>
              </c:extLst>
            </c:dLbl>
            <c:dLbl>
              <c:idx val="2"/>
              <c:layout>
                <c:manualLayout>
                  <c:x val="-1.680672268907563E-2"/>
                  <c:y val="0"/>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2F9-4E4A-B5BA-665CBC769615}"/>
                </c:ext>
              </c:extLst>
            </c:dLbl>
            <c:dLbl>
              <c:idx val="3"/>
              <c:layout>
                <c:manualLayout>
                  <c:x val="-1.1204481792717087E-2"/>
                  <c:y val="0"/>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A2F9-4E4A-B5BA-665CBC769615}"/>
                </c:ext>
              </c:extLst>
            </c:dLbl>
            <c:dLbl>
              <c:idx val="4"/>
              <c:layout>
                <c:manualLayout>
                  <c:x val="-7.4696545284781268E-3"/>
                  <c:y val="-2.331606217616580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A2F9-4E4A-B5BA-665CBC769615}"/>
                </c:ext>
              </c:extLst>
            </c:dLbl>
            <c:dLbl>
              <c:idx val="5"/>
              <c:layout>
                <c:manualLayout>
                  <c:x val="0"/>
                  <c:y val="-5.1813471502590676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A2F9-4E4A-B5BA-665CBC769615}"/>
                </c:ext>
              </c:extLst>
            </c:dLbl>
            <c:dLbl>
              <c:idx val="6"/>
              <c:layout>
                <c:manualLayout>
                  <c:x val="7.4696545284780582E-3"/>
                  <c:y val="-2.5906735751295338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A2F9-4E4A-B5BA-665CBC769615}"/>
                </c:ext>
              </c:extLst>
            </c:dLbl>
            <c:dLbl>
              <c:idx val="7"/>
              <c:layout>
                <c:manualLayout>
                  <c:x val="2.6143790849673203E-2"/>
                  <c:y val="3.1088082901554404E-2"/>
                </c:manualLayout>
              </c:layout>
              <c:tx>
                <c:rich>
                  <a:bodyPr/>
                  <a:lstStyle/>
                  <a:p>
                    <a:fld id="{647AF712-E3B6-43F6-89D6-0AFFC218B4E6}" type="CATEGORYNAME">
                      <a:rPr lang="en-US"/>
                      <a:pPr/>
                      <a:t>[NOMBRE DE CATEGORÍA]</a:t>
                    </a:fld>
                    <a:r>
                      <a:rPr lang="en-US" baseline="0"/>
                      <a:t> </a:t>
                    </a:r>
                    <a:fld id="{A6C26250-3E4F-441A-A13F-309890E6D7AB}" type="VALUE">
                      <a:rPr lang="en-US" baseline="0"/>
                      <a:pPr/>
                      <a:t>[VALOR]</a:t>
                    </a:fld>
                    <a:endParaRPr lang="en-US" baseline="0"/>
                  </a:p>
                </c:rich>
              </c:tx>
              <c:dLblPos val="bestFi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C-A2F9-4E4A-B5BA-665CBC769615}"/>
                </c:ext>
              </c:extLst>
            </c:dLbl>
            <c:numFmt formatCode="#,##0.00" sourceLinked="0"/>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'[28]GAS-3'!$A$3:$I$3</c:f>
              <c:strCache>
                <c:ptCount val="9"/>
                <c:pt idx="0">
                  <c:v>Cs. Socilaes</c:v>
                </c:pt>
                <c:pt idx="1">
                  <c:v>Sedes Regionales</c:v>
                </c:pt>
                <c:pt idx="2">
                  <c:v>Salud</c:v>
                </c:pt>
                <c:pt idx="3">
                  <c:v>Ing. y Arquitectura</c:v>
                </c:pt>
                <c:pt idx="4">
                  <c:v>Artes y letras</c:v>
                </c:pt>
                <c:pt idx="5">
                  <c:v>Cs. Básicas</c:v>
                </c:pt>
                <c:pt idx="6">
                  <c:v>Cs. Agroalimentarias</c:v>
                </c:pt>
                <c:pt idx="7">
                  <c:v>Sin área ácad. Espec</c:v>
                </c:pt>
              </c:strCache>
            </c:strRef>
          </c:cat>
          <c:val>
            <c:numRef>
              <c:f>'[28]GAS-3'!$A$4:$I$4</c:f>
              <c:numCache>
                <c:formatCode>General</c:formatCode>
                <c:ptCount val="9"/>
                <c:pt idx="0">
                  <c:v>32.43</c:v>
                </c:pt>
                <c:pt idx="1">
                  <c:v>26.49</c:v>
                </c:pt>
                <c:pt idx="2">
                  <c:v>15.68</c:v>
                </c:pt>
                <c:pt idx="3">
                  <c:v>9.19</c:v>
                </c:pt>
                <c:pt idx="4">
                  <c:v>7.03</c:v>
                </c:pt>
                <c:pt idx="5">
                  <c:v>5.41</c:v>
                </c:pt>
                <c:pt idx="6">
                  <c:v>3.24</c:v>
                </c:pt>
                <c:pt idx="7">
                  <c:v>0.54347826086956519</c:v>
                </c:pt>
              </c:numCache>
            </c:numRef>
          </c:val>
          <c:extLst>
            <c:ext xmlns:c16="http://schemas.microsoft.com/office/drawing/2014/chart" uri="{C3380CC4-5D6E-409C-BE32-E72D297353CC}">
              <c16:uniqueId val="{0000000E-A2F9-4E4A-B5BA-665CBC769615}"/>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2020</a:t>
            </a:r>
          </a:p>
        </c:rich>
      </c:tx>
      <c:layout>
        <c:manualLayout>
          <c:xMode val="edge"/>
          <c:yMode val="edge"/>
          <c:x val="0.24685927529201027"/>
          <c:y val="2.9759705004532906E-2"/>
        </c:manualLayout>
      </c:layout>
      <c:overlay val="0"/>
    </c:title>
    <c:autoTitleDeleted val="0"/>
    <c:view3D>
      <c:rotX val="75"/>
      <c:rotY val="87"/>
      <c:rAngAx val="0"/>
      <c:perspective val="0"/>
    </c:view3D>
    <c:floor>
      <c:thickness val="0"/>
    </c:floor>
    <c:sideWall>
      <c:thickness val="0"/>
    </c:sideWall>
    <c:backWall>
      <c:thickness val="0"/>
    </c:backWall>
    <c:plotArea>
      <c:layout>
        <c:manualLayout>
          <c:layoutTarget val="inner"/>
          <c:xMode val="edge"/>
          <c:yMode val="edge"/>
          <c:x val="0.29678702455010803"/>
          <c:y val="0.23109571303587051"/>
          <c:w val="0.42243396046082476"/>
          <c:h val="0.70872167884843995"/>
        </c:manualLayout>
      </c:layout>
      <c:pie3DChart>
        <c:varyColors val="1"/>
        <c:ser>
          <c:idx val="3"/>
          <c:order val="0"/>
          <c:dPt>
            <c:idx val="0"/>
            <c:bubble3D val="0"/>
            <c:spPr>
              <a:solidFill>
                <a:srgbClr val="CCCCFF"/>
              </a:solidFill>
            </c:spPr>
            <c:extLst>
              <c:ext xmlns:c16="http://schemas.microsoft.com/office/drawing/2014/chart" uri="{C3380CC4-5D6E-409C-BE32-E72D297353CC}">
                <c16:uniqueId val="{00000001-33FA-490C-B6E8-7153386574CB}"/>
              </c:ext>
            </c:extLst>
          </c:dPt>
          <c:dPt>
            <c:idx val="1"/>
            <c:bubble3D val="0"/>
            <c:spPr>
              <a:solidFill>
                <a:srgbClr val="CCECFF"/>
              </a:solidFill>
            </c:spPr>
            <c:extLst>
              <c:ext xmlns:c16="http://schemas.microsoft.com/office/drawing/2014/chart" uri="{C3380CC4-5D6E-409C-BE32-E72D297353CC}">
                <c16:uniqueId val="{00000003-33FA-490C-B6E8-7153386574CB}"/>
              </c:ext>
            </c:extLst>
          </c:dPt>
          <c:dPt>
            <c:idx val="2"/>
            <c:bubble3D val="0"/>
            <c:spPr>
              <a:solidFill>
                <a:srgbClr val="FFFFCC"/>
              </a:solidFill>
            </c:spPr>
            <c:extLst>
              <c:ext xmlns:c16="http://schemas.microsoft.com/office/drawing/2014/chart" uri="{C3380CC4-5D6E-409C-BE32-E72D297353CC}">
                <c16:uniqueId val="{00000005-33FA-490C-B6E8-7153386574CB}"/>
              </c:ext>
            </c:extLst>
          </c:dPt>
          <c:dPt>
            <c:idx val="3"/>
            <c:bubble3D val="0"/>
            <c:spPr>
              <a:solidFill>
                <a:srgbClr val="99FF99"/>
              </a:solidFill>
              <a:ln>
                <a:solidFill>
                  <a:schemeClr val="bg2">
                    <a:lumMod val="75000"/>
                  </a:schemeClr>
                </a:solidFill>
              </a:ln>
            </c:spPr>
            <c:extLst>
              <c:ext xmlns:c16="http://schemas.microsoft.com/office/drawing/2014/chart" uri="{C3380CC4-5D6E-409C-BE32-E72D297353CC}">
                <c16:uniqueId val="{00000007-33FA-490C-B6E8-7153386574CB}"/>
              </c:ext>
            </c:extLst>
          </c:dPt>
          <c:dPt>
            <c:idx val="4"/>
            <c:bubble3D val="0"/>
            <c:spPr>
              <a:solidFill>
                <a:srgbClr val="FFCC99"/>
              </a:solidFill>
            </c:spPr>
            <c:extLst>
              <c:ext xmlns:c16="http://schemas.microsoft.com/office/drawing/2014/chart" uri="{C3380CC4-5D6E-409C-BE32-E72D297353CC}">
                <c16:uniqueId val="{00000009-33FA-490C-B6E8-7153386574CB}"/>
              </c:ext>
            </c:extLst>
          </c:dPt>
          <c:dPt>
            <c:idx val="5"/>
            <c:bubble3D val="0"/>
            <c:extLst>
              <c:ext xmlns:c16="http://schemas.microsoft.com/office/drawing/2014/chart" uri="{C3380CC4-5D6E-409C-BE32-E72D297353CC}">
                <c16:uniqueId val="{0000000A-33FA-490C-B6E8-7153386574CB}"/>
              </c:ext>
            </c:extLst>
          </c:dPt>
          <c:dPt>
            <c:idx val="6"/>
            <c:bubble3D val="0"/>
            <c:extLst>
              <c:ext xmlns:c16="http://schemas.microsoft.com/office/drawing/2014/chart" uri="{C3380CC4-5D6E-409C-BE32-E72D297353CC}">
                <c16:uniqueId val="{0000000B-33FA-490C-B6E8-7153386574CB}"/>
              </c:ext>
            </c:extLst>
          </c:dPt>
          <c:dPt>
            <c:idx val="7"/>
            <c:bubble3D val="0"/>
            <c:extLst>
              <c:ext xmlns:c16="http://schemas.microsoft.com/office/drawing/2014/chart" uri="{C3380CC4-5D6E-409C-BE32-E72D297353CC}">
                <c16:uniqueId val="{0000000C-33FA-490C-B6E8-7153386574CB}"/>
              </c:ext>
            </c:extLst>
          </c:dPt>
          <c:dPt>
            <c:idx val="8"/>
            <c:bubble3D val="0"/>
            <c:extLst>
              <c:ext xmlns:c16="http://schemas.microsoft.com/office/drawing/2014/chart" uri="{C3380CC4-5D6E-409C-BE32-E72D297353CC}">
                <c16:uniqueId val="{0000000D-33FA-490C-B6E8-7153386574CB}"/>
              </c:ext>
            </c:extLst>
          </c:dPt>
          <c:dLbls>
            <c:dLbl>
              <c:idx val="3"/>
              <c:layout>
                <c:manualLayout>
                  <c:x val="-2.4644549763033177E-2"/>
                  <c:y val="2.328589909443721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33FA-490C-B6E8-7153386574CB}"/>
                </c:ext>
              </c:extLst>
            </c:dLbl>
            <c:dLbl>
              <c:idx val="4"/>
              <c:layout>
                <c:manualLayout>
                  <c:x val="-2.4644549763033177E-2"/>
                  <c:y val="-3.1047865459249677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33FA-490C-B6E8-7153386574CB}"/>
                </c:ext>
              </c:extLst>
            </c:dLbl>
            <c:dLbl>
              <c:idx val="5"/>
              <c:layout>
                <c:manualLayout>
                  <c:x val="2.085308056872031E-2"/>
                  <c:y val="1.034928848641656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33FA-490C-B6E8-7153386574CB}"/>
                </c:ext>
              </c:extLst>
            </c:dLbl>
            <c:dLbl>
              <c:idx val="6"/>
              <c:layout>
                <c:manualLayout>
                  <c:x val="2.843601895734597E-2"/>
                  <c:y val="1.8111254851228931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33FA-490C-B6E8-7153386574CB}"/>
                </c:ext>
              </c:extLst>
            </c:dLbl>
            <c:dLbl>
              <c:idx val="7"/>
              <c:layout>
                <c:manualLayout>
                  <c:x val="3.7914691943126571E-3"/>
                  <c:y val="-9.486738187606101E-17"/>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33FA-490C-B6E8-7153386574CB}"/>
                </c:ext>
              </c:extLst>
            </c:dLbl>
            <c:dLbl>
              <c:idx val="8"/>
              <c:layout>
                <c:manualLayout>
                  <c:x val="7.5829383886255926E-3"/>
                  <c:y val="0"/>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33FA-490C-B6E8-7153386574CB}"/>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'[29]GAS-4'!$A$3:$I$3</c:f>
              <c:strCache>
                <c:ptCount val="9"/>
                <c:pt idx="0">
                  <c:v>Sedes Regionales</c:v>
                </c:pt>
                <c:pt idx="1">
                  <c:v>Área de Artes y Letras</c:v>
                </c:pt>
                <c:pt idx="2">
                  <c:v>Centros e Institutos de Investigación</c:v>
                </c:pt>
                <c:pt idx="3">
                  <c:v>Oficinas Administrativas</c:v>
                </c:pt>
                <c:pt idx="4">
                  <c:v>Estudios generales</c:v>
                </c:pt>
                <c:pt idx="5">
                  <c:v>Área de Ingeniería y Arquitectura</c:v>
                </c:pt>
                <c:pt idx="6">
                  <c:v>Área de Salud</c:v>
                </c:pt>
                <c:pt idx="7">
                  <c:v>Área de Ciencias Sociales</c:v>
                </c:pt>
                <c:pt idx="8">
                  <c:v>Área de Ciencias Básicas</c:v>
                </c:pt>
              </c:strCache>
            </c:strRef>
          </c:cat>
          <c:val>
            <c:numRef>
              <c:f>'[29]GAS-4'!$A$4:$I$4</c:f>
              <c:numCache>
                <c:formatCode>General</c:formatCode>
                <c:ptCount val="9"/>
                <c:pt idx="0">
                  <c:v>38.950000000000003</c:v>
                </c:pt>
                <c:pt idx="1">
                  <c:v>14.74</c:v>
                </c:pt>
                <c:pt idx="2">
                  <c:v>14.74</c:v>
                </c:pt>
                <c:pt idx="3">
                  <c:v>4.74</c:v>
                </c:pt>
                <c:pt idx="4">
                  <c:v>3.68</c:v>
                </c:pt>
                <c:pt idx="5">
                  <c:v>4.21</c:v>
                </c:pt>
                <c:pt idx="6">
                  <c:v>5.79</c:v>
                </c:pt>
                <c:pt idx="7">
                  <c:v>11.58</c:v>
                </c:pt>
                <c:pt idx="8">
                  <c:v>1.58</c:v>
                </c:pt>
              </c:numCache>
            </c:numRef>
          </c:val>
          <c:extLst>
            <c:ext xmlns:c16="http://schemas.microsoft.com/office/drawing/2014/chart" uri="{C3380CC4-5D6E-409C-BE32-E72D297353CC}">
              <c16:uniqueId val="{0000000E-33FA-490C-B6E8-7153386574CB}"/>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cap="rnd">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relativa de los profesores en Régimen Académico.  2016 - 2020</a:t>
            </a:r>
          </a:p>
        </c:rich>
      </c:tx>
      <c:layout>
        <c:manualLayout>
          <c:xMode val="edge"/>
          <c:yMode val="edge"/>
          <c:x val="0.18935011748414515"/>
          <c:y val="7.7876159663210417E-2"/>
        </c:manualLayout>
      </c:layout>
      <c:overlay val="0"/>
    </c:title>
    <c:autoTitleDeleted val="0"/>
    <c:view3D>
      <c:rotX val="15"/>
      <c:rotY val="20"/>
      <c:depthPercent val="100"/>
      <c:rAngAx val="1"/>
    </c:view3D>
    <c:floor>
      <c:thickness val="0"/>
      <c:spPr>
        <a:ln>
          <a:solidFill>
            <a:schemeClr val="tx1"/>
          </a:solidFill>
        </a:ln>
      </c:spPr>
    </c:floor>
    <c:sideWall>
      <c:thickness val="0"/>
    </c:sideWall>
    <c:backWall>
      <c:thickness val="0"/>
    </c:backWall>
    <c:plotArea>
      <c:layout>
        <c:manualLayout>
          <c:layoutTarget val="inner"/>
          <c:xMode val="edge"/>
          <c:yMode val="edge"/>
          <c:x val="7.1315244079763515E-2"/>
          <c:y val="0.21263135440157097"/>
          <c:w val="0.90811439593893684"/>
          <c:h val="0.64405502874225318"/>
        </c:manualLayout>
      </c:layout>
      <c:bar3DChart>
        <c:barDir val="col"/>
        <c:grouping val="percentStacked"/>
        <c:varyColors val="0"/>
        <c:ser>
          <c:idx val="3"/>
          <c:order val="0"/>
          <c:tx>
            <c:strRef>
              <c:f>[3]GRH3!$B$2</c:f>
              <c:strCache>
                <c:ptCount val="1"/>
                <c:pt idx="0">
                  <c:v>Catedrático</c:v>
                </c:pt>
              </c:strCache>
            </c:strRef>
          </c:tx>
          <c:spPr>
            <a:solidFill>
              <a:schemeClr val="accent2">
                <a:lumMod val="40000"/>
                <a:lumOff val="60000"/>
              </a:schemeClr>
            </a:solidFill>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[3]GRH3!$A$3:$A$7</c:f>
              <c:numCache>
                <c:formatCode>General</c:formatCode>
                <c:ptCount val="5"/>
                <c:pt idx="0">
                  <c:v>2016</c:v>
                </c:pt>
                <c:pt idx="1">
                  <c:v>2017</c:v>
                </c:pt>
                <c:pt idx="2">
                  <c:v>2018</c:v>
                </c:pt>
                <c:pt idx="3">
                  <c:v>2019</c:v>
                </c:pt>
                <c:pt idx="4">
                  <c:v>2020</c:v>
                </c:pt>
              </c:numCache>
            </c:numRef>
          </c:cat>
          <c:val>
            <c:numRef>
              <c:f>[3]GRH3!$B$3:$B$7</c:f>
              <c:numCache>
                <c:formatCode>General</c:formatCode>
                <c:ptCount val="5"/>
                <c:pt idx="0">
                  <c:v>24.89</c:v>
                </c:pt>
                <c:pt idx="1">
                  <c:v>24.82</c:v>
                </c:pt>
                <c:pt idx="2">
                  <c:v>24.03560830860534</c:v>
                </c:pt>
                <c:pt idx="3">
                  <c:v>24.83</c:v>
                </c:pt>
                <c:pt idx="4">
                  <c:v>25.85</c:v>
                </c:pt>
              </c:numCache>
            </c:numRef>
          </c:val>
          <c:extLst>
            <c:ext xmlns:c16="http://schemas.microsoft.com/office/drawing/2014/chart" uri="{C3380CC4-5D6E-409C-BE32-E72D297353CC}">
              <c16:uniqueId val="{00000000-D366-4BDD-8EF8-EB174154D135}"/>
            </c:ext>
          </c:extLst>
        </c:ser>
        <c:ser>
          <c:idx val="2"/>
          <c:order val="1"/>
          <c:tx>
            <c:strRef>
              <c:f>[3]GRH3!$C$2</c:f>
              <c:strCache>
                <c:ptCount val="1"/>
                <c:pt idx="0">
                  <c:v>Asociado </c:v>
                </c:pt>
              </c:strCache>
            </c:strRef>
          </c:tx>
          <c:spPr>
            <a:solidFill>
              <a:schemeClr val="accent3">
                <a:lumMod val="40000"/>
                <a:lumOff val="60000"/>
              </a:schemeClr>
            </a:solidFill>
          </c:spPr>
          <c:invertIfNegative val="0"/>
          <c:dLbls>
            <c:spPr>
              <a:solidFill>
                <a:schemeClr val="accent3">
                  <a:lumMod val="60000"/>
                  <a:lumOff val="40000"/>
                </a:schemeClr>
              </a:solidFill>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[3]GRH3!$A$3:$A$7</c:f>
              <c:numCache>
                <c:formatCode>General</c:formatCode>
                <c:ptCount val="5"/>
                <c:pt idx="0">
                  <c:v>2016</c:v>
                </c:pt>
                <c:pt idx="1">
                  <c:v>2017</c:v>
                </c:pt>
                <c:pt idx="2">
                  <c:v>2018</c:v>
                </c:pt>
                <c:pt idx="3">
                  <c:v>2019</c:v>
                </c:pt>
                <c:pt idx="4">
                  <c:v>2020</c:v>
                </c:pt>
              </c:numCache>
            </c:numRef>
          </c:cat>
          <c:val>
            <c:numRef>
              <c:f>[3]GRH3!$C$3:$C$7</c:f>
              <c:numCache>
                <c:formatCode>General</c:formatCode>
                <c:ptCount val="5"/>
                <c:pt idx="0">
                  <c:v>25.39</c:v>
                </c:pt>
                <c:pt idx="1">
                  <c:v>24.92</c:v>
                </c:pt>
                <c:pt idx="2">
                  <c:v>24.233432245301682</c:v>
                </c:pt>
                <c:pt idx="3">
                  <c:v>23.09</c:v>
                </c:pt>
                <c:pt idx="4">
                  <c:v>22.89</c:v>
                </c:pt>
              </c:numCache>
            </c:numRef>
          </c:val>
          <c:extLst>
            <c:ext xmlns:c16="http://schemas.microsoft.com/office/drawing/2014/chart" uri="{C3380CC4-5D6E-409C-BE32-E72D297353CC}">
              <c16:uniqueId val="{00000001-D366-4BDD-8EF8-EB174154D135}"/>
            </c:ext>
          </c:extLst>
        </c:ser>
        <c:ser>
          <c:idx val="1"/>
          <c:order val="2"/>
          <c:tx>
            <c:strRef>
              <c:f>[3]GRH3!$D$2</c:f>
              <c:strCache>
                <c:ptCount val="1"/>
                <c:pt idx="0">
                  <c:v>Adjunto</c:v>
                </c:pt>
              </c:strCache>
            </c:strRef>
          </c:tx>
          <c:spPr>
            <a:gradFill flip="none" rotWithShape="1">
              <a:gsLst>
                <a:gs pos="0">
                  <a:srgbClr val="FFFF00">
                    <a:tint val="66000"/>
                    <a:satMod val="160000"/>
                  </a:srgbClr>
                </a:gs>
                <a:gs pos="50000">
                  <a:srgbClr val="FFFF00">
                    <a:tint val="44500"/>
                    <a:satMod val="160000"/>
                  </a:srgbClr>
                </a:gs>
                <a:gs pos="100000">
                  <a:srgbClr val="FFFF00">
                    <a:tint val="23500"/>
                    <a:satMod val="160000"/>
                  </a:srgbClr>
                </a:gs>
              </a:gsLst>
              <a:lin ang="2700000" scaled="1"/>
              <a:tileRect/>
            </a:gradFill>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[3]GRH3!$A$3:$A$7</c:f>
              <c:numCache>
                <c:formatCode>General</c:formatCode>
                <c:ptCount val="5"/>
                <c:pt idx="0">
                  <c:v>2016</c:v>
                </c:pt>
                <c:pt idx="1">
                  <c:v>2017</c:v>
                </c:pt>
                <c:pt idx="2">
                  <c:v>2018</c:v>
                </c:pt>
                <c:pt idx="3">
                  <c:v>2019</c:v>
                </c:pt>
                <c:pt idx="4">
                  <c:v>2020</c:v>
                </c:pt>
              </c:numCache>
            </c:numRef>
          </c:cat>
          <c:val>
            <c:numRef>
              <c:f>[3]GRH3!$D$3:$D$7</c:f>
              <c:numCache>
                <c:formatCode>General</c:formatCode>
                <c:ptCount val="5"/>
                <c:pt idx="0">
                  <c:v>9.67</c:v>
                </c:pt>
                <c:pt idx="1">
                  <c:v>9.64</c:v>
                </c:pt>
                <c:pt idx="2">
                  <c:v>9.792284866468842</c:v>
                </c:pt>
                <c:pt idx="3">
                  <c:v>10.26</c:v>
                </c:pt>
                <c:pt idx="4">
                  <c:v>9.92</c:v>
                </c:pt>
              </c:numCache>
            </c:numRef>
          </c:val>
          <c:extLst>
            <c:ext xmlns:c16="http://schemas.microsoft.com/office/drawing/2014/chart" uri="{C3380CC4-5D6E-409C-BE32-E72D297353CC}">
              <c16:uniqueId val="{00000002-D366-4BDD-8EF8-EB174154D135}"/>
            </c:ext>
          </c:extLst>
        </c:ser>
        <c:ser>
          <c:idx val="0"/>
          <c:order val="3"/>
          <c:tx>
            <c:strRef>
              <c:f>[3]GRH3!$E$2</c:f>
              <c:strCache>
                <c:ptCount val="1"/>
                <c:pt idx="0">
                  <c:v>Instructor</c:v>
                </c:pt>
              </c:strCache>
            </c:strRef>
          </c:tx>
          <c:spPr>
            <a:solidFill>
              <a:schemeClr val="accent6">
                <a:lumMod val="60000"/>
                <a:lumOff val="40000"/>
              </a:schemeClr>
            </a:solidFill>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[3]GRH3!$A$3:$A$7</c:f>
              <c:numCache>
                <c:formatCode>General</c:formatCode>
                <c:ptCount val="5"/>
                <c:pt idx="0">
                  <c:v>2016</c:v>
                </c:pt>
                <c:pt idx="1">
                  <c:v>2017</c:v>
                </c:pt>
                <c:pt idx="2">
                  <c:v>2018</c:v>
                </c:pt>
                <c:pt idx="3">
                  <c:v>2019</c:v>
                </c:pt>
                <c:pt idx="4">
                  <c:v>2020</c:v>
                </c:pt>
              </c:numCache>
            </c:numRef>
          </c:cat>
          <c:val>
            <c:numRef>
              <c:f>[3]GRH3!$E$3:$E$7</c:f>
              <c:numCache>
                <c:formatCode>General</c:formatCode>
                <c:ptCount val="5"/>
                <c:pt idx="0">
                  <c:v>40.049999999999997</c:v>
                </c:pt>
                <c:pt idx="1">
                  <c:v>40.619999999999997</c:v>
                </c:pt>
                <c:pt idx="2">
                  <c:v>41.938674579624134</c:v>
                </c:pt>
                <c:pt idx="3">
                  <c:v>41.82</c:v>
                </c:pt>
                <c:pt idx="4">
                  <c:v>41.54</c:v>
                </c:pt>
              </c:numCache>
            </c:numRef>
          </c:val>
          <c:extLst>
            <c:ext xmlns:c16="http://schemas.microsoft.com/office/drawing/2014/chart" uri="{C3380CC4-5D6E-409C-BE32-E72D297353CC}">
              <c16:uniqueId val="{00000003-D366-4BDD-8EF8-EB174154D135}"/>
            </c:ext>
          </c:extLst>
        </c:ser>
        <c:dLbls>
          <c:showLegendKey val="0"/>
          <c:showVal val="0"/>
          <c:showCatName val="0"/>
          <c:showSerName val="0"/>
          <c:showPercent val="0"/>
          <c:showBubbleSize val="0"/>
        </c:dLbls>
        <c:gapWidth val="150"/>
        <c:shape val="box"/>
        <c:axId val="-680665888"/>
        <c:axId val="-680670784"/>
        <c:axId val="0"/>
      </c:bar3DChart>
      <c:catAx>
        <c:axId val="-68066588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680670784"/>
        <c:crosses val="autoZero"/>
        <c:auto val="1"/>
        <c:lblAlgn val="ctr"/>
        <c:lblOffset val="100"/>
        <c:noMultiLvlLbl val="0"/>
      </c:catAx>
      <c:valAx>
        <c:axId val="-68067078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680665888"/>
        <c:crosses val="autoZero"/>
        <c:crossBetween val="between"/>
      </c:valAx>
      <c:spPr>
        <a:noFill/>
        <a:ln w="25400">
          <a:noFill/>
        </a:ln>
      </c:spPr>
    </c:plotArea>
    <c:legend>
      <c:legendPos val="b"/>
      <c:layout>
        <c:manualLayout>
          <c:xMode val="edge"/>
          <c:yMode val="edge"/>
          <c:x val="0.50703181279140863"/>
          <c:y val="0.92577161456303103"/>
          <c:w val="0.43032225274927627"/>
          <c:h val="5.0744133468464958E-2"/>
        </c:manualLayout>
      </c:layout>
      <c:overlay val="0"/>
      <c:spPr>
        <a:ln>
          <a:solidFill>
            <a:schemeClr val="tx1">
              <a:lumMod val="50000"/>
              <a:lumOff val="50000"/>
            </a:schemeClr>
          </a:solidFill>
        </a:ln>
      </c:spPr>
      <c:txPr>
        <a:bodyPr/>
        <a:lstStyle/>
        <a:p>
          <a:pPr>
            <a:defRPr sz="80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0" i="0" u="none" strike="noStrike" baseline="0">
                <a:solidFill>
                  <a:srgbClr val="000000"/>
                </a:solidFill>
                <a:latin typeface="Times New Roman"/>
                <a:ea typeface="Times New Roman"/>
                <a:cs typeface="Times New Roman"/>
              </a:defRPr>
            </a:pPr>
            <a:r>
              <a:rPr lang="es-CR"/>
              <a:t>Panorama Cuantitativo Universitario. 2020</a:t>
            </a:r>
          </a:p>
        </c:rich>
      </c:tx>
      <c:layout>
        <c:manualLayout>
          <c:xMode val="edge"/>
          <c:yMode val="edge"/>
          <c:x val="0.22133017495375754"/>
          <c:y val="4.7189702908084122E-2"/>
        </c:manualLayout>
      </c:layout>
      <c:overlay val="0"/>
    </c:title>
    <c:autoTitleDeleted val="0"/>
    <c:plotArea>
      <c:layout>
        <c:manualLayout>
          <c:layoutTarget val="inner"/>
          <c:xMode val="edge"/>
          <c:yMode val="edge"/>
          <c:x val="9.3595489912873323E-2"/>
          <c:y val="0.24702911218666473"/>
          <c:w val="0.89707293145733835"/>
          <c:h val="0.60539791016688949"/>
        </c:manualLayout>
      </c:layout>
      <c:barChart>
        <c:barDir val="bar"/>
        <c:grouping val="clustered"/>
        <c:varyColors val="0"/>
        <c:ser>
          <c:idx val="1"/>
          <c:order val="0"/>
          <c:tx>
            <c:strRef>
              <c:f>'[30]GAS-6'!$B$1</c:f>
              <c:strCache>
                <c:ptCount val="1"/>
                <c:pt idx="0">
                  <c:v>II ciclo</c:v>
                </c:pt>
              </c:strCache>
            </c:strRef>
          </c:tx>
          <c:spPr>
            <a:solidFill>
              <a:schemeClr val="accent1">
                <a:lumMod val="40000"/>
                <a:lumOff val="60000"/>
              </a:schemeClr>
            </a:solidFill>
            <a:ln>
              <a:solidFill>
                <a:srgbClr val="0070C0"/>
              </a:solidFill>
            </a:ln>
          </c:spPr>
          <c:invertIfNegative val="0"/>
          <c:dLbls>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'[30]GAS-6'!$A$2:$A$9</c:f>
              <c:strCache>
                <c:ptCount val="8"/>
                <c:pt idx="0">
                  <c:v>  Primaria incompleta</c:v>
                </c:pt>
                <c:pt idx="1">
                  <c:v>   Primaria completa</c:v>
                </c:pt>
                <c:pt idx="2">
                  <c:v>  Secundaria incompleta</c:v>
                </c:pt>
                <c:pt idx="3">
                  <c:v>  Secundaria completa</c:v>
                </c:pt>
                <c:pt idx="4">
                  <c:v>   Parauniversitaria</c:v>
                </c:pt>
                <c:pt idx="5">
                  <c:v>   Universitaria incompleta</c:v>
                </c:pt>
                <c:pt idx="6">
                  <c:v>   Universitaria completa</c:v>
                </c:pt>
                <c:pt idx="7">
                  <c:v>   No se indica</c:v>
                </c:pt>
              </c:strCache>
            </c:strRef>
          </c:cat>
          <c:val>
            <c:numRef>
              <c:f>'[30]GAS-6'!$B$2:$B$9</c:f>
              <c:numCache>
                <c:formatCode>General</c:formatCode>
                <c:ptCount val="8"/>
                <c:pt idx="0">
                  <c:v>33</c:v>
                </c:pt>
                <c:pt idx="1">
                  <c:v>62</c:v>
                </c:pt>
                <c:pt idx="2">
                  <c:v>90</c:v>
                </c:pt>
                <c:pt idx="3">
                  <c:v>152</c:v>
                </c:pt>
                <c:pt idx="4">
                  <c:v>74</c:v>
                </c:pt>
                <c:pt idx="5">
                  <c:v>241</c:v>
                </c:pt>
                <c:pt idx="6">
                  <c:v>933</c:v>
                </c:pt>
                <c:pt idx="7">
                  <c:v>12</c:v>
                </c:pt>
              </c:numCache>
            </c:numRef>
          </c:val>
          <c:extLst>
            <c:ext xmlns:c16="http://schemas.microsoft.com/office/drawing/2014/chart" uri="{C3380CC4-5D6E-409C-BE32-E72D297353CC}">
              <c16:uniqueId val="{00000000-6A8D-4672-B917-0EB3C73EF6F5}"/>
            </c:ext>
          </c:extLst>
        </c:ser>
        <c:ser>
          <c:idx val="0"/>
          <c:order val="1"/>
          <c:tx>
            <c:strRef>
              <c:f>'[30]GAS-6'!$C$1</c:f>
              <c:strCache>
                <c:ptCount val="1"/>
                <c:pt idx="0">
                  <c:v>III ciclo</c:v>
                </c:pt>
              </c:strCache>
            </c:strRef>
          </c:tx>
          <c:spPr>
            <a:solidFill>
              <a:schemeClr val="accent2">
                <a:lumMod val="40000"/>
                <a:lumOff val="60000"/>
              </a:schemeClr>
            </a:solidFill>
            <a:ln>
              <a:solidFill>
                <a:schemeClr val="accent6"/>
              </a:solidFill>
            </a:ln>
          </c:spPr>
          <c:invertIfNegative val="0"/>
          <c:dLbls>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'[30]GAS-6'!$A$2:$A$9</c:f>
              <c:strCache>
                <c:ptCount val="8"/>
                <c:pt idx="0">
                  <c:v>  Primaria incompleta</c:v>
                </c:pt>
                <c:pt idx="1">
                  <c:v>   Primaria completa</c:v>
                </c:pt>
                <c:pt idx="2">
                  <c:v>  Secundaria incompleta</c:v>
                </c:pt>
                <c:pt idx="3">
                  <c:v>  Secundaria completa</c:v>
                </c:pt>
                <c:pt idx="4">
                  <c:v>   Parauniversitaria</c:v>
                </c:pt>
                <c:pt idx="5">
                  <c:v>   Universitaria incompleta</c:v>
                </c:pt>
                <c:pt idx="6">
                  <c:v>   Universitaria completa</c:v>
                </c:pt>
                <c:pt idx="7">
                  <c:v>   No se indica</c:v>
                </c:pt>
              </c:strCache>
            </c:strRef>
          </c:cat>
          <c:val>
            <c:numRef>
              <c:f>'[30]GAS-6'!$C$2:$C$9</c:f>
              <c:numCache>
                <c:formatCode>General</c:formatCode>
                <c:ptCount val="8"/>
                <c:pt idx="0">
                  <c:v>4</c:v>
                </c:pt>
                <c:pt idx="1">
                  <c:v>5</c:v>
                </c:pt>
                <c:pt idx="2">
                  <c:v>4</c:v>
                </c:pt>
                <c:pt idx="3">
                  <c:v>18</c:v>
                </c:pt>
                <c:pt idx="4">
                  <c:v>6</c:v>
                </c:pt>
                <c:pt idx="5">
                  <c:v>39</c:v>
                </c:pt>
                <c:pt idx="6">
                  <c:v>174</c:v>
                </c:pt>
                <c:pt idx="7">
                  <c:v>2</c:v>
                </c:pt>
              </c:numCache>
            </c:numRef>
          </c:val>
          <c:extLst>
            <c:ext xmlns:c16="http://schemas.microsoft.com/office/drawing/2014/chart" uri="{C3380CC4-5D6E-409C-BE32-E72D297353CC}">
              <c16:uniqueId val="{00000001-6A8D-4672-B917-0EB3C73EF6F5}"/>
            </c:ext>
          </c:extLst>
        </c:ser>
        <c:dLbls>
          <c:showLegendKey val="0"/>
          <c:showVal val="0"/>
          <c:showCatName val="0"/>
          <c:showSerName val="0"/>
          <c:showPercent val="0"/>
          <c:showBubbleSize val="0"/>
        </c:dLbls>
        <c:gapWidth val="35"/>
        <c:axId val="-478433648"/>
        <c:axId val="-478429296"/>
      </c:barChart>
      <c:catAx>
        <c:axId val="-478433648"/>
        <c:scaling>
          <c:orientation val="minMax"/>
        </c:scaling>
        <c:delete val="0"/>
        <c:axPos val="l"/>
        <c:numFmt formatCode="General" sourceLinked="1"/>
        <c:majorTickMark val="out"/>
        <c:minorTickMark val="out"/>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478429296"/>
        <c:crossesAt val="0"/>
        <c:auto val="1"/>
        <c:lblAlgn val="ctr"/>
        <c:lblOffset val="100"/>
        <c:noMultiLvlLbl val="0"/>
      </c:catAx>
      <c:valAx>
        <c:axId val="-478429296"/>
        <c:scaling>
          <c:orientation val="minMax"/>
          <c:max val="950"/>
        </c:scaling>
        <c:delete val="0"/>
        <c:axPos val="b"/>
        <c:majorGridlines/>
        <c:numFmt formatCode="General" sourceLinked="0"/>
        <c:majorTickMark val="out"/>
        <c:minorTickMark val="out"/>
        <c:tickLblPos val="nextTo"/>
        <c:spPr>
          <a:ln w="9525">
            <a:noFill/>
          </a:ln>
        </c:spPr>
        <c:txPr>
          <a:bodyPr rot="0" vert="horz"/>
          <a:lstStyle/>
          <a:p>
            <a:pPr>
              <a:defRPr sz="900" b="0" i="0" u="none" strike="noStrike" baseline="0">
                <a:solidFill>
                  <a:srgbClr val="000000"/>
                </a:solidFill>
                <a:latin typeface="Calibri"/>
                <a:ea typeface="Calibri"/>
                <a:cs typeface="Calibri"/>
              </a:defRPr>
            </a:pPr>
            <a:endParaRPr lang="es-CR"/>
          </a:p>
        </c:txPr>
        <c:crossAx val="-478433648"/>
        <c:crosses val="autoZero"/>
        <c:crossBetween val="between"/>
        <c:majorUnit val="50"/>
      </c:valAx>
      <c:spPr>
        <a:ln>
          <a:solidFill>
            <a:schemeClr val="bg1">
              <a:lumMod val="85000"/>
            </a:schemeClr>
          </a:solidFill>
        </a:ln>
      </c:spPr>
    </c:plotArea>
    <c:legend>
      <c:legendPos val="r"/>
      <c:layout>
        <c:manualLayout>
          <c:xMode val="edge"/>
          <c:yMode val="edge"/>
          <c:x val="0.78461123418068568"/>
          <c:y val="0.92771084100771695"/>
          <c:w val="0.1504225063789032"/>
          <c:h val="4.6136234217605598E-2"/>
        </c:manualLayout>
      </c:layout>
      <c:overlay val="0"/>
      <c:spPr>
        <a:ln w="3175" cap="rnd" cmpd="dbl">
          <a:solidFill>
            <a:schemeClr val="bg1">
              <a:lumMod val="85000"/>
            </a:schemeClr>
          </a:solidFill>
        </a:ln>
      </c:spPr>
      <c:txPr>
        <a:bodyPr/>
        <a:lstStyle/>
        <a:p>
          <a:pPr>
            <a:defRPr sz="575" b="0" i="0" u="none" strike="noStrike" baseline="0">
              <a:solidFill>
                <a:srgbClr val="000000"/>
              </a:solidFill>
              <a:latin typeface="Arial"/>
              <a:ea typeface="Arial"/>
              <a:cs typeface="Arial"/>
            </a:defRPr>
          </a:pPr>
          <a:endParaRPr lang="es-CR"/>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2020</a:t>
            </a:r>
          </a:p>
        </c:rich>
      </c:tx>
      <c:layout>
        <c:manualLayout>
          <c:xMode val="edge"/>
          <c:yMode val="edge"/>
          <c:x val="0.2618038387659643"/>
          <c:y val="3.2576101956327624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682678631651493"/>
          <c:y val="0.23442639672838558"/>
          <c:w val="0.44671314828663178"/>
          <c:h val="0.74428572025087891"/>
        </c:manualLayout>
      </c:layout>
      <c:pie3DChart>
        <c:varyColors val="1"/>
        <c:ser>
          <c:idx val="3"/>
          <c:order val="0"/>
          <c:dPt>
            <c:idx val="0"/>
            <c:bubble3D val="0"/>
            <c:spPr>
              <a:solidFill>
                <a:srgbClr val="FFCCCC"/>
              </a:solidFill>
              <a:ln>
                <a:solidFill>
                  <a:srgbClr val="FF99FF"/>
                </a:solidFill>
              </a:ln>
            </c:spPr>
            <c:extLst>
              <c:ext xmlns:c16="http://schemas.microsoft.com/office/drawing/2014/chart" uri="{C3380CC4-5D6E-409C-BE32-E72D297353CC}">
                <c16:uniqueId val="{00000001-7CFE-47DC-8F85-04A0C3AA6ABA}"/>
              </c:ext>
            </c:extLst>
          </c:dPt>
          <c:dPt>
            <c:idx val="1"/>
            <c:bubble3D val="0"/>
            <c:spPr>
              <a:solidFill>
                <a:srgbClr val="FFFF99"/>
              </a:solidFill>
            </c:spPr>
            <c:extLst>
              <c:ext xmlns:c16="http://schemas.microsoft.com/office/drawing/2014/chart" uri="{C3380CC4-5D6E-409C-BE32-E72D297353CC}">
                <c16:uniqueId val="{00000003-7CFE-47DC-8F85-04A0C3AA6ABA}"/>
              </c:ext>
            </c:extLst>
          </c:dPt>
          <c:dPt>
            <c:idx val="2"/>
            <c:bubble3D val="0"/>
            <c:spPr>
              <a:solidFill>
                <a:srgbClr val="FF9966"/>
              </a:solidFill>
            </c:spPr>
            <c:extLst>
              <c:ext xmlns:c16="http://schemas.microsoft.com/office/drawing/2014/chart" uri="{C3380CC4-5D6E-409C-BE32-E72D297353CC}">
                <c16:uniqueId val="{00000005-7CFE-47DC-8F85-04A0C3AA6ABA}"/>
              </c:ext>
            </c:extLst>
          </c:dPt>
          <c:dLbls>
            <c:dLbl>
              <c:idx val="0"/>
              <c:layout>
                <c:manualLayout>
                  <c:x val="2.8643036161833155E-2"/>
                  <c:y val="-1.2272950417280314E-2"/>
                </c:manualLayout>
              </c:layout>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CFE-47DC-8F85-04A0C3AA6ABA}"/>
                </c:ext>
              </c:extLst>
            </c:dLbl>
            <c:dLbl>
              <c:idx val="1"/>
              <c:layout>
                <c:manualLayout>
                  <c:x val="-2.8643036161833186E-2"/>
                  <c:y val="9.8183603338242061E-3"/>
                </c:manualLayout>
              </c:layout>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CFE-47DC-8F85-04A0C3AA6ABA}"/>
                </c:ext>
              </c:extLst>
            </c:dLbl>
            <c:dLbl>
              <c:idx val="2"/>
              <c:layout>
                <c:manualLayout>
                  <c:x val="8.4138918725384759E-2"/>
                  <c:y val="-1.9636720667648502E-2"/>
                </c:manualLayout>
              </c:layout>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CFE-47DC-8F85-04A0C3AA6ABA}"/>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('[31]GVE-1'!$B$3,'[31]GVE-1'!$C$3,'[31]GVE-1'!$D$3)</c:f>
              <c:strCache>
                <c:ptCount val="3"/>
                <c:pt idx="0">
                  <c:v>Administración </c:v>
                </c:pt>
                <c:pt idx="1">
                  <c:v>Apoyo </c:v>
                </c:pt>
                <c:pt idx="2">
                  <c:v>Docente</c:v>
                </c:pt>
              </c:strCache>
            </c:strRef>
          </c:cat>
          <c:val>
            <c:numRef>
              <c:f>('[31]GVE-1'!$B$4,'[31]GVE-1'!$C$4,'[31]GVE-1'!$D$4)</c:f>
              <c:numCache>
                <c:formatCode>General</c:formatCode>
                <c:ptCount val="3"/>
                <c:pt idx="0">
                  <c:v>80.02</c:v>
                </c:pt>
                <c:pt idx="1">
                  <c:v>19.68</c:v>
                </c:pt>
                <c:pt idx="2">
                  <c:v>0.3</c:v>
                </c:pt>
              </c:numCache>
            </c:numRef>
          </c:val>
          <c:extLst>
            <c:ext xmlns:c16="http://schemas.microsoft.com/office/drawing/2014/chart" uri="{C3380CC4-5D6E-409C-BE32-E72D297353CC}">
              <c16:uniqueId val="{00000006-7CFE-47DC-8F85-04A0C3AA6ABA}"/>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9363395225463"/>
          <c:y val="0.20030816640986132"/>
          <c:w val="0.81962864721485407"/>
          <c:h val="0.68053415511042625"/>
        </c:manualLayout>
      </c:layout>
      <c:barChart>
        <c:barDir val="bar"/>
        <c:grouping val="clustered"/>
        <c:varyColors val="0"/>
        <c:ser>
          <c:idx val="1"/>
          <c:order val="0"/>
          <c:tx>
            <c:strRef>
              <c:f>[32]GVE2!$D$2</c:f>
              <c:strCache>
                <c:ptCount val="1"/>
                <c:pt idx="0">
                  <c:v>Hombre</c:v>
                </c:pt>
              </c:strCache>
            </c:strRef>
          </c:tx>
          <c:spPr>
            <a:solidFill>
              <a:schemeClr val="accent1"/>
            </a:solidFill>
            <a:ln>
              <a:solidFill>
                <a:schemeClr val="accent1">
                  <a:lumMod val="40000"/>
                  <a:lumOff val="60000"/>
                </a:schemeClr>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[32]GVE2!$B$3:$B$11</c:f>
              <c:strCache>
                <c:ptCount val="9"/>
                <c:pt idx="0">
                  <c:v>Sis Est posgrado</c:v>
                </c:pt>
                <c:pt idx="1">
                  <c:v>Cs. Agroalimentarias</c:v>
                </c:pt>
                <c:pt idx="2">
                  <c:v>Cs. Básicas</c:v>
                </c:pt>
                <c:pt idx="3">
                  <c:v>S. Interun Alajuela</c:v>
                </c:pt>
                <c:pt idx="4">
                  <c:v>Artes y Letras </c:v>
                </c:pt>
                <c:pt idx="5">
                  <c:v>Ing. y Arquitectura</c:v>
                </c:pt>
                <c:pt idx="6">
                  <c:v>Salud</c:v>
                </c:pt>
                <c:pt idx="7">
                  <c:v>Cs. Sociales</c:v>
                </c:pt>
                <c:pt idx="8">
                  <c:v>Sedes Regionales</c:v>
                </c:pt>
              </c:strCache>
            </c:strRef>
          </c:cat>
          <c:val>
            <c:numRef>
              <c:f>[32]GVE2!$D$3:$D$11</c:f>
              <c:numCache>
                <c:formatCode>General</c:formatCode>
                <c:ptCount val="9"/>
                <c:pt idx="0">
                  <c:v>78</c:v>
                </c:pt>
                <c:pt idx="1">
                  <c:v>211</c:v>
                </c:pt>
                <c:pt idx="2">
                  <c:v>362</c:v>
                </c:pt>
                <c:pt idx="3">
                  <c:v>615</c:v>
                </c:pt>
                <c:pt idx="4">
                  <c:v>579</c:v>
                </c:pt>
                <c:pt idx="5">
                  <c:v>1838</c:v>
                </c:pt>
                <c:pt idx="6">
                  <c:v>575</c:v>
                </c:pt>
                <c:pt idx="7">
                  <c:v>2847</c:v>
                </c:pt>
                <c:pt idx="8">
                  <c:v>3877</c:v>
                </c:pt>
              </c:numCache>
            </c:numRef>
          </c:val>
          <c:extLst>
            <c:ext xmlns:c16="http://schemas.microsoft.com/office/drawing/2014/chart" uri="{C3380CC4-5D6E-409C-BE32-E72D297353CC}">
              <c16:uniqueId val="{00000000-1C1E-4D5D-B7EE-60B36F694F60}"/>
            </c:ext>
          </c:extLst>
        </c:ser>
        <c:ser>
          <c:idx val="0"/>
          <c:order val="1"/>
          <c:tx>
            <c:strRef>
              <c:f>[32]GVE2!$C$2</c:f>
              <c:strCache>
                <c:ptCount val="1"/>
                <c:pt idx="0">
                  <c:v>Mujer</c:v>
                </c:pt>
              </c:strCache>
            </c:strRef>
          </c:tx>
          <c:spPr>
            <a:solidFill>
              <a:schemeClr val="accent2">
                <a:lumMod val="40000"/>
                <a:lumOff val="60000"/>
              </a:schemeClr>
            </a:solidFill>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[32]GVE2!$B$3:$B$11</c:f>
              <c:strCache>
                <c:ptCount val="9"/>
                <c:pt idx="0">
                  <c:v>Sis Est posgrado</c:v>
                </c:pt>
                <c:pt idx="1">
                  <c:v>Cs. Agroalimentarias</c:v>
                </c:pt>
                <c:pt idx="2">
                  <c:v>Cs. Básicas</c:v>
                </c:pt>
                <c:pt idx="3">
                  <c:v>S. Interun Alajuela</c:v>
                </c:pt>
                <c:pt idx="4">
                  <c:v>Artes y Letras </c:v>
                </c:pt>
                <c:pt idx="5">
                  <c:v>Ing. y Arquitectura</c:v>
                </c:pt>
                <c:pt idx="6">
                  <c:v>Salud</c:v>
                </c:pt>
                <c:pt idx="7">
                  <c:v>Cs. Sociales</c:v>
                </c:pt>
                <c:pt idx="8">
                  <c:v>Sedes Regionales</c:v>
                </c:pt>
              </c:strCache>
            </c:strRef>
          </c:cat>
          <c:val>
            <c:numRef>
              <c:f>[32]GVE2!$C$3:$C$11</c:f>
              <c:numCache>
                <c:formatCode>General</c:formatCode>
                <c:ptCount val="9"/>
                <c:pt idx="0">
                  <c:v>59</c:v>
                </c:pt>
                <c:pt idx="1">
                  <c:v>182</c:v>
                </c:pt>
                <c:pt idx="2">
                  <c:v>372</c:v>
                </c:pt>
                <c:pt idx="3">
                  <c:v>418</c:v>
                </c:pt>
                <c:pt idx="4">
                  <c:v>816</c:v>
                </c:pt>
                <c:pt idx="5">
                  <c:v>956</c:v>
                </c:pt>
                <c:pt idx="6">
                  <c:v>1269</c:v>
                </c:pt>
                <c:pt idx="7">
                  <c:v>3845</c:v>
                </c:pt>
                <c:pt idx="8">
                  <c:v>4546</c:v>
                </c:pt>
              </c:numCache>
            </c:numRef>
          </c:val>
          <c:extLst>
            <c:ext xmlns:c16="http://schemas.microsoft.com/office/drawing/2014/chart" uri="{C3380CC4-5D6E-409C-BE32-E72D297353CC}">
              <c16:uniqueId val="{00000001-1C1E-4D5D-B7EE-60B36F694F60}"/>
            </c:ext>
          </c:extLst>
        </c:ser>
        <c:dLbls>
          <c:showLegendKey val="0"/>
          <c:showVal val="0"/>
          <c:showCatName val="0"/>
          <c:showSerName val="0"/>
          <c:showPercent val="0"/>
          <c:showBubbleSize val="0"/>
        </c:dLbls>
        <c:gapWidth val="65"/>
        <c:overlap val="20"/>
        <c:axId val="-478423312"/>
        <c:axId val="-478422768"/>
      </c:barChart>
      <c:catAx>
        <c:axId val="-478423312"/>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478422768"/>
        <c:crosses val="autoZero"/>
        <c:auto val="1"/>
        <c:lblAlgn val="ctr"/>
        <c:lblOffset val="100"/>
        <c:noMultiLvlLbl val="0"/>
      </c:catAx>
      <c:valAx>
        <c:axId val="-478422768"/>
        <c:scaling>
          <c:orientation val="minMax"/>
          <c:max val="5000"/>
        </c:scaling>
        <c:delete val="0"/>
        <c:axPos val="b"/>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478423312"/>
        <c:crosses val="autoZero"/>
        <c:crossBetween val="between"/>
        <c:majorUnit val="500"/>
      </c:valAx>
      <c:spPr>
        <a:ln>
          <a:solidFill>
            <a:schemeClr val="tx1"/>
          </a:solidFill>
        </a:ln>
      </c:spPr>
    </c:plotArea>
    <c:legend>
      <c:legendPos val="r"/>
      <c:layout>
        <c:manualLayout>
          <c:xMode val="edge"/>
          <c:yMode val="edge"/>
          <c:x val="0.73830855421840502"/>
          <c:y val="0.93052741048878318"/>
          <c:w val="0.22281882106713968"/>
          <c:h val="5.2906328925865442E-2"/>
        </c:manualLayout>
      </c:layout>
      <c:overlay val="0"/>
      <c:spPr>
        <a:ln>
          <a:solidFill>
            <a:schemeClr val="bg1">
              <a:lumMod val="50000"/>
            </a:schemeClr>
          </a:solidFill>
        </a:ln>
      </c:spPr>
      <c:txPr>
        <a:bodyPr/>
        <a:lstStyle/>
        <a:p>
          <a:pPr>
            <a:defRPr sz="73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3303764244659291E-2"/>
          <c:y val="0.19964040209259556"/>
          <c:w val="0.93699478510068135"/>
          <c:h val="0.67355049595703254"/>
        </c:manualLayout>
      </c:layout>
      <c:bar3DChart>
        <c:barDir val="col"/>
        <c:grouping val="clustered"/>
        <c:varyColors val="0"/>
        <c:ser>
          <c:idx val="0"/>
          <c:order val="0"/>
          <c:spPr>
            <a:solidFill>
              <a:schemeClr val="accent4">
                <a:lumMod val="40000"/>
                <a:lumOff val="60000"/>
              </a:schemeClr>
            </a:solidFill>
          </c:spPr>
          <c:invertIfNegative val="0"/>
          <c:dLbls>
            <c:dLbl>
              <c:idx val="0"/>
              <c:layout>
                <c:manualLayout>
                  <c:x val="3.3135984584205455E-3"/>
                  <c:y val="0.20765063818582633"/>
                </c:manualLayout>
              </c:layout>
              <c:numFmt formatCode="#,##0" sourceLinked="0"/>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DD-460E-8A69-405E1DF86C07}"/>
                </c:ext>
              </c:extLst>
            </c:dLbl>
            <c:dLbl>
              <c:idx val="1"/>
              <c:layout>
                <c:manualLayout>
                  <c:x val="0"/>
                  <c:y val="0.27878202701118387"/>
                </c:manualLayout>
              </c:layout>
              <c:numFmt formatCode="#,##0" sourceLinked="0"/>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DD-460E-8A69-405E1DF86C07}"/>
                </c:ext>
              </c:extLst>
            </c:dLbl>
            <c:dLbl>
              <c:idx val="2"/>
              <c:layout>
                <c:manualLayout>
                  <c:x val="1.6876308182996113E-3"/>
                  <c:y val="6.4942446997230577E-2"/>
                </c:manualLayout>
              </c:layout>
              <c:numFmt formatCode="#,##0" sourceLinked="0"/>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DD-460E-8A69-405E1DF86C07}"/>
                </c:ext>
              </c:extLst>
            </c:dLbl>
            <c:dLbl>
              <c:idx val="3"/>
              <c:layout>
                <c:manualLayout>
                  <c:x val="1.5189873417721518E-2"/>
                  <c:y val="1.6267924651597241E-2"/>
                </c:manualLayout>
              </c:layout>
              <c:numFmt formatCode="#,##0" sourceLinked="0"/>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DD-460E-8A69-405E1DF86C07}"/>
                </c:ext>
              </c:extLst>
            </c:dLbl>
            <c:dLbl>
              <c:idx val="4"/>
              <c:layout>
                <c:manualLayout>
                  <c:x val="1.0935379912953919E-2"/>
                  <c:y val="1.7467706317280618E-2"/>
                </c:manualLayout>
              </c:layout>
              <c:numFmt formatCode="#,##0" sourceLinked="0"/>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DD-460E-8A69-405E1DF86C07}"/>
                </c:ext>
              </c:extLst>
            </c:dLbl>
            <c:numFmt formatCode="#,##0" sourceLinked="0"/>
            <c:spPr>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'[33]GRH-6'!$B$4:$B$8</c:f>
              <c:strCache>
                <c:ptCount val="5"/>
                <c:pt idx="0">
                  <c:v>Menor o igual a 20</c:v>
                </c:pt>
                <c:pt idx="1">
                  <c:v>de 21 a 25 años</c:v>
                </c:pt>
                <c:pt idx="2">
                  <c:v>de 26 a 30 años</c:v>
                </c:pt>
                <c:pt idx="3">
                  <c:v>de 31 a 35 años</c:v>
                </c:pt>
                <c:pt idx="4">
                  <c:v>más de 35 años</c:v>
                </c:pt>
              </c:strCache>
            </c:strRef>
          </c:cat>
          <c:val>
            <c:numRef>
              <c:f>'[33]GRH-6'!$C$4:$C$8</c:f>
              <c:numCache>
                <c:formatCode>General</c:formatCode>
                <c:ptCount val="5"/>
                <c:pt idx="0">
                  <c:v>8689</c:v>
                </c:pt>
                <c:pt idx="1">
                  <c:v>11611</c:v>
                </c:pt>
                <c:pt idx="2">
                  <c:v>2478</c:v>
                </c:pt>
                <c:pt idx="3">
                  <c:v>377</c:v>
                </c:pt>
                <c:pt idx="4">
                  <c:v>205</c:v>
                </c:pt>
              </c:numCache>
            </c:numRef>
          </c:val>
          <c:extLst>
            <c:ext xmlns:c16="http://schemas.microsoft.com/office/drawing/2014/chart" uri="{C3380CC4-5D6E-409C-BE32-E72D297353CC}">
              <c16:uniqueId val="{00000005-31DD-460E-8A69-405E1DF86C07}"/>
            </c:ext>
          </c:extLst>
        </c:ser>
        <c:dLbls>
          <c:showLegendKey val="0"/>
          <c:showVal val="0"/>
          <c:showCatName val="0"/>
          <c:showSerName val="0"/>
          <c:showPercent val="0"/>
          <c:showBubbleSize val="0"/>
        </c:dLbls>
        <c:gapWidth val="150"/>
        <c:shape val="box"/>
        <c:axId val="-478431472"/>
        <c:axId val="-478430928"/>
        <c:axId val="0"/>
      </c:bar3DChart>
      <c:catAx>
        <c:axId val="-4784314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478430928"/>
        <c:crosses val="autoZero"/>
        <c:auto val="1"/>
        <c:lblAlgn val="ctr"/>
        <c:lblOffset val="100"/>
        <c:noMultiLvlLbl val="0"/>
      </c:catAx>
      <c:valAx>
        <c:axId val="-478430928"/>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478431472"/>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2020</a:t>
            </a:r>
          </a:p>
        </c:rich>
      </c:tx>
      <c:layout>
        <c:manualLayout>
          <c:xMode val="edge"/>
          <c:yMode val="edge"/>
          <c:x val="0.26180372110744221"/>
          <c:y val="3.2576159342550044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8335290917682182"/>
          <c:y val="0.20294818261353695"/>
          <c:w val="0.47012043313042751"/>
          <c:h val="0.75159727193191761"/>
        </c:manualLayout>
      </c:layout>
      <c:pie3DChart>
        <c:varyColors val="1"/>
        <c:ser>
          <c:idx val="3"/>
          <c:order val="0"/>
          <c:dPt>
            <c:idx val="0"/>
            <c:bubble3D val="0"/>
            <c:explosion val="8"/>
            <c:spPr>
              <a:solidFill>
                <a:srgbClr val="FFCCCC"/>
              </a:solidFill>
              <a:ln>
                <a:solidFill>
                  <a:srgbClr val="FF99FF"/>
                </a:solidFill>
              </a:ln>
            </c:spPr>
            <c:extLst>
              <c:ext xmlns:c16="http://schemas.microsoft.com/office/drawing/2014/chart" uri="{C3380CC4-5D6E-409C-BE32-E72D297353CC}">
                <c16:uniqueId val="{00000001-5933-4C53-91B3-8434726EC2ED}"/>
              </c:ext>
            </c:extLst>
          </c:dPt>
          <c:dPt>
            <c:idx val="1"/>
            <c:bubble3D val="0"/>
            <c:spPr>
              <a:solidFill>
                <a:srgbClr val="FFFF99"/>
              </a:solidFill>
            </c:spPr>
            <c:extLst>
              <c:ext xmlns:c16="http://schemas.microsoft.com/office/drawing/2014/chart" uri="{C3380CC4-5D6E-409C-BE32-E72D297353CC}">
                <c16:uniqueId val="{00000003-5933-4C53-91B3-8434726EC2ED}"/>
              </c:ext>
            </c:extLst>
          </c:dPt>
          <c:dPt>
            <c:idx val="2"/>
            <c:bubble3D val="0"/>
            <c:spPr>
              <a:solidFill>
                <a:srgbClr val="FF9966"/>
              </a:solidFill>
            </c:spPr>
            <c:extLst>
              <c:ext xmlns:c16="http://schemas.microsoft.com/office/drawing/2014/chart" uri="{C3380CC4-5D6E-409C-BE32-E72D297353CC}">
                <c16:uniqueId val="{00000005-5933-4C53-91B3-8434726EC2ED}"/>
              </c:ext>
            </c:extLst>
          </c:dPt>
          <c:dLbls>
            <c:dLbl>
              <c:idx val="1"/>
              <c:layout>
                <c:manualLayout>
                  <c:x val="-7.40445889031313E-2"/>
                  <c:y val="2.7951783804802178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933-4C53-91B3-8434726EC2ED}"/>
                </c:ext>
              </c:extLst>
            </c:dLbl>
            <c:dLbl>
              <c:idx val="2"/>
              <c:layout>
                <c:manualLayout>
                  <c:x val="6.7132867132867133E-2"/>
                  <c:y val="-2.795248078266946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933-4C53-91B3-8434726EC2ED}"/>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('[34]GVE-4'!$B$2,'[34]GVE-4'!$C$2,'[34]GVE-4'!$D$2)</c:f>
              <c:strCache>
                <c:ptCount val="3"/>
                <c:pt idx="0">
                  <c:v>Soltero </c:v>
                </c:pt>
                <c:pt idx="1">
                  <c:v>Casado</c:v>
                </c:pt>
                <c:pt idx="2">
                  <c:v>Otros</c:v>
                </c:pt>
              </c:strCache>
            </c:strRef>
          </c:cat>
          <c:val>
            <c:numRef>
              <c:f>('[34]GVE-4'!$B$3,'[34]GVE-4'!$C$3,'[34]GVE-4'!$D$3)</c:f>
              <c:numCache>
                <c:formatCode>General</c:formatCode>
                <c:ptCount val="3"/>
                <c:pt idx="0">
                  <c:v>97.81</c:v>
                </c:pt>
                <c:pt idx="1">
                  <c:v>0.92</c:v>
                </c:pt>
                <c:pt idx="2">
                  <c:v>1.27</c:v>
                </c:pt>
              </c:numCache>
            </c:numRef>
          </c:val>
          <c:extLst>
            <c:ext xmlns:c16="http://schemas.microsoft.com/office/drawing/2014/chart" uri="{C3380CC4-5D6E-409C-BE32-E72D297353CC}">
              <c16:uniqueId val="{00000006-5933-4C53-91B3-8434726EC2ED}"/>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2020</a:t>
            </a:r>
          </a:p>
        </c:rich>
      </c:tx>
      <c:layout>
        <c:manualLayout>
          <c:xMode val="edge"/>
          <c:yMode val="edge"/>
          <c:x val="0.27485745316318216"/>
          <c:y val="4.2677165354330707E-2"/>
        </c:manualLayout>
      </c:layout>
      <c:overlay val="0"/>
    </c:title>
    <c:autoTitleDeleted val="0"/>
    <c:view3D>
      <c:rotX val="75"/>
      <c:rotY val="2"/>
      <c:rAngAx val="0"/>
      <c:perspective val="0"/>
    </c:view3D>
    <c:floor>
      <c:thickness val="0"/>
    </c:floor>
    <c:sideWall>
      <c:thickness val="0"/>
    </c:sideWall>
    <c:backWall>
      <c:thickness val="0"/>
    </c:backWall>
    <c:plotArea>
      <c:layout>
        <c:manualLayout>
          <c:layoutTarget val="inner"/>
          <c:xMode val="edge"/>
          <c:yMode val="edge"/>
          <c:x val="0.31361004349980726"/>
          <c:y val="0.24840269180188954"/>
          <c:w val="0.43179472496007931"/>
          <c:h val="0.71633316275717096"/>
        </c:manualLayout>
      </c:layout>
      <c:pie3DChart>
        <c:varyColors val="1"/>
        <c:ser>
          <c:idx val="3"/>
          <c:order val="0"/>
          <c:dPt>
            <c:idx val="0"/>
            <c:bubble3D val="0"/>
            <c:explosion val="8"/>
            <c:spPr>
              <a:solidFill>
                <a:schemeClr val="accent6">
                  <a:lumMod val="40000"/>
                  <a:lumOff val="60000"/>
                </a:schemeClr>
              </a:solidFill>
              <a:ln>
                <a:solidFill>
                  <a:srgbClr val="FF99FF"/>
                </a:solidFill>
              </a:ln>
            </c:spPr>
            <c:extLst>
              <c:ext xmlns:c16="http://schemas.microsoft.com/office/drawing/2014/chart" uri="{C3380CC4-5D6E-409C-BE32-E72D297353CC}">
                <c16:uniqueId val="{00000001-AEDE-4623-AFD0-5642967D34DE}"/>
              </c:ext>
            </c:extLst>
          </c:dPt>
          <c:dPt>
            <c:idx val="1"/>
            <c:bubble3D val="0"/>
            <c:spPr>
              <a:solidFill>
                <a:srgbClr val="FFFF00"/>
              </a:solidFill>
            </c:spPr>
            <c:extLst>
              <c:ext xmlns:c16="http://schemas.microsoft.com/office/drawing/2014/chart" uri="{C3380CC4-5D6E-409C-BE32-E72D297353CC}">
                <c16:uniqueId val="{00000003-AEDE-4623-AFD0-5642967D34DE}"/>
              </c:ext>
            </c:extLst>
          </c:dPt>
          <c:dPt>
            <c:idx val="2"/>
            <c:bubble3D val="0"/>
            <c:spPr>
              <a:solidFill>
                <a:srgbClr val="FF0000"/>
              </a:solidFill>
            </c:spPr>
            <c:extLst>
              <c:ext xmlns:c16="http://schemas.microsoft.com/office/drawing/2014/chart" uri="{C3380CC4-5D6E-409C-BE32-E72D297353CC}">
                <c16:uniqueId val="{00000005-AEDE-4623-AFD0-5642967D34DE}"/>
              </c:ext>
            </c:extLst>
          </c:dPt>
          <c:dLbls>
            <c:dLbl>
              <c:idx val="1"/>
              <c:layout>
                <c:manualLayout>
                  <c:x val="-0.12159808652950642"/>
                  <c:y val="5.2499236564501599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AEDE-4623-AFD0-5642967D34DE}"/>
                </c:ext>
              </c:extLst>
            </c:dLbl>
            <c:dLbl>
              <c:idx val="2"/>
              <c:layout>
                <c:manualLayout>
                  <c:x val="6.7132867132867133E-2"/>
                  <c:y val="-2.795248078266946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EDE-4623-AFD0-5642967D34DE}"/>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('[35]GVE-5'!$A$1,'[35]GVE-5'!$B$1,'[35]GVE-5'!$C$1)</c:f>
              <c:strCache>
                <c:ptCount val="3"/>
                <c:pt idx="0">
                  <c:v>Costarricense</c:v>
                </c:pt>
                <c:pt idx="1">
                  <c:v>Centroamérica y Panamá</c:v>
                </c:pt>
                <c:pt idx="2">
                  <c:v>Otros</c:v>
                </c:pt>
              </c:strCache>
            </c:strRef>
          </c:cat>
          <c:val>
            <c:numRef>
              <c:f>('[35]GVE-5'!$A$2,'[35]GVE-5'!$B$2,'[35]GVE-5'!$C$2)</c:f>
              <c:numCache>
                <c:formatCode>General</c:formatCode>
                <c:ptCount val="3"/>
                <c:pt idx="0">
                  <c:v>98.58</c:v>
                </c:pt>
                <c:pt idx="1">
                  <c:v>0.68</c:v>
                </c:pt>
                <c:pt idx="2">
                  <c:v>0.73</c:v>
                </c:pt>
              </c:numCache>
            </c:numRef>
          </c:val>
          <c:extLst>
            <c:ext xmlns:c16="http://schemas.microsoft.com/office/drawing/2014/chart" uri="{C3380CC4-5D6E-409C-BE32-E72D297353CC}">
              <c16:uniqueId val="{00000006-AEDE-4623-AFD0-5642967D34DE}"/>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ln>
          <a:solidFill>
            <a:sysClr val="windowText" lastClr="000000"/>
          </a:solidFill>
        </a:ln>
      </c:spPr>
    </c:floor>
    <c:sideWall>
      <c:thickness val="0"/>
    </c:sideWall>
    <c:backWall>
      <c:thickness val="0"/>
    </c:backWall>
    <c:plotArea>
      <c:layout>
        <c:manualLayout>
          <c:layoutTarget val="inner"/>
          <c:xMode val="edge"/>
          <c:yMode val="edge"/>
          <c:x val="4.3757620848575034E-2"/>
          <c:y val="0.20190800426098329"/>
          <c:w val="0.93699478510068135"/>
          <c:h val="0.67355049595703254"/>
        </c:manualLayout>
      </c:layout>
      <c:bar3DChart>
        <c:barDir val="col"/>
        <c:grouping val="clustered"/>
        <c:varyColors val="0"/>
        <c:ser>
          <c:idx val="0"/>
          <c:order val="0"/>
          <c:spPr>
            <a:solidFill>
              <a:schemeClr val="accent4">
                <a:lumMod val="60000"/>
                <a:lumOff val="40000"/>
              </a:schemeClr>
            </a:solidFill>
          </c:spPr>
          <c:invertIfNegative val="0"/>
          <c:dLbls>
            <c:dLbl>
              <c:idx val="0"/>
              <c:layout>
                <c:manualLayout>
                  <c:x val="3.3135984584205455E-3"/>
                  <c:y val="0.20765063818582633"/>
                </c:manualLayout>
              </c:layout>
              <c:numFmt formatCode="#,##0" sourceLinked="0"/>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44-4B45-9BFC-C27DB49CDB7D}"/>
                </c:ext>
              </c:extLst>
            </c:dLbl>
            <c:dLbl>
              <c:idx val="1"/>
              <c:layout>
                <c:manualLayout>
                  <c:x val="3.5398230088495575E-3"/>
                  <c:y val="4.8870967741935487E-2"/>
                </c:manualLayout>
              </c:layout>
              <c:numFmt formatCode="#,##0" sourceLinked="0"/>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44-4B45-9BFC-C27DB49CDB7D}"/>
                </c:ext>
              </c:extLst>
            </c:dLbl>
            <c:dLbl>
              <c:idx val="2"/>
              <c:layout>
                <c:manualLayout>
                  <c:x val="1.6876308182996113E-3"/>
                  <c:y val="6.4942446997230577E-2"/>
                </c:manualLayout>
              </c:layout>
              <c:numFmt formatCode="#,##0" sourceLinked="0"/>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44-4B45-9BFC-C27DB49CDB7D}"/>
                </c:ext>
              </c:extLst>
            </c:dLbl>
            <c:dLbl>
              <c:idx val="3"/>
              <c:layout>
                <c:manualLayout>
                  <c:x val="1.5189873417721518E-2"/>
                  <c:y val="1.6267924651597241E-2"/>
                </c:manualLayout>
              </c:layout>
              <c:numFmt formatCode="#,##0" sourceLinked="0"/>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44-4B45-9BFC-C27DB49CDB7D}"/>
                </c:ext>
              </c:extLst>
            </c:dLbl>
            <c:dLbl>
              <c:idx val="4"/>
              <c:layout>
                <c:manualLayout>
                  <c:x val="1.0935379912953919E-2"/>
                  <c:y val="1.7467706317280618E-2"/>
                </c:manualLayout>
              </c:layout>
              <c:numFmt formatCode="#,##0" sourceLinked="0"/>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44-4B45-9BFC-C27DB49CDB7D}"/>
                </c:ext>
              </c:extLst>
            </c:dLbl>
            <c:numFmt formatCode="#,##0" sourceLinked="0"/>
            <c:spPr>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'[36]GRH-6'!$B$4:$B$5</c:f>
              <c:strCache>
                <c:ptCount val="2"/>
                <c:pt idx="0">
                  <c:v>de 1 a menos de 6</c:v>
                </c:pt>
                <c:pt idx="1">
                  <c:v>de 6 y más</c:v>
                </c:pt>
              </c:strCache>
            </c:strRef>
          </c:cat>
          <c:val>
            <c:numRef>
              <c:f>'[36]GRH-6'!$C$4:$C$5</c:f>
              <c:numCache>
                <c:formatCode>General</c:formatCode>
                <c:ptCount val="2"/>
                <c:pt idx="0">
                  <c:v>21038</c:v>
                </c:pt>
                <c:pt idx="1">
                  <c:v>2407</c:v>
                </c:pt>
              </c:numCache>
            </c:numRef>
          </c:val>
          <c:extLst>
            <c:ext xmlns:c16="http://schemas.microsoft.com/office/drawing/2014/chart" uri="{C3380CC4-5D6E-409C-BE32-E72D297353CC}">
              <c16:uniqueId val="{00000005-4F44-4B45-9BFC-C27DB49CDB7D}"/>
            </c:ext>
          </c:extLst>
        </c:ser>
        <c:dLbls>
          <c:showLegendKey val="0"/>
          <c:showVal val="0"/>
          <c:showCatName val="0"/>
          <c:showSerName val="0"/>
          <c:showPercent val="0"/>
          <c:showBubbleSize val="0"/>
        </c:dLbls>
        <c:gapWidth val="138"/>
        <c:gapDepth val="41"/>
        <c:shape val="box"/>
        <c:axId val="-478425488"/>
        <c:axId val="-478436912"/>
        <c:axId val="0"/>
      </c:bar3DChart>
      <c:catAx>
        <c:axId val="-47842548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478436912"/>
        <c:crosses val="autoZero"/>
        <c:auto val="1"/>
        <c:lblAlgn val="ctr"/>
        <c:lblOffset val="100"/>
        <c:noMultiLvlLbl val="0"/>
      </c:catAx>
      <c:valAx>
        <c:axId val="-478436912"/>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478425488"/>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424242"/>
                </a:solidFill>
                <a:latin typeface="Times New Roman"/>
                <a:ea typeface="Times New Roman"/>
                <a:cs typeface="Times New Roman"/>
              </a:defRPr>
            </a:pPr>
            <a:r>
              <a:rPr lang="es-CR"/>
              <a:t>Panorama Cuantitativo Universitario 2020</a:t>
            </a:r>
          </a:p>
        </c:rich>
      </c:tx>
      <c:layout>
        <c:manualLayout>
          <c:xMode val="edge"/>
          <c:yMode val="edge"/>
          <c:x val="0.21444390219030207"/>
          <c:y val="2.604059982012738E-2"/>
        </c:manualLayout>
      </c:layout>
      <c:overlay val="0"/>
      <c:spPr>
        <a:noFill/>
        <a:ln>
          <a:noFill/>
        </a:ln>
        <a:effectLst/>
      </c:spPr>
    </c:title>
    <c:autoTitleDeleted val="0"/>
    <c:plotArea>
      <c:layout>
        <c:manualLayout>
          <c:layoutTarget val="inner"/>
          <c:xMode val="edge"/>
          <c:yMode val="edge"/>
          <c:x val="0.13056749728670594"/>
          <c:y val="0.21659306572692399"/>
          <c:w val="0.83420032486688467"/>
          <c:h val="0.67198392159022069"/>
        </c:manualLayout>
      </c:layout>
      <c:barChart>
        <c:barDir val="bar"/>
        <c:grouping val="clustered"/>
        <c:varyColors val="0"/>
        <c:ser>
          <c:idx val="0"/>
          <c:order val="0"/>
          <c:spPr>
            <a:solidFill>
              <a:schemeClr val="accent2">
                <a:lumMod val="60000"/>
                <a:lumOff val="40000"/>
              </a:schemeClr>
            </a:solidFill>
            <a:ln>
              <a:noFill/>
            </a:ln>
            <a:effectLst>
              <a:softEdge rad="0"/>
            </a:effectLst>
          </c:spPr>
          <c:invertIfNegative val="0"/>
          <c:dLbls>
            <c:spPr>
              <a:noFill/>
              <a:ln>
                <a:noFill/>
              </a:ln>
              <a:effectLst/>
            </c:spPr>
            <c:txPr>
              <a:bodyPr wrap="square" lIns="38100" tIns="19050" rIns="38100" bIns="19050" anchor="ctr">
                <a:spAutoFit/>
              </a:bodyPr>
              <a:lstStyle/>
              <a:p>
                <a:pPr>
                  <a:defRPr sz="900" b="0" i="0" u="none" strike="noStrike" baseline="0">
                    <a:solidFill>
                      <a:srgbClr val="424242"/>
                    </a:solidFill>
                    <a:latin typeface="Times New Roman" panose="02020603050405020304" pitchFamily="18" charset="0"/>
                    <a:ea typeface="Calibri"/>
                    <a:cs typeface="Times New Roman" panose="02020603050405020304" pitchFamily="18" charset="0"/>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[37]GVE7!$B$3:$B$10</c:f>
              <c:strCache>
                <c:ptCount val="8"/>
                <c:pt idx="0">
                  <c:v>Alajuela</c:v>
                </c:pt>
                <c:pt idx="1">
                  <c:v>Sur</c:v>
                </c:pt>
                <c:pt idx="2">
                  <c:v>Pacífico</c:v>
                </c:pt>
                <c:pt idx="3">
                  <c:v>Caribe</c:v>
                </c:pt>
                <c:pt idx="4">
                  <c:v>Guanacaste</c:v>
                </c:pt>
                <c:pt idx="5">
                  <c:v>Atlántico</c:v>
                </c:pt>
                <c:pt idx="6">
                  <c:v>Occidente</c:v>
                </c:pt>
                <c:pt idx="7">
                  <c:v>Rodrigo Facio </c:v>
                </c:pt>
              </c:strCache>
            </c:strRef>
          </c:cat>
          <c:val>
            <c:numRef>
              <c:f>[37]GVE7!$C$3:$C$10</c:f>
              <c:numCache>
                <c:formatCode>General</c:formatCode>
                <c:ptCount val="8"/>
                <c:pt idx="0">
                  <c:v>52</c:v>
                </c:pt>
                <c:pt idx="1">
                  <c:v>125</c:v>
                </c:pt>
                <c:pt idx="2">
                  <c:v>286</c:v>
                </c:pt>
                <c:pt idx="3">
                  <c:v>285</c:v>
                </c:pt>
                <c:pt idx="4">
                  <c:v>384</c:v>
                </c:pt>
                <c:pt idx="5">
                  <c:v>400</c:v>
                </c:pt>
                <c:pt idx="6">
                  <c:v>495</c:v>
                </c:pt>
                <c:pt idx="7">
                  <c:v>2856</c:v>
                </c:pt>
              </c:numCache>
            </c:numRef>
          </c:val>
          <c:extLst>
            <c:ext xmlns:c16="http://schemas.microsoft.com/office/drawing/2014/chart" uri="{C3380CC4-5D6E-409C-BE32-E72D297353CC}">
              <c16:uniqueId val="{00000000-2F66-445C-9693-C08ED5D3F3E7}"/>
            </c:ext>
          </c:extLst>
        </c:ser>
        <c:dLbls>
          <c:showLegendKey val="0"/>
          <c:showVal val="0"/>
          <c:showCatName val="0"/>
          <c:showSerName val="0"/>
          <c:showPercent val="0"/>
          <c:showBubbleSize val="0"/>
        </c:dLbls>
        <c:gapWidth val="113"/>
        <c:axId val="-478427120"/>
        <c:axId val="-414531408"/>
      </c:barChart>
      <c:catAx>
        <c:axId val="-478427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424242"/>
                </a:solidFill>
                <a:latin typeface="Calibri"/>
                <a:ea typeface="Calibri"/>
                <a:cs typeface="Calibri"/>
              </a:defRPr>
            </a:pPr>
            <a:endParaRPr lang="es-CR"/>
          </a:p>
        </c:txPr>
        <c:crossAx val="-414531408"/>
        <c:crosses val="autoZero"/>
        <c:auto val="1"/>
        <c:lblAlgn val="ctr"/>
        <c:lblOffset val="100"/>
        <c:noMultiLvlLbl val="0"/>
      </c:catAx>
      <c:valAx>
        <c:axId val="-4145314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vert="horz"/>
          <a:lstStyle/>
          <a:p>
            <a:pPr>
              <a:defRPr sz="900" b="0" i="0" u="none" strike="noStrike" baseline="0">
                <a:solidFill>
                  <a:srgbClr val="424242"/>
                </a:solidFill>
                <a:latin typeface="Calibri"/>
                <a:ea typeface="Calibri"/>
                <a:cs typeface="Calibri"/>
              </a:defRPr>
            </a:pPr>
            <a:endParaRPr lang="es-CR"/>
          </a:p>
        </c:txPr>
        <c:crossAx val="-478427120"/>
        <c:crosses val="autoZero"/>
        <c:crossBetween val="between"/>
        <c:majorUnit val="250"/>
      </c:valAx>
      <c:spPr>
        <a:noFill/>
        <a:ln>
          <a:solidFill>
            <a:schemeClr val="tx1"/>
          </a:solidFill>
          <a:prstDash val="solid"/>
        </a:ln>
        <a:effectLst>
          <a:softEdge rad="381000"/>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10079575596817"/>
          <c:y val="0.17563291139240506"/>
          <c:w val="0.86383731211317416"/>
          <c:h val="0.67668776371308015"/>
        </c:manualLayout>
      </c:layout>
      <c:barChart>
        <c:barDir val="bar"/>
        <c:grouping val="clustered"/>
        <c:varyColors val="0"/>
        <c:ser>
          <c:idx val="1"/>
          <c:order val="0"/>
          <c:tx>
            <c:strRef>
              <c:f>'[38]GVE-8'!$D$1</c:f>
              <c:strCache>
                <c:ptCount val="1"/>
                <c:pt idx="0">
                  <c:v>Beca vigente</c:v>
                </c:pt>
              </c:strCache>
            </c:strRef>
          </c:tx>
          <c:spPr>
            <a:solidFill>
              <a:schemeClr val="accent1"/>
            </a:solidFill>
            <a:ln>
              <a:solidFill>
                <a:schemeClr val="accent1">
                  <a:lumMod val="40000"/>
                  <a:lumOff val="60000"/>
                </a:schemeClr>
              </a:solidFill>
            </a:ln>
          </c:spPr>
          <c:invertIfNegative val="0"/>
          <c:dLbls>
            <c:dLbl>
              <c:idx val="0"/>
              <c:layout>
                <c:manualLayout>
                  <c:x val="-1.4341708612683362E-3"/>
                  <c:y val="1.0270656329158986E-16"/>
                </c:manualLayout>
              </c:layout>
              <c:numFmt formatCode="#,##0" sourceLinked="0"/>
              <c:spPr/>
              <c:txPr>
                <a:bodyPr/>
                <a:lstStyle/>
                <a:p>
                  <a:pPr>
                    <a:defRPr sz="8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50-45B5-963C-9C8703D6E635}"/>
                </c:ext>
              </c:extLst>
            </c:dLbl>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'[38]GVE-8'!$B$2:$B$9</c:f>
              <c:strCache>
                <c:ptCount val="8"/>
                <c:pt idx="0">
                  <c:v>Alajuela</c:v>
                </c:pt>
                <c:pt idx="1">
                  <c:v>Sur</c:v>
                </c:pt>
                <c:pt idx="2">
                  <c:v>Pacífico </c:v>
                </c:pt>
                <c:pt idx="3">
                  <c:v>Caribe</c:v>
                </c:pt>
                <c:pt idx="4">
                  <c:v>Guanacaste</c:v>
                </c:pt>
                <c:pt idx="5">
                  <c:v>Atlántico</c:v>
                </c:pt>
                <c:pt idx="6">
                  <c:v>Occidente</c:v>
                </c:pt>
                <c:pt idx="7">
                  <c:v>Rodrigo Facio </c:v>
                </c:pt>
              </c:strCache>
            </c:strRef>
          </c:cat>
          <c:val>
            <c:numRef>
              <c:f>'[38]GVE-8'!$D$2:$D$9</c:f>
              <c:numCache>
                <c:formatCode>General</c:formatCode>
                <c:ptCount val="8"/>
                <c:pt idx="0">
                  <c:v>393</c:v>
                </c:pt>
                <c:pt idx="1">
                  <c:v>453</c:v>
                </c:pt>
                <c:pt idx="2">
                  <c:v>1094</c:v>
                </c:pt>
                <c:pt idx="3">
                  <c:v>1120</c:v>
                </c:pt>
                <c:pt idx="4">
                  <c:v>1738</c:v>
                </c:pt>
                <c:pt idx="5">
                  <c:v>1700</c:v>
                </c:pt>
                <c:pt idx="6">
                  <c:v>2334</c:v>
                </c:pt>
                <c:pt idx="7">
                  <c:v>14416</c:v>
                </c:pt>
              </c:numCache>
            </c:numRef>
          </c:val>
          <c:extLst>
            <c:ext xmlns:c16="http://schemas.microsoft.com/office/drawing/2014/chart" uri="{C3380CC4-5D6E-409C-BE32-E72D297353CC}">
              <c16:uniqueId val="{00000001-5350-45B5-963C-9C8703D6E635}"/>
            </c:ext>
          </c:extLst>
        </c:ser>
        <c:ser>
          <c:idx val="0"/>
          <c:order val="1"/>
          <c:tx>
            <c:strRef>
              <c:f>'[38]GVE-8'!$C$1</c:f>
              <c:strCache>
                <c:ptCount val="1"/>
                <c:pt idx="0">
                  <c:v>Beca permanente</c:v>
                </c:pt>
              </c:strCache>
            </c:strRef>
          </c:tx>
          <c:spPr>
            <a:solidFill>
              <a:schemeClr val="accent2">
                <a:lumMod val="40000"/>
                <a:lumOff val="60000"/>
              </a:schemeClr>
            </a:solidFill>
          </c:spPr>
          <c:invertIfNegative val="0"/>
          <c:dLbls>
            <c:dLbl>
              <c:idx val="0"/>
              <c:layout>
                <c:manualLayout>
                  <c:x val="7.187563093074904E-4"/>
                  <c:y val="0"/>
                </c:manualLayout>
              </c:layout>
              <c:numFmt formatCode="#,##0" sourceLinked="0"/>
              <c:spPr/>
              <c:txPr>
                <a:bodyPr/>
                <a:lstStyle/>
                <a:p>
                  <a:pPr>
                    <a:defRPr sz="8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50-45B5-963C-9C8703D6E635}"/>
                </c:ext>
              </c:extLst>
            </c:dLbl>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'[38]GVE-8'!$B$2:$B$9</c:f>
              <c:strCache>
                <c:ptCount val="8"/>
                <c:pt idx="0">
                  <c:v>Alajuela</c:v>
                </c:pt>
                <c:pt idx="1">
                  <c:v>Sur</c:v>
                </c:pt>
                <c:pt idx="2">
                  <c:v>Pacífico </c:v>
                </c:pt>
                <c:pt idx="3">
                  <c:v>Caribe</c:v>
                </c:pt>
                <c:pt idx="4">
                  <c:v>Guanacaste</c:v>
                </c:pt>
                <c:pt idx="5">
                  <c:v>Atlántico</c:v>
                </c:pt>
                <c:pt idx="6">
                  <c:v>Occidente</c:v>
                </c:pt>
                <c:pt idx="7">
                  <c:v>Rodrigo Facio </c:v>
                </c:pt>
              </c:strCache>
            </c:strRef>
          </c:cat>
          <c:val>
            <c:numRef>
              <c:f>'[38]GVE-8'!$C$2:$C$9</c:f>
              <c:numCache>
                <c:formatCode>General</c:formatCode>
                <c:ptCount val="8"/>
                <c:pt idx="0">
                  <c:v>507</c:v>
                </c:pt>
                <c:pt idx="1">
                  <c:v>510</c:v>
                </c:pt>
                <c:pt idx="2">
                  <c:v>1273</c:v>
                </c:pt>
                <c:pt idx="3">
                  <c:v>1356</c:v>
                </c:pt>
                <c:pt idx="4">
                  <c:v>2025</c:v>
                </c:pt>
                <c:pt idx="5">
                  <c:v>1977</c:v>
                </c:pt>
                <c:pt idx="6">
                  <c:v>2783</c:v>
                </c:pt>
                <c:pt idx="7">
                  <c:v>19254</c:v>
                </c:pt>
              </c:numCache>
            </c:numRef>
          </c:val>
          <c:extLst>
            <c:ext xmlns:c16="http://schemas.microsoft.com/office/drawing/2014/chart" uri="{C3380CC4-5D6E-409C-BE32-E72D297353CC}">
              <c16:uniqueId val="{00000004-5350-45B5-963C-9C8703D6E635}"/>
            </c:ext>
          </c:extLst>
        </c:ser>
        <c:dLbls>
          <c:showLegendKey val="0"/>
          <c:showVal val="0"/>
          <c:showCatName val="0"/>
          <c:showSerName val="0"/>
          <c:showPercent val="0"/>
          <c:showBubbleSize val="0"/>
        </c:dLbls>
        <c:gapWidth val="114"/>
        <c:axId val="-414532496"/>
        <c:axId val="-414535760"/>
      </c:barChart>
      <c:catAx>
        <c:axId val="-414532496"/>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414535760"/>
        <c:crosses val="autoZero"/>
        <c:auto val="1"/>
        <c:lblAlgn val="ctr"/>
        <c:lblOffset val="100"/>
        <c:noMultiLvlLbl val="0"/>
      </c:catAx>
      <c:valAx>
        <c:axId val="-414535760"/>
        <c:scaling>
          <c:orientation val="minMax"/>
        </c:scaling>
        <c:delete val="0"/>
        <c:axPos val="b"/>
        <c:majorGridlines/>
        <c:numFmt formatCode="#,##0"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4532496"/>
        <c:crosses val="autoZero"/>
        <c:crossBetween val="between"/>
        <c:majorUnit val="1000"/>
      </c:valAx>
      <c:spPr>
        <a:ln>
          <a:solidFill>
            <a:schemeClr val="tx1"/>
          </a:solidFill>
        </a:ln>
      </c:spPr>
    </c:plotArea>
    <c:legend>
      <c:legendPos val="r"/>
      <c:layout>
        <c:manualLayout>
          <c:xMode val="edge"/>
          <c:yMode val="edge"/>
          <c:x val="0.70559312711905708"/>
          <c:y val="0.94020105659869435"/>
          <c:w val="0.25641861080362294"/>
          <c:h val="4.3804764789016737E-2"/>
        </c:manualLayout>
      </c:layout>
      <c:overlay val="0"/>
      <c:spPr>
        <a:ln>
          <a:solidFill>
            <a:schemeClr val="bg1">
              <a:lumMod val="50000"/>
            </a:schemeClr>
          </a:solidFill>
        </a:ln>
      </c:spPr>
      <c:txPr>
        <a:bodyPr/>
        <a:lstStyle/>
        <a:p>
          <a:pPr>
            <a:defRPr sz="63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37234042553191"/>
          <c:y val="0.17721518987341772"/>
          <c:w val="0.85372340425531912"/>
          <c:h val="0.67246835443037978"/>
        </c:manualLayout>
      </c:layout>
      <c:barChart>
        <c:barDir val="bar"/>
        <c:grouping val="clustered"/>
        <c:varyColors val="0"/>
        <c:ser>
          <c:idx val="1"/>
          <c:order val="0"/>
          <c:tx>
            <c:strRef>
              <c:f>'[39]GVE-9'!$D$2</c:f>
              <c:strCache>
                <c:ptCount val="1"/>
                <c:pt idx="0">
                  <c:v>Beca permanente</c:v>
                </c:pt>
              </c:strCache>
            </c:strRef>
          </c:tx>
          <c:spPr>
            <a:solidFill>
              <a:schemeClr val="accent2">
                <a:lumMod val="40000"/>
                <a:lumOff val="60000"/>
              </a:schemeClr>
            </a:solidFill>
            <a:ln>
              <a:solidFill>
                <a:schemeClr val="accent1">
                  <a:lumMod val="40000"/>
                  <a:lumOff val="60000"/>
                </a:schemeClr>
              </a:solidFill>
            </a:ln>
          </c:spPr>
          <c:invertIfNegative val="0"/>
          <c:dLbls>
            <c:dLbl>
              <c:idx val="0"/>
              <c:layout>
                <c:manualLayout>
                  <c:x val="-1.4341708612683362E-3"/>
                  <c:y val="1.0270656329158986E-16"/>
                </c:manualLayout>
              </c:layout>
              <c:numFmt formatCode="#,##0" sourceLinked="0"/>
              <c:spPr/>
              <c:txPr>
                <a:bodyPr/>
                <a:lstStyle/>
                <a:p>
                  <a:pPr>
                    <a:defRPr sz="8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0E-495A-8466-D3E8F68C0AB3}"/>
                </c:ext>
              </c:extLst>
            </c:dLbl>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'[39]GVE-9'!$B$3:$B$10</c:f>
              <c:strCache>
                <c:ptCount val="8"/>
                <c:pt idx="0">
                  <c:v>Alajuela</c:v>
                </c:pt>
                <c:pt idx="1">
                  <c:v>Sur</c:v>
                </c:pt>
                <c:pt idx="2">
                  <c:v>Pacífico</c:v>
                </c:pt>
                <c:pt idx="3">
                  <c:v>Caribe</c:v>
                </c:pt>
                <c:pt idx="4">
                  <c:v>Guanacaste</c:v>
                </c:pt>
                <c:pt idx="5">
                  <c:v>Atlántico</c:v>
                </c:pt>
                <c:pt idx="6">
                  <c:v>Occidente</c:v>
                </c:pt>
                <c:pt idx="7">
                  <c:v>Rodrigo Facio </c:v>
                </c:pt>
              </c:strCache>
            </c:strRef>
          </c:cat>
          <c:val>
            <c:numRef>
              <c:f>'[39]GVE-9'!$D$3:$D$10</c:f>
              <c:numCache>
                <c:formatCode>General</c:formatCode>
                <c:ptCount val="8"/>
                <c:pt idx="0">
                  <c:v>500</c:v>
                </c:pt>
                <c:pt idx="1">
                  <c:v>505</c:v>
                </c:pt>
                <c:pt idx="2">
                  <c:v>1261</c:v>
                </c:pt>
                <c:pt idx="3">
                  <c:v>1329</c:v>
                </c:pt>
                <c:pt idx="4">
                  <c:v>2009</c:v>
                </c:pt>
                <c:pt idx="5">
                  <c:v>1960</c:v>
                </c:pt>
                <c:pt idx="6">
                  <c:v>2723</c:v>
                </c:pt>
                <c:pt idx="7">
                  <c:v>19167</c:v>
                </c:pt>
              </c:numCache>
            </c:numRef>
          </c:val>
          <c:extLst>
            <c:ext xmlns:c16="http://schemas.microsoft.com/office/drawing/2014/chart" uri="{C3380CC4-5D6E-409C-BE32-E72D297353CC}">
              <c16:uniqueId val="{00000001-230E-495A-8466-D3E8F68C0AB3}"/>
            </c:ext>
          </c:extLst>
        </c:ser>
        <c:ser>
          <c:idx val="0"/>
          <c:order val="1"/>
          <c:tx>
            <c:strRef>
              <c:f>'[39]GVE-9'!$C$2</c:f>
              <c:strCache>
                <c:ptCount val="1"/>
                <c:pt idx="0">
                  <c:v>Beca vigente</c:v>
                </c:pt>
              </c:strCache>
            </c:strRef>
          </c:tx>
          <c:spPr>
            <a:solidFill>
              <a:schemeClr val="accent6">
                <a:lumMod val="40000"/>
                <a:lumOff val="60000"/>
              </a:schemeClr>
            </a:solidFill>
          </c:spPr>
          <c:invertIfNegative val="0"/>
          <c:dLbls>
            <c:dLbl>
              <c:idx val="0"/>
              <c:layout>
                <c:manualLayout>
                  <c:x val="7.187563093074904E-4"/>
                  <c:y val="0"/>
                </c:manualLayout>
              </c:layout>
              <c:numFmt formatCode="#,##0" sourceLinked="0"/>
              <c:spPr/>
              <c:txPr>
                <a:bodyPr/>
                <a:lstStyle/>
                <a:p>
                  <a:pPr>
                    <a:defRPr sz="8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0E-495A-8466-D3E8F68C0AB3}"/>
                </c:ext>
              </c:extLst>
            </c:dLbl>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'[39]GVE-9'!$B$3:$B$10</c:f>
              <c:strCache>
                <c:ptCount val="8"/>
                <c:pt idx="0">
                  <c:v>Alajuela</c:v>
                </c:pt>
                <c:pt idx="1">
                  <c:v>Sur</c:v>
                </c:pt>
                <c:pt idx="2">
                  <c:v>Pacífico</c:v>
                </c:pt>
                <c:pt idx="3">
                  <c:v>Caribe</c:v>
                </c:pt>
                <c:pt idx="4">
                  <c:v>Guanacaste</c:v>
                </c:pt>
                <c:pt idx="5">
                  <c:v>Atlántico</c:v>
                </c:pt>
                <c:pt idx="6">
                  <c:v>Occidente</c:v>
                </c:pt>
                <c:pt idx="7">
                  <c:v>Rodrigo Facio </c:v>
                </c:pt>
              </c:strCache>
            </c:strRef>
          </c:cat>
          <c:val>
            <c:numRef>
              <c:f>'[39]GVE-9'!$C$3:$C$10</c:f>
              <c:numCache>
                <c:formatCode>General</c:formatCode>
                <c:ptCount val="8"/>
                <c:pt idx="0">
                  <c:v>446</c:v>
                </c:pt>
                <c:pt idx="1">
                  <c:v>453</c:v>
                </c:pt>
                <c:pt idx="2">
                  <c:v>1120</c:v>
                </c:pt>
                <c:pt idx="3">
                  <c:v>1141</c:v>
                </c:pt>
                <c:pt idx="4">
                  <c:v>1785</c:v>
                </c:pt>
                <c:pt idx="5">
                  <c:v>1725</c:v>
                </c:pt>
                <c:pt idx="6">
                  <c:v>2431</c:v>
                </c:pt>
                <c:pt idx="7">
                  <c:v>17332</c:v>
                </c:pt>
              </c:numCache>
            </c:numRef>
          </c:val>
          <c:extLst>
            <c:ext xmlns:c16="http://schemas.microsoft.com/office/drawing/2014/chart" uri="{C3380CC4-5D6E-409C-BE32-E72D297353CC}">
              <c16:uniqueId val="{00000003-230E-495A-8466-D3E8F68C0AB3}"/>
            </c:ext>
          </c:extLst>
        </c:ser>
        <c:dLbls>
          <c:showLegendKey val="0"/>
          <c:showVal val="0"/>
          <c:showCatName val="0"/>
          <c:showSerName val="0"/>
          <c:showPercent val="0"/>
          <c:showBubbleSize val="0"/>
        </c:dLbls>
        <c:gapWidth val="83"/>
        <c:axId val="-414542288"/>
        <c:axId val="-414531952"/>
      </c:barChart>
      <c:catAx>
        <c:axId val="-414542288"/>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414531952"/>
        <c:crosses val="autoZero"/>
        <c:auto val="1"/>
        <c:lblAlgn val="ctr"/>
        <c:lblOffset val="100"/>
        <c:noMultiLvlLbl val="0"/>
      </c:catAx>
      <c:valAx>
        <c:axId val="-414531952"/>
        <c:scaling>
          <c:orientation val="minMax"/>
        </c:scaling>
        <c:delete val="0"/>
        <c:axPos val="b"/>
        <c:majorGridlines/>
        <c:numFmt formatCode="#,##0" sourceLinked="0"/>
        <c:majorTickMark val="out"/>
        <c:minorTickMark val="none"/>
        <c:tickLblPos val="low"/>
        <c:txPr>
          <a:bodyPr rot="-5400000" vert="horz"/>
          <a:lstStyle/>
          <a:p>
            <a:pPr>
              <a:defRPr sz="1000" b="0" i="0" u="none" strike="noStrike" baseline="0">
                <a:solidFill>
                  <a:srgbClr val="000000"/>
                </a:solidFill>
                <a:latin typeface="Calibri"/>
                <a:ea typeface="Calibri"/>
                <a:cs typeface="Calibri"/>
              </a:defRPr>
            </a:pPr>
            <a:endParaRPr lang="es-CR"/>
          </a:p>
        </c:txPr>
        <c:crossAx val="-414542288"/>
        <c:crosses val="autoZero"/>
        <c:crossBetween val="between"/>
        <c:majorUnit val="1000"/>
      </c:valAx>
      <c:spPr>
        <a:ln>
          <a:solidFill>
            <a:schemeClr val="tx1"/>
          </a:solidFill>
        </a:ln>
      </c:spPr>
    </c:plotArea>
    <c:legend>
      <c:legendPos val="r"/>
      <c:layout>
        <c:manualLayout>
          <c:xMode val="edge"/>
          <c:yMode val="edge"/>
          <c:x val="0.70543481754221715"/>
          <c:y val="0.93759778951204842"/>
          <c:w val="0.25732842400911071"/>
          <c:h val="4.8440707559563645E-2"/>
        </c:manualLayout>
      </c:layout>
      <c:overlay val="0"/>
      <c:spPr>
        <a:ln>
          <a:solidFill>
            <a:schemeClr val="bg1">
              <a:lumMod val="50000"/>
            </a:schemeClr>
          </a:solidFill>
        </a:ln>
      </c:spPr>
      <c:txPr>
        <a:bodyPr/>
        <a:lstStyle/>
        <a:p>
          <a:pPr>
            <a:defRPr sz="57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relativa de personal Docente en Régimen Académico, según grado académico.  </a:t>
            </a:r>
          </a:p>
        </c:rich>
      </c:tx>
      <c:layout>
        <c:manualLayout>
          <c:xMode val="edge"/>
          <c:yMode val="edge"/>
          <c:x val="0.20300750285002253"/>
          <c:y val="8.5602913766214012E-2"/>
        </c:manualLayout>
      </c:layout>
      <c:overlay val="1"/>
    </c:title>
    <c:autoTitleDeleted val="0"/>
    <c:view3D>
      <c:rotX val="10"/>
      <c:rotY val="30"/>
      <c:depthPercent val="50"/>
      <c:rAngAx val="1"/>
    </c:view3D>
    <c:floor>
      <c:thickness val="0"/>
      <c:spPr>
        <a:effectLst>
          <a:outerShdw blurRad="673100" dist="50800" dir="13320000" algn="ctr" rotWithShape="0">
            <a:srgbClr val="000000">
              <a:alpha val="51000"/>
            </a:srgbClr>
          </a:outerShdw>
        </a:effectLst>
      </c:spPr>
    </c:floor>
    <c:sideWall>
      <c:thickness val="0"/>
    </c:sideWall>
    <c:backWall>
      <c:thickness val="0"/>
    </c:backWall>
    <c:plotArea>
      <c:layout>
        <c:manualLayout>
          <c:layoutTarget val="inner"/>
          <c:xMode val="edge"/>
          <c:yMode val="edge"/>
          <c:x val="6.3359977730056471E-2"/>
          <c:y val="0.23043556500375287"/>
          <c:w val="0.93704618362098691"/>
          <c:h val="0.65998927753924186"/>
        </c:manualLayout>
      </c:layout>
      <c:bar3DChart>
        <c:barDir val="col"/>
        <c:grouping val="percentStacked"/>
        <c:varyColors val="0"/>
        <c:ser>
          <c:idx val="0"/>
          <c:order val="0"/>
          <c:tx>
            <c:strRef>
              <c:f>'[4]GRH-4'!$B$4</c:f>
              <c:strCache>
                <c:ptCount val="1"/>
                <c:pt idx="0">
                  <c:v>Master </c:v>
                </c:pt>
              </c:strCache>
            </c:strRef>
          </c:tx>
          <c:spPr>
            <a:solidFill>
              <a:schemeClr val="accent5">
                <a:lumMod val="40000"/>
                <a:lumOff val="60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('[4]GRH-4'!$C$3,'[4]GRH-4'!$D$3)</c:f>
              <c:strCache>
                <c:ptCount val="2"/>
                <c:pt idx="0">
                  <c:v>I Ciclo</c:v>
                </c:pt>
                <c:pt idx="1">
                  <c:v>II Ciclo</c:v>
                </c:pt>
              </c:strCache>
            </c:strRef>
          </c:cat>
          <c:val>
            <c:numRef>
              <c:f>('[4]GRH-4'!$C$4,'[4]GRH-4'!$D$4)</c:f>
              <c:numCache>
                <c:formatCode>General</c:formatCode>
                <c:ptCount val="2"/>
                <c:pt idx="0">
                  <c:v>55.67</c:v>
                </c:pt>
                <c:pt idx="1">
                  <c:v>55.5</c:v>
                </c:pt>
              </c:numCache>
            </c:numRef>
          </c:val>
          <c:extLst>
            <c:ext xmlns:c16="http://schemas.microsoft.com/office/drawing/2014/chart" uri="{C3380CC4-5D6E-409C-BE32-E72D297353CC}">
              <c16:uniqueId val="{00000000-7195-4F56-B943-38AC211ECC5A}"/>
            </c:ext>
          </c:extLst>
        </c:ser>
        <c:ser>
          <c:idx val="1"/>
          <c:order val="1"/>
          <c:tx>
            <c:strRef>
              <c:f>'[4]GRH-4'!$B$5</c:f>
              <c:strCache>
                <c:ptCount val="1"/>
                <c:pt idx="0">
                  <c:v>Licenciado</c:v>
                </c:pt>
              </c:strCache>
            </c:strRef>
          </c:tx>
          <c:spPr>
            <a:solidFill>
              <a:schemeClr val="accent6">
                <a:lumMod val="75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('[4]GRH-4'!$C$3,'[4]GRH-4'!$D$3)</c:f>
              <c:strCache>
                <c:ptCount val="2"/>
                <c:pt idx="0">
                  <c:v>I Ciclo</c:v>
                </c:pt>
                <c:pt idx="1">
                  <c:v>II Ciclo</c:v>
                </c:pt>
              </c:strCache>
            </c:strRef>
          </c:cat>
          <c:val>
            <c:numRef>
              <c:f>('[4]GRH-4'!$C$5,'[4]GRH-4'!$D$5)</c:f>
              <c:numCache>
                <c:formatCode>General</c:formatCode>
                <c:ptCount val="2"/>
                <c:pt idx="0">
                  <c:v>6.62</c:v>
                </c:pt>
                <c:pt idx="1">
                  <c:v>6.12</c:v>
                </c:pt>
              </c:numCache>
            </c:numRef>
          </c:val>
          <c:extLst>
            <c:ext xmlns:c16="http://schemas.microsoft.com/office/drawing/2014/chart" uri="{C3380CC4-5D6E-409C-BE32-E72D297353CC}">
              <c16:uniqueId val="{00000001-7195-4F56-B943-38AC211ECC5A}"/>
            </c:ext>
          </c:extLst>
        </c:ser>
        <c:ser>
          <c:idx val="4"/>
          <c:order val="2"/>
          <c:tx>
            <c:v>Sin Información</c:v>
          </c:tx>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'[4]GRH-4'!$C$7:$D$7</c:f>
              <c:numCache>
                <c:formatCode>General</c:formatCode>
                <c:ptCount val="2"/>
                <c:pt idx="0">
                  <c:v>0.46</c:v>
                </c:pt>
                <c:pt idx="1">
                  <c:v>0.51</c:v>
                </c:pt>
              </c:numCache>
            </c:numRef>
          </c:val>
          <c:extLst>
            <c:ext xmlns:c16="http://schemas.microsoft.com/office/drawing/2014/chart" uri="{C3380CC4-5D6E-409C-BE32-E72D297353CC}">
              <c16:uniqueId val="{00000002-7195-4F56-B943-38AC211ECC5A}"/>
            </c:ext>
          </c:extLst>
        </c:ser>
        <c:ser>
          <c:idx val="2"/>
          <c:order val="3"/>
          <c:tx>
            <c:strRef>
              <c:f>'[4]GRH-4'!$B$6</c:f>
              <c:strCache>
                <c:ptCount val="1"/>
                <c:pt idx="0">
                  <c:v>Doctor </c:v>
                </c:pt>
              </c:strCache>
            </c:strRef>
          </c:tx>
          <c:spPr>
            <a:solidFill>
              <a:schemeClr val="accent6">
                <a:lumMod val="40000"/>
                <a:lumOff val="60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('[4]GRH-4'!$C$3,'[4]GRH-4'!$D$3)</c:f>
              <c:strCache>
                <c:ptCount val="2"/>
                <c:pt idx="0">
                  <c:v>I Ciclo</c:v>
                </c:pt>
                <c:pt idx="1">
                  <c:v>II Ciclo</c:v>
                </c:pt>
              </c:strCache>
            </c:strRef>
          </c:cat>
          <c:val>
            <c:numRef>
              <c:f>('[4]GRH-4'!$C$6,'[4]GRH-4'!$D$6)</c:f>
              <c:numCache>
                <c:formatCode>General</c:formatCode>
                <c:ptCount val="2"/>
                <c:pt idx="0">
                  <c:v>37.1</c:v>
                </c:pt>
                <c:pt idx="1">
                  <c:v>37.76</c:v>
                </c:pt>
              </c:numCache>
            </c:numRef>
          </c:val>
          <c:extLst>
            <c:ext xmlns:c16="http://schemas.microsoft.com/office/drawing/2014/chart" uri="{C3380CC4-5D6E-409C-BE32-E72D297353CC}">
              <c16:uniqueId val="{00000003-7195-4F56-B943-38AC211ECC5A}"/>
            </c:ext>
          </c:extLst>
        </c:ser>
        <c:ser>
          <c:idx val="3"/>
          <c:order val="4"/>
          <c:tx>
            <c:strRef>
              <c:f>'[4]GRH-4'!$B$8</c:f>
              <c:strCache>
                <c:ptCount val="1"/>
                <c:pt idx="0">
                  <c:v>Bachiller</c:v>
                </c:pt>
              </c:strCache>
            </c:strRef>
          </c:tx>
          <c:spPr>
            <a:solidFill>
              <a:schemeClr val="accent3">
                <a:lumMod val="20000"/>
                <a:lumOff val="80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('[4]GRH-4'!$C$3,'[4]GRH-4'!$D$3)</c:f>
              <c:strCache>
                <c:ptCount val="2"/>
                <c:pt idx="0">
                  <c:v>I Ciclo</c:v>
                </c:pt>
                <c:pt idx="1">
                  <c:v>II Ciclo</c:v>
                </c:pt>
              </c:strCache>
            </c:strRef>
          </c:cat>
          <c:val>
            <c:numRef>
              <c:f>('[4]GRH-4'!$C$8,'[4]GRH-4'!$D$8)</c:f>
              <c:numCache>
                <c:formatCode>General</c:formatCode>
                <c:ptCount val="2"/>
                <c:pt idx="0">
                  <c:v>0.15</c:v>
                </c:pt>
                <c:pt idx="1">
                  <c:v>0.1</c:v>
                </c:pt>
              </c:numCache>
            </c:numRef>
          </c:val>
          <c:extLst>
            <c:ext xmlns:c16="http://schemas.microsoft.com/office/drawing/2014/chart" uri="{C3380CC4-5D6E-409C-BE32-E72D297353CC}">
              <c16:uniqueId val="{00000004-7195-4F56-B943-38AC211ECC5A}"/>
            </c:ext>
          </c:extLst>
        </c:ser>
        <c:dLbls>
          <c:showLegendKey val="0"/>
          <c:showVal val="0"/>
          <c:showCatName val="0"/>
          <c:showSerName val="0"/>
          <c:showPercent val="0"/>
          <c:showBubbleSize val="0"/>
        </c:dLbls>
        <c:gapWidth val="150"/>
        <c:shape val="box"/>
        <c:axId val="-680669696"/>
        <c:axId val="-680676768"/>
        <c:axId val="0"/>
      </c:bar3DChart>
      <c:catAx>
        <c:axId val="-68066969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80676768"/>
        <c:crosses val="autoZero"/>
        <c:auto val="1"/>
        <c:lblAlgn val="ctr"/>
        <c:lblOffset val="100"/>
        <c:noMultiLvlLbl val="0"/>
      </c:catAx>
      <c:valAx>
        <c:axId val="-680676768"/>
        <c:scaling>
          <c:orientation val="minMax"/>
        </c:scaling>
        <c:delete val="0"/>
        <c:axPos val="l"/>
        <c:majorGridlines>
          <c:spPr>
            <a:effectLst>
              <a:outerShdw blurRad="50800" dist="50800" dir="5400000" algn="ctr" rotWithShape="0">
                <a:srgbClr val="000000">
                  <a:alpha val="64000"/>
                </a:srgbClr>
              </a:outerShdw>
            </a:effectLst>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80669696"/>
        <c:crosses val="autoZero"/>
        <c:crossBetween val="between"/>
      </c:valAx>
      <c:spPr>
        <a:noFill/>
        <a:ln w="25400">
          <a:noFill/>
        </a:ln>
      </c:spPr>
    </c:plotArea>
    <c:legend>
      <c:legendPos val="b"/>
      <c:layout>
        <c:manualLayout>
          <c:xMode val="edge"/>
          <c:yMode val="edge"/>
          <c:x val="0.5454724409448819"/>
          <c:y val="0.9299802198638214"/>
          <c:w val="0.4175218059863729"/>
          <c:h val="4.9519380729582729E-2"/>
        </c:manualLayout>
      </c:layout>
      <c:overlay val="0"/>
      <c:spPr>
        <a:ln>
          <a:solidFill>
            <a:schemeClr val="tx1"/>
          </a:solidFill>
        </a:ln>
      </c:spPr>
      <c:txPr>
        <a:bodyPr/>
        <a:lstStyle/>
        <a:p>
          <a:pPr>
            <a:defRPr sz="67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2020</a:t>
            </a:r>
          </a:p>
        </c:rich>
      </c:tx>
      <c:layout>
        <c:manualLayout>
          <c:xMode val="edge"/>
          <c:yMode val="edge"/>
          <c:x val="0.27485735691620639"/>
          <c:y val="2.2058608653299783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0055029968268893"/>
          <c:y val="0.19943359850637227"/>
          <c:w val="0.45977979198495711"/>
          <c:h val="0.76272485591362926"/>
        </c:manualLayout>
      </c:layout>
      <c:pie3DChart>
        <c:varyColors val="1"/>
        <c:ser>
          <c:idx val="3"/>
          <c:order val="0"/>
          <c:explosion val="1"/>
          <c:dPt>
            <c:idx val="0"/>
            <c:bubble3D val="0"/>
            <c:explosion val="0"/>
            <c:spPr>
              <a:solidFill>
                <a:schemeClr val="accent2">
                  <a:lumMod val="20000"/>
                  <a:lumOff val="80000"/>
                </a:schemeClr>
              </a:solidFill>
              <a:ln>
                <a:solidFill>
                  <a:srgbClr val="FF99FF"/>
                </a:solidFill>
              </a:ln>
            </c:spPr>
            <c:extLst>
              <c:ext xmlns:c16="http://schemas.microsoft.com/office/drawing/2014/chart" uri="{C3380CC4-5D6E-409C-BE32-E72D297353CC}">
                <c16:uniqueId val="{00000001-2872-467C-8275-328BCFD10824}"/>
              </c:ext>
            </c:extLst>
          </c:dPt>
          <c:dPt>
            <c:idx val="1"/>
            <c:bubble3D val="0"/>
            <c:spPr>
              <a:solidFill>
                <a:schemeClr val="accent4">
                  <a:lumMod val="40000"/>
                  <a:lumOff val="60000"/>
                </a:schemeClr>
              </a:solidFill>
            </c:spPr>
            <c:extLst>
              <c:ext xmlns:c16="http://schemas.microsoft.com/office/drawing/2014/chart" uri="{C3380CC4-5D6E-409C-BE32-E72D297353CC}">
                <c16:uniqueId val="{00000003-2872-467C-8275-328BCFD10824}"/>
              </c:ext>
            </c:extLst>
          </c:dPt>
          <c:dPt>
            <c:idx val="2"/>
            <c:bubble3D val="0"/>
            <c:explosion val="0"/>
            <c:spPr>
              <a:solidFill>
                <a:schemeClr val="accent1">
                  <a:lumMod val="60000"/>
                  <a:lumOff val="40000"/>
                </a:schemeClr>
              </a:solidFill>
            </c:spPr>
            <c:extLst>
              <c:ext xmlns:c16="http://schemas.microsoft.com/office/drawing/2014/chart" uri="{C3380CC4-5D6E-409C-BE32-E72D297353CC}">
                <c16:uniqueId val="{00000005-2872-467C-8275-328BCFD10824}"/>
              </c:ext>
            </c:extLst>
          </c:dPt>
          <c:dLbls>
            <c:dLbl>
              <c:idx val="0"/>
              <c:layout>
                <c:manualLayout>
                  <c:x val="2.4253731343283444E-2"/>
                  <c:y val="1.2886597938144329E-2"/>
                </c:manualLayout>
              </c:layout>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872-467C-8275-328BCFD10824}"/>
                </c:ext>
              </c:extLst>
            </c:dLbl>
            <c:dLbl>
              <c:idx val="1"/>
              <c:layout>
                <c:manualLayout>
                  <c:x val="-3.9160839160839164E-2"/>
                  <c:y val="2.795248078266946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872-467C-8275-328BCFD10824}"/>
                </c:ext>
              </c:extLst>
            </c:dLbl>
            <c:dLbl>
              <c:idx val="2"/>
              <c:layout>
                <c:manualLayout>
                  <c:x val="1.8343812433893525E-3"/>
                  <c:y val="2.3593635847065507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872-467C-8275-328BCFD10824}"/>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('[40]GVE-5'!$A$1,'[40]GVE-5'!$B$1,'[40]GVE-5'!$C$1)</c:f>
              <c:strCache>
                <c:ptCount val="3"/>
                <c:pt idx="0">
                  <c:v>Recreación</c:v>
                </c:pt>
                <c:pt idx="1">
                  <c:v>Deporte Representación</c:v>
                </c:pt>
                <c:pt idx="2">
                  <c:v>Actividades Artistísticas</c:v>
                </c:pt>
              </c:strCache>
            </c:strRef>
          </c:cat>
          <c:val>
            <c:numRef>
              <c:f>('[40]GVE-5'!$A$2,'[40]GVE-5'!$B$2,'[40]GVE-5'!$C$2)</c:f>
              <c:numCache>
                <c:formatCode>General</c:formatCode>
                <c:ptCount val="3"/>
                <c:pt idx="0">
                  <c:v>45.02</c:v>
                </c:pt>
                <c:pt idx="1">
                  <c:v>28.49</c:v>
                </c:pt>
                <c:pt idx="2">
                  <c:v>26.49</c:v>
                </c:pt>
              </c:numCache>
            </c:numRef>
          </c:val>
          <c:extLst>
            <c:ext xmlns:c16="http://schemas.microsoft.com/office/drawing/2014/chart" uri="{C3380CC4-5D6E-409C-BE32-E72D297353CC}">
              <c16:uniqueId val="{00000006-2872-467C-8275-328BCFD10824}"/>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2020</a:t>
            </a:r>
          </a:p>
        </c:rich>
      </c:tx>
      <c:layout>
        <c:manualLayout>
          <c:xMode val="edge"/>
          <c:yMode val="edge"/>
          <c:x val="0.2618038387659643"/>
          <c:y val="3.2575956925692769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682678631651493"/>
          <c:y val="0.17634554203451841"/>
          <c:w val="0.49326808310972292"/>
          <c:h val="0.82256859937962312"/>
        </c:manualLayout>
      </c:layout>
      <c:pie3DChart>
        <c:varyColors val="1"/>
        <c:ser>
          <c:idx val="3"/>
          <c:order val="0"/>
          <c:dPt>
            <c:idx val="0"/>
            <c:bubble3D val="0"/>
            <c:spPr>
              <a:solidFill>
                <a:srgbClr val="FFCCCC"/>
              </a:solidFill>
              <a:ln>
                <a:solidFill>
                  <a:srgbClr val="FF99FF"/>
                </a:solidFill>
              </a:ln>
            </c:spPr>
            <c:extLst>
              <c:ext xmlns:c16="http://schemas.microsoft.com/office/drawing/2014/chart" uri="{C3380CC4-5D6E-409C-BE32-E72D297353CC}">
                <c16:uniqueId val="{00000001-E32B-4132-8288-FE345B4603A0}"/>
              </c:ext>
            </c:extLst>
          </c:dPt>
          <c:dPt>
            <c:idx val="1"/>
            <c:bubble3D val="0"/>
            <c:explosion val="18"/>
            <c:spPr>
              <a:solidFill>
                <a:srgbClr val="FFFF99"/>
              </a:solidFill>
            </c:spPr>
            <c:extLst>
              <c:ext xmlns:c16="http://schemas.microsoft.com/office/drawing/2014/chart" uri="{C3380CC4-5D6E-409C-BE32-E72D297353CC}">
                <c16:uniqueId val="{00000003-E32B-4132-8288-FE345B4603A0}"/>
              </c:ext>
            </c:extLst>
          </c:dPt>
          <c:dPt>
            <c:idx val="2"/>
            <c:bubble3D val="0"/>
            <c:explosion val="34"/>
            <c:spPr>
              <a:solidFill>
                <a:srgbClr val="FF9966"/>
              </a:solidFill>
            </c:spPr>
            <c:extLst>
              <c:ext xmlns:c16="http://schemas.microsoft.com/office/drawing/2014/chart" uri="{C3380CC4-5D6E-409C-BE32-E72D297353CC}">
                <c16:uniqueId val="{00000005-E32B-4132-8288-FE345B4603A0}"/>
              </c:ext>
            </c:extLst>
          </c:dPt>
          <c:dLbls>
            <c:dLbl>
              <c:idx val="1"/>
              <c:layout>
                <c:manualLayout>
                  <c:x val="-6.5176908752327747E-2"/>
                  <c:y val="3.3462033462033414E-2"/>
                </c:manualLayout>
              </c:layout>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32B-4132-8288-FE345B4603A0}"/>
                </c:ext>
              </c:extLst>
            </c:dLbl>
            <c:dLbl>
              <c:idx val="2"/>
              <c:layout>
                <c:manualLayout>
                  <c:x val="7.8212290502793227E-2"/>
                  <c:y val="4.3748152946177357E-2"/>
                </c:manualLayout>
              </c:layout>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32B-4132-8288-FE345B4603A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('[41]GAD-1'!$B$2,'[41]GAD-1'!$C$2,'[41]GAD-1'!$D$2)</c:f>
              <c:strCache>
                <c:ptCount val="3"/>
                <c:pt idx="0">
                  <c:v>Administración </c:v>
                </c:pt>
                <c:pt idx="1">
                  <c:v>Apoyo </c:v>
                </c:pt>
                <c:pt idx="2">
                  <c:v>Docente</c:v>
                </c:pt>
              </c:strCache>
            </c:strRef>
          </c:cat>
          <c:val>
            <c:numRef>
              <c:f>('[41]GAD-1'!$B$3,'[41]GAD-1'!$C$3,'[41]GAD-1'!$D$3)</c:f>
              <c:numCache>
                <c:formatCode>General</c:formatCode>
                <c:ptCount val="3"/>
                <c:pt idx="0">
                  <c:v>99.19</c:v>
                </c:pt>
                <c:pt idx="1">
                  <c:v>0.41</c:v>
                </c:pt>
                <c:pt idx="2">
                  <c:v>0.41</c:v>
                </c:pt>
              </c:numCache>
            </c:numRef>
          </c:val>
          <c:extLst>
            <c:ext xmlns:c16="http://schemas.microsoft.com/office/drawing/2014/chart" uri="{C3380CC4-5D6E-409C-BE32-E72D297353CC}">
              <c16:uniqueId val="{00000006-E32B-4132-8288-FE345B4603A0}"/>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2020</a:t>
            </a:r>
          </a:p>
        </c:rich>
      </c:tx>
      <c:layout>
        <c:manualLayout>
          <c:xMode val="edge"/>
          <c:yMode val="edge"/>
          <c:x val="0.26365897265622151"/>
          <c:y val="2.7228725420017686E-2"/>
        </c:manualLayout>
      </c:layout>
      <c:overlay val="0"/>
    </c:title>
    <c:autoTitleDeleted val="0"/>
    <c:view3D>
      <c:rotX val="75"/>
      <c:rotY val="150"/>
      <c:rAngAx val="0"/>
      <c:perspective val="0"/>
    </c:view3D>
    <c:floor>
      <c:thickness val="0"/>
    </c:floor>
    <c:sideWall>
      <c:thickness val="0"/>
    </c:sideWall>
    <c:backWall>
      <c:thickness val="0"/>
    </c:backWall>
    <c:plotArea>
      <c:layout>
        <c:manualLayout>
          <c:layoutTarget val="inner"/>
          <c:xMode val="edge"/>
          <c:yMode val="edge"/>
          <c:x val="0.26716980581319827"/>
          <c:y val="0.19907285434519492"/>
          <c:w val="0.47637021739289076"/>
          <c:h val="0.79241399637879495"/>
        </c:manualLayout>
      </c:layout>
      <c:pie3DChart>
        <c:varyColors val="1"/>
        <c:ser>
          <c:idx val="3"/>
          <c:order val="0"/>
          <c:spPr>
            <a:solidFill>
              <a:schemeClr val="accent4">
                <a:lumMod val="20000"/>
                <a:lumOff val="80000"/>
              </a:schemeClr>
            </a:solidFill>
          </c:spPr>
          <c:dPt>
            <c:idx val="0"/>
            <c:bubble3D val="0"/>
            <c:spPr>
              <a:solidFill>
                <a:schemeClr val="accent4">
                  <a:lumMod val="20000"/>
                  <a:lumOff val="80000"/>
                </a:schemeClr>
              </a:solidFill>
              <a:ln>
                <a:solidFill>
                  <a:srgbClr val="FF99FF"/>
                </a:solidFill>
              </a:ln>
            </c:spPr>
            <c:extLst>
              <c:ext xmlns:c16="http://schemas.microsoft.com/office/drawing/2014/chart" uri="{C3380CC4-5D6E-409C-BE32-E72D297353CC}">
                <c16:uniqueId val="{00000001-F31C-44FF-86A9-FD3EDE8C0E37}"/>
              </c:ext>
            </c:extLst>
          </c:dPt>
          <c:dPt>
            <c:idx val="1"/>
            <c:bubble3D val="0"/>
            <c:spPr>
              <a:solidFill>
                <a:schemeClr val="accent5">
                  <a:lumMod val="40000"/>
                  <a:lumOff val="60000"/>
                </a:schemeClr>
              </a:solidFill>
            </c:spPr>
            <c:extLst>
              <c:ext xmlns:c16="http://schemas.microsoft.com/office/drawing/2014/chart" uri="{C3380CC4-5D6E-409C-BE32-E72D297353CC}">
                <c16:uniqueId val="{00000003-F31C-44FF-86A9-FD3EDE8C0E37}"/>
              </c:ext>
            </c:extLst>
          </c:dPt>
          <c:dPt>
            <c:idx val="2"/>
            <c:bubble3D val="0"/>
            <c:spPr>
              <a:solidFill>
                <a:schemeClr val="accent1">
                  <a:lumMod val="75000"/>
                </a:schemeClr>
              </a:solidFill>
            </c:spPr>
            <c:extLst>
              <c:ext xmlns:c16="http://schemas.microsoft.com/office/drawing/2014/chart" uri="{C3380CC4-5D6E-409C-BE32-E72D297353CC}">
                <c16:uniqueId val="{00000005-F31C-44FF-86A9-FD3EDE8C0E37}"/>
              </c:ext>
            </c:extLst>
          </c:dPt>
          <c:dLbls>
            <c:dLbl>
              <c:idx val="0"/>
              <c:layout>
                <c:manualLayout>
                  <c:x val="-3.3364226135310475E-2"/>
                  <c:y val="8.0213903743315516E-3"/>
                </c:manualLayout>
              </c:layout>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31C-44FF-86A9-FD3EDE8C0E37}"/>
                </c:ext>
              </c:extLst>
            </c:dLbl>
            <c:dLbl>
              <c:idx val="1"/>
              <c:layout>
                <c:manualLayout>
                  <c:x val="3.1658651565681262E-2"/>
                  <c:y val="-1.2401574803149606E-2"/>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F31C-44FF-86A9-FD3EDE8C0E37}"/>
                </c:ext>
              </c:extLst>
            </c:dLbl>
            <c:dLbl>
              <c:idx val="2"/>
              <c:layout>
                <c:manualLayout>
                  <c:x val="8.5247004291594472E-2"/>
                  <c:y val="0"/>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31C-44FF-86A9-FD3EDE8C0E37}"/>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('[42]GDS-1'!$B$3,'[42]GDS-1'!$C$3,'[42]GDS-1'!$D$3)</c:f>
              <c:strCache>
                <c:ptCount val="3"/>
                <c:pt idx="0">
                  <c:v>Administración </c:v>
                </c:pt>
                <c:pt idx="1">
                  <c:v>Docente</c:v>
                </c:pt>
                <c:pt idx="2">
                  <c:v>Apoyo</c:v>
                </c:pt>
              </c:strCache>
            </c:strRef>
          </c:cat>
          <c:val>
            <c:numRef>
              <c:f>('[42]GDS-1'!$B$4,'[42]GDS-1'!$C$4,'[42]GDS-1'!$D$4)</c:f>
              <c:numCache>
                <c:formatCode>General</c:formatCode>
                <c:ptCount val="3"/>
                <c:pt idx="0">
                  <c:v>85.48</c:v>
                </c:pt>
                <c:pt idx="1">
                  <c:v>8.94</c:v>
                </c:pt>
                <c:pt idx="2">
                  <c:v>5.58</c:v>
                </c:pt>
              </c:numCache>
            </c:numRef>
          </c:val>
          <c:extLst>
            <c:ext xmlns:c16="http://schemas.microsoft.com/office/drawing/2014/chart" uri="{C3380CC4-5D6E-409C-BE32-E72D297353CC}">
              <c16:uniqueId val="{00000006-F31C-44FF-86A9-FD3EDE8C0E37}"/>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absoluta de los profesores becados al exterior y becas cortas, por área.</a:t>
            </a:r>
          </a:p>
        </c:rich>
      </c:tx>
      <c:layout>
        <c:manualLayout>
          <c:xMode val="edge"/>
          <c:yMode val="edge"/>
          <c:x val="0.16359154551073607"/>
          <c:y val="8.3840312324976116E-2"/>
        </c:manualLayout>
      </c:layout>
      <c:overlay val="1"/>
    </c:title>
    <c:autoTitleDeleted val="0"/>
    <c:plotArea>
      <c:layout>
        <c:manualLayout>
          <c:layoutTarget val="inner"/>
          <c:xMode val="edge"/>
          <c:yMode val="edge"/>
          <c:x val="0.15133205724974985"/>
          <c:y val="0.20335066435586366"/>
          <c:w val="0.82196444367106047"/>
          <c:h val="0.69823951382160421"/>
        </c:manualLayout>
      </c:layout>
      <c:barChart>
        <c:barDir val="bar"/>
        <c:grouping val="clustered"/>
        <c:varyColors val="0"/>
        <c:ser>
          <c:idx val="0"/>
          <c:order val="0"/>
          <c:tx>
            <c:strRef>
              <c:f>'[43]GAS-1'!$D$1</c:f>
              <c:strCache>
                <c:ptCount val="1"/>
                <c:pt idx="0">
                  <c:v>Becas Cortas</c:v>
                </c:pt>
              </c:strCache>
            </c:strRef>
          </c:tx>
          <c:spPr>
            <a:solidFill>
              <a:schemeClr val="accent6">
                <a:lumMod val="40000"/>
                <a:lumOff val="60000"/>
              </a:schemeClr>
            </a:solidFill>
            <a:ln>
              <a:solidFill>
                <a:sysClr val="windowText" lastClr="000000"/>
              </a:solidFill>
            </a:ln>
          </c:spPr>
          <c:invertIfNegative val="0"/>
          <c:dLbls>
            <c:dLbl>
              <c:idx val="3"/>
              <c:layout>
                <c:manualLayout>
                  <c:x val="-1.8357743677944693E-2"/>
                  <c:y val="-7.6707621537861041E-1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5C-453C-AA80-4BE1DE5A5C0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'[43]GAS-1'!$B$2:$B$9</c:f>
              <c:strCache>
                <c:ptCount val="8"/>
                <c:pt idx="0">
                  <c:v>Admimistrativa</c:v>
                </c:pt>
                <c:pt idx="1">
                  <c:v>Cs. Agroalimentarias</c:v>
                </c:pt>
                <c:pt idx="2">
                  <c:v>Artes y Letras </c:v>
                </c:pt>
                <c:pt idx="3">
                  <c:v>Salud</c:v>
                </c:pt>
                <c:pt idx="4">
                  <c:v>Sedes Regionales</c:v>
                </c:pt>
                <c:pt idx="5">
                  <c:v>Cs. Básicas</c:v>
                </c:pt>
                <c:pt idx="6">
                  <c:v>Cs. Sociales</c:v>
                </c:pt>
                <c:pt idx="7">
                  <c:v>Ing. y Arquitectura</c:v>
                </c:pt>
              </c:strCache>
            </c:strRef>
          </c:cat>
          <c:val>
            <c:numRef>
              <c:f>'[43]GAS-1'!$D$2:$D$9</c:f>
              <c:numCache>
                <c:formatCode>General</c:formatCode>
                <c:ptCount val="8"/>
                <c:pt idx="0">
                  <c:v>1</c:v>
                </c:pt>
                <c:pt idx="1">
                  <c:v>0</c:v>
                </c:pt>
                <c:pt idx="2">
                  <c:v>0</c:v>
                </c:pt>
                <c:pt idx="3">
                  <c:v>3</c:v>
                </c:pt>
                <c:pt idx="4">
                  <c:v>2</c:v>
                </c:pt>
                <c:pt idx="5">
                  <c:v>0</c:v>
                </c:pt>
                <c:pt idx="6">
                  <c:v>3</c:v>
                </c:pt>
                <c:pt idx="7">
                  <c:v>2</c:v>
                </c:pt>
              </c:numCache>
            </c:numRef>
          </c:val>
          <c:extLst>
            <c:ext xmlns:c16="http://schemas.microsoft.com/office/drawing/2014/chart" uri="{C3380CC4-5D6E-409C-BE32-E72D297353CC}">
              <c16:uniqueId val="{00000001-215C-453C-AA80-4BE1DE5A5C0C}"/>
            </c:ext>
          </c:extLst>
        </c:ser>
        <c:ser>
          <c:idx val="1"/>
          <c:order val="1"/>
          <c:tx>
            <c:strRef>
              <c:f>'[43]GAS-1'!$C$1</c:f>
              <c:strCache>
                <c:ptCount val="1"/>
                <c:pt idx="0">
                  <c:v>Becas Exterior</c:v>
                </c:pt>
              </c:strCache>
            </c:strRef>
          </c:tx>
          <c:spPr>
            <a:solidFill>
              <a:schemeClr val="accent4">
                <a:lumMod val="60000"/>
                <a:lumOff val="40000"/>
              </a:scheme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'[43]GAS-1'!$B$2:$B$9</c:f>
              <c:strCache>
                <c:ptCount val="8"/>
                <c:pt idx="0">
                  <c:v>Admimistrativa</c:v>
                </c:pt>
                <c:pt idx="1">
                  <c:v>Cs. Agroalimentarias</c:v>
                </c:pt>
                <c:pt idx="2">
                  <c:v>Artes y Letras </c:v>
                </c:pt>
                <c:pt idx="3">
                  <c:v>Salud</c:v>
                </c:pt>
                <c:pt idx="4">
                  <c:v>Sedes Regionales</c:v>
                </c:pt>
                <c:pt idx="5">
                  <c:v>Cs. Básicas</c:v>
                </c:pt>
                <c:pt idx="6">
                  <c:v>Cs. Sociales</c:v>
                </c:pt>
                <c:pt idx="7">
                  <c:v>Ing. y Arquitectura</c:v>
                </c:pt>
              </c:strCache>
            </c:strRef>
          </c:cat>
          <c:val>
            <c:numRef>
              <c:f>'[43]GAS-1'!$C$2:$C$9</c:f>
              <c:numCache>
                <c:formatCode>General</c:formatCode>
                <c:ptCount val="8"/>
                <c:pt idx="0">
                  <c:v>4</c:v>
                </c:pt>
                <c:pt idx="1">
                  <c:v>13</c:v>
                </c:pt>
                <c:pt idx="2">
                  <c:v>23</c:v>
                </c:pt>
                <c:pt idx="3">
                  <c:v>35</c:v>
                </c:pt>
                <c:pt idx="4">
                  <c:v>39</c:v>
                </c:pt>
                <c:pt idx="5">
                  <c:v>40</c:v>
                </c:pt>
                <c:pt idx="6">
                  <c:v>48</c:v>
                </c:pt>
                <c:pt idx="7">
                  <c:v>40</c:v>
                </c:pt>
              </c:numCache>
            </c:numRef>
          </c:val>
          <c:extLst>
            <c:ext xmlns:c16="http://schemas.microsoft.com/office/drawing/2014/chart" uri="{C3380CC4-5D6E-409C-BE32-E72D297353CC}">
              <c16:uniqueId val="{00000002-215C-453C-AA80-4BE1DE5A5C0C}"/>
            </c:ext>
          </c:extLst>
        </c:ser>
        <c:dLbls>
          <c:showLegendKey val="0"/>
          <c:showVal val="0"/>
          <c:showCatName val="0"/>
          <c:showSerName val="0"/>
          <c:showPercent val="0"/>
          <c:showBubbleSize val="0"/>
        </c:dLbls>
        <c:gapWidth val="97"/>
        <c:axId val="-414534128"/>
        <c:axId val="-414544464"/>
      </c:barChart>
      <c:catAx>
        <c:axId val="-414534128"/>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414544464"/>
        <c:crosses val="autoZero"/>
        <c:auto val="1"/>
        <c:lblAlgn val="ctr"/>
        <c:lblOffset val="100"/>
        <c:noMultiLvlLbl val="0"/>
      </c:catAx>
      <c:valAx>
        <c:axId val="-414544464"/>
        <c:scaling>
          <c:orientation val="minMax"/>
          <c:max val="50"/>
        </c:scaling>
        <c:delete val="0"/>
        <c:axPos val="b"/>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414534128"/>
        <c:crosses val="autoZero"/>
        <c:crossBetween val="between"/>
        <c:majorUnit val="5"/>
      </c:valAx>
      <c:spPr>
        <a:noFill/>
        <a:ln w="25400">
          <a:noFill/>
        </a:ln>
      </c:spPr>
    </c:plotArea>
    <c:legend>
      <c:legendPos val="r"/>
      <c:layout>
        <c:manualLayout>
          <c:xMode val="edge"/>
          <c:yMode val="edge"/>
          <c:x val="0.72357179328693133"/>
          <c:y val="0.94249892926564094"/>
          <c:w val="0.23891524011716969"/>
          <c:h val="3.661203175962835E-2"/>
        </c:manualLayout>
      </c:layout>
      <c:overlay val="0"/>
      <c:spPr>
        <a:ln>
          <a:solidFill>
            <a:schemeClr val="bg1">
              <a:lumMod val="65000"/>
            </a:schemeClr>
          </a:solidFill>
        </a:ln>
      </c:spPr>
      <c:txPr>
        <a:bodyPr/>
        <a:lstStyle/>
        <a:p>
          <a:pPr>
            <a:defRPr sz="52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CR" sz="1800" b="0" i="0" u="none" strike="noStrike" baseline="0">
                <a:solidFill>
                  <a:srgbClr val="000000"/>
                </a:solidFill>
                <a:latin typeface="Times New Roman"/>
                <a:cs typeface="Times New Roman"/>
              </a:rPr>
              <a:t>Distribución absoluta del personal Docente  Interino.</a:t>
            </a:r>
          </a:p>
          <a:p>
            <a:pPr>
              <a:defRPr sz="1000" b="0" i="0" u="none" strike="noStrike" baseline="0">
                <a:solidFill>
                  <a:srgbClr val="000000"/>
                </a:solidFill>
                <a:latin typeface="Calibri"/>
                <a:ea typeface="Calibri"/>
                <a:cs typeface="Calibri"/>
              </a:defRPr>
            </a:pPr>
            <a:r>
              <a:rPr lang="es-CR" sz="1800" b="0" i="0" u="none" strike="noStrike" baseline="0">
                <a:solidFill>
                  <a:srgbClr val="000000"/>
                </a:solidFill>
                <a:latin typeface="Times New Roman"/>
                <a:cs typeface="Times New Roman"/>
              </a:rPr>
              <a:t> I ciclo y II ciclo </a:t>
            </a:r>
          </a:p>
        </c:rich>
      </c:tx>
      <c:layout>
        <c:manualLayout>
          <c:xMode val="edge"/>
          <c:yMode val="edge"/>
          <c:x val="0.1635914767110033"/>
          <c:y val="8.3840427419882124E-2"/>
        </c:manualLayout>
      </c:layout>
      <c:overlay val="1"/>
    </c:title>
    <c:autoTitleDeleted val="0"/>
    <c:plotArea>
      <c:layout>
        <c:manualLayout>
          <c:layoutTarget val="inner"/>
          <c:xMode val="edge"/>
          <c:yMode val="edge"/>
          <c:x val="0.10612518543877668"/>
          <c:y val="0.2143033439278508"/>
          <c:w val="0.85557771311194797"/>
          <c:h val="0.66240037699992638"/>
        </c:manualLayout>
      </c:layout>
      <c:barChart>
        <c:barDir val="bar"/>
        <c:grouping val="clustered"/>
        <c:varyColors val="0"/>
        <c:ser>
          <c:idx val="0"/>
          <c:order val="0"/>
          <c:tx>
            <c:strRef>
              <c:f>[5]GRH5!$C$1</c:f>
              <c:strCache>
                <c:ptCount val="1"/>
                <c:pt idx="0">
                  <c:v>I ciclo</c:v>
                </c:pt>
              </c:strCache>
            </c:strRef>
          </c:tx>
          <c:spPr>
            <a:solidFill>
              <a:schemeClr val="accent2">
                <a:lumMod val="40000"/>
                <a:lumOff val="60000"/>
              </a:schemeClr>
            </a:solidFill>
          </c:spPr>
          <c:invertIfNegative val="0"/>
          <c:dLbls>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[5]GRH5!$B$2:$B$6</c:f>
              <c:strCache>
                <c:ptCount val="5"/>
                <c:pt idx="0">
                  <c:v>Máster</c:v>
                </c:pt>
                <c:pt idx="1">
                  <c:v>Sin Información</c:v>
                </c:pt>
                <c:pt idx="2">
                  <c:v>Licenciado</c:v>
                </c:pt>
                <c:pt idx="3">
                  <c:v>Doctor</c:v>
                </c:pt>
                <c:pt idx="4">
                  <c:v>Bachiller</c:v>
                </c:pt>
              </c:strCache>
            </c:strRef>
          </c:cat>
          <c:val>
            <c:numRef>
              <c:f>[5]GRH5!$C$2:$C$6</c:f>
              <c:numCache>
                <c:formatCode>General</c:formatCode>
                <c:ptCount val="5"/>
                <c:pt idx="0">
                  <c:v>1545</c:v>
                </c:pt>
                <c:pt idx="1">
                  <c:v>1394</c:v>
                </c:pt>
                <c:pt idx="2">
                  <c:v>1140</c:v>
                </c:pt>
                <c:pt idx="3">
                  <c:v>246</c:v>
                </c:pt>
                <c:pt idx="4">
                  <c:v>89</c:v>
                </c:pt>
              </c:numCache>
            </c:numRef>
          </c:val>
          <c:extLst>
            <c:ext xmlns:c16="http://schemas.microsoft.com/office/drawing/2014/chart" uri="{C3380CC4-5D6E-409C-BE32-E72D297353CC}">
              <c16:uniqueId val="{00000000-D97A-4757-A4FD-1949FA9A9AF7}"/>
            </c:ext>
          </c:extLst>
        </c:ser>
        <c:ser>
          <c:idx val="1"/>
          <c:order val="1"/>
          <c:tx>
            <c:strRef>
              <c:f>[5]GRH5!$D$1</c:f>
              <c:strCache>
                <c:ptCount val="1"/>
                <c:pt idx="0">
                  <c:v>II ciclo</c:v>
                </c:pt>
              </c:strCache>
            </c:strRef>
          </c:tx>
          <c:spPr>
            <a:solidFill>
              <a:schemeClr val="accent1">
                <a:lumMod val="60000"/>
                <a:lumOff val="40000"/>
              </a:schemeClr>
            </a:solidFill>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[5]GRH5!$B$2:$B$6</c:f>
              <c:strCache>
                <c:ptCount val="5"/>
                <c:pt idx="0">
                  <c:v>Máster</c:v>
                </c:pt>
                <c:pt idx="1">
                  <c:v>Sin Información</c:v>
                </c:pt>
                <c:pt idx="2">
                  <c:v>Licenciado</c:v>
                </c:pt>
                <c:pt idx="3">
                  <c:v>Doctor</c:v>
                </c:pt>
                <c:pt idx="4">
                  <c:v>Bachiller</c:v>
                </c:pt>
              </c:strCache>
            </c:strRef>
          </c:cat>
          <c:val>
            <c:numRef>
              <c:f>[5]GRH5!$D$2:$D$6</c:f>
              <c:numCache>
                <c:formatCode>General</c:formatCode>
                <c:ptCount val="5"/>
                <c:pt idx="0">
                  <c:v>1539</c:v>
                </c:pt>
                <c:pt idx="1">
                  <c:v>1429</c:v>
                </c:pt>
                <c:pt idx="2">
                  <c:v>1078</c:v>
                </c:pt>
                <c:pt idx="3">
                  <c:v>246</c:v>
                </c:pt>
                <c:pt idx="4">
                  <c:v>81</c:v>
                </c:pt>
              </c:numCache>
            </c:numRef>
          </c:val>
          <c:extLst>
            <c:ext xmlns:c16="http://schemas.microsoft.com/office/drawing/2014/chart" uri="{C3380CC4-5D6E-409C-BE32-E72D297353CC}">
              <c16:uniqueId val="{00000001-D97A-4757-A4FD-1949FA9A9AF7}"/>
            </c:ext>
          </c:extLst>
        </c:ser>
        <c:dLbls>
          <c:showLegendKey val="0"/>
          <c:showVal val="0"/>
          <c:showCatName val="0"/>
          <c:showSerName val="0"/>
          <c:showPercent val="0"/>
          <c:showBubbleSize val="0"/>
        </c:dLbls>
        <c:gapWidth val="87"/>
        <c:axId val="-680676224"/>
        <c:axId val="-680663168"/>
      </c:barChart>
      <c:catAx>
        <c:axId val="-680676224"/>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680663168"/>
        <c:crosses val="autoZero"/>
        <c:auto val="1"/>
        <c:lblAlgn val="ctr"/>
        <c:lblOffset val="100"/>
        <c:noMultiLvlLbl val="0"/>
      </c:catAx>
      <c:valAx>
        <c:axId val="-680663168"/>
        <c:scaling>
          <c:orientation val="minMax"/>
        </c:scaling>
        <c:delete val="0"/>
        <c:axPos val="b"/>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680676224"/>
        <c:crosses val="autoZero"/>
        <c:crossBetween val="between"/>
        <c:majorUnit val="100"/>
      </c:valAx>
    </c:plotArea>
    <c:legend>
      <c:legendPos val="r"/>
      <c:layout>
        <c:manualLayout>
          <c:xMode val="edge"/>
          <c:yMode val="edge"/>
          <c:x val="0.78987287987042587"/>
          <c:y val="0.93834636328821885"/>
          <c:w val="0.1496039152719445"/>
          <c:h val="3.6774549088837261E-2"/>
        </c:manualLayout>
      </c:layout>
      <c:overlay val="0"/>
      <c:spPr>
        <a:ln cap="rnd">
          <a:solidFill>
            <a:schemeClr val="tx1"/>
          </a:solidFill>
        </a:ln>
      </c:spPr>
      <c:txPr>
        <a:bodyPr/>
        <a:lstStyle/>
        <a:p>
          <a:pPr>
            <a:defRPr sz="69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3757620848575034E-2"/>
          <c:y val="0.23333333333333334"/>
          <c:w val="0.93699478510068135"/>
          <c:h val="0.60172112860892391"/>
        </c:manualLayout>
      </c:layout>
      <c:bar3DChart>
        <c:barDir val="col"/>
        <c:grouping val="clustered"/>
        <c:varyColors val="0"/>
        <c:ser>
          <c:idx val="0"/>
          <c:order val="0"/>
          <c:tx>
            <c:strRef>
              <c:f>'[6]GRH-6'!$C$3</c:f>
              <c:strCache>
                <c:ptCount val="1"/>
                <c:pt idx="0">
                  <c:v>I Ciclo</c:v>
                </c:pt>
              </c:strCache>
            </c:strRef>
          </c:tx>
          <c:spPr>
            <a:solidFill>
              <a:srgbClr val="82DB45"/>
            </a:solidFill>
          </c:spPr>
          <c:invertIfNegative val="0"/>
          <c:dLbls>
            <c:dLbl>
              <c:idx val="0"/>
              <c:layout>
                <c:manualLayout>
                  <c:x val="-1.7497812773403165E-3"/>
                  <c:y val="0.10555555555555556"/>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A-4315-8638-C03F8F50617D}"/>
                </c:ext>
              </c:extLst>
            </c:dLbl>
            <c:dLbl>
              <c:idx val="1"/>
              <c:layout>
                <c:manualLayout>
                  <c:x val="3.2078952839105492E-17"/>
                  <c:y val="0.2055555555555555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A-4315-8638-C03F8F50617D}"/>
                </c:ext>
              </c:extLst>
            </c:dLbl>
            <c:dLbl>
              <c:idx val="2"/>
              <c:layout>
                <c:manualLayout>
                  <c:x val="6.4157905678210984E-17"/>
                  <c:y val="0.18888888888888888"/>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A-4315-8638-C03F8F50617D}"/>
                </c:ext>
              </c:extLst>
            </c:dLbl>
            <c:dLbl>
              <c:idx val="3"/>
              <c:layout>
                <c:manualLayout>
                  <c:x val="0"/>
                  <c:y val="0.0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A-4315-8638-C03F8F50617D}"/>
                </c:ext>
              </c:extLst>
            </c:dLbl>
            <c:dLbl>
              <c:idx val="4"/>
              <c:layout>
                <c:manualLayout>
                  <c:x val="0"/>
                  <c:y val="0.3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3A-4315-8638-C03F8F50617D}"/>
                </c:ext>
              </c:extLst>
            </c:dLbl>
            <c:spPr>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'[6]GRH-6'!$B$4:$B$8</c:f>
              <c:strCache>
                <c:ptCount val="5"/>
                <c:pt idx="0">
                  <c:v>Otras Jornadas</c:v>
                </c:pt>
                <c:pt idx="1">
                  <c:v>1/4 de tiempo</c:v>
                </c:pt>
                <c:pt idx="2">
                  <c:v>1/2 tiempo</c:v>
                </c:pt>
                <c:pt idx="3">
                  <c:v>3/4 de tiempo</c:v>
                </c:pt>
                <c:pt idx="4">
                  <c:v>Tiempo Completo</c:v>
                </c:pt>
              </c:strCache>
            </c:strRef>
          </c:cat>
          <c:val>
            <c:numRef>
              <c:f>'[6]GRH-6'!$C$4:$C$8</c:f>
              <c:numCache>
                <c:formatCode>General</c:formatCode>
                <c:ptCount val="5"/>
                <c:pt idx="0">
                  <c:v>11.12</c:v>
                </c:pt>
                <c:pt idx="1">
                  <c:v>19.32</c:v>
                </c:pt>
                <c:pt idx="2">
                  <c:v>19.940000000000001</c:v>
                </c:pt>
                <c:pt idx="3">
                  <c:v>4.3600000000000003</c:v>
                </c:pt>
                <c:pt idx="4">
                  <c:v>45.26</c:v>
                </c:pt>
              </c:numCache>
            </c:numRef>
          </c:val>
          <c:extLst>
            <c:ext xmlns:c16="http://schemas.microsoft.com/office/drawing/2014/chart" uri="{C3380CC4-5D6E-409C-BE32-E72D297353CC}">
              <c16:uniqueId val="{00000005-3E3A-4315-8638-C03F8F50617D}"/>
            </c:ext>
          </c:extLst>
        </c:ser>
        <c:ser>
          <c:idx val="1"/>
          <c:order val="1"/>
          <c:tx>
            <c:strRef>
              <c:f>'[6]GRH-6'!$D$3</c:f>
              <c:strCache>
                <c:ptCount val="1"/>
                <c:pt idx="0">
                  <c:v>II Ciclo</c:v>
                </c:pt>
              </c:strCache>
            </c:strRef>
          </c:tx>
          <c:spPr>
            <a:solidFill>
              <a:srgbClr val="FFFF99"/>
            </a:solidFill>
          </c:spPr>
          <c:invertIfNegative val="0"/>
          <c:dLbls>
            <c:dLbl>
              <c:idx val="0"/>
              <c:layout>
                <c:manualLayout>
                  <c:x val="0"/>
                  <c:y val="9.7222222222222224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3A-4315-8638-C03F8F50617D}"/>
                </c:ext>
              </c:extLst>
            </c:dLbl>
            <c:dLbl>
              <c:idx val="1"/>
              <c:layout>
                <c:manualLayout>
                  <c:x val="0"/>
                  <c:y val="0.19166666666666668"/>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E3A-4315-8638-C03F8F50617D}"/>
                </c:ext>
              </c:extLst>
            </c:dLbl>
            <c:dLbl>
              <c:idx val="2"/>
              <c:layout>
                <c:manualLayout>
                  <c:x val="6.4157905678210984E-17"/>
                  <c:y val="0.19166666666666668"/>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E3A-4315-8638-C03F8F50617D}"/>
                </c:ext>
              </c:extLst>
            </c:dLbl>
            <c:dLbl>
              <c:idx val="3"/>
              <c:layout>
                <c:manualLayout>
                  <c:x val="0"/>
                  <c:y val="0.05"/>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E3A-4315-8638-C03F8F50617D}"/>
                </c:ext>
              </c:extLst>
            </c:dLbl>
            <c:dLbl>
              <c:idx val="4"/>
              <c:layout>
                <c:manualLayout>
                  <c:x val="0"/>
                  <c:y val="0.36944444444444446"/>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E3A-4315-8638-C03F8F50617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'[6]GRH-6'!$B$4:$B$8</c:f>
              <c:strCache>
                <c:ptCount val="5"/>
                <c:pt idx="0">
                  <c:v>Otras Jornadas</c:v>
                </c:pt>
                <c:pt idx="1">
                  <c:v>1/4 de tiempo</c:v>
                </c:pt>
                <c:pt idx="2">
                  <c:v>1/2 tiempo</c:v>
                </c:pt>
                <c:pt idx="3">
                  <c:v>3/4 de tiempo</c:v>
                </c:pt>
                <c:pt idx="4">
                  <c:v>Tiempo Completo</c:v>
                </c:pt>
              </c:strCache>
            </c:strRef>
          </c:cat>
          <c:val>
            <c:numRef>
              <c:f>'[6]GRH-6'!$D$4:$D$8</c:f>
              <c:numCache>
                <c:formatCode>General</c:formatCode>
                <c:ptCount val="5"/>
                <c:pt idx="0">
                  <c:v>11.09</c:v>
                </c:pt>
                <c:pt idx="1">
                  <c:v>19.059999999999999</c:v>
                </c:pt>
                <c:pt idx="2">
                  <c:v>20.13</c:v>
                </c:pt>
                <c:pt idx="3">
                  <c:v>4.04</c:v>
                </c:pt>
                <c:pt idx="4">
                  <c:v>45.68</c:v>
                </c:pt>
              </c:numCache>
            </c:numRef>
          </c:val>
          <c:extLst>
            <c:ext xmlns:c16="http://schemas.microsoft.com/office/drawing/2014/chart" uri="{C3380CC4-5D6E-409C-BE32-E72D297353CC}">
              <c16:uniqueId val="{0000000B-3E3A-4315-8638-C03F8F50617D}"/>
            </c:ext>
          </c:extLst>
        </c:ser>
        <c:dLbls>
          <c:showLegendKey val="0"/>
          <c:showVal val="0"/>
          <c:showCatName val="0"/>
          <c:showSerName val="0"/>
          <c:showPercent val="0"/>
          <c:showBubbleSize val="0"/>
        </c:dLbls>
        <c:gapWidth val="150"/>
        <c:shape val="box"/>
        <c:axId val="-680667520"/>
        <c:axId val="-680664800"/>
        <c:axId val="0"/>
      </c:bar3DChart>
      <c:catAx>
        <c:axId val="-68066752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680664800"/>
        <c:crosses val="autoZero"/>
        <c:auto val="1"/>
        <c:lblAlgn val="ctr"/>
        <c:lblOffset val="100"/>
        <c:noMultiLvlLbl val="0"/>
      </c:catAx>
      <c:valAx>
        <c:axId val="-68066480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680667520"/>
        <c:crosses val="autoZero"/>
        <c:crossBetween val="between"/>
      </c:valAx>
      <c:spPr>
        <a:noFill/>
        <a:ln w="25400">
          <a:noFill/>
        </a:ln>
      </c:spPr>
    </c:plotArea>
    <c:legend>
      <c:legendPos val="r"/>
      <c:layout>
        <c:manualLayout>
          <c:xMode val="edge"/>
          <c:yMode val="edge"/>
          <c:x val="0.81749283086339097"/>
          <c:y val="0.94322433956110507"/>
          <c:w val="0.14672942956366264"/>
          <c:h val="3.9054372641289636E-2"/>
        </c:manualLayout>
      </c:layout>
      <c:overlay val="0"/>
      <c:spPr>
        <a:ln cap="rnd">
          <a:solidFill>
            <a:schemeClr val="bg1">
              <a:lumMod val="65000"/>
            </a:schemeClr>
          </a:solidFill>
          <a:round/>
        </a:ln>
        <a:effectLst/>
      </c:spPr>
      <c:txPr>
        <a:bodyPr/>
        <a:lstStyle/>
        <a:p>
          <a:pPr>
            <a:defRPr sz="82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387650156046194E-2"/>
          <c:y val="0.20097239911126813"/>
          <c:w val="0.93699478510068135"/>
          <c:h val="0.66885079469233011"/>
        </c:manualLayout>
      </c:layout>
      <c:bar3DChart>
        <c:barDir val="col"/>
        <c:grouping val="clustered"/>
        <c:varyColors val="0"/>
        <c:ser>
          <c:idx val="0"/>
          <c:order val="0"/>
          <c:tx>
            <c:strRef>
              <c:f>[7]GRH7!$C$3</c:f>
              <c:strCache>
                <c:ptCount val="1"/>
                <c:pt idx="0">
                  <c:v>I Ciclo</c:v>
                </c:pt>
              </c:strCache>
            </c:strRef>
          </c:tx>
          <c:spPr>
            <a:solidFill>
              <a:schemeClr val="bg2">
                <a:lumMod val="90000"/>
              </a:schemeClr>
            </a:solidFill>
          </c:spPr>
          <c:invertIfNegative val="0"/>
          <c:dLbls>
            <c:dLbl>
              <c:idx val="0"/>
              <c:layout>
                <c:manualLayout>
                  <c:x val="-9.1829252413944338E-6"/>
                  <c:y val="0.26064814814814813"/>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F6-41FC-87ED-DEE0F14299CB}"/>
                </c:ext>
              </c:extLst>
            </c:dLbl>
            <c:dLbl>
              <c:idx val="1"/>
              <c:layout>
                <c:manualLayout>
                  <c:x val="1.7406440382941688E-3"/>
                  <c:y val="0.23564814814814813"/>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F6-41FC-87ED-DEE0F14299CB}"/>
                </c:ext>
              </c:extLst>
            </c:dLbl>
            <c:dLbl>
              <c:idx val="2"/>
              <c:layout>
                <c:manualLayout>
                  <c:x val="0"/>
                  <c:y val="0.1194444444444444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F6-41FC-87ED-DEE0F14299CB}"/>
                </c:ext>
              </c:extLst>
            </c:dLbl>
            <c:dLbl>
              <c:idx val="3"/>
              <c:layout>
                <c:manualLayout>
                  <c:x val="0"/>
                  <c:y val="4.3055555555555555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F6-41FC-87ED-DEE0F14299CB}"/>
                </c:ext>
              </c:extLst>
            </c:dLbl>
            <c:dLbl>
              <c:idx val="4"/>
              <c:layout>
                <c:manualLayout>
                  <c:x val="3.4812880765883376E-3"/>
                  <c:y val="0.10549431321084873"/>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5F6-41FC-87ED-DEE0F14299CB}"/>
                </c:ext>
              </c:extLst>
            </c:dLbl>
            <c:spPr>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[7]GRH7!$B$4:$B$8</c:f>
              <c:strCache>
                <c:ptCount val="5"/>
                <c:pt idx="0">
                  <c:v>Otras Jornadas</c:v>
                </c:pt>
                <c:pt idx="1">
                  <c:v>1/4 de tiempo</c:v>
                </c:pt>
                <c:pt idx="2">
                  <c:v>1/2 tiempo</c:v>
                </c:pt>
                <c:pt idx="3">
                  <c:v>3/4 de tiempo</c:v>
                </c:pt>
                <c:pt idx="4">
                  <c:v>Tiempo Completo</c:v>
                </c:pt>
              </c:strCache>
            </c:strRef>
          </c:cat>
          <c:val>
            <c:numRef>
              <c:f>[7]GRH7!$C$4:$C$8</c:f>
              <c:numCache>
                <c:formatCode>General</c:formatCode>
                <c:ptCount val="5"/>
                <c:pt idx="0">
                  <c:v>1345</c:v>
                </c:pt>
                <c:pt idx="1">
                  <c:v>1468</c:v>
                </c:pt>
                <c:pt idx="2">
                  <c:v>722</c:v>
                </c:pt>
                <c:pt idx="3">
                  <c:v>238</c:v>
                </c:pt>
                <c:pt idx="4">
                  <c:v>693</c:v>
                </c:pt>
              </c:numCache>
            </c:numRef>
          </c:val>
          <c:extLst>
            <c:ext xmlns:c16="http://schemas.microsoft.com/office/drawing/2014/chart" uri="{C3380CC4-5D6E-409C-BE32-E72D297353CC}">
              <c16:uniqueId val="{00000005-B5F6-41FC-87ED-DEE0F14299CB}"/>
            </c:ext>
          </c:extLst>
        </c:ser>
        <c:ser>
          <c:idx val="1"/>
          <c:order val="1"/>
          <c:tx>
            <c:strRef>
              <c:f>[7]GRH7!$D$3</c:f>
              <c:strCache>
                <c:ptCount val="1"/>
                <c:pt idx="0">
                  <c:v>II Ciclo</c:v>
                </c:pt>
              </c:strCache>
            </c:strRef>
          </c:tx>
          <c:spPr>
            <a:solidFill>
              <a:srgbClr val="FFFF99"/>
            </a:solidFill>
          </c:spPr>
          <c:invertIfNegative val="0"/>
          <c:dLbls>
            <c:dLbl>
              <c:idx val="0"/>
              <c:layout>
                <c:manualLayout>
                  <c:x val="0"/>
                  <c:y val="0.18287037037037038"/>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5F6-41FC-87ED-DEE0F14299CB}"/>
                </c:ext>
              </c:extLst>
            </c:dLbl>
            <c:dLbl>
              <c:idx val="1"/>
              <c:layout>
                <c:manualLayout>
                  <c:x val="-1.7406440382941688E-3"/>
                  <c:y val="0.22638888888888889"/>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5F6-41FC-87ED-DEE0F14299CB}"/>
                </c:ext>
              </c:extLst>
            </c:dLbl>
            <c:dLbl>
              <c:idx val="2"/>
              <c:layout>
                <c:manualLayout>
                  <c:x val="0"/>
                  <c:y val="0.1222222222222222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5F6-41FC-87ED-DEE0F14299CB}"/>
                </c:ext>
              </c:extLst>
            </c:dLbl>
            <c:dLbl>
              <c:idx val="3"/>
              <c:layout>
                <c:manualLayout>
                  <c:x val="1.7406440382941688E-3"/>
                  <c:y val="4.5370370370370373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5F6-41FC-87ED-DEE0F14299CB}"/>
                </c:ext>
              </c:extLst>
            </c:dLbl>
            <c:dLbl>
              <c:idx val="4"/>
              <c:layout>
                <c:manualLayout>
                  <c:x val="0"/>
                  <c:y val="0.10576899241761446"/>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5F6-41FC-87ED-DEE0F14299CB}"/>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[7]GRH7!$B$4:$B$8</c:f>
              <c:strCache>
                <c:ptCount val="5"/>
                <c:pt idx="0">
                  <c:v>Otras Jornadas</c:v>
                </c:pt>
                <c:pt idx="1">
                  <c:v>1/4 de tiempo</c:v>
                </c:pt>
                <c:pt idx="2">
                  <c:v>1/2 tiempo</c:v>
                </c:pt>
                <c:pt idx="3">
                  <c:v>3/4 de tiempo</c:v>
                </c:pt>
                <c:pt idx="4">
                  <c:v>Tiempo Completo</c:v>
                </c:pt>
              </c:strCache>
            </c:strRef>
          </c:cat>
          <c:val>
            <c:numRef>
              <c:f>[7]GRH7!$D$4:$D$8</c:f>
              <c:numCache>
                <c:formatCode>General</c:formatCode>
                <c:ptCount val="5"/>
                <c:pt idx="0">
                  <c:v>1346</c:v>
                </c:pt>
                <c:pt idx="1">
                  <c:v>1518</c:v>
                </c:pt>
                <c:pt idx="2">
                  <c:v>707</c:v>
                </c:pt>
                <c:pt idx="3">
                  <c:v>217</c:v>
                </c:pt>
                <c:pt idx="4">
                  <c:v>677</c:v>
                </c:pt>
              </c:numCache>
            </c:numRef>
          </c:val>
          <c:extLst>
            <c:ext xmlns:c16="http://schemas.microsoft.com/office/drawing/2014/chart" uri="{C3380CC4-5D6E-409C-BE32-E72D297353CC}">
              <c16:uniqueId val="{0000000B-B5F6-41FC-87ED-DEE0F14299CB}"/>
            </c:ext>
          </c:extLst>
        </c:ser>
        <c:dLbls>
          <c:showLegendKey val="0"/>
          <c:showVal val="0"/>
          <c:showCatName val="0"/>
          <c:showSerName val="0"/>
          <c:showPercent val="0"/>
          <c:showBubbleSize val="0"/>
        </c:dLbls>
        <c:gapWidth val="150"/>
        <c:shape val="box"/>
        <c:axId val="-680668608"/>
        <c:axId val="-680666976"/>
        <c:axId val="0"/>
      </c:bar3DChart>
      <c:catAx>
        <c:axId val="-6806686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680666976"/>
        <c:crosses val="autoZero"/>
        <c:auto val="1"/>
        <c:lblAlgn val="ctr"/>
        <c:lblOffset val="100"/>
        <c:noMultiLvlLbl val="0"/>
      </c:catAx>
      <c:valAx>
        <c:axId val="-680666976"/>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680668608"/>
        <c:crosses val="autoZero"/>
        <c:crossBetween val="between"/>
      </c:valAx>
      <c:spPr>
        <a:noFill/>
        <a:ln w="25400">
          <a:noFill/>
        </a:ln>
      </c:spPr>
    </c:plotArea>
    <c:legend>
      <c:legendPos val="r"/>
      <c:layout>
        <c:manualLayout>
          <c:xMode val="edge"/>
          <c:yMode val="edge"/>
          <c:x val="0.81528979519364075"/>
          <c:y val="0.93383518549542999"/>
          <c:w val="0.14744596431083579"/>
          <c:h val="3.900839522719235E-2"/>
        </c:manualLayout>
      </c:layout>
      <c:overlay val="0"/>
      <c:spPr>
        <a:ln cap="rnd">
          <a:solidFill>
            <a:schemeClr val="bg1">
              <a:lumMod val="65000"/>
            </a:schemeClr>
          </a:solidFill>
          <a:round/>
        </a:ln>
        <a:effectLst/>
      </c:spPr>
      <c:txPr>
        <a:bodyPr/>
        <a:lstStyle/>
        <a:p>
          <a:pPr>
            <a:defRPr sz="75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CR" sz="1800" b="0" i="0" u="none" strike="noStrike" baseline="0">
                <a:solidFill>
                  <a:srgbClr val="000000"/>
                </a:solidFill>
                <a:latin typeface="Times New Roman"/>
                <a:cs typeface="Times New Roman"/>
              </a:rPr>
              <a:t>Distribución relativa de la Carga Académica asignada</a:t>
            </a:r>
          </a:p>
          <a:p>
            <a:pPr>
              <a:defRPr sz="1000" b="0" i="0" u="none" strike="noStrike" baseline="0">
                <a:solidFill>
                  <a:srgbClr val="000000"/>
                </a:solidFill>
                <a:latin typeface="Calibri"/>
                <a:ea typeface="Calibri"/>
                <a:cs typeface="Calibri"/>
              </a:defRPr>
            </a:pPr>
            <a:r>
              <a:rPr lang="es-CR" sz="1800" b="0" i="0" u="none" strike="noStrike" baseline="0">
                <a:solidFill>
                  <a:srgbClr val="000000"/>
                </a:solidFill>
                <a:latin typeface="Times New Roman"/>
                <a:cs typeface="Times New Roman"/>
              </a:rPr>
              <a:t> por actividad. 2016 - 2020</a:t>
            </a:r>
          </a:p>
        </c:rich>
      </c:tx>
      <c:layout>
        <c:manualLayout>
          <c:xMode val="edge"/>
          <c:yMode val="edge"/>
          <c:x val="0.18374001057703607"/>
          <c:y val="7.5516185476815392E-2"/>
        </c:manualLayout>
      </c:layout>
      <c:overlay val="0"/>
    </c:title>
    <c:autoTitleDeleted val="0"/>
    <c:view3D>
      <c:rotX val="15"/>
      <c:rotY val="20"/>
      <c:depthPercent val="100"/>
      <c:rAngAx val="1"/>
    </c:view3D>
    <c:floor>
      <c:thickness val="0"/>
      <c:spPr>
        <a:ln>
          <a:solidFill>
            <a:schemeClr val="tx1"/>
          </a:solidFill>
        </a:ln>
      </c:spPr>
    </c:floor>
    <c:sideWall>
      <c:thickness val="0"/>
    </c:sideWall>
    <c:backWall>
      <c:thickness val="0"/>
    </c:backWall>
    <c:plotArea>
      <c:layout>
        <c:manualLayout>
          <c:layoutTarget val="inner"/>
          <c:xMode val="edge"/>
          <c:yMode val="edge"/>
          <c:x val="7.1315244079763515E-2"/>
          <c:y val="0.21263135440157097"/>
          <c:w val="0.90811439593893684"/>
          <c:h val="0.66536946623020965"/>
        </c:manualLayout>
      </c:layout>
      <c:bar3DChart>
        <c:barDir val="col"/>
        <c:grouping val="percentStacked"/>
        <c:varyColors val="0"/>
        <c:ser>
          <c:idx val="3"/>
          <c:order val="0"/>
          <c:tx>
            <c:strRef>
              <c:f>[8]RH8!$C$3</c:f>
              <c:strCache>
                <c:ptCount val="1"/>
                <c:pt idx="0">
                  <c:v>Docencia</c:v>
                </c:pt>
              </c:strCache>
            </c:strRef>
          </c:tx>
          <c:spPr>
            <a:solidFill>
              <a:srgbClr val="EADCD6"/>
            </a:solidFill>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[8]RH8!$B$4:$B$8</c:f>
              <c:numCache>
                <c:formatCode>General</c:formatCode>
                <c:ptCount val="5"/>
                <c:pt idx="0">
                  <c:v>2016</c:v>
                </c:pt>
                <c:pt idx="1">
                  <c:v>2017</c:v>
                </c:pt>
                <c:pt idx="2">
                  <c:v>2018</c:v>
                </c:pt>
                <c:pt idx="3">
                  <c:v>2019</c:v>
                </c:pt>
                <c:pt idx="4">
                  <c:v>2020</c:v>
                </c:pt>
              </c:numCache>
            </c:numRef>
          </c:cat>
          <c:val>
            <c:numRef>
              <c:f>[8]RH8!$F$4:$F$8</c:f>
              <c:numCache>
                <c:formatCode>General</c:formatCode>
                <c:ptCount val="5"/>
                <c:pt idx="0">
                  <c:v>14.44</c:v>
                </c:pt>
                <c:pt idx="1">
                  <c:v>14.1</c:v>
                </c:pt>
                <c:pt idx="2">
                  <c:v>12.84764955576062</c:v>
                </c:pt>
                <c:pt idx="3">
                  <c:v>12.81</c:v>
                </c:pt>
                <c:pt idx="4">
                  <c:v>12.36</c:v>
                </c:pt>
              </c:numCache>
            </c:numRef>
          </c:val>
          <c:extLst>
            <c:ext xmlns:c16="http://schemas.microsoft.com/office/drawing/2014/chart" uri="{C3380CC4-5D6E-409C-BE32-E72D297353CC}">
              <c16:uniqueId val="{00000000-80CE-416E-A592-7043C7C5F4A7}"/>
            </c:ext>
          </c:extLst>
        </c:ser>
        <c:ser>
          <c:idx val="2"/>
          <c:order val="1"/>
          <c:tx>
            <c:strRef>
              <c:f>[8]RH8!$D$3</c:f>
              <c:strCache>
                <c:ptCount val="1"/>
                <c:pt idx="0">
                  <c:v>Investigación</c:v>
                </c:pt>
              </c:strCache>
            </c:strRef>
          </c:tx>
          <c:spPr>
            <a:solidFill>
              <a:srgbClr val="C1E2A8"/>
            </a:solidFill>
          </c:spPr>
          <c:invertIfNegative val="0"/>
          <c:dLbls>
            <c:spPr>
              <a:solidFill>
                <a:schemeClr val="accent3">
                  <a:lumMod val="60000"/>
                  <a:lumOff val="40000"/>
                </a:schemeClr>
              </a:solidFill>
              <a:ln>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[8]RH8!$B$4:$B$8</c:f>
              <c:numCache>
                <c:formatCode>General</c:formatCode>
                <c:ptCount val="5"/>
                <c:pt idx="0">
                  <c:v>2016</c:v>
                </c:pt>
                <c:pt idx="1">
                  <c:v>2017</c:v>
                </c:pt>
                <c:pt idx="2">
                  <c:v>2018</c:v>
                </c:pt>
                <c:pt idx="3">
                  <c:v>2019</c:v>
                </c:pt>
                <c:pt idx="4">
                  <c:v>2020</c:v>
                </c:pt>
              </c:numCache>
            </c:numRef>
          </c:cat>
          <c:val>
            <c:numRef>
              <c:f>[8]RH8!$E$4:$E$8</c:f>
              <c:numCache>
                <c:formatCode>General</c:formatCode>
                <c:ptCount val="5"/>
                <c:pt idx="0">
                  <c:v>5.57</c:v>
                </c:pt>
                <c:pt idx="1">
                  <c:v>5.61</c:v>
                </c:pt>
                <c:pt idx="2">
                  <c:v>6.3000530676528514</c:v>
                </c:pt>
                <c:pt idx="3">
                  <c:v>6.5</c:v>
                </c:pt>
                <c:pt idx="4">
                  <c:v>6.79</c:v>
                </c:pt>
              </c:numCache>
            </c:numRef>
          </c:val>
          <c:extLst>
            <c:ext xmlns:c16="http://schemas.microsoft.com/office/drawing/2014/chart" uri="{C3380CC4-5D6E-409C-BE32-E72D297353CC}">
              <c16:uniqueId val="{00000001-80CE-416E-A592-7043C7C5F4A7}"/>
            </c:ext>
          </c:extLst>
        </c:ser>
        <c:ser>
          <c:idx val="1"/>
          <c:order val="2"/>
          <c:tx>
            <c:strRef>
              <c:f>[8]RH8!$E$3</c:f>
              <c:strCache>
                <c:ptCount val="1"/>
                <c:pt idx="0">
                  <c:v>Acción Social</c:v>
                </c:pt>
              </c:strCache>
            </c:strRef>
          </c:tx>
          <c:spPr>
            <a:solidFill>
              <a:srgbClr val="FFFF99"/>
            </a:solidFill>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[8]RH8!$B$4:$B$8</c:f>
              <c:numCache>
                <c:formatCode>General</c:formatCode>
                <c:ptCount val="5"/>
                <c:pt idx="0">
                  <c:v>2016</c:v>
                </c:pt>
                <c:pt idx="1">
                  <c:v>2017</c:v>
                </c:pt>
                <c:pt idx="2">
                  <c:v>2018</c:v>
                </c:pt>
                <c:pt idx="3">
                  <c:v>2019</c:v>
                </c:pt>
                <c:pt idx="4">
                  <c:v>2020</c:v>
                </c:pt>
              </c:numCache>
            </c:numRef>
          </c:cat>
          <c:val>
            <c:numRef>
              <c:f>[8]RH8!$D$4:$D$8</c:f>
              <c:numCache>
                <c:formatCode>General</c:formatCode>
                <c:ptCount val="5"/>
                <c:pt idx="0">
                  <c:v>11.27</c:v>
                </c:pt>
                <c:pt idx="1">
                  <c:v>10.63</c:v>
                </c:pt>
                <c:pt idx="2">
                  <c:v>10.942517547344856</c:v>
                </c:pt>
                <c:pt idx="3">
                  <c:v>11.57</c:v>
                </c:pt>
                <c:pt idx="4">
                  <c:v>11.54</c:v>
                </c:pt>
              </c:numCache>
            </c:numRef>
          </c:val>
          <c:extLst>
            <c:ext xmlns:c16="http://schemas.microsoft.com/office/drawing/2014/chart" uri="{C3380CC4-5D6E-409C-BE32-E72D297353CC}">
              <c16:uniqueId val="{00000002-80CE-416E-A592-7043C7C5F4A7}"/>
            </c:ext>
          </c:extLst>
        </c:ser>
        <c:ser>
          <c:idx val="0"/>
          <c:order val="3"/>
          <c:tx>
            <c:strRef>
              <c:f>[8]RH8!$F$3</c:f>
              <c:strCache>
                <c:ptCount val="1"/>
                <c:pt idx="0">
                  <c:v>Doc-Administ.</c:v>
                </c:pt>
              </c:strCache>
            </c:strRef>
          </c:tx>
          <c:spPr>
            <a:solidFill>
              <a:srgbClr val="C0E2E2"/>
            </a:solidFill>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[8]RH8!$B$4:$B$8</c:f>
              <c:numCache>
                <c:formatCode>General</c:formatCode>
                <c:ptCount val="5"/>
                <c:pt idx="0">
                  <c:v>2016</c:v>
                </c:pt>
                <c:pt idx="1">
                  <c:v>2017</c:v>
                </c:pt>
                <c:pt idx="2">
                  <c:v>2018</c:v>
                </c:pt>
                <c:pt idx="3">
                  <c:v>2019</c:v>
                </c:pt>
                <c:pt idx="4">
                  <c:v>2020</c:v>
                </c:pt>
              </c:numCache>
            </c:numRef>
          </c:cat>
          <c:val>
            <c:numRef>
              <c:f>[8]RH8!$C$4:$C$8</c:f>
              <c:numCache>
                <c:formatCode>General</c:formatCode>
                <c:ptCount val="5"/>
                <c:pt idx="0">
                  <c:v>68.72</c:v>
                </c:pt>
                <c:pt idx="1">
                  <c:v>69.66</c:v>
                </c:pt>
                <c:pt idx="2">
                  <c:v>69.909779829241671</c:v>
                </c:pt>
                <c:pt idx="3">
                  <c:v>69.13</c:v>
                </c:pt>
                <c:pt idx="4">
                  <c:v>69.31</c:v>
                </c:pt>
              </c:numCache>
            </c:numRef>
          </c:val>
          <c:extLst>
            <c:ext xmlns:c16="http://schemas.microsoft.com/office/drawing/2014/chart" uri="{C3380CC4-5D6E-409C-BE32-E72D297353CC}">
              <c16:uniqueId val="{00000003-80CE-416E-A592-7043C7C5F4A7}"/>
            </c:ext>
          </c:extLst>
        </c:ser>
        <c:dLbls>
          <c:showLegendKey val="0"/>
          <c:showVal val="0"/>
          <c:showCatName val="0"/>
          <c:showSerName val="0"/>
          <c:showPercent val="0"/>
          <c:showBubbleSize val="0"/>
        </c:dLbls>
        <c:gapWidth val="150"/>
        <c:shape val="box"/>
        <c:axId val="-672185408"/>
        <c:axId val="-672185952"/>
        <c:axId val="0"/>
      </c:bar3DChart>
      <c:catAx>
        <c:axId val="-672185408"/>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672185952"/>
        <c:crosses val="autoZero"/>
        <c:auto val="1"/>
        <c:lblAlgn val="ctr"/>
        <c:lblOffset val="100"/>
        <c:noMultiLvlLbl val="0"/>
      </c:catAx>
      <c:valAx>
        <c:axId val="-672185952"/>
        <c:scaling>
          <c:orientation val="minMax"/>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672185408"/>
        <c:crosses val="autoZero"/>
        <c:crossBetween val="between"/>
      </c:valAx>
      <c:spPr>
        <a:noFill/>
        <a:ln w="25400">
          <a:noFill/>
        </a:ln>
      </c:spPr>
    </c:plotArea>
    <c:legend>
      <c:legendPos val="b"/>
      <c:layout>
        <c:manualLayout>
          <c:xMode val="edge"/>
          <c:yMode val="edge"/>
          <c:x val="0.61102714772593725"/>
          <c:y val="0.94085092624291522"/>
          <c:w val="0.36008623222470326"/>
          <c:h val="3.2609646620259447E-2"/>
        </c:manualLayout>
      </c:layout>
      <c:overlay val="0"/>
      <c:spPr>
        <a:ln>
          <a:solidFill>
            <a:schemeClr val="tx1">
              <a:lumMod val="50000"/>
              <a:lumOff val="50000"/>
            </a:schemeClr>
          </a:solidFill>
        </a:ln>
      </c:spPr>
      <c:txPr>
        <a:bodyPr/>
        <a:lstStyle/>
        <a:p>
          <a:pPr>
            <a:defRPr sz="58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626646439837224E-2"/>
          <c:y val="0.1889698727418109"/>
          <c:w val="0.94355378169471937"/>
          <c:h val="0.67977502812148471"/>
        </c:manualLayout>
      </c:layout>
      <c:bar3DChart>
        <c:barDir val="col"/>
        <c:grouping val="stacked"/>
        <c:varyColors val="0"/>
        <c:ser>
          <c:idx val="0"/>
          <c:order val="0"/>
          <c:spPr>
            <a:solidFill>
              <a:schemeClr val="accent1">
                <a:lumMod val="60000"/>
                <a:lumOff val="40000"/>
              </a:schemeClr>
            </a:solidFill>
          </c:spPr>
          <c:invertIfNegative val="0"/>
          <c:dLbls>
            <c:dLbl>
              <c:idx val="3"/>
              <c:layout>
                <c:manualLayout>
                  <c:x val="0"/>
                  <c:y val="4.2154566744730768E-2"/>
                </c:manualLayout>
              </c:layout>
              <c:spPr>
                <a:scene3d>
                  <a:camera prst="orthographicFront"/>
                  <a:lightRig rig="threePt" dir="t"/>
                </a:scene3d>
                <a:sp3d>
                  <a:bevelB w="25400"/>
                </a:sp3d>
              </c:spPr>
              <c:txPr>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D9-496F-9BE5-30F4A09F8A21}"/>
                </c:ext>
              </c:extLst>
            </c:dLbl>
            <c:spPr>
              <a:scene3d>
                <a:camera prst="orthographicFront"/>
                <a:lightRig rig="threePt" dir="t"/>
              </a:scene3d>
              <a:sp3d>
                <a:bevelB w="25400"/>
              </a:sp3d>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[9]RF1!$D$3:$G$3</c:f>
              <c:strCache>
                <c:ptCount val="4"/>
                <c:pt idx="0">
                  <c:v>2015 - 2016</c:v>
                </c:pt>
                <c:pt idx="1">
                  <c:v>2016 - 2017</c:v>
                </c:pt>
                <c:pt idx="2">
                  <c:v>2017 - 2018</c:v>
                </c:pt>
                <c:pt idx="3">
                  <c:v>2018- 2019</c:v>
                </c:pt>
              </c:strCache>
            </c:strRef>
          </c:cat>
          <c:val>
            <c:numRef>
              <c:f>[9]RF1!$D$4:$G$4</c:f>
              <c:numCache>
                <c:formatCode>General</c:formatCode>
                <c:ptCount val="4"/>
                <c:pt idx="0">
                  <c:v>11.75</c:v>
                </c:pt>
                <c:pt idx="1">
                  <c:v>12.76</c:v>
                </c:pt>
                <c:pt idx="2">
                  <c:v>7.74</c:v>
                </c:pt>
                <c:pt idx="3">
                  <c:v>-2.65</c:v>
                </c:pt>
              </c:numCache>
            </c:numRef>
          </c:val>
          <c:extLst>
            <c:ext xmlns:c16="http://schemas.microsoft.com/office/drawing/2014/chart" uri="{C3380CC4-5D6E-409C-BE32-E72D297353CC}">
              <c16:uniqueId val="{00000001-F2D9-496F-9BE5-30F4A09F8A21}"/>
            </c:ext>
          </c:extLst>
        </c:ser>
        <c:dLbls>
          <c:showLegendKey val="0"/>
          <c:showVal val="0"/>
          <c:showCatName val="0"/>
          <c:showSerName val="0"/>
          <c:showPercent val="0"/>
          <c:showBubbleSize val="0"/>
        </c:dLbls>
        <c:gapWidth val="150"/>
        <c:shape val="box"/>
        <c:axId val="-672184864"/>
        <c:axId val="-672183776"/>
        <c:axId val="0"/>
      </c:bar3DChart>
      <c:catAx>
        <c:axId val="-6721848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72183776"/>
        <c:crosses val="autoZero"/>
        <c:auto val="1"/>
        <c:lblAlgn val="ctr"/>
        <c:lblOffset val="100"/>
        <c:noMultiLvlLbl val="0"/>
      </c:catAx>
      <c:valAx>
        <c:axId val="-672183776"/>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72184864"/>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7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30.xml"/></Relationships>
</file>

<file path=xl/drawings/drawing1.xml><?xml version="1.0" encoding="utf-8"?>
<xdr:wsDr xmlns:xdr="http://schemas.openxmlformats.org/drawingml/2006/spreadsheetDrawing" xmlns:a="http://schemas.openxmlformats.org/drawingml/2006/main">
  <xdr:twoCellAnchor>
    <xdr:from>
      <xdr:col>0</xdr:col>
      <xdr:colOff>12700</xdr:colOff>
      <xdr:row>0</xdr:row>
      <xdr:rowOff>0</xdr:rowOff>
    </xdr:from>
    <xdr:to>
      <xdr:col>8</xdr:col>
      <xdr:colOff>723900</xdr:colOff>
      <xdr:row>31</xdr:row>
      <xdr:rowOff>0</xdr:rowOff>
    </xdr:to>
    <xdr:graphicFrame macro="">
      <xdr:nvGraphicFramePr>
        <xdr:cNvPr id="4" name="2 Gráfico">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0.02031</cdr:x>
      <cdr:y>0.92944</cdr:y>
    </cdr:from>
    <cdr:to>
      <cdr:x>0.24594</cdr:x>
      <cdr:y>0.9823</cdr:y>
    </cdr:to>
    <cdr:sp macro="" textlink="">
      <cdr:nvSpPr>
        <cdr:cNvPr id="2" name="1 CuadroTexto"/>
        <cdr:cNvSpPr txBox="1"/>
      </cdr:nvSpPr>
      <cdr:spPr>
        <a:xfrm xmlns:a="http://schemas.openxmlformats.org/drawingml/2006/main">
          <a:off x="142875" y="5000624"/>
          <a:ext cx="152400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a:t>
          </a:r>
          <a:r>
            <a:rPr lang="es-CR" sz="800" baseline="0">
              <a:latin typeface="Times New Roman" pitchFamily="18" charset="0"/>
              <a:cs typeface="Times New Roman" pitchFamily="18" charset="0"/>
            </a:rPr>
            <a:t> Cuadro  RH 5</a:t>
          </a:r>
          <a:endParaRPr lang="es-CR" sz="800">
            <a:latin typeface="Times New Roman" pitchFamily="18" charset="0"/>
            <a:cs typeface="Times New Roman" pitchFamily="18" charset="0"/>
          </a:endParaRPr>
        </a:p>
      </cdr:txBody>
    </cdr:sp>
  </cdr:relSizeAnchor>
  <cdr:relSizeAnchor xmlns:cdr="http://schemas.openxmlformats.org/drawingml/2006/chartDrawing">
    <cdr:from>
      <cdr:x>0.2174</cdr:x>
      <cdr:y>0.06276</cdr:y>
    </cdr:from>
    <cdr:to>
      <cdr:x>0.35326</cdr:x>
      <cdr:y>0.25197</cdr:y>
    </cdr:to>
    <cdr:sp macro="" textlink="">
      <cdr:nvSpPr>
        <cdr:cNvPr id="3" name="2 CuadroTexto"/>
        <cdr:cNvSpPr txBox="1"/>
      </cdr:nvSpPr>
      <cdr:spPr>
        <a:xfrm xmlns:a="http://schemas.openxmlformats.org/drawingml/2006/main">
          <a:off x="1476375" y="30479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0.03068</cdr:x>
      <cdr:y>0.06982</cdr:y>
    </cdr:from>
    <cdr:to>
      <cdr:x>0.16238</cdr:x>
      <cdr:y>0.13152</cdr:y>
    </cdr:to>
    <cdr:sp macro="" textlink="">
      <cdr:nvSpPr>
        <cdr:cNvPr id="4" name="3 CuadroTexto"/>
        <cdr:cNvSpPr txBox="1"/>
      </cdr:nvSpPr>
      <cdr:spPr>
        <a:xfrm xmlns:a="http://schemas.openxmlformats.org/drawingml/2006/main">
          <a:off x="200025" y="342900"/>
          <a:ext cx="91440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0.23892</cdr:x>
      <cdr:y>0.02296</cdr:y>
    </cdr:from>
    <cdr:to>
      <cdr:x>0.8387</cdr:x>
      <cdr:y>0.08466</cdr:y>
    </cdr:to>
    <cdr:sp macro="" textlink="">
      <cdr:nvSpPr>
        <cdr:cNvPr id="5" name="4 CuadroTexto"/>
        <cdr:cNvSpPr txBox="1"/>
      </cdr:nvSpPr>
      <cdr:spPr>
        <a:xfrm xmlns:a="http://schemas.openxmlformats.org/drawingml/2006/main">
          <a:off x="1619249" y="114300"/>
          <a:ext cx="4076701"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 Universitario  2020</a:t>
          </a:r>
        </a:p>
      </cdr:txBody>
    </cdr:sp>
  </cdr:relSizeAnchor>
  <cdr:relSizeAnchor xmlns:cdr="http://schemas.openxmlformats.org/drawingml/2006/chartDrawing">
    <cdr:from>
      <cdr:x>0.00536</cdr:x>
      <cdr:y>0.01465</cdr:y>
    </cdr:from>
    <cdr:to>
      <cdr:x>0.21293</cdr:x>
      <cdr:y>0.08466</cdr:y>
    </cdr:to>
    <cdr:sp macro="" textlink="">
      <cdr:nvSpPr>
        <cdr:cNvPr id="6" name="5 CuadroTexto"/>
        <cdr:cNvSpPr txBox="1"/>
      </cdr:nvSpPr>
      <cdr:spPr>
        <a:xfrm xmlns:a="http://schemas.openxmlformats.org/drawingml/2006/main">
          <a:off x="38099" y="76200"/>
          <a:ext cx="1409701"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RH 3</a:t>
          </a:r>
        </a:p>
      </cdr:txBody>
    </cdr:sp>
  </cdr:relSizeAnchor>
</c:userShapes>
</file>

<file path=xl/drawings/drawing100.xml><?xml version="1.0" encoding="utf-8"?>
<c:userShapes xmlns:c="http://schemas.openxmlformats.org/drawingml/2006/chart">
  <cdr:relSizeAnchor xmlns:cdr="http://schemas.openxmlformats.org/drawingml/2006/chartDrawing">
    <cdr:from>
      <cdr:x>0.08245</cdr:x>
      <cdr:y>0.12524</cdr:y>
    </cdr:from>
    <cdr:to>
      <cdr:x>0.78565</cdr:x>
      <cdr:y>0.26385</cdr:y>
    </cdr:to>
    <cdr:sp macro="" textlink="">
      <cdr:nvSpPr>
        <cdr:cNvPr id="3" name="2 CuadroTexto"/>
        <cdr:cNvSpPr txBox="1"/>
      </cdr:nvSpPr>
      <cdr:spPr>
        <a:xfrm xmlns:a="http://schemas.openxmlformats.org/drawingml/2006/main">
          <a:off x="504824" y="476250"/>
          <a:ext cx="4067175"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0.06681</cdr:x>
      <cdr:y>0.16274</cdr:y>
    </cdr:from>
    <cdr:to>
      <cdr:x>0.80016</cdr:x>
      <cdr:y>0.31288</cdr:y>
    </cdr:to>
    <cdr:sp macro="" textlink="">
      <cdr:nvSpPr>
        <cdr:cNvPr id="4" name="3 CuadroTexto"/>
        <cdr:cNvSpPr txBox="1"/>
      </cdr:nvSpPr>
      <cdr:spPr>
        <a:xfrm xmlns:a="http://schemas.openxmlformats.org/drawingml/2006/main">
          <a:off x="409574" y="619125"/>
          <a:ext cx="4248151" cy="5524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0.13066</cdr:x>
      <cdr:y>0.09757</cdr:y>
    </cdr:from>
    <cdr:to>
      <cdr:x>0.94882</cdr:x>
      <cdr:y>0.24726</cdr:y>
    </cdr:to>
    <cdr:sp macro="" textlink="">
      <cdr:nvSpPr>
        <cdr:cNvPr id="5" name="4 CuadroTexto"/>
        <cdr:cNvSpPr txBox="1"/>
      </cdr:nvSpPr>
      <cdr:spPr>
        <a:xfrm xmlns:a="http://schemas.openxmlformats.org/drawingml/2006/main">
          <a:off x="888881" y="490405"/>
          <a:ext cx="5215767" cy="7383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700">
              <a:latin typeface="Times New Roman" pitchFamily="18" charset="0"/>
              <a:cs typeface="Times New Roman" pitchFamily="18" charset="0"/>
            </a:rPr>
            <a:t>Distribución absoluta de los estudiantes matriculados</a:t>
          </a:r>
        </a:p>
        <a:p xmlns:a="http://schemas.openxmlformats.org/drawingml/2006/main">
          <a:pPr algn="ctr"/>
          <a:r>
            <a:rPr lang="es-CR" sz="1700">
              <a:latin typeface="Times New Roman" pitchFamily="18" charset="0"/>
              <a:cs typeface="Times New Roman" pitchFamily="18" charset="0"/>
            </a:rPr>
            <a:t>por el PIAM  por ciclo lectivo y escolaridad.</a:t>
          </a:r>
        </a:p>
      </cdr:txBody>
    </cdr:sp>
  </cdr:relSizeAnchor>
  <cdr:relSizeAnchor xmlns:cdr="http://schemas.openxmlformats.org/drawingml/2006/chartDrawing">
    <cdr:from>
      <cdr:x>0.00563</cdr:x>
      <cdr:y>0.00621</cdr:y>
    </cdr:from>
    <cdr:to>
      <cdr:x>0.18852</cdr:x>
      <cdr:y>0.09548</cdr:y>
    </cdr:to>
    <cdr:sp macro="" textlink="">
      <cdr:nvSpPr>
        <cdr:cNvPr id="6" name="5 CuadroTexto"/>
        <cdr:cNvSpPr txBox="1"/>
      </cdr:nvSpPr>
      <cdr:spPr>
        <a:xfrm xmlns:a="http://schemas.openxmlformats.org/drawingml/2006/main">
          <a:off x="31126" y="28585"/>
          <a:ext cx="1178537" cy="4476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AS 5</a:t>
          </a:r>
        </a:p>
      </cdr:txBody>
    </cdr:sp>
  </cdr:relSizeAnchor>
  <cdr:relSizeAnchor xmlns:cdr="http://schemas.openxmlformats.org/drawingml/2006/chartDrawing">
    <cdr:from>
      <cdr:x>0.01967</cdr:x>
      <cdr:y>0.92399</cdr:y>
    </cdr:from>
    <cdr:to>
      <cdr:x>0.22779</cdr:x>
      <cdr:y>0.98236</cdr:y>
    </cdr:to>
    <cdr:sp macro="" textlink="">
      <cdr:nvSpPr>
        <cdr:cNvPr id="7" name="6 CuadroTexto"/>
        <cdr:cNvSpPr txBox="1"/>
      </cdr:nvSpPr>
      <cdr:spPr>
        <a:xfrm xmlns:a="http://schemas.openxmlformats.org/drawingml/2006/main">
          <a:off x="123824" y="4629151"/>
          <a:ext cx="13239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000">
              <a:latin typeface="Times New Roman" pitchFamily="18" charset="0"/>
              <a:cs typeface="Times New Roman" pitchFamily="18" charset="0"/>
            </a:rPr>
            <a:t>Fuente: Cuadro</a:t>
          </a:r>
          <a:r>
            <a:rPr lang="es-CR" sz="1000" baseline="0">
              <a:latin typeface="Times New Roman" pitchFamily="18" charset="0"/>
              <a:cs typeface="Times New Roman" pitchFamily="18" charset="0"/>
            </a:rPr>
            <a:t> AS10</a:t>
          </a:r>
          <a:endParaRPr lang="es-CR" sz="1000">
            <a:latin typeface="Times New Roman" pitchFamily="18" charset="0"/>
            <a:cs typeface="Times New Roman" pitchFamily="18" charset="0"/>
          </a:endParaRPr>
        </a:p>
      </cdr:txBody>
    </cdr:sp>
  </cdr:relSizeAnchor>
  <cdr:relSizeAnchor xmlns:cdr="http://schemas.openxmlformats.org/drawingml/2006/chartDrawing">
    <cdr:from>
      <cdr:x>0.04621</cdr:x>
      <cdr:y>0.8137</cdr:y>
    </cdr:from>
    <cdr:to>
      <cdr:x>0.18852</cdr:x>
      <cdr:y>0.9259</cdr:y>
    </cdr:to>
    <cdr:sp macro="" textlink="">
      <cdr:nvSpPr>
        <cdr:cNvPr id="8" name="7 CuadroTexto"/>
        <cdr:cNvSpPr txBox="1"/>
      </cdr:nvSpPr>
      <cdr:spPr>
        <a:xfrm xmlns:a="http://schemas.openxmlformats.org/drawingml/2006/main">
          <a:off x="295275" y="4086225"/>
          <a:ext cx="914400" cy="5524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723900</xdr:colOff>
      <xdr:row>25</xdr:row>
      <xdr:rowOff>0</xdr:rowOff>
    </xdr:to>
    <xdr:graphicFrame macro="">
      <xdr:nvGraphicFramePr>
        <xdr:cNvPr id="4" name="2 Gráfico">
          <a:extLst>
            <a:ext uri="{FF2B5EF4-FFF2-40B4-BE49-F238E27FC236}">
              <a16:creationId xmlns:a16="http://schemas.microsoft.com/office/drawing/2014/main" id="{00000000-0008-0000-6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0.03937</cdr:x>
      <cdr:y>0.09197</cdr:y>
    </cdr:from>
    <cdr:to>
      <cdr:x>0.94592</cdr:x>
      <cdr:y>0.22796</cdr:y>
    </cdr:to>
    <cdr:sp macro="" textlink="">
      <cdr:nvSpPr>
        <cdr:cNvPr id="2" name="1 CuadroTexto"/>
        <cdr:cNvSpPr txBox="1"/>
      </cdr:nvSpPr>
      <cdr:spPr>
        <a:xfrm xmlns:a="http://schemas.openxmlformats.org/drawingml/2006/main">
          <a:off x="270219" y="453182"/>
          <a:ext cx="6182555" cy="6725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19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a:t>
          </a:r>
        </a:p>
        <a:p xmlns:a="http://schemas.openxmlformats.org/drawingml/2006/main">
          <a:pPr algn="ctr">
            <a:lnSpc>
              <a:spcPts val="1700"/>
            </a:lnSpc>
          </a:pPr>
          <a:r>
            <a:rPr lang="es-CR" sz="1800">
              <a:latin typeface="Times New Roman" pitchFamily="18" charset="0"/>
              <a:cs typeface="Times New Roman" pitchFamily="18" charset="0"/>
            </a:rPr>
            <a:t>                 Program</a:t>
          </a:r>
          <a:r>
            <a:rPr lang="es-CR" sz="1800" baseline="0">
              <a:latin typeface="Times New Roman" pitchFamily="18" charset="0"/>
              <a:cs typeface="Times New Roman" pitchFamily="18" charset="0"/>
            </a:rPr>
            <a:t>a de Vida Estudiantil</a:t>
          </a:r>
          <a:r>
            <a:rPr lang="es-CR" sz="1800">
              <a:latin typeface="Times New Roman" pitchFamily="18" charset="0"/>
              <a:cs typeface="Times New Roman" pitchFamily="18" charset="0"/>
            </a:rPr>
            <a:t>. </a:t>
          </a:r>
        </a:p>
      </cdr:txBody>
    </cdr:sp>
  </cdr:relSizeAnchor>
  <cdr:relSizeAnchor xmlns:cdr="http://schemas.openxmlformats.org/drawingml/2006/chartDrawing">
    <cdr:from>
      <cdr:x>0.68811</cdr:x>
      <cdr:y>0.52124</cdr:y>
    </cdr:from>
    <cdr:to>
      <cdr:x>0.78952</cdr:x>
      <cdr:y>0.5663</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0.03226</cdr:x>
      <cdr:y>0.91647</cdr:y>
    </cdr:from>
    <cdr:to>
      <cdr:x>0.2515</cdr:x>
      <cdr:y>0.99133</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VE1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0.0099</cdr:x>
      <cdr:y>0.02363</cdr:y>
    </cdr:from>
    <cdr:to>
      <cdr:x>0.22451</cdr:x>
      <cdr:y>0.08832</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VE</a:t>
          </a:r>
          <a:r>
            <a:rPr lang="es-CR" sz="1800" baseline="0">
              <a:latin typeface="Times New Roman" pitchFamily="18" charset="0"/>
              <a:cs typeface="Times New Roman" pitchFamily="18" charset="0"/>
            </a:rPr>
            <a:t>1</a:t>
          </a:r>
          <a:endParaRPr lang="es-CR" sz="1800">
            <a:latin typeface="Times New Roman" pitchFamily="18" charset="0"/>
            <a:cs typeface="Times New Roman" pitchFamily="18" charset="0"/>
          </a:endParaRP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600075</xdr:colOff>
      <xdr:row>4</xdr:row>
      <xdr:rowOff>161925</xdr:rowOff>
    </xdr:from>
    <xdr:to>
      <xdr:col>0</xdr:col>
      <xdr:colOff>1200150</xdr:colOff>
      <xdr:row>8</xdr:row>
      <xdr:rowOff>161925</xdr:rowOff>
    </xdr:to>
    <xdr:sp macro="" textlink="">
      <xdr:nvSpPr>
        <xdr:cNvPr id="2" name="Line 2">
          <a:extLst>
            <a:ext uri="{FF2B5EF4-FFF2-40B4-BE49-F238E27FC236}">
              <a16:creationId xmlns:a16="http://schemas.microsoft.com/office/drawing/2014/main" id="{00000000-0008-0000-6500-000002000000}"/>
            </a:ext>
          </a:extLst>
        </xdr:cNvPr>
        <xdr:cNvSpPr>
          <a:spLocks noChangeShapeType="1"/>
        </xdr:cNvSpPr>
      </xdr:nvSpPr>
      <xdr:spPr bwMode="auto">
        <a:xfrm>
          <a:off x="600075" y="752475"/>
          <a:ext cx="600075" cy="638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841375</xdr:colOff>
      <xdr:row>5</xdr:row>
      <xdr:rowOff>0</xdr:rowOff>
    </xdr:from>
    <xdr:to>
      <xdr:col>0</xdr:col>
      <xdr:colOff>1346200</xdr:colOff>
      <xdr:row>8</xdr:row>
      <xdr:rowOff>171450</xdr:rowOff>
    </xdr:to>
    <xdr:sp macro="" textlink="">
      <xdr:nvSpPr>
        <xdr:cNvPr id="2" name="Line 2">
          <a:extLst>
            <a:ext uri="{FF2B5EF4-FFF2-40B4-BE49-F238E27FC236}">
              <a16:creationId xmlns:a16="http://schemas.microsoft.com/office/drawing/2014/main" id="{00000000-0008-0000-6600-000002000000}"/>
            </a:ext>
          </a:extLst>
        </xdr:cNvPr>
        <xdr:cNvSpPr>
          <a:spLocks noChangeShapeType="1"/>
        </xdr:cNvSpPr>
      </xdr:nvSpPr>
      <xdr:spPr bwMode="auto">
        <a:xfrm>
          <a:off x="841375" y="939800"/>
          <a:ext cx="504825" cy="742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298450</xdr:colOff>
      <xdr:row>31</xdr:row>
      <xdr:rowOff>114300</xdr:rowOff>
    </xdr:to>
    <xdr:graphicFrame macro="">
      <xdr:nvGraphicFramePr>
        <xdr:cNvPr id="4" name="3 Gráfico">
          <a:extLst>
            <a:ext uri="{FF2B5EF4-FFF2-40B4-BE49-F238E27FC236}">
              <a16:creationId xmlns:a16="http://schemas.microsoft.com/office/drawing/2014/main" id="{00000000-0008-0000-6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c:userShapes xmlns:c="http://schemas.openxmlformats.org/drawingml/2006/chart">
  <cdr:relSizeAnchor xmlns:cdr="http://schemas.openxmlformats.org/drawingml/2006/chartDrawing">
    <cdr:from>
      <cdr:x>0.02533</cdr:x>
      <cdr:y>0.02454</cdr:y>
    </cdr:from>
    <cdr:to>
      <cdr:x>0.19746</cdr:x>
      <cdr:y>0.08049</cdr:y>
    </cdr:to>
    <cdr:sp macro="" textlink="">
      <cdr:nvSpPr>
        <cdr:cNvPr id="2" name="1 CuadroTexto"/>
        <cdr:cNvSpPr txBox="1"/>
      </cdr:nvSpPr>
      <cdr:spPr>
        <a:xfrm xmlns:a="http://schemas.openxmlformats.org/drawingml/2006/main">
          <a:off x="183702" y="150159"/>
          <a:ext cx="1245048" cy="3459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CR" sz="1600">
              <a:effectLst/>
              <a:latin typeface="Times New Roman" pitchFamily="18" charset="0"/>
              <a:ea typeface="+mn-ea"/>
              <a:cs typeface="Times New Roman" pitchFamily="18" charset="0"/>
            </a:rPr>
            <a:t>Gráfico VE</a:t>
          </a:r>
          <a:r>
            <a:rPr lang="es-CR" sz="1600" baseline="0">
              <a:effectLst/>
              <a:latin typeface="Times New Roman" pitchFamily="18" charset="0"/>
              <a:ea typeface="+mn-ea"/>
              <a:cs typeface="Times New Roman" pitchFamily="18" charset="0"/>
            </a:rPr>
            <a:t>2</a:t>
          </a:r>
          <a:endParaRPr lang="es-CR" sz="1600">
            <a:effectLst/>
            <a:latin typeface="Times New Roman" pitchFamily="18" charset="0"/>
            <a:cs typeface="Times New Roman" pitchFamily="18" charset="0"/>
          </a:endParaRPr>
        </a:p>
        <a:p xmlns:a="http://schemas.openxmlformats.org/drawingml/2006/main">
          <a:endParaRPr lang="es-CR" sz="1600">
            <a:latin typeface="Times New Roman" pitchFamily="18" charset="0"/>
            <a:cs typeface="Times New Roman" pitchFamily="18" charset="0"/>
          </a:endParaRPr>
        </a:p>
      </cdr:txBody>
    </cdr:sp>
  </cdr:relSizeAnchor>
  <cdr:relSizeAnchor xmlns:cdr="http://schemas.openxmlformats.org/drawingml/2006/chartDrawing">
    <cdr:from>
      <cdr:x>0.2349</cdr:x>
      <cdr:y>0.06662</cdr:y>
    </cdr:from>
    <cdr:to>
      <cdr:x>0.88574</cdr:x>
      <cdr:y>0.19811</cdr:y>
    </cdr:to>
    <cdr:sp macro="" textlink="">
      <cdr:nvSpPr>
        <cdr:cNvPr id="3" name="2 CuadroTexto"/>
        <cdr:cNvSpPr txBox="1"/>
      </cdr:nvSpPr>
      <cdr:spPr>
        <a:xfrm xmlns:a="http://schemas.openxmlformats.org/drawingml/2006/main">
          <a:off x="1840653" y="358734"/>
          <a:ext cx="5099897" cy="70806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CR" sz="1800" b="0" i="0" baseline="0">
              <a:effectLst/>
              <a:latin typeface="Times New Roman" pitchFamily="18" charset="0"/>
              <a:ea typeface="+mn-ea"/>
              <a:cs typeface="Times New Roman" pitchFamily="18" charset="0"/>
            </a:rPr>
            <a:t>Distribución absoluta de los estudiantes becados</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800" b="0" i="0" baseline="0">
              <a:effectLst/>
              <a:latin typeface="Times New Roman" pitchFamily="18" charset="0"/>
              <a:ea typeface="+mn-ea"/>
              <a:cs typeface="Times New Roman" pitchFamily="18" charset="0"/>
            </a:rPr>
            <a:t>de la U.C.R., según sexo, por área.</a:t>
          </a:r>
          <a:endParaRPr lang="es-CR" sz="1100"/>
        </a:p>
      </cdr:txBody>
    </cdr:sp>
  </cdr:relSizeAnchor>
  <cdr:relSizeAnchor xmlns:cdr="http://schemas.openxmlformats.org/drawingml/2006/chartDrawing">
    <cdr:from>
      <cdr:x>0.27017</cdr:x>
      <cdr:y>0.02295</cdr:y>
    </cdr:from>
    <cdr:to>
      <cdr:x>0.82394</cdr:x>
      <cdr:y>0.07768</cdr:y>
    </cdr:to>
    <cdr:sp macro="" textlink="">
      <cdr:nvSpPr>
        <cdr:cNvPr id="4" name="3 CuadroTexto"/>
        <cdr:cNvSpPr txBox="1"/>
      </cdr:nvSpPr>
      <cdr:spPr>
        <a:xfrm xmlns:a="http://schemas.openxmlformats.org/drawingml/2006/main">
          <a:off x="1950930" y="141886"/>
          <a:ext cx="3973620" cy="3368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effectLst/>
              <a:latin typeface="Times New Roman" pitchFamily="18" charset="0"/>
              <a:ea typeface="+mn-ea"/>
              <a:cs typeface="Times New Roman" pitchFamily="18" charset="0"/>
            </a:rPr>
            <a:t>Panorama Cuantitativo Universitario 2020</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0.01592</cdr:x>
      <cdr:y>0.92345</cdr:y>
    </cdr:from>
    <cdr:to>
      <cdr:x>0.17831</cdr:x>
      <cdr:y>0.9571</cdr:y>
    </cdr:to>
    <cdr:sp macro="" textlink="">
      <cdr:nvSpPr>
        <cdr:cNvPr id="5" name="4 CuadroTexto"/>
        <cdr:cNvSpPr txBox="1"/>
      </cdr:nvSpPr>
      <cdr:spPr>
        <a:xfrm xmlns:a="http://schemas.openxmlformats.org/drawingml/2006/main">
          <a:off x="114326" y="5705501"/>
          <a:ext cx="1171575" cy="20949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700">
              <a:latin typeface="Times New Roman" pitchFamily="18" charset="0"/>
              <a:cs typeface="Times New Roman" pitchFamily="18" charset="0"/>
            </a:rPr>
            <a:t>Fuente: Cuadro VE2 y VE3</a:t>
          </a:r>
        </a:p>
      </cdr:txBody>
    </cdr:sp>
  </cdr:relSizeAnchor>
  <cdr:relSizeAnchor xmlns:cdr="http://schemas.openxmlformats.org/drawingml/2006/chartDrawing">
    <cdr:from>
      <cdr:x>0.00663</cdr:x>
      <cdr:y>0.95711</cdr:y>
    </cdr:from>
    <cdr:to>
      <cdr:x>0.43054</cdr:x>
      <cdr:y>0.99538</cdr:y>
    </cdr:to>
    <cdr:sp macro="" textlink="">
      <cdr:nvSpPr>
        <cdr:cNvPr id="6" name="5 CuadroTexto"/>
        <cdr:cNvSpPr txBox="1"/>
      </cdr:nvSpPr>
      <cdr:spPr>
        <a:xfrm xmlns:a="http://schemas.openxmlformats.org/drawingml/2006/main">
          <a:off x="47625" y="5915025"/>
          <a:ext cx="3048000" cy="2381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latin typeface="Times New Roman" pitchFamily="18" charset="0"/>
              <a:cs typeface="Times New Roman" pitchFamily="18" charset="0"/>
            </a:rPr>
            <a:t>Nota: Otros contempla al</a:t>
          </a:r>
          <a:r>
            <a:rPr lang="es-ES" sz="800" baseline="0">
              <a:latin typeface="Times New Roman" pitchFamily="18" charset="0"/>
              <a:cs typeface="Times New Roman" pitchFamily="18" charset="0"/>
            </a:rPr>
            <a:t> Recinto de Golfito y a la Sede de Alajuela</a:t>
          </a:r>
          <a:endParaRPr lang="es-ES" sz="800">
            <a:latin typeface="Times New Roman" pitchFamily="18" charset="0"/>
            <a:cs typeface="Times New Roman" pitchFamily="18" charset="0"/>
          </a:endParaRP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514350</xdr:colOff>
      <xdr:row>4</xdr:row>
      <xdr:rowOff>161925</xdr:rowOff>
    </xdr:from>
    <xdr:to>
      <xdr:col>0</xdr:col>
      <xdr:colOff>1104900</xdr:colOff>
      <xdr:row>8</xdr:row>
      <xdr:rowOff>161925</xdr:rowOff>
    </xdr:to>
    <xdr:sp macro="" textlink="">
      <xdr:nvSpPr>
        <xdr:cNvPr id="2" name="Line 1">
          <a:extLst>
            <a:ext uri="{FF2B5EF4-FFF2-40B4-BE49-F238E27FC236}">
              <a16:creationId xmlns:a16="http://schemas.microsoft.com/office/drawing/2014/main" id="{00000000-0008-0000-6800-000002000000}"/>
            </a:ext>
          </a:extLst>
        </xdr:cNvPr>
        <xdr:cNvSpPr>
          <a:spLocks noChangeShapeType="1"/>
        </xdr:cNvSpPr>
      </xdr:nvSpPr>
      <xdr:spPr bwMode="auto">
        <a:xfrm>
          <a:off x="514350" y="752475"/>
          <a:ext cx="590550" cy="590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685800</xdr:colOff>
      <xdr:row>5</xdr:row>
      <xdr:rowOff>19050</xdr:rowOff>
    </xdr:from>
    <xdr:to>
      <xdr:col>0</xdr:col>
      <xdr:colOff>1152525</xdr:colOff>
      <xdr:row>9</xdr:row>
      <xdr:rowOff>19050</xdr:rowOff>
    </xdr:to>
    <xdr:sp macro="" textlink="">
      <xdr:nvSpPr>
        <xdr:cNvPr id="2" name="Line 2">
          <a:extLst>
            <a:ext uri="{FF2B5EF4-FFF2-40B4-BE49-F238E27FC236}">
              <a16:creationId xmlns:a16="http://schemas.microsoft.com/office/drawing/2014/main" id="{00000000-0008-0000-6900-000002000000}"/>
            </a:ext>
          </a:extLst>
        </xdr:cNvPr>
        <xdr:cNvSpPr>
          <a:spLocks noChangeShapeType="1"/>
        </xdr:cNvSpPr>
      </xdr:nvSpPr>
      <xdr:spPr bwMode="auto">
        <a:xfrm>
          <a:off x="685800" y="981075"/>
          <a:ext cx="466725" cy="771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666750</xdr:colOff>
      <xdr:row>4</xdr:row>
      <xdr:rowOff>158750</xdr:rowOff>
    </xdr:from>
    <xdr:to>
      <xdr:col>0</xdr:col>
      <xdr:colOff>1155700</xdr:colOff>
      <xdr:row>8</xdr:row>
      <xdr:rowOff>158750</xdr:rowOff>
    </xdr:to>
    <xdr:sp macro="" textlink="">
      <xdr:nvSpPr>
        <xdr:cNvPr id="3" name="Line 2">
          <a:extLst>
            <a:ext uri="{FF2B5EF4-FFF2-40B4-BE49-F238E27FC236}">
              <a16:creationId xmlns:a16="http://schemas.microsoft.com/office/drawing/2014/main" id="{00000000-0008-0000-6900-000003000000}"/>
            </a:ext>
          </a:extLst>
        </xdr:cNvPr>
        <xdr:cNvSpPr>
          <a:spLocks noChangeShapeType="1"/>
        </xdr:cNvSpPr>
      </xdr:nvSpPr>
      <xdr:spPr bwMode="auto">
        <a:xfrm>
          <a:off x="666750" y="793750"/>
          <a:ext cx="488950" cy="641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666750</xdr:colOff>
      <xdr:row>29</xdr:row>
      <xdr:rowOff>152400</xdr:rowOff>
    </xdr:to>
    <xdr:graphicFrame macro="">
      <xdr:nvGraphicFramePr>
        <xdr:cNvPr id="4" name="4 Gráfico">
          <a:extLst>
            <a:ext uri="{FF2B5EF4-FFF2-40B4-BE49-F238E27FC236}">
              <a16:creationId xmlns:a16="http://schemas.microsoft.com/office/drawing/2014/main" id="{00000000-0008-0000-6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666750</xdr:colOff>
      <xdr:row>5</xdr:row>
      <xdr:rowOff>19050</xdr:rowOff>
    </xdr:from>
    <xdr:to>
      <xdr:col>0</xdr:col>
      <xdr:colOff>1314450</xdr:colOff>
      <xdr:row>9</xdr:row>
      <xdr:rowOff>6350</xdr:rowOff>
    </xdr:to>
    <xdr:sp macro="" textlink="">
      <xdr:nvSpPr>
        <xdr:cNvPr id="2" name="Line 9">
          <a:extLst>
            <a:ext uri="{FF2B5EF4-FFF2-40B4-BE49-F238E27FC236}">
              <a16:creationId xmlns:a16="http://schemas.microsoft.com/office/drawing/2014/main" id="{00000000-0008-0000-0B00-000002000000}"/>
            </a:ext>
          </a:extLst>
        </xdr:cNvPr>
        <xdr:cNvSpPr>
          <a:spLocks noChangeShapeType="1"/>
        </xdr:cNvSpPr>
      </xdr:nvSpPr>
      <xdr:spPr bwMode="auto">
        <a:xfrm>
          <a:off x="666750" y="749300"/>
          <a:ext cx="647700" cy="622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666750</xdr:colOff>
      <xdr:row>5</xdr:row>
      <xdr:rowOff>6350</xdr:rowOff>
    </xdr:from>
    <xdr:to>
      <xdr:col>0</xdr:col>
      <xdr:colOff>1314450</xdr:colOff>
      <xdr:row>9</xdr:row>
      <xdr:rowOff>6350</xdr:rowOff>
    </xdr:to>
    <xdr:sp macro="" textlink="">
      <xdr:nvSpPr>
        <xdr:cNvPr id="3" name="Line 9">
          <a:extLst>
            <a:ext uri="{FF2B5EF4-FFF2-40B4-BE49-F238E27FC236}">
              <a16:creationId xmlns:a16="http://schemas.microsoft.com/office/drawing/2014/main" id="{00000000-0008-0000-0B00-000003000000}"/>
            </a:ext>
          </a:extLst>
        </xdr:cNvPr>
        <xdr:cNvSpPr>
          <a:spLocks noChangeShapeType="1"/>
        </xdr:cNvSpPr>
      </xdr:nvSpPr>
      <xdr:spPr bwMode="auto">
        <a:xfrm>
          <a:off x="666750" y="736600"/>
          <a:ext cx="647700" cy="635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0.xml><?xml version="1.0" encoding="utf-8"?>
<c:userShapes xmlns:c="http://schemas.openxmlformats.org/drawingml/2006/chart">
  <cdr:relSizeAnchor xmlns:cdr="http://schemas.openxmlformats.org/drawingml/2006/chartDrawing">
    <cdr:from>
      <cdr:x>0.15248</cdr:x>
      <cdr:y>0.07549</cdr:y>
    </cdr:from>
    <cdr:to>
      <cdr:x>0.88837</cdr:x>
      <cdr:y>0.21165</cdr:y>
    </cdr:to>
    <cdr:sp macro="" textlink="">
      <cdr:nvSpPr>
        <cdr:cNvPr id="2" name="1 CuadroTexto"/>
        <cdr:cNvSpPr txBox="1"/>
      </cdr:nvSpPr>
      <cdr:spPr>
        <a:xfrm xmlns:a="http://schemas.openxmlformats.org/drawingml/2006/main">
          <a:off x="1104898" y="342900"/>
          <a:ext cx="5334001" cy="619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rtl="0" eaLnBrk="1" fontAlgn="auto" latinLnBrk="0" hangingPunct="1"/>
          <a:r>
            <a:rPr lang="es-CR" sz="1800" b="0" i="0" baseline="0">
              <a:effectLst/>
              <a:latin typeface="Times New Roman" pitchFamily="18" charset="0"/>
              <a:ea typeface="+mn-ea"/>
              <a:cs typeface="Times New Roman" pitchFamily="18" charset="0"/>
            </a:rPr>
            <a:t>Distribución absoluta de los estudiantes becados</a:t>
          </a:r>
          <a:endParaRPr lang="es-CR" sz="1800">
            <a:effectLst/>
            <a:latin typeface="Times New Roman" pitchFamily="18" charset="0"/>
            <a:cs typeface="Times New Roman" pitchFamily="18" charset="0"/>
          </a:endParaRPr>
        </a:p>
        <a:p xmlns:a="http://schemas.openxmlformats.org/drawingml/2006/main">
          <a:pPr algn="ctr" rtl="0" eaLnBrk="1" fontAlgn="auto" latinLnBrk="0" hangingPunct="1"/>
          <a:r>
            <a:rPr lang="es-CR" sz="1800" b="0" i="0" baseline="0">
              <a:effectLst/>
              <a:latin typeface="Times New Roman" pitchFamily="18" charset="0"/>
              <a:ea typeface="+mn-ea"/>
              <a:cs typeface="Times New Roman" pitchFamily="18" charset="0"/>
            </a:rPr>
            <a:t>de la U.C.R., según edad. I ciclo</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0.25738</cdr:x>
      <cdr:y>0.02292</cdr:y>
    </cdr:from>
    <cdr:to>
      <cdr:x>0.82743</cdr:x>
      <cdr:y>0.11741</cdr:y>
    </cdr:to>
    <cdr:sp macro="" textlink="">
      <cdr:nvSpPr>
        <cdr:cNvPr id="3" name="2 CuadroTexto"/>
        <cdr:cNvSpPr txBox="1"/>
      </cdr:nvSpPr>
      <cdr:spPr>
        <a:xfrm xmlns:a="http://schemas.openxmlformats.org/drawingml/2006/main">
          <a:off x="2011334" y="128368"/>
          <a:ext cx="4459321" cy="5250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2020</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VE3</a:t>
          </a:r>
        </a:p>
      </cdr:txBody>
    </cdr:sp>
  </cdr:relSizeAnchor>
  <cdr:relSizeAnchor xmlns:cdr="http://schemas.openxmlformats.org/drawingml/2006/chartDrawing">
    <cdr:from>
      <cdr:x>0.01584</cdr:x>
      <cdr:y>0.94112</cdr:y>
    </cdr:from>
    <cdr:to>
      <cdr:x>0.19367</cdr:x>
      <cdr:y>0.97952</cdr:y>
    </cdr:to>
    <cdr:sp macro="" textlink="">
      <cdr:nvSpPr>
        <cdr:cNvPr id="5" name="4 CuadroTexto"/>
        <cdr:cNvSpPr txBox="1"/>
      </cdr:nvSpPr>
      <cdr:spPr>
        <a:xfrm xmlns:a="http://schemas.openxmlformats.org/drawingml/2006/main">
          <a:off x="119180" y="5252977"/>
          <a:ext cx="1338145" cy="21437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VE4</a:t>
          </a:r>
          <a:r>
            <a:rPr lang="es-CR" sz="800" baseline="0">
              <a:latin typeface="Times New Roman" pitchFamily="18" charset="0"/>
              <a:cs typeface="Times New Roman" pitchFamily="18" charset="0"/>
            </a:rPr>
            <a:t> </a:t>
          </a:r>
          <a:r>
            <a:rPr lang="es-CR" sz="800">
              <a:latin typeface="Times New Roman" pitchFamily="18" charset="0"/>
              <a:cs typeface="Times New Roman" pitchFamily="18" charset="0"/>
            </a:rPr>
            <a:t>y VE5</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514350</xdr:colOff>
      <xdr:row>4</xdr:row>
      <xdr:rowOff>171450</xdr:rowOff>
    </xdr:from>
    <xdr:to>
      <xdr:col>0</xdr:col>
      <xdr:colOff>1114425</xdr:colOff>
      <xdr:row>8</xdr:row>
      <xdr:rowOff>161925</xdr:rowOff>
    </xdr:to>
    <xdr:sp macro="" textlink="">
      <xdr:nvSpPr>
        <xdr:cNvPr id="2" name="Line 1">
          <a:extLst>
            <a:ext uri="{FF2B5EF4-FFF2-40B4-BE49-F238E27FC236}">
              <a16:creationId xmlns:a16="http://schemas.microsoft.com/office/drawing/2014/main" id="{00000000-0008-0000-6B00-000002000000}"/>
            </a:ext>
          </a:extLst>
        </xdr:cNvPr>
        <xdr:cNvSpPr>
          <a:spLocks noChangeShapeType="1"/>
        </xdr:cNvSpPr>
      </xdr:nvSpPr>
      <xdr:spPr bwMode="auto">
        <a:xfrm>
          <a:off x="514350" y="704850"/>
          <a:ext cx="600075" cy="647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784225</xdr:colOff>
      <xdr:row>5</xdr:row>
      <xdr:rowOff>12700</xdr:rowOff>
    </xdr:from>
    <xdr:to>
      <xdr:col>0</xdr:col>
      <xdr:colOff>1384300</xdr:colOff>
      <xdr:row>8</xdr:row>
      <xdr:rowOff>174625</xdr:rowOff>
    </xdr:to>
    <xdr:sp macro="" textlink="">
      <xdr:nvSpPr>
        <xdr:cNvPr id="2" name="Line 2">
          <a:extLst>
            <a:ext uri="{FF2B5EF4-FFF2-40B4-BE49-F238E27FC236}">
              <a16:creationId xmlns:a16="http://schemas.microsoft.com/office/drawing/2014/main" id="{00000000-0008-0000-6C00-000002000000}"/>
            </a:ext>
          </a:extLst>
        </xdr:cNvPr>
        <xdr:cNvSpPr>
          <a:spLocks noChangeShapeType="1"/>
        </xdr:cNvSpPr>
      </xdr:nvSpPr>
      <xdr:spPr bwMode="auto">
        <a:xfrm>
          <a:off x="784225" y="806450"/>
          <a:ext cx="60007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431800</xdr:colOff>
      <xdr:row>28</xdr:row>
      <xdr:rowOff>139700</xdr:rowOff>
    </xdr:to>
    <xdr:graphicFrame macro="">
      <xdr:nvGraphicFramePr>
        <xdr:cNvPr id="4" name="2 Gráfico">
          <a:extLst>
            <a:ext uri="{FF2B5EF4-FFF2-40B4-BE49-F238E27FC236}">
              <a16:creationId xmlns:a16="http://schemas.microsoft.com/office/drawing/2014/main" id="{00000000-0008-0000-6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0.03752</cdr:x>
      <cdr:y>0.0814</cdr:y>
    </cdr:from>
    <cdr:to>
      <cdr:x>0.94406</cdr:x>
      <cdr:y>0.24154</cdr:y>
    </cdr:to>
    <cdr:sp macro="" textlink="">
      <cdr:nvSpPr>
        <cdr:cNvPr id="2" name="1 CuadroTexto"/>
        <cdr:cNvSpPr txBox="1"/>
      </cdr:nvSpPr>
      <cdr:spPr>
        <a:xfrm xmlns:a="http://schemas.openxmlformats.org/drawingml/2006/main">
          <a:off x="257160" y="362111"/>
          <a:ext cx="6172243" cy="71421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estudiantes becados</a:t>
          </a:r>
        </a:p>
        <a:p xmlns:a="http://schemas.openxmlformats.org/drawingml/2006/main">
          <a:pPr algn="ctr">
            <a:lnSpc>
              <a:spcPts val="1700"/>
            </a:lnSpc>
          </a:pPr>
          <a:r>
            <a:rPr lang="es-CR" sz="1800">
              <a:latin typeface="Times New Roman" pitchFamily="18" charset="0"/>
              <a:cs typeface="Times New Roman" pitchFamily="18" charset="0"/>
            </a:rPr>
            <a:t>                de la U.C.R., según estado civil. </a:t>
          </a:r>
        </a:p>
      </cdr:txBody>
    </cdr:sp>
  </cdr:relSizeAnchor>
  <cdr:relSizeAnchor xmlns:cdr="http://schemas.openxmlformats.org/drawingml/2006/chartDrawing">
    <cdr:from>
      <cdr:x>0.68762</cdr:x>
      <cdr:y>0.52075</cdr:y>
    </cdr:from>
    <cdr:to>
      <cdr:x>0.78952</cdr:x>
      <cdr:y>0.56483</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0.02247</cdr:x>
      <cdr:y>0.93915</cdr:y>
    </cdr:from>
    <cdr:to>
      <cdr:x>0.22583</cdr:x>
      <cdr:y>0.97858</cdr:y>
    </cdr:to>
    <cdr:sp macro="" textlink="">
      <cdr:nvSpPr>
        <cdr:cNvPr id="4" name="3 CuadroTexto"/>
        <cdr:cNvSpPr txBox="1"/>
      </cdr:nvSpPr>
      <cdr:spPr>
        <a:xfrm xmlns:a="http://schemas.openxmlformats.org/drawingml/2006/main">
          <a:off x="153028" y="4185786"/>
          <a:ext cx="1390022" cy="2147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a:t>
          </a:r>
          <a:r>
            <a:rPr lang="es-CR" sz="800" baseline="0">
              <a:latin typeface="Times New Roman" pitchFamily="18" charset="0"/>
              <a:cs typeface="Times New Roman" pitchFamily="18" charset="0"/>
            </a:rPr>
            <a:t> Cuadro VE6 y VE7</a:t>
          </a:r>
          <a:endParaRPr lang="es-CR" sz="800">
            <a:latin typeface="Times New Roman" pitchFamily="18" charset="0"/>
            <a:cs typeface="Times New Roman" pitchFamily="18" charset="0"/>
          </a:endParaRPr>
        </a:p>
      </cdr:txBody>
    </cdr:sp>
  </cdr:relSizeAnchor>
  <cdr:relSizeAnchor xmlns:cdr="http://schemas.openxmlformats.org/drawingml/2006/chartDrawing">
    <cdr:from>
      <cdr:x>0.0094</cdr:x>
      <cdr:y>0.02363</cdr:y>
    </cdr:from>
    <cdr:to>
      <cdr:x>0.22402</cdr:x>
      <cdr:y>0.08808</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VE4</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781050</xdr:colOff>
      <xdr:row>5</xdr:row>
      <xdr:rowOff>9525</xdr:rowOff>
    </xdr:from>
    <xdr:to>
      <xdr:col>0</xdr:col>
      <xdr:colOff>1266825</xdr:colOff>
      <xdr:row>9</xdr:row>
      <xdr:rowOff>9525</xdr:rowOff>
    </xdr:to>
    <xdr:sp macro="" textlink="">
      <xdr:nvSpPr>
        <xdr:cNvPr id="2" name="Line 3">
          <a:extLst>
            <a:ext uri="{FF2B5EF4-FFF2-40B4-BE49-F238E27FC236}">
              <a16:creationId xmlns:a16="http://schemas.microsoft.com/office/drawing/2014/main" id="{00000000-0008-0000-6E00-000002000000}"/>
            </a:ext>
          </a:extLst>
        </xdr:cNvPr>
        <xdr:cNvSpPr>
          <a:spLocks noChangeShapeType="1"/>
        </xdr:cNvSpPr>
      </xdr:nvSpPr>
      <xdr:spPr bwMode="auto">
        <a:xfrm>
          <a:off x="781050" y="742950"/>
          <a:ext cx="485775"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647700</xdr:colOff>
      <xdr:row>4</xdr:row>
      <xdr:rowOff>130175</xdr:rowOff>
    </xdr:from>
    <xdr:to>
      <xdr:col>0</xdr:col>
      <xdr:colOff>1133475</xdr:colOff>
      <xdr:row>8</xdr:row>
      <xdr:rowOff>149225</xdr:rowOff>
    </xdr:to>
    <xdr:sp macro="" textlink="">
      <xdr:nvSpPr>
        <xdr:cNvPr id="2" name="Line 1">
          <a:extLst>
            <a:ext uri="{FF2B5EF4-FFF2-40B4-BE49-F238E27FC236}">
              <a16:creationId xmlns:a16="http://schemas.microsoft.com/office/drawing/2014/main" id="{00000000-0008-0000-6F00-000002000000}"/>
            </a:ext>
          </a:extLst>
        </xdr:cNvPr>
        <xdr:cNvSpPr>
          <a:spLocks noChangeShapeType="1"/>
        </xdr:cNvSpPr>
      </xdr:nvSpPr>
      <xdr:spPr bwMode="auto">
        <a:xfrm>
          <a:off x="647700" y="803275"/>
          <a:ext cx="485775" cy="692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717550</xdr:colOff>
      <xdr:row>27</xdr:row>
      <xdr:rowOff>57150</xdr:rowOff>
    </xdr:to>
    <xdr:graphicFrame macro="">
      <xdr:nvGraphicFramePr>
        <xdr:cNvPr id="4" name="2 Gráfico">
          <a:extLst>
            <a:ext uri="{FF2B5EF4-FFF2-40B4-BE49-F238E27FC236}">
              <a16:creationId xmlns:a16="http://schemas.microsoft.com/office/drawing/2014/main" id="{00000000-0008-0000-7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c:userShapes xmlns:c="http://schemas.openxmlformats.org/drawingml/2006/chart">
  <cdr:relSizeAnchor xmlns:cdr="http://schemas.openxmlformats.org/drawingml/2006/chartDrawing">
    <cdr:from>
      <cdr:x>0.03615</cdr:x>
      <cdr:y>0.09326</cdr:y>
    </cdr:from>
    <cdr:to>
      <cdr:x>0.94171</cdr:x>
      <cdr:y>0.25535</cdr:y>
    </cdr:to>
    <cdr:sp macro="" textlink="">
      <cdr:nvSpPr>
        <cdr:cNvPr id="2" name="1 CuadroTexto"/>
        <cdr:cNvSpPr txBox="1"/>
      </cdr:nvSpPr>
      <cdr:spPr>
        <a:xfrm xmlns:a="http://schemas.openxmlformats.org/drawingml/2006/main">
          <a:off x="244580" y="459532"/>
          <a:ext cx="6175120" cy="7999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estudiantes becados</a:t>
          </a:r>
        </a:p>
        <a:p xmlns:a="http://schemas.openxmlformats.org/drawingml/2006/main">
          <a:pPr algn="ctr">
            <a:lnSpc>
              <a:spcPts val="1800"/>
            </a:lnSpc>
          </a:pPr>
          <a:r>
            <a:rPr lang="es-CR" sz="1800">
              <a:latin typeface="Times New Roman" pitchFamily="18" charset="0"/>
              <a:cs typeface="Times New Roman" pitchFamily="18" charset="0"/>
            </a:rPr>
            <a:t>                de la U.C.R., según nacionalidad. </a:t>
          </a:r>
        </a:p>
      </cdr:txBody>
    </cdr:sp>
  </cdr:relSizeAnchor>
  <cdr:relSizeAnchor xmlns:cdr="http://schemas.openxmlformats.org/drawingml/2006/chartDrawing">
    <cdr:from>
      <cdr:x>0.68664</cdr:x>
      <cdr:y>0.52221</cdr:y>
    </cdr:from>
    <cdr:to>
      <cdr:x>0.78854</cdr:x>
      <cdr:y>0.5663</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0.02223</cdr:x>
      <cdr:y>0.93792</cdr:y>
    </cdr:from>
    <cdr:to>
      <cdr:x>0.22854</cdr:x>
      <cdr:y>0.98324</cdr:y>
    </cdr:to>
    <cdr:sp macro="" textlink="">
      <cdr:nvSpPr>
        <cdr:cNvPr id="4" name="3 CuadroTexto"/>
        <cdr:cNvSpPr txBox="1"/>
      </cdr:nvSpPr>
      <cdr:spPr>
        <a:xfrm xmlns:a="http://schemas.openxmlformats.org/drawingml/2006/main">
          <a:off x="153028" y="4185786"/>
          <a:ext cx="1390022" cy="2147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a:t>
          </a:r>
          <a:r>
            <a:rPr lang="es-CR" sz="800" baseline="0">
              <a:latin typeface="Times New Roman" pitchFamily="18" charset="0"/>
              <a:cs typeface="Times New Roman" pitchFamily="18" charset="0"/>
            </a:rPr>
            <a:t> Cuadro VE8 y VE9</a:t>
          </a:r>
          <a:endParaRPr lang="es-CR" sz="800">
            <a:latin typeface="Times New Roman" pitchFamily="18" charset="0"/>
            <a:cs typeface="Times New Roman" pitchFamily="18" charset="0"/>
          </a:endParaRPr>
        </a:p>
      </cdr:txBody>
    </cdr:sp>
  </cdr:relSizeAnchor>
  <cdr:relSizeAnchor xmlns:cdr="http://schemas.openxmlformats.org/drawingml/2006/chartDrawing">
    <cdr:from>
      <cdr:x>0.0094</cdr:x>
      <cdr:y>0.02339</cdr:y>
    </cdr:from>
    <cdr:to>
      <cdr:x>0.22648</cdr:x>
      <cdr:y>0.08881</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VE5</a:t>
          </a:r>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504825</xdr:colOff>
      <xdr:row>4</xdr:row>
      <xdr:rowOff>161925</xdr:rowOff>
    </xdr:from>
    <xdr:to>
      <xdr:col>0</xdr:col>
      <xdr:colOff>914400</xdr:colOff>
      <xdr:row>9</xdr:row>
      <xdr:rowOff>9525</xdr:rowOff>
    </xdr:to>
    <xdr:sp macro="" textlink="">
      <xdr:nvSpPr>
        <xdr:cNvPr id="2" name="Line 1">
          <a:extLst>
            <a:ext uri="{FF2B5EF4-FFF2-40B4-BE49-F238E27FC236}">
              <a16:creationId xmlns:a16="http://schemas.microsoft.com/office/drawing/2014/main" id="{00000000-0008-0000-7100-000002000000}"/>
            </a:ext>
          </a:extLst>
        </xdr:cNvPr>
        <xdr:cNvSpPr>
          <a:spLocks noChangeShapeType="1"/>
        </xdr:cNvSpPr>
      </xdr:nvSpPr>
      <xdr:spPr bwMode="auto">
        <a:xfrm>
          <a:off x="504825" y="695325"/>
          <a:ext cx="409575" cy="5810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647700</xdr:colOff>
      <xdr:row>5</xdr:row>
      <xdr:rowOff>0</xdr:rowOff>
    </xdr:from>
    <xdr:to>
      <xdr:col>0</xdr:col>
      <xdr:colOff>1295400</xdr:colOff>
      <xdr:row>8</xdr:row>
      <xdr:rowOff>114300</xdr:rowOff>
    </xdr:to>
    <xdr:sp macro="" textlink="">
      <xdr:nvSpPr>
        <xdr:cNvPr id="2" name="Line 1">
          <a:extLst>
            <a:ext uri="{FF2B5EF4-FFF2-40B4-BE49-F238E27FC236}">
              <a16:creationId xmlns:a16="http://schemas.microsoft.com/office/drawing/2014/main" id="{00000000-0008-0000-0C00-000002000000}"/>
            </a:ext>
          </a:extLst>
        </xdr:cNvPr>
        <xdr:cNvSpPr>
          <a:spLocks noChangeShapeType="1"/>
        </xdr:cNvSpPr>
      </xdr:nvSpPr>
      <xdr:spPr bwMode="auto">
        <a:xfrm>
          <a:off x="647700" y="730250"/>
          <a:ext cx="647700" cy="603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676275</xdr:colOff>
      <xdr:row>6</xdr:row>
      <xdr:rowOff>0</xdr:rowOff>
    </xdr:from>
    <xdr:to>
      <xdr:col>0</xdr:col>
      <xdr:colOff>1085850</xdr:colOff>
      <xdr:row>10</xdr:row>
      <xdr:rowOff>9525</xdr:rowOff>
    </xdr:to>
    <xdr:sp macro="" textlink="">
      <xdr:nvSpPr>
        <xdr:cNvPr id="2" name="Line 5">
          <a:extLst>
            <a:ext uri="{FF2B5EF4-FFF2-40B4-BE49-F238E27FC236}">
              <a16:creationId xmlns:a16="http://schemas.microsoft.com/office/drawing/2014/main" id="{00000000-0008-0000-7200-000002000000}"/>
            </a:ext>
          </a:extLst>
        </xdr:cNvPr>
        <xdr:cNvSpPr>
          <a:spLocks noChangeShapeType="1"/>
        </xdr:cNvSpPr>
      </xdr:nvSpPr>
      <xdr:spPr bwMode="auto">
        <a:xfrm>
          <a:off x="676275" y="866775"/>
          <a:ext cx="409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317500</xdr:colOff>
      <xdr:row>29</xdr:row>
      <xdr:rowOff>171450</xdr:rowOff>
    </xdr:to>
    <xdr:graphicFrame macro="">
      <xdr:nvGraphicFramePr>
        <xdr:cNvPr id="4" name="4 Gráfico">
          <a:extLst>
            <a:ext uri="{FF2B5EF4-FFF2-40B4-BE49-F238E27FC236}">
              <a16:creationId xmlns:a16="http://schemas.microsoft.com/office/drawing/2014/main" id="{00000000-0008-0000-7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c:userShapes xmlns:c="http://schemas.openxmlformats.org/drawingml/2006/chart">
  <cdr:relSizeAnchor xmlns:cdr="http://schemas.openxmlformats.org/drawingml/2006/chartDrawing">
    <cdr:from>
      <cdr:x>0.15174</cdr:x>
      <cdr:y>0.075</cdr:y>
    </cdr:from>
    <cdr:to>
      <cdr:x>0.88566</cdr:x>
      <cdr:y>0.20993</cdr:y>
    </cdr:to>
    <cdr:sp macro="" textlink="">
      <cdr:nvSpPr>
        <cdr:cNvPr id="2" name="1 CuadroTexto"/>
        <cdr:cNvSpPr txBox="1"/>
      </cdr:nvSpPr>
      <cdr:spPr>
        <a:xfrm xmlns:a="http://schemas.openxmlformats.org/drawingml/2006/main">
          <a:off x="1104898" y="342900"/>
          <a:ext cx="5334001" cy="619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rtl="0" eaLnBrk="1" fontAlgn="auto" latinLnBrk="0" hangingPunct="1"/>
          <a:r>
            <a:rPr lang="es-CR" sz="1800" b="0" i="0" baseline="0">
              <a:effectLst/>
              <a:latin typeface="Times New Roman" pitchFamily="18" charset="0"/>
              <a:ea typeface="+mn-ea"/>
              <a:cs typeface="Times New Roman" pitchFamily="18" charset="0"/>
            </a:rPr>
            <a:t>Distribución absoluta de los estudiantes becados</a:t>
          </a:r>
          <a:endParaRPr lang="es-CR" sz="1800">
            <a:effectLst/>
            <a:latin typeface="Times New Roman" pitchFamily="18" charset="0"/>
            <a:cs typeface="Times New Roman" pitchFamily="18" charset="0"/>
          </a:endParaRPr>
        </a:p>
        <a:p xmlns:a="http://schemas.openxmlformats.org/drawingml/2006/main">
          <a:pPr algn="ctr" rtl="0" eaLnBrk="1" fontAlgn="auto" latinLnBrk="0" hangingPunct="1"/>
          <a:r>
            <a:rPr lang="es-CR" sz="1800" b="0" i="0" baseline="0">
              <a:effectLst/>
              <a:latin typeface="Times New Roman" pitchFamily="18" charset="0"/>
              <a:ea typeface="+mn-ea"/>
              <a:cs typeface="Times New Roman" pitchFamily="18" charset="0"/>
            </a:rPr>
            <a:t>de la U.C.R., según miembros del grupo familiar. I ciclo</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0.26713</cdr:x>
      <cdr:y>0.02971</cdr:y>
    </cdr:from>
    <cdr:to>
      <cdr:x>0.83569</cdr:x>
      <cdr:y>0.12321</cdr:y>
    </cdr:to>
    <cdr:sp macro="" textlink="">
      <cdr:nvSpPr>
        <cdr:cNvPr id="3" name="2 CuadroTexto"/>
        <cdr:cNvSpPr txBox="1"/>
      </cdr:nvSpPr>
      <cdr:spPr>
        <a:xfrm xmlns:a="http://schemas.openxmlformats.org/drawingml/2006/main">
          <a:off x="2036040" y="166686"/>
          <a:ext cx="4329121" cy="5259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2020</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VE6</a:t>
          </a:r>
        </a:p>
      </cdr:txBody>
    </cdr:sp>
  </cdr:relSizeAnchor>
  <cdr:relSizeAnchor xmlns:cdr="http://schemas.openxmlformats.org/drawingml/2006/chartDrawing">
    <cdr:from>
      <cdr:x>0.01584</cdr:x>
      <cdr:y>0.94388</cdr:y>
    </cdr:from>
    <cdr:to>
      <cdr:x>0.20506</cdr:x>
      <cdr:y>0.97952</cdr:y>
    </cdr:to>
    <cdr:sp macro="" textlink="">
      <cdr:nvSpPr>
        <cdr:cNvPr id="5" name="4 CuadroTexto"/>
        <cdr:cNvSpPr txBox="1"/>
      </cdr:nvSpPr>
      <cdr:spPr>
        <a:xfrm xmlns:a="http://schemas.openxmlformats.org/drawingml/2006/main">
          <a:off x="119192" y="5286375"/>
          <a:ext cx="1423858" cy="19962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VE10</a:t>
          </a:r>
          <a:r>
            <a:rPr lang="es-CR" sz="800" baseline="0">
              <a:latin typeface="Times New Roman" pitchFamily="18" charset="0"/>
              <a:cs typeface="Times New Roman" pitchFamily="18" charset="0"/>
            </a:rPr>
            <a:t> </a:t>
          </a:r>
          <a:r>
            <a:rPr lang="es-CR" sz="800">
              <a:latin typeface="Times New Roman" pitchFamily="18" charset="0"/>
              <a:cs typeface="Times New Roman" pitchFamily="18" charset="0"/>
            </a:rPr>
            <a:t>y VE11</a:t>
          </a:r>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400050</xdr:colOff>
      <xdr:row>6</xdr:row>
      <xdr:rowOff>12700</xdr:rowOff>
    </xdr:from>
    <xdr:to>
      <xdr:col>0</xdr:col>
      <xdr:colOff>1085850</xdr:colOff>
      <xdr:row>10</xdr:row>
      <xdr:rowOff>19050</xdr:rowOff>
    </xdr:to>
    <xdr:sp macro="" textlink="">
      <xdr:nvSpPr>
        <xdr:cNvPr id="2" name="Line 2">
          <a:extLst>
            <a:ext uri="{FF2B5EF4-FFF2-40B4-BE49-F238E27FC236}">
              <a16:creationId xmlns:a16="http://schemas.microsoft.com/office/drawing/2014/main" id="{00000000-0008-0000-7400-000002000000}"/>
            </a:ext>
          </a:extLst>
        </xdr:cNvPr>
        <xdr:cNvSpPr>
          <a:spLocks noChangeShapeType="1"/>
        </xdr:cNvSpPr>
      </xdr:nvSpPr>
      <xdr:spPr bwMode="auto">
        <a:xfrm>
          <a:off x="400050" y="679450"/>
          <a:ext cx="6858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400050</xdr:colOff>
      <xdr:row>6</xdr:row>
      <xdr:rowOff>12700</xdr:rowOff>
    </xdr:from>
    <xdr:to>
      <xdr:col>0</xdr:col>
      <xdr:colOff>1085850</xdr:colOff>
      <xdr:row>10</xdr:row>
      <xdr:rowOff>31750</xdr:rowOff>
    </xdr:to>
    <xdr:sp macro="" textlink="">
      <xdr:nvSpPr>
        <xdr:cNvPr id="3" name="Line 2">
          <a:extLst>
            <a:ext uri="{FF2B5EF4-FFF2-40B4-BE49-F238E27FC236}">
              <a16:creationId xmlns:a16="http://schemas.microsoft.com/office/drawing/2014/main" id="{00000000-0008-0000-7400-000003000000}"/>
            </a:ext>
          </a:extLst>
        </xdr:cNvPr>
        <xdr:cNvSpPr>
          <a:spLocks noChangeShapeType="1"/>
        </xdr:cNvSpPr>
      </xdr:nvSpPr>
      <xdr:spPr bwMode="auto">
        <a:xfrm>
          <a:off x="400050" y="679450"/>
          <a:ext cx="685800" cy="641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425450</xdr:colOff>
      <xdr:row>5</xdr:row>
      <xdr:rowOff>25400</xdr:rowOff>
    </xdr:from>
    <xdr:to>
      <xdr:col>0</xdr:col>
      <xdr:colOff>1009650</xdr:colOff>
      <xdr:row>9</xdr:row>
      <xdr:rowOff>25400</xdr:rowOff>
    </xdr:to>
    <xdr:sp macro="" textlink="">
      <xdr:nvSpPr>
        <xdr:cNvPr id="3" name="Line 2">
          <a:extLst>
            <a:ext uri="{FF2B5EF4-FFF2-40B4-BE49-F238E27FC236}">
              <a16:creationId xmlns:a16="http://schemas.microsoft.com/office/drawing/2014/main" id="{00000000-0008-0000-7500-000003000000}"/>
            </a:ext>
          </a:extLst>
        </xdr:cNvPr>
        <xdr:cNvSpPr>
          <a:spLocks noChangeShapeType="1"/>
        </xdr:cNvSpPr>
      </xdr:nvSpPr>
      <xdr:spPr bwMode="auto">
        <a:xfrm>
          <a:off x="425450" y="793750"/>
          <a:ext cx="584200" cy="692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6350</xdr:colOff>
      <xdr:row>29</xdr:row>
      <xdr:rowOff>107950</xdr:rowOff>
    </xdr:to>
    <xdr:graphicFrame macro="">
      <xdr:nvGraphicFramePr>
        <xdr:cNvPr id="4" name="Gráfico 1">
          <a:extLst>
            <a:ext uri="{FF2B5EF4-FFF2-40B4-BE49-F238E27FC236}">
              <a16:creationId xmlns:a16="http://schemas.microsoft.com/office/drawing/2014/main" id="{00000000-0008-0000-7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c:userShapes xmlns:c="http://schemas.openxmlformats.org/drawingml/2006/chart">
  <cdr:relSizeAnchor xmlns:cdr="http://schemas.openxmlformats.org/drawingml/2006/chartDrawing">
    <cdr:from>
      <cdr:x>0.13321</cdr:x>
      <cdr:y>0.08095</cdr:y>
    </cdr:from>
    <cdr:to>
      <cdr:x>0.93702</cdr:x>
      <cdr:y>0.21274</cdr:y>
    </cdr:to>
    <cdr:sp macro="" textlink="">
      <cdr:nvSpPr>
        <cdr:cNvPr id="2" name="CuadroTexto 1"/>
        <cdr:cNvSpPr txBox="1"/>
      </cdr:nvSpPr>
      <cdr:spPr>
        <a:xfrm xmlns:a="http://schemas.openxmlformats.org/drawingml/2006/main">
          <a:off x="933450" y="379367"/>
          <a:ext cx="5632450" cy="617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600" b="0" i="0" baseline="0">
              <a:effectLst/>
              <a:latin typeface="Times New Roman" panose="02020603050405020304" pitchFamily="18" charset="0"/>
              <a:ea typeface="+mn-ea"/>
              <a:cs typeface="Times New Roman" panose="02020603050405020304" pitchFamily="18" charset="0"/>
            </a:rPr>
            <a:t>Distribución absoluta de los estudiantes físicos de primer ingreso con beca de asistencia socioeconómica, según Sede.  I ciclo</a:t>
          </a:r>
          <a:endParaRPr lang="es-CR" sz="1600">
            <a:effectLst/>
            <a:latin typeface="Times New Roman" panose="02020603050405020304" pitchFamily="18" charset="0"/>
            <a:cs typeface="Times New Roman" panose="02020603050405020304" pitchFamily="18" charset="0"/>
          </a:endParaRPr>
        </a:p>
        <a:p xmlns:a="http://schemas.openxmlformats.org/drawingml/2006/main">
          <a:endParaRPr lang="es-CR" sz="1100"/>
        </a:p>
      </cdr:txBody>
    </cdr:sp>
  </cdr:relSizeAnchor>
  <cdr:relSizeAnchor xmlns:cdr="http://schemas.openxmlformats.org/drawingml/2006/chartDrawing">
    <cdr:from>
      <cdr:x>0.00816</cdr:x>
      <cdr:y>0.93902</cdr:y>
    </cdr:from>
    <cdr:to>
      <cdr:x>0.17127</cdr:x>
      <cdr:y>0.98374</cdr:y>
    </cdr:to>
    <cdr:sp macro="" textlink="">
      <cdr:nvSpPr>
        <cdr:cNvPr id="4" name="CuadroTexto 3"/>
        <cdr:cNvSpPr txBox="1"/>
      </cdr:nvSpPr>
      <cdr:spPr>
        <a:xfrm xmlns:a="http://schemas.openxmlformats.org/drawingml/2006/main">
          <a:off x="57150" y="4400550"/>
          <a:ext cx="11430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CR" sz="800">
              <a:effectLst/>
              <a:latin typeface="Times New Roman" panose="02020603050405020304" pitchFamily="18" charset="0"/>
              <a:ea typeface="+mn-ea"/>
              <a:cs typeface="Times New Roman" panose="02020603050405020304" pitchFamily="18" charset="0"/>
            </a:rPr>
            <a:t>Fuente: Cuadro VE14</a:t>
          </a:r>
          <a:endParaRPr lang="es-CR" sz="800">
            <a:effectLst/>
            <a:latin typeface="Times New Roman" panose="02020603050405020304" pitchFamily="18" charset="0"/>
            <a:cs typeface="Times New Roman" panose="02020603050405020304" pitchFamily="18" charset="0"/>
          </a:endParaRPr>
        </a:p>
        <a:p xmlns:a="http://schemas.openxmlformats.org/drawingml/2006/main">
          <a:pPr>
            <a:lnSpc>
              <a:spcPts val="1200"/>
            </a:lnSpc>
          </a:pPr>
          <a:endParaRPr lang="es-CR" sz="1100"/>
        </a:p>
      </cdr:txBody>
    </cdr:sp>
  </cdr:relSizeAnchor>
  <cdr:relSizeAnchor xmlns:cdr="http://schemas.openxmlformats.org/drawingml/2006/chartDrawing">
    <cdr:from>
      <cdr:x>0</cdr:x>
      <cdr:y>0.00694</cdr:y>
    </cdr:from>
    <cdr:to>
      <cdr:x>0.19897</cdr:x>
      <cdr:y>0.0774</cdr:y>
    </cdr:to>
    <cdr:sp macro="" textlink="">
      <cdr:nvSpPr>
        <cdr:cNvPr id="5" name="CuadroTexto 4"/>
        <cdr:cNvSpPr txBox="1"/>
      </cdr:nvSpPr>
      <cdr:spPr>
        <a:xfrm xmlns:a="http://schemas.openxmlformats.org/drawingml/2006/main">
          <a:off x="0" y="37790"/>
          <a:ext cx="1365767" cy="3838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600">
              <a:latin typeface="Times New Roman" panose="02020603050405020304" pitchFamily="18" charset="0"/>
              <a:cs typeface="Times New Roman" panose="02020603050405020304" pitchFamily="18" charset="0"/>
            </a:rPr>
            <a:t>Gráfico VE7</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323850</xdr:colOff>
      <xdr:row>32</xdr:row>
      <xdr:rowOff>50800</xdr:rowOff>
    </xdr:to>
    <xdr:graphicFrame macro="">
      <xdr:nvGraphicFramePr>
        <xdr:cNvPr id="4" name="3 Gráfico">
          <a:extLst>
            <a:ext uri="{FF2B5EF4-FFF2-40B4-BE49-F238E27FC236}">
              <a16:creationId xmlns:a16="http://schemas.microsoft.com/office/drawing/2014/main" id="{00000000-0008-0000-7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c:userShapes xmlns:c="http://schemas.openxmlformats.org/drawingml/2006/chart">
  <cdr:relSizeAnchor xmlns:cdr="http://schemas.openxmlformats.org/drawingml/2006/chartDrawing">
    <cdr:from>
      <cdr:x>0.02558</cdr:x>
      <cdr:y>0.02429</cdr:y>
    </cdr:from>
    <cdr:to>
      <cdr:x>0.1987</cdr:x>
      <cdr:y>0.08</cdr:y>
    </cdr:to>
    <cdr:sp macro="" textlink="">
      <cdr:nvSpPr>
        <cdr:cNvPr id="2" name="1 CuadroTexto"/>
        <cdr:cNvSpPr txBox="1"/>
      </cdr:nvSpPr>
      <cdr:spPr>
        <a:xfrm xmlns:a="http://schemas.openxmlformats.org/drawingml/2006/main">
          <a:off x="183702" y="150159"/>
          <a:ext cx="1245048" cy="3459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CR" sz="1600">
              <a:effectLst/>
              <a:latin typeface="Times New Roman" pitchFamily="18" charset="0"/>
              <a:ea typeface="+mn-ea"/>
              <a:cs typeface="Times New Roman" pitchFamily="18" charset="0"/>
            </a:rPr>
            <a:t>Gráfico VE8</a:t>
          </a:r>
          <a:endParaRPr lang="es-CR" sz="1600">
            <a:effectLst/>
            <a:latin typeface="Times New Roman" pitchFamily="18" charset="0"/>
            <a:cs typeface="Times New Roman" pitchFamily="18" charset="0"/>
          </a:endParaRPr>
        </a:p>
        <a:p xmlns:a="http://schemas.openxmlformats.org/drawingml/2006/main">
          <a:endParaRPr lang="es-CR" sz="1600">
            <a:latin typeface="Times New Roman" pitchFamily="18" charset="0"/>
            <a:cs typeface="Times New Roman" pitchFamily="18" charset="0"/>
          </a:endParaRPr>
        </a:p>
      </cdr:txBody>
    </cdr:sp>
  </cdr:relSizeAnchor>
  <cdr:relSizeAnchor xmlns:cdr="http://schemas.openxmlformats.org/drawingml/2006/chartDrawing">
    <cdr:from>
      <cdr:x>0.17134</cdr:x>
      <cdr:y>0.06638</cdr:y>
    </cdr:from>
    <cdr:to>
      <cdr:x>0.9554</cdr:x>
      <cdr:y>0.17709</cdr:y>
    </cdr:to>
    <cdr:sp macro="" textlink="">
      <cdr:nvSpPr>
        <cdr:cNvPr id="3" name="2 CuadroTexto"/>
        <cdr:cNvSpPr txBox="1"/>
      </cdr:nvSpPr>
      <cdr:spPr>
        <a:xfrm xmlns:a="http://schemas.openxmlformats.org/drawingml/2006/main">
          <a:off x="1228725" y="399594"/>
          <a:ext cx="5629275" cy="6649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600" b="0" i="0" baseline="0">
              <a:effectLst/>
              <a:latin typeface="Times New Roman" pitchFamily="18" charset="0"/>
              <a:ea typeface="+mn-ea"/>
              <a:cs typeface="Times New Roman" pitchFamily="18" charset="0"/>
            </a:rPr>
            <a:t>Distribución absoluta de los estudiantes físicos con beca permanente </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600" b="0" i="0" baseline="0">
              <a:effectLst/>
              <a:latin typeface="Times New Roman" pitchFamily="18" charset="0"/>
              <a:ea typeface="+mn-ea"/>
              <a:cs typeface="Times New Roman" pitchFamily="18" charset="0"/>
            </a:rPr>
            <a:t>y vigente de asistencia socioeconómica, según Sede.  I ciclo.</a:t>
          </a:r>
          <a:endParaRPr lang="es-CR" sz="1600"/>
        </a:p>
      </cdr:txBody>
    </cdr:sp>
  </cdr:relSizeAnchor>
  <cdr:relSizeAnchor xmlns:cdr="http://schemas.openxmlformats.org/drawingml/2006/chartDrawing">
    <cdr:from>
      <cdr:x>0.2714</cdr:x>
      <cdr:y>0.02295</cdr:y>
    </cdr:from>
    <cdr:to>
      <cdr:x>0.8232</cdr:x>
      <cdr:y>0.07719</cdr:y>
    </cdr:to>
    <cdr:sp macro="" textlink="">
      <cdr:nvSpPr>
        <cdr:cNvPr id="4" name="3 CuadroTexto"/>
        <cdr:cNvSpPr txBox="1"/>
      </cdr:nvSpPr>
      <cdr:spPr>
        <a:xfrm xmlns:a="http://schemas.openxmlformats.org/drawingml/2006/main">
          <a:off x="1950930" y="141886"/>
          <a:ext cx="3973620" cy="3368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effectLst/>
              <a:latin typeface="Times New Roman" pitchFamily="18" charset="0"/>
              <a:ea typeface="+mn-ea"/>
              <a:cs typeface="Times New Roman" pitchFamily="18" charset="0"/>
            </a:rPr>
            <a:t>Panorama Cuantitativo Universitario 2020</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0.0117</cdr:x>
      <cdr:y>0.95773</cdr:y>
    </cdr:from>
    <cdr:to>
      <cdr:x>0.18892</cdr:x>
      <cdr:y>0.98921</cdr:y>
    </cdr:to>
    <cdr:sp macro="" textlink="">
      <cdr:nvSpPr>
        <cdr:cNvPr id="5" name="4 CuadroTexto"/>
        <cdr:cNvSpPr txBox="1"/>
      </cdr:nvSpPr>
      <cdr:spPr>
        <a:xfrm xmlns:a="http://schemas.openxmlformats.org/drawingml/2006/main">
          <a:off x="85751" y="4343399"/>
          <a:ext cx="1276324" cy="1415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700">
              <a:latin typeface="Times New Roman" pitchFamily="18" charset="0"/>
              <a:cs typeface="Times New Roman" pitchFamily="18" charset="0"/>
            </a:rPr>
            <a:t>Fuente: Cuadro VE15 y VE16</a:t>
          </a: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298450</xdr:colOff>
      <xdr:row>32</xdr:row>
      <xdr:rowOff>6350</xdr:rowOff>
    </xdr:to>
    <xdr:graphicFrame macro="">
      <xdr:nvGraphicFramePr>
        <xdr:cNvPr id="4" name="3 Gráfico">
          <a:extLst>
            <a:ext uri="{FF2B5EF4-FFF2-40B4-BE49-F238E27FC236}">
              <a16:creationId xmlns:a16="http://schemas.microsoft.com/office/drawing/2014/main" id="{00000000-0008-0000-7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25400</xdr:rowOff>
    </xdr:from>
    <xdr:to>
      <xdr:col>9</xdr:col>
      <xdr:colOff>723900</xdr:colOff>
      <xdr:row>33</xdr:row>
      <xdr:rowOff>44450</xdr:rowOff>
    </xdr:to>
    <xdr:graphicFrame macro="">
      <xdr:nvGraphicFramePr>
        <xdr:cNvPr id="3" name="36 Gráfico">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c:userShapes xmlns:c="http://schemas.openxmlformats.org/drawingml/2006/chart">
  <cdr:relSizeAnchor xmlns:cdr="http://schemas.openxmlformats.org/drawingml/2006/chartDrawing">
    <cdr:from>
      <cdr:x>0.0176</cdr:x>
      <cdr:y>0.01638</cdr:y>
    </cdr:from>
    <cdr:to>
      <cdr:x>0.19071</cdr:x>
      <cdr:y>0.07258</cdr:y>
    </cdr:to>
    <cdr:sp macro="" textlink="">
      <cdr:nvSpPr>
        <cdr:cNvPr id="2" name="1 CuadroTexto"/>
        <cdr:cNvSpPr txBox="1"/>
      </cdr:nvSpPr>
      <cdr:spPr>
        <a:xfrm xmlns:a="http://schemas.openxmlformats.org/drawingml/2006/main">
          <a:off x="126074" y="98596"/>
          <a:ext cx="1241743" cy="3368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CR" sz="1600">
              <a:effectLst/>
              <a:latin typeface="Times New Roman" pitchFamily="18" charset="0"/>
              <a:ea typeface="+mn-ea"/>
              <a:cs typeface="Times New Roman" pitchFamily="18" charset="0"/>
            </a:rPr>
            <a:t>Gráfico VE9</a:t>
          </a:r>
          <a:endParaRPr lang="es-CR" sz="1600">
            <a:effectLst/>
            <a:latin typeface="Times New Roman" pitchFamily="18" charset="0"/>
            <a:cs typeface="Times New Roman" pitchFamily="18" charset="0"/>
          </a:endParaRPr>
        </a:p>
        <a:p xmlns:a="http://schemas.openxmlformats.org/drawingml/2006/main">
          <a:endParaRPr lang="es-CR" sz="1600">
            <a:latin typeface="Times New Roman" pitchFamily="18" charset="0"/>
            <a:cs typeface="Times New Roman" pitchFamily="18" charset="0"/>
          </a:endParaRPr>
        </a:p>
      </cdr:txBody>
    </cdr:sp>
  </cdr:relSizeAnchor>
  <cdr:relSizeAnchor xmlns:cdr="http://schemas.openxmlformats.org/drawingml/2006/chartDrawing">
    <cdr:from>
      <cdr:x>0.14037</cdr:x>
      <cdr:y>0.06395</cdr:y>
    </cdr:from>
    <cdr:to>
      <cdr:x>0.97906</cdr:x>
      <cdr:y>0.17589</cdr:y>
    </cdr:to>
    <cdr:sp macro="" textlink="">
      <cdr:nvSpPr>
        <cdr:cNvPr id="3" name="2 CuadroTexto"/>
        <cdr:cNvSpPr txBox="1"/>
      </cdr:nvSpPr>
      <cdr:spPr>
        <a:xfrm xmlns:a="http://schemas.openxmlformats.org/drawingml/2006/main">
          <a:off x="1000125" y="380544"/>
          <a:ext cx="6019799" cy="6649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600" b="0" i="0" baseline="0">
              <a:effectLst/>
              <a:latin typeface="Times New Roman" pitchFamily="18" charset="0"/>
              <a:ea typeface="+mn-ea"/>
              <a:cs typeface="Times New Roman" pitchFamily="18" charset="0"/>
            </a:rPr>
            <a:t>Distribución absoluta de los estudiantes físicos con beca permanente </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600" b="0" i="0" baseline="0">
              <a:effectLst/>
              <a:latin typeface="Times New Roman" pitchFamily="18" charset="0"/>
              <a:ea typeface="+mn-ea"/>
              <a:cs typeface="Times New Roman" pitchFamily="18" charset="0"/>
            </a:rPr>
            <a:t>y vigente de asistencia socioeconómica o estímulo, según Sede.  I ciclo.</a:t>
          </a:r>
          <a:endParaRPr lang="es-CR" sz="1600"/>
        </a:p>
      </cdr:txBody>
    </cdr:sp>
  </cdr:relSizeAnchor>
  <cdr:relSizeAnchor xmlns:cdr="http://schemas.openxmlformats.org/drawingml/2006/chartDrawing">
    <cdr:from>
      <cdr:x>0.27032</cdr:x>
      <cdr:y>0.01662</cdr:y>
    </cdr:from>
    <cdr:to>
      <cdr:x>0.82262</cdr:x>
      <cdr:y>0.07135</cdr:y>
    </cdr:to>
    <cdr:sp macro="" textlink="">
      <cdr:nvSpPr>
        <cdr:cNvPr id="4" name="3 CuadroTexto"/>
        <cdr:cNvSpPr txBox="1"/>
      </cdr:nvSpPr>
      <cdr:spPr>
        <a:xfrm xmlns:a="http://schemas.openxmlformats.org/drawingml/2006/main">
          <a:off x="1936250" y="100054"/>
          <a:ext cx="3963034" cy="3280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effectLst/>
              <a:latin typeface="Times New Roman" pitchFamily="18" charset="0"/>
              <a:ea typeface="+mn-ea"/>
              <a:cs typeface="Times New Roman" pitchFamily="18" charset="0"/>
            </a:rPr>
            <a:t>Panorama Cuantitativo Universitario 2020</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0.01218</cdr:x>
      <cdr:y>0.95798</cdr:y>
    </cdr:from>
    <cdr:to>
      <cdr:x>0.19064</cdr:x>
      <cdr:y>0.98921</cdr:y>
    </cdr:to>
    <cdr:sp macro="" textlink="">
      <cdr:nvSpPr>
        <cdr:cNvPr id="5" name="4 CuadroTexto"/>
        <cdr:cNvSpPr txBox="1"/>
      </cdr:nvSpPr>
      <cdr:spPr>
        <a:xfrm xmlns:a="http://schemas.openxmlformats.org/drawingml/2006/main">
          <a:off x="85751" y="4343399"/>
          <a:ext cx="1276324" cy="1415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700">
              <a:latin typeface="Times New Roman" pitchFamily="18" charset="0"/>
              <a:cs typeface="Times New Roman" pitchFamily="18" charset="0"/>
            </a:rPr>
            <a:t>Fuente: Cuadro VE17 y VE18</a:t>
          </a: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711200</xdr:colOff>
      <xdr:row>27</xdr:row>
      <xdr:rowOff>57150</xdr:rowOff>
    </xdr:to>
    <xdr:graphicFrame macro="">
      <xdr:nvGraphicFramePr>
        <xdr:cNvPr id="4" name="2 Gráfico">
          <a:extLst>
            <a:ext uri="{FF2B5EF4-FFF2-40B4-BE49-F238E27FC236}">
              <a16:creationId xmlns:a16="http://schemas.microsoft.com/office/drawing/2014/main" id="{00000000-0008-0000-8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c:userShapes xmlns:c="http://schemas.openxmlformats.org/drawingml/2006/chart">
  <cdr:relSizeAnchor xmlns:cdr="http://schemas.openxmlformats.org/drawingml/2006/chartDrawing">
    <cdr:from>
      <cdr:x>0.16758</cdr:x>
      <cdr:y>0.0847</cdr:y>
    </cdr:from>
    <cdr:to>
      <cdr:x>0.96389</cdr:x>
      <cdr:y>0.23118</cdr:y>
    </cdr:to>
    <cdr:sp macro="" textlink="">
      <cdr:nvSpPr>
        <cdr:cNvPr id="2" name="1 CuadroTexto"/>
        <cdr:cNvSpPr txBox="1"/>
      </cdr:nvSpPr>
      <cdr:spPr>
        <a:xfrm xmlns:a="http://schemas.openxmlformats.org/drawingml/2006/main">
          <a:off x="1143000" y="419877"/>
          <a:ext cx="5419725" cy="72312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participantes</a:t>
          </a:r>
          <a:r>
            <a:rPr lang="es-CR" sz="1800" baseline="0">
              <a:latin typeface="Times New Roman" pitchFamily="18" charset="0"/>
              <a:cs typeface="Times New Roman" pitchFamily="18" charset="0"/>
            </a:rPr>
            <a:t>  en los</a:t>
          </a:r>
        </a:p>
        <a:p xmlns:a="http://schemas.openxmlformats.org/drawingml/2006/main">
          <a:pPr algn="ctr">
            <a:lnSpc>
              <a:spcPts val="1800"/>
            </a:lnSpc>
          </a:pPr>
          <a:r>
            <a:rPr lang="es-CR" sz="1800" baseline="0">
              <a:latin typeface="Times New Roman" pitchFamily="18" charset="0"/>
              <a:cs typeface="Times New Roman" pitchFamily="18" charset="0"/>
            </a:rPr>
            <a:t> Programas Deportivos y Recreativos, </a:t>
          </a:r>
          <a:r>
            <a:rPr lang="es-CR" sz="1800">
              <a:latin typeface="Times New Roman" pitchFamily="18" charset="0"/>
              <a:cs typeface="Times New Roman" pitchFamily="18" charset="0"/>
            </a:rPr>
            <a:t>según actividad. </a:t>
          </a:r>
        </a:p>
      </cdr:txBody>
    </cdr:sp>
  </cdr:relSizeAnchor>
  <cdr:relSizeAnchor xmlns:cdr="http://schemas.openxmlformats.org/drawingml/2006/chartDrawing">
    <cdr:from>
      <cdr:x>0.68909</cdr:x>
      <cdr:y>0.52123</cdr:y>
    </cdr:from>
    <cdr:to>
      <cdr:x>0.79124</cdr:x>
      <cdr:y>0.56654</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0.02222</cdr:x>
      <cdr:y>0.94209</cdr:y>
    </cdr:from>
    <cdr:to>
      <cdr:x>0.22633</cdr:x>
      <cdr:y>0.98519</cdr:y>
    </cdr:to>
    <cdr:sp macro="" textlink="">
      <cdr:nvSpPr>
        <cdr:cNvPr id="4" name="3 CuadroTexto"/>
        <cdr:cNvSpPr txBox="1"/>
      </cdr:nvSpPr>
      <cdr:spPr>
        <a:xfrm xmlns:a="http://schemas.openxmlformats.org/drawingml/2006/main">
          <a:off x="153028" y="4185786"/>
          <a:ext cx="1390022" cy="2147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a:t>
          </a:r>
          <a:r>
            <a:rPr lang="es-CR" sz="800" baseline="0">
              <a:latin typeface="Times New Roman" pitchFamily="18" charset="0"/>
              <a:cs typeface="Times New Roman" pitchFamily="18" charset="0"/>
            </a:rPr>
            <a:t> Cuadro VE26</a:t>
          </a:r>
          <a:endParaRPr lang="es-CR" sz="800">
            <a:latin typeface="Times New Roman" pitchFamily="18" charset="0"/>
            <a:cs typeface="Times New Roman" pitchFamily="18" charset="0"/>
          </a:endParaRPr>
        </a:p>
      </cdr:txBody>
    </cdr:sp>
  </cdr:relSizeAnchor>
  <cdr:relSizeAnchor xmlns:cdr="http://schemas.openxmlformats.org/drawingml/2006/chartDrawing">
    <cdr:from>
      <cdr:x>0.0094</cdr:x>
      <cdr:y>0.02314</cdr:y>
    </cdr:from>
    <cdr:to>
      <cdr:x>0.22427</cdr:x>
      <cdr:y>0.08759</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VE10</a:t>
          </a:r>
        </a:p>
      </cdr:txBody>
    </cdr:sp>
  </cdr:relSizeAnchor>
</c:userShapes>
</file>

<file path=xl/drawings/drawing13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723900</xdr:colOff>
      <xdr:row>25</xdr:row>
      <xdr:rowOff>12700</xdr:rowOff>
    </xdr:to>
    <xdr:graphicFrame macro="">
      <xdr:nvGraphicFramePr>
        <xdr:cNvPr id="4" name="2 Gráfico">
          <a:extLst>
            <a:ext uri="{FF2B5EF4-FFF2-40B4-BE49-F238E27FC236}">
              <a16:creationId xmlns:a16="http://schemas.microsoft.com/office/drawing/2014/main" id="{00000000-0008-0000-8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c:userShapes xmlns:c="http://schemas.openxmlformats.org/drawingml/2006/chart">
  <cdr:relSizeAnchor xmlns:cdr="http://schemas.openxmlformats.org/drawingml/2006/chartDrawing">
    <cdr:from>
      <cdr:x>0.03751</cdr:x>
      <cdr:y>0.0819</cdr:y>
    </cdr:from>
    <cdr:to>
      <cdr:x>0.94382</cdr:x>
      <cdr:y>0.21814</cdr:y>
    </cdr:to>
    <cdr:sp macro="" textlink="">
      <cdr:nvSpPr>
        <cdr:cNvPr id="2" name="1 CuadroTexto"/>
        <cdr:cNvSpPr txBox="1"/>
      </cdr:nvSpPr>
      <cdr:spPr>
        <a:xfrm xmlns:a="http://schemas.openxmlformats.org/drawingml/2006/main">
          <a:off x="257175" y="400051"/>
          <a:ext cx="6172200" cy="666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a:t>
          </a:r>
        </a:p>
        <a:p xmlns:a="http://schemas.openxmlformats.org/drawingml/2006/main">
          <a:pPr algn="ctr">
            <a:lnSpc>
              <a:spcPts val="1800"/>
            </a:lnSpc>
          </a:pPr>
          <a:r>
            <a:rPr lang="es-CR" sz="1800">
              <a:latin typeface="Times New Roman" pitchFamily="18" charset="0"/>
              <a:cs typeface="Times New Roman" pitchFamily="18" charset="0"/>
            </a:rPr>
            <a:t>                 Program</a:t>
          </a:r>
          <a:r>
            <a:rPr lang="es-CR" sz="1800" baseline="0">
              <a:latin typeface="Times New Roman" pitchFamily="18" charset="0"/>
              <a:cs typeface="Times New Roman" pitchFamily="18" charset="0"/>
            </a:rPr>
            <a:t>a de Administración</a:t>
          </a:r>
          <a:r>
            <a:rPr lang="es-CR" sz="1800">
              <a:latin typeface="Times New Roman" pitchFamily="18" charset="0"/>
              <a:cs typeface="Times New Roman" pitchFamily="18" charset="0"/>
            </a:rPr>
            <a:t>. </a:t>
          </a:r>
        </a:p>
      </cdr:txBody>
    </cdr:sp>
  </cdr:relSizeAnchor>
  <cdr:relSizeAnchor xmlns:cdr="http://schemas.openxmlformats.org/drawingml/2006/chartDrawing">
    <cdr:from>
      <cdr:x>0.68712</cdr:x>
      <cdr:y>0.52124</cdr:y>
    </cdr:from>
    <cdr:to>
      <cdr:x>0.78878</cdr:x>
      <cdr:y>0.56581</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0.03226</cdr:x>
      <cdr:y>0.91672</cdr:y>
    </cdr:from>
    <cdr:to>
      <cdr:x>0.2515</cdr:x>
      <cdr:y>0.99035</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AD1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0.0099</cdr:x>
      <cdr:y>0.02339</cdr:y>
    </cdr:from>
    <cdr:to>
      <cdr:x>0.22451</cdr:x>
      <cdr:y>0.08857</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AD</a:t>
          </a:r>
          <a:r>
            <a:rPr lang="es-CR" sz="1800" baseline="0">
              <a:latin typeface="Times New Roman" pitchFamily="18" charset="0"/>
              <a:cs typeface="Times New Roman" pitchFamily="18" charset="0"/>
            </a:rPr>
            <a:t>1</a:t>
          </a:r>
          <a:endParaRPr lang="es-CR" sz="1800">
            <a:latin typeface="Times New Roman" pitchFamily="18" charset="0"/>
            <a:cs typeface="Times New Roman" pitchFamily="18" charset="0"/>
          </a:endParaRPr>
        </a:p>
      </cdr:txBody>
    </cdr:sp>
  </cdr:relSizeAnchor>
</c:userShapes>
</file>

<file path=xl/drawings/drawing13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755650</xdr:colOff>
      <xdr:row>24</xdr:row>
      <xdr:rowOff>6350</xdr:rowOff>
    </xdr:to>
    <xdr:graphicFrame macro="">
      <xdr:nvGraphicFramePr>
        <xdr:cNvPr id="4" name="2 Gráfico">
          <a:extLst>
            <a:ext uri="{FF2B5EF4-FFF2-40B4-BE49-F238E27FC236}">
              <a16:creationId xmlns:a16="http://schemas.microsoft.com/office/drawing/2014/main" id="{00000000-0008-0000-8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c:userShapes xmlns:c="http://schemas.openxmlformats.org/drawingml/2006/chart">
  <cdr:relSizeAnchor xmlns:cdr="http://schemas.openxmlformats.org/drawingml/2006/chartDrawing">
    <cdr:from>
      <cdr:x>0.03751</cdr:x>
      <cdr:y>0.08262</cdr:y>
    </cdr:from>
    <cdr:to>
      <cdr:x>0.94356</cdr:x>
      <cdr:y>0.22009</cdr:y>
    </cdr:to>
    <cdr:sp macro="" textlink="">
      <cdr:nvSpPr>
        <cdr:cNvPr id="2" name="1 CuadroTexto"/>
        <cdr:cNvSpPr txBox="1"/>
      </cdr:nvSpPr>
      <cdr:spPr>
        <a:xfrm xmlns:a="http://schemas.openxmlformats.org/drawingml/2006/main">
          <a:off x="257175" y="400051"/>
          <a:ext cx="6172200" cy="666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1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a:t>
          </a:r>
        </a:p>
        <a:p xmlns:a="http://schemas.openxmlformats.org/drawingml/2006/main">
          <a:pPr algn="ctr">
            <a:lnSpc>
              <a:spcPts val="1800"/>
            </a:lnSpc>
          </a:pPr>
          <a:r>
            <a:rPr lang="es-CR" sz="1800">
              <a:latin typeface="Times New Roman" pitchFamily="18" charset="0"/>
              <a:cs typeface="Times New Roman" pitchFamily="18" charset="0"/>
            </a:rPr>
            <a:t>                 Program</a:t>
          </a:r>
          <a:r>
            <a:rPr lang="es-CR" sz="1800" baseline="0">
              <a:latin typeface="Times New Roman" pitchFamily="18" charset="0"/>
              <a:cs typeface="Times New Roman" pitchFamily="18" charset="0"/>
            </a:rPr>
            <a:t>a de Dirección Superior</a:t>
          </a:r>
          <a:r>
            <a:rPr lang="es-CR" sz="1800">
              <a:latin typeface="Times New Roman" pitchFamily="18" charset="0"/>
              <a:cs typeface="Times New Roman" pitchFamily="18" charset="0"/>
            </a:rPr>
            <a:t>. </a:t>
          </a:r>
        </a:p>
      </cdr:txBody>
    </cdr:sp>
  </cdr:relSizeAnchor>
  <cdr:relSizeAnchor xmlns:cdr="http://schemas.openxmlformats.org/drawingml/2006/chartDrawing">
    <cdr:from>
      <cdr:x>0.68787</cdr:x>
      <cdr:y>0.52319</cdr:y>
    </cdr:from>
    <cdr:to>
      <cdr:x>0.78978</cdr:x>
      <cdr:y>0.56825</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0.91843</cdr:y>
    </cdr:from>
    <cdr:to>
      <cdr:x>0.25198</cdr:x>
      <cdr:y>0.97957</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DS1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0.0099</cdr:x>
      <cdr:y>0.02339</cdr:y>
    </cdr:from>
    <cdr:to>
      <cdr:x>0.22401</cdr:x>
      <cdr:y>0.08881</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DS</a:t>
          </a:r>
          <a:r>
            <a:rPr lang="es-CR" sz="1800" baseline="0">
              <a:latin typeface="Times New Roman" pitchFamily="18" charset="0"/>
              <a:cs typeface="Times New Roman" pitchFamily="18" charset="0"/>
            </a:rPr>
            <a:t>1</a:t>
          </a:r>
          <a:endParaRPr lang="es-CR" sz="1800">
            <a:latin typeface="Times New Roman" pitchFamily="18" charset="0"/>
            <a:cs typeface="Times New Roman" pitchFamily="18" charset="0"/>
          </a:endParaRPr>
        </a:p>
      </cdr:txBody>
    </cdr:sp>
  </cdr:relSizeAnchor>
</c:userShapes>
</file>

<file path=xl/drawings/drawing13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63500</xdr:colOff>
      <xdr:row>30</xdr:row>
      <xdr:rowOff>95250</xdr:rowOff>
    </xdr:to>
    <xdr:graphicFrame macro="">
      <xdr:nvGraphicFramePr>
        <xdr:cNvPr id="4" name="5 Gráfico">
          <a:extLst>
            <a:ext uri="{FF2B5EF4-FFF2-40B4-BE49-F238E27FC236}">
              <a16:creationId xmlns:a16="http://schemas.microsoft.com/office/drawing/2014/main" id="{00000000-0008-0000-8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c:userShapes xmlns:c="http://schemas.openxmlformats.org/drawingml/2006/chart">
  <cdr:relSizeAnchor xmlns:cdr="http://schemas.openxmlformats.org/drawingml/2006/chartDrawing">
    <cdr:from>
      <cdr:x>0.22765</cdr:x>
      <cdr:y>0.01678</cdr:y>
    </cdr:from>
    <cdr:to>
      <cdr:x>0.80015</cdr:x>
      <cdr:y>0.0729</cdr:y>
    </cdr:to>
    <cdr:sp macro="" textlink="">
      <cdr:nvSpPr>
        <cdr:cNvPr id="2" name="1 CuadroTexto"/>
        <cdr:cNvSpPr txBox="1"/>
      </cdr:nvSpPr>
      <cdr:spPr>
        <a:xfrm xmlns:a="http://schemas.openxmlformats.org/drawingml/2006/main">
          <a:off x="1609723" y="85726"/>
          <a:ext cx="4010026"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nSpc>
              <a:spcPts val="1800"/>
            </a:lnSpc>
          </a:pPr>
          <a:r>
            <a:rPr lang="es-CR" sz="1800">
              <a:latin typeface="Times New Roman" pitchFamily="18" charset="0"/>
              <a:cs typeface="Times New Roman" pitchFamily="18" charset="0"/>
            </a:rPr>
            <a:t>Panorama Cuantitativo Universitario 2020</a:t>
          </a:r>
        </a:p>
        <a:p xmlns:a="http://schemas.openxmlformats.org/drawingml/2006/main">
          <a:pPr>
            <a:lnSpc>
              <a:spcPts val="1800"/>
            </a:lnSpc>
          </a:pPr>
          <a:endParaRPr lang="es-CR" sz="1800">
            <a:latin typeface="Times New Roman" pitchFamily="18" charset="0"/>
            <a:cs typeface="Times New Roman" pitchFamily="18" charset="0"/>
          </a:endParaRPr>
        </a:p>
      </cdr:txBody>
    </cdr:sp>
  </cdr:relSizeAnchor>
  <cdr:relSizeAnchor xmlns:cdr="http://schemas.openxmlformats.org/drawingml/2006/chartDrawing">
    <cdr:from>
      <cdr:x>0.00971</cdr:x>
      <cdr:y>0.01195</cdr:y>
    </cdr:from>
    <cdr:to>
      <cdr:x>0.21537</cdr:x>
      <cdr:y>0.0645</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AI-1</a:t>
          </a:r>
        </a:p>
      </cdr:txBody>
    </cdr:sp>
  </cdr:relSizeAnchor>
  <cdr:relSizeAnchor xmlns:cdr="http://schemas.openxmlformats.org/drawingml/2006/chartDrawing">
    <cdr:from>
      <cdr:x>0.04028</cdr:x>
      <cdr:y>0.80649</cdr:y>
    </cdr:from>
    <cdr:to>
      <cdr:x>0.16923</cdr:x>
      <cdr:y>0.8762</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0.01772</cdr:x>
      <cdr:y>0.95574</cdr:y>
    </cdr:from>
    <cdr:to>
      <cdr:x>0.24807</cdr:x>
      <cdr:y>0.9896</cdr:y>
    </cdr:to>
    <cdr:sp macro="" textlink="">
      <cdr:nvSpPr>
        <cdr:cNvPr id="5" name="4 CuadroTexto"/>
        <cdr:cNvSpPr txBox="1"/>
      </cdr:nvSpPr>
      <cdr:spPr>
        <a:xfrm xmlns:a="http://schemas.openxmlformats.org/drawingml/2006/main">
          <a:off x="122147" y="5248669"/>
          <a:ext cx="1602171" cy="1901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AI 2</a:t>
          </a:r>
        </a:p>
      </cdr:txBody>
    </cdr:sp>
  </cdr:relSizeAnchor>
</c:userShapes>
</file>

<file path=xl/drawings/drawing14.xml><?xml version="1.0" encoding="utf-8"?>
<c:userShapes xmlns:c="http://schemas.openxmlformats.org/drawingml/2006/chart">
  <cdr:relSizeAnchor xmlns:cdr="http://schemas.openxmlformats.org/drawingml/2006/chartDrawing">
    <cdr:from>
      <cdr:x>0.26218</cdr:x>
      <cdr:y>0.02879</cdr:y>
    </cdr:from>
    <cdr:to>
      <cdr:x>0.84751</cdr:x>
      <cdr:y>0.09861</cdr:y>
    </cdr:to>
    <cdr:sp macro="" textlink="">
      <cdr:nvSpPr>
        <cdr:cNvPr id="2" name="1 CuadroTexto"/>
        <cdr:cNvSpPr txBox="1"/>
      </cdr:nvSpPr>
      <cdr:spPr>
        <a:xfrm xmlns:a="http://schemas.openxmlformats.org/drawingml/2006/main">
          <a:off x="1983466" y="147852"/>
          <a:ext cx="4398790" cy="3508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a:t>
          </a:r>
          <a:r>
            <a:rPr lang="es-CR" sz="1800" baseline="0">
              <a:latin typeface="Times New Roman" pitchFamily="18" charset="0"/>
              <a:cs typeface="Times New Roman" pitchFamily="18" charset="0"/>
            </a:rPr>
            <a:t> Cuantitativo Universitario 2020</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0.01247</cdr:x>
      <cdr:y>0.02155</cdr:y>
    </cdr:from>
    <cdr:to>
      <cdr:x>0.2133</cdr:x>
      <cdr:y>0.08289</cdr:y>
    </cdr:to>
    <cdr:sp macro="" textlink="">
      <cdr:nvSpPr>
        <cdr:cNvPr id="3" name="2 CuadroTexto"/>
        <cdr:cNvSpPr txBox="1"/>
      </cdr:nvSpPr>
      <cdr:spPr>
        <a:xfrm xmlns:a="http://schemas.openxmlformats.org/drawingml/2006/main">
          <a:off x="85724" y="104775"/>
          <a:ext cx="1381125"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a:t>
          </a:r>
          <a:r>
            <a:rPr lang="es-CR" sz="1800" baseline="0">
              <a:latin typeface="Times New Roman" pitchFamily="18" charset="0"/>
              <a:cs typeface="Times New Roman" pitchFamily="18" charset="0"/>
            </a:rPr>
            <a:t>  RH4</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0.01475</cdr:x>
      <cdr:y>0.94791</cdr:y>
    </cdr:from>
    <cdr:to>
      <cdr:x>0.24629</cdr:x>
      <cdr:y>0.97944</cdr:y>
    </cdr:to>
    <cdr:sp macro="" textlink="">
      <cdr:nvSpPr>
        <cdr:cNvPr id="4" name="3 CuadroTexto"/>
        <cdr:cNvSpPr txBox="1"/>
      </cdr:nvSpPr>
      <cdr:spPr>
        <a:xfrm xmlns:a="http://schemas.openxmlformats.org/drawingml/2006/main">
          <a:off x="104774" y="4829175"/>
          <a:ext cx="1590675" cy="1619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t>Fuent:</a:t>
          </a:r>
          <a:r>
            <a:rPr lang="es-CR" sz="800" baseline="0"/>
            <a:t> Cuadro </a:t>
          </a:r>
          <a:r>
            <a:rPr lang="es-CR" sz="800" baseline="0">
              <a:latin typeface="Times New Roman" pitchFamily="18" charset="0"/>
              <a:cs typeface="Times New Roman" pitchFamily="18" charset="0"/>
            </a:rPr>
            <a:t>RH6</a:t>
          </a:r>
          <a:r>
            <a:rPr lang="es-CR" sz="800" baseline="0"/>
            <a:t> y RH7</a:t>
          </a:r>
          <a:endParaRPr lang="es-CR" sz="800"/>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749300</xdr:colOff>
      <xdr:row>5</xdr:row>
      <xdr:rowOff>6350</xdr:rowOff>
    </xdr:from>
    <xdr:to>
      <xdr:col>0</xdr:col>
      <xdr:colOff>1333500</xdr:colOff>
      <xdr:row>8</xdr:row>
      <xdr:rowOff>184150</xdr:rowOff>
    </xdr:to>
    <xdr:sp macro="" textlink="">
      <xdr:nvSpPr>
        <xdr:cNvPr id="2" name="Line 1">
          <a:extLst>
            <a:ext uri="{FF2B5EF4-FFF2-40B4-BE49-F238E27FC236}">
              <a16:creationId xmlns:a16="http://schemas.microsoft.com/office/drawing/2014/main" id="{00000000-0008-0000-0E00-000002000000}"/>
            </a:ext>
          </a:extLst>
        </xdr:cNvPr>
        <xdr:cNvSpPr>
          <a:spLocks noChangeShapeType="1"/>
        </xdr:cNvSpPr>
      </xdr:nvSpPr>
      <xdr:spPr bwMode="auto">
        <a:xfrm>
          <a:off x="749300" y="844550"/>
          <a:ext cx="584200" cy="742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5</xdr:row>
      <xdr:rowOff>12700</xdr:rowOff>
    </xdr:from>
    <xdr:to>
      <xdr:col>0</xdr:col>
      <xdr:colOff>1314450</xdr:colOff>
      <xdr:row>9</xdr:row>
      <xdr:rowOff>0</xdr:rowOff>
    </xdr:to>
    <xdr:sp macro="" textlink="">
      <xdr:nvSpPr>
        <xdr:cNvPr id="2" name="Line 9">
          <a:extLst>
            <a:ext uri="{FF2B5EF4-FFF2-40B4-BE49-F238E27FC236}">
              <a16:creationId xmlns:a16="http://schemas.microsoft.com/office/drawing/2014/main" id="{00000000-0008-0000-0F00-000002000000}"/>
            </a:ext>
          </a:extLst>
        </xdr:cNvPr>
        <xdr:cNvSpPr>
          <a:spLocks noChangeShapeType="1"/>
        </xdr:cNvSpPr>
      </xdr:nvSpPr>
      <xdr:spPr bwMode="auto">
        <a:xfrm>
          <a:off x="666750" y="742950"/>
          <a:ext cx="647700" cy="749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6350</xdr:rowOff>
    </xdr:from>
    <xdr:to>
      <xdr:col>9</xdr:col>
      <xdr:colOff>438150</xdr:colOff>
      <xdr:row>33</xdr:row>
      <xdr:rowOff>120650</xdr:rowOff>
    </xdr:to>
    <xdr:graphicFrame macro="">
      <xdr:nvGraphicFramePr>
        <xdr:cNvPr id="4" name="5 Gráfico">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0.23159</cdr:x>
      <cdr:y>0.01777</cdr:y>
    </cdr:from>
    <cdr:to>
      <cdr:x>0.80237</cdr:x>
      <cdr:y>0.07978</cdr:y>
    </cdr:to>
    <cdr:sp macro="" textlink="">
      <cdr:nvSpPr>
        <cdr:cNvPr id="2" name="1 CuadroTexto"/>
        <cdr:cNvSpPr txBox="1"/>
      </cdr:nvSpPr>
      <cdr:spPr>
        <a:xfrm xmlns:a="http://schemas.openxmlformats.org/drawingml/2006/main">
          <a:off x="1609723" y="85726"/>
          <a:ext cx="4010026"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 Universitario 2020</a:t>
          </a:r>
        </a:p>
      </cdr:txBody>
    </cdr:sp>
  </cdr:relSizeAnchor>
  <cdr:relSizeAnchor xmlns:cdr="http://schemas.openxmlformats.org/drawingml/2006/chartDrawing">
    <cdr:from>
      <cdr:x>0.0152</cdr:x>
      <cdr:y>0.0236</cdr:y>
    </cdr:from>
    <cdr:to>
      <cdr:x>0.22455</cdr:x>
      <cdr:y>0.08179</cdr:y>
    </cdr:to>
    <cdr:sp macro="" textlink="">
      <cdr:nvSpPr>
        <cdr:cNvPr id="3" name="2 CuadroTexto"/>
        <cdr:cNvSpPr txBox="1"/>
      </cdr:nvSpPr>
      <cdr:spPr>
        <a:xfrm xmlns:a="http://schemas.openxmlformats.org/drawingml/2006/main">
          <a:off x="104773" y="114301"/>
          <a:ext cx="1457325"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RH5</a:t>
          </a:r>
        </a:p>
      </cdr:txBody>
    </cdr:sp>
  </cdr:relSizeAnchor>
  <cdr:relSizeAnchor xmlns:cdr="http://schemas.openxmlformats.org/drawingml/2006/chartDrawing">
    <cdr:from>
      <cdr:x>0.041</cdr:x>
      <cdr:y>0.8055</cdr:y>
    </cdr:from>
    <cdr:to>
      <cdr:x>0.17342</cdr:x>
      <cdr:y>0.87277</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0.01629</cdr:x>
      <cdr:y>0.95146</cdr:y>
    </cdr:from>
    <cdr:to>
      <cdr:x>0.2506</cdr:x>
      <cdr:y>0.98753</cdr:y>
    </cdr:to>
    <cdr:sp macro="" textlink="">
      <cdr:nvSpPr>
        <cdr:cNvPr id="5" name="4 CuadroTexto"/>
        <cdr:cNvSpPr txBox="1"/>
      </cdr:nvSpPr>
      <cdr:spPr>
        <a:xfrm xmlns:a="http://schemas.openxmlformats.org/drawingml/2006/main">
          <a:off x="115754" y="5194199"/>
          <a:ext cx="1650856" cy="1969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RH8</a:t>
          </a:r>
          <a:r>
            <a:rPr lang="es-CR" sz="800" baseline="0">
              <a:latin typeface="Times New Roman" pitchFamily="18" charset="0"/>
              <a:cs typeface="Times New Roman" pitchFamily="18" charset="0"/>
            </a:rPr>
            <a:t> y RH9</a:t>
          </a:r>
          <a:endParaRPr lang="es-CR" sz="800">
            <a:latin typeface="Times New Roman" pitchFamily="18" charset="0"/>
            <a:cs typeface="Times New Roman" pitchFamily="18"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666750</xdr:colOff>
      <xdr:row>4</xdr:row>
      <xdr:rowOff>120650</xdr:rowOff>
    </xdr:from>
    <xdr:to>
      <xdr:col>0</xdr:col>
      <xdr:colOff>1314450</xdr:colOff>
      <xdr:row>8</xdr:row>
      <xdr:rowOff>152400</xdr:rowOff>
    </xdr:to>
    <xdr:sp macro="" textlink="">
      <xdr:nvSpPr>
        <xdr:cNvPr id="2" name="Line 1">
          <a:extLst>
            <a:ext uri="{FF2B5EF4-FFF2-40B4-BE49-F238E27FC236}">
              <a16:creationId xmlns:a16="http://schemas.microsoft.com/office/drawing/2014/main" id="{00000000-0008-0000-1100-000002000000}"/>
            </a:ext>
          </a:extLst>
        </xdr:cNvPr>
        <xdr:cNvSpPr>
          <a:spLocks noChangeShapeType="1"/>
        </xdr:cNvSpPr>
      </xdr:nvSpPr>
      <xdr:spPr bwMode="auto">
        <a:xfrm>
          <a:off x="666750" y="800100"/>
          <a:ext cx="647700" cy="781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c:userShapes xmlns:c="http://schemas.openxmlformats.org/drawingml/2006/chart">
  <cdr:relSizeAnchor xmlns:cdr="http://schemas.openxmlformats.org/drawingml/2006/chartDrawing">
    <cdr:from>
      <cdr:x>0</cdr:x>
      <cdr:y>0.12016</cdr:y>
    </cdr:from>
    <cdr:to>
      <cdr:x>0.99975</cdr:x>
      <cdr:y>0.20937</cdr:y>
    </cdr:to>
    <cdr:sp macro="" textlink="">
      <cdr:nvSpPr>
        <cdr:cNvPr id="2" name="1 CuadroTexto"/>
        <cdr:cNvSpPr txBox="1"/>
      </cdr:nvSpPr>
      <cdr:spPr>
        <a:xfrm xmlns:a="http://schemas.openxmlformats.org/drawingml/2006/main">
          <a:off x="0" y="535949"/>
          <a:ext cx="6191250" cy="3975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la UCR. </a:t>
          </a:r>
        </a:p>
      </cdr:txBody>
    </cdr:sp>
  </cdr:relSizeAnchor>
  <cdr:relSizeAnchor xmlns:cdr="http://schemas.openxmlformats.org/drawingml/2006/chartDrawing">
    <cdr:from>
      <cdr:x>0.68958</cdr:x>
      <cdr:y>0.52222</cdr:y>
    </cdr:from>
    <cdr:to>
      <cdr:x>0.791</cdr:x>
      <cdr:y>0.56679</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0.03176</cdr:x>
      <cdr:y>0.9155</cdr:y>
    </cdr:from>
    <cdr:to>
      <cdr:x>0.25125</cdr:x>
      <cdr:y>0.9759</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RH 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0.02643</cdr:x>
      <cdr:y>0.04072</cdr:y>
    </cdr:from>
    <cdr:to>
      <cdr:x>0.24105</cdr:x>
      <cdr:y>0.10516</cdr:y>
    </cdr:to>
    <cdr:sp macro="" textlink="">
      <cdr:nvSpPr>
        <cdr:cNvPr id="6" name="5 CuadroTexto"/>
        <cdr:cNvSpPr txBox="1"/>
      </cdr:nvSpPr>
      <cdr:spPr>
        <a:xfrm xmlns:a="http://schemas.openxmlformats.org/drawingml/2006/main">
          <a:off x="163635" y="182782"/>
          <a:ext cx="1331790" cy="2872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RH1</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781050</xdr:colOff>
      <xdr:row>4</xdr:row>
      <xdr:rowOff>114300</xdr:rowOff>
    </xdr:from>
    <xdr:to>
      <xdr:col>0</xdr:col>
      <xdr:colOff>1428750</xdr:colOff>
      <xdr:row>8</xdr:row>
      <xdr:rowOff>158750</xdr:rowOff>
    </xdr:to>
    <xdr:sp macro="" textlink="">
      <xdr:nvSpPr>
        <xdr:cNvPr id="2" name="Line 1">
          <a:extLst>
            <a:ext uri="{FF2B5EF4-FFF2-40B4-BE49-F238E27FC236}">
              <a16:creationId xmlns:a16="http://schemas.microsoft.com/office/drawing/2014/main" id="{00000000-0008-0000-1200-000002000000}"/>
            </a:ext>
          </a:extLst>
        </xdr:cNvPr>
        <xdr:cNvSpPr>
          <a:spLocks noChangeShapeType="1"/>
        </xdr:cNvSpPr>
      </xdr:nvSpPr>
      <xdr:spPr bwMode="auto">
        <a:xfrm>
          <a:off x="781050" y="717550"/>
          <a:ext cx="647700" cy="679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12700</xdr:colOff>
      <xdr:row>0</xdr:row>
      <xdr:rowOff>19050</xdr:rowOff>
    </xdr:from>
    <xdr:to>
      <xdr:col>9</xdr:col>
      <xdr:colOff>730250</xdr:colOff>
      <xdr:row>33</xdr:row>
      <xdr:rowOff>171450</xdr:rowOff>
    </xdr:to>
    <xdr:graphicFrame macro="">
      <xdr:nvGraphicFramePr>
        <xdr:cNvPr id="3" name="4 Gráfico">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0.15124</cdr:x>
      <cdr:y>0.07451</cdr:y>
    </cdr:from>
    <cdr:to>
      <cdr:x>0.88714</cdr:x>
      <cdr:y>0.20895</cdr:y>
    </cdr:to>
    <cdr:sp macro="" textlink="">
      <cdr:nvSpPr>
        <cdr:cNvPr id="2" name="1 CuadroTexto"/>
        <cdr:cNvSpPr txBox="1"/>
      </cdr:nvSpPr>
      <cdr:spPr>
        <a:xfrm xmlns:a="http://schemas.openxmlformats.org/drawingml/2006/main">
          <a:off x="1104898" y="342900"/>
          <a:ext cx="5334001" cy="619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itchFamily="18" charset="0"/>
              <a:cs typeface="Times New Roman" pitchFamily="18" charset="0"/>
            </a:rPr>
            <a:t>Distribución relativa del Personal Docente en Régimen </a:t>
          </a:r>
        </a:p>
        <a:p xmlns:a="http://schemas.openxmlformats.org/drawingml/2006/main">
          <a:pPr algn="ctr"/>
          <a:r>
            <a:rPr lang="es-CR" sz="1800">
              <a:latin typeface="Times New Roman" pitchFamily="18" charset="0"/>
              <a:cs typeface="Times New Roman" pitchFamily="18" charset="0"/>
            </a:rPr>
            <a:t>Académico, según jornada  I ciclo y II ciclo</a:t>
          </a:r>
        </a:p>
      </cdr:txBody>
    </cdr:sp>
  </cdr:relSizeAnchor>
  <cdr:relSizeAnchor xmlns:cdr="http://schemas.openxmlformats.org/drawingml/2006/chartDrawing">
    <cdr:from>
      <cdr:x>0.23622</cdr:x>
      <cdr:y>0.02292</cdr:y>
    </cdr:from>
    <cdr:to>
      <cdr:x>0.80577</cdr:x>
      <cdr:y>0.11667</cdr:y>
    </cdr:to>
    <cdr:sp macro="" textlink="">
      <cdr:nvSpPr>
        <cdr:cNvPr id="3" name="2 CuadroTexto"/>
        <cdr:cNvSpPr txBox="1"/>
      </cdr:nvSpPr>
      <cdr:spPr>
        <a:xfrm xmlns:a="http://schemas.openxmlformats.org/drawingml/2006/main">
          <a:off x="1714500" y="104775"/>
          <a:ext cx="4133850" cy="4286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2020</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RH6</a:t>
          </a:r>
        </a:p>
      </cdr:txBody>
    </cdr:sp>
  </cdr:relSizeAnchor>
  <cdr:relSizeAnchor xmlns:cdr="http://schemas.openxmlformats.org/drawingml/2006/chartDrawing">
    <cdr:from>
      <cdr:x>0.01763</cdr:x>
      <cdr:y>0.9304</cdr:y>
    </cdr:from>
    <cdr:to>
      <cdr:x>0.21473</cdr:x>
      <cdr:y>0.98542</cdr:y>
    </cdr:to>
    <cdr:sp macro="" textlink="">
      <cdr:nvSpPr>
        <cdr:cNvPr id="5" name="4 CuadroTexto"/>
        <cdr:cNvSpPr txBox="1"/>
      </cdr:nvSpPr>
      <cdr:spPr>
        <a:xfrm xmlns:a="http://schemas.openxmlformats.org/drawingml/2006/main">
          <a:off x="133350" y="4248150"/>
          <a:ext cx="142875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RH 10 y RH 11</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666750</xdr:colOff>
      <xdr:row>5</xdr:row>
      <xdr:rowOff>0</xdr:rowOff>
    </xdr:from>
    <xdr:to>
      <xdr:col>0</xdr:col>
      <xdr:colOff>1314450</xdr:colOff>
      <xdr:row>8</xdr:row>
      <xdr:rowOff>63500</xdr:rowOff>
    </xdr:to>
    <xdr:sp macro="" textlink="">
      <xdr:nvSpPr>
        <xdr:cNvPr id="2" name="Line 1">
          <a:extLst>
            <a:ext uri="{FF2B5EF4-FFF2-40B4-BE49-F238E27FC236}">
              <a16:creationId xmlns:a16="http://schemas.microsoft.com/office/drawing/2014/main" id="{00000000-0008-0000-1400-000002000000}"/>
            </a:ext>
          </a:extLst>
        </xdr:cNvPr>
        <xdr:cNvSpPr>
          <a:spLocks noChangeShapeType="1"/>
        </xdr:cNvSpPr>
      </xdr:nvSpPr>
      <xdr:spPr bwMode="auto">
        <a:xfrm>
          <a:off x="666750" y="806450"/>
          <a:ext cx="64770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673100</xdr:colOff>
      <xdr:row>5</xdr:row>
      <xdr:rowOff>6350</xdr:rowOff>
    </xdr:from>
    <xdr:to>
      <xdr:col>0</xdr:col>
      <xdr:colOff>1320800</xdr:colOff>
      <xdr:row>8</xdr:row>
      <xdr:rowOff>152400</xdr:rowOff>
    </xdr:to>
    <xdr:sp macro="" textlink="">
      <xdr:nvSpPr>
        <xdr:cNvPr id="2" name="Line 1">
          <a:extLst>
            <a:ext uri="{FF2B5EF4-FFF2-40B4-BE49-F238E27FC236}">
              <a16:creationId xmlns:a16="http://schemas.microsoft.com/office/drawing/2014/main" id="{00000000-0008-0000-1500-000002000000}"/>
            </a:ext>
          </a:extLst>
        </xdr:cNvPr>
        <xdr:cNvSpPr>
          <a:spLocks noChangeShapeType="1"/>
        </xdr:cNvSpPr>
      </xdr:nvSpPr>
      <xdr:spPr bwMode="auto">
        <a:xfrm>
          <a:off x="673100" y="812800"/>
          <a:ext cx="647700" cy="635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19050</xdr:colOff>
      <xdr:row>0</xdr:row>
      <xdr:rowOff>38100</xdr:rowOff>
    </xdr:from>
    <xdr:to>
      <xdr:col>9</xdr:col>
      <xdr:colOff>742950</xdr:colOff>
      <xdr:row>34</xdr:row>
      <xdr:rowOff>12700</xdr:rowOff>
    </xdr:to>
    <xdr:graphicFrame macro="">
      <xdr:nvGraphicFramePr>
        <xdr:cNvPr id="4" name="4 Gráfico">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0.15173</cdr:x>
      <cdr:y>0.07476</cdr:y>
    </cdr:from>
    <cdr:to>
      <cdr:x>0.88738</cdr:x>
      <cdr:y>0.19967</cdr:y>
    </cdr:to>
    <cdr:sp macro="" textlink="">
      <cdr:nvSpPr>
        <cdr:cNvPr id="2" name="1 CuadroTexto"/>
        <cdr:cNvSpPr txBox="1"/>
      </cdr:nvSpPr>
      <cdr:spPr>
        <a:xfrm xmlns:a="http://schemas.openxmlformats.org/drawingml/2006/main">
          <a:off x="1110693" y="411480"/>
          <a:ext cx="5362014" cy="6934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itchFamily="18" charset="0"/>
              <a:cs typeface="Times New Roman" pitchFamily="18" charset="0"/>
            </a:rPr>
            <a:t>Distribución absoluta del Personal Docente Interino, </a:t>
          </a:r>
        </a:p>
        <a:p xmlns:a="http://schemas.openxmlformats.org/drawingml/2006/main">
          <a:pPr algn="ctr"/>
          <a:r>
            <a:rPr lang="es-CR" sz="1800">
              <a:latin typeface="Times New Roman" pitchFamily="18" charset="0"/>
              <a:cs typeface="Times New Roman" pitchFamily="18" charset="0"/>
            </a:rPr>
            <a:t>según jornada  I ciclo y II ciclo</a:t>
          </a:r>
        </a:p>
      </cdr:txBody>
    </cdr:sp>
  </cdr:relSizeAnchor>
  <cdr:relSizeAnchor xmlns:cdr="http://schemas.openxmlformats.org/drawingml/2006/chartDrawing">
    <cdr:from>
      <cdr:x>0.23622</cdr:x>
      <cdr:y>0.02292</cdr:y>
    </cdr:from>
    <cdr:to>
      <cdr:x>0.80577</cdr:x>
      <cdr:y>0.11667</cdr:y>
    </cdr:to>
    <cdr:sp macro="" textlink="">
      <cdr:nvSpPr>
        <cdr:cNvPr id="3" name="2 CuadroTexto"/>
        <cdr:cNvSpPr txBox="1"/>
      </cdr:nvSpPr>
      <cdr:spPr>
        <a:xfrm xmlns:a="http://schemas.openxmlformats.org/drawingml/2006/main">
          <a:off x="1714500" y="104775"/>
          <a:ext cx="4133850" cy="4286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2020</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RH7</a:t>
          </a:r>
        </a:p>
      </cdr:txBody>
    </cdr:sp>
  </cdr:relSizeAnchor>
  <cdr:relSizeAnchor xmlns:cdr="http://schemas.openxmlformats.org/drawingml/2006/chartDrawing">
    <cdr:from>
      <cdr:x>0.01837</cdr:x>
      <cdr:y>0.92917</cdr:y>
    </cdr:from>
    <cdr:to>
      <cdr:x>0.21522</cdr:x>
      <cdr:y>0.98542</cdr:y>
    </cdr:to>
    <cdr:sp macro="" textlink="">
      <cdr:nvSpPr>
        <cdr:cNvPr id="5" name="4 CuadroTexto"/>
        <cdr:cNvSpPr txBox="1"/>
      </cdr:nvSpPr>
      <cdr:spPr>
        <a:xfrm xmlns:a="http://schemas.openxmlformats.org/drawingml/2006/main">
          <a:off x="133350" y="4248150"/>
          <a:ext cx="142875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RH 12 y RH 13</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660400</xdr:colOff>
      <xdr:row>7</xdr:row>
      <xdr:rowOff>0</xdr:rowOff>
    </xdr:from>
    <xdr:to>
      <xdr:col>0</xdr:col>
      <xdr:colOff>1117600</xdr:colOff>
      <xdr:row>11</xdr:row>
      <xdr:rowOff>0</xdr:rowOff>
    </xdr:to>
    <xdr:sp macro="" textlink="">
      <xdr:nvSpPr>
        <xdr:cNvPr id="2" name="Line 1">
          <a:extLst>
            <a:ext uri="{FF2B5EF4-FFF2-40B4-BE49-F238E27FC236}">
              <a16:creationId xmlns:a16="http://schemas.microsoft.com/office/drawing/2014/main" id="{00000000-0008-0000-1800-000002000000}"/>
            </a:ext>
          </a:extLst>
        </xdr:cNvPr>
        <xdr:cNvSpPr>
          <a:spLocks noChangeShapeType="1"/>
        </xdr:cNvSpPr>
      </xdr:nvSpPr>
      <xdr:spPr bwMode="auto">
        <a:xfrm>
          <a:off x="660400" y="1117600"/>
          <a:ext cx="457200" cy="641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19050</xdr:rowOff>
    </xdr:from>
    <xdr:to>
      <xdr:col>8</xdr:col>
      <xdr:colOff>711200</xdr:colOff>
      <xdr:row>33</xdr:row>
      <xdr:rowOff>38100</xdr:rowOff>
    </xdr:to>
    <xdr:graphicFrame macro="">
      <xdr:nvGraphicFramePr>
        <xdr:cNvPr id="4" name="9 Gráfico">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0.0203</cdr:x>
      <cdr:y>0.9297</cdr:y>
    </cdr:from>
    <cdr:to>
      <cdr:x>0.24273</cdr:x>
      <cdr:y>0.9823</cdr:y>
    </cdr:to>
    <cdr:sp macro="" textlink="">
      <cdr:nvSpPr>
        <cdr:cNvPr id="2" name="1 CuadroTexto"/>
        <cdr:cNvSpPr txBox="1"/>
      </cdr:nvSpPr>
      <cdr:spPr>
        <a:xfrm xmlns:a="http://schemas.openxmlformats.org/drawingml/2006/main">
          <a:off x="142875" y="5000624"/>
          <a:ext cx="152400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a:t>
          </a:r>
          <a:r>
            <a:rPr lang="es-CR" sz="800" baseline="0">
              <a:latin typeface="Times New Roman" pitchFamily="18" charset="0"/>
              <a:cs typeface="Times New Roman" pitchFamily="18" charset="0"/>
            </a:rPr>
            <a:t> Cuadro  RH 15</a:t>
          </a:r>
          <a:endParaRPr lang="es-CR" sz="800">
            <a:latin typeface="Times New Roman" pitchFamily="18" charset="0"/>
            <a:cs typeface="Times New Roman" pitchFamily="18" charset="0"/>
          </a:endParaRPr>
        </a:p>
      </cdr:txBody>
    </cdr:sp>
  </cdr:relSizeAnchor>
  <cdr:relSizeAnchor xmlns:cdr="http://schemas.openxmlformats.org/drawingml/2006/chartDrawing">
    <cdr:from>
      <cdr:x>0.21567</cdr:x>
      <cdr:y>0.06473</cdr:y>
    </cdr:from>
    <cdr:to>
      <cdr:x>0.34956</cdr:x>
      <cdr:y>0.26084</cdr:y>
    </cdr:to>
    <cdr:sp macro="" textlink="">
      <cdr:nvSpPr>
        <cdr:cNvPr id="3" name="2 CuadroTexto"/>
        <cdr:cNvSpPr txBox="1"/>
      </cdr:nvSpPr>
      <cdr:spPr>
        <a:xfrm xmlns:a="http://schemas.openxmlformats.org/drawingml/2006/main">
          <a:off x="1476375" y="30479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0.02822</cdr:x>
      <cdr:y>0.07303</cdr:y>
    </cdr:from>
    <cdr:to>
      <cdr:x>0.16188</cdr:x>
      <cdr:y>0.13669</cdr:y>
    </cdr:to>
    <cdr:sp macro="" textlink="">
      <cdr:nvSpPr>
        <cdr:cNvPr id="4" name="3 CuadroTexto"/>
        <cdr:cNvSpPr txBox="1"/>
      </cdr:nvSpPr>
      <cdr:spPr>
        <a:xfrm xmlns:a="http://schemas.openxmlformats.org/drawingml/2006/main">
          <a:off x="200025" y="342900"/>
          <a:ext cx="91440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0.23695</cdr:x>
      <cdr:y>0.02296</cdr:y>
    </cdr:from>
    <cdr:to>
      <cdr:x>0.83649</cdr:x>
      <cdr:y>0.08738</cdr:y>
    </cdr:to>
    <cdr:sp macro="" textlink="">
      <cdr:nvSpPr>
        <cdr:cNvPr id="5" name="4 CuadroTexto"/>
        <cdr:cNvSpPr txBox="1"/>
      </cdr:nvSpPr>
      <cdr:spPr>
        <a:xfrm xmlns:a="http://schemas.openxmlformats.org/drawingml/2006/main">
          <a:off x="1619249" y="114300"/>
          <a:ext cx="4076701"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 Universitario  2020</a:t>
          </a:r>
        </a:p>
      </cdr:txBody>
    </cdr:sp>
  </cdr:relSizeAnchor>
  <cdr:relSizeAnchor xmlns:cdr="http://schemas.openxmlformats.org/drawingml/2006/chartDrawing">
    <cdr:from>
      <cdr:x>0.00586</cdr:x>
      <cdr:y>0.01514</cdr:y>
    </cdr:from>
    <cdr:to>
      <cdr:x>0.2112</cdr:x>
      <cdr:y>0.08738</cdr:y>
    </cdr:to>
    <cdr:sp macro="" textlink="">
      <cdr:nvSpPr>
        <cdr:cNvPr id="6" name="5 CuadroTexto"/>
        <cdr:cNvSpPr txBox="1"/>
      </cdr:nvSpPr>
      <cdr:spPr>
        <a:xfrm xmlns:a="http://schemas.openxmlformats.org/drawingml/2006/main">
          <a:off x="38099" y="76200"/>
          <a:ext cx="1409701"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RH 8</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647700</xdr:colOff>
      <xdr:row>4</xdr:row>
      <xdr:rowOff>114300</xdr:rowOff>
    </xdr:from>
    <xdr:to>
      <xdr:col>0</xdr:col>
      <xdr:colOff>1098550</xdr:colOff>
      <xdr:row>10</xdr:row>
      <xdr:rowOff>0</xdr:rowOff>
    </xdr:to>
    <xdr:sp macro="" textlink="">
      <xdr:nvSpPr>
        <xdr:cNvPr id="2" name="Line 2">
          <a:extLst>
            <a:ext uri="{FF2B5EF4-FFF2-40B4-BE49-F238E27FC236}">
              <a16:creationId xmlns:a16="http://schemas.microsoft.com/office/drawing/2014/main" id="{00000000-0008-0000-0500-000002000000}"/>
            </a:ext>
          </a:extLst>
        </xdr:cNvPr>
        <xdr:cNvSpPr>
          <a:spLocks noChangeShapeType="1"/>
        </xdr:cNvSpPr>
      </xdr:nvSpPr>
      <xdr:spPr bwMode="auto">
        <a:xfrm>
          <a:off x="647700" y="736600"/>
          <a:ext cx="450850" cy="850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596900</xdr:colOff>
      <xdr:row>29</xdr:row>
      <xdr:rowOff>82550</xdr:rowOff>
    </xdr:to>
    <xdr:graphicFrame macro="">
      <xdr:nvGraphicFramePr>
        <xdr:cNvPr id="3" name="2 Gráfico">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0.18966</cdr:x>
      <cdr:y>0.06472</cdr:y>
    </cdr:from>
    <cdr:to>
      <cdr:x>0.92246</cdr:x>
      <cdr:y>0.19966</cdr:y>
    </cdr:to>
    <cdr:sp macro="" textlink="">
      <cdr:nvSpPr>
        <cdr:cNvPr id="2" name="1 CuadroTexto"/>
        <cdr:cNvSpPr txBox="1"/>
      </cdr:nvSpPr>
      <cdr:spPr>
        <a:xfrm xmlns:a="http://schemas.openxmlformats.org/drawingml/2006/main">
          <a:off x="1546370" y="358154"/>
          <a:ext cx="5974797" cy="74674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itchFamily="18" charset="0"/>
              <a:cs typeface="Times New Roman" pitchFamily="18" charset="0"/>
            </a:rPr>
            <a:t>Incremento de los Ingresos Reales de la Universidad</a:t>
          </a:r>
        </a:p>
        <a:p xmlns:a="http://schemas.openxmlformats.org/drawingml/2006/main">
          <a:pPr algn="ctr"/>
          <a:r>
            <a:rPr lang="es-CR" sz="1800">
              <a:latin typeface="Times New Roman" pitchFamily="18" charset="0"/>
              <a:cs typeface="Times New Roman" pitchFamily="18" charset="0"/>
            </a:rPr>
            <a:t>de Costa Rica.  2015 - 2019</a:t>
          </a:r>
        </a:p>
      </cdr:txBody>
    </cdr:sp>
  </cdr:relSizeAnchor>
  <cdr:relSizeAnchor xmlns:cdr="http://schemas.openxmlformats.org/drawingml/2006/chartDrawing">
    <cdr:from>
      <cdr:x>0.02336</cdr:x>
      <cdr:y>0.93115</cdr:y>
    </cdr:from>
    <cdr:to>
      <cdr:x>0.16355</cdr:x>
      <cdr:y>0.98107</cdr:y>
    </cdr:to>
    <cdr:sp macro="" textlink="">
      <cdr:nvSpPr>
        <cdr:cNvPr id="3" name="2 CuadroTexto"/>
        <cdr:cNvSpPr txBox="1"/>
      </cdr:nvSpPr>
      <cdr:spPr>
        <a:xfrm xmlns:a="http://schemas.openxmlformats.org/drawingml/2006/main">
          <a:off x="190463" y="5153017"/>
          <a:ext cx="1143026" cy="2762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900">
              <a:latin typeface="Times New Roman" pitchFamily="18" charset="0"/>
              <a:cs typeface="Times New Roman" pitchFamily="18" charset="0"/>
            </a:rPr>
            <a:t>Fuente: Cuadro RF1</a:t>
          </a:r>
        </a:p>
      </cdr:txBody>
    </cdr:sp>
  </cdr:relSizeAnchor>
  <cdr:relSizeAnchor xmlns:cdr="http://schemas.openxmlformats.org/drawingml/2006/chartDrawing">
    <cdr:from>
      <cdr:x>0.30958</cdr:x>
      <cdr:y>0.01205</cdr:y>
    </cdr:from>
    <cdr:to>
      <cdr:x>0.8271</cdr:x>
      <cdr:y>0.07229</cdr:y>
    </cdr:to>
    <cdr:sp macro="" textlink="">
      <cdr:nvSpPr>
        <cdr:cNvPr id="4" name="3 CuadroTexto"/>
        <cdr:cNvSpPr txBox="1"/>
      </cdr:nvSpPr>
      <cdr:spPr>
        <a:xfrm xmlns:a="http://schemas.openxmlformats.org/drawingml/2006/main">
          <a:off x="2524124" y="66675"/>
          <a:ext cx="4219576"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a:t>
          </a:r>
          <a:r>
            <a:rPr lang="es-CR" sz="1800" baseline="0">
              <a:latin typeface="Times New Roman" pitchFamily="18" charset="0"/>
              <a:cs typeface="Times New Roman" pitchFamily="18" charset="0"/>
            </a:rPr>
            <a:t>  Cuantitativo  Universitario 2020</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0.02609</cdr:x>
      <cdr:y>0.02123</cdr:y>
    </cdr:from>
    <cdr:to>
      <cdr:x>0.20561</cdr:x>
      <cdr:y>0.08147</cdr:y>
    </cdr:to>
    <cdr:sp macro="" textlink="">
      <cdr:nvSpPr>
        <cdr:cNvPr id="5" name="1 CuadroTexto"/>
        <cdr:cNvSpPr txBox="1"/>
      </cdr:nvSpPr>
      <cdr:spPr>
        <a:xfrm xmlns:a="http://schemas.openxmlformats.org/drawingml/2006/main">
          <a:off x="212725" y="117475"/>
          <a:ext cx="1463675" cy="3333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800">
              <a:latin typeface="Times New Roman" pitchFamily="18" charset="0"/>
              <a:cs typeface="Times New Roman" pitchFamily="18" charset="0"/>
            </a:rPr>
            <a:t>Gráfico</a:t>
          </a:r>
          <a:r>
            <a:rPr lang="es-CR" sz="1800" baseline="0">
              <a:latin typeface="Times New Roman" pitchFamily="18" charset="0"/>
              <a:cs typeface="Times New Roman" pitchFamily="18" charset="0"/>
            </a:rPr>
            <a:t> RF1</a:t>
          </a:r>
          <a:endParaRPr lang="es-CR" sz="1800">
            <a:latin typeface="Times New Roman" pitchFamily="18" charset="0"/>
            <a:cs typeface="Times New Roman" pitchFamily="18" charset="0"/>
          </a:endParaRPr>
        </a:p>
      </cdr:txBody>
    </cdr:sp>
  </cdr:relSizeAnchor>
  <cdr:relSizeAnchor xmlns:cdr="http://schemas.openxmlformats.org/drawingml/2006/chartDrawing">
    <cdr:from>
      <cdr:x>0.18285</cdr:x>
      <cdr:y>0.90749</cdr:y>
    </cdr:from>
    <cdr:to>
      <cdr:x>0.62443</cdr:x>
      <cdr:y>0.96136</cdr:y>
    </cdr:to>
    <cdr:sp macro="" textlink="">
      <cdr:nvSpPr>
        <cdr:cNvPr id="6" name="CuadroTexto 5"/>
        <cdr:cNvSpPr txBox="1"/>
      </cdr:nvSpPr>
      <cdr:spPr>
        <a:xfrm xmlns:a="http://schemas.openxmlformats.org/drawingml/2006/main">
          <a:off x="1530350" y="4921250"/>
          <a:ext cx="3695700" cy="292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sz="1100"/>
        </a:p>
      </cdr:txBody>
    </cdr:sp>
  </cdr:relSizeAnchor>
  <cdr:relSizeAnchor xmlns:cdr="http://schemas.openxmlformats.org/drawingml/2006/chartDrawing">
    <cdr:from>
      <cdr:x>0.35964</cdr:x>
      <cdr:y>0.93443</cdr:y>
    </cdr:from>
    <cdr:to>
      <cdr:x>0.97041</cdr:x>
      <cdr:y>0.98361</cdr:y>
    </cdr:to>
    <cdr:sp macro="" textlink="">
      <cdr:nvSpPr>
        <cdr:cNvPr id="7" name="CuadroTexto 6"/>
        <cdr:cNvSpPr txBox="1"/>
      </cdr:nvSpPr>
      <cdr:spPr>
        <a:xfrm xmlns:a="http://schemas.openxmlformats.org/drawingml/2006/main">
          <a:off x="3009900" y="5067300"/>
          <a:ext cx="51117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900">
              <a:latin typeface="Times New Roman" panose="02020603050405020304" pitchFamily="18" charset="0"/>
              <a:cs typeface="Times New Roman" panose="02020603050405020304" pitchFamily="18" charset="0"/>
            </a:rPr>
            <a:t>Nota: Se presenta la misma información</a:t>
          </a:r>
          <a:r>
            <a:rPr lang="es-CR" sz="900" baseline="0">
              <a:latin typeface="Times New Roman" panose="02020603050405020304" pitchFamily="18" charset="0"/>
              <a:cs typeface="Times New Roman" panose="02020603050405020304" pitchFamily="18" charset="0"/>
            </a:rPr>
            <a:t> del año anterior ya que no se contaba con la informacion del 2020.</a:t>
          </a:r>
          <a:endParaRPr lang="es-CR" sz="900">
            <a:latin typeface="Times New Roman" panose="02020603050405020304" pitchFamily="18" charset="0"/>
            <a:cs typeface="Times New Roman" panose="02020603050405020304" pitchFamily="18" charset="0"/>
          </a:endParaRP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0</xdr:row>
      <xdr:rowOff>19050</xdr:rowOff>
    </xdr:from>
    <xdr:to>
      <xdr:col>8</xdr:col>
      <xdr:colOff>698500</xdr:colOff>
      <xdr:row>25</xdr:row>
      <xdr:rowOff>107950</xdr:rowOff>
    </xdr:to>
    <xdr:graphicFrame macro="">
      <xdr:nvGraphicFramePr>
        <xdr:cNvPr id="4" name="2 Gráfico">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0.01007</cdr:x>
      <cdr:y>0.08729</cdr:y>
    </cdr:from>
    <cdr:to>
      <cdr:x>0.99885</cdr:x>
      <cdr:y>0.26903</cdr:y>
    </cdr:to>
    <cdr:sp macro="" textlink="">
      <cdr:nvSpPr>
        <cdr:cNvPr id="2" name="1 CuadroTexto"/>
        <cdr:cNvSpPr txBox="1"/>
      </cdr:nvSpPr>
      <cdr:spPr>
        <a:xfrm xmlns:a="http://schemas.openxmlformats.org/drawingml/2006/main">
          <a:off x="66675" y="437374"/>
          <a:ext cx="6715125" cy="9056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 Programa </a:t>
          </a:r>
        </a:p>
        <a:p xmlns:a="http://schemas.openxmlformats.org/drawingml/2006/main">
          <a:pPr algn="ctr"/>
          <a:r>
            <a:rPr lang="es-CR" sz="1800">
              <a:latin typeface="Times New Roman" pitchFamily="18" charset="0"/>
              <a:cs typeface="Times New Roman" pitchFamily="18" charset="0"/>
            </a:rPr>
            <a:t>de Docencia </a:t>
          </a:r>
        </a:p>
      </cdr:txBody>
    </cdr:sp>
  </cdr:relSizeAnchor>
  <cdr:relSizeAnchor xmlns:cdr="http://schemas.openxmlformats.org/drawingml/2006/chartDrawing">
    <cdr:from>
      <cdr:x>0.68737</cdr:x>
      <cdr:y>0.51633</cdr:y>
    </cdr:from>
    <cdr:to>
      <cdr:x>0.78854</cdr:x>
      <cdr:y>0.56065</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0.03176</cdr:x>
      <cdr:y>0.91648</cdr:y>
    </cdr:from>
    <cdr:to>
      <cdr:x>0.25076</cdr:x>
      <cdr:y>0.9786</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0.01499</cdr:x>
      <cdr:y>0.02149</cdr:y>
    </cdr:from>
    <cdr:to>
      <cdr:x>0.22911</cdr:x>
      <cdr:y>0.08471</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D1</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714375</xdr:colOff>
      <xdr:row>5</xdr:row>
      <xdr:rowOff>0</xdr:rowOff>
    </xdr:from>
    <xdr:to>
      <xdr:col>0</xdr:col>
      <xdr:colOff>1247775</xdr:colOff>
      <xdr:row>8</xdr:row>
      <xdr:rowOff>114300</xdr:rowOff>
    </xdr:to>
    <xdr:sp macro="" textlink="">
      <xdr:nvSpPr>
        <xdr:cNvPr id="2" name="Line 1">
          <a:extLst>
            <a:ext uri="{FF2B5EF4-FFF2-40B4-BE49-F238E27FC236}">
              <a16:creationId xmlns:a16="http://schemas.microsoft.com/office/drawing/2014/main" id="{00000000-0008-0000-2300-000002000000}"/>
            </a:ext>
          </a:extLst>
        </xdr:cNvPr>
        <xdr:cNvSpPr>
          <a:spLocks noChangeShapeType="1"/>
        </xdr:cNvSpPr>
      </xdr:nvSpPr>
      <xdr:spPr bwMode="auto">
        <a:xfrm>
          <a:off x="714375" y="723900"/>
          <a:ext cx="53340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19050</xdr:colOff>
      <xdr:row>0</xdr:row>
      <xdr:rowOff>38100</xdr:rowOff>
    </xdr:from>
    <xdr:to>
      <xdr:col>9</xdr:col>
      <xdr:colOff>361950</xdr:colOff>
      <xdr:row>38</xdr:row>
      <xdr:rowOff>0</xdr:rowOff>
    </xdr:to>
    <xdr:graphicFrame macro="">
      <xdr:nvGraphicFramePr>
        <xdr:cNvPr id="4" name="2 Gráfico">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0.12698</cdr:x>
      <cdr:y>0.0954</cdr:y>
    </cdr:from>
    <cdr:to>
      <cdr:x>0.86155</cdr:x>
      <cdr:y>0.23772</cdr:y>
    </cdr:to>
    <cdr:sp macro="" textlink="">
      <cdr:nvSpPr>
        <cdr:cNvPr id="2" name="1 CuadroTexto"/>
        <cdr:cNvSpPr txBox="1"/>
      </cdr:nvSpPr>
      <cdr:spPr>
        <a:xfrm xmlns:a="http://schemas.openxmlformats.org/drawingml/2006/main">
          <a:off x="914400" y="571893"/>
          <a:ext cx="5289550" cy="85312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a:t>
          </a:r>
          <a:r>
            <a:rPr lang="es-CR" sz="1800" baseline="0">
              <a:latin typeface="Times New Roman" pitchFamily="18" charset="0"/>
              <a:cs typeface="Times New Roman" pitchFamily="18" charset="0"/>
            </a:rPr>
            <a:t> relativa</a:t>
          </a:r>
          <a:r>
            <a:rPr lang="es-CR" sz="1800">
              <a:latin typeface="Times New Roman" pitchFamily="18" charset="0"/>
              <a:cs typeface="Times New Roman" pitchFamily="18" charset="0"/>
            </a:rPr>
            <a:t> de las titulaciones,</a:t>
          </a:r>
        </a:p>
        <a:p xmlns:a="http://schemas.openxmlformats.org/drawingml/2006/main">
          <a:pPr algn="ctr">
            <a:lnSpc>
              <a:spcPts val="1700"/>
            </a:lnSpc>
          </a:pPr>
          <a:r>
            <a:rPr lang="es-CR" sz="1800">
              <a:latin typeface="Times New Roman" pitchFamily="18" charset="0"/>
              <a:cs typeface="Times New Roman" pitchFamily="18" charset="0"/>
            </a:rPr>
            <a:t>             en Pregrado y Grado de la U.C.R. </a:t>
          </a:r>
        </a:p>
      </cdr:txBody>
    </cdr:sp>
  </cdr:relSizeAnchor>
  <cdr:relSizeAnchor xmlns:cdr="http://schemas.openxmlformats.org/drawingml/2006/chartDrawing">
    <cdr:from>
      <cdr:x>0.68786</cdr:x>
      <cdr:y>0.52005</cdr:y>
    </cdr:from>
    <cdr:to>
      <cdr:x>0.78952</cdr:x>
      <cdr:y>0.56512</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0.91137</cdr:y>
    </cdr:from>
    <cdr:to>
      <cdr:x>0.25174</cdr:x>
      <cdr:y>0.97518</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D2</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0.02643</cdr:x>
      <cdr:y>0.04072</cdr:y>
    </cdr:from>
    <cdr:to>
      <cdr:x>0.24154</cdr:x>
      <cdr:y>0.13292</cdr:y>
    </cdr:to>
    <cdr:sp macro="" textlink="">
      <cdr:nvSpPr>
        <cdr:cNvPr id="6" name="5 CuadroTexto"/>
        <cdr:cNvSpPr txBox="1"/>
      </cdr:nvSpPr>
      <cdr:spPr>
        <a:xfrm xmlns:a="http://schemas.openxmlformats.org/drawingml/2006/main">
          <a:off x="180502" y="160939"/>
          <a:ext cx="1469077" cy="362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D2</a:t>
          </a: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749300</xdr:colOff>
      <xdr:row>5</xdr:row>
      <xdr:rowOff>0</xdr:rowOff>
    </xdr:from>
    <xdr:to>
      <xdr:col>0</xdr:col>
      <xdr:colOff>1365250</xdr:colOff>
      <xdr:row>8</xdr:row>
      <xdr:rowOff>177800</xdr:rowOff>
    </xdr:to>
    <xdr:sp macro="" textlink="">
      <xdr:nvSpPr>
        <xdr:cNvPr id="2" name="Line 1">
          <a:extLst>
            <a:ext uri="{FF2B5EF4-FFF2-40B4-BE49-F238E27FC236}">
              <a16:creationId xmlns:a16="http://schemas.microsoft.com/office/drawing/2014/main" id="{00000000-0008-0000-2500-000002000000}"/>
            </a:ext>
          </a:extLst>
        </xdr:cNvPr>
        <xdr:cNvSpPr>
          <a:spLocks noChangeShapeType="1"/>
        </xdr:cNvSpPr>
      </xdr:nvSpPr>
      <xdr:spPr bwMode="auto">
        <a:xfrm>
          <a:off x="749300" y="952500"/>
          <a:ext cx="615950" cy="749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749300</xdr:colOff>
      <xdr:row>5</xdr:row>
      <xdr:rowOff>0</xdr:rowOff>
    </xdr:from>
    <xdr:to>
      <xdr:col>0</xdr:col>
      <xdr:colOff>1365250</xdr:colOff>
      <xdr:row>8</xdr:row>
      <xdr:rowOff>177800</xdr:rowOff>
    </xdr:to>
    <xdr:sp macro="" textlink="">
      <xdr:nvSpPr>
        <xdr:cNvPr id="3" name="Line 1">
          <a:extLst>
            <a:ext uri="{FF2B5EF4-FFF2-40B4-BE49-F238E27FC236}">
              <a16:creationId xmlns:a16="http://schemas.microsoft.com/office/drawing/2014/main" id="{00000000-0008-0000-2500-000003000000}"/>
            </a:ext>
          </a:extLst>
        </xdr:cNvPr>
        <xdr:cNvSpPr>
          <a:spLocks noChangeShapeType="1"/>
        </xdr:cNvSpPr>
      </xdr:nvSpPr>
      <xdr:spPr bwMode="auto">
        <a:xfrm>
          <a:off x="749300" y="952500"/>
          <a:ext cx="615950" cy="749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393700</xdr:colOff>
      <xdr:row>32</xdr:row>
      <xdr:rowOff>165100</xdr:rowOff>
    </xdr:to>
    <xdr:graphicFrame macro="">
      <xdr:nvGraphicFramePr>
        <xdr:cNvPr id="4" name="2 Gráfico">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0.00025</cdr:x>
      <cdr:y>0.07925</cdr:y>
    </cdr:from>
    <cdr:to>
      <cdr:x>0.00025</cdr:x>
      <cdr:y>0.0822</cdr:y>
    </cdr:to>
    <cdr:sp macro="" textlink="">
      <cdr:nvSpPr>
        <cdr:cNvPr id="2" name="1 CuadroTexto"/>
        <cdr:cNvSpPr txBox="1"/>
      </cdr:nvSpPr>
      <cdr:spPr>
        <a:xfrm xmlns:a="http://schemas.openxmlformats.org/drawingml/2006/main">
          <a:off x="0" y="430196"/>
          <a:ext cx="6810375" cy="703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1900"/>
            </a:lnSpc>
          </a:pPr>
          <a:r>
            <a:rPr lang="es-CR" sz="2000">
              <a:latin typeface="Times New Roman" pitchFamily="18" charset="0"/>
              <a:cs typeface="Times New Roman" pitchFamily="18" charset="0"/>
            </a:rPr>
            <a:t>            </a:t>
          </a:r>
          <a:r>
            <a:rPr lang="es-CR" sz="2000" baseline="0">
              <a:latin typeface="Times New Roman" pitchFamily="18" charset="0"/>
              <a:cs typeface="Times New Roman" pitchFamily="18" charset="0"/>
            </a:rPr>
            <a:t>Dis</a:t>
          </a:r>
          <a:r>
            <a:rPr lang="es-CR" sz="2000">
              <a:latin typeface="Times New Roman" pitchFamily="18" charset="0"/>
              <a:cs typeface="Times New Roman" pitchFamily="18" charset="0"/>
            </a:rPr>
            <a:t>tribución  relativa </a:t>
          </a:r>
          <a:r>
            <a:rPr lang="es-CR" sz="1800">
              <a:latin typeface="Times New Roman" pitchFamily="18" charset="0"/>
              <a:cs typeface="Times New Roman" pitchFamily="18" charset="0"/>
            </a:rPr>
            <a:t>de las carreras ofrecidas, </a:t>
          </a:r>
        </a:p>
        <a:p xmlns:a="http://schemas.openxmlformats.org/drawingml/2006/main">
          <a:pPr algn="ctr">
            <a:lnSpc>
              <a:spcPts val="1800"/>
            </a:lnSpc>
          </a:pPr>
          <a:r>
            <a:rPr lang="es-CR" sz="1800">
              <a:latin typeface="Times New Roman" pitchFamily="18" charset="0"/>
              <a:cs typeface="Times New Roman" pitchFamily="18" charset="0"/>
            </a:rPr>
            <a:t>          en Posgrado</a:t>
          </a:r>
          <a:r>
            <a:rPr lang="es-CR" sz="1800" baseline="0">
              <a:latin typeface="Times New Roman" pitchFamily="18" charset="0"/>
              <a:cs typeface="Times New Roman" pitchFamily="18" charset="0"/>
            </a:rPr>
            <a:t> </a:t>
          </a:r>
          <a:r>
            <a:rPr lang="es-CR" sz="1800">
              <a:latin typeface="Times New Roman" pitchFamily="18" charset="0"/>
              <a:cs typeface="Times New Roman" pitchFamily="18" charset="0"/>
            </a:rPr>
            <a:t>de la U.C.R. </a:t>
          </a:r>
        </a:p>
      </cdr:txBody>
    </cdr:sp>
  </cdr:relSizeAnchor>
  <cdr:relSizeAnchor xmlns:cdr="http://schemas.openxmlformats.org/drawingml/2006/chartDrawing">
    <cdr:from>
      <cdr:x>0.68663</cdr:x>
      <cdr:y>0.51316</cdr:y>
    </cdr:from>
    <cdr:to>
      <cdr:x>0.78854</cdr:x>
      <cdr:y>0.55726</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0.91062</cdr:y>
    </cdr:from>
    <cdr:to>
      <cdr:x>0.25223</cdr:x>
      <cdr:y>0.97738</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D3</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0.02668</cdr:x>
      <cdr:y>0.04047</cdr:y>
    </cdr:from>
    <cdr:to>
      <cdr:x>0.24228</cdr:x>
      <cdr:y>0.13144</cdr:y>
    </cdr:to>
    <cdr:sp macro="" textlink="">
      <cdr:nvSpPr>
        <cdr:cNvPr id="6" name="5 CuadroTexto"/>
        <cdr:cNvSpPr txBox="1"/>
      </cdr:nvSpPr>
      <cdr:spPr>
        <a:xfrm xmlns:a="http://schemas.openxmlformats.org/drawingml/2006/main">
          <a:off x="180502" y="160939"/>
          <a:ext cx="1469077" cy="362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D3</a:t>
          </a:r>
        </a:p>
      </cdr:txBody>
    </cdr:sp>
  </cdr:relSizeAnchor>
  <cdr:relSizeAnchor xmlns:cdr="http://schemas.openxmlformats.org/drawingml/2006/chartDrawing">
    <cdr:from>
      <cdr:x>0.00025</cdr:x>
      <cdr:y>0.07925</cdr:y>
    </cdr:from>
    <cdr:to>
      <cdr:x>0.00025</cdr:x>
      <cdr:y>0.0822</cdr:y>
    </cdr:to>
    <cdr:sp macro="" textlink="">
      <cdr:nvSpPr>
        <cdr:cNvPr id="5" name="1 CuadroTexto"/>
        <cdr:cNvSpPr txBox="1"/>
      </cdr:nvSpPr>
      <cdr:spPr>
        <a:xfrm xmlns:a="http://schemas.openxmlformats.org/drawingml/2006/main">
          <a:off x="0" y="430196"/>
          <a:ext cx="6810375" cy="703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1900"/>
            </a:lnSpc>
          </a:pPr>
          <a:r>
            <a:rPr lang="es-CR" sz="2000">
              <a:latin typeface="Times New Roman" pitchFamily="18" charset="0"/>
              <a:cs typeface="Times New Roman" pitchFamily="18" charset="0"/>
            </a:rPr>
            <a:t>            </a:t>
          </a:r>
          <a:r>
            <a:rPr lang="es-CR" sz="2000" baseline="0">
              <a:latin typeface="Times New Roman" pitchFamily="18" charset="0"/>
              <a:cs typeface="Times New Roman" pitchFamily="18" charset="0"/>
            </a:rPr>
            <a:t>Dis</a:t>
          </a:r>
          <a:r>
            <a:rPr lang="es-CR" sz="2000">
              <a:latin typeface="Times New Roman" pitchFamily="18" charset="0"/>
              <a:cs typeface="Times New Roman" pitchFamily="18" charset="0"/>
            </a:rPr>
            <a:t>tribución  relativa </a:t>
          </a:r>
          <a:r>
            <a:rPr lang="es-CR" sz="1800">
              <a:latin typeface="Times New Roman" pitchFamily="18" charset="0"/>
              <a:cs typeface="Times New Roman" pitchFamily="18" charset="0"/>
            </a:rPr>
            <a:t>de las carreras ofrecidas, </a:t>
          </a:r>
        </a:p>
        <a:p xmlns:a="http://schemas.openxmlformats.org/drawingml/2006/main">
          <a:pPr algn="ctr">
            <a:lnSpc>
              <a:spcPts val="1800"/>
            </a:lnSpc>
          </a:pPr>
          <a:r>
            <a:rPr lang="es-CR" sz="1800">
              <a:latin typeface="Times New Roman" pitchFamily="18" charset="0"/>
              <a:cs typeface="Times New Roman" pitchFamily="18" charset="0"/>
            </a:rPr>
            <a:t>          en Posgrado</a:t>
          </a:r>
          <a:r>
            <a:rPr lang="es-CR" sz="1800" baseline="0">
              <a:latin typeface="Times New Roman" pitchFamily="18" charset="0"/>
              <a:cs typeface="Times New Roman" pitchFamily="18" charset="0"/>
            </a:rPr>
            <a:t> </a:t>
          </a:r>
          <a:r>
            <a:rPr lang="es-CR" sz="1800">
              <a:latin typeface="Times New Roman" pitchFamily="18" charset="0"/>
              <a:cs typeface="Times New Roman" pitchFamily="18" charset="0"/>
            </a:rPr>
            <a:t>de la U.C.R. </a:t>
          </a:r>
        </a:p>
      </cdr:txBody>
    </cdr:sp>
  </cdr:relSizeAnchor>
  <cdr:relSizeAnchor xmlns:cdr="http://schemas.openxmlformats.org/drawingml/2006/chartDrawing">
    <cdr:from>
      <cdr:x>0.68663</cdr:x>
      <cdr:y>0.51316</cdr:y>
    </cdr:from>
    <cdr:to>
      <cdr:x>0.78854</cdr:x>
      <cdr:y>0.55726</cdr:y>
    </cdr:to>
    <cdr:sp macro="" textlink="">
      <cdr:nvSpPr>
        <cdr:cNvPr id="7"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0.91062</cdr:y>
    </cdr:from>
    <cdr:to>
      <cdr:x>0.25223</cdr:x>
      <cdr:y>0.97738</cdr:y>
    </cdr:to>
    <cdr:sp macro="" textlink="">
      <cdr:nvSpPr>
        <cdr:cNvPr id="8"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D3</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0.02668</cdr:x>
      <cdr:y>0.04047</cdr:y>
    </cdr:from>
    <cdr:to>
      <cdr:x>0.24228</cdr:x>
      <cdr:y>0.13144</cdr:y>
    </cdr:to>
    <cdr:sp macro="" textlink="">
      <cdr:nvSpPr>
        <cdr:cNvPr id="9" name="5 CuadroTexto"/>
        <cdr:cNvSpPr txBox="1"/>
      </cdr:nvSpPr>
      <cdr:spPr>
        <a:xfrm xmlns:a="http://schemas.openxmlformats.org/drawingml/2006/main">
          <a:off x="180502" y="160939"/>
          <a:ext cx="1469077" cy="362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D3</a:t>
          </a:r>
        </a:p>
      </cdr:txBody>
    </cdr:sp>
  </cdr:relSizeAnchor>
  <cdr:relSizeAnchor xmlns:cdr="http://schemas.openxmlformats.org/drawingml/2006/chartDrawing">
    <cdr:from>
      <cdr:x>0.25507</cdr:x>
      <cdr:y>0.10535</cdr:y>
    </cdr:from>
    <cdr:to>
      <cdr:x>0.79972</cdr:x>
      <cdr:y>0.22381</cdr:y>
    </cdr:to>
    <cdr:sp macro="" textlink="">
      <cdr:nvSpPr>
        <cdr:cNvPr id="10" name="CuadroTexto 9"/>
        <cdr:cNvSpPr txBox="1"/>
      </cdr:nvSpPr>
      <cdr:spPr>
        <a:xfrm xmlns:a="http://schemas.openxmlformats.org/drawingml/2006/main">
          <a:off x="1847850" y="654050"/>
          <a:ext cx="3949700" cy="736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anose="02020603050405020304" pitchFamily="18" charset="0"/>
              <a:cs typeface="Times New Roman" panose="02020603050405020304" pitchFamily="18" charset="0"/>
            </a:rPr>
            <a:t>Distribución relativa de las titulaciones</a:t>
          </a:r>
        </a:p>
        <a:p xmlns:a="http://schemas.openxmlformats.org/drawingml/2006/main">
          <a:pPr algn="ctr"/>
          <a:r>
            <a:rPr lang="es-CR" sz="1800">
              <a:latin typeface="Times New Roman" panose="02020603050405020304" pitchFamily="18" charset="0"/>
              <a:cs typeface="Times New Roman" panose="02020603050405020304" pitchFamily="18" charset="0"/>
            </a:rPr>
            <a:t>de posgrado en la UCR </a:t>
          </a:r>
        </a:p>
      </cdr:txBody>
    </cdr:sp>
  </cdr:relSizeAnchor>
  <cdr:relSizeAnchor xmlns:cdr="http://schemas.openxmlformats.org/drawingml/2006/chartDrawing">
    <cdr:from>
      <cdr:x>0.2104</cdr:x>
      <cdr:y>0.36519</cdr:y>
    </cdr:from>
    <cdr:to>
      <cdr:x>0.3365</cdr:x>
      <cdr:y>0.51325</cdr:y>
    </cdr:to>
    <cdr:sp macro="" textlink="">
      <cdr:nvSpPr>
        <cdr:cNvPr id="11" name="CuadroTexto 10"/>
        <cdr:cNvSpPr txBox="1"/>
      </cdr:nvSpPr>
      <cdr:spPr>
        <a:xfrm xmlns:a="http://schemas.openxmlformats.org/drawingml/2006/main">
          <a:off x="1524000" y="22669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0.71541</cdr:x>
      <cdr:y>0.43032</cdr:y>
    </cdr:from>
    <cdr:to>
      <cdr:x>0.94834</cdr:x>
      <cdr:y>0.47436</cdr:y>
    </cdr:to>
    <cdr:sp macro="" textlink="">
      <cdr:nvSpPr>
        <cdr:cNvPr id="12" name="CuadroTexto 11"/>
        <cdr:cNvSpPr txBox="1"/>
      </cdr:nvSpPr>
      <cdr:spPr>
        <a:xfrm xmlns:a="http://schemas.openxmlformats.org/drawingml/2006/main">
          <a:off x="5187950" y="2667000"/>
          <a:ext cx="1689100" cy="2730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anose="02020603050405020304" pitchFamily="18" charset="0"/>
              <a:cs typeface="Times New Roman" panose="02020603050405020304" pitchFamily="18" charset="0"/>
            </a:rPr>
            <a:t>Maestria Profesional 35,00</a:t>
          </a:r>
        </a:p>
      </cdr:txBody>
    </cdr:sp>
  </cdr:relSizeAnchor>
  <cdr:relSizeAnchor xmlns:cdr="http://schemas.openxmlformats.org/drawingml/2006/chartDrawing">
    <cdr:from>
      <cdr:x>0.00025</cdr:x>
      <cdr:y>0.07925</cdr:y>
    </cdr:from>
    <cdr:to>
      <cdr:x>0.00025</cdr:x>
      <cdr:y>0.0822</cdr:y>
    </cdr:to>
    <cdr:sp macro="" textlink="">
      <cdr:nvSpPr>
        <cdr:cNvPr id="13" name="1 CuadroTexto"/>
        <cdr:cNvSpPr txBox="1"/>
      </cdr:nvSpPr>
      <cdr:spPr>
        <a:xfrm xmlns:a="http://schemas.openxmlformats.org/drawingml/2006/main">
          <a:off x="0" y="430196"/>
          <a:ext cx="6810375" cy="703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1900"/>
            </a:lnSpc>
          </a:pPr>
          <a:r>
            <a:rPr lang="es-CR" sz="2000">
              <a:latin typeface="Times New Roman" pitchFamily="18" charset="0"/>
              <a:cs typeface="Times New Roman" pitchFamily="18" charset="0"/>
            </a:rPr>
            <a:t>            </a:t>
          </a:r>
          <a:r>
            <a:rPr lang="es-CR" sz="2000" baseline="0">
              <a:latin typeface="Times New Roman" pitchFamily="18" charset="0"/>
              <a:cs typeface="Times New Roman" pitchFamily="18" charset="0"/>
            </a:rPr>
            <a:t>Dis</a:t>
          </a:r>
          <a:r>
            <a:rPr lang="es-CR" sz="2000">
              <a:latin typeface="Times New Roman" pitchFamily="18" charset="0"/>
              <a:cs typeface="Times New Roman" pitchFamily="18" charset="0"/>
            </a:rPr>
            <a:t>tribución  relativa </a:t>
          </a:r>
          <a:r>
            <a:rPr lang="es-CR" sz="1800">
              <a:latin typeface="Times New Roman" pitchFamily="18" charset="0"/>
              <a:cs typeface="Times New Roman" pitchFamily="18" charset="0"/>
            </a:rPr>
            <a:t>de las carreras ofrecidas, </a:t>
          </a:r>
        </a:p>
        <a:p xmlns:a="http://schemas.openxmlformats.org/drawingml/2006/main">
          <a:pPr algn="ctr">
            <a:lnSpc>
              <a:spcPts val="1800"/>
            </a:lnSpc>
          </a:pPr>
          <a:r>
            <a:rPr lang="es-CR" sz="1800">
              <a:latin typeface="Times New Roman" pitchFamily="18" charset="0"/>
              <a:cs typeface="Times New Roman" pitchFamily="18" charset="0"/>
            </a:rPr>
            <a:t>          en Posgrado</a:t>
          </a:r>
          <a:r>
            <a:rPr lang="es-CR" sz="1800" baseline="0">
              <a:latin typeface="Times New Roman" pitchFamily="18" charset="0"/>
              <a:cs typeface="Times New Roman" pitchFamily="18" charset="0"/>
            </a:rPr>
            <a:t> </a:t>
          </a:r>
          <a:r>
            <a:rPr lang="es-CR" sz="1800">
              <a:latin typeface="Times New Roman" pitchFamily="18" charset="0"/>
              <a:cs typeface="Times New Roman" pitchFamily="18" charset="0"/>
            </a:rPr>
            <a:t>de la U.C.R. </a:t>
          </a:r>
        </a:p>
      </cdr:txBody>
    </cdr:sp>
  </cdr:relSizeAnchor>
  <cdr:relSizeAnchor xmlns:cdr="http://schemas.openxmlformats.org/drawingml/2006/chartDrawing">
    <cdr:from>
      <cdr:x>0.68663</cdr:x>
      <cdr:y>0.51316</cdr:y>
    </cdr:from>
    <cdr:to>
      <cdr:x>0.78854</cdr:x>
      <cdr:y>0.55726</cdr:y>
    </cdr:to>
    <cdr:sp macro="" textlink="">
      <cdr:nvSpPr>
        <cdr:cNvPr id="14"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0.91062</cdr:y>
    </cdr:from>
    <cdr:to>
      <cdr:x>0.25223</cdr:x>
      <cdr:y>0.97738</cdr:y>
    </cdr:to>
    <cdr:sp macro="" textlink="">
      <cdr:nvSpPr>
        <cdr:cNvPr id="15"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D3</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0.02668</cdr:x>
      <cdr:y>0.04047</cdr:y>
    </cdr:from>
    <cdr:to>
      <cdr:x>0.24228</cdr:x>
      <cdr:y>0.13144</cdr:y>
    </cdr:to>
    <cdr:sp macro="" textlink="">
      <cdr:nvSpPr>
        <cdr:cNvPr id="16" name="5 CuadroTexto"/>
        <cdr:cNvSpPr txBox="1"/>
      </cdr:nvSpPr>
      <cdr:spPr>
        <a:xfrm xmlns:a="http://schemas.openxmlformats.org/drawingml/2006/main">
          <a:off x="180502" y="160939"/>
          <a:ext cx="1469077" cy="362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D3</a:t>
          </a:r>
        </a:p>
      </cdr:txBody>
    </cdr:sp>
  </cdr:relSizeAnchor>
  <cdr:relSizeAnchor xmlns:cdr="http://schemas.openxmlformats.org/drawingml/2006/chartDrawing">
    <cdr:from>
      <cdr:x>0.45997</cdr:x>
      <cdr:y>0.28742</cdr:y>
    </cdr:from>
    <cdr:to>
      <cdr:x>0.60095</cdr:x>
      <cdr:y>0.33224</cdr:y>
    </cdr:to>
    <cdr:sp macro="" textlink="">
      <cdr:nvSpPr>
        <cdr:cNvPr id="17" name="CuadroTexto 16"/>
        <cdr:cNvSpPr txBox="1"/>
      </cdr:nvSpPr>
      <cdr:spPr>
        <a:xfrm xmlns:a="http://schemas.openxmlformats.org/drawingml/2006/main">
          <a:off x="3333750" y="1784350"/>
          <a:ext cx="1022350" cy="279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anose="02020603050405020304" pitchFamily="18" charset="0"/>
              <a:cs typeface="Times New Roman" panose="02020603050405020304" pitchFamily="18" charset="0"/>
            </a:rPr>
            <a:t>Doctorado 4,62</a:t>
          </a:r>
        </a:p>
      </cdr:txBody>
    </cdr:sp>
  </cdr:relSizeAnchor>
  <cdr:relSizeAnchor xmlns:cdr="http://schemas.openxmlformats.org/drawingml/2006/chartDrawing">
    <cdr:from>
      <cdr:x>0.40568</cdr:x>
      <cdr:y>0.83383</cdr:y>
    </cdr:from>
    <cdr:to>
      <cdr:x>0.63047</cdr:x>
      <cdr:y>0.89117</cdr:y>
    </cdr:to>
    <cdr:sp macro="" textlink="">
      <cdr:nvSpPr>
        <cdr:cNvPr id="18" name="CuadroTexto 17"/>
        <cdr:cNvSpPr txBox="1"/>
      </cdr:nvSpPr>
      <cdr:spPr>
        <a:xfrm xmlns:a="http://schemas.openxmlformats.org/drawingml/2006/main">
          <a:off x="2940050" y="5162550"/>
          <a:ext cx="1631950" cy="342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anose="02020603050405020304" pitchFamily="18" charset="0"/>
              <a:cs typeface="Times New Roman" panose="02020603050405020304" pitchFamily="18" charset="0"/>
            </a:rPr>
            <a:t>Maestría Académica</a:t>
          </a:r>
          <a:r>
            <a:rPr lang="es-CR" sz="1100" baseline="0">
              <a:latin typeface="Times New Roman" panose="02020603050405020304" pitchFamily="18" charset="0"/>
              <a:cs typeface="Times New Roman" panose="02020603050405020304" pitchFamily="18" charset="0"/>
            </a:rPr>
            <a:t> 31,15</a:t>
          </a:r>
          <a:endParaRPr lang="es-CR"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0.12372</cdr:x>
      <cdr:y>0.50785</cdr:y>
    </cdr:from>
    <cdr:to>
      <cdr:x>0.30785</cdr:x>
      <cdr:y>0.5542</cdr:y>
    </cdr:to>
    <cdr:sp macro="" textlink="">
      <cdr:nvSpPr>
        <cdr:cNvPr id="19" name="CuadroTexto 18"/>
        <cdr:cNvSpPr txBox="1"/>
      </cdr:nvSpPr>
      <cdr:spPr>
        <a:xfrm xmlns:a="http://schemas.openxmlformats.org/drawingml/2006/main">
          <a:off x="895350" y="3149600"/>
          <a:ext cx="133350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anose="02020603050405020304" pitchFamily="18" charset="0"/>
              <a:cs typeface="Times New Roman" panose="02020603050405020304" pitchFamily="18" charset="0"/>
            </a:rPr>
            <a:t>Especialidades 29,23</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266700</xdr:colOff>
      <xdr:row>6</xdr:row>
      <xdr:rowOff>12700</xdr:rowOff>
    </xdr:from>
    <xdr:to>
      <xdr:col>0</xdr:col>
      <xdr:colOff>736600</xdr:colOff>
      <xdr:row>10</xdr:row>
      <xdr:rowOff>0</xdr:rowOff>
    </xdr:to>
    <xdr:sp macro="" textlink="">
      <xdr:nvSpPr>
        <xdr:cNvPr id="2" name="Line 3">
          <a:extLst>
            <a:ext uri="{FF2B5EF4-FFF2-40B4-BE49-F238E27FC236}">
              <a16:creationId xmlns:a16="http://schemas.microsoft.com/office/drawing/2014/main" id="{00000000-0008-0000-0600-000002000000}"/>
            </a:ext>
          </a:extLst>
        </xdr:cNvPr>
        <xdr:cNvSpPr>
          <a:spLocks noChangeShapeType="1"/>
        </xdr:cNvSpPr>
      </xdr:nvSpPr>
      <xdr:spPr bwMode="auto">
        <a:xfrm>
          <a:off x="266700" y="927100"/>
          <a:ext cx="469900" cy="749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495300</xdr:colOff>
      <xdr:row>5</xdr:row>
      <xdr:rowOff>25400</xdr:rowOff>
    </xdr:from>
    <xdr:to>
      <xdr:col>0</xdr:col>
      <xdr:colOff>1123950</xdr:colOff>
      <xdr:row>8</xdr:row>
      <xdr:rowOff>184150</xdr:rowOff>
    </xdr:to>
    <xdr:sp macro="" textlink="">
      <xdr:nvSpPr>
        <xdr:cNvPr id="2" name="Line 1">
          <a:extLst>
            <a:ext uri="{FF2B5EF4-FFF2-40B4-BE49-F238E27FC236}">
              <a16:creationId xmlns:a16="http://schemas.microsoft.com/office/drawing/2014/main" id="{00000000-0008-0000-2700-000002000000}"/>
            </a:ext>
          </a:extLst>
        </xdr:cNvPr>
        <xdr:cNvSpPr>
          <a:spLocks noChangeShapeType="1"/>
        </xdr:cNvSpPr>
      </xdr:nvSpPr>
      <xdr:spPr bwMode="auto">
        <a:xfrm>
          <a:off x="495300" y="800100"/>
          <a:ext cx="628650" cy="723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736600</xdr:colOff>
      <xdr:row>5</xdr:row>
      <xdr:rowOff>6350</xdr:rowOff>
    </xdr:from>
    <xdr:to>
      <xdr:col>0</xdr:col>
      <xdr:colOff>1365250</xdr:colOff>
      <xdr:row>8</xdr:row>
      <xdr:rowOff>165100</xdr:rowOff>
    </xdr:to>
    <xdr:sp macro="" textlink="">
      <xdr:nvSpPr>
        <xdr:cNvPr id="2" name="Line 2">
          <a:extLst>
            <a:ext uri="{FF2B5EF4-FFF2-40B4-BE49-F238E27FC236}">
              <a16:creationId xmlns:a16="http://schemas.microsoft.com/office/drawing/2014/main" id="{00000000-0008-0000-2800-000002000000}"/>
            </a:ext>
          </a:extLst>
        </xdr:cNvPr>
        <xdr:cNvSpPr>
          <a:spLocks noChangeShapeType="1"/>
        </xdr:cNvSpPr>
      </xdr:nvSpPr>
      <xdr:spPr bwMode="auto">
        <a:xfrm>
          <a:off x="736600" y="812800"/>
          <a:ext cx="628650" cy="723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539750</xdr:colOff>
      <xdr:row>4</xdr:row>
      <xdr:rowOff>165100</xdr:rowOff>
    </xdr:from>
    <xdr:to>
      <xdr:col>0</xdr:col>
      <xdr:colOff>1168400</xdr:colOff>
      <xdr:row>8</xdr:row>
      <xdr:rowOff>158750</xdr:rowOff>
    </xdr:to>
    <xdr:sp macro="" textlink="">
      <xdr:nvSpPr>
        <xdr:cNvPr id="2" name="Line 2">
          <a:extLst>
            <a:ext uri="{FF2B5EF4-FFF2-40B4-BE49-F238E27FC236}">
              <a16:creationId xmlns:a16="http://schemas.microsoft.com/office/drawing/2014/main" id="{00000000-0008-0000-2900-000002000000}"/>
            </a:ext>
          </a:extLst>
        </xdr:cNvPr>
        <xdr:cNvSpPr>
          <a:spLocks noChangeShapeType="1"/>
        </xdr:cNvSpPr>
      </xdr:nvSpPr>
      <xdr:spPr bwMode="auto">
        <a:xfrm>
          <a:off x="539750" y="723900"/>
          <a:ext cx="628650" cy="660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927100</xdr:colOff>
      <xdr:row>5</xdr:row>
      <xdr:rowOff>6350</xdr:rowOff>
    </xdr:from>
    <xdr:to>
      <xdr:col>0</xdr:col>
      <xdr:colOff>1555750</xdr:colOff>
      <xdr:row>9</xdr:row>
      <xdr:rowOff>6350</xdr:rowOff>
    </xdr:to>
    <xdr:sp macro="" textlink="">
      <xdr:nvSpPr>
        <xdr:cNvPr id="2" name="Line 2">
          <a:extLst>
            <a:ext uri="{FF2B5EF4-FFF2-40B4-BE49-F238E27FC236}">
              <a16:creationId xmlns:a16="http://schemas.microsoft.com/office/drawing/2014/main" id="{00000000-0008-0000-2A00-000002000000}"/>
            </a:ext>
          </a:extLst>
        </xdr:cNvPr>
        <xdr:cNvSpPr>
          <a:spLocks noChangeShapeType="1"/>
        </xdr:cNvSpPr>
      </xdr:nvSpPr>
      <xdr:spPr bwMode="auto">
        <a:xfrm>
          <a:off x="927100" y="679450"/>
          <a:ext cx="628650" cy="565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927100</xdr:colOff>
      <xdr:row>5</xdr:row>
      <xdr:rowOff>6350</xdr:rowOff>
    </xdr:from>
    <xdr:to>
      <xdr:col>0</xdr:col>
      <xdr:colOff>1555750</xdr:colOff>
      <xdr:row>9</xdr:row>
      <xdr:rowOff>6350</xdr:rowOff>
    </xdr:to>
    <xdr:sp macro="" textlink="">
      <xdr:nvSpPr>
        <xdr:cNvPr id="3" name="Line 2">
          <a:extLst>
            <a:ext uri="{FF2B5EF4-FFF2-40B4-BE49-F238E27FC236}">
              <a16:creationId xmlns:a16="http://schemas.microsoft.com/office/drawing/2014/main" id="{00000000-0008-0000-2A00-000003000000}"/>
            </a:ext>
          </a:extLst>
        </xdr:cNvPr>
        <xdr:cNvSpPr>
          <a:spLocks noChangeShapeType="1"/>
        </xdr:cNvSpPr>
      </xdr:nvSpPr>
      <xdr:spPr bwMode="auto">
        <a:xfrm>
          <a:off x="927100" y="679450"/>
          <a:ext cx="628650" cy="565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914400</xdr:colOff>
      <xdr:row>5</xdr:row>
      <xdr:rowOff>6350</xdr:rowOff>
    </xdr:from>
    <xdr:to>
      <xdr:col>0</xdr:col>
      <xdr:colOff>1568450</xdr:colOff>
      <xdr:row>9</xdr:row>
      <xdr:rowOff>6350</xdr:rowOff>
    </xdr:to>
    <xdr:sp macro="" textlink="">
      <xdr:nvSpPr>
        <xdr:cNvPr id="4" name="Line 2">
          <a:extLst>
            <a:ext uri="{FF2B5EF4-FFF2-40B4-BE49-F238E27FC236}">
              <a16:creationId xmlns:a16="http://schemas.microsoft.com/office/drawing/2014/main" id="{00000000-0008-0000-2A00-000004000000}"/>
            </a:ext>
          </a:extLst>
        </xdr:cNvPr>
        <xdr:cNvSpPr>
          <a:spLocks noChangeShapeType="1"/>
        </xdr:cNvSpPr>
      </xdr:nvSpPr>
      <xdr:spPr bwMode="auto">
        <a:xfrm>
          <a:off x="914400" y="679450"/>
          <a:ext cx="654050" cy="565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273050</xdr:colOff>
      <xdr:row>30</xdr:row>
      <xdr:rowOff>44450</xdr:rowOff>
    </xdr:to>
    <xdr:graphicFrame macro="">
      <xdr:nvGraphicFramePr>
        <xdr:cNvPr id="4" name="4 Gráfico">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0.15396</cdr:x>
      <cdr:y>0.07525</cdr:y>
    </cdr:from>
    <cdr:to>
      <cdr:x>0.94613</cdr:x>
      <cdr:y>0.21165</cdr:y>
    </cdr:to>
    <cdr:sp macro="" textlink="">
      <cdr:nvSpPr>
        <cdr:cNvPr id="2" name="1 CuadroTexto"/>
        <cdr:cNvSpPr txBox="1"/>
      </cdr:nvSpPr>
      <cdr:spPr>
        <a:xfrm xmlns:a="http://schemas.openxmlformats.org/drawingml/2006/main">
          <a:off x="998177" y="419063"/>
          <a:ext cx="5135923" cy="7596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itchFamily="18" charset="0"/>
              <a:cs typeface="Times New Roman" pitchFamily="18" charset="0"/>
            </a:rPr>
            <a:t>Estudiantes físicos</a:t>
          </a:r>
          <a:r>
            <a:rPr lang="es-CR" sz="1800" baseline="0">
              <a:latin typeface="Times New Roman" pitchFamily="18" charset="0"/>
              <a:cs typeface="Times New Roman" pitchFamily="18" charset="0"/>
            </a:rPr>
            <a:t> según materias matriculadas </a:t>
          </a:r>
        </a:p>
        <a:p xmlns:a="http://schemas.openxmlformats.org/drawingml/2006/main">
          <a:pPr algn="ctr"/>
          <a:r>
            <a:rPr lang="es-CR" sz="1800" baseline="0">
              <a:latin typeface="Times New Roman" pitchFamily="18" charset="0"/>
              <a:cs typeface="Times New Roman" pitchFamily="18" charset="0"/>
            </a:rPr>
            <a:t>por materias aprobadas de grado y posgrado en la UCR.</a:t>
          </a:r>
          <a:endParaRPr lang="es-CR" sz="1800">
            <a:latin typeface="Times New Roman" pitchFamily="18" charset="0"/>
            <a:cs typeface="Times New Roman" pitchFamily="18" charset="0"/>
          </a:endParaRPr>
        </a:p>
      </cdr:txBody>
    </cdr:sp>
  </cdr:relSizeAnchor>
  <cdr:relSizeAnchor xmlns:cdr="http://schemas.openxmlformats.org/drawingml/2006/chartDrawing">
    <cdr:from>
      <cdr:x>0.22526</cdr:x>
      <cdr:y>0.02292</cdr:y>
    </cdr:from>
    <cdr:to>
      <cdr:x>0.86458</cdr:x>
      <cdr:y>0.11667</cdr:y>
    </cdr:to>
    <cdr:sp macro="" textlink="">
      <cdr:nvSpPr>
        <cdr:cNvPr id="3" name="2 CuadroTexto"/>
        <cdr:cNvSpPr txBox="1"/>
      </cdr:nvSpPr>
      <cdr:spPr>
        <a:xfrm xmlns:a="http://schemas.openxmlformats.org/drawingml/2006/main">
          <a:off x="1441843" y="112868"/>
          <a:ext cx="4092181" cy="46166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2020</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0.01469</cdr:x>
      <cdr:y>0.01667</cdr:y>
    </cdr:from>
    <cdr:to>
      <cdr:x>0.19152</cdr:x>
      <cdr:y>0.09841</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D4</a:t>
          </a:r>
        </a:p>
      </cdr:txBody>
    </cdr:sp>
  </cdr:relSizeAnchor>
  <cdr:relSizeAnchor xmlns:cdr="http://schemas.openxmlformats.org/drawingml/2006/chartDrawing">
    <cdr:from>
      <cdr:x>0.01813</cdr:x>
      <cdr:y>0.93063</cdr:y>
    </cdr:from>
    <cdr:to>
      <cdr:x>0.23524</cdr:x>
      <cdr:y>0.98542</cdr:y>
    </cdr:to>
    <cdr:sp macro="" textlink="">
      <cdr:nvSpPr>
        <cdr:cNvPr id="5" name="4 CuadroTexto"/>
        <cdr:cNvSpPr txBox="1"/>
      </cdr:nvSpPr>
      <cdr:spPr>
        <a:xfrm xmlns:a="http://schemas.openxmlformats.org/drawingml/2006/main">
          <a:off x="128606" y="5080098"/>
          <a:ext cx="1509694" cy="30753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D4, D5, D6 y D7</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558800</xdr:colOff>
      <xdr:row>5</xdr:row>
      <xdr:rowOff>12700</xdr:rowOff>
    </xdr:from>
    <xdr:to>
      <xdr:col>0</xdr:col>
      <xdr:colOff>1174750</xdr:colOff>
      <xdr:row>9</xdr:row>
      <xdr:rowOff>114300</xdr:rowOff>
    </xdr:to>
    <xdr:sp macro="" textlink="">
      <xdr:nvSpPr>
        <xdr:cNvPr id="2" name="Line 1">
          <a:extLst>
            <a:ext uri="{FF2B5EF4-FFF2-40B4-BE49-F238E27FC236}">
              <a16:creationId xmlns:a16="http://schemas.microsoft.com/office/drawing/2014/main" id="{00000000-0008-0000-2C00-000002000000}"/>
            </a:ext>
          </a:extLst>
        </xdr:cNvPr>
        <xdr:cNvSpPr>
          <a:spLocks noChangeShapeType="1"/>
        </xdr:cNvSpPr>
      </xdr:nvSpPr>
      <xdr:spPr bwMode="auto">
        <a:xfrm>
          <a:off x="558800" y="717550"/>
          <a:ext cx="615950" cy="768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679450</xdr:colOff>
      <xdr:row>5</xdr:row>
      <xdr:rowOff>0</xdr:rowOff>
    </xdr:from>
    <xdr:to>
      <xdr:col>0</xdr:col>
      <xdr:colOff>1308100</xdr:colOff>
      <xdr:row>10</xdr:row>
      <xdr:rowOff>0</xdr:rowOff>
    </xdr:to>
    <xdr:sp macro="" textlink="">
      <xdr:nvSpPr>
        <xdr:cNvPr id="2" name="Line 1">
          <a:extLst>
            <a:ext uri="{FF2B5EF4-FFF2-40B4-BE49-F238E27FC236}">
              <a16:creationId xmlns:a16="http://schemas.microsoft.com/office/drawing/2014/main" id="{00000000-0008-0000-2D00-000002000000}"/>
            </a:ext>
          </a:extLst>
        </xdr:cNvPr>
        <xdr:cNvSpPr>
          <a:spLocks noChangeShapeType="1"/>
        </xdr:cNvSpPr>
      </xdr:nvSpPr>
      <xdr:spPr bwMode="auto">
        <a:xfrm>
          <a:off x="679450" y="762000"/>
          <a:ext cx="628650"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628650</xdr:colOff>
      <xdr:row>5</xdr:row>
      <xdr:rowOff>0</xdr:rowOff>
    </xdr:from>
    <xdr:to>
      <xdr:col>0</xdr:col>
      <xdr:colOff>1346200</xdr:colOff>
      <xdr:row>10</xdr:row>
      <xdr:rowOff>0</xdr:rowOff>
    </xdr:to>
    <xdr:sp macro="" textlink="">
      <xdr:nvSpPr>
        <xdr:cNvPr id="2" name="Line 2">
          <a:extLst>
            <a:ext uri="{FF2B5EF4-FFF2-40B4-BE49-F238E27FC236}">
              <a16:creationId xmlns:a16="http://schemas.microsoft.com/office/drawing/2014/main" id="{00000000-0008-0000-2E00-000002000000}"/>
            </a:ext>
          </a:extLst>
        </xdr:cNvPr>
        <xdr:cNvSpPr>
          <a:spLocks noChangeShapeType="1"/>
        </xdr:cNvSpPr>
      </xdr:nvSpPr>
      <xdr:spPr bwMode="auto">
        <a:xfrm>
          <a:off x="628650" y="685800"/>
          <a:ext cx="717550" cy="825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628650</xdr:colOff>
      <xdr:row>5</xdr:row>
      <xdr:rowOff>0</xdr:rowOff>
    </xdr:from>
    <xdr:to>
      <xdr:col>0</xdr:col>
      <xdr:colOff>1346200</xdr:colOff>
      <xdr:row>10</xdr:row>
      <xdr:rowOff>0</xdr:rowOff>
    </xdr:to>
    <xdr:sp macro="" textlink="">
      <xdr:nvSpPr>
        <xdr:cNvPr id="3" name="Line 2">
          <a:extLst>
            <a:ext uri="{FF2B5EF4-FFF2-40B4-BE49-F238E27FC236}">
              <a16:creationId xmlns:a16="http://schemas.microsoft.com/office/drawing/2014/main" id="{00000000-0008-0000-2E00-000003000000}"/>
            </a:ext>
          </a:extLst>
        </xdr:cNvPr>
        <xdr:cNvSpPr>
          <a:spLocks noChangeShapeType="1"/>
        </xdr:cNvSpPr>
      </xdr:nvSpPr>
      <xdr:spPr bwMode="auto">
        <a:xfrm>
          <a:off x="628650" y="685800"/>
          <a:ext cx="717550" cy="825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628650</xdr:colOff>
      <xdr:row>5</xdr:row>
      <xdr:rowOff>0</xdr:rowOff>
    </xdr:from>
    <xdr:to>
      <xdr:col>0</xdr:col>
      <xdr:colOff>1358900</xdr:colOff>
      <xdr:row>10</xdr:row>
      <xdr:rowOff>0</xdr:rowOff>
    </xdr:to>
    <xdr:sp macro="" textlink="">
      <xdr:nvSpPr>
        <xdr:cNvPr id="4" name="Line 2">
          <a:extLst>
            <a:ext uri="{FF2B5EF4-FFF2-40B4-BE49-F238E27FC236}">
              <a16:creationId xmlns:a16="http://schemas.microsoft.com/office/drawing/2014/main" id="{00000000-0008-0000-2E00-000004000000}"/>
            </a:ext>
          </a:extLst>
        </xdr:cNvPr>
        <xdr:cNvSpPr>
          <a:spLocks noChangeShapeType="1"/>
        </xdr:cNvSpPr>
      </xdr:nvSpPr>
      <xdr:spPr bwMode="auto">
        <a:xfrm>
          <a:off x="628650" y="685800"/>
          <a:ext cx="730250" cy="825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628650</xdr:colOff>
      <xdr:row>5</xdr:row>
      <xdr:rowOff>0</xdr:rowOff>
    </xdr:from>
    <xdr:to>
      <xdr:col>0</xdr:col>
      <xdr:colOff>1358900</xdr:colOff>
      <xdr:row>10</xdr:row>
      <xdr:rowOff>0</xdr:rowOff>
    </xdr:to>
    <xdr:sp macro="" textlink="">
      <xdr:nvSpPr>
        <xdr:cNvPr id="5" name="Line 2">
          <a:extLst>
            <a:ext uri="{FF2B5EF4-FFF2-40B4-BE49-F238E27FC236}">
              <a16:creationId xmlns:a16="http://schemas.microsoft.com/office/drawing/2014/main" id="{00000000-0008-0000-2E00-000005000000}"/>
            </a:ext>
          </a:extLst>
        </xdr:cNvPr>
        <xdr:cNvSpPr>
          <a:spLocks noChangeShapeType="1"/>
        </xdr:cNvSpPr>
      </xdr:nvSpPr>
      <xdr:spPr bwMode="auto">
        <a:xfrm>
          <a:off x="628650" y="685800"/>
          <a:ext cx="730250" cy="825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806450</xdr:colOff>
      <xdr:row>4</xdr:row>
      <xdr:rowOff>127000</xdr:rowOff>
    </xdr:from>
    <xdr:to>
      <xdr:col>0</xdr:col>
      <xdr:colOff>1435100</xdr:colOff>
      <xdr:row>9</xdr:row>
      <xdr:rowOff>69850</xdr:rowOff>
    </xdr:to>
    <xdr:sp macro="" textlink="">
      <xdr:nvSpPr>
        <xdr:cNvPr id="2" name="Line 2">
          <a:extLst>
            <a:ext uri="{FF2B5EF4-FFF2-40B4-BE49-F238E27FC236}">
              <a16:creationId xmlns:a16="http://schemas.microsoft.com/office/drawing/2014/main" id="{00000000-0008-0000-2F00-000002000000}"/>
            </a:ext>
          </a:extLst>
        </xdr:cNvPr>
        <xdr:cNvSpPr>
          <a:spLocks noChangeShapeType="1"/>
        </xdr:cNvSpPr>
      </xdr:nvSpPr>
      <xdr:spPr bwMode="auto">
        <a:xfrm>
          <a:off x="806450" y="711200"/>
          <a:ext cx="628650" cy="723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12700</xdr:colOff>
      <xdr:row>0</xdr:row>
      <xdr:rowOff>0</xdr:rowOff>
    </xdr:from>
    <xdr:to>
      <xdr:col>8</xdr:col>
      <xdr:colOff>603250</xdr:colOff>
      <xdr:row>28</xdr:row>
      <xdr:rowOff>88900</xdr:rowOff>
    </xdr:to>
    <xdr:graphicFrame macro="">
      <xdr:nvGraphicFramePr>
        <xdr:cNvPr id="4" name="6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666750</xdr:colOff>
      <xdr:row>34</xdr:row>
      <xdr:rowOff>82550</xdr:rowOff>
    </xdr:to>
    <xdr:graphicFrame macro="">
      <xdr:nvGraphicFramePr>
        <xdr:cNvPr id="4" name="4 Gráfico">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0.15223</cdr:x>
      <cdr:y>0.075</cdr:y>
    </cdr:from>
    <cdr:to>
      <cdr:x>0.88714</cdr:x>
      <cdr:y>0.21042</cdr:y>
    </cdr:to>
    <cdr:sp macro="" textlink="">
      <cdr:nvSpPr>
        <cdr:cNvPr id="2" name="1 CuadroTexto"/>
        <cdr:cNvSpPr txBox="1"/>
      </cdr:nvSpPr>
      <cdr:spPr>
        <a:xfrm xmlns:a="http://schemas.openxmlformats.org/drawingml/2006/main">
          <a:off x="1104898" y="342900"/>
          <a:ext cx="5334001" cy="619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itchFamily="18" charset="0"/>
              <a:cs typeface="Times New Roman" pitchFamily="18" charset="0"/>
            </a:rPr>
            <a:t>Estudiantes físicos</a:t>
          </a:r>
          <a:r>
            <a:rPr lang="es-CR" sz="1800" baseline="0">
              <a:latin typeface="Times New Roman" pitchFamily="18" charset="0"/>
              <a:cs typeface="Times New Roman" pitchFamily="18" charset="0"/>
            </a:rPr>
            <a:t> según créditos matriculados </a:t>
          </a:r>
        </a:p>
        <a:p xmlns:a="http://schemas.openxmlformats.org/drawingml/2006/main">
          <a:pPr algn="ctr"/>
          <a:r>
            <a:rPr lang="es-CR" sz="1800" baseline="0">
              <a:latin typeface="Times New Roman" pitchFamily="18" charset="0"/>
              <a:cs typeface="Times New Roman" pitchFamily="18" charset="0"/>
            </a:rPr>
            <a:t>por créditos aprobados de grado y posgrado en la UCR.</a:t>
          </a:r>
          <a:endParaRPr lang="es-CR" sz="1800">
            <a:latin typeface="Times New Roman" pitchFamily="18" charset="0"/>
            <a:cs typeface="Times New Roman" pitchFamily="18" charset="0"/>
          </a:endParaRPr>
        </a:p>
      </cdr:txBody>
    </cdr:sp>
  </cdr:relSizeAnchor>
  <cdr:relSizeAnchor xmlns:cdr="http://schemas.openxmlformats.org/drawingml/2006/chartDrawing">
    <cdr:from>
      <cdr:x>0.22526</cdr:x>
      <cdr:y>0.02292</cdr:y>
    </cdr:from>
    <cdr:to>
      <cdr:x>0.79481</cdr:x>
      <cdr:y>0.11667</cdr:y>
    </cdr:to>
    <cdr:sp macro="" textlink="">
      <cdr:nvSpPr>
        <cdr:cNvPr id="3" name="2 CuadroTexto"/>
        <cdr:cNvSpPr txBox="1"/>
      </cdr:nvSpPr>
      <cdr:spPr>
        <a:xfrm xmlns:a="http://schemas.openxmlformats.org/drawingml/2006/main">
          <a:off x="1566297" y="125312"/>
          <a:ext cx="3960223" cy="5125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2020</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D5</a:t>
          </a:r>
        </a:p>
      </cdr:txBody>
    </cdr:sp>
  </cdr:relSizeAnchor>
  <cdr:relSizeAnchor xmlns:cdr="http://schemas.openxmlformats.org/drawingml/2006/chartDrawing">
    <cdr:from>
      <cdr:x>0.01837</cdr:x>
      <cdr:y>0.92917</cdr:y>
    </cdr:from>
    <cdr:to>
      <cdr:x>0.23401</cdr:x>
      <cdr:y>0.98542</cdr:y>
    </cdr:to>
    <cdr:sp macro="" textlink="">
      <cdr:nvSpPr>
        <cdr:cNvPr id="5" name="4 CuadroTexto"/>
        <cdr:cNvSpPr txBox="1"/>
      </cdr:nvSpPr>
      <cdr:spPr>
        <a:xfrm xmlns:a="http://schemas.openxmlformats.org/drawingml/2006/main">
          <a:off x="128606" y="5080098"/>
          <a:ext cx="1509694" cy="30753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D8, D9, D10y D11</a:t>
          </a: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539750</xdr:colOff>
      <xdr:row>4</xdr:row>
      <xdr:rowOff>158750</xdr:rowOff>
    </xdr:from>
    <xdr:to>
      <xdr:col>0</xdr:col>
      <xdr:colOff>1219200</xdr:colOff>
      <xdr:row>9</xdr:row>
      <xdr:rowOff>0</xdr:rowOff>
    </xdr:to>
    <xdr:sp macro="" textlink="">
      <xdr:nvSpPr>
        <xdr:cNvPr id="2" name="Line 2">
          <a:extLst>
            <a:ext uri="{FF2B5EF4-FFF2-40B4-BE49-F238E27FC236}">
              <a16:creationId xmlns:a16="http://schemas.microsoft.com/office/drawing/2014/main" id="{00000000-0008-0000-3100-000002000000}"/>
            </a:ext>
          </a:extLst>
        </xdr:cNvPr>
        <xdr:cNvSpPr>
          <a:spLocks noChangeShapeType="1"/>
        </xdr:cNvSpPr>
      </xdr:nvSpPr>
      <xdr:spPr bwMode="auto">
        <a:xfrm>
          <a:off x="539750" y="793750"/>
          <a:ext cx="679450" cy="996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539750</xdr:colOff>
      <xdr:row>4</xdr:row>
      <xdr:rowOff>158750</xdr:rowOff>
    </xdr:from>
    <xdr:to>
      <xdr:col>0</xdr:col>
      <xdr:colOff>1219200</xdr:colOff>
      <xdr:row>9</xdr:row>
      <xdr:rowOff>0</xdr:rowOff>
    </xdr:to>
    <xdr:sp macro="" textlink="">
      <xdr:nvSpPr>
        <xdr:cNvPr id="3" name="Line 2">
          <a:extLst>
            <a:ext uri="{FF2B5EF4-FFF2-40B4-BE49-F238E27FC236}">
              <a16:creationId xmlns:a16="http://schemas.microsoft.com/office/drawing/2014/main" id="{00000000-0008-0000-3100-000003000000}"/>
            </a:ext>
          </a:extLst>
        </xdr:cNvPr>
        <xdr:cNvSpPr>
          <a:spLocks noChangeShapeType="1"/>
        </xdr:cNvSpPr>
      </xdr:nvSpPr>
      <xdr:spPr bwMode="auto">
        <a:xfrm>
          <a:off x="539750" y="793750"/>
          <a:ext cx="679450" cy="996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676275</xdr:colOff>
      <xdr:row>5</xdr:row>
      <xdr:rowOff>0</xdr:rowOff>
    </xdr:from>
    <xdr:to>
      <xdr:col>0</xdr:col>
      <xdr:colOff>1095375</xdr:colOff>
      <xdr:row>9</xdr:row>
      <xdr:rowOff>0</xdr:rowOff>
    </xdr:to>
    <xdr:sp macro="" textlink="">
      <xdr:nvSpPr>
        <xdr:cNvPr id="2" name="Line 3">
          <a:extLst>
            <a:ext uri="{FF2B5EF4-FFF2-40B4-BE49-F238E27FC236}">
              <a16:creationId xmlns:a16="http://schemas.microsoft.com/office/drawing/2014/main" id="{00000000-0008-0000-3200-000002000000}"/>
            </a:ext>
          </a:extLst>
        </xdr:cNvPr>
        <xdr:cNvSpPr>
          <a:spLocks noChangeShapeType="1"/>
        </xdr:cNvSpPr>
      </xdr:nvSpPr>
      <xdr:spPr bwMode="auto">
        <a:xfrm>
          <a:off x="676275" y="819150"/>
          <a:ext cx="419100" cy="990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546100</xdr:colOff>
      <xdr:row>6</xdr:row>
      <xdr:rowOff>19050</xdr:rowOff>
    </xdr:from>
    <xdr:to>
      <xdr:col>0</xdr:col>
      <xdr:colOff>1174750</xdr:colOff>
      <xdr:row>10</xdr:row>
      <xdr:rowOff>0</xdr:rowOff>
    </xdr:to>
    <xdr:sp macro="" textlink="">
      <xdr:nvSpPr>
        <xdr:cNvPr id="2" name="Line 2">
          <a:extLst>
            <a:ext uri="{FF2B5EF4-FFF2-40B4-BE49-F238E27FC236}">
              <a16:creationId xmlns:a16="http://schemas.microsoft.com/office/drawing/2014/main" id="{00000000-0008-0000-3300-000002000000}"/>
            </a:ext>
          </a:extLst>
        </xdr:cNvPr>
        <xdr:cNvSpPr>
          <a:spLocks noChangeShapeType="1"/>
        </xdr:cNvSpPr>
      </xdr:nvSpPr>
      <xdr:spPr bwMode="auto">
        <a:xfrm>
          <a:off x="546100" y="977900"/>
          <a:ext cx="628650" cy="742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561975</xdr:colOff>
      <xdr:row>5</xdr:row>
      <xdr:rowOff>0</xdr:rowOff>
    </xdr:from>
    <xdr:to>
      <xdr:col>0</xdr:col>
      <xdr:colOff>1190625</xdr:colOff>
      <xdr:row>8</xdr:row>
      <xdr:rowOff>171450</xdr:rowOff>
    </xdr:to>
    <xdr:sp macro="" textlink="">
      <xdr:nvSpPr>
        <xdr:cNvPr id="2" name="Line 2">
          <a:extLst>
            <a:ext uri="{FF2B5EF4-FFF2-40B4-BE49-F238E27FC236}">
              <a16:creationId xmlns:a16="http://schemas.microsoft.com/office/drawing/2014/main" id="{00000000-0008-0000-3400-000002000000}"/>
            </a:ext>
          </a:extLst>
        </xdr:cNvPr>
        <xdr:cNvSpPr>
          <a:spLocks noChangeShapeType="1"/>
        </xdr:cNvSpPr>
      </xdr:nvSpPr>
      <xdr:spPr bwMode="auto">
        <a:xfrm>
          <a:off x="561975" y="819150"/>
          <a:ext cx="628650" cy="742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723900</xdr:colOff>
      <xdr:row>31</xdr:row>
      <xdr:rowOff>0</xdr:rowOff>
    </xdr:to>
    <xdr:graphicFrame macro="">
      <xdr:nvGraphicFramePr>
        <xdr:cNvPr id="4" name="2 Gráfico">
          <a:extLst>
            <a:ext uri="{FF2B5EF4-FFF2-40B4-BE49-F238E27FC236}">
              <a16:creationId xmlns:a16="http://schemas.microsoft.com/office/drawing/2014/main"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3.72439E-6</cdr:x>
      <cdr:y>0.09916</cdr:y>
    </cdr:from>
    <cdr:to>
      <cdr:x>0.00739</cdr:x>
      <cdr:y>0.11851</cdr:y>
    </cdr:to>
    <cdr:sp macro="" textlink="">
      <cdr:nvSpPr>
        <cdr:cNvPr id="2" name="1 CuadroTexto"/>
        <cdr:cNvSpPr txBox="1"/>
      </cdr:nvSpPr>
      <cdr:spPr>
        <a:xfrm xmlns:a="http://schemas.openxmlformats.org/drawingml/2006/main">
          <a:off x="0" y="430196"/>
          <a:ext cx="6810375" cy="703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títulos otorgados en pregrado y </a:t>
          </a:r>
        </a:p>
        <a:p xmlns:a="http://schemas.openxmlformats.org/drawingml/2006/main">
          <a:pPr algn="ctr"/>
          <a:r>
            <a:rPr lang="es-CR" sz="1800">
              <a:latin typeface="Times New Roman" pitchFamily="18" charset="0"/>
              <a:cs typeface="Times New Roman" pitchFamily="18" charset="0"/>
            </a:rPr>
            <a:t>            grado de la U.C.R. según grado académico</a:t>
          </a:r>
        </a:p>
      </cdr:txBody>
    </cdr:sp>
  </cdr:relSizeAnchor>
  <cdr:relSizeAnchor xmlns:cdr="http://schemas.openxmlformats.org/drawingml/2006/chartDrawing">
    <cdr:from>
      <cdr:x>0.68711</cdr:x>
      <cdr:y>0.5298</cdr:y>
    </cdr:from>
    <cdr:to>
      <cdr:x>0.78952</cdr:x>
      <cdr:y>0.57484</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0.0174</cdr:x>
      <cdr:y>0.91438</cdr:y>
    </cdr:from>
    <cdr:to>
      <cdr:x>0.1855</cdr:x>
      <cdr:y>0.96998</cdr:y>
    </cdr:to>
    <cdr:sp macro="" textlink="">
      <cdr:nvSpPr>
        <cdr:cNvPr id="4" name="3 CuadroTexto"/>
        <cdr:cNvSpPr txBox="1"/>
      </cdr:nvSpPr>
      <cdr:spPr>
        <a:xfrm xmlns:a="http://schemas.openxmlformats.org/drawingml/2006/main">
          <a:off x="116942" y="450365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D16</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0.0225</cdr:x>
      <cdr:y>0.02167</cdr:y>
    </cdr:from>
    <cdr:to>
      <cdr:x>0.23613</cdr:x>
      <cdr:y>0.11752</cdr:y>
    </cdr:to>
    <cdr:sp macro="" textlink="">
      <cdr:nvSpPr>
        <cdr:cNvPr id="6" name="5 CuadroTexto"/>
        <cdr:cNvSpPr txBox="1"/>
      </cdr:nvSpPr>
      <cdr:spPr>
        <a:xfrm xmlns:a="http://schemas.openxmlformats.org/drawingml/2006/main">
          <a:off x="152178" y="105925"/>
          <a:ext cx="1471127" cy="4536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700">
              <a:latin typeface="Times New Roman" pitchFamily="18" charset="0"/>
              <a:cs typeface="Times New Roman" pitchFamily="18" charset="0"/>
            </a:rPr>
            <a:t>Gráfico D6</a:t>
          </a:r>
        </a:p>
      </cdr:txBody>
    </cdr:sp>
  </cdr:relSizeAnchor>
  <cdr:relSizeAnchor xmlns:cdr="http://schemas.openxmlformats.org/drawingml/2006/chartDrawing">
    <cdr:from>
      <cdr:x>0.15088</cdr:x>
      <cdr:y>0.33749</cdr:y>
    </cdr:from>
    <cdr:to>
      <cdr:x>0.15782</cdr:x>
      <cdr:y>0.39515</cdr:y>
    </cdr:to>
    <cdr:sp macro="" textlink="">
      <cdr:nvSpPr>
        <cdr:cNvPr id="5" name="CuadroTexto 4"/>
        <cdr:cNvSpPr txBox="1"/>
      </cdr:nvSpPr>
      <cdr:spPr>
        <a:xfrm xmlns:a="http://schemas.openxmlformats.org/drawingml/2006/main">
          <a:off x="1030606" y="1619250"/>
          <a:ext cx="45719"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0.10889</cdr:x>
      <cdr:y>0.09806</cdr:y>
    </cdr:from>
    <cdr:to>
      <cdr:x>0.96299</cdr:x>
      <cdr:y>0.25241</cdr:y>
    </cdr:to>
    <cdr:sp macro="" textlink="">
      <cdr:nvSpPr>
        <cdr:cNvPr id="8" name="CuadroTexto 7"/>
        <cdr:cNvSpPr txBox="1"/>
      </cdr:nvSpPr>
      <cdr:spPr>
        <a:xfrm xmlns:a="http://schemas.openxmlformats.org/drawingml/2006/main">
          <a:off x="762000" y="486672"/>
          <a:ext cx="6073140" cy="7614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2000">
              <a:latin typeface="Times New Roman" panose="02020603050405020304" pitchFamily="18" charset="0"/>
              <a:cs typeface="Times New Roman" panose="02020603050405020304" pitchFamily="18" charset="0"/>
            </a:rPr>
            <a:t>Distribución relativa de los Estudiantes</a:t>
          </a:r>
          <a:r>
            <a:rPr lang="en-US" sz="2000" baseline="0">
              <a:latin typeface="Times New Roman" panose="02020603050405020304" pitchFamily="18" charset="0"/>
              <a:cs typeface="Times New Roman" panose="02020603050405020304" pitchFamily="18" charset="0"/>
            </a:rPr>
            <a:t> de pregrado y grado titulados de la U.C.R., según grado académico</a:t>
          </a:r>
          <a:endParaRPr lang="en-US" sz="2000">
            <a:latin typeface="Times New Roman" panose="02020603050405020304" pitchFamily="18" charset="0"/>
            <a:cs typeface="Times New Roman" panose="02020603050405020304" pitchFamily="18" charset="0"/>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32</xdr:row>
      <xdr:rowOff>31750</xdr:rowOff>
    </xdr:to>
    <xdr:graphicFrame macro="">
      <xdr:nvGraphicFramePr>
        <xdr:cNvPr id="4" name="5 Gráfico">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0.23505</cdr:x>
      <cdr:y>0.01777</cdr:y>
    </cdr:from>
    <cdr:to>
      <cdr:x>0.81012</cdr:x>
      <cdr:y>0.07978</cdr:y>
    </cdr:to>
    <cdr:sp macro="" textlink="">
      <cdr:nvSpPr>
        <cdr:cNvPr id="2" name="1 CuadroTexto"/>
        <cdr:cNvSpPr txBox="1"/>
      </cdr:nvSpPr>
      <cdr:spPr>
        <a:xfrm xmlns:a="http://schemas.openxmlformats.org/drawingml/2006/main">
          <a:off x="1581295" y="100182"/>
          <a:ext cx="3990830" cy="3672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rtl="1">
            <a:defRPr sz="1000"/>
          </a:pPr>
          <a:r>
            <a:rPr lang="es-ES" sz="1800" b="0" i="0" strike="noStrike">
              <a:solidFill>
                <a:srgbClr val="000000"/>
              </a:solidFill>
              <a:latin typeface="Times New Roman"/>
              <a:cs typeface="Times New Roman"/>
            </a:rPr>
            <a:t>Panorama Cuantitativo Universitario 2020</a:t>
          </a:r>
        </a:p>
      </cdr:txBody>
    </cdr:sp>
  </cdr:relSizeAnchor>
  <cdr:relSizeAnchor xmlns:cdr="http://schemas.openxmlformats.org/drawingml/2006/chartDrawing">
    <cdr:from>
      <cdr:x>0.00946</cdr:x>
      <cdr:y>0.01219</cdr:y>
    </cdr:from>
    <cdr:to>
      <cdr:x>0.22252</cdr:x>
      <cdr:y>0.07088</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D7</a:t>
          </a:r>
        </a:p>
      </cdr:txBody>
    </cdr:sp>
  </cdr:relSizeAnchor>
  <cdr:relSizeAnchor xmlns:cdr="http://schemas.openxmlformats.org/drawingml/2006/chartDrawing">
    <cdr:from>
      <cdr:x>0.04274</cdr:x>
      <cdr:y>0.80796</cdr:y>
    </cdr:from>
    <cdr:to>
      <cdr:x>0.1776</cdr:x>
      <cdr:y>0.87447</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0.01545</cdr:x>
      <cdr:y>0.9295</cdr:y>
    </cdr:from>
    <cdr:to>
      <cdr:x>0.25296</cdr:x>
      <cdr:y>0.97972</cdr:y>
    </cdr:to>
    <cdr:sp macro="" textlink="">
      <cdr:nvSpPr>
        <cdr:cNvPr id="5" name="4 CuadroTexto"/>
        <cdr:cNvSpPr txBox="1"/>
      </cdr:nvSpPr>
      <cdr:spPr>
        <a:xfrm xmlns:a="http://schemas.openxmlformats.org/drawingml/2006/main">
          <a:off x="104773" y="4362451"/>
          <a:ext cx="1628775" cy="238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D17</a:t>
          </a:r>
        </a:p>
      </cdr:txBody>
    </cdr:sp>
  </cdr:relSizeAnchor>
</c:userShapes>
</file>

<file path=xl/drawings/drawing6.xml><?xml version="1.0" encoding="utf-8"?>
<c:userShapes xmlns:c="http://schemas.openxmlformats.org/drawingml/2006/chart">
  <cdr:relSizeAnchor xmlns:cdr="http://schemas.openxmlformats.org/drawingml/2006/chartDrawing">
    <cdr:from>
      <cdr:x>0.08491</cdr:x>
      <cdr:y>0.1245</cdr:y>
    </cdr:from>
    <cdr:to>
      <cdr:x>0.78836</cdr:x>
      <cdr:y>0.26944</cdr:y>
    </cdr:to>
    <cdr:sp macro="" textlink="">
      <cdr:nvSpPr>
        <cdr:cNvPr id="3" name="2 CuadroTexto"/>
        <cdr:cNvSpPr txBox="1"/>
      </cdr:nvSpPr>
      <cdr:spPr>
        <a:xfrm xmlns:a="http://schemas.openxmlformats.org/drawingml/2006/main">
          <a:off x="504824" y="476250"/>
          <a:ext cx="4067175"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0.06828</cdr:x>
      <cdr:y>0.16173</cdr:y>
    </cdr:from>
    <cdr:to>
      <cdr:x>0.80336</cdr:x>
      <cdr:y>0.31797</cdr:y>
    </cdr:to>
    <cdr:sp macro="" textlink="">
      <cdr:nvSpPr>
        <cdr:cNvPr id="4" name="3 CuadroTexto"/>
        <cdr:cNvSpPr txBox="1"/>
      </cdr:nvSpPr>
      <cdr:spPr>
        <a:xfrm xmlns:a="http://schemas.openxmlformats.org/drawingml/2006/main">
          <a:off x="409574" y="619125"/>
          <a:ext cx="4248151" cy="5524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0.19513</cdr:x>
      <cdr:y>0.0763</cdr:y>
    </cdr:from>
    <cdr:to>
      <cdr:x>0.91027</cdr:x>
      <cdr:y>0.2625</cdr:y>
    </cdr:to>
    <cdr:sp macro="" textlink="">
      <cdr:nvSpPr>
        <cdr:cNvPr id="5" name="4 CuadroTexto"/>
        <cdr:cNvSpPr txBox="1"/>
      </cdr:nvSpPr>
      <cdr:spPr>
        <a:xfrm xmlns:a="http://schemas.openxmlformats.org/drawingml/2006/main">
          <a:off x="1191312" y="382786"/>
          <a:ext cx="4316824" cy="8751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Distribución</a:t>
          </a:r>
          <a:r>
            <a:rPr lang="es-CR" sz="1800" baseline="0">
              <a:latin typeface="Times New Roman" pitchFamily="18" charset="0"/>
              <a:cs typeface="Times New Roman" pitchFamily="18" charset="0"/>
            </a:rPr>
            <a:t> absoluta del  personal docente </a:t>
          </a:r>
        </a:p>
        <a:p xmlns:a="http://schemas.openxmlformats.org/drawingml/2006/main">
          <a:r>
            <a:rPr lang="es-CR" sz="1800" baseline="0">
              <a:latin typeface="Times New Roman" pitchFamily="18" charset="0"/>
              <a:cs typeface="Times New Roman" pitchFamily="18" charset="0"/>
            </a:rPr>
            <a:t>según tipo de nombramiento.  2016 - 2020</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0.00538</cdr:x>
      <cdr:y>0.01573</cdr:y>
    </cdr:from>
    <cdr:to>
      <cdr:x>0.19765</cdr:x>
      <cdr:y>0.10425</cdr:y>
    </cdr:to>
    <cdr:sp macro="" textlink="">
      <cdr:nvSpPr>
        <cdr:cNvPr id="6" name="5 CuadroTexto"/>
        <cdr:cNvSpPr txBox="1"/>
      </cdr:nvSpPr>
      <cdr:spPr>
        <a:xfrm xmlns:a="http://schemas.openxmlformats.org/drawingml/2006/main">
          <a:off x="31105" y="76201"/>
          <a:ext cx="1178570" cy="4476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RH2</a:t>
          </a:r>
        </a:p>
      </cdr:txBody>
    </cdr:sp>
  </cdr:relSizeAnchor>
  <cdr:relSizeAnchor xmlns:cdr="http://schemas.openxmlformats.org/drawingml/2006/chartDrawing">
    <cdr:from>
      <cdr:x>0.01967</cdr:x>
      <cdr:y>0.924</cdr:y>
    </cdr:from>
    <cdr:to>
      <cdr:x>0.23739</cdr:x>
      <cdr:y>0.98238</cdr:y>
    </cdr:to>
    <cdr:sp macro="" textlink="">
      <cdr:nvSpPr>
        <cdr:cNvPr id="7" name="6 CuadroTexto"/>
        <cdr:cNvSpPr txBox="1"/>
      </cdr:nvSpPr>
      <cdr:spPr>
        <a:xfrm xmlns:a="http://schemas.openxmlformats.org/drawingml/2006/main">
          <a:off x="123824" y="4629151"/>
          <a:ext cx="13239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000">
              <a:latin typeface="Times New Roman" pitchFamily="18" charset="0"/>
              <a:cs typeface="Times New Roman" pitchFamily="18" charset="0"/>
            </a:rPr>
            <a:t>Fuente: Cuadro</a:t>
          </a:r>
          <a:r>
            <a:rPr lang="es-CR" sz="1000" baseline="0">
              <a:latin typeface="Times New Roman" pitchFamily="18" charset="0"/>
              <a:cs typeface="Times New Roman" pitchFamily="18" charset="0"/>
            </a:rPr>
            <a:t> RH3</a:t>
          </a:r>
          <a:endParaRPr lang="es-CR" sz="1000">
            <a:latin typeface="Times New Roman" pitchFamily="18" charset="0"/>
            <a:cs typeface="Times New Roman" pitchFamily="18" charset="0"/>
          </a:endParaRPr>
        </a:p>
      </cdr:txBody>
    </cdr:sp>
  </cdr:relSizeAnchor>
  <cdr:relSizeAnchor xmlns:cdr="http://schemas.openxmlformats.org/drawingml/2006/chartDrawing">
    <cdr:from>
      <cdr:x>0.04695</cdr:x>
      <cdr:y>0.81176</cdr:y>
    </cdr:from>
    <cdr:to>
      <cdr:x>0.19765</cdr:x>
      <cdr:y>0.92567</cdr:y>
    </cdr:to>
    <cdr:sp macro="" textlink="">
      <cdr:nvSpPr>
        <cdr:cNvPr id="8" name="7 CuadroTexto"/>
        <cdr:cNvSpPr txBox="1"/>
      </cdr:nvSpPr>
      <cdr:spPr>
        <a:xfrm xmlns:a="http://schemas.openxmlformats.org/drawingml/2006/main">
          <a:off x="295275" y="4086225"/>
          <a:ext cx="914400" cy="5524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userShapes>
</file>

<file path=xl/drawings/drawing60.xml><?xml version="1.0" encoding="utf-8"?>
<xdr:wsDr xmlns:xdr="http://schemas.openxmlformats.org/drawingml/2006/spreadsheetDrawing" xmlns:a="http://schemas.openxmlformats.org/drawingml/2006/main">
  <xdr:twoCellAnchor>
    <xdr:from>
      <xdr:col>0</xdr:col>
      <xdr:colOff>25400</xdr:colOff>
      <xdr:row>0</xdr:row>
      <xdr:rowOff>31750</xdr:rowOff>
    </xdr:from>
    <xdr:to>
      <xdr:col>9</xdr:col>
      <xdr:colOff>25400</xdr:colOff>
      <xdr:row>32</xdr:row>
      <xdr:rowOff>95250</xdr:rowOff>
    </xdr:to>
    <xdr:graphicFrame macro="">
      <xdr:nvGraphicFramePr>
        <xdr:cNvPr id="4" name="5 Gráfico">
          <a:extLst>
            <a:ext uri="{FF2B5EF4-FFF2-40B4-BE49-F238E27FC236}">
              <a16:creationId xmlns:a16="http://schemas.microsoft.com/office/drawing/2014/main" id="{00000000-0008-0000-3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0.22962</cdr:x>
      <cdr:y>0.01801</cdr:y>
    </cdr:from>
    <cdr:to>
      <cdr:x>0.80138</cdr:x>
      <cdr:y>0.08272</cdr:y>
    </cdr:to>
    <cdr:sp macro="" textlink="">
      <cdr:nvSpPr>
        <cdr:cNvPr id="2" name="1 CuadroTexto"/>
        <cdr:cNvSpPr txBox="1"/>
      </cdr:nvSpPr>
      <cdr:spPr>
        <a:xfrm xmlns:a="http://schemas.openxmlformats.org/drawingml/2006/main">
          <a:off x="1609723" y="85726"/>
          <a:ext cx="4010026"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rtl="1">
            <a:defRPr sz="1000"/>
          </a:pPr>
          <a:r>
            <a:rPr lang="es-ES" sz="1800" b="0" i="0" strike="noStrike">
              <a:solidFill>
                <a:srgbClr val="000000"/>
              </a:solidFill>
              <a:latin typeface="Times New Roman"/>
              <a:cs typeface="Times New Roman"/>
            </a:rPr>
            <a:t>Panorama Cuantitativo Universitario 2020</a:t>
          </a:r>
        </a:p>
      </cdr:txBody>
    </cdr:sp>
  </cdr:relSizeAnchor>
  <cdr:relSizeAnchor xmlns:cdr="http://schemas.openxmlformats.org/drawingml/2006/chartDrawing">
    <cdr:from>
      <cdr:x>0.00946</cdr:x>
      <cdr:y>0.01195</cdr:y>
    </cdr:from>
    <cdr:to>
      <cdr:x>0.2171</cdr:x>
      <cdr:y>0.07259</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D7.1</a:t>
          </a:r>
        </a:p>
      </cdr:txBody>
    </cdr:sp>
  </cdr:relSizeAnchor>
  <cdr:relSizeAnchor xmlns:cdr="http://schemas.openxmlformats.org/drawingml/2006/chartDrawing">
    <cdr:from>
      <cdr:x>0.04052</cdr:x>
      <cdr:y>0.80968</cdr:y>
    </cdr:from>
    <cdr:to>
      <cdr:x>0.17121</cdr:x>
      <cdr:y>0.87693</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0.01495</cdr:x>
      <cdr:y>0.9389</cdr:y>
    </cdr:from>
    <cdr:to>
      <cdr:x>0.16418</cdr:x>
      <cdr:y>0.98814</cdr:y>
    </cdr:to>
    <cdr:sp macro="" textlink="">
      <cdr:nvSpPr>
        <cdr:cNvPr id="5" name="4 CuadroTexto"/>
        <cdr:cNvSpPr txBox="1"/>
      </cdr:nvSpPr>
      <cdr:spPr>
        <a:xfrm xmlns:a="http://schemas.openxmlformats.org/drawingml/2006/main">
          <a:off x="104711" y="5562586"/>
          <a:ext cx="1038289" cy="2931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D17</a:t>
          </a:r>
        </a:p>
      </cdr:txBody>
    </cdr:sp>
  </cdr:relSizeAnchor>
  <cdr:relSizeAnchor xmlns:cdr="http://schemas.openxmlformats.org/drawingml/2006/chartDrawing">
    <cdr:from>
      <cdr:x>0.1902</cdr:x>
      <cdr:y>0.8519</cdr:y>
    </cdr:from>
    <cdr:to>
      <cdr:x>0.18699</cdr:x>
      <cdr:y>0.85215</cdr:y>
    </cdr:to>
    <cdr:sp macro="" textlink="">
      <cdr:nvSpPr>
        <cdr:cNvPr id="6" name="CuadroTexto 5"/>
        <cdr:cNvSpPr txBox="1"/>
      </cdr:nvSpPr>
      <cdr:spPr>
        <a:xfrm xmlns:a="http://schemas.openxmlformats.org/drawingml/2006/main">
          <a:off x="1365250" y="5010150"/>
          <a:ext cx="249555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0.24122</cdr:x>
      <cdr:y>0.92607</cdr:y>
    </cdr:from>
    <cdr:to>
      <cdr:x>0.61976</cdr:x>
      <cdr:y>0.99469</cdr:y>
    </cdr:to>
    <cdr:sp macro="" textlink="">
      <cdr:nvSpPr>
        <cdr:cNvPr id="7" name="CuadroTexto 6"/>
        <cdr:cNvSpPr txBox="1"/>
      </cdr:nvSpPr>
      <cdr:spPr>
        <a:xfrm xmlns:a="http://schemas.openxmlformats.org/drawingml/2006/main">
          <a:off x="1674985" y="5292481"/>
          <a:ext cx="2646190" cy="3907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anose="02020603050405020304" pitchFamily="18" charset="0"/>
              <a:cs typeface="Times New Roman" panose="02020603050405020304" pitchFamily="18" charset="0"/>
            </a:rPr>
            <a:t>Nota:</a:t>
          </a:r>
          <a:r>
            <a:rPr lang="es-CR" sz="800" baseline="0">
              <a:latin typeface="Times New Roman" panose="02020603050405020304" pitchFamily="18" charset="0"/>
              <a:cs typeface="Times New Roman" panose="02020603050405020304" pitchFamily="18" charset="0"/>
            </a:rPr>
            <a:t> En Sedes Regionales se incluyen 35 graduados de la</a:t>
          </a:r>
        </a:p>
        <a:p xmlns:a="http://schemas.openxmlformats.org/drawingml/2006/main">
          <a:r>
            <a:rPr lang="es-CR" sz="800" baseline="0">
              <a:latin typeface="Times New Roman" panose="02020603050405020304" pitchFamily="18" charset="0"/>
              <a:cs typeface="Times New Roman" panose="02020603050405020304" pitchFamily="18" charset="0"/>
            </a:rPr>
            <a:t> Sede de Golfito y 83 de la Sede Interuniversitaria de Alajuela</a:t>
          </a:r>
          <a:endParaRPr lang="es-CR" sz="800">
            <a:latin typeface="Times New Roman" panose="02020603050405020304" pitchFamily="18" charset="0"/>
            <a:cs typeface="Times New Roman" panose="02020603050405020304" pitchFamily="18" charset="0"/>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717550</xdr:colOff>
      <xdr:row>27</xdr:row>
      <xdr:rowOff>44450</xdr:rowOff>
    </xdr:to>
    <xdr:graphicFrame macro="">
      <xdr:nvGraphicFramePr>
        <xdr:cNvPr id="4" name="2 Gráfico">
          <a:extLst>
            <a:ext uri="{FF2B5EF4-FFF2-40B4-BE49-F238E27FC236}">
              <a16:creationId xmlns:a16="http://schemas.microsoft.com/office/drawing/2014/main" id="{00000000-0008-0000-3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cdr:x>
      <cdr:y>0.08621</cdr:y>
    </cdr:from>
    <cdr:to>
      <cdr:x>1</cdr:x>
      <cdr:y>0.2385</cdr:y>
    </cdr:to>
    <cdr:sp macro="" textlink="">
      <cdr:nvSpPr>
        <cdr:cNvPr id="2" name="1 CuadroTexto"/>
        <cdr:cNvSpPr txBox="1"/>
      </cdr:nvSpPr>
      <cdr:spPr>
        <a:xfrm xmlns:a="http://schemas.openxmlformats.org/drawingml/2006/main">
          <a:off x="0" y="451068"/>
          <a:ext cx="6851650" cy="7968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19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títulos otorgados</a:t>
          </a:r>
          <a:r>
            <a:rPr lang="es-CR" sz="1800" baseline="0">
              <a:latin typeface="Times New Roman" pitchFamily="18" charset="0"/>
              <a:cs typeface="Times New Roman" pitchFamily="18" charset="0"/>
            </a:rPr>
            <a:t> en el</a:t>
          </a:r>
          <a:r>
            <a:rPr lang="es-CR" sz="1800">
              <a:latin typeface="Times New Roman" pitchFamily="18" charset="0"/>
              <a:cs typeface="Times New Roman" pitchFamily="18" charset="0"/>
            </a:rPr>
            <a:t> </a:t>
          </a:r>
        </a:p>
        <a:p xmlns:a="http://schemas.openxmlformats.org/drawingml/2006/main">
          <a:pPr algn="ctr">
            <a:lnSpc>
              <a:spcPts val="1600"/>
            </a:lnSpc>
          </a:pPr>
          <a:r>
            <a:rPr lang="es-CR" sz="1800">
              <a:latin typeface="Times New Roman" pitchFamily="18" charset="0"/>
              <a:cs typeface="Times New Roman" pitchFamily="18" charset="0"/>
            </a:rPr>
            <a:t>             Sistema de Estudios de Posgrado de la U.C.R. </a:t>
          </a:r>
        </a:p>
      </cdr:txBody>
    </cdr:sp>
  </cdr:relSizeAnchor>
  <cdr:relSizeAnchor xmlns:cdr="http://schemas.openxmlformats.org/drawingml/2006/chartDrawing">
    <cdr:from>
      <cdr:x>0.68934</cdr:x>
      <cdr:y>0.5188</cdr:y>
    </cdr:from>
    <cdr:to>
      <cdr:x>0.79075</cdr:x>
      <cdr:y>0.56362</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0.03176</cdr:x>
      <cdr:y>0.9192</cdr:y>
    </cdr:from>
    <cdr:to>
      <cdr:x>0.25076</cdr:x>
      <cdr:y>0.98031</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t>
          </a:r>
          <a:r>
            <a:rPr lang="es-CR" sz="800" baseline="0">
              <a:latin typeface="Times New Roman" pitchFamily="18" charset="0"/>
              <a:cs typeface="Times New Roman" pitchFamily="18" charset="0"/>
            </a:rPr>
            <a:t>D18</a:t>
          </a:r>
          <a:endParaRPr lang="es-CR" sz="800">
            <a:latin typeface="Times New Roman" pitchFamily="18" charset="0"/>
            <a:cs typeface="Times New Roman" pitchFamily="18" charset="0"/>
          </a:endParaRPr>
        </a:p>
      </cdr:txBody>
    </cdr:sp>
  </cdr:relSizeAnchor>
  <cdr:relSizeAnchor xmlns:cdr="http://schemas.openxmlformats.org/drawingml/2006/chartDrawing">
    <cdr:from>
      <cdr:x>0.01095</cdr:x>
      <cdr:y>0.01679</cdr:y>
    </cdr:from>
    <cdr:to>
      <cdr:x>0.22483</cdr:x>
      <cdr:y>0.10776</cdr:y>
    </cdr:to>
    <cdr:sp macro="" textlink="">
      <cdr:nvSpPr>
        <cdr:cNvPr id="6" name="5 CuadroTexto"/>
        <cdr:cNvSpPr txBox="1"/>
      </cdr:nvSpPr>
      <cdr:spPr>
        <a:xfrm xmlns:a="http://schemas.openxmlformats.org/drawingml/2006/main">
          <a:off x="73847" y="72943"/>
          <a:ext cx="1450638" cy="39403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700">
              <a:latin typeface="Times New Roman" pitchFamily="18" charset="0"/>
              <a:cs typeface="Times New Roman" pitchFamily="18" charset="0"/>
            </a:rPr>
            <a:t>Gráfico D8</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742950</xdr:colOff>
      <xdr:row>29</xdr:row>
      <xdr:rowOff>57150</xdr:rowOff>
    </xdr:to>
    <xdr:graphicFrame macro="">
      <xdr:nvGraphicFramePr>
        <xdr:cNvPr id="4" name="5 Gráfico">
          <a:extLst>
            <a:ext uri="{FF2B5EF4-FFF2-40B4-BE49-F238E27FC236}">
              <a16:creationId xmlns:a16="http://schemas.microsoft.com/office/drawing/2014/main" id="{00000000-0008-0000-3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0.22784</cdr:x>
      <cdr:y>0.017</cdr:y>
    </cdr:from>
    <cdr:to>
      <cdr:x>0.88903</cdr:x>
      <cdr:y>0.07986</cdr:y>
    </cdr:to>
    <cdr:sp macro="" textlink="">
      <cdr:nvSpPr>
        <cdr:cNvPr id="121857" name="1 CuadroTexto"/>
        <cdr:cNvSpPr txBox="1">
          <a:spLocks xmlns:a="http://schemas.openxmlformats.org/drawingml/2006/main" noChangeArrowheads="1"/>
        </cdr:cNvSpPr>
      </cdr:nvSpPr>
      <cdr:spPr bwMode="auto">
        <a:xfrm xmlns:a="http://schemas.openxmlformats.org/drawingml/2006/main">
          <a:off x="1574109" y="99578"/>
          <a:ext cx="4532734" cy="3698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6576" rIns="0" bIns="0" anchor="t" upright="1"/>
        <a:lstStyle xmlns:a="http://schemas.openxmlformats.org/drawingml/2006/main"/>
        <a:p xmlns:a="http://schemas.openxmlformats.org/drawingml/2006/main">
          <a:pPr algn="l" rtl="1">
            <a:defRPr sz="1000"/>
          </a:pPr>
          <a:r>
            <a:rPr lang="es-ES" sz="1800" b="0" i="0" strike="noStrike">
              <a:solidFill>
                <a:srgbClr val="000000"/>
              </a:solidFill>
              <a:latin typeface="Times New Roman"/>
              <a:cs typeface="Times New Roman"/>
            </a:rPr>
            <a:t>Panorama Cuantitativo Universitario 2020</a:t>
          </a:r>
        </a:p>
      </cdr:txBody>
    </cdr:sp>
  </cdr:relSizeAnchor>
  <cdr:relSizeAnchor xmlns:cdr="http://schemas.openxmlformats.org/drawingml/2006/chartDrawing">
    <cdr:from>
      <cdr:x>0.00971</cdr:x>
      <cdr:y>0.01219</cdr:y>
    </cdr:from>
    <cdr:to>
      <cdr:x>0.21635</cdr:x>
      <cdr:y>0.07064</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D8.1</a:t>
          </a:r>
        </a:p>
      </cdr:txBody>
    </cdr:sp>
  </cdr:relSizeAnchor>
  <cdr:relSizeAnchor xmlns:cdr="http://schemas.openxmlformats.org/drawingml/2006/chartDrawing">
    <cdr:from>
      <cdr:x>0.04026</cdr:x>
      <cdr:y>0.81065</cdr:y>
    </cdr:from>
    <cdr:to>
      <cdr:x>0.17169</cdr:x>
      <cdr:y>0.8762</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0.01495</cdr:x>
      <cdr:y>0.9389</cdr:y>
    </cdr:from>
    <cdr:to>
      <cdr:x>0.17476</cdr:x>
      <cdr:y>0.98814</cdr:y>
    </cdr:to>
    <cdr:sp macro="" textlink="">
      <cdr:nvSpPr>
        <cdr:cNvPr id="5" name="4 CuadroTexto"/>
        <cdr:cNvSpPr txBox="1"/>
      </cdr:nvSpPr>
      <cdr:spPr>
        <a:xfrm xmlns:a="http://schemas.openxmlformats.org/drawingml/2006/main">
          <a:off x="102954" y="5153419"/>
          <a:ext cx="1097196" cy="27869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D18</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26</xdr:row>
      <xdr:rowOff>107950</xdr:rowOff>
    </xdr:to>
    <xdr:graphicFrame macro="">
      <xdr:nvGraphicFramePr>
        <xdr:cNvPr id="4" name="2 Gráfico">
          <a:extLst>
            <a:ext uri="{FF2B5EF4-FFF2-40B4-BE49-F238E27FC236}">
              <a16:creationId xmlns:a16="http://schemas.microsoft.com/office/drawing/2014/main" id="{00000000-0008-0000-3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cdr:x>
      <cdr:y>0.09357</cdr:y>
    </cdr:from>
    <cdr:to>
      <cdr:x>1</cdr:x>
      <cdr:y>0.24781</cdr:y>
    </cdr:to>
    <cdr:sp macro="" textlink="">
      <cdr:nvSpPr>
        <cdr:cNvPr id="2" name="1 CuadroTexto"/>
        <cdr:cNvSpPr txBox="1"/>
      </cdr:nvSpPr>
      <cdr:spPr>
        <a:xfrm xmlns:a="http://schemas.openxmlformats.org/drawingml/2006/main">
          <a:off x="0" y="488640"/>
          <a:ext cx="6810374" cy="8070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a:t>
          </a:r>
          <a:r>
            <a:rPr lang="es-CR" sz="1800" baseline="0">
              <a:latin typeface="Times New Roman" pitchFamily="18" charset="0"/>
              <a:cs typeface="Times New Roman" pitchFamily="18" charset="0"/>
            </a:rPr>
            <a:t> títulos otorgados</a:t>
          </a:r>
          <a:endParaRPr lang="es-CR" sz="1800">
            <a:latin typeface="Times New Roman" pitchFamily="18" charset="0"/>
            <a:cs typeface="Times New Roman" pitchFamily="18" charset="0"/>
          </a:endParaRPr>
        </a:p>
        <a:p xmlns:a="http://schemas.openxmlformats.org/drawingml/2006/main">
          <a:pPr algn="ctr">
            <a:lnSpc>
              <a:spcPts val="1700"/>
            </a:lnSpc>
          </a:pPr>
          <a:r>
            <a:rPr lang="es-CR" sz="1800">
              <a:latin typeface="Times New Roman" pitchFamily="18" charset="0"/>
              <a:cs typeface="Times New Roman" pitchFamily="18" charset="0"/>
            </a:rPr>
            <a:t>        de la U.C.R., según género. </a:t>
          </a:r>
        </a:p>
      </cdr:txBody>
    </cdr:sp>
  </cdr:relSizeAnchor>
  <cdr:relSizeAnchor xmlns:cdr="http://schemas.openxmlformats.org/drawingml/2006/chartDrawing">
    <cdr:from>
      <cdr:x>0.68762</cdr:x>
      <cdr:y>0.52075</cdr:y>
    </cdr:from>
    <cdr:to>
      <cdr:x>0.78952</cdr:x>
      <cdr:y>0.56459</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0.9187</cdr:y>
    </cdr:from>
    <cdr:to>
      <cdr:x>0.24977</cdr:x>
      <cdr:y>0.98693</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t>
          </a:r>
          <a:r>
            <a:rPr lang="es-CR" sz="800" baseline="0">
              <a:latin typeface="Times New Roman" pitchFamily="18" charset="0"/>
              <a:cs typeface="Times New Roman" pitchFamily="18" charset="0"/>
            </a:rPr>
            <a:t>D19</a:t>
          </a:r>
          <a:endParaRPr lang="es-CR" sz="800">
            <a:latin typeface="Times New Roman" pitchFamily="18" charset="0"/>
            <a:cs typeface="Times New Roman" pitchFamily="18" charset="0"/>
          </a:endParaRPr>
        </a:p>
      </cdr:txBody>
    </cdr:sp>
  </cdr:relSizeAnchor>
  <cdr:relSizeAnchor xmlns:cdr="http://schemas.openxmlformats.org/drawingml/2006/chartDrawing">
    <cdr:from>
      <cdr:x>0.01095</cdr:x>
      <cdr:y>0.02621</cdr:y>
    </cdr:from>
    <cdr:to>
      <cdr:x>0.18568</cdr:x>
      <cdr:y>0.11889</cdr:y>
    </cdr:to>
    <cdr:sp macro="" textlink="">
      <cdr:nvSpPr>
        <cdr:cNvPr id="6" name="5 CuadroTexto"/>
        <cdr:cNvSpPr txBox="1"/>
      </cdr:nvSpPr>
      <cdr:spPr>
        <a:xfrm xmlns:a="http://schemas.openxmlformats.org/drawingml/2006/main">
          <a:off x="74574" y="137183"/>
          <a:ext cx="1201775" cy="483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700">
              <a:latin typeface="Times New Roman" pitchFamily="18" charset="0"/>
              <a:cs typeface="Times New Roman" pitchFamily="18" charset="0"/>
            </a:rPr>
            <a:t>Gráfico D9</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12700</xdr:colOff>
      <xdr:row>0</xdr:row>
      <xdr:rowOff>25400</xdr:rowOff>
    </xdr:from>
    <xdr:to>
      <xdr:col>9</xdr:col>
      <xdr:colOff>127000</xdr:colOff>
      <xdr:row>37</xdr:row>
      <xdr:rowOff>6350</xdr:rowOff>
    </xdr:to>
    <xdr:graphicFrame macro="">
      <xdr:nvGraphicFramePr>
        <xdr:cNvPr id="3" name="2 Gráfico">
          <a:extLst>
            <a:ext uri="{FF2B5EF4-FFF2-40B4-BE49-F238E27FC236}">
              <a16:creationId xmlns:a16="http://schemas.microsoft.com/office/drawing/2014/main" id="{00000000-0008-0000-4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3.64299E-6</cdr:x>
      <cdr:y>0.12955</cdr:y>
    </cdr:from>
    <cdr:to>
      <cdr:x>3.64299E-6</cdr:x>
      <cdr:y>0.13469</cdr:y>
    </cdr:to>
    <cdr:sp macro="" textlink="">
      <cdr:nvSpPr>
        <cdr:cNvPr id="2" name="1 CuadroTexto"/>
        <cdr:cNvSpPr txBox="1"/>
      </cdr:nvSpPr>
      <cdr:spPr>
        <a:xfrm xmlns:a="http://schemas.openxmlformats.org/drawingml/2006/main">
          <a:off x="0" y="523575"/>
          <a:ext cx="6810375" cy="69353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 Programa</a:t>
          </a:r>
        </a:p>
        <a:p xmlns:a="http://schemas.openxmlformats.org/drawingml/2006/main">
          <a:pPr algn="ctr"/>
          <a:r>
            <a:rPr lang="es-CR" sz="1800">
              <a:latin typeface="Times New Roman" pitchFamily="18" charset="0"/>
              <a:cs typeface="Times New Roman" pitchFamily="18" charset="0"/>
            </a:rPr>
            <a:t>de Investigación </a:t>
          </a:r>
        </a:p>
      </cdr:txBody>
    </cdr:sp>
  </cdr:relSizeAnchor>
  <cdr:relSizeAnchor xmlns:cdr="http://schemas.openxmlformats.org/drawingml/2006/chartDrawing">
    <cdr:from>
      <cdr:x>0.68712</cdr:x>
      <cdr:y>0.51684</cdr:y>
    </cdr:from>
    <cdr:to>
      <cdr:x>0.78903</cdr:x>
      <cdr:y>0.56215</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cdr:x>
      <cdr:y>0.91479</cdr:y>
    </cdr:from>
    <cdr:to>
      <cdr:x>0.251</cdr:x>
      <cdr:y>0.9786</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I-1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0.01549</cdr:x>
      <cdr:y>0.02125</cdr:y>
    </cdr:from>
    <cdr:to>
      <cdr:x>0.2301</cdr:x>
      <cdr:y>0.08521</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I-1</a:t>
          </a:r>
        </a:p>
      </cdr:txBody>
    </cdr:sp>
  </cdr:relSizeAnchor>
  <cdr:relSizeAnchor xmlns:cdr="http://schemas.openxmlformats.org/drawingml/2006/chartDrawing">
    <cdr:from>
      <cdr:x>0.11111</cdr:x>
      <cdr:y>0.10226</cdr:y>
    </cdr:from>
    <cdr:to>
      <cdr:x>0.90984</cdr:x>
      <cdr:y>0.26356</cdr:y>
    </cdr:to>
    <cdr:sp macro="" textlink="">
      <cdr:nvSpPr>
        <cdr:cNvPr id="7" name="1 CuadroTexto"/>
        <cdr:cNvSpPr txBox="1"/>
      </cdr:nvSpPr>
      <cdr:spPr>
        <a:xfrm xmlns:a="http://schemas.openxmlformats.org/drawingml/2006/main">
          <a:off x="774700" y="598710"/>
          <a:ext cx="5568950" cy="9443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 Programa </a:t>
          </a:r>
        </a:p>
        <a:p xmlns:a="http://schemas.openxmlformats.org/drawingml/2006/main">
          <a:pPr algn="ctr"/>
          <a:r>
            <a:rPr lang="es-CR" sz="1800">
              <a:latin typeface="Times New Roman" pitchFamily="18" charset="0"/>
              <a:cs typeface="Times New Roman" pitchFamily="18" charset="0"/>
            </a:rPr>
            <a:t>de Investigación</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666750</xdr:colOff>
      <xdr:row>5</xdr:row>
      <xdr:rowOff>0</xdr:rowOff>
    </xdr:from>
    <xdr:to>
      <xdr:col>0</xdr:col>
      <xdr:colOff>1320800</xdr:colOff>
      <xdr:row>8</xdr:row>
      <xdr:rowOff>152400</xdr:rowOff>
    </xdr:to>
    <xdr:sp macro="" textlink="">
      <xdr:nvSpPr>
        <xdr:cNvPr id="2" name="Line 8">
          <a:extLst>
            <a:ext uri="{FF2B5EF4-FFF2-40B4-BE49-F238E27FC236}">
              <a16:creationId xmlns:a16="http://schemas.microsoft.com/office/drawing/2014/main" id="{00000000-0008-0000-0800-000002000000}"/>
            </a:ext>
          </a:extLst>
        </xdr:cNvPr>
        <xdr:cNvSpPr>
          <a:spLocks noChangeShapeType="1"/>
        </xdr:cNvSpPr>
      </xdr:nvSpPr>
      <xdr:spPr bwMode="auto">
        <a:xfrm>
          <a:off x="666750" y="647700"/>
          <a:ext cx="654050"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485775</xdr:colOff>
      <xdr:row>4</xdr:row>
      <xdr:rowOff>9525</xdr:rowOff>
    </xdr:from>
    <xdr:to>
      <xdr:col>0</xdr:col>
      <xdr:colOff>981075</xdr:colOff>
      <xdr:row>8</xdr:row>
      <xdr:rowOff>9525</xdr:rowOff>
    </xdr:to>
    <xdr:sp macro="" textlink="">
      <xdr:nvSpPr>
        <xdr:cNvPr id="2" name="Line 5">
          <a:extLst>
            <a:ext uri="{FF2B5EF4-FFF2-40B4-BE49-F238E27FC236}">
              <a16:creationId xmlns:a16="http://schemas.microsoft.com/office/drawing/2014/main" id="{00000000-0008-0000-4200-000002000000}"/>
            </a:ext>
          </a:extLst>
        </xdr:cNvPr>
        <xdr:cNvSpPr>
          <a:spLocks noChangeShapeType="1"/>
        </xdr:cNvSpPr>
      </xdr:nvSpPr>
      <xdr:spPr bwMode="auto">
        <a:xfrm>
          <a:off x="485775" y="666750"/>
          <a:ext cx="495300" cy="676275"/>
        </a:xfrm>
        <a:prstGeom prst="line">
          <a:avLst/>
        </a:prstGeom>
        <a:noFill/>
        <a:ln w="9525">
          <a:solidFill>
            <a:srgbClr val="000000"/>
          </a:solidFill>
          <a:round/>
          <a:headEnd/>
          <a:tailEnd/>
        </a:ln>
      </xdr:spPr>
    </xdr:sp>
    <xdr:clientData/>
  </xdr:twoCellAnchor>
  <xdr:twoCellAnchor>
    <xdr:from>
      <xdr:col>0</xdr:col>
      <xdr:colOff>485775</xdr:colOff>
      <xdr:row>4</xdr:row>
      <xdr:rowOff>9525</xdr:rowOff>
    </xdr:from>
    <xdr:to>
      <xdr:col>0</xdr:col>
      <xdr:colOff>981075</xdr:colOff>
      <xdr:row>8</xdr:row>
      <xdr:rowOff>9525</xdr:rowOff>
    </xdr:to>
    <xdr:sp macro="" textlink="">
      <xdr:nvSpPr>
        <xdr:cNvPr id="3" name="Line 5">
          <a:extLst>
            <a:ext uri="{FF2B5EF4-FFF2-40B4-BE49-F238E27FC236}">
              <a16:creationId xmlns:a16="http://schemas.microsoft.com/office/drawing/2014/main" id="{00000000-0008-0000-4200-000003000000}"/>
            </a:ext>
          </a:extLst>
        </xdr:cNvPr>
        <xdr:cNvSpPr>
          <a:spLocks noChangeShapeType="1"/>
        </xdr:cNvSpPr>
      </xdr:nvSpPr>
      <xdr:spPr bwMode="auto">
        <a:xfrm>
          <a:off x="485775" y="657225"/>
          <a:ext cx="495300" cy="673100"/>
        </a:xfrm>
        <a:prstGeom prst="line">
          <a:avLst/>
        </a:prstGeom>
        <a:noFill/>
        <a:ln w="9525">
          <a:solidFill>
            <a:srgbClr val="000000"/>
          </a:solidFill>
          <a:round/>
          <a:headEnd/>
          <a:tailEnd/>
        </a:ln>
      </xdr:spPr>
    </xdr:sp>
    <xdr:clientData/>
  </xdr:twoCellAnchor>
  <xdr:twoCellAnchor>
    <xdr:from>
      <xdr:col>0</xdr:col>
      <xdr:colOff>485775</xdr:colOff>
      <xdr:row>4</xdr:row>
      <xdr:rowOff>9525</xdr:rowOff>
    </xdr:from>
    <xdr:to>
      <xdr:col>0</xdr:col>
      <xdr:colOff>981075</xdr:colOff>
      <xdr:row>8</xdr:row>
      <xdr:rowOff>9525</xdr:rowOff>
    </xdr:to>
    <xdr:sp macro="" textlink="">
      <xdr:nvSpPr>
        <xdr:cNvPr id="4" name="Line 5">
          <a:extLst>
            <a:ext uri="{FF2B5EF4-FFF2-40B4-BE49-F238E27FC236}">
              <a16:creationId xmlns:a16="http://schemas.microsoft.com/office/drawing/2014/main" id="{00000000-0008-0000-4200-000004000000}"/>
            </a:ext>
          </a:extLst>
        </xdr:cNvPr>
        <xdr:cNvSpPr>
          <a:spLocks noChangeShapeType="1"/>
        </xdr:cNvSpPr>
      </xdr:nvSpPr>
      <xdr:spPr bwMode="auto">
        <a:xfrm>
          <a:off x="485775" y="657225"/>
          <a:ext cx="495300" cy="673100"/>
        </a:xfrm>
        <a:prstGeom prst="line">
          <a:avLst/>
        </a:prstGeom>
        <a:noFill/>
        <a:ln w="9525">
          <a:solidFill>
            <a:srgbClr val="000000"/>
          </a:solidFill>
          <a:round/>
          <a:headEnd/>
          <a:tailEnd/>
        </a:ln>
      </xdr:spPr>
    </xdr:sp>
    <xdr:clientData/>
  </xdr:twoCellAnchor>
  <xdr:twoCellAnchor>
    <xdr:from>
      <xdr:col>0</xdr:col>
      <xdr:colOff>485775</xdr:colOff>
      <xdr:row>105</xdr:row>
      <xdr:rowOff>9525</xdr:rowOff>
    </xdr:from>
    <xdr:to>
      <xdr:col>0</xdr:col>
      <xdr:colOff>981075</xdr:colOff>
      <xdr:row>109</xdr:row>
      <xdr:rowOff>9525</xdr:rowOff>
    </xdr:to>
    <xdr:sp macro="" textlink="">
      <xdr:nvSpPr>
        <xdr:cNvPr id="5" name="Line 6">
          <a:extLst>
            <a:ext uri="{FF2B5EF4-FFF2-40B4-BE49-F238E27FC236}">
              <a16:creationId xmlns:a16="http://schemas.microsoft.com/office/drawing/2014/main" id="{00000000-0008-0000-4200-000005000000}"/>
            </a:ext>
          </a:extLst>
        </xdr:cNvPr>
        <xdr:cNvSpPr>
          <a:spLocks noChangeShapeType="1"/>
        </xdr:cNvSpPr>
      </xdr:nvSpPr>
      <xdr:spPr bwMode="auto">
        <a:xfrm>
          <a:off x="485775" y="14735175"/>
          <a:ext cx="495300" cy="673100"/>
        </a:xfrm>
        <a:prstGeom prst="line">
          <a:avLst/>
        </a:prstGeom>
        <a:noFill/>
        <a:ln w="9525">
          <a:solidFill>
            <a:srgbClr val="000000"/>
          </a:solidFill>
          <a:round/>
          <a:headEnd/>
          <a:tailEnd/>
        </a:ln>
      </xdr:spPr>
    </xdr:sp>
    <xdr:clientData/>
  </xdr:twoCellAnchor>
  <xdr:twoCellAnchor>
    <xdr:from>
      <xdr:col>0</xdr:col>
      <xdr:colOff>485775</xdr:colOff>
      <xdr:row>208</xdr:row>
      <xdr:rowOff>9525</xdr:rowOff>
    </xdr:from>
    <xdr:to>
      <xdr:col>0</xdr:col>
      <xdr:colOff>981075</xdr:colOff>
      <xdr:row>212</xdr:row>
      <xdr:rowOff>9525</xdr:rowOff>
    </xdr:to>
    <xdr:sp macro="" textlink="">
      <xdr:nvSpPr>
        <xdr:cNvPr id="6" name="Line 7">
          <a:extLst>
            <a:ext uri="{FF2B5EF4-FFF2-40B4-BE49-F238E27FC236}">
              <a16:creationId xmlns:a16="http://schemas.microsoft.com/office/drawing/2014/main" id="{00000000-0008-0000-4200-000006000000}"/>
            </a:ext>
          </a:extLst>
        </xdr:cNvPr>
        <xdr:cNvSpPr>
          <a:spLocks noChangeShapeType="1"/>
        </xdr:cNvSpPr>
      </xdr:nvSpPr>
      <xdr:spPr bwMode="auto">
        <a:xfrm>
          <a:off x="485775" y="28762325"/>
          <a:ext cx="495300" cy="673100"/>
        </a:xfrm>
        <a:prstGeom prst="line">
          <a:avLst/>
        </a:prstGeom>
        <a:noFill/>
        <a:ln w="9525">
          <a:solidFill>
            <a:srgbClr val="000000"/>
          </a:solidFill>
          <a:round/>
          <a:headEnd/>
          <a:tailEnd/>
        </a:ln>
      </xdr:spPr>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190500</xdr:colOff>
      <xdr:row>27</xdr:row>
      <xdr:rowOff>25400</xdr:rowOff>
    </xdr:to>
    <xdr:graphicFrame macro="">
      <xdr:nvGraphicFramePr>
        <xdr:cNvPr id="4" name="2 Gráfico">
          <a:extLst>
            <a:ext uri="{FF2B5EF4-FFF2-40B4-BE49-F238E27FC236}">
              <a16:creationId xmlns:a16="http://schemas.microsoft.com/office/drawing/2014/main" id="{00000000-0008-0000-4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3.72439E-6</cdr:x>
      <cdr:y>0.07722</cdr:y>
    </cdr:from>
    <cdr:to>
      <cdr:x>0.00739</cdr:x>
      <cdr:y>0.0821</cdr:y>
    </cdr:to>
    <cdr:sp macro="" textlink="">
      <cdr:nvSpPr>
        <cdr:cNvPr id="2" name="1 CuadroTexto"/>
        <cdr:cNvSpPr txBox="1"/>
      </cdr:nvSpPr>
      <cdr:spPr>
        <a:xfrm xmlns:a="http://schemas.openxmlformats.org/drawingml/2006/main">
          <a:off x="0" y="400496"/>
          <a:ext cx="6791325" cy="6948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a:t>
          </a:r>
          <a:r>
            <a:rPr lang="es-CR" sz="1800" baseline="0">
              <a:latin typeface="Times New Roman" pitchFamily="18" charset="0"/>
              <a:cs typeface="Times New Roman" pitchFamily="18" charset="0"/>
            </a:rPr>
            <a:t> Proyectos</a:t>
          </a:r>
        </a:p>
        <a:p xmlns:a="http://schemas.openxmlformats.org/drawingml/2006/main">
          <a:pPr algn="ctr"/>
          <a:r>
            <a:rPr lang="es-CR" sz="1800" baseline="0">
              <a:latin typeface="Times New Roman" pitchFamily="18" charset="0"/>
              <a:cs typeface="Times New Roman" pitchFamily="18" charset="0"/>
            </a:rPr>
            <a:t> de Investigación</a:t>
          </a:r>
          <a:endParaRPr lang="es-CR" sz="1800">
            <a:latin typeface="Times New Roman" pitchFamily="18" charset="0"/>
            <a:cs typeface="Times New Roman" pitchFamily="18" charset="0"/>
          </a:endParaRPr>
        </a:p>
      </cdr:txBody>
    </cdr:sp>
  </cdr:relSizeAnchor>
  <cdr:relSizeAnchor xmlns:cdr="http://schemas.openxmlformats.org/drawingml/2006/chartDrawing">
    <cdr:from>
      <cdr:x>0.68638</cdr:x>
      <cdr:y>0.51976</cdr:y>
    </cdr:from>
    <cdr:to>
      <cdr:x>0.78829</cdr:x>
      <cdr:y>0.56384</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0.01271</cdr:x>
      <cdr:y>0.88975</cdr:y>
    </cdr:from>
    <cdr:to>
      <cdr:x>0.71081</cdr:x>
      <cdr:y>0.99659</cdr:y>
    </cdr:to>
    <cdr:sp macro="" textlink="">
      <cdr:nvSpPr>
        <cdr:cNvPr id="4" name="3 CuadroTexto"/>
        <cdr:cNvSpPr txBox="1"/>
      </cdr:nvSpPr>
      <cdr:spPr>
        <a:xfrm xmlns:a="http://schemas.openxmlformats.org/drawingml/2006/main">
          <a:off x="84955" y="4367572"/>
          <a:ext cx="4772795" cy="6235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050">
              <a:latin typeface="Times New Roman" pitchFamily="18" charset="0"/>
              <a:cs typeface="Times New Roman" pitchFamily="18" charset="0"/>
            </a:rPr>
            <a:t>Fuente:</a:t>
          </a:r>
          <a:r>
            <a:rPr lang="es-CR" sz="1050" baseline="0">
              <a:latin typeface="Times New Roman" pitchFamily="18" charset="0"/>
              <a:cs typeface="Times New Roman" pitchFamily="18" charset="0"/>
            </a:rPr>
            <a:t> Cuadro I-2</a:t>
          </a:r>
        </a:p>
        <a:p xmlns:a="http://schemas.openxmlformats.org/drawingml/2006/main">
          <a:endParaRPr lang="es-CR" sz="1100" baseline="0">
            <a:latin typeface="Times New Roman" pitchFamily="18" charset="0"/>
            <a:cs typeface="Times New Roman" pitchFamily="18" charset="0"/>
          </a:endParaRPr>
        </a:p>
        <a:p xmlns:a="http://schemas.openxmlformats.org/drawingml/2006/main">
          <a:r>
            <a:rPr lang="es-CR" sz="1000" baseline="0">
              <a:latin typeface="Times New Roman" pitchFamily="18" charset="0"/>
              <a:cs typeface="Times New Roman" pitchFamily="18" charset="0"/>
            </a:rPr>
            <a:t>Nota: Otros comprende a los proyectos suspendidos, cerrados y reactivaciones.</a:t>
          </a:r>
          <a:endParaRPr lang="es-CR" sz="1000">
            <a:latin typeface="Times New Roman" pitchFamily="18" charset="0"/>
            <a:cs typeface="Times New Roman" pitchFamily="18" charset="0"/>
          </a:endParaRPr>
        </a:p>
      </cdr:txBody>
    </cdr:sp>
  </cdr:relSizeAnchor>
  <cdr:relSizeAnchor xmlns:cdr="http://schemas.openxmlformats.org/drawingml/2006/chartDrawing">
    <cdr:from>
      <cdr:x>0.01499</cdr:x>
      <cdr:y>0.02173</cdr:y>
    </cdr:from>
    <cdr:to>
      <cdr:x>0.23158</cdr:x>
      <cdr:y>0.08667</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I-2</a:t>
          </a:r>
        </a:p>
      </cdr:txBody>
    </cdr:sp>
  </cdr:relSizeAnchor>
  <cdr:relSizeAnchor xmlns:cdr="http://schemas.openxmlformats.org/drawingml/2006/chartDrawing">
    <cdr:from>
      <cdr:x>0.26355</cdr:x>
      <cdr:y>0.08592</cdr:y>
    </cdr:from>
    <cdr:to>
      <cdr:x>0.80688</cdr:x>
      <cdr:y>0.21296</cdr:y>
    </cdr:to>
    <cdr:pic>
      <cdr:nvPicPr>
        <cdr:cNvPr id="7" name="chart">
          <a:extLst xmlns:a="http://schemas.openxmlformats.org/drawingml/2006/main">
            <a:ext uri="{FF2B5EF4-FFF2-40B4-BE49-F238E27FC236}">
              <a16:creationId xmlns:a16="http://schemas.microsoft.com/office/drawing/2014/main" id="{38D46756-FDED-42A7-9565-CA9421E59FC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90723" y="419122"/>
          <a:ext cx="3718892" cy="621842"/>
        </a:xfrm>
        <a:prstGeom xmlns:a="http://schemas.openxmlformats.org/drawingml/2006/main" prst="rect">
          <a:avLst/>
        </a:prstGeom>
      </cdr:spPr>
    </cdr:pic>
  </cdr:relSizeAnchor>
</c:userShapes>
</file>

<file path=xl/drawings/drawing73.xml><?xml version="1.0" encoding="utf-8"?>
<xdr:wsDr xmlns:xdr="http://schemas.openxmlformats.org/drawingml/2006/spreadsheetDrawing" xmlns:a="http://schemas.openxmlformats.org/drawingml/2006/main">
  <xdr:twoCellAnchor>
    <xdr:from>
      <xdr:col>0</xdr:col>
      <xdr:colOff>800100</xdr:colOff>
      <xdr:row>6</xdr:row>
      <xdr:rowOff>0</xdr:rowOff>
    </xdr:from>
    <xdr:to>
      <xdr:col>0</xdr:col>
      <xdr:colOff>1285875</xdr:colOff>
      <xdr:row>9</xdr:row>
      <xdr:rowOff>9525</xdr:rowOff>
    </xdr:to>
    <xdr:sp macro="" textlink="">
      <xdr:nvSpPr>
        <xdr:cNvPr id="2" name="Line 6">
          <a:extLst>
            <a:ext uri="{FF2B5EF4-FFF2-40B4-BE49-F238E27FC236}">
              <a16:creationId xmlns:a16="http://schemas.microsoft.com/office/drawing/2014/main" id="{00000000-0008-0000-4400-000002000000}"/>
            </a:ext>
          </a:extLst>
        </xdr:cNvPr>
        <xdr:cNvSpPr>
          <a:spLocks noChangeShapeType="1"/>
        </xdr:cNvSpPr>
      </xdr:nvSpPr>
      <xdr:spPr bwMode="auto">
        <a:xfrm>
          <a:off x="800100" y="962025"/>
          <a:ext cx="485775" cy="752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625475</xdr:colOff>
      <xdr:row>4</xdr:row>
      <xdr:rowOff>98425</xdr:rowOff>
    </xdr:from>
    <xdr:to>
      <xdr:col>0</xdr:col>
      <xdr:colOff>1120775</xdr:colOff>
      <xdr:row>8</xdr:row>
      <xdr:rowOff>136525</xdr:rowOff>
    </xdr:to>
    <xdr:sp macro="" textlink="">
      <xdr:nvSpPr>
        <xdr:cNvPr id="2" name="Line 5">
          <a:extLst>
            <a:ext uri="{FF2B5EF4-FFF2-40B4-BE49-F238E27FC236}">
              <a16:creationId xmlns:a16="http://schemas.microsoft.com/office/drawing/2014/main" id="{00000000-0008-0000-4500-000002000000}"/>
            </a:ext>
          </a:extLst>
        </xdr:cNvPr>
        <xdr:cNvSpPr>
          <a:spLocks noChangeShapeType="1"/>
        </xdr:cNvSpPr>
      </xdr:nvSpPr>
      <xdr:spPr bwMode="auto">
        <a:xfrm>
          <a:off x="625475" y="733425"/>
          <a:ext cx="495300" cy="546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520700</xdr:colOff>
      <xdr:row>113</xdr:row>
      <xdr:rowOff>12700</xdr:rowOff>
    </xdr:from>
    <xdr:to>
      <xdr:col>0</xdr:col>
      <xdr:colOff>1035050</xdr:colOff>
      <xdr:row>117</xdr:row>
      <xdr:rowOff>12700</xdr:rowOff>
    </xdr:to>
    <xdr:sp macro="" textlink="">
      <xdr:nvSpPr>
        <xdr:cNvPr id="4" name="Line 7">
          <a:extLst>
            <a:ext uri="{FF2B5EF4-FFF2-40B4-BE49-F238E27FC236}">
              <a16:creationId xmlns:a16="http://schemas.microsoft.com/office/drawing/2014/main" id="{00000000-0008-0000-4500-000004000000}"/>
            </a:ext>
          </a:extLst>
        </xdr:cNvPr>
        <xdr:cNvSpPr>
          <a:spLocks noChangeShapeType="1"/>
        </xdr:cNvSpPr>
      </xdr:nvSpPr>
      <xdr:spPr bwMode="auto">
        <a:xfrm>
          <a:off x="520700" y="13925550"/>
          <a:ext cx="514350" cy="660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711200</xdr:colOff>
      <xdr:row>26</xdr:row>
      <xdr:rowOff>165100</xdr:rowOff>
    </xdr:to>
    <xdr:graphicFrame macro="">
      <xdr:nvGraphicFramePr>
        <xdr:cNvPr id="3" name="2 Gráfico">
          <a:extLst>
            <a:ext uri="{FF2B5EF4-FFF2-40B4-BE49-F238E27FC236}">
              <a16:creationId xmlns:a16="http://schemas.microsoft.com/office/drawing/2014/main" id="{D378B8CB-9725-49D5-9529-7FFC34065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3.73134E-6</cdr:x>
      <cdr:y>0.07845</cdr:y>
    </cdr:from>
    <cdr:to>
      <cdr:x>0.00739</cdr:x>
      <cdr:y>0.08457</cdr:y>
    </cdr:to>
    <cdr:sp macro="" textlink="">
      <cdr:nvSpPr>
        <cdr:cNvPr id="2" name="1 CuadroTexto"/>
        <cdr:cNvSpPr txBox="1"/>
      </cdr:nvSpPr>
      <cdr:spPr>
        <a:xfrm xmlns:a="http://schemas.openxmlformats.org/drawingml/2006/main">
          <a:off x="0" y="400496"/>
          <a:ext cx="6791325" cy="6948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a:t>
          </a:r>
          <a:r>
            <a:rPr lang="es-CR" sz="1800" baseline="0">
              <a:latin typeface="Times New Roman" pitchFamily="18" charset="0"/>
              <a:cs typeface="Times New Roman" pitchFamily="18" charset="0"/>
            </a:rPr>
            <a:t> proyectos</a:t>
          </a:r>
          <a:endParaRPr lang="es-CR" sz="1800">
            <a:latin typeface="Times New Roman" pitchFamily="18" charset="0"/>
            <a:cs typeface="Times New Roman" pitchFamily="18" charset="0"/>
          </a:endParaRPr>
        </a:p>
        <a:p xmlns:a="http://schemas.openxmlformats.org/drawingml/2006/main">
          <a:pPr algn="ctr"/>
          <a:r>
            <a:rPr lang="es-CR" sz="1800">
              <a:latin typeface="Times New Roman" pitchFamily="18" charset="0"/>
              <a:cs typeface="Times New Roman" pitchFamily="18" charset="0"/>
            </a:rPr>
            <a:t>de Investigación según</a:t>
          </a:r>
          <a:r>
            <a:rPr lang="es-CR" sz="1800" baseline="0">
              <a:latin typeface="Times New Roman" pitchFamily="18" charset="0"/>
              <a:cs typeface="Times New Roman" pitchFamily="18" charset="0"/>
            </a:rPr>
            <a:t> tipo.</a:t>
          </a:r>
          <a:endParaRPr lang="es-CR" sz="1800">
            <a:latin typeface="Times New Roman" pitchFamily="18" charset="0"/>
            <a:cs typeface="Times New Roman" pitchFamily="18" charset="0"/>
          </a:endParaRPr>
        </a:p>
      </cdr:txBody>
    </cdr:sp>
  </cdr:relSizeAnchor>
  <cdr:relSizeAnchor xmlns:cdr="http://schemas.openxmlformats.org/drawingml/2006/chartDrawing">
    <cdr:from>
      <cdr:x>0.68786</cdr:x>
      <cdr:y>0.52441</cdr:y>
    </cdr:from>
    <cdr:to>
      <cdr:x>0.78952</cdr:x>
      <cdr:y>0.56897</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0.03225</cdr:x>
      <cdr:y>0.92014</cdr:y>
    </cdr:from>
    <cdr:to>
      <cdr:x>0.25248</cdr:x>
      <cdr:y>0.98936</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I-4</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0.01499</cdr:x>
      <cdr:y>0.02173</cdr:y>
    </cdr:from>
    <cdr:to>
      <cdr:x>0.23084</cdr:x>
      <cdr:y>0.08716</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I-3</a:t>
          </a:r>
        </a:p>
      </cdr:txBody>
    </cdr:sp>
  </cdr:relSizeAnchor>
  <cdr:relSizeAnchor xmlns:cdr="http://schemas.openxmlformats.org/drawingml/2006/chartDrawing">
    <cdr:from>
      <cdr:x>0</cdr:x>
      <cdr:y>0</cdr:y>
    </cdr:from>
    <cdr:to>
      <cdr:x>0.00358</cdr:x>
      <cdr:y>0.00493</cdr:y>
    </cdr:to>
    <cdr:pic>
      <cdr:nvPicPr>
        <cdr:cNvPr id="7" name="chart">
          <a:extLst xmlns:a="http://schemas.openxmlformats.org/drawingml/2006/main">
            <a:ext uri="{FF2B5EF4-FFF2-40B4-BE49-F238E27FC236}">
              <a16:creationId xmlns:a16="http://schemas.microsoft.com/office/drawing/2014/main" id="{049BA156-9A71-44F9-889D-8A065D6EE73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0.00358</cdr:x>
      <cdr:y>0.00493</cdr:y>
    </cdr:to>
    <cdr:pic>
      <cdr:nvPicPr>
        <cdr:cNvPr id="8" name="chart">
          <a:extLst xmlns:a="http://schemas.openxmlformats.org/drawingml/2006/main">
            <a:ext uri="{FF2B5EF4-FFF2-40B4-BE49-F238E27FC236}">
              <a16:creationId xmlns:a16="http://schemas.microsoft.com/office/drawing/2014/main" id="{00048223-7427-44A7-98B1-AEC1BD0D000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0.00358</cdr:x>
      <cdr:y>0.00493</cdr:y>
    </cdr:to>
    <cdr:pic>
      <cdr:nvPicPr>
        <cdr:cNvPr id="9" name="chart">
          <a:extLst xmlns:a="http://schemas.openxmlformats.org/drawingml/2006/main">
            <a:ext uri="{FF2B5EF4-FFF2-40B4-BE49-F238E27FC236}">
              <a16:creationId xmlns:a16="http://schemas.microsoft.com/office/drawing/2014/main" id="{6BF5226E-BEA9-4E3B-AF60-F5A4AFDF085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0.00358</cdr:x>
      <cdr:y>0.00493</cdr:y>
    </cdr:to>
    <cdr:pic>
      <cdr:nvPicPr>
        <cdr:cNvPr id="10" name="chart">
          <a:extLst xmlns:a="http://schemas.openxmlformats.org/drawingml/2006/main">
            <a:ext uri="{FF2B5EF4-FFF2-40B4-BE49-F238E27FC236}">
              <a16:creationId xmlns:a16="http://schemas.microsoft.com/office/drawing/2014/main" id="{DCBE6898-9575-498C-808D-DD422A8C326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0.00358</cdr:x>
      <cdr:y>0.00493</cdr:y>
    </cdr:to>
    <cdr:pic>
      <cdr:nvPicPr>
        <cdr:cNvPr id="11" name="chart">
          <a:extLst xmlns:a="http://schemas.openxmlformats.org/drawingml/2006/main">
            <a:ext uri="{FF2B5EF4-FFF2-40B4-BE49-F238E27FC236}">
              <a16:creationId xmlns:a16="http://schemas.microsoft.com/office/drawing/2014/main" id="{AB86BC45-AD48-4009-AB76-E82FB1D2329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0.15691</cdr:x>
      <cdr:y>0.08458</cdr:y>
    </cdr:from>
    <cdr:to>
      <cdr:x>0.9604</cdr:x>
      <cdr:y>0.21422</cdr:y>
    </cdr:to>
    <cdr:sp macro="" textlink="">
      <cdr:nvSpPr>
        <cdr:cNvPr id="12" name="11 CuadroTexto"/>
        <cdr:cNvSpPr txBox="1"/>
      </cdr:nvSpPr>
      <cdr:spPr>
        <a:xfrm xmlns:a="http://schemas.openxmlformats.org/drawingml/2006/main">
          <a:off x="1068136" y="410329"/>
          <a:ext cx="5469507" cy="628954"/>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lnSpc>
              <a:spcPts val="2000"/>
            </a:lnSpc>
          </a:pPr>
          <a:r>
            <a:rPr lang="es-ES" sz="2000">
              <a:latin typeface="Times New Roman" pitchFamily="18" charset="0"/>
              <a:cs typeface="Times New Roman" pitchFamily="18" charset="0"/>
            </a:rPr>
            <a:t>Distribución</a:t>
          </a:r>
          <a:r>
            <a:rPr lang="es-ES" sz="2000" baseline="0">
              <a:latin typeface="Times New Roman" pitchFamily="18" charset="0"/>
              <a:cs typeface="Times New Roman" pitchFamily="18" charset="0"/>
            </a:rPr>
            <a:t> relativa de los proyectos</a:t>
          </a:r>
        </a:p>
        <a:p xmlns:a="http://schemas.openxmlformats.org/drawingml/2006/main">
          <a:pPr algn="ctr">
            <a:lnSpc>
              <a:spcPts val="2000"/>
            </a:lnSpc>
          </a:pPr>
          <a:r>
            <a:rPr lang="es-ES" sz="2000" baseline="0">
              <a:latin typeface="Times New Roman" pitchFamily="18" charset="0"/>
              <a:cs typeface="Times New Roman" pitchFamily="18" charset="0"/>
            </a:rPr>
            <a:t> de Investigación, según tipo</a:t>
          </a:r>
          <a:endParaRPr lang="es-ES" sz="2000">
            <a:latin typeface="Times New Roman" pitchFamily="18" charset="0"/>
            <a:cs typeface="Times New Roman" pitchFamily="18" charset="0"/>
          </a:endParaRP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600075</xdr:colOff>
      <xdr:row>6</xdr:row>
      <xdr:rowOff>9525</xdr:rowOff>
    </xdr:from>
    <xdr:to>
      <xdr:col>0</xdr:col>
      <xdr:colOff>1095375</xdr:colOff>
      <xdr:row>11</xdr:row>
      <xdr:rowOff>9525</xdr:rowOff>
    </xdr:to>
    <xdr:sp macro="" textlink="">
      <xdr:nvSpPr>
        <xdr:cNvPr id="2" name="Line 5">
          <a:extLst>
            <a:ext uri="{FF2B5EF4-FFF2-40B4-BE49-F238E27FC236}">
              <a16:creationId xmlns:a16="http://schemas.microsoft.com/office/drawing/2014/main" id="{00000000-0008-0000-4700-000002000000}"/>
            </a:ext>
          </a:extLst>
        </xdr:cNvPr>
        <xdr:cNvSpPr>
          <a:spLocks noChangeShapeType="1"/>
        </xdr:cNvSpPr>
      </xdr:nvSpPr>
      <xdr:spPr bwMode="auto">
        <a:xfrm>
          <a:off x="600075" y="819150"/>
          <a:ext cx="495300" cy="838200"/>
        </a:xfrm>
        <a:prstGeom prst="line">
          <a:avLst/>
        </a:prstGeom>
        <a:noFill/>
        <a:ln w="9525">
          <a:solidFill>
            <a:srgbClr val="000000"/>
          </a:solidFill>
          <a:round/>
          <a:headEnd/>
          <a:tailEnd/>
        </a:ln>
      </xdr:spPr>
    </xdr:sp>
    <xdr:clientData/>
  </xdr:twoCellAnchor>
  <xdr:twoCellAnchor>
    <xdr:from>
      <xdr:col>0</xdr:col>
      <xdr:colOff>600075</xdr:colOff>
      <xdr:row>6</xdr:row>
      <xdr:rowOff>9525</xdr:rowOff>
    </xdr:from>
    <xdr:to>
      <xdr:col>0</xdr:col>
      <xdr:colOff>1095375</xdr:colOff>
      <xdr:row>11</xdr:row>
      <xdr:rowOff>9525</xdr:rowOff>
    </xdr:to>
    <xdr:sp macro="" textlink="">
      <xdr:nvSpPr>
        <xdr:cNvPr id="3" name="Line 5">
          <a:extLst>
            <a:ext uri="{FF2B5EF4-FFF2-40B4-BE49-F238E27FC236}">
              <a16:creationId xmlns:a16="http://schemas.microsoft.com/office/drawing/2014/main" id="{00000000-0008-0000-4700-000003000000}"/>
            </a:ext>
          </a:extLst>
        </xdr:cNvPr>
        <xdr:cNvSpPr>
          <a:spLocks noChangeShapeType="1"/>
        </xdr:cNvSpPr>
      </xdr:nvSpPr>
      <xdr:spPr bwMode="auto">
        <a:xfrm>
          <a:off x="600075" y="803275"/>
          <a:ext cx="495300" cy="831850"/>
        </a:xfrm>
        <a:prstGeom prst="line">
          <a:avLst/>
        </a:prstGeom>
        <a:noFill/>
        <a:ln w="9525">
          <a:solidFill>
            <a:srgbClr val="000000"/>
          </a:solidFill>
          <a:round/>
          <a:headEnd/>
          <a:tailEnd/>
        </a:ln>
      </xdr:spPr>
    </xdr:sp>
    <xdr:clientData/>
  </xdr:twoCellAnchor>
  <xdr:twoCellAnchor>
    <xdr:from>
      <xdr:col>0</xdr:col>
      <xdr:colOff>600075</xdr:colOff>
      <xdr:row>6</xdr:row>
      <xdr:rowOff>9525</xdr:rowOff>
    </xdr:from>
    <xdr:to>
      <xdr:col>0</xdr:col>
      <xdr:colOff>1095375</xdr:colOff>
      <xdr:row>11</xdr:row>
      <xdr:rowOff>9525</xdr:rowOff>
    </xdr:to>
    <xdr:sp macro="" textlink="">
      <xdr:nvSpPr>
        <xdr:cNvPr id="4" name="Line 5">
          <a:extLst>
            <a:ext uri="{FF2B5EF4-FFF2-40B4-BE49-F238E27FC236}">
              <a16:creationId xmlns:a16="http://schemas.microsoft.com/office/drawing/2014/main" id="{00000000-0008-0000-4700-000004000000}"/>
            </a:ext>
          </a:extLst>
        </xdr:cNvPr>
        <xdr:cNvSpPr>
          <a:spLocks noChangeShapeType="1"/>
        </xdr:cNvSpPr>
      </xdr:nvSpPr>
      <xdr:spPr bwMode="auto">
        <a:xfrm>
          <a:off x="600075" y="803275"/>
          <a:ext cx="495300" cy="831850"/>
        </a:xfrm>
        <a:prstGeom prst="line">
          <a:avLst/>
        </a:prstGeom>
        <a:noFill/>
        <a:ln w="9525">
          <a:solidFill>
            <a:srgbClr val="000000"/>
          </a:solidFill>
          <a:round/>
          <a:headEnd/>
          <a:tailEnd/>
        </a:ln>
      </xdr:spPr>
    </xdr:sp>
    <xdr:clientData/>
  </xdr:twoCellAnchor>
  <xdr:twoCellAnchor>
    <xdr:from>
      <xdr:col>0</xdr:col>
      <xdr:colOff>600075</xdr:colOff>
      <xdr:row>178</xdr:row>
      <xdr:rowOff>9525</xdr:rowOff>
    </xdr:from>
    <xdr:to>
      <xdr:col>0</xdr:col>
      <xdr:colOff>1095375</xdr:colOff>
      <xdr:row>183</xdr:row>
      <xdr:rowOff>0</xdr:rowOff>
    </xdr:to>
    <xdr:sp macro="" textlink="">
      <xdr:nvSpPr>
        <xdr:cNvPr id="5" name="Line 21">
          <a:extLst>
            <a:ext uri="{FF2B5EF4-FFF2-40B4-BE49-F238E27FC236}">
              <a16:creationId xmlns:a16="http://schemas.microsoft.com/office/drawing/2014/main" id="{00000000-0008-0000-4700-000005000000}"/>
            </a:ext>
          </a:extLst>
        </xdr:cNvPr>
        <xdr:cNvSpPr>
          <a:spLocks noChangeShapeType="1"/>
        </xdr:cNvSpPr>
      </xdr:nvSpPr>
      <xdr:spPr bwMode="auto">
        <a:xfrm>
          <a:off x="600075" y="25568275"/>
          <a:ext cx="495300" cy="822325"/>
        </a:xfrm>
        <a:prstGeom prst="line">
          <a:avLst/>
        </a:prstGeom>
        <a:noFill/>
        <a:ln w="9525">
          <a:solidFill>
            <a:srgbClr val="000000"/>
          </a:solidFill>
          <a:round/>
          <a:headEnd/>
          <a:tailEnd/>
        </a:ln>
      </xdr:spPr>
    </xdr:sp>
    <xdr:clientData/>
  </xdr:twoCellAnchor>
  <xdr:twoCellAnchor>
    <xdr:from>
      <xdr:col>0</xdr:col>
      <xdr:colOff>600075</xdr:colOff>
      <xdr:row>91</xdr:row>
      <xdr:rowOff>9525</xdr:rowOff>
    </xdr:from>
    <xdr:to>
      <xdr:col>0</xdr:col>
      <xdr:colOff>1095375</xdr:colOff>
      <xdr:row>96</xdr:row>
      <xdr:rowOff>9525</xdr:rowOff>
    </xdr:to>
    <xdr:sp macro="" textlink="">
      <xdr:nvSpPr>
        <xdr:cNvPr id="6" name="Line 22">
          <a:extLst>
            <a:ext uri="{FF2B5EF4-FFF2-40B4-BE49-F238E27FC236}">
              <a16:creationId xmlns:a16="http://schemas.microsoft.com/office/drawing/2014/main" id="{00000000-0008-0000-4700-000006000000}"/>
            </a:ext>
          </a:extLst>
        </xdr:cNvPr>
        <xdr:cNvSpPr>
          <a:spLocks noChangeShapeType="1"/>
        </xdr:cNvSpPr>
      </xdr:nvSpPr>
      <xdr:spPr bwMode="auto">
        <a:xfrm>
          <a:off x="600075" y="12696825"/>
          <a:ext cx="495300" cy="831850"/>
        </a:xfrm>
        <a:prstGeom prst="line">
          <a:avLst/>
        </a:prstGeom>
        <a:noFill/>
        <a:ln w="9525">
          <a:solidFill>
            <a:srgbClr val="000000"/>
          </a:solidFill>
          <a:round/>
          <a:headEnd/>
          <a:tailEnd/>
        </a:ln>
      </xdr:spPr>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266700</xdr:colOff>
      <xdr:row>29</xdr:row>
      <xdr:rowOff>12700</xdr:rowOff>
    </xdr:to>
    <xdr:graphicFrame macro="">
      <xdr:nvGraphicFramePr>
        <xdr:cNvPr id="4" name="5 Gráfico">
          <a:extLst>
            <a:ext uri="{FF2B5EF4-FFF2-40B4-BE49-F238E27FC236}">
              <a16:creationId xmlns:a16="http://schemas.microsoft.com/office/drawing/2014/main" id="{00000000-0008-0000-4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0.2311</cdr:x>
      <cdr:y>0.01948</cdr:y>
    </cdr:from>
    <cdr:to>
      <cdr:x>0.80311</cdr:x>
      <cdr:y>0.09523</cdr:y>
    </cdr:to>
    <cdr:sp macro="" textlink="">
      <cdr:nvSpPr>
        <cdr:cNvPr id="2" name="1 CuadroTexto"/>
        <cdr:cNvSpPr txBox="1"/>
      </cdr:nvSpPr>
      <cdr:spPr>
        <a:xfrm xmlns:a="http://schemas.openxmlformats.org/drawingml/2006/main">
          <a:off x="1609723" y="85726"/>
          <a:ext cx="4010026"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rtl="1">
            <a:defRPr sz="1000"/>
          </a:pPr>
          <a:r>
            <a:rPr lang="es-ES" sz="1800" b="0" i="0" strike="noStrike">
              <a:solidFill>
                <a:srgbClr val="000000"/>
              </a:solidFill>
              <a:latin typeface="Times New Roman"/>
              <a:cs typeface="Times New Roman"/>
            </a:rPr>
            <a:t>Panorama Cuantitativo Universitario 2020</a:t>
          </a:r>
        </a:p>
      </cdr:txBody>
    </cdr:sp>
  </cdr:relSizeAnchor>
  <cdr:relSizeAnchor xmlns:cdr="http://schemas.openxmlformats.org/drawingml/2006/chartDrawing">
    <cdr:from>
      <cdr:x>0.01495</cdr:x>
      <cdr:y>0.02679</cdr:y>
    </cdr:from>
    <cdr:to>
      <cdr:x>0.22357</cdr:x>
      <cdr:y>0.09752</cdr:y>
    </cdr:to>
    <cdr:sp macro="" textlink="">
      <cdr:nvSpPr>
        <cdr:cNvPr id="3" name="2 CuadroTexto"/>
        <cdr:cNvSpPr txBox="1"/>
      </cdr:nvSpPr>
      <cdr:spPr>
        <a:xfrm xmlns:a="http://schemas.openxmlformats.org/drawingml/2006/main">
          <a:off x="104773" y="114301"/>
          <a:ext cx="1457325"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I-4</a:t>
          </a:r>
        </a:p>
      </cdr:txBody>
    </cdr:sp>
  </cdr:relSizeAnchor>
  <cdr:relSizeAnchor xmlns:cdr="http://schemas.openxmlformats.org/drawingml/2006/chartDrawing">
    <cdr:from>
      <cdr:x>0.041</cdr:x>
      <cdr:y>0.81066</cdr:y>
    </cdr:from>
    <cdr:to>
      <cdr:x>0.17218</cdr:x>
      <cdr:y>0.87669</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0.01227</cdr:x>
      <cdr:y>0.94569</cdr:y>
    </cdr:from>
    <cdr:to>
      <cdr:x>0.16963</cdr:x>
      <cdr:y>0.98105</cdr:y>
    </cdr:to>
    <cdr:sp macro="" textlink="">
      <cdr:nvSpPr>
        <cdr:cNvPr id="5" name="4 CuadroTexto"/>
        <cdr:cNvSpPr txBox="1"/>
      </cdr:nvSpPr>
      <cdr:spPr>
        <a:xfrm xmlns:a="http://schemas.openxmlformats.org/drawingml/2006/main">
          <a:off x="87179" y="5156099"/>
          <a:ext cx="1112971" cy="1969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a:t>
          </a:r>
          <a:r>
            <a:rPr lang="es-CR" sz="800" baseline="0">
              <a:latin typeface="Times New Roman" pitchFamily="18" charset="0"/>
              <a:cs typeface="Times New Roman" pitchFamily="18" charset="0"/>
            </a:rPr>
            <a:t> I-5</a:t>
          </a:r>
          <a:endParaRPr lang="es-CR" sz="800">
            <a:latin typeface="Times New Roman" pitchFamily="18" charset="0"/>
            <a:cs typeface="Times New Roman" pitchFamily="18"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679450</xdr:colOff>
      <xdr:row>5</xdr:row>
      <xdr:rowOff>0</xdr:rowOff>
    </xdr:from>
    <xdr:to>
      <xdr:col>0</xdr:col>
      <xdr:colOff>1066800</xdr:colOff>
      <xdr:row>8</xdr:row>
      <xdr:rowOff>228600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679450" y="882650"/>
          <a:ext cx="387350" cy="971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695325</xdr:colOff>
      <xdr:row>5</xdr:row>
      <xdr:rowOff>0</xdr:rowOff>
    </xdr:from>
    <xdr:to>
      <xdr:col>0</xdr:col>
      <xdr:colOff>1095375</xdr:colOff>
      <xdr:row>9</xdr:row>
      <xdr:rowOff>9525</xdr:rowOff>
    </xdr:to>
    <xdr:sp macro="" textlink="">
      <xdr:nvSpPr>
        <xdr:cNvPr id="3" name="Line 1">
          <a:extLst>
            <a:ext uri="{FF2B5EF4-FFF2-40B4-BE49-F238E27FC236}">
              <a16:creationId xmlns:a16="http://schemas.microsoft.com/office/drawing/2014/main" id="{00000000-0008-0000-4B00-000003000000}"/>
            </a:ext>
          </a:extLst>
        </xdr:cNvPr>
        <xdr:cNvSpPr>
          <a:spLocks noChangeShapeType="1"/>
        </xdr:cNvSpPr>
      </xdr:nvSpPr>
      <xdr:spPr bwMode="auto">
        <a:xfrm>
          <a:off x="695325" y="809625"/>
          <a:ext cx="400050" cy="1000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438150</xdr:colOff>
      <xdr:row>32</xdr:row>
      <xdr:rowOff>152400</xdr:rowOff>
    </xdr:to>
    <xdr:graphicFrame macro="">
      <xdr:nvGraphicFramePr>
        <xdr:cNvPr id="4" name="2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0.68959</cdr:x>
      <cdr:y>0.51515</cdr:y>
    </cdr:from>
    <cdr:to>
      <cdr:x>0.791</cdr:x>
      <cdr:y>0.56046</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0.91455</cdr:y>
    </cdr:from>
    <cdr:to>
      <cdr:x>0.25348</cdr:x>
      <cdr:y>0.9791</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I-8</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0.01524</cdr:x>
      <cdr:y>0.021</cdr:y>
    </cdr:from>
    <cdr:to>
      <cdr:x>0.23184</cdr:x>
      <cdr:y>0.08472</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I-5</a:t>
          </a:r>
        </a:p>
      </cdr:txBody>
    </cdr:sp>
  </cdr:relSizeAnchor>
  <cdr:relSizeAnchor xmlns:cdr="http://schemas.openxmlformats.org/drawingml/2006/chartDrawing">
    <cdr:from>
      <cdr:x>0.15453</cdr:x>
      <cdr:y>0.09852</cdr:y>
    </cdr:from>
    <cdr:to>
      <cdr:x>0.94611</cdr:x>
      <cdr:y>0.17763</cdr:y>
    </cdr:to>
    <cdr:sp macro="" textlink="">
      <cdr:nvSpPr>
        <cdr:cNvPr id="7" name="6 CuadroTexto"/>
        <cdr:cNvSpPr txBox="1"/>
      </cdr:nvSpPr>
      <cdr:spPr>
        <a:xfrm xmlns:a="http://schemas.openxmlformats.org/drawingml/2006/main">
          <a:off x="1134366" y="585554"/>
          <a:ext cx="5810672" cy="4701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a:latin typeface="Times New Roman" pitchFamily="18" charset="0"/>
              <a:cs typeface="Times New Roman" pitchFamily="18" charset="0"/>
            </a:rPr>
            <a:t>Número de usuarios atendidos,</a:t>
          </a:r>
          <a:r>
            <a:rPr lang="es-ES" sz="2000" baseline="0">
              <a:latin typeface="Times New Roman" pitchFamily="18" charset="0"/>
              <a:cs typeface="Times New Roman" pitchFamily="18" charset="0"/>
            </a:rPr>
            <a:t> según tipo de servicio.</a:t>
          </a:r>
          <a:endParaRPr lang="es-ES" sz="2000">
            <a:latin typeface="Times New Roman" pitchFamily="18" charset="0"/>
            <a:cs typeface="Times New Roman" pitchFamily="18" charset="0"/>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850900</xdr:colOff>
      <xdr:row>5</xdr:row>
      <xdr:rowOff>0</xdr:rowOff>
    </xdr:from>
    <xdr:to>
      <xdr:col>0</xdr:col>
      <xdr:colOff>1117600</xdr:colOff>
      <xdr:row>9</xdr:row>
      <xdr:rowOff>0</xdr:rowOff>
    </xdr:to>
    <xdr:sp macro="" textlink="">
      <xdr:nvSpPr>
        <xdr:cNvPr id="3" name="Line 1">
          <a:extLst>
            <a:ext uri="{FF2B5EF4-FFF2-40B4-BE49-F238E27FC236}">
              <a16:creationId xmlns:a16="http://schemas.microsoft.com/office/drawing/2014/main" id="{00000000-0008-0000-4D00-000003000000}"/>
            </a:ext>
          </a:extLst>
        </xdr:cNvPr>
        <xdr:cNvSpPr>
          <a:spLocks noChangeShapeType="1"/>
        </xdr:cNvSpPr>
      </xdr:nvSpPr>
      <xdr:spPr bwMode="auto">
        <a:xfrm>
          <a:off x="850900" y="952500"/>
          <a:ext cx="266700" cy="1016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736600</xdr:colOff>
      <xdr:row>4</xdr:row>
      <xdr:rowOff>168275</xdr:rowOff>
    </xdr:from>
    <xdr:to>
      <xdr:col>0</xdr:col>
      <xdr:colOff>869950</xdr:colOff>
      <xdr:row>8</xdr:row>
      <xdr:rowOff>158750</xdr:rowOff>
    </xdr:to>
    <xdr:sp macro="" textlink="">
      <xdr:nvSpPr>
        <xdr:cNvPr id="2" name="Line 1">
          <a:extLst>
            <a:ext uri="{FF2B5EF4-FFF2-40B4-BE49-F238E27FC236}">
              <a16:creationId xmlns:a16="http://schemas.microsoft.com/office/drawing/2014/main" id="{00000000-0008-0000-4E00-000002000000}"/>
            </a:ext>
          </a:extLst>
        </xdr:cNvPr>
        <xdr:cNvSpPr>
          <a:spLocks noChangeShapeType="1"/>
        </xdr:cNvSpPr>
      </xdr:nvSpPr>
      <xdr:spPr bwMode="auto">
        <a:xfrm>
          <a:off x="736600" y="879475"/>
          <a:ext cx="133350" cy="739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660400</xdr:colOff>
      <xdr:row>5</xdr:row>
      <xdr:rowOff>6350</xdr:rowOff>
    </xdr:from>
    <xdr:to>
      <xdr:col>0</xdr:col>
      <xdr:colOff>800100</xdr:colOff>
      <xdr:row>10</xdr:row>
      <xdr:rowOff>0</xdr:rowOff>
    </xdr:to>
    <xdr:sp macro="" textlink="">
      <xdr:nvSpPr>
        <xdr:cNvPr id="3" name="Line 1">
          <a:extLst>
            <a:ext uri="{FF2B5EF4-FFF2-40B4-BE49-F238E27FC236}">
              <a16:creationId xmlns:a16="http://schemas.microsoft.com/office/drawing/2014/main" id="{00000000-0008-0000-4F00-000003000000}"/>
            </a:ext>
          </a:extLst>
        </xdr:cNvPr>
        <xdr:cNvSpPr>
          <a:spLocks noChangeShapeType="1"/>
        </xdr:cNvSpPr>
      </xdr:nvSpPr>
      <xdr:spPr bwMode="auto">
        <a:xfrm>
          <a:off x="660400" y="806450"/>
          <a:ext cx="139700" cy="958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698500</xdr:colOff>
      <xdr:row>5</xdr:row>
      <xdr:rowOff>12700</xdr:rowOff>
    </xdr:from>
    <xdr:to>
      <xdr:col>0</xdr:col>
      <xdr:colOff>1174750</xdr:colOff>
      <xdr:row>9</xdr:row>
      <xdr:rowOff>165100</xdr:rowOff>
    </xdr:to>
    <xdr:sp macro="" textlink="">
      <xdr:nvSpPr>
        <xdr:cNvPr id="3" name="Line 2">
          <a:extLst>
            <a:ext uri="{FF2B5EF4-FFF2-40B4-BE49-F238E27FC236}">
              <a16:creationId xmlns:a16="http://schemas.microsoft.com/office/drawing/2014/main" id="{00000000-0008-0000-5000-000003000000}"/>
            </a:ext>
          </a:extLst>
        </xdr:cNvPr>
        <xdr:cNvSpPr>
          <a:spLocks noChangeShapeType="1"/>
        </xdr:cNvSpPr>
      </xdr:nvSpPr>
      <xdr:spPr bwMode="auto">
        <a:xfrm>
          <a:off x="698500" y="939800"/>
          <a:ext cx="476250" cy="889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695325</xdr:colOff>
      <xdr:row>5</xdr:row>
      <xdr:rowOff>0</xdr:rowOff>
    </xdr:from>
    <xdr:to>
      <xdr:col>0</xdr:col>
      <xdr:colOff>1095375</xdr:colOff>
      <xdr:row>9</xdr:row>
      <xdr:rowOff>9525</xdr:rowOff>
    </xdr:to>
    <xdr:sp macro="" textlink="">
      <xdr:nvSpPr>
        <xdr:cNvPr id="2" name="Line 1">
          <a:extLst>
            <a:ext uri="{FF2B5EF4-FFF2-40B4-BE49-F238E27FC236}">
              <a16:creationId xmlns:a16="http://schemas.microsoft.com/office/drawing/2014/main" id="{00000000-0008-0000-5100-000002000000}"/>
            </a:ext>
          </a:extLst>
        </xdr:cNvPr>
        <xdr:cNvSpPr>
          <a:spLocks noChangeShapeType="1"/>
        </xdr:cNvSpPr>
      </xdr:nvSpPr>
      <xdr:spPr bwMode="auto">
        <a:xfrm>
          <a:off x="695325" y="809625"/>
          <a:ext cx="400050" cy="1000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44450</xdr:colOff>
      <xdr:row>0</xdr:row>
      <xdr:rowOff>12700</xdr:rowOff>
    </xdr:from>
    <xdr:to>
      <xdr:col>9</xdr:col>
      <xdr:colOff>292100</xdr:colOff>
      <xdr:row>25</xdr:row>
      <xdr:rowOff>15875</xdr:rowOff>
    </xdr:to>
    <xdr:graphicFrame macro="">
      <xdr:nvGraphicFramePr>
        <xdr:cNvPr id="4" name="2 Gráfico">
          <a:extLst>
            <a:ext uri="{FF2B5EF4-FFF2-40B4-BE49-F238E27FC236}">
              <a16:creationId xmlns:a16="http://schemas.microsoft.com/office/drawing/2014/main" id="{019FFF42-6845-46B4-9116-EB6B8F8C4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c:userShapes xmlns:c="http://schemas.openxmlformats.org/drawingml/2006/chart">
  <cdr:relSizeAnchor xmlns:cdr="http://schemas.openxmlformats.org/drawingml/2006/chartDrawing">
    <cdr:from>
      <cdr:x>0.03702</cdr:x>
      <cdr:y>0.09635</cdr:y>
    </cdr:from>
    <cdr:to>
      <cdr:x>0.94357</cdr:x>
      <cdr:y>0.22796</cdr:y>
    </cdr:to>
    <cdr:sp macro="" textlink="">
      <cdr:nvSpPr>
        <cdr:cNvPr id="2" name="1 CuadroTexto"/>
        <cdr:cNvSpPr txBox="1"/>
      </cdr:nvSpPr>
      <cdr:spPr>
        <a:xfrm xmlns:a="http://schemas.openxmlformats.org/drawingml/2006/main">
          <a:off x="257175" y="400051"/>
          <a:ext cx="6172200" cy="666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a:t>
          </a:r>
        </a:p>
        <a:p xmlns:a="http://schemas.openxmlformats.org/drawingml/2006/main">
          <a:pPr algn="ctr">
            <a:lnSpc>
              <a:spcPts val="1800"/>
            </a:lnSpc>
          </a:pPr>
          <a:r>
            <a:rPr lang="es-CR" sz="1800">
              <a:latin typeface="Times New Roman" pitchFamily="18" charset="0"/>
              <a:cs typeface="Times New Roman" pitchFamily="18" charset="0"/>
            </a:rPr>
            <a:t>                 Program</a:t>
          </a:r>
          <a:r>
            <a:rPr lang="es-CR" sz="1800" baseline="0">
              <a:latin typeface="Times New Roman" pitchFamily="18" charset="0"/>
              <a:cs typeface="Times New Roman" pitchFamily="18" charset="0"/>
            </a:rPr>
            <a:t>a de Acción Social</a:t>
          </a:r>
          <a:r>
            <a:rPr lang="es-CR" sz="1800">
              <a:latin typeface="Times New Roman" pitchFamily="18" charset="0"/>
              <a:cs typeface="Times New Roman" pitchFamily="18" charset="0"/>
            </a:rPr>
            <a:t>. </a:t>
          </a:r>
        </a:p>
      </cdr:txBody>
    </cdr:sp>
  </cdr:relSizeAnchor>
  <cdr:relSizeAnchor xmlns:cdr="http://schemas.openxmlformats.org/drawingml/2006/chartDrawing">
    <cdr:from>
      <cdr:x>0.68761</cdr:x>
      <cdr:y>0.50728</cdr:y>
    </cdr:from>
    <cdr:to>
      <cdr:x>0.78902</cdr:x>
      <cdr:y>0.55038</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0.03226</cdr:x>
      <cdr:y>0.90643</cdr:y>
    </cdr:from>
    <cdr:to>
      <cdr:x>0.25149</cdr:x>
      <cdr:y>0.97566</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AS1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0.00965</cdr:x>
      <cdr:y>0.0229</cdr:y>
    </cdr:from>
    <cdr:to>
      <cdr:x>0.22501</cdr:x>
      <cdr:y>0.08564</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AS</a:t>
          </a:r>
          <a:r>
            <a:rPr lang="es-CR" sz="1800" baseline="0">
              <a:latin typeface="Times New Roman" pitchFamily="18" charset="0"/>
              <a:cs typeface="Times New Roman" pitchFamily="18" charset="0"/>
            </a:rPr>
            <a:t>1</a:t>
          </a:r>
          <a:endParaRPr lang="es-CR" sz="1800">
            <a:latin typeface="Times New Roman" pitchFamily="18" charset="0"/>
            <a:cs typeface="Times New Roman" pitchFamily="18"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139700</xdr:colOff>
      <xdr:row>29</xdr:row>
      <xdr:rowOff>57150</xdr:rowOff>
    </xdr:to>
    <xdr:graphicFrame macro="">
      <xdr:nvGraphicFramePr>
        <xdr:cNvPr id="3" name="9 Gráfico">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0</xdr:col>
      <xdr:colOff>885825</xdr:colOff>
      <xdr:row>4</xdr:row>
      <xdr:rowOff>200025</xdr:rowOff>
    </xdr:from>
    <xdr:to>
      <xdr:col>0</xdr:col>
      <xdr:colOff>1524000</xdr:colOff>
      <xdr:row>9</xdr:row>
      <xdr:rowOff>9525</xdr:rowOff>
    </xdr:to>
    <xdr:sp macro="" textlink="">
      <xdr:nvSpPr>
        <xdr:cNvPr id="2" name="Line 2">
          <a:extLst>
            <a:ext uri="{FF2B5EF4-FFF2-40B4-BE49-F238E27FC236}">
              <a16:creationId xmlns:a16="http://schemas.microsoft.com/office/drawing/2014/main" id="{00000000-0008-0000-5500-000002000000}"/>
            </a:ext>
          </a:extLst>
        </xdr:cNvPr>
        <xdr:cNvSpPr>
          <a:spLocks noChangeShapeType="1"/>
        </xdr:cNvSpPr>
      </xdr:nvSpPr>
      <xdr:spPr bwMode="auto">
        <a:xfrm>
          <a:off x="885825" y="962025"/>
          <a:ext cx="638175" cy="1000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25400</xdr:colOff>
      <xdr:row>0</xdr:row>
      <xdr:rowOff>57150</xdr:rowOff>
    </xdr:from>
    <xdr:to>
      <xdr:col>10</xdr:col>
      <xdr:colOff>673100</xdr:colOff>
      <xdr:row>29</xdr:row>
      <xdr:rowOff>133350</xdr:rowOff>
    </xdr:to>
    <xdr:graphicFrame macro="">
      <xdr:nvGraphicFramePr>
        <xdr:cNvPr id="3" name="9 Gráfico">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0.02129</cdr:x>
      <cdr:y>0.93264</cdr:y>
    </cdr:from>
    <cdr:to>
      <cdr:x>0.24544</cdr:x>
      <cdr:y>0.9828</cdr:y>
    </cdr:to>
    <cdr:sp macro="" textlink="">
      <cdr:nvSpPr>
        <cdr:cNvPr id="2" name="1 CuadroTexto"/>
        <cdr:cNvSpPr txBox="1"/>
      </cdr:nvSpPr>
      <cdr:spPr>
        <a:xfrm xmlns:a="http://schemas.openxmlformats.org/drawingml/2006/main">
          <a:off x="142875" y="5000624"/>
          <a:ext cx="152400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a:t>
          </a:r>
          <a:r>
            <a:rPr lang="es-CR" sz="800" baseline="0">
              <a:latin typeface="Times New Roman" pitchFamily="18" charset="0"/>
              <a:cs typeface="Times New Roman" pitchFamily="18" charset="0"/>
            </a:rPr>
            <a:t> Cuadro  AS 2</a:t>
          </a:r>
          <a:endParaRPr lang="es-CR" sz="800">
            <a:latin typeface="Times New Roman" pitchFamily="18" charset="0"/>
            <a:cs typeface="Times New Roman" pitchFamily="18" charset="0"/>
          </a:endParaRPr>
        </a:p>
      </cdr:txBody>
    </cdr:sp>
  </cdr:relSizeAnchor>
  <cdr:relSizeAnchor xmlns:cdr="http://schemas.openxmlformats.org/drawingml/2006/chartDrawing">
    <cdr:from>
      <cdr:x>0.21714</cdr:x>
      <cdr:y>0.06424</cdr:y>
    </cdr:from>
    <cdr:to>
      <cdr:x>0.35228</cdr:x>
      <cdr:y>0.25818</cdr:y>
    </cdr:to>
    <cdr:sp macro="" textlink="">
      <cdr:nvSpPr>
        <cdr:cNvPr id="3" name="2 CuadroTexto"/>
        <cdr:cNvSpPr txBox="1"/>
      </cdr:nvSpPr>
      <cdr:spPr>
        <a:xfrm xmlns:a="http://schemas.openxmlformats.org/drawingml/2006/main">
          <a:off x="1476375" y="30479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0.02896</cdr:x>
      <cdr:y>0.07229</cdr:y>
    </cdr:from>
    <cdr:to>
      <cdr:x>0.1641</cdr:x>
      <cdr:y>0.13648</cdr:y>
    </cdr:to>
    <cdr:sp macro="" textlink="">
      <cdr:nvSpPr>
        <cdr:cNvPr id="4" name="3 CuadroTexto"/>
        <cdr:cNvSpPr txBox="1"/>
      </cdr:nvSpPr>
      <cdr:spPr>
        <a:xfrm xmlns:a="http://schemas.openxmlformats.org/drawingml/2006/main">
          <a:off x="200025" y="342900"/>
          <a:ext cx="91440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0.22608</cdr:x>
      <cdr:y>0.02165</cdr:y>
    </cdr:from>
    <cdr:to>
      <cdr:x>0.82537</cdr:x>
      <cdr:y>0.08535</cdr:y>
    </cdr:to>
    <cdr:sp macro="" textlink="">
      <cdr:nvSpPr>
        <cdr:cNvPr id="5" name="4 CuadroTexto"/>
        <cdr:cNvSpPr txBox="1"/>
      </cdr:nvSpPr>
      <cdr:spPr>
        <a:xfrm xmlns:a="http://schemas.openxmlformats.org/drawingml/2006/main">
          <a:off x="1547091" y="118079"/>
          <a:ext cx="4115031" cy="325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 Universitario  2020</a:t>
          </a:r>
        </a:p>
      </cdr:txBody>
    </cdr:sp>
  </cdr:relSizeAnchor>
  <cdr:relSizeAnchor xmlns:cdr="http://schemas.openxmlformats.org/drawingml/2006/chartDrawing">
    <cdr:from>
      <cdr:x>0.00758</cdr:x>
      <cdr:y>0.01514</cdr:y>
    </cdr:from>
    <cdr:to>
      <cdr:x>0.21318</cdr:x>
      <cdr:y>0.08665</cdr:y>
    </cdr:to>
    <cdr:sp macro="" textlink="">
      <cdr:nvSpPr>
        <cdr:cNvPr id="6" name="5 CuadroTexto"/>
        <cdr:cNvSpPr txBox="1"/>
      </cdr:nvSpPr>
      <cdr:spPr>
        <a:xfrm xmlns:a="http://schemas.openxmlformats.org/drawingml/2006/main">
          <a:off x="38099" y="76200"/>
          <a:ext cx="1409701"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AS2</a:t>
          </a:r>
        </a:p>
      </cdr:txBody>
    </cdr:sp>
  </cdr:relSizeAnchor>
  <cdr:relSizeAnchor xmlns:cdr="http://schemas.openxmlformats.org/drawingml/2006/chartDrawing">
    <cdr:from>
      <cdr:x>0.49926</cdr:x>
      <cdr:y>0.51962</cdr:y>
    </cdr:from>
    <cdr:to>
      <cdr:x>0.55101</cdr:x>
      <cdr:y>0.54911</cdr:y>
    </cdr:to>
    <cdr:sp macro="" textlink="">
      <cdr:nvSpPr>
        <cdr:cNvPr id="57350" name="Text Box 6"/>
        <cdr:cNvSpPr txBox="1">
          <a:spLocks xmlns:a="http://schemas.openxmlformats.org/drawingml/2006/main" noChangeArrowheads="1"/>
        </cdr:cNvSpPr>
      </cdr:nvSpPr>
      <cdr:spPr bwMode="auto">
        <a:xfrm xmlns:a="http://schemas.openxmlformats.org/drawingml/2006/main">
          <a:off x="3316094" y="2834076"/>
          <a:ext cx="345179" cy="17830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endParaRPr lang="es-C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520700</xdr:colOff>
      <xdr:row>5</xdr:row>
      <xdr:rowOff>184150</xdr:rowOff>
    </xdr:from>
    <xdr:to>
      <xdr:col>1</xdr:col>
      <xdr:colOff>209550</xdr:colOff>
      <xdr:row>10</xdr:row>
      <xdr:rowOff>0</xdr:rowOff>
    </xdr:to>
    <xdr:sp macro="" textlink="">
      <xdr:nvSpPr>
        <xdr:cNvPr id="2" name="Line 1">
          <a:extLst>
            <a:ext uri="{FF2B5EF4-FFF2-40B4-BE49-F238E27FC236}">
              <a16:creationId xmlns:a16="http://schemas.microsoft.com/office/drawing/2014/main" id="{00000000-0008-0000-5700-000002000000}"/>
            </a:ext>
          </a:extLst>
        </xdr:cNvPr>
        <xdr:cNvSpPr>
          <a:spLocks noChangeShapeType="1"/>
        </xdr:cNvSpPr>
      </xdr:nvSpPr>
      <xdr:spPr bwMode="auto">
        <a:xfrm>
          <a:off x="520700" y="1168400"/>
          <a:ext cx="895350" cy="838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520700</xdr:colOff>
      <xdr:row>5</xdr:row>
      <xdr:rowOff>190500</xdr:rowOff>
    </xdr:from>
    <xdr:to>
      <xdr:col>1</xdr:col>
      <xdr:colOff>209550</xdr:colOff>
      <xdr:row>10</xdr:row>
      <xdr:rowOff>0</xdr:rowOff>
    </xdr:to>
    <xdr:sp macro="" textlink="">
      <xdr:nvSpPr>
        <xdr:cNvPr id="3" name="Line 1">
          <a:extLst>
            <a:ext uri="{FF2B5EF4-FFF2-40B4-BE49-F238E27FC236}">
              <a16:creationId xmlns:a16="http://schemas.microsoft.com/office/drawing/2014/main" id="{00000000-0008-0000-5700-000003000000}"/>
            </a:ext>
          </a:extLst>
        </xdr:cNvPr>
        <xdr:cNvSpPr>
          <a:spLocks noChangeShapeType="1"/>
        </xdr:cNvSpPr>
      </xdr:nvSpPr>
      <xdr:spPr bwMode="auto">
        <a:xfrm>
          <a:off x="520700" y="1174750"/>
          <a:ext cx="901700" cy="831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4.xml><?xml version="1.0" encoding="utf-8"?>
<xdr:wsDr xmlns:xdr="http://schemas.openxmlformats.org/drawingml/2006/spreadsheetDrawing" xmlns:a="http://schemas.openxmlformats.org/drawingml/2006/main">
  <xdr:twoCellAnchor>
    <xdr:from>
      <xdr:col>0</xdr:col>
      <xdr:colOff>44450</xdr:colOff>
      <xdr:row>0</xdr:row>
      <xdr:rowOff>19050</xdr:rowOff>
    </xdr:from>
    <xdr:to>
      <xdr:col>8</xdr:col>
      <xdr:colOff>749300</xdr:colOff>
      <xdr:row>26</xdr:row>
      <xdr:rowOff>133350</xdr:rowOff>
    </xdr:to>
    <xdr:graphicFrame macro="">
      <xdr:nvGraphicFramePr>
        <xdr:cNvPr id="4" name="2 Gráfico">
          <a:extLst>
            <a:ext uri="{FF2B5EF4-FFF2-40B4-BE49-F238E27FC236}">
              <a16:creationId xmlns:a16="http://schemas.microsoft.com/office/drawing/2014/main" id="{00000000-0008-0000-5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3.67601E-6</cdr:x>
      <cdr:y>0.08991</cdr:y>
    </cdr:from>
    <cdr:to>
      <cdr:x>1</cdr:x>
      <cdr:y>0.23251</cdr:y>
    </cdr:to>
    <cdr:sp macro="" textlink="">
      <cdr:nvSpPr>
        <cdr:cNvPr id="2" name="1 CuadroTexto"/>
        <cdr:cNvSpPr txBox="1"/>
      </cdr:nvSpPr>
      <cdr:spPr>
        <a:xfrm xmlns:a="http://schemas.openxmlformats.org/drawingml/2006/main">
          <a:off x="25" y="440747"/>
          <a:ext cx="6800825" cy="69905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baseline="0">
              <a:latin typeface="Times New Roman" pitchFamily="18" charset="0"/>
              <a:cs typeface="Times New Roman" pitchFamily="18" charset="0"/>
            </a:rPr>
            <a:t>Distribución relativa de los proyectos de</a:t>
          </a:r>
        </a:p>
        <a:p xmlns:a="http://schemas.openxmlformats.org/drawingml/2006/main">
          <a:pPr algn="ctr">
            <a:lnSpc>
              <a:spcPts val="1700"/>
            </a:lnSpc>
          </a:pPr>
          <a:r>
            <a:rPr lang="es-CR" sz="1800" baseline="0">
              <a:latin typeface="Times New Roman" pitchFamily="18" charset="0"/>
              <a:cs typeface="Times New Roman" pitchFamily="18" charset="0"/>
            </a:rPr>
            <a:t>          Trabajo Comunal Universitario, por área</a:t>
          </a:r>
          <a:endParaRPr lang="es-CR" sz="1800">
            <a:latin typeface="Times New Roman" pitchFamily="18" charset="0"/>
            <a:cs typeface="Times New Roman" pitchFamily="18" charset="0"/>
          </a:endParaRPr>
        </a:p>
      </cdr:txBody>
    </cdr:sp>
  </cdr:relSizeAnchor>
  <cdr:relSizeAnchor xmlns:cdr="http://schemas.openxmlformats.org/drawingml/2006/chartDrawing">
    <cdr:from>
      <cdr:x>0.68787</cdr:x>
      <cdr:y>0.52246</cdr:y>
    </cdr:from>
    <cdr:to>
      <cdr:x>0.78977</cdr:x>
      <cdr:y>0.56629</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0.03176</cdr:x>
      <cdr:y>0.91917</cdr:y>
    </cdr:from>
    <cdr:to>
      <cdr:x>0.251</cdr:x>
      <cdr:y>0.97933</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AS4</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0.01524</cdr:x>
      <cdr:y>0.02173</cdr:y>
    </cdr:from>
    <cdr:to>
      <cdr:x>0.22961</cdr:x>
      <cdr:y>0.08691</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AS3</a:t>
          </a:r>
        </a:p>
      </cdr:txBody>
    </cdr:sp>
  </cdr:relSizeAnchor>
  <cdr:relSizeAnchor xmlns:cdr="http://schemas.openxmlformats.org/drawingml/2006/chartDrawing">
    <cdr:from>
      <cdr:x>0.29733</cdr:x>
      <cdr:y>0.94324</cdr:y>
    </cdr:from>
    <cdr:to>
      <cdr:x>0.73159</cdr:x>
      <cdr:y>0.97421</cdr:y>
    </cdr:to>
    <cdr:sp macro="" textlink="">
      <cdr:nvSpPr>
        <cdr:cNvPr id="5" name="4 CuadroTexto"/>
        <cdr:cNvSpPr txBox="1"/>
      </cdr:nvSpPr>
      <cdr:spPr>
        <a:xfrm xmlns:a="http://schemas.openxmlformats.org/drawingml/2006/main">
          <a:off x="2066425" y="4851148"/>
          <a:ext cx="3161331" cy="16457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900"/>
            <a:t>Nota: En las Sedes</a:t>
          </a:r>
          <a:r>
            <a:rPr lang="es-CR" sz="900" baseline="0"/>
            <a:t> Regionales se incluye Recinto de Golfito </a:t>
          </a:r>
          <a:endParaRPr lang="es-CR" sz="1100"/>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12700</xdr:colOff>
      <xdr:row>0</xdr:row>
      <xdr:rowOff>12700</xdr:rowOff>
    </xdr:from>
    <xdr:to>
      <xdr:col>9</xdr:col>
      <xdr:colOff>558800</xdr:colOff>
      <xdr:row>30</xdr:row>
      <xdr:rowOff>120650</xdr:rowOff>
    </xdr:to>
    <xdr:graphicFrame macro="">
      <xdr:nvGraphicFramePr>
        <xdr:cNvPr id="4" name="2 Gráfico">
          <a:extLst>
            <a:ext uri="{FF2B5EF4-FFF2-40B4-BE49-F238E27FC236}">
              <a16:creationId xmlns:a16="http://schemas.microsoft.com/office/drawing/2014/main" id="{D9D6346A-D03F-45F8-A4B0-4352254AB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cdr:x>
      <cdr:y>0.0828</cdr:y>
    </cdr:from>
    <cdr:to>
      <cdr:x>0</cdr:x>
      <cdr:y>0.08844</cdr:y>
    </cdr:to>
    <cdr:sp macro="" textlink="">
      <cdr:nvSpPr>
        <cdr:cNvPr id="2" name="1 CuadroTexto"/>
        <cdr:cNvSpPr txBox="1"/>
      </cdr:nvSpPr>
      <cdr:spPr>
        <a:xfrm xmlns:a="http://schemas.openxmlformats.org/drawingml/2006/main">
          <a:off x="0" y="449534"/>
          <a:ext cx="6902450" cy="70628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1300"/>
            </a:lnSpc>
          </a:pPr>
          <a:r>
            <a:rPr lang="es-CR" sz="2000">
              <a:latin typeface="Times New Roman" pitchFamily="18" charset="0"/>
              <a:cs typeface="Times New Roman" pitchFamily="18" charset="0"/>
            </a:rPr>
            <a:t>          </a:t>
          </a:r>
          <a:r>
            <a:rPr lang="es-CR" sz="1800" baseline="0">
              <a:latin typeface="Times New Roman" pitchFamily="18" charset="0"/>
              <a:cs typeface="Times New Roman" pitchFamily="18" charset="0"/>
            </a:rPr>
            <a:t>Distribución relativa de los proyectos de</a:t>
          </a:r>
        </a:p>
        <a:p xmlns:a="http://schemas.openxmlformats.org/drawingml/2006/main">
          <a:pPr algn="ctr">
            <a:lnSpc>
              <a:spcPts val="1400"/>
            </a:lnSpc>
          </a:pPr>
          <a:r>
            <a:rPr lang="es-CR" sz="1800" baseline="0">
              <a:latin typeface="Times New Roman" pitchFamily="18" charset="0"/>
              <a:cs typeface="Times New Roman" pitchFamily="18" charset="0"/>
            </a:rPr>
            <a:t>     Extención Cultural, por área</a:t>
          </a:r>
          <a:endParaRPr lang="es-CR" sz="1800">
            <a:latin typeface="Times New Roman" pitchFamily="18" charset="0"/>
            <a:cs typeface="Times New Roman" pitchFamily="18" charset="0"/>
          </a:endParaRPr>
        </a:p>
      </cdr:txBody>
    </cdr:sp>
  </cdr:relSizeAnchor>
  <cdr:relSizeAnchor xmlns:cdr="http://schemas.openxmlformats.org/drawingml/2006/chartDrawing">
    <cdr:from>
      <cdr:x>0.68638</cdr:x>
      <cdr:y>0.52075</cdr:y>
    </cdr:from>
    <cdr:to>
      <cdr:x>0.78853</cdr:x>
      <cdr:y>0.56631</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0.03176</cdr:x>
      <cdr:y>0.92186</cdr:y>
    </cdr:from>
    <cdr:to>
      <cdr:x>0.25051</cdr:x>
      <cdr:y>0.97982</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AS6</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0.01524</cdr:x>
      <cdr:y>0.0215</cdr:y>
    </cdr:from>
    <cdr:to>
      <cdr:x>0.22862</cdr:x>
      <cdr:y>0.08717</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AS4</a:t>
          </a:r>
        </a:p>
      </cdr:txBody>
    </cdr:sp>
  </cdr:relSizeAnchor>
  <cdr:relSizeAnchor xmlns:cdr="http://schemas.openxmlformats.org/drawingml/2006/chartDrawing">
    <cdr:from>
      <cdr:x>0.29586</cdr:x>
      <cdr:y>0.95605</cdr:y>
    </cdr:from>
    <cdr:to>
      <cdr:x>0.72961</cdr:x>
      <cdr:y>0.98579</cdr:y>
    </cdr:to>
    <cdr:sp macro="" textlink="">
      <cdr:nvSpPr>
        <cdr:cNvPr id="5" name="4 CuadroTexto"/>
        <cdr:cNvSpPr txBox="1"/>
      </cdr:nvSpPr>
      <cdr:spPr>
        <a:xfrm xmlns:a="http://schemas.openxmlformats.org/drawingml/2006/main">
          <a:off x="2028843" y="4676785"/>
          <a:ext cx="2943208" cy="2381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900"/>
            <a:t>Nota: En las Sedes</a:t>
          </a:r>
          <a:r>
            <a:rPr lang="es-CR" sz="900" baseline="0"/>
            <a:t> Regionales se incluye Recinto de Golfito </a:t>
          </a:r>
          <a:endParaRPr lang="es-CR" sz="1100"/>
        </a:p>
      </cdr:txBody>
    </cdr:sp>
  </cdr:relSizeAnchor>
  <cdr:relSizeAnchor xmlns:cdr="http://schemas.openxmlformats.org/drawingml/2006/chartDrawing">
    <cdr:from>
      <cdr:x>0.18768</cdr:x>
      <cdr:y>0.15265</cdr:y>
    </cdr:from>
    <cdr:to>
      <cdr:x>0.9346</cdr:x>
      <cdr:y>0.33894</cdr:y>
    </cdr:to>
    <cdr:sp macro="" textlink="">
      <cdr:nvSpPr>
        <cdr:cNvPr id="7" name="CuadroTexto 6"/>
        <cdr:cNvSpPr txBox="1"/>
      </cdr:nvSpPr>
      <cdr:spPr>
        <a:xfrm xmlns:a="http://schemas.openxmlformats.org/drawingml/2006/main">
          <a:off x="1257300" y="749300"/>
          <a:ext cx="50038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0.09668</cdr:x>
      <cdr:y>0.08797</cdr:y>
    </cdr:from>
    <cdr:to>
      <cdr:x>1</cdr:x>
      <cdr:y>0.23674</cdr:y>
    </cdr:to>
    <cdr:sp macro="" textlink="">
      <cdr:nvSpPr>
        <cdr:cNvPr id="8" name="CuadroTexto 7"/>
        <cdr:cNvSpPr txBox="1"/>
      </cdr:nvSpPr>
      <cdr:spPr>
        <a:xfrm xmlns:a="http://schemas.openxmlformats.org/drawingml/2006/main">
          <a:off x="647700" y="431800"/>
          <a:ext cx="6051550" cy="7302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anose="02020603050405020304" pitchFamily="18" charset="0"/>
              <a:cs typeface="Times New Roman" panose="02020603050405020304" pitchFamily="18" charset="0"/>
            </a:rPr>
            <a:t>Distribución</a:t>
          </a:r>
          <a:r>
            <a:rPr lang="es-CR" sz="1800" baseline="0">
              <a:latin typeface="Times New Roman" panose="02020603050405020304" pitchFamily="18" charset="0"/>
              <a:cs typeface="Times New Roman" panose="02020603050405020304" pitchFamily="18" charset="0"/>
            </a:rPr>
            <a:t> relativa de los proyectos de</a:t>
          </a:r>
        </a:p>
        <a:p xmlns:a="http://schemas.openxmlformats.org/drawingml/2006/main">
          <a:pPr algn="ctr"/>
          <a:r>
            <a:rPr lang="es-CR" sz="1800" baseline="0">
              <a:latin typeface="Times New Roman" panose="02020603050405020304" pitchFamily="18" charset="0"/>
              <a:cs typeface="Times New Roman" panose="02020603050405020304" pitchFamily="18" charset="0"/>
            </a:rPr>
            <a:t>Extención Cultural, por área</a:t>
          </a:r>
          <a:endParaRPr lang="es-CR" sz="1800">
            <a:latin typeface="Times New Roman" panose="02020603050405020304" pitchFamily="18" charset="0"/>
            <a:cs typeface="Times New Roman" panose="02020603050405020304" pitchFamily="18" charset="0"/>
          </a:endParaRPr>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352425</xdr:colOff>
      <xdr:row>5</xdr:row>
      <xdr:rowOff>152400</xdr:rowOff>
    </xdr:from>
    <xdr:to>
      <xdr:col>0</xdr:col>
      <xdr:colOff>790575</xdr:colOff>
      <xdr:row>10</xdr:row>
      <xdr:rowOff>9525</xdr:rowOff>
    </xdr:to>
    <xdr:sp macro="" textlink="">
      <xdr:nvSpPr>
        <xdr:cNvPr id="2" name="Line 3">
          <a:extLst>
            <a:ext uri="{FF2B5EF4-FFF2-40B4-BE49-F238E27FC236}">
              <a16:creationId xmlns:a16="http://schemas.microsoft.com/office/drawing/2014/main" id="{00000000-0008-0000-5F00-000002000000}"/>
            </a:ext>
          </a:extLst>
        </xdr:cNvPr>
        <xdr:cNvSpPr>
          <a:spLocks noChangeShapeType="1"/>
        </xdr:cNvSpPr>
      </xdr:nvSpPr>
      <xdr:spPr bwMode="auto">
        <a:xfrm>
          <a:off x="352425" y="962025"/>
          <a:ext cx="438150" cy="790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6350</xdr:colOff>
      <xdr:row>0</xdr:row>
      <xdr:rowOff>0</xdr:rowOff>
    </xdr:from>
    <xdr:to>
      <xdr:col>9</xdr:col>
      <xdr:colOff>406400</xdr:colOff>
      <xdr:row>27</xdr:row>
      <xdr:rowOff>120650</xdr:rowOff>
    </xdr:to>
    <xdr:graphicFrame macro="">
      <xdr:nvGraphicFramePr>
        <xdr:cNvPr id="3" name="6 Gráfico">
          <a:extLst>
            <a:ext uri="{FF2B5EF4-FFF2-40B4-BE49-F238E27FC236}">
              <a16:creationId xmlns:a16="http://schemas.microsoft.com/office/drawing/2014/main" id="{00000000-0008-0000-6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1-REC-HUMANOS%201\GRAF-RH-EXEL-20\GRH-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3-DOCENCIA%201\GRAF-PLAZAS-EXL-20\GD-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3-DOCENCIA%201\GRAF-CAR-MATE-EXL-20\GD-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3-DOCENCIA%201\GRAF-CAR-MATE-EXL-20\GD-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CAR-MATE-EXL-19\GD-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CAR-MATE-EXL-19\GD-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3-DOCENCIA%201\GRAF-GRADUA-EXL-20\GD-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GRADUA-EXL-19\GD-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3-DOCENCIA%201\GRAF-GRADUA-EXL-20\GD-7.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3-DOCENCIA%201\GRAF-GRADUA-EXL-20\GD-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3-DOCENCIA%201\GRAF-GRADUA-EXL-20\GD-8.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1-REC-HUMANOS%201\GRAF-RH-EXEL-20\GRH-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3-DOCENCIA%201\GRAF-GRADUA-EXL-20\GD-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4-INVESTIGACION%201\GRAF-PLAZAS-EXL-20\GI-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4-INVESTIGACION%201\GRAF-PROY-EXL-20\GI-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lani/PANORAMA/PANORAMA-2020/PANORAMA%20POR%20SECCION%202020/4-INVESTIGACION%201/GRAF-PROY-EXL-20/GI-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4-INVESTIGACION%201\GRAF-PROY-EXL-20\GI-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4-INVESTIGACION%201\GRAF-BIBLIO-EXL-20\GI-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5-ACCION%20SOCIAL%201\GRAF-PLA-EXEL-20\GAS-1.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5-ACCION%20SOCIAL%201\GRAF%20EXTDOC%202020\GAS-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5-ACCION%20SOCIAL%201\GRAF%20TCU%202020\GAS-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5-ACCION%20SOCIAL%201\GRAF%20EXTCULT%202020\GAS-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1-REC-HUMANOS%201\GRAF-RH-EXEL-20\GRH-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5-ACCION%20SOCIAL%201\GRAF%20PIAM%202020\GAS-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6-VIDA-ESTU%201\GRAF-PLAZAS-EXEL-20\GVE-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6-VIDA-ESTU%201\GRAF-CARACT-ECON-EXEL-20\GVE-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6-VIDA-ESTU%201\GRAF-CARACT-ECON-EXEL-20\GVE-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6-VIDA-ESTU%201\GRAF-CARACT-ECON-EXEL-20\GVE-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6-VIDA-ESTU%201\GRAF-CARACT-ECON-EXEL-20\GVE-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6-VIDA-ESTU%201\GRAF-CARACT-ECON-EXEL-20\GVE-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6-VIDA-ESTU%201\GRAF-BECAS-ASIT-EXEL-20\GVE-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6-VIDA-ESTU%201\GRAF-BECAS-ASIT-EXEL-20\GVE-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6-VIDA-ESTU%201\GRAF-BECAS-ASIT-EXEL-20\GVE-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1-REC-HUMANOS%201\GRAF-RH-EXEL-20\GRH-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6-VIDA-ESTU%201\GRAF-SALUD-20\GVE-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7-ADMINISTRACION%201\GRAF-PLAZAS-EXEL-20\GAD-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8-DIR-SUPERIOR%201\GRAF-PLAZAS-EXEL-DIRSUP-20\GDS-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8-DIR-SUPERIOR%201\GRAF-ASUNT-INT-EXEL-20\GAI-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1-REC-HUMANOS%201\GRAF-RH-EXEL-20\GRH-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1-REC-HUMANOS%201\GRAF-RH-EXEL-20\GRH-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1-REC-HUMANOS%201\GRAF-RH-EXEL-20\GRH-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1-REC-HUMANOS%201\GRAF-RH-EXEL-20\GRH-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PROPIO%20DIS%20EXTERNO\PERSONAL\TRABAJO%20OPLAU\OPLAU%202021\PANORAMA-20\PANORAMA%202020\PANORAMA%20POR%20SECCION%202020\2-PRESU%201\GRF-RF-EXEL-20\GRF-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1"/>
    </sheetNames>
    <sheetDataSet>
      <sheetData sheetId="0">
        <row r="1">
          <cell r="A1" t="str">
            <v>Docente</v>
          </cell>
          <cell r="B1" t="str">
            <v xml:space="preserve">Administración </v>
          </cell>
          <cell r="C1" t="str">
            <v>De Apoyo</v>
          </cell>
        </row>
        <row r="2">
          <cell r="A2">
            <v>46.78</v>
          </cell>
          <cell r="B2">
            <v>41</v>
          </cell>
          <cell r="C2">
            <v>12.12</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1"/>
    </sheetNames>
    <sheetDataSet>
      <sheetData sheetId="0">
        <row r="3">
          <cell r="B3" t="str">
            <v>Docente</v>
          </cell>
          <cell r="C3" t="str">
            <v xml:space="preserve">Administración </v>
          </cell>
          <cell r="D3" t="str">
            <v>De Apoyo</v>
          </cell>
        </row>
        <row r="4">
          <cell r="B4">
            <v>78.53</v>
          </cell>
          <cell r="C4">
            <v>14.47</v>
          </cell>
          <cell r="D4">
            <v>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2"/>
    </sheetNames>
    <sheetDataSet>
      <sheetData sheetId="0">
        <row r="2">
          <cell r="B2" t="str">
            <v>Bachiller</v>
          </cell>
          <cell r="C2" t="str">
            <v>Licenciado</v>
          </cell>
          <cell r="D2" t="str">
            <v>Diplomado</v>
          </cell>
        </row>
        <row r="3">
          <cell r="B3">
            <v>54.2</v>
          </cell>
          <cell r="C3">
            <v>43.36</v>
          </cell>
          <cell r="D3">
            <v>2.4500000000000002</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3"/>
    </sheetNames>
    <sheetDataSet>
      <sheetData sheetId="0">
        <row r="2">
          <cell r="B2" t="str">
            <v>Maestria Profesional</v>
          </cell>
          <cell r="C2" t="str">
            <v>Maestria Acádemica</v>
          </cell>
          <cell r="D2" t="str">
            <v>Especialidades</v>
          </cell>
          <cell r="E2" t="str">
            <v>Doctorado</v>
          </cell>
        </row>
        <row r="3">
          <cell r="B3">
            <v>35</v>
          </cell>
          <cell r="C3">
            <v>31.15</v>
          </cell>
          <cell r="D3">
            <v>29.23</v>
          </cell>
          <cell r="E3">
            <v>4.62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4"/>
    </sheetNames>
    <sheetDataSet>
      <sheetData sheetId="0">
        <row r="4">
          <cell r="B4" t="str">
            <v>Menos de 5</v>
          </cell>
          <cell r="C4">
            <v>15136</v>
          </cell>
          <cell r="D4">
            <v>18596</v>
          </cell>
        </row>
        <row r="5">
          <cell r="B5" t="str">
            <v>de 5 a 9</v>
          </cell>
          <cell r="C5">
            <v>16046</v>
          </cell>
          <cell r="D5">
            <v>17372</v>
          </cell>
        </row>
        <row r="6">
          <cell r="B6" t="str">
            <v>de 10 a 14</v>
          </cell>
          <cell r="C6">
            <v>13463</v>
          </cell>
          <cell r="D6">
            <v>8993</v>
          </cell>
        </row>
        <row r="7">
          <cell r="B7" t="str">
            <v>de 15 a 19</v>
          </cell>
          <cell r="C7">
            <v>778</v>
          </cell>
          <cell r="D7">
            <v>482</v>
          </cell>
        </row>
        <row r="8">
          <cell r="B8" t="str">
            <v>20 y más</v>
          </cell>
          <cell r="C8">
            <v>68</v>
          </cell>
          <cell r="D8">
            <v>48</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5"/>
    </sheetNames>
    <sheetDataSet>
      <sheetData sheetId="0">
        <row r="4">
          <cell r="C4" t="str">
            <v>Cero créditos</v>
          </cell>
          <cell r="D4">
            <v>2412</v>
          </cell>
          <cell r="E4">
            <v>6190</v>
          </cell>
        </row>
        <row r="5">
          <cell r="C5" t="str">
            <v>de 1 a menos de 12</v>
          </cell>
          <cell r="D5">
            <v>9133</v>
          </cell>
          <cell r="E5">
            <v>11291</v>
          </cell>
        </row>
        <row r="6">
          <cell r="C6" t="str">
            <v>de 12 a menos de 24</v>
          </cell>
          <cell r="D6">
            <v>11626</v>
          </cell>
          <cell r="E6">
            <v>12519</v>
          </cell>
        </row>
        <row r="7">
          <cell r="C7" t="str">
            <v>de 24 a menos de 36</v>
          </cell>
          <cell r="D7">
            <v>19679</v>
          </cell>
          <cell r="E7">
            <v>13963</v>
          </cell>
        </row>
        <row r="8">
          <cell r="C8" t="str">
            <v>36 y más</v>
          </cell>
          <cell r="D8">
            <v>2641</v>
          </cell>
          <cell r="E8">
            <v>1528</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6"/>
    </sheetNames>
    <sheetDataSet>
      <sheetData sheetId="0">
        <row r="4">
          <cell r="B4" t="str">
            <v>Bachiller</v>
          </cell>
          <cell r="C4" t="str">
            <v>Licenciado</v>
          </cell>
          <cell r="D4" t="str">
            <v>Diplomado</v>
          </cell>
        </row>
        <row r="5">
          <cell r="B5">
            <v>63.1</v>
          </cell>
          <cell r="C5">
            <v>32.119999999999997</v>
          </cell>
          <cell r="D5">
            <v>4.78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7"/>
    </sheetNames>
    <sheetDataSet>
      <sheetData sheetId="0">
        <row r="2">
          <cell r="B2" t="str">
            <v>Cs. Básicas</v>
          </cell>
          <cell r="C2">
            <v>157</v>
          </cell>
        </row>
        <row r="3">
          <cell r="B3" t="str">
            <v>Cs. Agroalimentarias</v>
          </cell>
          <cell r="C3">
            <v>183</v>
          </cell>
        </row>
        <row r="4">
          <cell r="B4" t="str">
            <v xml:space="preserve">Artes y Letras </v>
          </cell>
          <cell r="C4">
            <v>302</v>
          </cell>
        </row>
        <row r="5">
          <cell r="B5" t="str">
            <v>Ing. y Arquitectura</v>
          </cell>
          <cell r="C5">
            <v>580</v>
          </cell>
        </row>
        <row r="6">
          <cell r="B6" t="str">
            <v>Salud</v>
          </cell>
          <cell r="C6">
            <v>653</v>
          </cell>
        </row>
        <row r="7">
          <cell r="B7" t="str">
            <v>Sedes Regionales</v>
          </cell>
          <cell r="C7">
            <v>1326</v>
          </cell>
        </row>
        <row r="8">
          <cell r="B8" t="str">
            <v>Cs. Sociales</v>
          </cell>
          <cell r="C8">
            <v>2073</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7.1"/>
    </sheetNames>
    <sheetDataSet>
      <sheetData sheetId="0">
        <row r="2">
          <cell r="C2" t="str">
            <v>Femenino</v>
          </cell>
          <cell r="D2" t="str">
            <v>Masculino</v>
          </cell>
        </row>
        <row r="3">
          <cell r="B3" t="str">
            <v>Cs. Básicas</v>
          </cell>
          <cell r="C3">
            <v>77</v>
          </cell>
          <cell r="D3">
            <v>80</v>
          </cell>
        </row>
        <row r="4">
          <cell r="B4" t="str">
            <v>Cs. Agroalimentarias</v>
          </cell>
          <cell r="C4">
            <v>110</v>
          </cell>
          <cell r="D4">
            <v>73</v>
          </cell>
        </row>
        <row r="5">
          <cell r="B5" t="str">
            <v>Ing. y Arquitectura</v>
          </cell>
          <cell r="C5">
            <v>169</v>
          </cell>
          <cell r="D5">
            <v>411</v>
          </cell>
        </row>
        <row r="6">
          <cell r="B6" t="str">
            <v xml:space="preserve">Artes y Letras </v>
          </cell>
          <cell r="C6">
            <v>185</v>
          </cell>
          <cell r="D6">
            <v>117</v>
          </cell>
        </row>
        <row r="7">
          <cell r="B7" t="str">
            <v>Salud</v>
          </cell>
          <cell r="C7">
            <v>447</v>
          </cell>
          <cell r="D7">
            <v>206</v>
          </cell>
        </row>
        <row r="8">
          <cell r="B8" t="str">
            <v>Sedes Regionales</v>
          </cell>
          <cell r="C8">
            <v>811</v>
          </cell>
          <cell r="D8">
            <v>515</v>
          </cell>
        </row>
        <row r="9">
          <cell r="B9" t="str">
            <v>Cs. Sociales</v>
          </cell>
          <cell r="C9">
            <v>1319</v>
          </cell>
          <cell r="D9">
            <v>754</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2">
          <cell r="G2" t="str">
            <v>Maestría Profesional</v>
          </cell>
        </row>
        <row r="3">
          <cell r="G3" t="str">
            <v>Especialidades</v>
          </cell>
          <cell r="H3">
            <v>262</v>
          </cell>
        </row>
        <row r="4">
          <cell r="G4" t="str">
            <v>Maestría</v>
          </cell>
          <cell r="H4">
            <v>311</v>
          </cell>
        </row>
        <row r="5">
          <cell r="G5" t="str">
            <v>Doctorado</v>
          </cell>
          <cell r="H5">
            <v>17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8.1"/>
    </sheetNames>
    <sheetDataSet>
      <sheetData sheetId="0">
        <row r="2">
          <cell r="C2" t="str">
            <v>Femenino</v>
          </cell>
          <cell r="D2" t="str">
            <v>Masculino</v>
          </cell>
        </row>
        <row r="3">
          <cell r="B3" t="str">
            <v>Maestrias</v>
          </cell>
          <cell r="C3">
            <v>169</v>
          </cell>
          <cell r="D3">
            <v>142</v>
          </cell>
        </row>
        <row r="4">
          <cell r="B4" t="str">
            <v>Especialidades</v>
          </cell>
          <cell r="C4">
            <v>148</v>
          </cell>
          <cell r="D4">
            <v>114</v>
          </cell>
        </row>
        <row r="5">
          <cell r="B5" t="str">
            <v>Doctorado</v>
          </cell>
          <cell r="C5">
            <v>6</v>
          </cell>
          <cell r="D5">
            <v>11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2"/>
    </sheetNames>
    <sheetDataSet>
      <sheetData sheetId="0">
        <row r="1">
          <cell r="B1" t="str">
            <v>Propiedad</v>
          </cell>
          <cell r="C1" t="str">
            <v>Interino</v>
          </cell>
        </row>
        <row r="2">
          <cell r="A2" t="str">
            <v>I ciclo 2016</v>
          </cell>
          <cell r="B2">
            <v>1875</v>
          </cell>
          <cell r="C2">
            <v>4225</v>
          </cell>
        </row>
        <row r="3">
          <cell r="A3" t="str">
            <v>II ciclo 2016</v>
          </cell>
          <cell r="B3">
            <v>1877</v>
          </cell>
          <cell r="C3">
            <v>4256</v>
          </cell>
        </row>
        <row r="4">
          <cell r="A4" t="str">
            <v>I ciclo 2017</v>
          </cell>
          <cell r="B4">
            <v>1950</v>
          </cell>
          <cell r="C4">
            <v>4350</v>
          </cell>
        </row>
        <row r="5">
          <cell r="A5" t="str">
            <v>II ciclo 2017</v>
          </cell>
          <cell r="B5">
            <v>1867</v>
          </cell>
          <cell r="C5">
            <v>4093</v>
          </cell>
        </row>
        <row r="6">
          <cell r="A6" t="str">
            <v>I ciclo 2018</v>
          </cell>
          <cell r="B6">
            <v>1871</v>
          </cell>
          <cell r="C6">
            <v>4326</v>
          </cell>
        </row>
        <row r="7">
          <cell r="A7" t="str">
            <v>II ciclo 2018</v>
          </cell>
          <cell r="B7">
            <v>1890</v>
          </cell>
          <cell r="C7">
            <v>4399</v>
          </cell>
        </row>
        <row r="8">
          <cell r="A8" t="str">
            <v>I ciclo 2019</v>
          </cell>
          <cell r="B8">
            <v>1878</v>
          </cell>
          <cell r="C8">
            <v>4283</v>
          </cell>
        </row>
        <row r="9">
          <cell r="A9" t="str">
            <v>II ciclo 2019</v>
          </cell>
          <cell r="B9">
            <v>1890</v>
          </cell>
          <cell r="C9">
            <v>4399</v>
          </cell>
        </row>
        <row r="10">
          <cell r="A10" t="str">
            <v>I ciclo 2020</v>
          </cell>
          <cell r="B10">
            <v>1949</v>
          </cell>
          <cell r="C10">
            <v>4414</v>
          </cell>
        </row>
        <row r="11">
          <cell r="A11" t="str">
            <v>II ciclo 2020</v>
          </cell>
          <cell r="B11">
            <v>1944</v>
          </cell>
          <cell r="C11">
            <v>4373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
    </sheetNames>
    <sheetDataSet>
      <sheetData sheetId="0">
        <row r="2">
          <cell r="B2" t="str">
            <v>Femenino</v>
          </cell>
          <cell r="C2" t="str">
            <v>Masculino</v>
          </cell>
        </row>
        <row r="3">
          <cell r="B3">
            <v>58.68</v>
          </cell>
          <cell r="C3">
            <v>41.32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
    </sheetNames>
    <sheetDataSet>
      <sheetData sheetId="0">
        <row r="3">
          <cell r="B3" t="str">
            <v>De Apoyo</v>
          </cell>
          <cell r="C3" t="str">
            <v>Docente</v>
          </cell>
          <cell r="D3" t="str">
            <v xml:space="preserve">Administración </v>
          </cell>
        </row>
        <row r="4">
          <cell r="B4">
            <v>34.799999999999997</v>
          </cell>
          <cell r="C4">
            <v>32.97</v>
          </cell>
          <cell r="D4">
            <v>32.24</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2"/>
    </sheetNames>
    <sheetDataSet>
      <sheetData sheetId="0">
        <row r="3">
          <cell r="B3" t="str">
            <v>Activos</v>
          </cell>
          <cell r="C3" t="str">
            <v>Nuevos</v>
          </cell>
          <cell r="D3" t="str">
            <v>Terminados</v>
          </cell>
          <cell r="E3" t="str">
            <v>Ampliaciones</v>
          </cell>
          <cell r="F3" t="str">
            <v>Otros</v>
          </cell>
        </row>
        <row r="4">
          <cell r="B4">
            <v>1862</v>
          </cell>
          <cell r="C4">
            <v>505</v>
          </cell>
          <cell r="D4">
            <v>445</v>
          </cell>
          <cell r="E4">
            <v>605</v>
          </cell>
          <cell r="F4">
            <v>93</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3"/>
    </sheetNames>
    <sheetDataSet>
      <sheetData sheetId="0">
        <row r="3">
          <cell r="B3" t="str">
            <v>Básica</v>
          </cell>
          <cell r="C3" t="str">
            <v>Apliacada</v>
          </cell>
          <cell r="D3" t="str">
            <v>Tecnológica</v>
          </cell>
        </row>
        <row r="4">
          <cell r="B4">
            <v>97.18</v>
          </cell>
          <cell r="C4">
            <v>2.2400000000000002</v>
          </cell>
          <cell r="D4">
            <v>0.57999999999999996</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4"/>
    </sheetNames>
    <sheetDataSet>
      <sheetData sheetId="0">
        <row r="2">
          <cell r="C2" t="str">
            <v>Mujer</v>
          </cell>
          <cell r="D2" t="str">
            <v>Hombre</v>
          </cell>
        </row>
        <row r="3">
          <cell r="B3" t="str">
            <v>Bachiller</v>
          </cell>
          <cell r="C3">
            <v>59</v>
          </cell>
          <cell r="D3">
            <v>93</v>
          </cell>
        </row>
        <row r="4">
          <cell r="B4" t="str">
            <v>Licenciado</v>
          </cell>
          <cell r="C4">
            <v>200</v>
          </cell>
          <cell r="D4">
            <v>211</v>
          </cell>
        </row>
        <row r="5">
          <cell r="B5" t="str">
            <v>Doctor</v>
          </cell>
          <cell r="C5">
            <v>261</v>
          </cell>
          <cell r="D5">
            <v>458</v>
          </cell>
        </row>
        <row r="6">
          <cell r="B6" t="str">
            <v>Master</v>
          </cell>
          <cell r="C6">
            <v>316</v>
          </cell>
          <cell r="D6">
            <v>283</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5"/>
    </sheetNames>
    <sheetDataSet>
      <sheetData sheetId="0">
        <row r="3">
          <cell r="B3" t="str">
            <v>Otros Servicios</v>
          </cell>
          <cell r="C3" t="str">
            <v xml:space="preserve">Circulación </v>
          </cell>
          <cell r="D3" t="str">
            <v>Referencia</v>
          </cell>
          <cell r="E3" t="str">
            <v>Audiovisuales</v>
          </cell>
          <cell r="F3" t="str">
            <v>Serv. Administrativos</v>
          </cell>
        </row>
        <row r="4">
          <cell r="B4">
            <v>219287</v>
          </cell>
          <cell r="C4">
            <v>67186</v>
          </cell>
          <cell r="D4">
            <v>48406</v>
          </cell>
          <cell r="E4">
            <v>11277</v>
          </cell>
          <cell r="F4">
            <v>10566</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1"/>
    </sheetNames>
    <sheetDataSet>
      <sheetData sheetId="0">
        <row r="3">
          <cell r="B3" t="str">
            <v>De Apoyo</v>
          </cell>
          <cell r="C3" t="str">
            <v xml:space="preserve">Administración </v>
          </cell>
          <cell r="D3" t="str">
            <v>Docente</v>
          </cell>
        </row>
        <row r="4">
          <cell r="B4">
            <v>95.88</v>
          </cell>
          <cell r="C4">
            <v>56.5</v>
          </cell>
          <cell r="D4">
            <v>36.75</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3">
          <cell r="B3" t="str">
            <v>Artes y Letras</v>
          </cell>
          <cell r="C3" t="str">
            <v>Cs. Basicas</v>
          </cell>
          <cell r="D3" t="str">
            <v>Cs. Sociales</v>
          </cell>
          <cell r="E3" t="str">
            <v>Salud</v>
          </cell>
          <cell r="F3" t="str">
            <v>Cs. Agroalimentarias</v>
          </cell>
          <cell r="G3" t="str">
            <v>Ing. y Arquitectura</v>
          </cell>
          <cell r="H3" t="str">
            <v>Otras Unidades</v>
          </cell>
          <cell r="I3" t="str">
            <v>Sedes Regionales</v>
          </cell>
        </row>
        <row r="10">
          <cell r="A10">
            <v>2016</v>
          </cell>
          <cell r="B10">
            <v>5.4</v>
          </cell>
          <cell r="C10">
            <v>7.13</v>
          </cell>
          <cell r="D10">
            <v>27.21</v>
          </cell>
          <cell r="E10">
            <v>17.93</v>
          </cell>
          <cell r="F10">
            <v>11.45</v>
          </cell>
          <cell r="G10">
            <v>5.83</v>
          </cell>
          <cell r="H10">
            <v>4.54</v>
          </cell>
          <cell r="I10">
            <v>20.52</v>
          </cell>
        </row>
        <row r="11">
          <cell r="A11">
            <v>2017</v>
          </cell>
          <cell r="B11">
            <v>5.8695652173913047</v>
          </cell>
          <cell r="C11">
            <v>8.0434782608695592</v>
          </cell>
          <cell r="D11">
            <v>27.826086956521738</v>
          </cell>
          <cell r="E11">
            <v>16.739130434782609</v>
          </cell>
          <cell r="F11">
            <v>11.739130434782609</v>
          </cell>
          <cell r="G11">
            <v>5.6521739130434785</v>
          </cell>
          <cell r="H11">
            <v>3.0434782608695654</v>
          </cell>
          <cell r="I11">
            <v>21.086956521739133</v>
          </cell>
        </row>
        <row r="12">
          <cell r="A12">
            <v>2018</v>
          </cell>
          <cell r="B12">
            <v>6.48</v>
          </cell>
          <cell r="C12">
            <v>7.13</v>
          </cell>
          <cell r="D12">
            <v>31.75</v>
          </cell>
          <cell r="E12">
            <v>16.41</v>
          </cell>
          <cell r="F12">
            <v>8.64</v>
          </cell>
          <cell r="G12">
            <v>5.83</v>
          </cell>
          <cell r="I12">
            <v>23.76</v>
          </cell>
        </row>
        <row r="13">
          <cell r="A13">
            <v>2019</v>
          </cell>
          <cell r="B13">
            <v>5.98</v>
          </cell>
          <cell r="C13">
            <v>6.6</v>
          </cell>
          <cell r="D13">
            <v>30.72</v>
          </cell>
          <cell r="E13">
            <v>17.73</v>
          </cell>
          <cell r="F13">
            <v>8.66</v>
          </cell>
          <cell r="G13">
            <v>5.98</v>
          </cell>
          <cell r="H13">
            <v>2.68</v>
          </cell>
          <cell r="I13">
            <v>21.65</v>
          </cell>
        </row>
        <row r="14">
          <cell r="A14">
            <v>2020</v>
          </cell>
          <cell r="B14">
            <v>4.95</v>
          </cell>
          <cell r="C14">
            <v>6.68</v>
          </cell>
          <cell r="D14">
            <v>30.94</v>
          </cell>
          <cell r="E14">
            <v>19.8</v>
          </cell>
          <cell r="F14">
            <v>9.9</v>
          </cell>
          <cell r="G14">
            <v>7.92</v>
          </cell>
          <cell r="H14">
            <v>2.23</v>
          </cell>
          <cell r="I14">
            <v>17.57</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3"/>
    </sheetNames>
    <sheetDataSet>
      <sheetData sheetId="0">
        <row r="3">
          <cell r="A3" t="str">
            <v>Cs. Socilaes</v>
          </cell>
          <cell r="B3" t="str">
            <v>Sedes Regionales</v>
          </cell>
          <cell r="C3" t="str">
            <v>Salud</v>
          </cell>
          <cell r="D3" t="str">
            <v>Ing. y Arquitectura</v>
          </cell>
          <cell r="E3" t="str">
            <v>Artes y letras</v>
          </cell>
          <cell r="F3" t="str">
            <v>Cs. Básicas</v>
          </cell>
          <cell r="G3" t="str">
            <v>Cs. Agroalimentarias</v>
          </cell>
          <cell r="H3" t="str">
            <v>Sin área ácad. Espec</v>
          </cell>
        </row>
        <row r="4">
          <cell r="A4">
            <v>32.43</v>
          </cell>
          <cell r="B4">
            <v>26.49</v>
          </cell>
          <cell r="C4">
            <v>15.68</v>
          </cell>
          <cell r="D4">
            <v>9.19</v>
          </cell>
          <cell r="E4">
            <v>7.03</v>
          </cell>
          <cell r="F4">
            <v>5.41</v>
          </cell>
          <cell r="G4">
            <v>3.24</v>
          </cell>
          <cell r="H4">
            <v>0.54347826086956519</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4"/>
    </sheetNames>
    <sheetDataSet>
      <sheetData sheetId="0">
        <row r="3">
          <cell r="A3" t="str">
            <v>Sedes Regionales</v>
          </cell>
          <cell r="B3" t="str">
            <v>Área de Artes y Letras</v>
          </cell>
          <cell r="C3" t="str">
            <v>Centros e Institutos de Investigación</v>
          </cell>
          <cell r="D3" t="str">
            <v>Oficinas Administrativas</v>
          </cell>
          <cell r="E3" t="str">
            <v>Estudios generales</v>
          </cell>
          <cell r="F3" t="str">
            <v>Área de Ingeniería y Arquitectura</v>
          </cell>
          <cell r="G3" t="str">
            <v>Área de Salud</v>
          </cell>
          <cell r="H3" t="str">
            <v>Área de Ciencias Sociales</v>
          </cell>
          <cell r="I3" t="str">
            <v>Área de Ciencias Básicas</v>
          </cell>
        </row>
        <row r="4">
          <cell r="A4">
            <v>38.950000000000003</v>
          </cell>
          <cell r="B4">
            <v>14.74</v>
          </cell>
          <cell r="C4">
            <v>14.74</v>
          </cell>
          <cell r="D4">
            <v>4.74</v>
          </cell>
          <cell r="E4">
            <v>3.68</v>
          </cell>
          <cell r="F4">
            <v>4.21</v>
          </cell>
          <cell r="G4">
            <v>5.79</v>
          </cell>
          <cell r="H4">
            <v>11.58</v>
          </cell>
          <cell r="I4">
            <v>1.58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3"/>
    </sheetNames>
    <sheetDataSet>
      <sheetData sheetId="0">
        <row r="2">
          <cell r="B2" t="str">
            <v>Catedrático</v>
          </cell>
          <cell r="C2" t="str">
            <v xml:space="preserve">Asociado </v>
          </cell>
          <cell r="D2" t="str">
            <v>Adjunto</v>
          </cell>
          <cell r="E2" t="str">
            <v>Instructor</v>
          </cell>
        </row>
        <row r="3">
          <cell r="A3">
            <v>2016</v>
          </cell>
          <cell r="B3">
            <v>24.89</v>
          </cell>
          <cell r="C3">
            <v>25.39</v>
          </cell>
          <cell r="D3">
            <v>9.67</v>
          </cell>
          <cell r="E3">
            <v>40.049999999999997</v>
          </cell>
        </row>
        <row r="4">
          <cell r="A4">
            <v>2017</v>
          </cell>
          <cell r="B4">
            <v>24.82</v>
          </cell>
          <cell r="C4">
            <v>24.92</v>
          </cell>
          <cell r="D4">
            <v>9.64</v>
          </cell>
          <cell r="E4">
            <v>40.619999999999997</v>
          </cell>
        </row>
        <row r="5">
          <cell r="A5">
            <v>2018</v>
          </cell>
          <cell r="B5">
            <v>24.03560830860534</v>
          </cell>
          <cell r="C5">
            <v>24.233432245301682</v>
          </cell>
          <cell r="D5">
            <v>9.792284866468842</v>
          </cell>
          <cell r="E5">
            <v>41.938674579624134</v>
          </cell>
        </row>
        <row r="6">
          <cell r="A6">
            <v>2019</v>
          </cell>
          <cell r="B6">
            <v>24.83</v>
          </cell>
          <cell r="C6">
            <v>23.09</v>
          </cell>
          <cell r="D6">
            <v>10.26</v>
          </cell>
          <cell r="E6">
            <v>41.82</v>
          </cell>
        </row>
        <row r="7">
          <cell r="A7">
            <v>2020</v>
          </cell>
          <cell r="B7">
            <v>25.85</v>
          </cell>
          <cell r="C7">
            <v>22.89</v>
          </cell>
          <cell r="D7">
            <v>9.92</v>
          </cell>
          <cell r="E7">
            <v>41.54</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6"/>
    </sheetNames>
    <sheetDataSet>
      <sheetData sheetId="0">
        <row r="1">
          <cell r="B1" t="str">
            <v>II ciclo</v>
          </cell>
          <cell r="C1" t="str">
            <v>III ciclo</v>
          </cell>
        </row>
        <row r="2">
          <cell r="A2" t="str">
            <v xml:space="preserve">  Primaria incompleta</v>
          </cell>
          <cell r="B2">
            <v>33</v>
          </cell>
          <cell r="C2">
            <v>4</v>
          </cell>
        </row>
        <row r="3">
          <cell r="A3" t="str">
            <v xml:space="preserve">   Primaria completa</v>
          </cell>
          <cell r="B3">
            <v>62</v>
          </cell>
          <cell r="C3">
            <v>5</v>
          </cell>
        </row>
        <row r="4">
          <cell r="A4" t="str">
            <v xml:space="preserve">  Secundaria incompleta</v>
          </cell>
          <cell r="B4">
            <v>90</v>
          </cell>
          <cell r="C4">
            <v>4</v>
          </cell>
        </row>
        <row r="5">
          <cell r="A5" t="str">
            <v xml:space="preserve">  Secundaria completa</v>
          </cell>
          <cell r="B5">
            <v>152</v>
          </cell>
          <cell r="C5">
            <v>18</v>
          </cell>
        </row>
        <row r="6">
          <cell r="A6" t="str">
            <v xml:space="preserve">   Parauniversitaria</v>
          </cell>
          <cell r="B6">
            <v>74</v>
          </cell>
          <cell r="C6">
            <v>6</v>
          </cell>
        </row>
        <row r="7">
          <cell r="A7" t="str">
            <v xml:space="preserve">   Universitaria incompleta</v>
          </cell>
          <cell r="B7">
            <v>241</v>
          </cell>
          <cell r="C7">
            <v>39</v>
          </cell>
        </row>
        <row r="8">
          <cell r="A8" t="str">
            <v xml:space="preserve">   Universitaria completa</v>
          </cell>
          <cell r="B8">
            <v>933</v>
          </cell>
          <cell r="C8">
            <v>174</v>
          </cell>
        </row>
        <row r="9">
          <cell r="A9" t="str">
            <v xml:space="preserve">   No se indica</v>
          </cell>
          <cell r="B9">
            <v>12</v>
          </cell>
          <cell r="C9">
            <v>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1"/>
    </sheetNames>
    <sheetDataSet>
      <sheetData sheetId="0">
        <row r="3">
          <cell r="B3" t="str">
            <v xml:space="preserve">Administración </v>
          </cell>
          <cell r="C3" t="str">
            <v xml:space="preserve">Apoyo </v>
          </cell>
          <cell r="D3" t="str">
            <v>Docente</v>
          </cell>
        </row>
        <row r="4">
          <cell r="B4">
            <v>80.02</v>
          </cell>
          <cell r="C4">
            <v>19.68</v>
          </cell>
          <cell r="D4">
            <v>0.3</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2"/>
    </sheetNames>
    <sheetDataSet>
      <sheetData sheetId="0">
        <row r="2">
          <cell r="C2" t="str">
            <v>Mujer</v>
          </cell>
          <cell r="D2" t="str">
            <v>Hombre</v>
          </cell>
        </row>
        <row r="3">
          <cell r="B3" t="str">
            <v>Sis Est posgrado</v>
          </cell>
          <cell r="C3">
            <v>59</v>
          </cell>
          <cell r="D3">
            <v>78</v>
          </cell>
        </row>
        <row r="4">
          <cell r="B4" t="str">
            <v>Cs. Agroalimentarias</v>
          </cell>
          <cell r="C4">
            <v>182</v>
          </cell>
          <cell r="D4">
            <v>211</v>
          </cell>
        </row>
        <row r="5">
          <cell r="B5" t="str">
            <v>Cs. Básicas</v>
          </cell>
          <cell r="C5">
            <v>372</v>
          </cell>
          <cell r="D5">
            <v>362</v>
          </cell>
        </row>
        <row r="6">
          <cell r="B6" t="str">
            <v>S. Interun Alajuela</v>
          </cell>
          <cell r="C6">
            <v>418</v>
          </cell>
          <cell r="D6">
            <v>615</v>
          </cell>
        </row>
        <row r="7">
          <cell r="B7" t="str">
            <v xml:space="preserve">Artes y Letras </v>
          </cell>
          <cell r="C7">
            <v>816</v>
          </cell>
          <cell r="D7">
            <v>579</v>
          </cell>
        </row>
        <row r="8">
          <cell r="B8" t="str">
            <v>Ing. y Arquitectura</v>
          </cell>
          <cell r="C8">
            <v>956</v>
          </cell>
          <cell r="D8">
            <v>1838</v>
          </cell>
        </row>
        <row r="9">
          <cell r="B9" t="str">
            <v>Salud</v>
          </cell>
          <cell r="C9">
            <v>1269</v>
          </cell>
          <cell r="D9">
            <v>575</v>
          </cell>
        </row>
        <row r="10">
          <cell r="B10" t="str">
            <v>Cs. Sociales</v>
          </cell>
          <cell r="C10">
            <v>3845</v>
          </cell>
          <cell r="D10">
            <v>2847</v>
          </cell>
        </row>
        <row r="11">
          <cell r="B11" t="str">
            <v>Sedes Regionales</v>
          </cell>
          <cell r="C11">
            <v>4546</v>
          </cell>
          <cell r="D11">
            <v>3877</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6"/>
    </sheetNames>
    <sheetDataSet>
      <sheetData sheetId="0">
        <row r="4">
          <cell r="B4" t="str">
            <v>Menor o igual a 20</v>
          </cell>
          <cell r="C4">
            <v>8689</v>
          </cell>
        </row>
        <row r="5">
          <cell r="B5" t="str">
            <v>de 21 a 25 años</v>
          </cell>
          <cell r="C5">
            <v>11611</v>
          </cell>
        </row>
        <row r="6">
          <cell r="B6" t="str">
            <v>de 26 a 30 años</v>
          </cell>
          <cell r="C6">
            <v>2478</v>
          </cell>
        </row>
        <row r="7">
          <cell r="B7" t="str">
            <v>de 31 a 35 años</v>
          </cell>
          <cell r="C7">
            <v>377</v>
          </cell>
        </row>
        <row r="8">
          <cell r="B8" t="str">
            <v>más de 35 años</v>
          </cell>
          <cell r="C8">
            <v>205</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4"/>
    </sheetNames>
    <sheetDataSet>
      <sheetData sheetId="0">
        <row r="2">
          <cell r="B2" t="str">
            <v xml:space="preserve">Soltero </v>
          </cell>
          <cell r="C2" t="str">
            <v>Casado</v>
          </cell>
          <cell r="D2" t="str">
            <v>Otros</v>
          </cell>
        </row>
        <row r="3">
          <cell r="B3">
            <v>97.81</v>
          </cell>
          <cell r="C3">
            <v>0.92</v>
          </cell>
          <cell r="D3">
            <v>1.27</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5"/>
    </sheetNames>
    <sheetDataSet>
      <sheetData sheetId="0">
        <row r="1">
          <cell r="A1" t="str">
            <v>Costarricense</v>
          </cell>
          <cell r="B1" t="str">
            <v>Centroamérica y Panamá</v>
          </cell>
          <cell r="C1" t="str">
            <v>Otros</v>
          </cell>
        </row>
        <row r="2">
          <cell r="A2">
            <v>98.58</v>
          </cell>
          <cell r="B2">
            <v>0.68</v>
          </cell>
          <cell r="C2">
            <v>0.73</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6"/>
    </sheetNames>
    <sheetDataSet>
      <sheetData sheetId="0">
        <row r="4">
          <cell r="B4" t="str">
            <v>de 1 a menos de 6</v>
          </cell>
          <cell r="C4">
            <v>21038</v>
          </cell>
        </row>
        <row r="5">
          <cell r="B5" t="str">
            <v>de 6 y más</v>
          </cell>
          <cell r="C5">
            <v>2407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7"/>
    </sheetNames>
    <sheetDataSet>
      <sheetData sheetId="0">
        <row r="3">
          <cell r="B3" t="str">
            <v>Alajuela</v>
          </cell>
          <cell r="C3">
            <v>52</v>
          </cell>
        </row>
        <row r="4">
          <cell r="B4" t="str">
            <v>Sur</v>
          </cell>
          <cell r="C4">
            <v>125</v>
          </cell>
        </row>
        <row r="5">
          <cell r="B5" t="str">
            <v>Pacífico</v>
          </cell>
          <cell r="C5">
            <v>286</v>
          </cell>
        </row>
        <row r="6">
          <cell r="B6" t="str">
            <v>Caribe</v>
          </cell>
          <cell r="C6">
            <v>285</v>
          </cell>
        </row>
        <row r="7">
          <cell r="B7" t="str">
            <v>Guanacaste</v>
          </cell>
          <cell r="C7">
            <v>384</v>
          </cell>
        </row>
        <row r="8">
          <cell r="B8" t="str">
            <v>Atlántico</v>
          </cell>
          <cell r="C8">
            <v>400</v>
          </cell>
        </row>
        <row r="9">
          <cell r="B9" t="str">
            <v>Occidente</v>
          </cell>
          <cell r="C9">
            <v>495</v>
          </cell>
        </row>
        <row r="10">
          <cell r="B10" t="str">
            <v xml:space="preserve">Rodrigo Facio </v>
          </cell>
          <cell r="C10">
            <v>2856</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8"/>
    </sheetNames>
    <sheetDataSet>
      <sheetData sheetId="0">
        <row r="1">
          <cell r="C1" t="str">
            <v>Beca permanente</v>
          </cell>
          <cell r="D1" t="str">
            <v>Beca vigente</v>
          </cell>
        </row>
        <row r="2">
          <cell r="B2" t="str">
            <v>Alajuela</v>
          </cell>
          <cell r="C2">
            <v>507</v>
          </cell>
          <cell r="D2">
            <v>393</v>
          </cell>
        </row>
        <row r="3">
          <cell r="B3" t="str">
            <v>Sur</v>
          </cell>
          <cell r="C3">
            <v>510</v>
          </cell>
          <cell r="D3">
            <v>453</v>
          </cell>
        </row>
        <row r="4">
          <cell r="B4" t="str">
            <v xml:space="preserve">Pacífico </v>
          </cell>
          <cell r="C4">
            <v>1273</v>
          </cell>
          <cell r="D4">
            <v>1094</v>
          </cell>
        </row>
        <row r="5">
          <cell r="B5" t="str">
            <v>Caribe</v>
          </cell>
          <cell r="C5">
            <v>1356</v>
          </cell>
          <cell r="D5">
            <v>1120</v>
          </cell>
        </row>
        <row r="6">
          <cell r="B6" t="str">
            <v>Guanacaste</v>
          </cell>
          <cell r="C6">
            <v>2025</v>
          </cell>
          <cell r="D6">
            <v>1738</v>
          </cell>
        </row>
        <row r="7">
          <cell r="B7" t="str">
            <v>Atlántico</v>
          </cell>
          <cell r="C7">
            <v>1977</v>
          </cell>
          <cell r="D7">
            <v>1700</v>
          </cell>
        </row>
        <row r="8">
          <cell r="B8" t="str">
            <v>Occidente</v>
          </cell>
          <cell r="C8">
            <v>2783</v>
          </cell>
          <cell r="D8">
            <v>2334</v>
          </cell>
        </row>
        <row r="9">
          <cell r="B9" t="str">
            <v xml:space="preserve">Rodrigo Facio </v>
          </cell>
          <cell r="C9">
            <v>19254</v>
          </cell>
          <cell r="D9">
            <v>14416</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9"/>
    </sheetNames>
    <sheetDataSet>
      <sheetData sheetId="0">
        <row r="2">
          <cell r="C2" t="str">
            <v>Beca vigente</v>
          </cell>
          <cell r="D2" t="str">
            <v>Beca permanente</v>
          </cell>
        </row>
        <row r="3">
          <cell r="B3" t="str">
            <v>Alajuela</v>
          </cell>
          <cell r="C3">
            <v>446</v>
          </cell>
          <cell r="D3">
            <v>500</v>
          </cell>
        </row>
        <row r="4">
          <cell r="B4" t="str">
            <v>Sur</v>
          </cell>
          <cell r="C4">
            <v>453</v>
          </cell>
          <cell r="D4">
            <v>505</v>
          </cell>
        </row>
        <row r="5">
          <cell r="B5" t="str">
            <v>Pacífico</v>
          </cell>
          <cell r="C5">
            <v>1120</v>
          </cell>
          <cell r="D5">
            <v>1261</v>
          </cell>
        </row>
        <row r="6">
          <cell r="B6" t="str">
            <v>Caribe</v>
          </cell>
          <cell r="C6">
            <v>1141</v>
          </cell>
          <cell r="D6">
            <v>1329</v>
          </cell>
        </row>
        <row r="7">
          <cell r="B7" t="str">
            <v>Guanacaste</v>
          </cell>
          <cell r="C7">
            <v>1785</v>
          </cell>
          <cell r="D7">
            <v>2009</v>
          </cell>
        </row>
        <row r="8">
          <cell r="B8" t="str">
            <v>Atlántico</v>
          </cell>
          <cell r="C8">
            <v>1725</v>
          </cell>
          <cell r="D8">
            <v>1960</v>
          </cell>
        </row>
        <row r="9">
          <cell r="B9" t="str">
            <v>Occidente</v>
          </cell>
          <cell r="C9">
            <v>2431</v>
          </cell>
          <cell r="D9">
            <v>2723</v>
          </cell>
        </row>
        <row r="10">
          <cell r="B10" t="str">
            <v xml:space="preserve">Rodrigo Facio </v>
          </cell>
          <cell r="C10">
            <v>17332</v>
          </cell>
          <cell r="D10">
            <v>19167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4"/>
    </sheetNames>
    <sheetDataSet>
      <sheetData sheetId="0">
        <row r="3">
          <cell r="C3" t="str">
            <v>I Ciclo</v>
          </cell>
          <cell r="D3" t="str">
            <v>II Ciclo</v>
          </cell>
        </row>
        <row r="4">
          <cell r="B4" t="str">
            <v xml:space="preserve">Master </v>
          </cell>
          <cell r="C4">
            <v>55.67</v>
          </cell>
          <cell r="D4">
            <v>55.5</v>
          </cell>
        </row>
        <row r="5">
          <cell r="B5" t="str">
            <v>Licenciado</v>
          </cell>
          <cell r="C5">
            <v>6.62</v>
          </cell>
          <cell r="D5">
            <v>6.12</v>
          </cell>
        </row>
        <row r="6">
          <cell r="B6" t="str">
            <v xml:space="preserve">Doctor </v>
          </cell>
          <cell r="C6">
            <v>37.1</v>
          </cell>
          <cell r="D6">
            <v>37.76</v>
          </cell>
        </row>
        <row r="7">
          <cell r="C7">
            <v>0.46</v>
          </cell>
          <cell r="D7">
            <v>0.51</v>
          </cell>
        </row>
        <row r="8">
          <cell r="B8" t="str">
            <v>Bachiller</v>
          </cell>
          <cell r="C8">
            <v>0.15</v>
          </cell>
          <cell r="D8">
            <v>0.1</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5"/>
    </sheetNames>
    <sheetDataSet>
      <sheetData sheetId="0">
        <row r="1">
          <cell r="A1" t="str">
            <v>Recreación</v>
          </cell>
          <cell r="B1" t="str">
            <v>Deporte Representación</v>
          </cell>
          <cell r="C1" t="str">
            <v>Actividades Artistísticas</v>
          </cell>
        </row>
        <row r="2">
          <cell r="A2">
            <v>45.02</v>
          </cell>
          <cell r="B2">
            <v>28.49</v>
          </cell>
          <cell r="C2">
            <v>26.49</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D-1"/>
    </sheetNames>
    <sheetDataSet>
      <sheetData sheetId="0">
        <row r="2">
          <cell r="B2" t="str">
            <v xml:space="preserve">Administración </v>
          </cell>
          <cell r="C2" t="str">
            <v xml:space="preserve">Apoyo </v>
          </cell>
          <cell r="D2" t="str">
            <v>Docente</v>
          </cell>
        </row>
        <row r="3">
          <cell r="B3">
            <v>99.19</v>
          </cell>
          <cell r="C3">
            <v>0.41</v>
          </cell>
          <cell r="D3">
            <v>0.41</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S-1"/>
    </sheetNames>
    <sheetDataSet>
      <sheetData sheetId="0">
        <row r="3">
          <cell r="B3" t="str">
            <v xml:space="preserve">Administración </v>
          </cell>
          <cell r="C3" t="str">
            <v>Docente</v>
          </cell>
          <cell r="D3" t="str">
            <v>Apoyo</v>
          </cell>
        </row>
        <row r="4">
          <cell r="B4">
            <v>85.48</v>
          </cell>
          <cell r="C4">
            <v>8.94</v>
          </cell>
          <cell r="D4">
            <v>5.58</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1"/>
    </sheetNames>
    <sheetDataSet>
      <sheetData sheetId="0">
        <row r="1">
          <cell r="C1" t="str">
            <v>Becas Exterior</v>
          </cell>
          <cell r="D1" t="str">
            <v>Becas Cortas</v>
          </cell>
        </row>
        <row r="2">
          <cell r="B2" t="str">
            <v>Admimistrativa</v>
          </cell>
          <cell r="C2">
            <v>4</v>
          </cell>
          <cell r="D2">
            <v>1</v>
          </cell>
        </row>
        <row r="3">
          <cell r="B3" t="str">
            <v>Cs. Agroalimentarias</v>
          </cell>
          <cell r="C3">
            <v>13</v>
          </cell>
          <cell r="D3">
            <v>0</v>
          </cell>
        </row>
        <row r="4">
          <cell r="B4" t="str">
            <v xml:space="preserve">Artes y Letras </v>
          </cell>
          <cell r="C4">
            <v>23</v>
          </cell>
          <cell r="D4">
            <v>0</v>
          </cell>
        </row>
        <row r="5">
          <cell r="B5" t="str">
            <v>Salud</v>
          </cell>
          <cell r="C5">
            <v>35</v>
          </cell>
          <cell r="D5">
            <v>3</v>
          </cell>
        </row>
        <row r="6">
          <cell r="B6" t="str">
            <v>Sedes Regionales</v>
          </cell>
          <cell r="C6">
            <v>39</v>
          </cell>
          <cell r="D6">
            <v>2</v>
          </cell>
        </row>
        <row r="7">
          <cell r="B7" t="str">
            <v>Cs. Básicas</v>
          </cell>
          <cell r="C7">
            <v>40</v>
          </cell>
          <cell r="D7">
            <v>0</v>
          </cell>
        </row>
        <row r="8">
          <cell r="B8" t="str">
            <v>Cs. Sociales</v>
          </cell>
          <cell r="C8">
            <v>48</v>
          </cell>
          <cell r="D8">
            <v>3</v>
          </cell>
        </row>
        <row r="9">
          <cell r="B9" t="str">
            <v>Ing. y Arquitectura</v>
          </cell>
          <cell r="C9">
            <v>40</v>
          </cell>
          <cell r="D9">
            <v>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5"/>
    </sheetNames>
    <sheetDataSet>
      <sheetData sheetId="0">
        <row r="1">
          <cell r="C1" t="str">
            <v>I ciclo</v>
          </cell>
          <cell r="D1" t="str">
            <v>II ciclo</v>
          </cell>
        </row>
        <row r="2">
          <cell r="B2" t="str">
            <v>Máster</v>
          </cell>
          <cell r="C2">
            <v>1545</v>
          </cell>
          <cell r="D2">
            <v>1539</v>
          </cell>
        </row>
        <row r="3">
          <cell r="B3" t="str">
            <v>Sin Información</v>
          </cell>
          <cell r="C3">
            <v>1394</v>
          </cell>
          <cell r="D3">
            <v>1429</v>
          </cell>
        </row>
        <row r="4">
          <cell r="B4" t="str">
            <v>Licenciado</v>
          </cell>
          <cell r="C4">
            <v>1140</v>
          </cell>
          <cell r="D4">
            <v>1078</v>
          </cell>
        </row>
        <row r="5">
          <cell r="B5" t="str">
            <v>Doctor</v>
          </cell>
          <cell r="C5">
            <v>246</v>
          </cell>
          <cell r="D5">
            <v>246</v>
          </cell>
        </row>
        <row r="6">
          <cell r="B6" t="str">
            <v>Bachiller</v>
          </cell>
          <cell r="C6">
            <v>89</v>
          </cell>
          <cell r="D6">
            <v>81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6"/>
    </sheetNames>
    <sheetDataSet>
      <sheetData sheetId="0">
        <row r="3">
          <cell r="C3" t="str">
            <v>I Ciclo</v>
          </cell>
          <cell r="D3" t="str">
            <v>II Ciclo</v>
          </cell>
        </row>
        <row r="4">
          <cell r="B4" t="str">
            <v>Otras Jornadas</v>
          </cell>
          <cell r="C4">
            <v>11.12</v>
          </cell>
          <cell r="D4">
            <v>11.09</v>
          </cell>
        </row>
        <row r="5">
          <cell r="B5" t="str">
            <v>1/4 de tiempo</v>
          </cell>
          <cell r="C5">
            <v>19.32</v>
          </cell>
          <cell r="D5">
            <v>19.059999999999999</v>
          </cell>
        </row>
        <row r="6">
          <cell r="B6" t="str">
            <v>1/2 tiempo</v>
          </cell>
          <cell r="C6">
            <v>19.940000000000001</v>
          </cell>
          <cell r="D6">
            <v>20.13</v>
          </cell>
        </row>
        <row r="7">
          <cell r="B7" t="str">
            <v>3/4 de tiempo</v>
          </cell>
          <cell r="C7">
            <v>4.3600000000000003</v>
          </cell>
          <cell r="D7">
            <v>4.04</v>
          </cell>
        </row>
        <row r="8">
          <cell r="B8" t="str">
            <v>Tiempo Completo</v>
          </cell>
          <cell r="C8">
            <v>45.26</v>
          </cell>
          <cell r="D8">
            <v>45.68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7"/>
    </sheetNames>
    <sheetDataSet>
      <sheetData sheetId="0">
        <row r="3">
          <cell r="C3" t="str">
            <v>I Ciclo</v>
          </cell>
          <cell r="D3" t="str">
            <v>II Ciclo</v>
          </cell>
        </row>
        <row r="4">
          <cell r="B4" t="str">
            <v>Otras Jornadas</v>
          </cell>
          <cell r="C4">
            <v>1345</v>
          </cell>
          <cell r="D4">
            <v>1346</v>
          </cell>
        </row>
        <row r="5">
          <cell r="B5" t="str">
            <v>1/4 de tiempo</v>
          </cell>
          <cell r="C5">
            <v>1468</v>
          </cell>
          <cell r="D5">
            <v>1518</v>
          </cell>
        </row>
        <row r="6">
          <cell r="B6" t="str">
            <v>1/2 tiempo</v>
          </cell>
          <cell r="C6">
            <v>722</v>
          </cell>
          <cell r="D6">
            <v>707</v>
          </cell>
        </row>
        <row r="7">
          <cell r="B7" t="str">
            <v>3/4 de tiempo</v>
          </cell>
          <cell r="C7">
            <v>238</v>
          </cell>
          <cell r="D7">
            <v>217</v>
          </cell>
        </row>
        <row r="8">
          <cell r="B8" t="str">
            <v>Tiempo Completo</v>
          </cell>
          <cell r="C8">
            <v>693</v>
          </cell>
          <cell r="D8">
            <v>677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H8"/>
    </sheetNames>
    <sheetDataSet>
      <sheetData sheetId="0">
        <row r="3">
          <cell r="C3" t="str">
            <v>Docencia</v>
          </cell>
          <cell r="D3" t="str">
            <v>Investigación</v>
          </cell>
          <cell r="E3" t="str">
            <v>Acción Social</v>
          </cell>
          <cell r="F3" t="str">
            <v>Doc-Administ.</v>
          </cell>
        </row>
        <row r="4">
          <cell r="B4">
            <v>2016</v>
          </cell>
          <cell r="C4">
            <v>68.72</v>
          </cell>
          <cell r="D4">
            <v>11.27</v>
          </cell>
          <cell r="E4">
            <v>5.57</v>
          </cell>
          <cell r="F4">
            <v>14.44</v>
          </cell>
        </row>
        <row r="5">
          <cell r="B5">
            <v>2017</v>
          </cell>
          <cell r="C5">
            <v>69.66</v>
          </cell>
          <cell r="D5">
            <v>10.63</v>
          </cell>
          <cell r="E5">
            <v>5.61</v>
          </cell>
          <cell r="F5">
            <v>14.1</v>
          </cell>
        </row>
        <row r="6">
          <cell r="B6">
            <v>2018</v>
          </cell>
          <cell r="C6">
            <v>69.909779829241671</v>
          </cell>
          <cell r="D6">
            <v>10.942517547344856</v>
          </cell>
          <cell r="E6">
            <v>6.3000530676528514</v>
          </cell>
          <cell r="F6">
            <v>12.84764955576062</v>
          </cell>
        </row>
        <row r="7">
          <cell r="B7">
            <v>2019</v>
          </cell>
          <cell r="C7">
            <v>69.13</v>
          </cell>
          <cell r="D7">
            <v>11.57</v>
          </cell>
          <cell r="E7">
            <v>6.5</v>
          </cell>
          <cell r="F7">
            <v>12.81</v>
          </cell>
        </row>
        <row r="8">
          <cell r="B8">
            <v>2020</v>
          </cell>
          <cell r="C8">
            <v>69.31</v>
          </cell>
          <cell r="D8">
            <v>11.54</v>
          </cell>
          <cell r="E8">
            <v>6.79</v>
          </cell>
          <cell r="F8">
            <v>12.36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1"/>
    </sheetNames>
    <sheetDataSet>
      <sheetData sheetId="0">
        <row r="3">
          <cell r="D3" t="str">
            <v>2015 - 2016</v>
          </cell>
          <cell r="E3" t="str">
            <v>2016 - 2017</v>
          </cell>
          <cell r="F3" t="str">
            <v>2017 - 2018</v>
          </cell>
          <cell r="G3" t="str">
            <v>2018- 2019</v>
          </cell>
        </row>
        <row r="4">
          <cell r="D4">
            <v>11.75</v>
          </cell>
          <cell r="E4">
            <v>12.76</v>
          </cell>
          <cell r="F4">
            <v>7.74</v>
          </cell>
          <cell r="G4">
            <v>-2.65</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4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43.bin"/></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44.bin"/></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45.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4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47.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48.bin"/></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49.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50.bin"/></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2.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7.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29.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0.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2.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33.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35.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3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sheetPr>
  <dimension ref="A1:B31"/>
  <sheetViews>
    <sheetView workbookViewId="0">
      <selection activeCell="A2" sqref="A2"/>
    </sheetView>
  </sheetViews>
  <sheetFormatPr baseColWidth="10" defaultColWidth="11.453125" defaultRowHeight="14.5"/>
  <cols>
    <col min="1" max="1" width="7" style="3" customWidth="1"/>
    <col min="2" max="2" width="129.1796875" style="2" customWidth="1"/>
    <col min="3" max="16384" width="11.453125" style="2"/>
  </cols>
  <sheetData>
    <row r="1" spans="1:2" ht="17.5">
      <c r="A1" s="1" t="s">
        <v>0</v>
      </c>
    </row>
    <row r="2" spans="1:2" ht="15.5">
      <c r="B2" s="4"/>
    </row>
    <row r="3" spans="1:2" ht="33.75" customHeight="1">
      <c r="A3" s="3">
        <v>1</v>
      </c>
      <c r="B3" s="513" t="s">
        <v>1</v>
      </c>
    </row>
    <row r="4" spans="1:2" ht="33.75" customHeight="1">
      <c r="A4" s="3">
        <v>2</v>
      </c>
      <c r="B4" s="513" t="s">
        <v>2</v>
      </c>
    </row>
    <row r="5" spans="1:2" ht="51" customHeight="1">
      <c r="A5" s="3">
        <v>3</v>
      </c>
      <c r="B5" s="513" t="s">
        <v>1427</v>
      </c>
    </row>
    <row r="6" spans="1:2" ht="66" customHeight="1">
      <c r="A6" s="3">
        <v>4</v>
      </c>
      <c r="B6" s="513" t="s">
        <v>1428</v>
      </c>
    </row>
    <row r="7" spans="1:2" ht="67.5" customHeight="1">
      <c r="A7" s="3">
        <v>5</v>
      </c>
      <c r="B7" s="513" t="s">
        <v>1429</v>
      </c>
    </row>
    <row r="8" spans="1:2" ht="18.75" customHeight="1">
      <c r="A8" s="3">
        <v>6</v>
      </c>
      <c r="B8" s="4" t="s">
        <v>3</v>
      </c>
    </row>
    <row r="9" spans="1:2" ht="36" customHeight="1">
      <c r="A9" s="3">
        <v>7</v>
      </c>
      <c r="B9" s="513" t="s">
        <v>4</v>
      </c>
    </row>
    <row r="10" spans="1:2" ht="37.5" customHeight="1">
      <c r="A10" s="3">
        <v>8</v>
      </c>
      <c r="B10" s="513" t="s">
        <v>5</v>
      </c>
    </row>
    <row r="11" spans="1:2" ht="48.75" customHeight="1">
      <c r="A11" s="3">
        <v>9</v>
      </c>
      <c r="B11" s="513" t="s">
        <v>1430</v>
      </c>
    </row>
    <row r="12" spans="1:2" ht="47.25" customHeight="1">
      <c r="A12" s="3">
        <v>10</v>
      </c>
      <c r="B12" s="513" t="s">
        <v>1431</v>
      </c>
    </row>
    <row r="13" spans="1:2" ht="47.25" customHeight="1">
      <c r="A13" s="3">
        <v>11</v>
      </c>
      <c r="B13" s="513" t="s">
        <v>1432</v>
      </c>
    </row>
    <row r="14" spans="1:2" ht="49.5" customHeight="1">
      <c r="A14" s="3">
        <v>12</v>
      </c>
      <c r="B14" s="513" t="s">
        <v>1433</v>
      </c>
    </row>
    <row r="15" spans="1:2" ht="43" customHeight="1">
      <c r="A15" s="3">
        <v>13</v>
      </c>
      <c r="B15" s="513" t="s">
        <v>1434</v>
      </c>
    </row>
    <row r="16" spans="1:2" ht="31.5" customHeight="1">
      <c r="A16" s="3">
        <v>14</v>
      </c>
      <c r="B16" s="513" t="s">
        <v>6</v>
      </c>
    </row>
    <row r="17" spans="1:2" ht="48" customHeight="1">
      <c r="A17" s="3">
        <v>15</v>
      </c>
      <c r="B17" s="513" t="s">
        <v>1435</v>
      </c>
    </row>
    <row r="18" spans="1:2" ht="21.75" customHeight="1">
      <c r="A18" s="3">
        <v>16</v>
      </c>
      <c r="B18" s="4" t="s">
        <v>7</v>
      </c>
    </row>
    <row r="19" spans="1:2" ht="50.25" customHeight="1">
      <c r="A19" s="3">
        <v>17</v>
      </c>
      <c r="B19" s="513" t="s">
        <v>1436</v>
      </c>
    </row>
    <row r="20" spans="1:2" ht="31.5" customHeight="1">
      <c r="A20" s="3">
        <v>18</v>
      </c>
      <c r="B20" s="513" t="s">
        <v>8</v>
      </c>
    </row>
    <row r="21" spans="1:2" ht="18.75" customHeight="1">
      <c r="A21" s="3">
        <v>19</v>
      </c>
      <c r="B21" s="513" t="s">
        <v>9</v>
      </c>
    </row>
    <row r="22" spans="1:2" ht="18.75" customHeight="1">
      <c r="A22" s="3">
        <v>20</v>
      </c>
      <c r="B22" s="513" t="s">
        <v>10</v>
      </c>
    </row>
    <row r="23" spans="1:2" ht="18.75" customHeight="1">
      <c r="A23" s="3">
        <v>21</v>
      </c>
      <c r="B23" s="513" t="s">
        <v>11</v>
      </c>
    </row>
    <row r="24" spans="1:2" ht="18.75" customHeight="1">
      <c r="A24" s="3">
        <v>22</v>
      </c>
      <c r="B24" s="513" t="s">
        <v>12</v>
      </c>
    </row>
    <row r="25" spans="1:2" ht="18.75" customHeight="1">
      <c r="A25" s="3">
        <v>23</v>
      </c>
      <c r="B25" s="513" t="s">
        <v>13</v>
      </c>
    </row>
    <row r="26" spans="1:2" ht="18.75" customHeight="1">
      <c r="A26" s="3">
        <v>24</v>
      </c>
      <c r="B26" s="513" t="s">
        <v>14</v>
      </c>
    </row>
    <row r="27" spans="1:2" ht="18.75" customHeight="1">
      <c r="A27" s="3">
        <v>25</v>
      </c>
      <c r="B27" s="513" t="s">
        <v>15</v>
      </c>
    </row>
    <row r="28" spans="1:2" ht="18" customHeight="1">
      <c r="A28" s="3">
        <v>26</v>
      </c>
      <c r="B28" s="513" t="s">
        <v>16</v>
      </c>
    </row>
    <row r="29" spans="1:2" ht="50.25" customHeight="1">
      <c r="A29" s="3">
        <v>27</v>
      </c>
      <c r="B29" s="513" t="s">
        <v>1437</v>
      </c>
    </row>
    <row r="30" spans="1:2" ht="36.75" customHeight="1">
      <c r="A30" s="3">
        <v>28</v>
      </c>
      <c r="B30" s="513" t="s">
        <v>17</v>
      </c>
    </row>
    <row r="31" spans="1:2" ht="15.5">
      <c r="B31" s="4"/>
    </row>
  </sheetData>
  <printOptions horizontalCentered="1"/>
  <pageMargins left="0.70866141732283472" right="0.70866141732283472" top="0.74803149606299213" bottom="0.74803149606299213" header="0.31496062992125984" footer="0.31496062992125984"/>
  <pageSetup scale="75" orientation="landscape" horizontalDpi="4294967293" vertic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249977111117893"/>
  </sheetPr>
  <dimension ref="A1:Q86"/>
  <sheetViews>
    <sheetView workbookViewId="0">
      <selection activeCell="A4" sqref="A4"/>
    </sheetView>
  </sheetViews>
  <sheetFormatPr baseColWidth="10" defaultColWidth="9.26953125" defaultRowHeight="12.5"/>
  <cols>
    <col min="1" max="1" width="25.7265625" style="81" customWidth="1"/>
    <col min="2" max="2" width="3" style="81" customWidth="1"/>
    <col min="3" max="4" width="9.26953125" style="81"/>
    <col min="5" max="5" width="2.7265625" style="81" customWidth="1"/>
    <col min="6" max="7" width="9.26953125" style="81"/>
    <col min="8" max="8" width="2.7265625" style="81" customWidth="1"/>
    <col min="9" max="10" width="9.26953125" style="81"/>
    <col min="11" max="11" width="2.7265625" style="81" customWidth="1"/>
    <col min="12" max="13" width="9.26953125" style="81"/>
    <col min="14" max="14" width="2.54296875" style="81" customWidth="1"/>
    <col min="15" max="16" width="9.26953125" style="81"/>
    <col min="17" max="17" width="2" style="81" customWidth="1"/>
    <col min="18" max="256" width="9.26953125" style="81"/>
    <col min="257" max="257" width="25.7265625" style="81" customWidth="1"/>
    <col min="258" max="258" width="3" style="81" customWidth="1"/>
    <col min="259" max="260" width="9.26953125" style="81"/>
    <col min="261" max="261" width="2.7265625" style="81" customWidth="1"/>
    <col min="262" max="263" width="9.26953125" style="81"/>
    <col min="264" max="264" width="2.7265625" style="81" customWidth="1"/>
    <col min="265" max="266" width="9.26953125" style="81"/>
    <col min="267" max="267" width="2.7265625" style="81" customWidth="1"/>
    <col min="268" max="269" width="9.26953125" style="81"/>
    <col min="270" max="270" width="2.54296875" style="81" customWidth="1"/>
    <col min="271" max="272" width="9.26953125" style="81"/>
    <col min="273" max="273" width="2" style="81" customWidth="1"/>
    <col min="274" max="512" width="9.26953125" style="81"/>
    <col min="513" max="513" width="25.7265625" style="81" customWidth="1"/>
    <col min="514" max="514" width="3" style="81" customWidth="1"/>
    <col min="515" max="516" width="9.26953125" style="81"/>
    <col min="517" max="517" width="2.7265625" style="81" customWidth="1"/>
    <col min="518" max="519" width="9.26953125" style="81"/>
    <col min="520" max="520" width="2.7265625" style="81" customWidth="1"/>
    <col min="521" max="522" width="9.26953125" style="81"/>
    <col min="523" max="523" width="2.7265625" style="81" customWidth="1"/>
    <col min="524" max="525" width="9.26953125" style="81"/>
    <col min="526" max="526" width="2.54296875" style="81" customWidth="1"/>
    <col min="527" max="528" width="9.26953125" style="81"/>
    <col min="529" max="529" width="2" style="81" customWidth="1"/>
    <col min="530" max="768" width="9.26953125" style="81"/>
    <col min="769" max="769" width="25.7265625" style="81" customWidth="1"/>
    <col min="770" max="770" width="3" style="81" customWidth="1"/>
    <col min="771" max="772" width="9.26953125" style="81"/>
    <col min="773" max="773" width="2.7265625" style="81" customWidth="1"/>
    <col min="774" max="775" width="9.26953125" style="81"/>
    <col min="776" max="776" width="2.7265625" style="81" customWidth="1"/>
    <col min="777" max="778" width="9.26953125" style="81"/>
    <col min="779" max="779" width="2.7265625" style="81" customWidth="1"/>
    <col min="780" max="781" width="9.26953125" style="81"/>
    <col min="782" max="782" width="2.54296875" style="81" customWidth="1"/>
    <col min="783" max="784" width="9.26953125" style="81"/>
    <col min="785" max="785" width="2" style="81" customWidth="1"/>
    <col min="786" max="1024" width="9.26953125" style="81"/>
    <col min="1025" max="1025" width="25.7265625" style="81" customWidth="1"/>
    <col min="1026" max="1026" width="3" style="81" customWidth="1"/>
    <col min="1027" max="1028" width="9.26953125" style="81"/>
    <col min="1029" max="1029" width="2.7265625" style="81" customWidth="1"/>
    <col min="1030" max="1031" width="9.26953125" style="81"/>
    <col min="1032" max="1032" width="2.7265625" style="81" customWidth="1"/>
    <col min="1033" max="1034" width="9.26953125" style="81"/>
    <col min="1035" max="1035" width="2.7265625" style="81" customWidth="1"/>
    <col min="1036" max="1037" width="9.26953125" style="81"/>
    <col min="1038" max="1038" width="2.54296875" style="81" customWidth="1"/>
    <col min="1039" max="1040" width="9.26953125" style="81"/>
    <col min="1041" max="1041" width="2" style="81" customWidth="1"/>
    <col min="1042" max="1280" width="9.26953125" style="81"/>
    <col min="1281" max="1281" width="25.7265625" style="81" customWidth="1"/>
    <col min="1282" max="1282" width="3" style="81" customWidth="1"/>
    <col min="1283" max="1284" width="9.26953125" style="81"/>
    <col min="1285" max="1285" width="2.7265625" style="81" customWidth="1"/>
    <col min="1286" max="1287" width="9.26953125" style="81"/>
    <col min="1288" max="1288" width="2.7265625" style="81" customWidth="1"/>
    <col min="1289" max="1290" width="9.26953125" style="81"/>
    <col min="1291" max="1291" width="2.7265625" style="81" customWidth="1"/>
    <col min="1292" max="1293" width="9.26953125" style="81"/>
    <col min="1294" max="1294" width="2.54296875" style="81" customWidth="1"/>
    <col min="1295" max="1296" width="9.26953125" style="81"/>
    <col min="1297" max="1297" width="2" style="81" customWidth="1"/>
    <col min="1298" max="1536" width="9.26953125" style="81"/>
    <col min="1537" max="1537" width="25.7265625" style="81" customWidth="1"/>
    <col min="1538" max="1538" width="3" style="81" customWidth="1"/>
    <col min="1539" max="1540" width="9.26953125" style="81"/>
    <col min="1541" max="1541" width="2.7265625" style="81" customWidth="1"/>
    <col min="1542" max="1543" width="9.26953125" style="81"/>
    <col min="1544" max="1544" width="2.7265625" style="81" customWidth="1"/>
    <col min="1545" max="1546" width="9.26953125" style="81"/>
    <col min="1547" max="1547" width="2.7265625" style="81" customWidth="1"/>
    <col min="1548" max="1549" width="9.26953125" style="81"/>
    <col min="1550" max="1550" width="2.54296875" style="81" customWidth="1"/>
    <col min="1551" max="1552" width="9.26953125" style="81"/>
    <col min="1553" max="1553" width="2" style="81" customWidth="1"/>
    <col min="1554" max="1792" width="9.26953125" style="81"/>
    <col min="1793" max="1793" width="25.7265625" style="81" customWidth="1"/>
    <col min="1794" max="1794" width="3" style="81" customWidth="1"/>
    <col min="1795" max="1796" width="9.26953125" style="81"/>
    <col min="1797" max="1797" width="2.7265625" style="81" customWidth="1"/>
    <col min="1798" max="1799" width="9.26953125" style="81"/>
    <col min="1800" max="1800" width="2.7265625" style="81" customWidth="1"/>
    <col min="1801" max="1802" width="9.26953125" style="81"/>
    <col min="1803" max="1803" width="2.7265625" style="81" customWidth="1"/>
    <col min="1804" max="1805" width="9.26953125" style="81"/>
    <col min="1806" max="1806" width="2.54296875" style="81" customWidth="1"/>
    <col min="1807" max="1808" width="9.26953125" style="81"/>
    <col min="1809" max="1809" width="2" style="81" customWidth="1"/>
    <col min="1810" max="2048" width="9.26953125" style="81"/>
    <col min="2049" max="2049" width="25.7265625" style="81" customWidth="1"/>
    <col min="2050" max="2050" width="3" style="81" customWidth="1"/>
    <col min="2051" max="2052" width="9.26953125" style="81"/>
    <col min="2053" max="2053" width="2.7265625" style="81" customWidth="1"/>
    <col min="2054" max="2055" width="9.26953125" style="81"/>
    <col min="2056" max="2056" width="2.7265625" style="81" customWidth="1"/>
    <col min="2057" max="2058" width="9.26953125" style="81"/>
    <col min="2059" max="2059" width="2.7265625" style="81" customWidth="1"/>
    <col min="2060" max="2061" width="9.26953125" style="81"/>
    <col min="2062" max="2062" width="2.54296875" style="81" customWidth="1"/>
    <col min="2063" max="2064" width="9.26953125" style="81"/>
    <col min="2065" max="2065" width="2" style="81" customWidth="1"/>
    <col min="2066" max="2304" width="9.26953125" style="81"/>
    <col min="2305" max="2305" width="25.7265625" style="81" customWidth="1"/>
    <col min="2306" max="2306" width="3" style="81" customWidth="1"/>
    <col min="2307" max="2308" width="9.26953125" style="81"/>
    <col min="2309" max="2309" width="2.7265625" style="81" customWidth="1"/>
    <col min="2310" max="2311" width="9.26953125" style="81"/>
    <col min="2312" max="2312" width="2.7265625" style="81" customWidth="1"/>
    <col min="2313" max="2314" width="9.26953125" style="81"/>
    <col min="2315" max="2315" width="2.7265625" style="81" customWidth="1"/>
    <col min="2316" max="2317" width="9.26953125" style="81"/>
    <col min="2318" max="2318" width="2.54296875" style="81" customWidth="1"/>
    <col min="2319" max="2320" width="9.26953125" style="81"/>
    <col min="2321" max="2321" width="2" style="81" customWidth="1"/>
    <col min="2322" max="2560" width="9.26953125" style="81"/>
    <col min="2561" max="2561" width="25.7265625" style="81" customWidth="1"/>
    <col min="2562" max="2562" width="3" style="81" customWidth="1"/>
    <col min="2563" max="2564" width="9.26953125" style="81"/>
    <col min="2565" max="2565" width="2.7265625" style="81" customWidth="1"/>
    <col min="2566" max="2567" width="9.26953125" style="81"/>
    <col min="2568" max="2568" width="2.7265625" style="81" customWidth="1"/>
    <col min="2569" max="2570" width="9.26953125" style="81"/>
    <col min="2571" max="2571" width="2.7265625" style="81" customWidth="1"/>
    <col min="2572" max="2573" width="9.26953125" style="81"/>
    <col min="2574" max="2574" width="2.54296875" style="81" customWidth="1"/>
    <col min="2575" max="2576" width="9.26953125" style="81"/>
    <col min="2577" max="2577" width="2" style="81" customWidth="1"/>
    <col min="2578" max="2816" width="9.26953125" style="81"/>
    <col min="2817" max="2817" width="25.7265625" style="81" customWidth="1"/>
    <col min="2818" max="2818" width="3" style="81" customWidth="1"/>
    <col min="2819" max="2820" width="9.26953125" style="81"/>
    <col min="2821" max="2821" width="2.7265625" style="81" customWidth="1"/>
    <col min="2822" max="2823" width="9.26953125" style="81"/>
    <col min="2824" max="2824" width="2.7265625" style="81" customWidth="1"/>
    <col min="2825" max="2826" width="9.26953125" style="81"/>
    <col min="2827" max="2827" width="2.7265625" style="81" customWidth="1"/>
    <col min="2828" max="2829" width="9.26953125" style="81"/>
    <col min="2830" max="2830" width="2.54296875" style="81" customWidth="1"/>
    <col min="2831" max="2832" width="9.26953125" style="81"/>
    <col min="2833" max="2833" width="2" style="81" customWidth="1"/>
    <col min="2834" max="3072" width="9.26953125" style="81"/>
    <col min="3073" max="3073" width="25.7265625" style="81" customWidth="1"/>
    <col min="3074" max="3074" width="3" style="81" customWidth="1"/>
    <col min="3075" max="3076" width="9.26953125" style="81"/>
    <col min="3077" max="3077" width="2.7265625" style="81" customWidth="1"/>
    <col min="3078" max="3079" width="9.26953125" style="81"/>
    <col min="3080" max="3080" width="2.7265625" style="81" customWidth="1"/>
    <col min="3081" max="3082" width="9.26953125" style="81"/>
    <col min="3083" max="3083" width="2.7265625" style="81" customWidth="1"/>
    <col min="3084" max="3085" width="9.26953125" style="81"/>
    <col min="3086" max="3086" width="2.54296875" style="81" customWidth="1"/>
    <col min="3087" max="3088" width="9.26953125" style="81"/>
    <col min="3089" max="3089" width="2" style="81" customWidth="1"/>
    <col min="3090" max="3328" width="9.26953125" style="81"/>
    <col min="3329" max="3329" width="25.7265625" style="81" customWidth="1"/>
    <col min="3330" max="3330" width="3" style="81" customWidth="1"/>
    <col min="3331" max="3332" width="9.26953125" style="81"/>
    <col min="3333" max="3333" width="2.7265625" style="81" customWidth="1"/>
    <col min="3334" max="3335" width="9.26953125" style="81"/>
    <col min="3336" max="3336" width="2.7265625" style="81" customWidth="1"/>
    <col min="3337" max="3338" width="9.26953125" style="81"/>
    <col min="3339" max="3339" width="2.7265625" style="81" customWidth="1"/>
    <col min="3340" max="3341" width="9.26953125" style="81"/>
    <col min="3342" max="3342" width="2.54296875" style="81" customWidth="1"/>
    <col min="3343" max="3344" width="9.26953125" style="81"/>
    <col min="3345" max="3345" width="2" style="81" customWidth="1"/>
    <col min="3346" max="3584" width="9.26953125" style="81"/>
    <col min="3585" max="3585" width="25.7265625" style="81" customWidth="1"/>
    <col min="3586" max="3586" width="3" style="81" customWidth="1"/>
    <col min="3587" max="3588" width="9.26953125" style="81"/>
    <col min="3589" max="3589" width="2.7265625" style="81" customWidth="1"/>
    <col min="3590" max="3591" width="9.26953125" style="81"/>
    <col min="3592" max="3592" width="2.7265625" style="81" customWidth="1"/>
    <col min="3593" max="3594" width="9.26953125" style="81"/>
    <col min="3595" max="3595" width="2.7265625" style="81" customWidth="1"/>
    <col min="3596" max="3597" width="9.26953125" style="81"/>
    <col min="3598" max="3598" width="2.54296875" style="81" customWidth="1"/>
    <col min="3599" max="3600" width="9.26953125" style="81"/>
    <col min="3601" max="3601" width="2" style="81" customWidth="1"/>
    <col min="3602" max="3840" width="9.26953125" style="81"/>
    <col min="3841" max="3841" width="25.7265625" style="81" customWidth="1"/>
    <col min="3842" max="3842" width="3" style="81" customWidth="1"/>
    <col min="3843" max="3844" width="9.26953125" style="81"/>
    <col min="3845" max="3845" width="2.7265625" style="81" customWidth="1"/>
    <col min="3846" max="3847" width="9.26953125" style="81"/>
    <col min="3848" max="3848" width="2.7265625" style="81" customWidth="1"/>
    <col min="3849" max="3850" width="9.26953125" style="81"/>
    <col min="3851" max="3851" width="2.7265625" style="81" customWidth="1"/>
    <col min="3852" max="3853" width="9.26953125" style="81"/>
    <col min="3854" max="3854" width="2.54296875" style="81" customWidth="1"/>
    <col min="3855" max="3856" width="9.26953125" style="81"/>
    <col min="3857" max="3857" width="2" style="81" customWidth="1"/>
    <col min="3858" max="4096" width="9.26953125" style="81"/>
    <col min="4097" max="4097" width="25.7265625" style="81" customWidth="1"/>
    <col min="4098" max="4098" width="3" style="81" customWidth="1"/>
    <col min="4099" max="4100" width="9.26953125" style="81"/>
    <col min="4101" max="4101" width="2.7265625" style="81" customWidth="1"/>
    <col min="4102" max="4103" width="9.26953125" style="81"/>
    <col min="4104" max="4104" width="2.7265625" style="81" customWidth="1"/>
    <col min="4105" max="4106" width="9.26953125" style="81"/>
    <col min="4107" max="4107" width="2.7265625" style="81" customWidth="1"/>
    <col min="4108" max="4109" width="9.26953125" style="81"/>
    <col min="4110" max="4110" width="2.54296875" style="81" customWidth="1"/>
    <col min="4111" max="4112" width="9.26953125" style="81"/>
    <col min="4113" max="4113" width="2" style="81" customWidth="1"/>
    <col min="4114" max="4352" width="9.26953125" style="81"/>
    <col min="4353" max="4353" width="25.7265625" style="81" customWidth="1"/>
    <col min="4354" max="4354" width="3" style="81" customWidth="1"/>
    <col min="4355" max="4356" width="9.26953125" style="81"/>
    <col min="4357" max="4357" width="2.7265625" style="81" customWidth="1"/>
    <col min="4358" max="4359" width="9.26953125" style="81"/>
    <col min="4360" max="4360" width="2.7265625" style="81" customWidth="1"/>
    <col min="4361" max="4362" width="9.26953125" style="81"/>
    <col min="4363" max="4363" width="2.7265625" style="81" customWidth="1"/>
    <col min="4364" max="4365" width="9.26953125" style="81"/>
    <col min="4366" max="4366" width="2.54296875" style="81" customWidth="1"/>
    <col min="4367" max="4368" width="9.26953125" style="81"/>
    <col min="4369" max="4369" width="2" style="81" customWidth="1"/>
    <col min="4370" max="4608" width="9.26953125" style="81"/>
    <col min="4609" max="4609" width="25.7265625" style="81" customWidth="1"/>
    <col min="4610" max="4610" width="3" style="81" customWidth="1"/>
    <col min="4611" max="4612" width="9.26953125" style="81"/>
    <col min="4613" max="4613" width="2.7265625" style="81" customWidth="1"/>
    <col min="4614" max="4615" width="9.26953125" style="81"/>
    <col min="4616" max="4616" width="2.7265625" style="81" customWidth="1"/>
    <col min="4617" max="4618" width="9.26953125" style="81"/>
    <col min="4619" max="4619" width="2.7265625" style="81" customWidth="1"/>
    <col min="4620" max="4621" width="9.26953125" style="81"/>
    <col min="4622" max="4622" width="2.54296875" style="81" customWidth="1"/>
    <col min="4623" max="4624" width="9.26953125" style="81"/>
    <col min="4625" max="4625" width="2" style="81" customWidth="1"/>
    <col min="4626" max="4864" width="9.26953125" style="81"/>
    <col min="4865" max="4865" width="25.7265625" style="81" customWidth="1"/>
    <col min="4866" max="4866" width="3" style="81" customWidth="1"/>
    <col min="4867" max="4868" width="9.26953125" style="81"/>
    <col min="4869" max="4869" width="2.7265625" style="81" customWidth="1"/>
    <col min="4870" max="4871" width="9.26953125" style="81"/>
    <col min="4872" max="4872" width="2.7265625" style="81" customWidth="1"/>
    <col min="4873" max="4874" width="9.26953125" style="81"/>
    <col min="4875" max="4875" width="2.7265625" style="81" customWidth="1"/>
    <col min="4876" max="4877" width="9.26953125" style="81"/>
    <col min="4878" max="4878" width="2.54296875" style="81" customWidth="1"/>
    <col min="4879" max="4880" width="9.26953125" style="81"/>
    <col min="4881" max="4881" width="2" style="81" customWidth="1"/>
    <col min="4882" max="5120" width="9.26953125" style="81"/>
    <col min="5121" max="5121" width="25.7265625" style="81" customWidth="1"/>
    <col min="5122" max="5122" width="3" style="81" customWidth="1"/>
    <col min="5123" max="5124" width="9.26953125" style="81"/>
    <col min="5125" max="5125" width="2.7265625" style="81" customWidth="1"/>
    <col min="5126" max="5127" width="9.26953125" style="81"/>
    <col min="5128" max="5128" width="2.7265625" style="81" customWidth="1"/>
    <col min="5129" max="5130" width="9.26953125" style="81"/>
    <col min="5131" max="5131" width="2.7265625" style="81" customWidth="1"/>
    <col min="5132" max="5133" width="9.26953125" style="81"/>
    <col min="5134" max="5134" width="2.54296875" style="81" customWidth="1"/>
    <col min="5135" max="5136" width="9.26953125" style="81"/>
    <col min="5137" max="5137" width="2" style="81" customWidth="1"/>
    <col min="5138" max="5376" width="9.26953125" style="81"/>
    <col min="5377" max="5377" width="25.7265625" style="81" customWidth="1"/>
    <col min="5378" max="5378" width="3" style="81" customWidth="1"/>
    <col min="5379" max="5380" width="9.26953125" style="81"/>
    <col min="5381" max="5381" width="2.7265625" style="81" customWidth="1"/>
    <col min="5382" max="5383" width="9.26953125" style="81"/>
    <col min="5384" max="5384" width="2.7265625" style="81" customWidth="1"/>
    <col min="5385" max="5386" width="9.26953125" style="81"/>
    <col min="5387" max="5387" width="2.7265625" style="81" customWidth="1"/>
    <col min="5388" max="5389" width="9.26953125" style="81"/>
    <col min="5390" max="5390" width="2.54296875" style="81" customWidth="1"/>
    <col min="5391" max="5392" width="9.26953125" style="81"/>
    <col min="5393" max="5393" width="2" style="81" customWidth="1"/>
    <col min="5394" max="5632" width="9.26953125" style="81"/>
    <col min="5633" max="5633" width="25.7265625" style="81" customWidth="1"/>
    <col min="5634" max="5634" width="3" style="81" customWidth="1"/>
    <col min="5635" max="5636" width="9.26953125" style="81"/>
    <col min="5637" max="5637" width="2.7265625" style="81" customWidth="1"/>
    <col min="5638" max="5639" width="9.26953125" style="81"/>
    <col min="5640" max="5640" width="2.7265625" style="81" customWidth="1"/>
    <col min="5641" max="5642" width="9.26953125" style="81"/>
    <col min="5643" max="5643" width="2.7265625" style="81" customWidth="1"/>
    <col min="5644" max="5645" width="9.26953125" style="81"/>
    <col min="5646" max="5646" width="2.54296875" style="81" customWidth="1"/>
    <col min="5647" max="5648" width="9.26953125" style="81"/>
    <col min="5649" max="5649" width="2" style="81" customWidth="1"/>
    <col min="5650" max="5888" width="9.26953125" style="81"/>
    <col min="5889" max="5889" width="25.7265625" style="81" customWidth="1"/>
    <col min="5890" max="5890" width="3" style="81" customWidth="1"/>
    <col min="5891" max="5892" width="9.26953125" style="81"/>
    <col min="5893" max="5893" width="2.7265625" style="81" customWidth="1"/>
    <col min="5894" max="5895" width="9.26953125" style="81"/>
    <col min="5896" max="5896" width="2.7265625" style="81" customWidth="1"/>
    <col min="5897" max="5898" width="9.26953125" style="81"/>
    <col min="5899" max="5899" width="2.7265625" style="81" customWidth="1"/>
    <col min="5900" max="5901" width="9.26953125" style="81"/>
    <col min="5902" max="5902" width="2.54296875" style="81" customWidth="1"/>
    <col min="5903" max="5904" width="9.26953125" style="81"/>
    <col min="5905" max="5905" width="2" style="81" customWidth="1"/>
    <col min="5906" max="6144" width="9.26953125" style="81"/>
    <col min="6145" max="6145" width="25.7265625" style="81" customWidth="1"/>
    <col min="6146" max="6146" width="3" style="81" customWidth="1"/>
    <col min="6147" max="6148" width="9.26953125" style="81"/>
    <col min="6149" max="6149" width="2.7265625" style="81" customWidth="1"/>
    <col min="6150" max="6151" width="9.26953125" style="81"/>
    <col min="6152" max="6152" width="2.7265625" style="81" customWidth="1"/>
    <col min="6153" max="6154" width="9.26953125" style="81"/>
    <col min="6155" max="6155" width="2.7265625" style="81" customWidth="1"/>
    <col min="6156" max="6157" width="9.26953125" style="81"/>
    <col min="6158" max="6158" width="2.54296875" style="81" customWidth="1"/>
    <col min="6159" max="6160" width="9.26953125" style="81"/>
    <col min="6161" max="6161" width="2" style="81" customWidth="1"/>
    <col min="6162" max="6400" width="9.26953125" style="81"/>
    <col min="6401" max="6401" width="25.7265625" style="81" customWidth="1"/>
    <col min="6402" max="6402" width="3" style="81" customWidth="1"/>
    <col min="6403" max="6404" width="9.26953125" style="81"/>
    <col min="6405" max="6405" width="2.7265625" style="81" customWidth="1"/>
    <col min="6406" max="6407" width="9.26953125" style="81"/>
    <col min="6408" max="6408" width="2.7265625" style="81" customWidth="1"/>
    <col min="6409" max="6410" width="9.26953125" style="81"/>
    <col min="6411" max="6411" width="2.7265625" style="81" customWidth="1"/>
    <col min="6412" max="6413" width="9.26953125" style="81"/>
    <col min="6414" max="6414" width="2.54296875" style="81" customWidth="1"/>
    <col min="6415" max="6416" width="9.26953125" style="81"/>
    <col min="6417" max="6417" width="2" style="81" customWidth="1"/>
    <col min="6418" max="6656" width="9.26953125" style="81"/>
    <col min="6657" max="6657" width="25.7265625" style="81" customWidth="1"/>
    <col min="6658" max="6658" width="3" style="81" customWidth="1"/>
    <col min="6659" max="6660" width="9.26953125" style="81"/>
    <col min="6661" max="6661" width="2.7265625" style="81" customWidth="1"/>
    <col min="6662" max="6663" width="9.26953125" style="81"/>
    <col min="6664" max="6664" width="2.7265625" style="81" customWidth="1"/>
    <col min="6665" max="6666" width="9.26953125" style="81"/>
    <col min="6667" max="6667" width="2.7265625" style="81" customWidth="1"/>
    <col min="6668" max="6669" width="9.26953125" style="81"/>
    <col min="6670" max="6670" width="2.54296875" style="81" customWidth="1"/>
    <col min="6671" max="6672" width="9.26953125" style="81"/>
    <col min="6673" max="6673" width="2" style="81" customWidth="1"/>
    <col min="6674" max="6912" width="9.26953125" style="81"/>
    <col min="6913" max="6913" width="25.7265625" style="81" customWidth="1"/>
    <col min="6914" max="6914" width="3" style="81" customWidth="1"/>
    <col min="6915" max="6916" width="9.26953125" style="81"/>
    <col min="6917" max="6917" width="2.7265625" style="81" customWidth="1"/>
    <col min="6918" max="6919" width="9.26953125" style="81"/>
    <col min="6920" max="6920" width="2.7265625" style="81" customWidth="1"/>
    <col min="6921" max="6922" width="9.26953125" style="81"/>
    <col min="6923" max="6923" width="2.7265625" style="81" customWidth="1"/>
    <col min="6924" max="6925" width="9.26953125" style="81"/>
    <col min="6926" max="6926" width="2.54296875" style="81" customWidth="1"/>
    <col min="6927" max="6928" width="9.26953125" style="81"/>
    <col min="6929" max="6929" width="2" style="81" customWidth="1"/>
    <col min="6930" max="7168" width="9.26953125" style="81"/>
    <col min="7169" max="7169" width="25.7265625" style="81" customWidth="1"/>
    <col min="7170" max="7170" width="3" style="81" customWidth="1"/>
    <col min="7171" max="7172" width="9.26953125" style="81"/>
    <col min="7173" max="7173" width="2.7265625" style="81" customWidth="1"/>
    <col min="7174" max="7175" width="9.26953125" style="81"/>
    <col min="7176" max="7176" width="2.7265625" style="81" customWidth="1"/>
    <col min="7177" max="7178" width="9.26953125" style="81"/>
    <col min="7179" max="7179" width="2.7265625" style="81" customWidth="1"/>
    <col min="7180" max="7181" width="9.26953125" style="81"/>
    <col min="7182" max="7182" width="2.54296875" style="81" customWidth="1"/>
    <col min="7183" max="7184" width="9.26953125" style="81"/>
    <col min="7185" max="7185" width="2" style="81" customWidth="1"/>
    <col min="7186" max="7424" width="9.26953125" style="81"/>
    <col min="7425" max="7425" width="25.7265625" style="81" customWidth="1"/>
    <col min="7426" max="7426" width="3" style="81" customWidth="1"/>
    <col min="7427" max="7428" width="9.26953125" style="81"/>
    <col min="7429" max="7429" width="2.7265625" style="81" customWidth="1"/>
    <col min="7430" max="7431" width="9.26953125" style="81"/>
    <col min="7432" max="7432" width="2.7265625" style="81" customWidth="1"/>
    <col min="7433" max="7434" width="9.26953125" style="81"/>
    <col min="7435" max="7435" width="2.7265625" style="81" customWidth="1"/>
    <col min="7436" max="7437" width="9.26953125" style="81"/>
    <col min="7438" max="7438" width="2.54296875" style="81" customWidth="1"/>
    <col min="7439" max="7440" width="9.26953125" style="81"/>
    <col min="7441" max="7441" width="2" style="81" customWidth="1"/>
    <col min="7442" max="7680" width="9.26953125" style="81"/>
    <col min="7681" max="7681" width="25.7265625" style="81" customWidth="1"/>
    <col min="7682" max="7682" width="3" style="81" customWidth="1"/>
    <col min="7683" max="7684" width="9.26953125" style="81"/>
    <col min="7685" max="7685" width="2.7265625" style="81" customWidth="1"/>
    <col min="7686" max="7687" width="9.26953125" style="81"/>
    <col min="7688" max="7688" width="2.7265625" style="81" customWidth="1"/>
    <col min="7689" max="7690" width="9.26953125" style="81"/>
    <col min="7691" max="7691" width="2.7265625" style="81" customWidth="1"/>
    <col min="7692" max="7693" width="9.26953125" style="81"/>
    <col min="7694" max="7694" width="2.54296875" style="81" customWidth="1"/>
    <col min="7695" max="7696" width="9.26953125" style="81"/>
    <col min="7697" max="7697" width="2" style="81" customWidth="1"/>
    <col min="7698" max="7936" width="9.26953125" style="81"/>
    <col min="7937" max="7937" width="25.7265625" style="81" customWidth="1"/>
    <col min="7938" max="7938" width="3" style="81" customWidth="1"/>
    <col min="7939" max="7940" width="9.26953125" style="81"/>
    <col min="7941" max="7941" width="2.7265625" style="81" customWidth="1"/>
    <col min="7942" max="7943" width="9.26953125" style="81"/>
    <col min="7944" max="7944" width="2.7265625" style="81" customWidth="1"/>
    <col min="7945" max="7946" width="9.26953125" style="81"/>
    <col min="7947" max="7947" width="2.7265625" style="81" customWidth="1"/>
    <col min="7948" max="7949" width="9.26953125" style="81"/>
    <col min="7950" max="7950" width="2.54296875" style="81" customWidth="1"/>
    <col min="7951" max="7952" width="9.26953125" style="81"/>
    <col min="7953" max="7953" width="2" style="81" customWidth="1"/>
    <col min="7954" max="8192" width="9.26953125" style="81"/>
    <col min="8193" max="8193" width="25.7265625" style="81" customWidth="1"/>
    <col min="8194" max="8194" width="3" style="81" customWidth="1"/>
    <col min="8195" max="8196" width="9.26953125" style="81"/>
    <col min="8197" max="8197" width="2.7265625" style="81" customWidth="1"/>
    <col min="8198" max="8199" width="9.26953125" style="81"/>
    <col min="8200" max="8200" width="2.7265625" style="81" customWidth="1"/>
    <col min="8201" max="8202" width="9.26953125" style="81"/>
    <col min="8203" max="8203" width="2.7265625" style="81" customWidth="1"/>
    <col min="8204" max="8205" width="9.26953125" style="81"/>
    <col min="8206" max="8206" width="2.54296875" style="81" customWidth="1"/>
    <col min="8207" max="8208" width="9.26953125" style="81"/>
    <col min="8209" max="8209" width="2" style="81" customWidth="1"/>
    <col min="8210" max="8448" width="9.26953125" style="81"/>
    <col min="8449" max="8449" width="25.7265625" style="81" customWidth="1"/>
    <col min="8450" max="8450" width="3" style="81" customWidth="1"/>
    <col min="8451" max="8452" width="9.26953125" style="81"/>
    <col min="8453" max="8453" width="2.7265625" style="81" customWidth="1"/>
    <col min="8454" max="8455" width="9.26953125" style="81"/>
    <col min="8456" max="8456" width="2.7265625" style="81" customWidth="1"/>
    <col min="8457" max="8458" width="9.26953125" style="81"/>
    <col min="8459" max="8459" width="2.7265625" style="81" customWidth="1"/>
    <col min="8460" max="8461" width="9.26953125" style="81"/>
    <col min="8462" max="8462" width="2.54296875" style="81" customWidth="1"/>
    <col min="8463" max="8464" width="9.26953125" style="81"/>
    <col min="8465" max="8465" width="2" style="81" customWidth="1"/>
    <col min="8466" max="8704" width="9.26953125" style="81"/>
    <col min="8705" max="8705" width="25.7265625" style="81" customWidth="1"/>
    <col min="8706" max="8706" width="3" style="81" customWidth="1"/>
    <col min="8707" max="8708" width="9.26953125" style="81"/>
    <col min="8709" max="8709" width="2.7265625" style="81" customWidth="1"/>
    <col min="8710" max="8711" width="9.26953125" style="81"/>
    <col min="8712" max="8712" width="2.7265625" style="81" customWidth="1"/>
    <col min="8713" max="8714" width="9.26953125" style="81"/>
    <col min="8715" max="8715" width="2.7265625" style="81" customWidth="1"/>
    <col min="8716" max="8717" width="9.26953125" style="81"/>
    <col min="8718" max="8718" width="2.54296875" style="81" customWidth="1"/>
    <col min="8719" max="8720" width="9.26953125" style="81"/>
    <col min="8721" max="8721" width="2" style="81" customWidth="1"/>
    <col min="8722" max="8960" width="9.26953125" style="81"/>
    <col min="8961" max="8961" width="25.7265625" style="81" customWidth="1"/>
    <col min="8962" max="8962" width="3" style="81" customWidth="1"/>
    <col min="8963" max="8964" width="9.26953125" style="81"/>
    <col min="8965" max="8965" width="2.7265625" style="81" customWidth="1"/>
    <col min="8966" max="8967" width="9.26953125" style="81"/>
    <col min="8968" max="8968" width="2.7265625" style="81" customWidth="1"/>
    <col min="8969" max="8970" width="9.26953125" style="81"/>
    <col min="8971" max="8971" width="2.7265625" style="81" customWidth="1"/>
    <col min="8972" max="8973" width="9.26953125" style="81"/>
    <col min="8974" max="8974" width="2.54296875" style="81" customWidth="1"/>
    <col min="8975" max="8976" width="9.26953125" style="81"/>
    <col min="8977" max="8977" width="2" style="81" customWidth="1"/>
    <col min="8978" max="9216" width="9.26953125" style="81"/>
    <col min="9217" max="9217" width="25.7265625" style="81" customWidth="1"/>
    <col min="9218" max="9218" width="3" style="81" customWidth="1"/>
    <col min="9219" max="9220" width="9.26953125" style="81"/>
    <col min="9221" max="9221" width="2.7265625" style="81" customWidth="1"/>
    <col min="9222" max="9223" width="9.26953125" style="81"/>
    <col min="9224" max="9224" width="2.7265625" style="81" customWidth="1"/>
    <col min="9225" max="9226" width="9.26953125" style="81"/>
    <col min="9227" max="9227" width="2.7265625" style="81" customWidth="1"/>
    <col min="9228" max="9229" width="9.26953125" style="81"/>
    <col min="9230" max="9230" width="2.54296875" style="81" customWidth="1"/>
    <col min="9231" max="9232" width="9.26953125" style="81"/>
    <col min="9233" max="9233" width="2" style="81" customWidth="1"/>
    <col min="9234" max="9472" width="9.26953125" style="81"/>
    <col min="9473" max="9473" width="25.7265625" style="81" customWidth="1"/>
    <col min="9474" max="9474" width="3" style="81" customWidth="1"/>
    <col min="9475" max="9476" width="9.26953125" style="81"/>
    <col min="9477" max="9477" width="2.7265625" style="81" customWidth="1"/>
    <col min="9478" max="9479" width="9.26953125" style="81"/>
    <col min="9480" max="9480" width="2.7265625" style="81" customWidth="1"/>
    <col min="9481" max="9482" width="9.26953125" style="81"/>
    <col min="9483" max="9483" width="2.7265625" style="81" customWidth="1"/>
    <col min="9484" max="9485" width="9.26953125" style="81"/>
    <col min="9486" max="9486" width="2.54296875" style="81" customWidth="1"/>
    <col min="9487" max="9488" width="9.26953125" style="81"/>
    <col min="9489" max="9489" width="2" style="81" customWidth="1"/>
    <col min="9490" max="9728" width="9.26953125" style="81"/>
    <col min="9729" max="9729" width="25.7265625" style="81" customWidth="1"/>
    <col min="9730" max="9730" width="3" style="81" customWidth="1"/>
    <col min="9731" max="9732" width="9.26953125" style="81"/>
    <col min="9733" max="9733" width="2.7265625" style="81" customWidth="1"/>
    <col min="9734" max="9735" width="9.26953125" style="81"/>
    <col min="9736" max="9736" width="2.7265625" style="81" customWidth="1"/>
    <col min="9737" max="9738" width="9.26953125" style="81"/>
    <col min="9739" max="9739" width="2.7265625" style="81" customWidth="1"/>
    <col min="9740" max="9741" width="9.26953125" style="81"/>
    <col min="9742" max="9742" width="2.54296875" style="81" customWidth="1"/>
    <col min="9743" max="9744" width="9.26953125" style="81"/>
    <col min="9745" max="9745" width="2" style="81" customWidth="1"/>
    <col min="9746" max="9984" width="9.26953125" style="81"/>
    <col min="9985" max="9985" width="25.7265625" style="81" customWidth="1"/>
    <col min="9986" max="9986" width="3" style="81" customWidth="1"/>
    <col min="9987" max="9988" width="9.26953125" style="81"/>
    <col min="9989" max="9989" width="2.7265625" style="81" customWidth="1"/>
    <col min="9990" max="9991" width="9.26953125" style="81"/>
    <col min="9992" max="9992" width="2.7265625" style="81" customWidth="1"/>
    <col min="9993" max="9994" width="9.26953125" style="81"/>
    <col min="9995" max="9995" width="2.7265625" style="81" customWidth="1"/>
    <col min="9996" max="9997" width="9.26953125" style="81"/>
    <col min="9998" max="9998" width="2.54296875" style="81" customWidth="1"/>
    <col min="9999" max="10000" width="9.26953125" style="81"/>
    <col min="10001" max="10001" width="2" style="81" customWidth="1"/>
    <col min="10002" max="10240" width="9.26953125" style="81"/>
    <col min="10241" max="10241" width="25.7265625" style="81" customWidth="1"/>
    <col min="10242" max="10242" width="3" style="81" customWidth="1"/>
    <col min="10243" max="10244" width="9.26953125" style="81"/>
    <col min="10245" max="10245" width="2.7265625" style="81" customWidth="1"/>
    <col min="10246" max="10247" width="9.26953125" style="81"/>
    <col min="10248" max="10248" width="2.7265625" style="81" customWidth="1"/>
    <col min="10249" max="10250" width="9.26953125" style="81"/>
    <col min="10251" max="10251" width="2.7265625" style="81" customWidth="1"/>
    <col min="10252" max="10253" width="9.26953125" style="81"/>
    <col min="10254" max="10254" width="2.54296875" style="81" customWidth="1"/>
    <col min="10255" max="10256" width="9.26953125" style="81"/>
    <col min="10257" max="10257" width="2" style="81" customWidth="1"/>
    <col min="10258" max="10496" width="9.26953125" style="81"/>
    <col min="10497" max="10497" width="25.7265625" style="81" customWidth="1"/>
    <col min="10498" max="10498" width="3" style="81" customWidth="1"/>
    <col min="10499" max="10500" width="9.26953125" style="81"/>
    <col min="10501" max="10501" width="2.7265625" style="81" customWidth="1"/>
    <col min="10502" max="10503" width="9.26953125" style="81"/>
    <col min="10504" max="10504" width="2.7265625" style="81" customWidth="1"/>
    <col min="10505" max="10506" width="9.26953125" style="81"/>
    <col min="10507" max="10507" width="2.7265625" style="81" customWidth="1"/>
    <col min="10508" max="10509" width="9.26953125" style="81"/>
    <col min="10510" max="10510" width="2.54296875" style="81" customWidth="1"/>
    <col min="10511" max="10512" width="9.26953125" style="81"/>
    <col min="10513" max="10513" width="2" style="81" customWidth="1"/>
    <col min="10514" max="10752" width="9.26953125" style="81"/>
    <col min="10753" max="10753" width="25.7265625" style="81" customWidth="1"/>
    <col min="10754" max="10754" width="3" style="81" customWidth="1"/>
    <col min="10755" max="10756" width="9.26953125" style="81"/>
    <col min="10757" max="10757" width="2.7265625" style="81" customWidth="1"/>
    <col min="10758" max="10759" width="9.26953125" style="81"/>
    <col min="10760" max="10760" width="2.7265625" style="81" customWidth="1"/>
    <col min="10761" max="10762" width="9.26953125" style="81"/>
    <col min="10763" max="10763" width="2.7265625" style="81" customWidth="1"/>
    <col min="10764" max="10765" width="9.26953125" style="81"/>
    <col min="10766" max="10766" width="2.54296875" style="81" customWidth="1"/>
    <col min="10767" max="10768" width="9.26953125" style="81"/>
    <col min="10769" max="10769" width="2" style="81" customWidth="1"/>
    <col min="10770" max="11008" width="9.26953125" style="81"/>
    <col min="11009" max="11009" width="25.7265625" style="81" customWidth="1"/>
    <col min="11010" max="11010" width="3" style="81" customWidth="1"/>
    <col min="11011" max="11012" width="9.26953125" style="81"/>
    <col min="11013" max="11013" width="2.7265625" style="81" customWidth="1"/>
    <col min="11014" max="11015" width="9.26953125" style="81"/>
    <col min="11016" max="11016" width="2.7265625" style="81" customWidth="1"/>
    <col min="11017" max="11018" width="9.26953125" style="81"/>
    <col min="11019" max="11019" width="2.7265625" style="81" customWidth="1"/>
    <col min="11020" max="11021" width="9.26953125" style="81"/>
    <col min="11022" max="11022" width="2.54296875" style="81" customWidth="1"/>
    <col min="11023" max="11024" width="9.26953125" style="81"/>
    <col min="11025" max="11025" width="2" style="81" customWidth="1"/>
    <col min="11026" max="11264" width="9.26953125" style="81"/>
    <col min="11265" max="11265" width="25.7265625" style="81" customWidth="1"/>
    <col min="11266" max="11266" width="3" style="81" customWidth="1"/>
    <col min="11267" max="11268" width="9.26953125" style="81"/>
    <col min="11269" max="11269" width="2.7265625" style="81" customWidth="1"/>
    <col min="11270" max="11271" width="9.26953125" style="81"/>
    <col min="11272" max="11272" width="2.7265625" style="81" customWidth="1"/>
    <col min="11273" max="11274" width="9.26953125" style="81"/>
    <col min="11275" max="11275" width="2.7265625" style="81" customWidth="1"/>
    <col min="11276" max="11277" width="9.26953125" style="81"/>
    <col min="11278" max="11278" width="2.54296875" style="81" customWidth="1"/>
    <col min="11279" max="11280" width="9.26953125" style="81"/>
    <col min="11281" max="11281" width="2" style="81" customWidth="1"/>
    <col min="11282" max="11520" width="9.26953125" style="81"/>
    <col min="11521" max="11521" width="25.7265625" style="81" customWidth="1"/>
    <col min="11522" max="11522" width="3" style="81" customWidth="1"/>
    <col min="11523" max="11524" width="9.26953125" style="81"/>
    <col min="11525" max="11525" width="2.7265625" style="81" customWidth="1"/>
    <col min="11526" max="11527" width="9.26953125" style="81"/>
    <col min="11528" max="11528" width="2.7265625" style="81" customWidth="1"/>
    <col min="11529" max="11530" width="9.26953125" style="81"/>
    <col min="11531" max="11531" width="2.7265625" style="81" customWidth="1"/>
    <col min="11532" max="11533" width="9.26953125" style="81"/>
    <col min="11534" max="11534" width="2.54296875" style="81" customWidth="1"/>
    <col min="11535" max="11536" width="9.26953125" style="81"/>
    <col min="11537" max="11537" width="2" style="81" customWidth="1"/>
    <col min="11538" max="11776" width="9.26953125" style="81"/>
    <col min="11777" max="11777" width="25.7265625" style="81" customWidth="1"/>
    <col min="11778" max="11778" width="3" style="81" customWidth="1"/>
    <col min="11779" max="11780" width="9.26953125" style="81"/>
    <col min="11781" max="11781" width="2.7265625" style="81" customWidth="1"/>
    <col min="11782" max="11783" width="9.26953125" style="81"/>
    <col min="11784" max="11784" width="2.7265625" style="81" customWidth="1"/>
    <col min="11785" max="11786" width="9.26953125" style="81"/>
    <col min="11787" max="11787" width="2.7265625" style="81" customWidth="1"/>
    <col min="11788" max="11789" width="9.26953125" style="81"/>
    <col min="11790" max="11790" width="2.54296875" style="81" customWidth="1"/>
    <col min="11791" max="11792" width="9.26953125" style="81"/>
    <col min="11793" max="11793" width="2" style="81" customWidth="1"/>
    <col min="11794" max="12032" width="9.26953125" style="81"/>
    <col min="12033" max="12033" width="25.7265625" style="81" customWidth="1"/>
    <col min="12034" max="12034" width="3" style="81" customWidth="1"/>
    <col min="12035" max="12036" width="9.26953125" style="81"/>
    <col min="12037" max="12037" width="2.7265625" style="81" customWidth="1"/>
    <col min="12038" max="12039" width="9.26953125" style="81"/>
    <col min="12040" max="12040" width="2.7265625" style="81" customWidth="1"/>
    <col min="12041" max="12042" width="9.26953125" style="81"/>
    <col min="12043" max="12043" width="2.7265625" style="81" customWidth="1"/>
    <col min="12044" max="12045" width="9.26953125" style="81"/>
    <col min="12046" max="12046" width="2.54296875" style="81" customWidth="1"/>
    <col min="12047" max="12048" width="9.26953125" style="81"/>
    <col min="12049" max="12049" width="2" style="81" customWidth="1"/>
    <col min="12050" max="12288" width="9.26953125" style="81"/>
    <col min="12289" max="12289" width="25.7265625" style="81" customWidth="1"/>
    <col min="12290" max="12290" width="3" style="81" customWidth="1"/>
    <col min="12291" max="12292" width="9.26953125" style="81"/>
    <col min="12293" max="12293" width="2.7265625" style="81" customWidth="1"/>
    <col min="12294" max="12295" width="9.26953125" style="81"/>
    <col min="12296" max="12296" width="2.7265625" style="81" customWidth="1"/>
    <col min="12297" max="12298" width="9.26953125" style="81"/>
    <col min="12299" max="12299" width="2.7265625" style="81" customWidth="1"/>
    <col min="12300" max="12301" width="9.26953125" style="81"/>
    <col min="12302" max="12302" width="2.54296875" style="81" customWidth="1"/>
    <col min="12303" max="12304" width="9.26953125" style="81"/>
    <col min="12305" max="12305" width="2" style="81" customWidth="1"/>
    <col min="12306" max="12544" width="9.26953125" style="81"/>
    <col min="12545" max="12545" width="25.7265625" style="81" customWidth="1"/>
    <col min="12546" max="12546" width="3" style="81" customWidth="1"/>
    <col min="12547" max="12548" width="9.26953125" style="81"/>
    <col min="12549" max="12549" width="2.7265625" style="81" customWidth="1"/>
    <col min="12550" max="12551" width="9.26953125" style="81"/>
    <col min="12552" max="12552" width="2.7265625" style="81" customWidth="1"/>
    <col min="12553" max="12554" width="9.26953125" style="81"/>
    <col min="12555" max="12555" width="2.7265625" style="81" customWidth="1"/>
    <col min="12556" max="12557" width="9.26953125" style="81"/>
    <col min="12558" max="12558" width="2.54296875" style="81" customWidth="1"/>
    <col min="12559" max="12560" width="9.26953125" style="81"/>
    <col min="12561" max="12561" width="2" style="81" customWidth="1"/>
    <col min="12562" max="12800" width="9.26953125" style="81"/>
    <col min="12801" max="12801" width="25.7265625" style="81" customWidth="1"/>
    <col min="12802" max="12802" width="3" style="81" customWidth="1"/>
    <col min="12803" max="12804" width="9.26953125" style="81"/>
    <col min="12805" max="12805" width="2.7265625" style="81" customWidth="1"/>
    <col min="12806" max="12807" width="9.26953125" style="81"/>
    <col min="12808" max="12808" width="2.7265625" style="81" customWidth="1"/>
    <col min="12809" max="12810" width="9.26953125" style="81"/>
    <col min="12811" max="12811" width="2.7265625" style="81" customWidth="1"/>
    <col min="12812" max="12813" width="9.26953125" style="81"/>
    <col min="12814" max="12814" width="2.54296875" style="81" customWidth="1"/>
    <col min="12815" max="12816" width="9.26953125" style="81"/>
    <col min="12817" max="12817" width="2" style="81" customWidth="1"/>
    <col min="12818" max="13056" width="9.26953125" style="81"/>
    <col min="13057" max="13057" width="25.7265625" style="81" customWidth="1"/>
    <col min="13058" max="13058" width="3" style="81" customWidth="1"/>
    <col min="13059" max="13060" width="9.26953125" style="81"/>
    <col min="13061" max="13061" width="2.7265625" style="81" customWidth="1"/>
    <col min="13062" max="13063" width="9.26953125" style="81"/>
    <col min="13064" max="13064" width="2.7265625" style="81" customWidth="1"/>
    <col min="13065" max="13066" width="9.26953125" style="81"/>
    <col min="13067" max="13067" width="2.7265625" style="81" customWidth="1"/>
    <col min="13068" max="13069" width="9.26953125" style="81"/>
    <col min="13070" max="13070" width="2.54296875" style="81" customWidth="1"/>
    <col min="13071" max="13072" width="9.26953125" style="81"/>
    <col min="13073" max="13073" width="2" style="81" customWidth="1"/>
    <col min="13074" max="13312" width="9.26953125" style="81"/>
    <col min="13313" max="13313" width="25.7265625" style="81" customWidth="1"/>
    <col min="13314" max="13314" width="3" style="81" customWidth="1"/>
    <col min="13315" max="13316" width="9.26953125" style="81"/>
    <col min="13317" max="13317" width="2.7265625" style="81" customWidth="1"/>
    <col min="13318" max="13319" width="9.26953125" style="81"/>
    <col min="13320" max="13320" width="2.7265625" style="81" customWidth="1"/>
    <col min="13321" max="13322" width="9.26953125" style="81"/>
    <col min="13323" max="13323" width="2.7265625" style="81" customWidth="1"/>
    <col min="13324" max="13325" width="9.26953125" style="81"/>
    <col min="13326" max="13326" width="2.54296875" style="81" customWidth="1"/>
    <col min="13327" max="13328" width="9.26953125" style="81"/>
    <col min="13329" max="13329" width="2" style="81" customWidth="1"/>
    <col min="13330" max="13568" width="9.26953125" style="81"/>
    <col min="13569" max="13569" width="25.7265625" style="81" customWidth="1"/>
    <col min="13570" max="13570" width="3" style="81" customWidth="1"/>
    <col min="13571" max="13572" width="9.26953125" style="81"/>
    <col min="13573" max="13573" width="2.7265625" style="81" customWidth="1"/>
    <col min="13574" max="13575" width="9.26953125" style="81"/>
    <col min="13576" max="13576" width="2.7265625" style="81" customWidth="1"/>
    <col min="13577" max="13578" width="9.26953125" style="81"/>
    <col min="13579" max="13579" width="2.7265625" style="81" customWidth="1"/>
    <col min="13580" max="13581" width="9.26953125" style="81"/>
    <col min="13582" max="13582" width="2.54296875" style="81" customWidth="1"/>
    <col min="13583" max="13584" width="9.26953125" style="81"/>
    <col min="13585" max="13585" width="2" style="81" customWidth="1"/>
    <col min="13586" max="13824" width="9.26953125" style="81"/>
    <col min="13825" max="13825" width="25.7265625" style="81" customWidth="1"/>
    <col min="13826" max="13826" width="3" style="81" customWidth="1"/>
    <col min="13827" max="13828" width="9.26953125" style="81"/>
    <col min="13829" max="13829" width="2.7265625" style="81" customWidth="1"/>
    <col min="13830" max="13831" width="9.26953125" style="81"/>
    <col min="13832" max="13832" width="2.7265625" style="81" customWidth="1"/>
    <col min="13833" max="13834" width="9.26953125" style="81"/>
    <col min="13835" max="13835" width="2.7265625" style="81" customWidth="1"/>
    <col min="13836" max="13837" width="9.26953125" style="81"/>
    <col min="13838" max="13838" width="2.54296875" style="81" customWidth="1"/>
    <col min="13839" max="13840" width="9.26953125" style="81"/>
    <col min="13841" max="13841" width="2" style="81" customWidth="1"/>
    <col min="13842" max="14080" width="9.26953125" style="81"/>
    <col min="14081" max="14081" width="25.7265625" style="81" customWidth="1"/>
    <col min="14082" max="14082" width="3" style="81" customWidth="1"/>
    <col min="14083" max="14084" width="9.26953125" style="81"/>
    <col min="14085" max="14085" width="2.7265625" style="81" customWidth="1"/>
    <col min="14086" max="14087" width="9.26953125" style="81"/>
    <col min="14088" max="14088" width="2.7265625" style="81" customWidth="1"/>
    <col min="14089" max="14090" width="9.26953125" style="81"/>
    <col min="14091" max="14091" width="2.7265625" style="81" customWidth="1"/>
    <col min="14092" max="14093" width="9.26953125" style="81"/>
    <col min="14094" max="14094" width="2.54296875" style="81" customWidth="1"/>
    <col min="14095" max="14096" width="9.26953125" style="81"/>
    <col min="14097" max="14097" width="2" style="81" customWidth="1"/>
    <col min="14098" max="14336" width="9.26953125" style="81"/>
    <col min="14337" max="14337" width="25.7265625" style="81" customWidth="1"/>
    <col min="14338" max="14338" width="3" style="81" customWidth="1"/>
    <col min="14339" max="14340" width="9.26953125" style="81"/>
    <col min="14341" max="14341" width="2.7265625" style="81" customWidth="1"/>
    <col min="14342" max="14343" width="9.26953125" style="81"/>
    <col min="14344" max="14344" width="2.7265625" style="81" customWidth="1"/>
    <col min="14345" max="14346" width="9.26953125" style="81"/>
    <col min="14347" max="14347" width="2.7265625" style="81" customWidth="1"/>
    <col min="14348" max="14349" width="9.26953125" style="81"/>
    <col min="14350" max="14350" width="2.54296875" style="81" customWidth="1"/>
    <col min="14351" max="14352" width="9.26953125" style="81"/>
    <col min="14353" max="14353" width="2" style="81" customWidth="1"/>
    <col min="14354" max="14592" width="9.26953125" style="81"/>
    <col min="14593" max="14593" width="25.7265625" style="81" customWidth="1"/>
    <col min="14594" max="14594" width="3" style="81" customWidth="1"/>
    <col min="14595" max="14596" width="9.26953125" style="81"/>
    <col min="14597" max="14597" width="2.7265625" style="81" customWidth="1"/>
    <col min="14598" max="14599" width="9.26953125" style="81"/>
    <col min="14600" max="14600" width="2.7265625" style="81" customWidth="1"/>
    <col min="14601" max="14602" width="9.26953125" style="81"/>
    <col min="14603" max="14603" width="2.7265625" style="81" customWidth="1"/>
    <col min="14604" max="14605" width="9.26953125" style="81"/>
    <col min="14606" max="14606" width="2.54296875" style="81" customWidth="1"/>
    <col min="14607" max="14608" width="9.26953125" style="81"/>
    <col min="14609" max="14609" width="2" style="81" customWidth="1"/>
    <col min="14610" max="14848" width="9.26953125" style="81"/>
    <col min="14849" max="14849" width="25.7265625" style="81" customWidth="1"/>
    <col min="14850" max="14850" width="3" style="81" customWidth="1"/>
    <col min="14851" max="14852" width="9.26953125" style="81"/>
    <col min="14853" max="14853" width="2.7265625" style="81" customWidth="1"/>
    <col min="14854" max="14855" width="9.26953125" style="81"/>
    <col min="14856" max="14856" width="2.7265625" style="81" customWidth="1"/>
    <col min="14857" max="14858" width="9.26953125" style="81"/>
    <col min="14859" max="14859" width="2.7265625" style="81" customWidth="1"/>
    <col min="14860" max="14861" width="9.26953125" style="81"/>
    <col min="14862" max="14862" width="2.54296875" style="81" customWidth="1"/>
    <col min="14863" max="14864" width="9.26953125" style="81"/>
    <col min="14865" max="14865" width="2" style="81" customWidth="1"/>
    <col min="14866" max="15104" width="9.26953125" style="81"/>
    <col min="15105" max="15105" width="25.7265625" style="81" customWidth="1"/>
    <col min="15106" max="15106" width="3" style="81" customWidth="1"/>
    <col min="15107" max="15108" width="9.26953125" style="81"/>
    <col min="15109" max="15109" width="2.7265625" style="81" customWidth="1"/>
    <col min="15110" max="15111" width="9.26953125" style="81"/>
    <col min="15112" max="15112" width="2.7265625" style="81" customWidth="1"/>
    <col min="15113" max="15114" width="9.26953125" style="81"/>
    <col min="15115" max="15115" width="2.7265625" style="81" customWidth="1"/>
    <col min="15116" max="15117" width="9.26953125" style="81"/>
    <col min="15118" max="15118" width="2.54296875" style="81" customWidth="1"/>
    <col min="15119" max="15120" width="9.26953125" style="81"/>
    <col min="15121" max="15121" width="2" style="81" customWidth="1"/>
    <col min="15122" max="15360" width="9.26953125" style="81"/>
    <col min="15361" max="15361" width="25.7265625" style="81" customWidth="1"/>
    <col min="15362" max="15362" width="3" style="81" customWidth="1"/>
    <col min="15363" max="15364" width="9.26953125" style="81"/>
    <col min="15365" max="15365" width="2.7265625" style="81" customWidth="1"/>
    <col min="15366" max="15367" width="9.26953125" style="81"/>
    <col min="15368" max="15368" width="2.7265625" style="81" customWidth="1"/>
    <col min="15369" max="15370" width="9.26953125" style="81"/>
    <col min="15371" max="15371" width="2.7265625" style="81" customWidth="1"/>
    <col min="15372" max="15373" width="9.26953125" style="81"/>
    <col min="15374" max="15374" width="2.54296875" style="81" customWidth="1"/>
    <col min="15375" max="15376" width="9.26953125" style="81"/>
    <col min="15377" max="15377" width="2" style="81" customWidth="1"/>
    <col min="15378" max="15616" width="9.26953125" style="81"/>
    <col min="15617" max="15617" width="25.7265625" style="81" customWidth="1"/>
    <col min="15618" max="15618" width="3" style="81" customWidth="1"/>
    <col min="15619" max="15620" width="9.26953125" style="81"/>
    <col min="15621" max="15621" width="2.7265625" style="81" customWidth="1"/>
    <col min="15622" max="15623" width="9.26953125" style="81"/>
    <col min="15624" max="15624" width="2.7265625" style="81" customWidth="1"/>
    <col min="15625" max="15626" width="9.26953125" style="81"/>
    <col min="15627" max="15627" width="2.7265625" style="81" customWidth="1"/>
    <col min="15628" max="15629" width="9.26953125" style="81"/>
    <col min="15630" max="15630" width="2.54296875" style="81" customWidth="1"/>
    <col min="15631" max="15632" width="9.26953125" style="81"/>
    <col min="15633" max="15633" width="2" style="81" customWidth="1"/>
    <col min="15634" max="15872" width="9.26953125" style="81"/>
    <col min="15873" max="15873" width="25.7265625" style="81" customWidth="1"/>
    <col min="15874" max="15874" width="3" style="81" customWidth="1"/>
    <col min="15875" max="15876" width="9.26953125" style="81"/>
    <col min="15877" max="15877" width="2.7265625" style="81" customWidth="1"/>
    <col min="15878" max="15879" width="9.26953125" style="81"/>
    <col min="15880" max="15880" width="2.7265625" style="81" customWidth="1"/>
    <col min="15881" max="15882" width="9.26953125" style="81"/>
    <col min="15883" max="15883" width="2.7265625" style="81" customWidth="1"/>
    <col min="15884" max="15885" width="9.26953125" style="81"/>
    <col min="15886" max="15886" width="2.54296875" style="81" customWidth="1"/>
    <col min="15887" max="15888" width="9.26953125" style="81"/>
    <col min="15889" max="15889" width="2" style="81" customWidth="1"/>
    <col min="15890" max="16128" width="9.26953125" style="81"/>
    <col min="16129" max="16129" width="25.7265625" style="81" customWidth="1"/>
    <col min="16130" max="16130" width="3" style="81" customWidth="1"/>
    <col min="16131" max="16132" width="9.26953125" style="81"/>
    <col min="16133" max="16133" width="2.7265625" style="81" customWidth="1"/>
    <col min="16134" max="16135" width="9.26953125" style="81"/>
    <col min="16136" max="16136" width="2.7265625" style="81" customWidth="1"/>
    <col min="16137" max="16138" width="9.26953125" style="81"/>
    <col min="16139" max="16139" width="2.7265625" style="81" customWidth="1"/>
    <col min="16140" max="16141" width="9.26953125" style="81"/>
    <col min="16142" max="16142" width="2.54296875" style="81" customWidth="1"/>
    <col min="16143" max="16144" width="9.26953125" style="81"/>
    <col min="16145" max="16145" width="2" style="81" customWidth="1"/>
    <col min="16146" max="16384" width="9.26953125" style="81"/>
  </cols>
  <sheetData>
    <row r="1" spans="1:17">
      <c r="A1" s="81" t="s">
        <v>451</v>
      </c>
    </row>
    <row r="2" spans="1:17">
      <c r="A2" s="81" t="s">
        <v>452</v>
      </c>
    </row>
    <row r="4" spans="1:17" ht="15.75" customHeight="1">
      <c r="A4" s="14" t="s">
        <v>1540</v>
      </c>
    </row>
    <row r="5" spans="1:17" ht="16.5" customHeight="1" thickBot="1"/>
    <row r="6" spans="1:17" ht="19.5" customHeight="1">
      <c r="A6" s="83"/>
      <c r="B6" s="83"/>
      <c r="C6" s="83"/>
      <c r="D6" s="83"/>
      <c r="E6" s="83"/>
      <c r="F6" s="83"/>
      <c r="G6" s="83"/>
      <c r="H6" s="83"/>
      <c r="I6" s="83"/>
      <c r="J6" s="83"/>
      <c r="K6" s="83"/>
      <c r="L6" s="83"/>
      <c r="M6" s="83"/>
      <c r="N6" s="83"/>
      <c r="O6" s="83"/>
      <c r="P6" s="83"/>
      <c r="Q6" s="83"/>
    </row>
    <row r="7" spans="1:17" ht="19.899999999999999" customHeight="1">
      <c r="A7" s="94" t="s">
        <v>453</v>
      </c>
      <c r="C7" s="1095">
        <v>2016</v>
      </c>
      <c r="D7" s="1095"/>
      <c r="F7" s="1095">
        <v>2017</v>
      </c>
      <c r="G7" s="1095"/>
      <c r="I7" s="1095">
        <v>2018</v>
      </c>
      <c r="J7" s="1095"/>
      <c r="L7" s="1095">
        <v>2019</v>
      </c>
      <c r="M7" s="1095"/>
      <c r="O7" s="1095">
        <v>2020</v>
      </c>
      <c r="P7" s="1095"/>
    </row>
    <row r="8" spans="1:17" ht="19.899999999999999" customHeight="1">
      <c r="A8" s="81" t="s">
        <v>454</v>
      </c>
      <c r="C8" s="835" t="s">
        <v>152</v>
      </c>
      <c r="D8" s="835" t="s">
        <v>153</v>
      </c>
      <c r="F8" s="835" t="s">
        <v>152</v>
      </c>
      <c r="G8" s="835" t="s">
        <v>153</v>
      </c>
      <c r="I8" s="835" t="s">
        <v>152</v>
      </c>
      <c r="J8" s="835" t="s">
        <v>153</v>
      </c>
      <c r="L8" s="835" t="s">
        <v>152</v>
      </c>
      <c r="M8" s="835" t="s">
        <v>153</v>
      </c>
      <c r="O8" s="835" t="s">
        <v>152</v>
      </c>
      <c r="P8" s="835" t="s">
        <v>153</v>
      </c>
    </row>
    <row r="9" spans="1:17" ht="19.899999999999999" customHeight="1" thickBot="1">
      <c r="A9" s="86"/>
      <c r="C9" s="86"/>
      <c r="D9" s="86"/>
      <c r="F9" s="86"/>
      <c r="G9" s="86"/>
      <c r="I9" s="86"/>
      <c r="J9" s="86"/>
      <c r="L9" s="86"/>
      <c r="M9" s="86"/>
      <c r="O9" s="86"/>
      <c r="P9" s="86"/>
    </row>
    <row r="10" spans="1:17" ht="19.899999999999999" customHeight="1">
      <c r="A10" s="94"/>
      <c r="B10" s="83"/>
      <c r="E10" s="83"/>
      <c r="H10" s="83"/>
      <c r="K10" s="83"/>
      <c r="N10" s="83"/>
      <c r="Q10" s="83"/>
    </row>
    <row r="11" spans="1:17" ht="19.899999999999999" customHeight="1">
      <c r="A11" s="59" t="s">
        <v>148</v>
      </c>
      <c r="C11" s="118">
        <f>SUM(C13:C19)</f>
        <v>1985</v>
      </c>
      <c r="D11" s="91">
        <f>SUM(D13:D19)</f>
        <v>100</v>
      </c>
      <c r="F11" s="118">
        <f>SUM(F13:F19)</f>
        <v>1982</v>
      </c>
      <c r="G11" s="91">
        <f>SUM(G13:G19)</f>
        <v>100</v>
      </c>
      <c r="I11" s="118">
        <f>SUM(I13:I19)</f>
        <v>2022</v>
      </c>
      <c r="J11" s="91">
        <f>SUM(J13:J19)</f>
        <v>100</v>
      </c>
      <c r="L11" s="118">
        <f>SUM(L13:L19)</f>
        <v>2066</v>
      </c>
      <c r="M11" s="91">
        <f>SUM(M13:M19)</f>
        <v>100</v>
      </c>
      <c r="O11" s="118">
        <f>SUM(O13:O19)</f>
        <v>2027</v>
      </c>
      <c r="P11" s="91">
        <f>SUM(P13:P19)</f>
        <v>100</v>
      </c>
    </row>
    <row r="12" spans="1:17" ht="19.899999999999999" customHeight="1">
      <c r="A12" s="94"/>
      <c r="C12" s="90"/>
      <c r="D12" s="90"/>
      <c r="F12" s="90"/>
      <c r="G12" s="90"/>
      <c r="I12" s="90"/>
      <c r="J12" s="90"/>
      <c r="L12" s="90"/>
      <c r="M12" s="90"/>
      <c r="O12" s="90"/>
      <c r="P12" s="90"/>
    </row>
    <row r="13" spans="1:17" ht="19.899999999999999" customHeight="1">
      <c r="A13" s="81" t="s">
        <v>443</v>
      </c>
      <c r="C13" s="90">
        <v>494</v>
      </c>
      <c r="D13" s="104">
        <f>IF($A13&lt;&gt;0,C13/C$11*100,"")</f>
        <v>24.886649874055415</v>
      </c>
      <c r="F13" s="90">
        <v>492</v>
      </c>
      <c r="G13" s="104">
        <f>IF($A13&lt;&gt;0,F13/F$11*100,"")</f>
        <v>24.8234106962664</v>
      </c>
      <c r="I13" s="90">
        <v>486</v>
      </c>
      <c r="J13" s="104">
        <f>IF($A13&lt;&gt;0,I13/I$11*100,"")</f>
        <v>24.03560830860534</v>
      </c>
      <c r="L13" s="90">
        <v>513</v>
      </c>
      <c r="M13" s="104">
        <f>IF($A13&lt;&gt;0,L13/L$11*100,"")</f>
        <v>24.830590513068731</v>
      </c>
      <c r="O13" s="90">
        <v>520</v>
      </c>
      <c r="P13" s="104">
        <f>IF($A13&lt;&gt;0,O13/O$11*100,"")</f>
        <v>25.653675382338431</v>
      </c>
    </row>
    <row r="14" spans="1:17" ht="19.899999999999999" customHeight="1">
      <c r="C14" s="90"/>
      <c r="D14" s="104" t="str">
        <f t="shared" ref="D14:D19" si="0">IF($A14&lt;&gt;0,C14/C$11*100,"")</f>
        <v/>
      </c>
      <c r="F14" s="90"/>
      <c r="G14" s="104" t="str">
        <f t="shared" ref="G14:G19" si="1">IF($A14&lt;&gt;0,F14/F$11*100,"")</f>
        <v/>
      </c>
      <c r="I14" s="90"/>
      <c r="J14" s="104" t="str">
        <f t="shared" ref="J14:J19" si="2">IF($A14&lt;&gt;0,I14/I$11*100,"")</f>
        <v/>
      </c>
      <c r="L14" s="90"/>
      <c r="M14" s="104" t="str">
        <f t="shared" ref="M14:M19" si="3">IF($A14&lt;&gt;0,L14/L$11*100,"")</f>
        <v/>
      </c>
      <c r="O14" s="90"/>
      <c r="P14" s="104" t="str">
        <f t="shared" ref="P14:P19" si="4">IF($A14&lt;&gt;0,O14/O$11*100,"")</f>
        <v/>
      </c>
    </row>
    <row r="15" spans="1:17" ht="19.899999999999999" customHeight="1">
      <c r="A15" s="81" t="s">
        <v>445</v>
      </c>
      <c r="C15" s="90">
        <v>504</v>
      </c>
      <c r="D15" s="104">
        <f t="shared" si="0"/>
        <v>25.390428211586901</v>
      </c>
      <c r="F15" s="90">
        <v>494</v>
      </c>
      <c r="G15" s="104">
        <f t="shared" si="1"/>
        <v>24.924318869828458</v>
      </c>
      <c r="I15" s="90">
        <v>490</v>
      </c>
      <c r="J15" s="104">
        <f t="shared" si="2"/>
        <v>24.233432245301682</v>
      </c>
      <c r="L15" s="90">
        <v>477</v>
      </c>
      <c r="M15" s="104">
        <f t="shared" si="3"/>
        <v>23.088092933204258</v>
      </c>
      <c r="O15" s="90">
        <v>464</v>
      </c>
      <c r="P15" s="104">
        <f t="shared" si="4"/>
        <v>22.890971879625059</v>
      </c>
    </row>
    <row r="16" spans="1:17" ht="19.899999999999999" customHeight="1">
      <c r="C16" s="90"/>
      <c r="D16" s="104" t="str">
        <f t="shared" si="0"/>
        <v/>
      </c>
      <c r="F16" s="90"/>
      <c r="G16" s="104" t="str">
        <f t="shared" si="1"/>
        <v/>
      </c>
      <c r="I16" s="90"/>
      <c r="J16" s="104" t="str">
        <f t="shared" si="2"/>
        <v/>
      </c>
      <c r="L16" s="90"/>
      <c r="M16" s="104" t="str">
        <f t="shared" si="3"/>
        <v/>
      </c>
      <c r="O16" s="90"/>
      <c r="P16" s="104" t="str">
        <f t="shared" si="4"/>
        <v/>
      </c>
    </row>
    <row r="17" spans="1:17" ht="19.899999999999999" customHeight="1">
      <c r="A17" s="81" t="s">
        <v>444</v>
      </c>
      <c r="C17" s="90">
        <v>192</v>
      </c>
      <c r="D17" s="104">
        <f t="shared" si="0"/>
        <v>9.6725440806045331</v>
      </c>
      <c r="F17" s="90">
        <v>191</v>
      </c>
      <c r="G17" s="104">
        <f t="shared" si="1"/>
        <v>9.6367305751765908</v>
      </c>
      <c r="I17" s="90">
        <v>198</v>
      </c>
      <c r="J17" s="104">
        <f t="shared" si="2"/>
        <v>9.792284866468842</v>
      </c>
      <c r="L17" s="90">
        <v>212</v>
      </c>
      <c r="M17" s="104">
        <f t="shared" si="3"/>
        <v>10.261374636979671</v>
      </c>
      <c r="O17" s="90">
        <v>201</v>
      </c>
      <c r="P17" s="104">
        <f t="shared" si="4"/>
        <v>9.9161322150962015</v>
      </c>
    </row>
    <row r="18" spans="1:17" ht="19.899999999999999" customHeight="1">
      <c r="C18" s="90"/>
      <c r="D18" s="104" t="str">
        <f t="shared" si="0"/>
        <v/>
      </c>
      <c r="F18" s="90"/>
      <c r="G18" s="104" t="str">
        <f t="shared" si="1"/>
        <v/>
      </c>
      <c r="I18" s="90"/>
      <c r="J18" s="104" t="str">
        <f t="shared" si="2"/>
        <v/>
      </c>
      <c r="L18" s="90"/>
      <c r="M18" s="104" t="str">
        <f t="shared" si="3"/>
        <v/>
      </c>
      <c r="O18" s="90"/>
      <c r="P18" s="104" t="str">
        <f t="shared" si="4"/>
        <v/>
      </c>
    </row>
    <row r="19" spans="1:17" ht="19.899999999999999" customHeight="1">
      <c r="A19" s="81" t="s">
        <v>446</v>
      </c>
      <c r="C19" s="90">
        <v>795</v>
      </c>
      <c r="D19" s="104">
        <f t="shared" si="0"/>
        <v>40.050377833753146</v>
      </c>
      <c r="F19" s="90">
        <v>805</v>
      </c>
      <c r="G19" s="104">
        <f t="shared" si="1"/>
        <v>40.615539858728553</v>
      </c>
      <c r="I19" s="90">
        <v>848</v>
      </c>
      <c r="J19" s="104">
        <f t="shared" si="2"/>
        <v>41.938674579624134</v>
      </c>
      <c r="L19" s="90">
        <v>864</v>
      </c>
      <c r="M19" s="104">
        <f t="shared" si="3"/>
        <v>41.819941916747339</v>
      </c>
      <c r="O19" s="90">
        <v>842</v>
      </c>
      <c r="P19" s="104">
        <f t="shared" si="4"/>
        <v>41.539220522940305</v>
      </c>
    </row>
    <row r="20" spans="1:17" ht="19.899999999999999" customHeight="1" thickBot="1">
      <c r="A20" s="86"/>
      <c r="B20" s="86"/>
      <c r="C20" s="86"/>
      <c r="D20" s="86"/>
      <c r="E20" s="86"/>
      <c r="F20" s="86"/>
      <c r="G20" s="86"/>
      <c r="H20" s="86"/>
      <c r="I20" s="86"/>
      <c r="J20" s="86"/>
      <c r="K20" s="86"/>
      <c r="L20" s="86"/>
      <c r="M20" s="86"/>
      <c r="N20" s="86"/>
      <c r="O20" s="86"/>
      <c r="P20" s="86"/>
      <c r="Q20" s="86"/>
    </row>
    <row r="21" spans="1:17" ht="13.15" customHeight="1"/>
    <row r="22" spans="1:17">
      <c r="A22" s="81" t="s">
        <v>455</v>
      </c>
    </row>
    <row r="23" spans="1:17">
      <c r="A23" s="81" t="s">
        <v>456</v>
      </c>
    </row>
    <row r="24" spans="1:17" ht="13.15" customHeight="1"/>
    <row r="25" spans="1:17" ht="13.15" customHeight="1"/>
    <row r="26" spans="1:17" ht="13.15" customHeight="1"/>
    <row r="27" spans="1:17" ht="13.15" customHeight="1"/>
    <row r="28" spans="1:17" ht="13.15" customHeight="1"/>
    <row r="29" spans="1:17" ht="13.15" customHeight="1"/>
    <row r="30" spans="1:17" ht="13.15" customHeight="1"/>
    <row r="31" spans="1:17" ht="13.15" customHeight="1"/>
    <row r="32" spans="1:17" ht="13.15" customHeight="1"/>
    <row r="33" ht="13.15" customHeight="1"/>
    <row r="34" ht="13.15" customHeight="1"/>
    <row r="35" ht="13.15" customHeight="1"/>
    <row r="36" ht="13.15" customHeight="1"/>
    <row r="37" ht="13.15" customHeight="1"/>
    <row r="38" ht="13.15" customHeight="1"/>
    <row r="39" ht="13.15" customHeight="1"/>
    <row r="40" ht="13.15" customHeight="1"/>
    <row r="41" ht="13.15" customHeight="1"/>
    <row r="42" ht="13.15" customHeight="1"/>
    <row r="43" ht="13.15" customHeight="1"/>
    <row r="44" ht="13.15" customHeight="1"/>
    <row r="45" ht="13.15" customHeight="1"/>
    <row r="46" ht="13.15" customHeight="1"/>
    <row r="47" ht="13.15" customHeight="1"/>
    <row r="48" ht="13.15" customHeight="1"/>
    <row r="49" ht="13.15" customHeight="1"/>
    <row r="50" ht="13.15" customHeight="1"/>
    <row r="51" ht="13.15" customHeight="1"/>
    <row r="52" ht="13.15" customHeight="1"/>
    <row r="53" ht="13.15" customHeight="1"/>
    <row r="54" ht="13.15" customHeight="1"/>
    <row r="55" ht="13.15" customHeight="1"/>
    <row r="56" ht="13.15" customHeight="1"/>
    <row r="57" ht="13.15" customHeight="1"/>
    <row r="58" ht="13.15" customHeight="1"/>
    <row r="59" ht="13.15" customHeight="1"/>
    <row r="60" ht="13.15" customHeight="1"/>
    <row r="61" ht="13.15" customHeight="1"/>
    <row r="62" ht="13.15" customHeight="1"/>
    <row r="63" ht="13.15" customHeight="1"/>
    <row r="64" ht="13.15" customHeight="1"/>
    <row r="65" ht="13.15" customHeight="1"/>
    <row r="66" ht="13.15" customHeight="1"/>
    <row r="67" ht="13.15" customHeight="1"/>
    <row r="68" ht="13.15" customHeight="1"/>
    <row r="69" ht="13.15" customHeight="1"/>
    <row r="70" ht="13.15" customHeight="1"/>
    <row r="71" ht="13.15" customHeight="1"/>
    <row r="72" ht="13.15" customHeight="1"/>
    <row r="73" ht="13.15" customHeight="1"/>
    <row r="74" ht="13.15" customHeight="1"/>
    <row r="75" ht="13.15" customHeight="1"/>
    <row r="76" ht="13.15" customHeight="1"/>
    <row r="77" ht="13.15" customHeight="1"/>
    <row r="78" ht="13.15" customHeight="1"/>
    <row r="79" ht="13.15" customHeight="1"/>
    <row r="80" ht="13.15" customHeight="1"/>
    <row r="81" ht="13.15" customHeight="1"/>
    <row r="82" ht="13.15" customHeight="1"/>
    <row r="83" ht="13.15" customHeight="1"/>
    <row r="84" ht="13.15" customHeight="1"/>
    <row r="85" ht="13.15" customHeight="1"/>
    <row r="86" ht="13.15" customHeight="1"/>
  </sheetData>
  <mergeCells count="5">
    <mergeCell ref="C7:D7"/>
    <mergeCell ref="F7:G7"/>
    <mergeCell ref="I7:J7"/>
    <mergeCell ref="L7:M7"/>
    <mergeCell ref="O7:P7"/>
  </mergeCell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4" tint="-0.249977111117893"/>
  </sheetPr>
  <dimension ref="A1:N50"/>
  <sheetViews>
    <sheetView workbookViewId="0"/>
  </sheetViews>
  <sheetFormatPr baseColWidth="10" defaultColWidth="8.81640625" defaultRowHeight="12.5"/>
  <cols>
    <col min="1" max="1" width="30.81640625" style="90" customWidth="1"/>
    <col min="2" max="2" width="2.453125" style="81" customWidth="1"/>
    <col min="3" max="3" width="9.54296875" style="91" customWidth="1"/>
    <col min="4" max="4" width="8.54296875" style="90" customWidth="1"/>
    <col min="5" max="5" width="2.54296875" style="90" customWidth="1"/>
    <col min="6" max="6" width="9.54296875" style="91" customWidth="1"/>
    <col min="7" max="7" width="8.54296875" style="91" customWidth="1"/>
    <col min="8" max="8" width="2.54296875" style="91" customWidth="1"/>
    <col min="9" max="9" width="9.54296875" style="91" customWidth="1"/>
    <col min="10" max="10" width="8.54296875" style="91" customWidth="1"/>
    <col min="11" max="11" width="2.81640625" style="91" customWidth="1"/>
    <col min="12" max="12" width="9.453125" style="91" customWidth="1"/>
    <col min="13" max="13" width="9.54296875" style="91" customWidth="1"/>
    <col min="14" max="14" width="3.54296875" style="100" customWidth="1"/>
    <col min="15" max="256" width="8.81640625" style="81"/>
    <col min="257" max="257" width="30.81640625" style="81" customWidth="1"/>
    <col min="258" max="258" width="2.453125" style="81" customWidth="1"/>
    <col min="259" max="259" width="9.54296875" style="81" customWidth="1"/>
    <col min="260" max="260" width="8.54296875" style="81" customWidth="1"/>
    <col min="261" max="261" width="2.54296875" style="81" customWidth="1"/>
    <col min="262" max="262" width="9.54296875" style="81" customWidth="1"/>
    <col min="263" max="263" width="8.54296875" style="81" customWidth="1"/>
    <col min="264" max="264" width="2.54296875" style="81" customWidth="1"/>
    <col min="265" max="265" width="9.54296875" style="81" customWidth="1"/>
    <col min="266" max="266" width="8.54296875" style="81" customWidth="1"/>
    <col min="267" max="267" width="2.81640625" style="81" customWidth="1"/>
    <col min="268" max="268" width="9.453125" style="81" customWidth="1"/>
    <col min="269" max="269" width="9.54296875" style="81" customWidth="1"/>
    <col min="270" max="270" width="3.54296875" style="81" customWidth="1"/>
    <col min="271" max="512" width="8.81640625" style="81"/>
    <col min="513" max="513" width="30.81640625" style="81" customWidth="1"/>
    <col min="514" max="514" width="2.453125" style="81" customWidth="1"/>
    <col min="515" max="515" width="9.54296875" style="81" customWidth="1"/>
    <col min="516" max="516" width="8.54296875" style="81" customWidth="1"/>
    <col min="517" max="517" width="2.54296875" style="81" customWidth="1"/>
    <col min="518" max="518" width="9.54296875" style="81" customWidth="1"/>
    <col min="519" max="519" width="8.54296875" style="81" customWidth="1"/>
    <col min="520" max="520" width="2.54296875" style="81" customWidth="1"/>
    <col min="521" max="521" width="9.54296875" style="81" customWidth="1"/>
    <col min="522" max="522" width="8.54296875" style="81" customWidth="1"/>
    <col min="523" max="523" width="2.81640625" style="81" customWidth="1"/>
    <col min="524" max="524" width="9.453125" style="81" customWidth="1"/>
    <col min="525" max="525" width="9.54296875" style="81" customWidth="1"/>
    <col min="526" max="526" width="3.54296875" style="81" customWidth="1"/>
    <col min="527" max="768" width="8.81640625" style="81"/>
    <col min="769" max="769" width="30.81640625" style="81" customWidth="1"/>
    <col min="770" max="770" width="2.453125" style="81" customWidth="1"/>
    <col min="771" max="771" width="9.54296875" style="81" customWidth="1"/>
    <col min="772" max="772" width="8.54296875" style="81" customWidth="1"/>
    <col min="773" max="773" width="2.54296875" style="81" customWidth="1"/>
    <col min="774" max="774" width="9.54296875" style="81" customWidth="1"/>
    <col min="775" max="775" width="8.54296875" style="81" customWidth="1"/>
    <col min="776" max="776" width="2.54296875" style="81" customWidth="1"/>
    <col min="777" max="777" width="9.54296875" style="81" customWidth="1"/>
    <col min="778" max="778" width="8.54296875" style="81" customWidth="1"/>
    <col min="779" max="779" width="2.81640625" style="81" customWidth="1"/>
    <col min="780" max="780" width="9.453125" style="81" customWidth="1"/>
    <col min="781" max="781" width="9.54296875" style="81" customWidth="1"/>
    <col min="782" max="782" width="3.54296875" style="81" customWidth="1"/>
    <col min="783" max="1024" width="8.81640625" style="81"/>
    <col min="1025" max="1025" width="30.81640625" style="81" customWidth="1"/>
    <col min="1026" max="1026" width="2.453125" style="81" customWidth="1"/>
    <col min="1027" max="1027" width="9.54296875" style="81" customWidth="1"/>
    <col min="1028" max="1028" width="8.54296875" style="81" customWidth="1"/>
    <col min="1029" max="1029" width="2.54296875" style="81" customWidth="1"/>
    <col min="1030" max="1030" width="9.54296875" style="81" customWidth="1"/>
    <col min="1031" max="1031" width="8.54296875" style="81" customWidth="1"/>
    <col min="1032" max="1032" width="2.54296875" style="81" customWidth="1"/>
    <col min="1033" max="1033" width="9.54296875" style="81" customWidth="1"/>
    <col min="1034" max="1034" width="8.54296875" style="81" customWidth="1"/>
    <col min="1035" max="1035" width="2.81640625" style="81" customWidth="1"/>
    <col min="1036" max="1036" width="9.453125" style="81" customWidth="1"/>
    <col min="1037" max="1037" width="9.54296875" style="81" customWidth="1"/>
    <col min="1038" max="1038" width="3.54296875" style="81" customWidth="1"/>
    <col min="1039" max="1280" width="8.81640625" style="81"/>
    <col min="1281" max="1281" width="30.81640625" style="81" customWidth="1"/>
    <col min="1282" max="1282" width="2.453125" style="81" customWidth="1"/>
    <col min="1283" max="1283" width="9.54296875" style="81" customWidth="1"/>
    <col min="1284" max="1284" width="8.54296875" style="81" customWidth="1"/>
    <col min="1285" max="1285" width="2.54296875" style="81" customWidth="1"/>
    <col min="1286" max="1286" width="9.54296875" style="81" customWidth="1"/>
    <col min="1287" max="1287" width="8.54296875" style="81" customWidth="1"/>
    <col min="1288" max="1288" width="2.54296875" style="81" customWidth="1"/>
    <col min="1289" max="1289" width="9.54296875" style="81" customWidth="1"/>
    <col min="1290" max="1290" width="8.54296875" style="81" customWidth="1"/>
    <col min="1291" max="1291" width="2.81640625" style="81" customWidth="1"/>
    <col min="1292" max="1292" width="9.453125" style="81" customWidth="1"/>
    <col min="1293" max="1293" width="9.54296875" style="81" customWidth="1"/>
    <col min="1294" max="1294" width="3.54296875" style="81" customWidth="1"/>
    <col min="1295" max="1536" width="8.81640625" style="81"/>
    <col min="1537" max="1537" width="30.81640625" style="81" customWidth="1"/>
    <col min="1538" max="1538" width="2.453125" style="81" customWidth="1"/>
    <col min="1539" max="1539" width="9.54296875" style="81" customWidth="1"/>
    <col min="1540" max="1540" width="8.54296875" style="81" customWidth="1"/>
    <col min="1541" max="1541" width="2.54296875" style="81" customWidth="1"/>
    <col min="1542" max="1542" width="9.54296875" style="81" customWidth="1"/>
    <col min="1543" max="1543" width="8.54296875" style="81" customWidth="1"/>
    <col min="1544" max="1544" width="2.54296875" style="81" customWidth="1"/>
    <col min="1545" max="1545" width="9.54296875" style="81" customWidth="1"/>
    <col min="1546" max="1546" width="8.54296875" style="81" customWidth="1"/>
    <col min="1547" max="1547" width="2.81640625" style="81" customWidth="1"/>
    <col min="1548" max="1548" width="9.453125" style="81" customWidth="1"/>
    <col min="1549" max="1549" width="9.54296875" style="81" customWidth="1"/>
    <col min="1550" max="1550" width="3.54296875" style="81" customWidth="1"/>
    <col min="1551" max="1792" width="8.81640625" style="81"/>
    <col min="1793" max="1793" width="30.81640625" style="81" customWidth="1"/>
    <col min="1794" max="1794" width="2.453125" style="81" customWidth="1"/>
    <col min="1795" max="1795" width="9.54296875" style="81" customWidth="1"/>
    <col min="1796" max="1796" width="8.54296875" style="81" customWidth="1"/>
    <col min="1797" max="1797" width="2.54296875" style="81" customWidth="1"/>
    <col min="1798" max="1798" width="9.54296875" style="81" customWidth="1"/>
    <col min="1799" max="1799" width="8.54296875" style="81" customWidth="1"/>
    <col min="1800" max="1800" width="2.54296875" style="81" customWidth="1"/>
    <col min="1801" max="1801" width="9.54296875" style="81" customWidth="1"/>
    <col min="1802" max="1802" width="8.54296875" style="81" customWidth="1"/>
    <col min="1803" max="1803" width="2.81640625" style="81" customWidth="1"/>
    <col min="1804" max="1804" width="9.453125" style="81" customWidth="1"/>
    <col min="1805" max="1805" width="9.54296875" style="81" customWidth="1"/>
    <col min="1806" max="1806" width="3.54296875" style="81" customWidth="1"/>
    <col min="1807" max="2048" width="8.81640625" style="81"/>
    <col min="2049" max="2049" width="30.81640625" style="81" customWidth="1"/>
    <col min="2050" max="2050" width="2.453125" style="81" customWidth="1"/>
    <col min="2051" max="2051" width="9.54296875" style="81" customWidth="1"/>
    <col min="2052" max="2052" width="8.54296875" style="81" customWidth="1"/>
    <col min="2053" max="2053" width="2.54296875" style="81" customWidth="1"/>
    <col min="2054" max="2054" width="9.54296875" style="81" customWidth="1"/>
    <col min="2055" max="2055" width="8.54296875" style="81" customWidth="1"/>
    <col min="2056" max="2056" width="2.54296875" style="81" customWidth="1"/>
    <col min="2057" max="2057" width="9.54296875" style="81" customWidth="1"/>
    <col min="2058" max="2058" width="8.54296875" style="81" customWidth="1"/>
    <col min="2059" max="2059" width="2.81640625" style="81" customWidth="1"/>
    <col min="2060" max="2060" width="9.453125" style="81" customWidth="1"/>
    <col min="2061" max="2061" width="9.54296875" style="81" customWidth="1"/>
    <col min="2062" max="2062" width="3.54296875" style="81" customWidth="1"/>
    <col min="2063" max="2304" width="8.81640625" style="81"/>
    <col min="2305" max="2305" width="30.81640625" style="81" customWidth="1"/>
    <col min="2306" max="2306" width="2.453125" style="81" customWidth="1"/>
    <col min="2307" max="2307" width="9.54296875" style="81" customWidth="1"/>
    <col min="2308" max="2308" width="8.54296875" style="81" customWidth="1"/>
    <col min="2309" max="2309" width="2.54296875" style="81" customWidth="1"/>
    <col min="2310" max="2310" width="9.54296875" style="81" customWidth="1"/>
    <col min="2311" max="2311" width="8.54296875" style="81" customWidth="1"/>
    <col min="2312" max="2312" width="2.54296875" style="81" customWidth="1"/>
    <col min="2313" max="2313" width="9.54296875" style="81" customWidth="1"/>
    <col min="2314" max="2314" width="8.54296875" style="81" customWidth="1"/>
    <col min="2315" max="2315" width="2.81640625" style="81" customWidth="1"/>
    <col min="2316" max="2316" width="9.453125" style="81" customWidth="1"/>
    <col min="2317" max="2317" width="9.54296875" style="81" customWidth="1"/>
    <col min="2318" max="2318" width="3.54296875" style="81" customWidth="1"/>
    <col min="2319" max="2560" width="8.81640625" style="81"/>
    <col min="2561" max="2561" width="30.81640625" style="81" customWidth="1"/>
    <col min="2562" max="2562" width="2.453125" style="81" customWidth="1"/>
    <col min="2563" max="2563" width="9.54296875" style="81" customWidth="1"/>
    <col min="2564" max="2564" width="8.54296875" style="81" customWidth="1"/>
    <col min="2565" max="2565" width="2.54296875" style="81" customWidth="1"/>
    <col min="2566" max="2566" width="9.54296875" style="81" customWidth="1"/>
    <col min="2567" max="2567" width="8.54296875" style="81" customWidth="1"/>
    <col min="2568" max="2568" width="2.54296875" style="81" customWidth="1"/>
    <col min="2569" max="2569" width="9.54296875" style="81" customWidth="1"/>
    <col min="2570" max="2570" width="8.54296875" style="81" customWidth="1"/>
    <col min="2571" max="2571" width="2.81640625" style="81" customWidth="1"/>
    <col min="2572" max="2572" width="9.453125" style="81" customWidth="1"/>
    <col min="2573" max="2573" width="9.54296875" style="81" customWidth="1"/>
    <col min="2574" max="2574" width="3.54296875" style="81" customWidth="1"/>
    <col min="2575" max="2816" width="8.81640625" style="81"/>
    <col min="2817" max="2817" width="30.81640625" style="81" customWidth="1"/>
    <col min="2818" max="2818" width="2.453125" style="81" customWidth="1"/>
    <col min="2819" max="2819" width="9.54296875" style="81" customWidth="1"/>
    <col min="2820" max="2820" width="8.54296875" style="81" customWidth="1"/>
    <col min="2821" max="2821" width="2.54296875" style="81" customWidth="1"/>
    <col min="2822" max="2822" width="9.54296875" style="81" customWidth="1"/>
    <col min="2823" max="2823" width="8.54296875" style="81" customWidth="1"/>
    <col min="2824" max="2824" width="2.54296875" style="81" customWidth="1"/>
    <col min="2825" max="2825" width="9.54296875" style="81" customWidth="1"/>
    <col min="2826" max="2826" width="8.54296875" style="81" customWidth="1"/>
    <col min="2827" max="2827" width="2.81640625" style="81" customWidth="1"/>
    <col min="2828" max="2828" width="9.453125" style="81" customWidth="1"/>
    <col min="2829" max="2829" width="9.54296875" style="81" customWidth="1"/>
    <col min="2830" max="2830" width="3.54296875" style="81" customWidth="1"/>
    <col min="2831" max="3072" width="8.81640625" style="81"/>
    <col min="3073" max="3073" width="30.81640625" style="81" customWidth="1"/>
    <col min="3074" max="3074" width="2.453125" style="81" customWidth="1"/>
    <col min="3075" max="3075" width="9.54296875" style="81" customWidth="1"/>
    <col min="3076" max="3076" width="8.54296875" style="81" customWidth="1"/>
    <col min="3077" max="3077" width="2.54296875" style="81" customWidth="1"/>
    <col min="3078" max="3078" width="9.54296875" style="81" customWidth="1"/>
    <col min="3079" max="3079" width="8.54296875" style="81" customWidth="1"/>
    <col min="3080" max="3080" width="2.54296875" style="81" customWidth="1"/>
    <col min="3081" max="3081" width="9.54296875" style="81" customWidth="1"/>
    <col min="3082" max="3082" width="8.54296875" style="81" customWidth="1"/>
    <col min="3083" max="3083" width="2.81640625" style="81" customWidth="1"/>
    <col min="3084" max="3084" width="9.453125" style="81" customWidth="1"/>
    <col min="3085" max="3085" width="9.54296875" style="81" customWidth="1"/>
    <col min="3086" max="3086" width="3.54296875" style="81" customWidth="1"/>
    <col min="3087" max="3328" width="8.81640625" style="81"/>
    <col min="3329" max="3329" width="30.81640625" style="81" customWidth="1"/>
    <col min="3330" max="3330" width="2.453125" style="81" customWidth="1"/>
    <col min="3331" max="3331" width="9.54296875" style="81" customWidth="1"/>
    <col min="3332" max="3332" width="8.54296875" style="81" customWidth="1"/>
    <col min="3333" max="3333" width="2.54296875" style="81" customWidth="1"/>
    <col min="3334" max="3334" width="9.54296875" style="81" customWidth="1"/>
    <col min="3335" max="3335" width="8.54296875" style="81" customWidth="1"/>
    <col min="3336" max="3336" width="2.54296875" style="81" customWidth="1"/>
    <col min="3337" max="3337" width="9.54296875" style="81" customWidth="1"/>
    <col min="3338" max="3338" width="8.54296875" style="81" customWidth="1"/>
    <col min="3339" max="3339" width="2.81640625" style="81" customWidth="1"/>
    <col min="3340" max="3340" width="9.453125" style="81" customWidth="1"/>
    <col min="3341" max="3341" width="9.54296875" style="81" customWidth="1"/>
    <col min="3342" max="3342" width="3.54296875" style="81" customWidth="1"/>
    <col min="3343" max="3584" width="8.81640625" style="81"/>
    <col min="3585" max="3585" width="30.81640625" style="81" customWidth="1"/>
    <col min="3586" max="3586" width="2.453125" style="81" customWidth="1"/>
    <col min="3587" max="3587" width="9.54296875" style="81" customWidth="1"/>
    <col min="3588" max="3588" width="8.54296875" style="81" customWidth="1"/>
    <col min="3589" max="3589" width="2.54296875" style="81" customWidth="1"/>
    <col min="3590" max="3590" width="9.54296875" style="81" customWidth="1"/>
    <col min="3591" max="3591" width="8.54296875" style="81" customWidth="1"/>
    <col min="3592" max="3592" width="2.54296875" style="81" customWidth="1"/>
    <col min="3593" max="3593" width="9.54296875" style="81" customWidth="1"/>
    <col min="3594" max="3594" width="8.54296875" style="81" customWidth="1"/>
    <col min="3595" max="3595" width="2.81640625" style="81" customWidth="1"/>
    <col min="3596" max="3596" width="9.453125" style="81" customWidth="1"/>
    <col min="3597" max="3597" width="9.54296875" style="81" customWidth="1"/>
    <col min="3598" max="3598" width="3.54296875" style="81" customWidth="1"/>
    <col min="3599" max="3840" width="8.81640625" style="81"/>
    <col min="3841" max="3841" width="30.81640625" style="81" customWidth="1"/>
    <col min="3842" max="3842" width="2.453125" style="81" customWidth="1"/>
    <col min="3843" max="3843" width="9.54296875" style="81" customWidth="1"/>
    <col min="3844" max="3844" width="8.54296875" style="81" customWidth="1"/>
    <col min="3845" max="3845" width="2.54296875" style="81" customWidth="1"/>
    <col min="3846" max="3846" width="9.54296875" style="81" customWidth="1"/>
    <col min="3847" max="3847" width="8.54296875" style="81" customWidth="1"/>
    <col min="3848" max="3848" width="2.54296875" style="81" customWidth="1"/>
    <col min="3849" max="3849" width="9.54296875" style="81" customWidth="1"/>
    <col min="3850" max="3850" width="8.54296875" style="81" customWidth="1"/>
    <col min="3851" max="3851" width="2.81640625" style="81" customWidth="1"/>
    <col min="3852" max="3852" width="9.453125" style="81" customWidth="1"/>
    <col min="3853" max="3853" width="9.54296875" style="81" customWidth="1"/>
    <col min="3854" max="3854" width="3.54296875" style="81" customWidth="1"/>
    <col min="3855" max="4096" width="8.81640625" style="81"/>
    <col min="4097" max="4097" width="30.81640625" style="81" customWidth="1"/>
    <col min="4098" max="4098" width="2.453125" style="81" customWidth="1"/>
    <col min="4099" max="4099" width="9.54296875" style="81" customWidth="1"/>
    <col min="4100" max="4100" width="8.54296875" style="81" customWidth="1"/>
    <col min="4101" max="4101" width="2.54296875" style="81" customWidth="1"/>
    <col min="4102" max="4102" width="9.54296875" style="81" customWidth="1"/>
    <col min="4103" max="4103" width="8.54296875" style="81" customWidth="1"/>
    <col min="4104" max="4104" width="2.54296875" style="81" customWidth="1"/>
    <col min="4105" max="4105" width="9.54296875" style="81" customWidth="1"/>
    <col min="4106" max="4106" width="8.54296875" style="81" customWidth="1"/>
    <col min="4107" max="4107" width="2.81640625" style="81" customWidth="1"/>
    <col min="4108" max="4108" width="9.453125" style="81" customWidth="1"/>
    <col min="4109" max="4109" width="9.54296875" style="81" customWidth="1"/>
    <col min="4110" max="4110" width="3.54296875" style="81" customWidth="1"/>
    <col min="4111" max="4352" width="8.81640625" style="81"/>
    <col min="4353" max="4353" width="30.81640625" style="81" customWidth="1"/>
    <col min="4354" max="4354" width="2.453125" style="81" customWidth="1"/>
    <col min="4355" max="4355" width="9.54296875" style="81" customWidth="1"/>
    <col min="4356" max="4356" width="8.54296875" style="81" customWidth="1"/>
    <col min="4357" max="4357" width="2.54296875" style="81" customWidth="1"/>
    <col min="4358" max="4358" width="9.54296875" style="81" customWidth="1"/>
    <col min="4359" max="4359" width="8.54296875" style="81" customWidth="1"/>
    <col min="4360" max="4360" width="2.54296875" style="81" customWidth="1"/>
    <col min="4361" max="4361" width="9.54296875" style="81" customWidth="1"/>
    <col min="4362" max="4362" width="8.54296875" style="81" customWidth="1"/>
    <col min="4363" max="4363" width="2.81640625" style="81" customWidth="1"/>
    <col min="4364" max="4364" width="9.453125" style="81" customWidth="1"/>
    <col min="4365" max="4365" width="9.54296875" style="81" customWidth="1"/>
    <col min="4366" max="4366" width="3.54296875" style="81" customWidth="1"/>
    <col min="4367" max="4608" width="8.81640625" style="81"/>
    <col min="4609" max="4609" width="30.81640625" style="81" customWidth="1"/>
    <col min="4610" max="4610" width="2.453125" style="81" customWidth="1"/>
    <col min="4611" max="4611" width="9.54296875" style="81" customWidth="1"/>
    <col min="4612" max="4612" width="8.54296875" style="81" customWidth="1"/>
    <col min="4613" max="4613" width="2.54296875" style="81" customWidth="1"/>
    <col min="4614" max="4614" width="9.54296875" style="81" customWidth="1"/>
    <col min="4615" max="4615" width="8.54296875" style="81" customWidth="1"/>
    <col min="4616" max="4616" width="2.54296875" style="81" customWidth="1"/>
    <col min="4617" max="4617" width="9.54296875" style="81" customWidth="1"/>
    <col min="4618" max="4618" width="8.54296875" style="81" customWidth="1"/>
    <col min="4619" max="4619" width="2.81640625" style="81" customWidth="1"/>
    <col min="4620" max="4620" width="9.453125" style="81" customWidth="1"/>
    <col min="4621" max="4621" width="9.54296875" style="81" customWidth="1"/>
    <col min="4622" max="4622" width="3.54296875" style="81" customWidth="1"/>
    <col min="4623" max="4864" width="8.81640625" style="81"/>
    <col min="4865" max="4865" width="30.81640625" style="81" customWidth="1"/>
    <col min="4866" max="4866" width="2.453125" style="81" customWidth="1"/>
    <col min="4867" max="4867" width="9.54296875" style="81" customWidth="1"/>
    <col min="4868" max="4868" width="8.54296875" style="81" customWidth="1"/>
    <col min="4869" max="4869" width="2.54296875" style="81" customWidth="1"/>
    <col min="4870" max="4870" width="9.54296875" style="81" customWidth="1"/>
    <col min="4871" max="4871" width="8.54296875" style="81" customWidth="1"/>
    <col min="4872" max="4872" width="2.54296875" style="81" customWidth="1"/>
    <col min="4873" max="4873" width="9.54296875" style="81" customWidth="1"/>
    <col min="4874" max="4874" width="8.54296875" style="81" customWidth="1"/>
    <col min="4875" max="4875" width="2.81640625" style="81" customWidth="1"/>
    <col min="4876" max="4876" width="9.453125" style="81" customWidth="1"/>
    <col min="4877" max="4877" width="9.54296875" style="81" customWidth="1"/>
    <col min="4878" max="4878" width="3.54296875" style="81" customWidth="1"/>
    <col min="4879" max="5120" width="8.81640625" style="81"/>
    <col min="5121" max="5121" width="30.81640625" style="81" customWidth="1"/>
    <col min="5122" max="5122" width="2.453125" style="81" customWidth="1"/>
    <col min="5123" max="5123" width="9.54296875" style="81" customWidth="1"/>
    <col min="5124" max="5124" width="8.54296875" style="81" customWidth="1"/>
    <col min="5125" max="5125" width="2.54296875" style="81" customWidth="1"/>
    <col min="5126" max="5126" width="9.54296875" style="81" customWidth="1"/>
    <col min="5127" max="5127" width="8.54296875" style="81" customWidth="1"/>
    <col min="5128" max="5128" width="2.54296875" style="81" customWidth="1"/>
    <col min="5129" max="5129" width="9.54296875" style="81" customWidth="1"/>
    <col min="5130" max="5130" width="8.54296875" style="81" customWidth="1"/>
    <col min="5131" max="5131" width="2.81640625" style="81" customWidth="1"/>
    <col min="5132" max="5132" width="9.453125" style="81" customWidth="1"/>
    <col min="5133" max="5133" width="9.54296875" style="81" customWidth="1"/>
    <col min="5134" max="5134" width="3.54296875" style="81" customWidth="1"/>
    <col min="5135" max="5376" width="8.81640625" style="81"/>
    <col min="5377" max="5377" width="30.81640625" style="81" customWidth="1"/>
    <col min="5378" max="5378" width="2.453125" style="81" customWidth="1"/>
    <col min="5379" max="5379" width="9.54296875" style="81" customWidth="1"/>
    <col min="5380" max="5380" width="8.54296875" style="81" customWidth="1"/>
    <col min="5381" max="5381" width="2.54296875" style="81" customWidth="1"/>
    <col min="5382" max="5382" width="9.54296875" style="81" customWidth="1"/>
    <col min="5383" max="5383" width="8.54296875" style="81" customWidth="1"/>
    <col min="5384" max="5384" width="2.54296875" style="81" customWidth="1"/>
    <col min="5385" max="5385" width="9.54296875" style="81" customWidth="1"/>
    <col min="5386" max="5386" width="8.54296875" style="81" customWidth="1"/>
    <col min="5387" max="5387" width="2.81640625" style="81" customWidth="1"/>
    <col min="5388" max="5388" width="9.453125" style="81" customWidth="1"/>
    <col min="5389" max="5389" width="9.54296875" style="81" customWidth="1"/>
    <col min="5390" max="5390" width="3.54296875" style="81" customWidth="1"/>
    <col min="5391" max="5632" width="8.81640625" style="81"/>
    <col min="5633" max="5633" width="30.81640625" style="81" customWidth="1"/>
    <col min="5634" max="5634" width="2.453125" style="81" customWidth="1"/>
    <col min="5635" max="5635" width="9.54296875" style="81" customWidth="1"/>
    <col min="5636" max="5636" width="8.54296875" style="81" customWidth="1"/>
    <col min="5637" max="5637" width="2.54296875" style="81" customWidth="1"/>
    <col min="5638" max="5638" width="9.54296875" style="81" customWidth="1"/>
    <col min="5639" max="5639" width="8.54296875" style="81" customWidth="1"/>
    <col min="5640" max="5640" width="2.54296875" style="81" customWidth="1"/>
    <col min="5641" max="5641" width="9.54296875" style="81" customWidth="1"/>
    <col min="5642" max="5642" width="8.54296875" style="81" customWidth="1"/>
    <col min="5643" max="5643" width="2.81640625" style="81" customWidth="1"/>
    <col min="5644" max="5644" width="9.453125" style="81" customWidth="1"/>
    <col min="5645" max="5645" width="9.54296875" style="81" customWidth="1"/>
    <col min="5646" max="5646" width="3.54296875" style="81" customWidth="1"/>
    <col min="5647" max="5888" width="8.81640625" style="81"/>
    <col min="5889" max="5889" width="30.81640625" style="81" customWidth="1"/>
    <col min="5890" max="5890" width="2.453125" style="81" customWidth="1"/>
    <col min="5891" max="5891" width="9.54296875" style="81" customWidth="1"/>
    <col min="5892" max="5892" width="8.54296875" style="81" customWidth="1"/>
    <col min="5893" max="5893" width="2.54296875" style="81" customWidth="1"/>
    <col min="5894" max="5894" width="9.54296875" style="81" customWidth="1"/>
    <col min="5895" max="5895" width="8.54296875" style="81" customWidth="1"/>
    <col min="5896" max="5896" width="2.54296875" style="81" customWidth="1"/>
    <col min="5897" max="5897" width="9.54296875" style="81" customWidth="1"/>
    <col min="5898" max="5898" width="8.54296875" style="81" customWidth="1"/>
    <col min="5899" max="5899" width="2.81640625" style="81" customWidth="1"/>
    <col min="5900" max="5900" width="9.453125" style="81" customWidth="1"/>
    <col min="5901" max="5901" width="9.54296875" style="81" customWidth="1"/>
    <col min="5902" max="5902" width="3.54296875" style="81" customWidth="1"/>
    <col min="5903" max="6144" width="8.81640625" style="81"/>
    <col min="6145" max="6145" width="30.81640625" style="81" customWidth="1"/>
    <col min="6146" max="6146" width="2.453125" style="81" customWidth="1"/>
    <col min="6147" max="6147" width="9.54296875" style="81" customWidth="1"/>
    <col min="6148" max="6148" width="8.54296875" style="81" customWidth="1"/>
    <col min="6149" max="6149" width="2.54296875" style="81" customWidth="1"/>
    <col min="6150" max="6150" width="9.54296875" style="81" customWidth="1"/>
    <col min="6151" max="6151" width="8.54296875" style="81" customWidth="1"/>
    <col min="6152" max="6152" width="2.54296875" style="81" customWidth="1"/>
    <col min="6153" max="6153" width="9.54296875" style="81" customWidth="1"/>
    <col min="6154" max="6154" width="8.54296875" style="81" customWidth="1"/>
    <col min="6155" max="6155" width="2.81640625" style="81" customWidth="1"/>
    <col min="6156" max="6156" width="9.453125" style="81" customWidth="1"/>
    <col min="6157" max="6157" width="9.54296875" style="81" customWidth="1"/>
    <col min="6158" max="6158" width="3.54296875" style="81" customWidth="1"/>
    <col min="6159" max="6400" width="8.81640625" style="81"/>
    <col min="6401" max="6401" width="30.81640625" style="81" customWidth="1"/>
    <col min="6402" max="6402" width="2.453125" style="81" customWidth="1"/>
    <col min="6403" max="6403" width="9.54296875" style="81" customWidth="1"/>
    <col min="6404" max="6404" width="8.54296875" style="81" customWidth="1"/>
    <col min="6405" max="6405" width="2.54296875" style="81" customWidth="1"/>
    <col min="6406" max="6406" width="9.54296875" style="81" customWidth="1"/>
    <col min="6407" max="6407" width="8.54296875" style="81" customWidth="1"/>
    <col min="6408" max="6408" width="2.54296875" style="81" customWidth="1"/>
    <col min="6409" max="6409" width="9.54296875" style="81" customWidth="1"/>
    <col min="6410" max="6410" width="8.54296875" style="81" customWidth="1"/>
    <col min="6411" max="6411" width="2.81640625" style="81" customWidth="1"/>
    <col min="6412" max="6412" width="9.453125" style="81" customWidth="1"/>
    <col min="6413" max="6413" width="9.54296875" style="81" customWidth="1"/>
    <col min="6414" max="6414" width="3.54296875" style="81" customWidth="1"/>
    <col min="6415" max="6656" width="8.81640625" style="81"/>
    <col min="6657" max="6657" width="30.81640625" style="81" customWidth="1"/>
    <col min="6658" max="6658" width="2.453125" style="81" customWidth="1"/>
    <col min="6659" max="6659" width="9.54296875" style="81" customWidth="1"/>
    <col min="6660" max="6660" width="8.54296875" style="81" customWidth="1"/>
    <col min="6661" max="6661" width="2.54296875" style="81" customWidth="1"/>
    <col min="6662" max="6662" width="9.54296875" style="81" customWidth="1"/>
    <col min="6663" max="6663" width="8.54296875" style="81" customWidth="1"/>
    <col min="6664" max="6664" width="2.54296875" style="81" customWidth="1"/>
    <col min="6665" max="6665" width="9.54296875" style="81" customWidth="1"/>
    <col min="6666" max="6666" width="8.54296875" style="81" customWidth="1"/>
    <col min="6667" max="6667" width="2.81640625" style="81" customWidth="1"/>
    <col min="6668" max="6668" width="9.453125" style="81" customWidth="1"/>
    <col min="6669" max="6669" width="9.54296875" style="81" customWidth="1"/>
    <col min="6670" max="6670" width="3.54296875" style="81" customWidth="1"/>
    <col min="6671" max="6912" width="8.81640625" style="81"/>
    <col min="6913" max="6913" width="30.81640625" style="81" customWidth="1"/>
    <col min="6914" max="6914" width="2.453125" style="81" customWidth="1"/>
    <col min="6915" max="6915" width="9.54296875" style="81" customWidth="1"/>
    <col min="6916" max="6916" width="8.54296875" style="81" customWidth="1"/>
    <col min="6917" max="6917" width="2.54296875" style="81" customWidth="1"/>
    <col min="6918" max="6918" width="9.54296875" style="81" customWidth="1"/>
    <col min="6919" max="6919" width="8.54296875" style="81" customWidth="1"/>
    <col min="6920" max="6920" width="2.54296875" style="81" customWidth="1"/>
    <col min="6921" max="6921" width="9.54296875" style="81" customWidth="1"/>
    <col min="6922" max="6922" width="8.54296875" style="81" customWidth="1"/>
    <col min="6923" max="6923" width="2.81640625" style="81" customWidth="1"/>
    <col min="6924" max="6924" width="9.453125" style="81" customWidth="1"/>
    <col min="6925" max="6925" width="9.54296875" style="81" customWidth="1"/>
    <col min="6926" max="6926" width="3.54296875" style="81" customWidth="1"/>
    <col min="6927" max="7168" width="8.81640625" style="81"/>
    <col min="7169" max="7169" width="30.81640625" style="81" customWidth="1"/>
    <col min="7170" max="7170" width="2.453125" style="81" customWidth="1"/>
    <col min="7171" max="7171" width="9.54296875" style="81" customWidth="1"/>
    <col min="7172" max="7172" width="8.54296875" style="81" customWidth="1"/>
    <col min="7173" max="7173" width="2.54296875" style="81" customWidth="1"/>
    <col min="7174" max="7174" width="9.54296875" style="81" customWidth="1"/>
    <col min="7175" max="7175" width="8.54296875" style="81" customWidth="1"/>
    <col min="7176" max="7176" width="2.54296875" style="81" customWidth="1"/>
    <col min="7177" max="7177" width="9.54296875" style="81" customWidth="1"/>
    <col min="7178" max="7178" width="8.54296875" style="81" customWidth="1"/>
    <col min="7179" max="7179" width="2.81640625" style="81" customWidth="1"/>
    <col min="7180" max="7180" width="9.453125" style="81" customWidth="1"/>
    <col min="7181" max="7181" width="9.54296875" style="81" customWidth="1"/>
    <col min="7182" max="7182" width="3.54296875" style="81" customWidth="1"/>
    <col min="7183" max="7424" width="8.81640625" style="81"/>
    <col min="7425" max="7425" width="30.81640625" style="81" customWidth="1"/>
    <col min="7426" max="7426" width="2.453125" style="81" customWidth="1"/>
    <col min="7427" max="7427" width="9.54296875" style="81" customWidth="1"/>
    <col min="7428" max="7428" width="8.54296875" style="81" customWidth="1"/>
    <col min="7429" max="7429" width="2.54296875" style="81" customWidth="1"/>
    <col min="7430" max="7430" width="9.54296875" style="81" customWidth="1"/>
    <col min="7431" max="7431" width="8.54296875" style="81" customWidth="1"/>
    <col min="7432" max="7432" width="2.54296875" style="81" customWidth="1"/>
    <col min="7433" max="7433" width="9.54296875" style="81" customWidth="1"/>
    <col min="7434" max="7434" width="8.54296875" style="81" customWidth="1"/>
    <col min="7435" max="7435" width="2.81640625" style="81" customWidth="1"/>
    <col min="7436" max="7436" width="9.453125" style="81" customWidth="1"/>
    <col min="7437" max="7437" width="9.54296875" style="81" customWidth="1"/>
    <col min="7438" max="7438" width="3.54296875" style="81" customWidth="1"/>
    <col min="7439" max="7680" width="8.81640625" style="81"/>
    <col min="7681" max="7681" width="30.81640625" style="81" customWidth="1"/>
    <col min="7682" max="7682" width="2.453125" style="81" customWidth="1"/>
    <col min="7683" max="7683" width="9.54296875" style="81" customWidth="1"/>
    <col min="7684" max="7684" width="8.54296875" style="81" customWidth="1"/>
    <col min="7685" max="7685" width="2.54296875" style="81" customWidth="1"/>
    <col min="7686" max="7686" width="9.54296875" style="81" customWidth="1"/>
    <col min="7687" max="7687" width="8.54296875" style="81" customWidth="1"/>
    <col min="7688" max="7688" width="2.54296875" style="81" customWidth="1"/>
    <col min="7689" max="7689" width="9.54296875" style="81" customWidth="1"/>
    <col min="7690" max="7690" width="8.54296875" style="81" customWidth="1"/>
    <col min="7691" max="7691" width="2.81640625" style="81" customWidth="1"/>
    <col min="7692" max="7692" width="9.453125" style="81" customWidth="1"/>
    <col min="7693" max="7693" width="9.54296875" style="81" customWidth="1"/>
    <col min="7694" max="7694" width="3.54296875" style="81" customWidth="1"/>
    <col min="7695" max="7936" width="8.81640625" style="81"/>
    <col min="7937" max="7937" width="30.81640625" style="81" customWidth="1"/>
    <col min="7938" max="7938" width="2.453125" style="81" customWidth="1"/>
    <col min="7939" max="7939" width="9.54296875" style="81" customWidth="1"/>
    <col min="7940" max="7940" width="8.54296875" style="81" customWidth="1"/>
    <col min="7941" max="7941" width="2.54296875" style="81" customWidth="1"/>
    <col min="7942" max="7942" width="9.54296875" style="81" customWidth="1"/>
    <col min="7943" max="7943" width="8.54296875" style="81" customWidth="1"/>
    <col min="7944" max="7944" width="2.54296875" style="81" customWidth="1"/>
    <col min="7945" max="7945" width="9.54296875" style="81" customWidth="1"/>
    <col min="7946" max="7946" width="8.54296875" style="81" customWidth="1"/>
    <col min="7947" max="7947" width="2.81640625" style="81" customWidth="1"/>
    <col min="7948" max="7948" width="9.453125" style="81" customWidth="1"/>
    <col min="7949" max="7949" width="9.54296875" style="81" customWidth="1"/>
    <col min="7950" max="7950" width="3.54296875" style="81" customWidth="1"/>
    <col min="7951" max="8192" width="8.81640625" style="81"/>
    <col min="8193" max="8193" width="30.81640625" style="81" customWidth="1"/>
    <col min="8194" max="8194" width="2.453125" style="81" customWidth="1"/>
    <col min="8195" max="8195" width="9.54296875" style="81" customWidth="1"/>
    <col min="8196" max="8196" width="8.54296875" style="81" customWidth="1"/>
    <col min="8197" max="8197" width="2.54296875" style="81" customWidth="1"/>
    <col min="8198" max="8198" width="9.54296875" style="81" customWidth="1"/>
    <col min="8199" max="8199" width="8.54296875" style="81" customWidth="1"/>
    <col min="8200" max="8200" width="2.54296875" style="81" customWidth="1"/>
    <col min="8201" max="8201" width="9.54296875" style="81" customWidth="1"/>
    <col min="8202" max="8202" width="8.54296875" style="81" customWidth="1"/>
    <col min="8203" max="8203" width="2.81640625" style="81" customWidth="1"/>
    <col min="8204" max="8204" width="9.453125" style="81" customWidth="1"/>
    <col min="8205" max="8205" width="9.54296875" style="81" customWidth="1"/>
    <col min="8206" max="8206" width="3.54296875" style="81" customWidth="1"/>
    <col min="8207" max="8448" width="8.81640625" style="81"/>
    <col min="8449" max="8449" width="30.81640625" style="81" customWidth="1"/>
    <col min="8450" max="8450" width="2.453125" style="81" customWidth="1"/>
    <col min="8451" max="8451" width="9.54296875" style="81" customWidth="1"/>
    <col min="8452" max="8452" width="8.54296875" style="81" customWidth="1"/>
    <col min="8453" max="8453" width="2.54296875" style="81" customWidth="1"/>
    <col min="8454" max="8454" width="9.54296875" style="81" customWidth="1"/>
    <col min="8455" max="8455" width="8.54296875" style="81" customWidth="1"/>
    <col min="8456" max="8456" width="2.54296875" style="81" customWidth="1"/>
    <col min="8457" max="8457" width="9.54296875" style="81" customWidth="1"/>
    <col min="8458" max="8458" width="8.54296875" style="81" customWidth="1"/>
    <col min="8459" max="8459" width="2.81640625" style="81" customWidth="1"/>
    <col min="8460" max="8460" width="9.453125" style="81" customWidth="1"/>
    <col min="8461" max="8461" width="9.54296875" style="81" customWidth="1"/>
    <col min="8462" max="8462" width="3.54296875" style="81" customWidth="1"/>
    <col min="8463" max="8704" width="8.81640625" style="81"/>
    <col min="8705" max="8705" width="30.81640625" style="81" customWidth="1"/>
    <col min="8706" max="8706" width="2.453125" style="81" customWidth="1"/>
    <col min="8707" max="8707" width="9.54296875" style="81" customWidth="1"/>
    <col min="8708" max="8708" width="8.54296875" style="81" customWidth="1"/>
    <col min="8709" max="8709" width="2.54296875" style="81" customWidth="1"/>
    <col min="8710" max="8710" width="9.54296875" style="81" customWidth="1"/>
    <col min="8711" max="8711" width="8.54296875" style="81" customWidth="1"/>
    <col min="8712" max="8712" width="2.54296875" style="81" customWidth="1"/>
    <col min="8713" max="8713" width="9.54296875" style="81" customWidth="1"/>
    <col min="8714" max="8714" width="8.54296875" style="81" customWidth="1"/>
    <col min="8715" max="8715" width="2.81640625" style="81" customWidth="1"/>
    <col min="8716" max="8716" width="9.453125" style="81" customWidth="1"/>
    <col min="8717" max="8717" width="9.54296875" style="81" customWidth="1"/>
    <col min="8718" max="8718" width="3.54296875" style="81" customWidth="1"/>
    <col min="8719" max="8960" width="8.81640625" style="81"/>
    <col min="8961" max="8961" width="30.81640625" style="81" customWidth="1"/>
    <col min="8962" max="8962" width="2.453125" style="81" customWidth="1"/>
    <col min="8963" max="8963" width="9.54296875" style="81" customWidth="1"/>
    <col min="8964" max="8964" width="8.54296875" style="81" customWidth="1"/>
    <col min="8965" max="8965" width="2.54296875" style="81" customWidth="1"/>
    <col min="8966" max="8966" width="9.54296875" style="81" customWidth="1"/>
    <col min="8967" max="8967" width="8.54296875" style="81" customWidth="1"/>
    <col min="8968" max="8968" width="2.54296875" style="81" customWidth="1"/>
    <col min="8969" max="8969" width="9.54296875" style="81" customWidth="1"/>
    <col min="8970" max="8970" width="8.54296875" style="81" customWidth="1"/>
    <col min="8971" max="8971" width="2.81640625" style="81" customWidth="1"/>
    <col min="8972" max="8972" width="9.453125" style="81" customWidth="1"/>
    <col min="8973" max="8973" width="9.54296875" style="81" customWidth="1"/>
    <col min="8974" max="8974" width="3.54296875" style="81" customWidth="1"/>
    <col min="8975" max="9216" width="8.81640625" style="81"/>
    <col min="9217" max="9217" width="30.81640625" style="81" customWidth="1"/>
    <col min="9218" max="9218" width="2.453125" style="81" customWidth="1"/>
    <col min="9219" max="9219" width="9.54296875" style="81" customWidth="1"/>
    <col min="9220" max="9220" width="8.54296875" style="81" customWidth="1"/>
    <col min="9221" max="9221" width="2.54296875" style="81" customWidth="1"/>
    <col min="9222" max="9222" width="9.54296875" style="81" customWidth="1"/>
    <col min="9223" max="9223" width="8.54296875" style="81" customWidth="1"/>
    <col min="9224" max="9224" width="2.54296875" style="81" customWidth="1"/>
    <col min="9225" max="9225" width="9.54296875" style="81" customWidth="1"/>
    <col min="9226" max="9226" width="8.54296875" style="81" customWidth="1"/>
    <col min="9227" max="9227" width="2.81640625" style="81" customWidth="1"/>
    <col min="9228" max="9228" width="9.453125" style="81" customWidth="1"/>
    <col min="9229" max="9229" width="9.54296875" style="81" customWidth="1"/>
    <col min="9230" max="9230" width="3.54296875" style="81" customWidth="1"/>
    <col min="9231" max="9472" width="8.81640625" style="81"/>
    <col min="9473" max="9473" width="30.81640625" style="81" customWidth="1"/>
    <col min="9474" max="9474" width="2.453125" style="81" customWidth="1"/>
    <col min="9475" max="9475" width="9.54296875" style="81" customWidth="1"/>
    <col min="9476" max="9476" width="8.54296875" style="81" customWidth="1"/>
    <col min="9477" max="9477" width="2.54296875" style="81" customWidth="1"/>
    <col min="9478" max="9478" width="9.54296875" style="81" customWidth="1"/>
    <col min="9479" max="9479" width="8.54296875" style="81" customWidth="1"/>
    <col min="9480" max="9480" width="2.54296875" style="81" customWidth="1"/>
    <col min="9481" max="9481" width="9.54296875" style="81" customWidth="1"/>
    <col min="9482" max="9482" width="8.54296875" style="81" customWidth="1"/>
    <col min="9483" max="9483" width="2.81640625" style="81" customWidth="1"/>
    <col min="9484" max="9484" width="9.453125" style="81" customWidth="1"/>
    <col min="9485" max="9485" width="9.54296875" style="81" customWidth="1"/>
    <col min="9486" max="9486" width="3.54296875" style="81" customWidth="1"/>
    <col min="9487" max="9728" width="8.81640625" style="81"/>
    <col min="9729" max="9729" width="30.81640625" style="81" customWidth="1"/>
    <col min="9730" max="9730" width="2.453125" style="81" customWidth="1"/>
    <col min="9731" max="9731" width="9.54296875" style="81" customWidth="1"/>
    <col min="9732" max="9732" width="8.54296875" style="81" customWidth="1"/>
    <col min="9733" max="9733" width="2.54296875" style="81" customWidth="1"/>
    <col min="9734" max="9734" width="9.54296875" style="81" customWidth="1"/>
    <col min="9735" max="9735" width="8.54296875" style="81" customWidth="1"/>
    <col min="9736" max="9736" width="2.54296875" style="81" customWidth="1"/>
    <col min="9737" max="9737" width="9.54296875" style="81" customWidth="1"/>
    <col min="9738" max="9738" width="8.54296875" style="81" customWidth="1"/>
    <col min="9739" max="9739" width="2.81640625" style="81" customWidth="1"/>
    <col min="9740" max="9740" width="9.453125" style="81" customWidth="1"/>
    <col min="9741" max="9741" width="9.54296875" style="81" customWidth="1"/>
    <col min="9742" max="9742" width="3.54296875" style="81" customWidth="1"/>
    <col min="9743" max="9984" width="8.81640625" style="81"/>
    <col min="9985" max="9985" width="30.81640625" style="81" customWidth="1"/>
    <col min="9986" max="9986" width="2.453125" style="81" customWidth="1"/>
    <col min="9987" max="9987" width="9.54296875" style="81" customWidth="1"/>
    <col min="9988" max="9988" width="8.54296875" style="81" customWidth="1"/>
    <col min="9989" max="9989" width="2.54296875" style="81" customWidth="1"/>
    <col min="9990" max="9990" width="9.54296875" style="81" customWidth="1"/>
    <col min="9991" max="9991" width="8.54296875" style="81" customWidth="1"/>
    <col min="9992" max="9992" width="2.54296875" style="81" customWidth="1"/>
    <col min="9993" max="9993" width="9.54296875" style="81" customWidth="1"/>
    <col min="9994" max="9994" width="8.54296875" style="81" customWidth="1"/>
    <col min="9995" max="9995" width="2.81640625" style="81" customWidth="1"/>
    <col min="9996" max="9996" width="9.453125" style="81" customWidth="1"/>
    <col min="9997" max="9997" width="9.54296875" style="81" customWidth="1"/>
    <col min="9998" max="9998" width="3.54296875" style="81" customWidth="1"/>
    <col min="9999" max="10240" width="8.81640625" style="81"/>
    <col min="10241" max="10241" width="30.81640625" style="81" customWidth="1"/>
    <col min="10242" max="10242" width="2.453125" style="81" customWidth="1"/>
    <col min="10243" max="10243" width="9.54296875" style="81" customWidth="1"/>
    <col min="10244" max="10244" width="8.54296875" style="81" customWidth="1"/>
    <col min="10245" max="10245" width="2.54296875" style="81" customWidth="1"/>
    <col min="10246" max="10246" width="9.54296875" style="81" customWidth="1"/>
    <col min="10247" max="10247" width="8.54296875" style="81" customWidth="1"/>
    <col min="10248" max="10248" width="2.54296875" style="81" customWidth="1"/>
    <col min="10249" max="10249" width="9.54296875" style="81" customWidth="1"/>
    <col min="10250" max="10250" width="8.54296875" style="81" customWidth="1"/>
    <col min="10251" max="10251" width="2.81640625" style="81" customWidth="1"/>
    <col min="10252" max="10252" width="9.453125" style="81" customWidth="1"/>
    <col min="10253" max="10253" width="9.54296875" style="81" customWidth="1"/>
    <col min="10254" max="10254" width="3.54296875" style="81" customWidth="1"/>
    <col min="10255" max="10496" width="8.81640625" style="81"/>
    <col min="10497" max="10497" width="30.81640625" style="81" customWidth="1"/>
    <col min="10498" max="10498" width="2.453125" style="81" customWidth="1"/>
    <col min="10499" max="10499" width="9.54296875" style="81" customWidth="1"/>
    <col min="10500" max="10500" width="8.54296875" style="81" customWidth="1"/>
    <col min="10501" max="10501" width="2.54296875" style="81" customWidth="1"/>
    <col min="10502" max="10502" width="9.54296875" style="81" customWidth="1"/>
    <col min="10503" max="10503" width="8.54296875" style="81" customWidth="1"/>
    <col min="10504" max="10504" width="2.54296875" style="81" customWidth="1"/>
    <col min="10505" max="10505" width="9.54296875" style="81" customWidth="1"/>
    <col min="10506" max="10506" width="8.54296875" style="81" customWidth="1"/>
    <col min="10507" max="10507" width="2.81640625" style="81" customWidth="1"/>
    <col min="10508" max="10508" width="9.453125" style="81" customWidth="1"/>
    <col min="10509" max="10509" width="9.54296875" style="81" customWidth="1"/>
    <col min="10510" max="10510" width="3.54296875" style="81" customWidth="1"/>
    <col min="10511" max="10752" width="8.81640625" style="81"/>
    <col min="10753" max="10753" width="30.81640625" style="81" customWidth="1"/>
    <col min="10754" max="10754" width="2.453125" style="81" customWidth="1"/>
    <col min="10755" max="10755" width="9.54296875" style="81" customWidth="1"/>
    <col min="10756" max="10756" width="8.54296875" style="81" customWidth="1"/>
    <col min="10757" max="10757" width="2.54296875" style="81" customWidth="1"/>
    <col min="10758" max="10758" width="9.54296875" style="81" customWidth="1"/>
    <col min="10759" max="10759" width="8.54296875" style="81" customWidth="1"/>
    <col min="10760" max="10760" width="2.54296875" style="81" customWidth="1"/>
    <col min="10761" max="10761" width="9.54296875" style="81" customWidth="1"/>
    <col min="10762" max="10762" width="8.54296875" style="81" customWidth="1"/>
    <col min="10763" max="10763" width="2.81640625" style="81" customWidth="1"/>
    <col min="10764" max="10764" width="9.453125" style="81" customWidth="1"/>
    <col min="10765" max="10765" width="9.54296875" style="81" customWidth="1"/>
    <col min="10766" max="10766" width="3.54296875" style="81" customWidth="1"/>
    <col min="10767" max="11008" width="8.81640625" style="81"/>
    <col min="11009" max="11009" width="30.81640625" style="81" customWidth="1"/>
    <col min="11010" max="11010" width="2.453125" style="81" customWidth="1"/>
    <col min="11011" max="11011" width="9.54296875" style="81" customWidth="1"/>
    <col min="11012" max="11012" width="8.54296875" style="81" customWidth="1"/>
    <col min="11013" max="11013" width="2.54296875" style="81" customWidth="1"/>
    <col min="11014" max="11014" width="9.54296875" style="81" customWidth="1"/>
    <col min="11015" max="11015" width="8.54296875" style="81" customWidth="1"/>
    <col min="11016" max="11016" width="2.54296875" style="81" customWidth="1"/>
    <col min="11017" max="11017" width="9.54296875" style="81" customWidth="1"/>
    <col min="11018" max="11018" width="8.54296875" style="81" customWidth="1"/>
    <col min="11019" max="11019" width="2.81640625" style="81" customWidth="1"/>
    <col min="11020" max="11020" width="9.453125" style="81" customWidth="1"/>
    <col min="11021" max="11021" width="9.54296875" style="81" customWidth="1"/>
    <col min="11022" max="11022" width="3.54296875" style="81" customWidth="1"/>
    <col min="11023" max="11264" width="8.81640625" style="81"/>
    <col min="11265" max="11265" width="30.81640625" style="81" customWidth="1"/>
    <col min="11266" max="11266" width="2.453125" style="81" customWidth="1"/>
    <col min="11267" max="11267" width="9.54296875" style="81" customWidth="1"/>
    <col min="11268" max="11268" width="8.54296875" style="81" customWidth="1"/>
    <col min="11269" max="11269" width="2.54296875" style="81" customWidth="1"/>
    <col min="11270" max="11270" width="9.54296875" style="81" customWidth="1"/>
    <col min="11271" max="11271" width="8.54296875" style="81" customWidth="1"/>
    <col min="11272" max="11272" width="2.54296875" style="81" customWidth="1"/>
    <col min="11273" max="11273" width="9.54296875" style="81" customWidth="1"/>
    <col min="11274" max="11274" width="8.54296875" style="81" customWidth="1"/>
    <col min="11275" max="11275" width="2.81640625" style="81" customWidth="1"/>
    <col min="11276" max="11276" width="9.453125" style="81" customWidth="1"/>
    <col min="11277" max="11277" width="9.54296875" style="81" customWidth="1"/>
    <col min="11278" max="11278" width="3.54296875" style="81" customWidth="1"/>
    <col min="11279" max="11520" width="8.81640625" style="81"/>
    <col min="11521" max="11521" width="30.81640625" style="81" customWidth="1"/>
    <col min="11522" max="11522" width="2.453125" style="81" customWidth="1"/>
    <col min="11523" max="11523" width="9.54296875" style="81" customWidth="1"/>
    <col min="11524" max="11524" width="8.54296875" style="81" customWidth="1"/>
    <col min="11525" max="11525" width="2.54296875" style="81" customWidth="1"/>
    <col min="11526" max="11526" width="9.54296875" style="81" customWidth="1"/>
    <col min="11527" max="11527" width="8.54296875" style="81" customWidth="1"/>
    <col min="11528" max="11528" width="2.54296875" style="81" customWidth="1"/>
    <col min="11529" max="11529" width="9.54296875" style="81" customWidth="1"/>
    <col min="11530" max="11530" width="8.54296875" style="81" customWidth="1"/>
    <col min="11531" max="11531" width="2.81640625" style="81" customWidth="1"/>
    <col min="11532" max="11532" width="9.453125" style="81" customWidth="1"/>
    <col min="11533" max="11533" width="9.54296875" style="81" customWidth="1"/>
    <col min="11534" max="11534" width="3.54296875" style="81" customWidth="1"/>
    <col min="11535" max="11776" width="8.81640625" style="81"/>
    <col min="11777" max="11777" width="30.81640625" style="81" customWidth="1"/>
    <col min="11778" max="11778" width="2.453125" style="81" customWidth="1"/>
    <col min="11779" max="11779" width="9.54296875" style="81" customWidth="1"/>
    <col min="11780" max="11780" width="8.54296875" style="81" customWidth="1"/>
    <col min="11781" max="11781" width="2.54296875" style="81" customWidth="1"/>
    <col min="11782" max="11782" width="9.54296875" style="81" customWidth="1"/>
    <col min="11783" max="11783" width="8.54296875" style="81" customWidth="1"/>
    <col min="11784" max="11784" width="2.54296875" style="81" customWidth="1"/>
    <col min="11785" max="11785" width="9.54296875" style="81" customWidth="1"/>
    <col min="11786" max="11786" width="8.54296875" style="81" customWidth="1"/>
    <col min="11787" max="11787" width="2.81640625" style="81" customWidth="1"/>
    <col min="11788" max="11788" width="9.453125" style="81" customWidth="1"/>
    <col min="11789" max="11789" width="9.54296875" style="81" customWidth="1"/>
    <col min="11790" max="11790" width="3.54296875" style="81" customWidth="1"/>
    <col min="11791" max="12032" width="8.81640625" style="81"/>
    <col min="12033" max="12033" width="30.81640625" style="81" customWidth="1"/>
    <col min="12034" max="12034" width="2.453125" style="81" customWidth="1"/>
    <col min="12035" max="12035" width="9.54296875" style="81" customWidth="1"/>
    <col min="12036" max="12036" width="8.54296875" style="81" customWidth="1"/>
    <col min="12037" max="12037" width="2.54296875" style="81" customWidth="1"/>
    <col min="12038" max="12038" width="9.54296875" style="81" customWidth="1"/>
    <col min="12039" max="12039" width="8.54296875" style="81" customWidth="1"/>
    <col min="12040" max="12040" width="2.54296875" style="81" customWidth="1"/>
    <col min="12041" max="12041" width="9.54296875" style="81" customWidth="1"/>
    <col min="12042" max="12042" width="8.54296875" style="81" customWidth="1"/>
    <col min="12043" max="12043" width="2.81640625" style="81" customWidth="1"/>
    <col min="12044" max="12044" width="9.453125" style="81" customWidth="1"/>
    <col min="12045" max="12045" width="9.54296875" style="81" customWidth="1"/>
    <col min="12046" max="12046" width="3.54296875" style="81" customWidth="1"/>
    <col min="12047" max="12288" width="8.81640625" style="81"/>
    <col min="12289" max="12289" width="30.81640625" style="81" customWidth="1"/>
    <col min="12290" max="12290" width="2.453125" style="81" customWidth="1"/>
    <col min="12291" max="12291" width="9.54296875" style="81" customWidth="1"/>
    <col min="12292" max="12292" width="8.54296875" style="81" customWidth="1"/>
    <col min="12293" max="12293" width="2.54296875" style="81" customWidth="1"/>
    <col min="12294" max="12294" width="9.54296875" style="81" customWidth="1"/>
    <col min="12295" max="12295" width="8.54296875" style="81" customWidth="1"/>
    <col min="12296" max="12296" width="2.54296875" style="81" customWidth="1"/>
    <col min="12297" max="12297" width="9.54296875" style="81" customWidth="1"/>
    <col min="12298" max="12298" width="8.54296875" style="81" customWidth="1"/>
    <col min="12299" max="12299" width="2.81640625" style="81" customWidth="1"/>
    <col min="12300" max="12300" width="9.453125" style="81" customWidth="1"/>
    <col min="12301" max="12301" width="9.54296875" style="81" customWidth="1"/>
    <col min="12302" max="12302" width="3.54296875" style="81" customWidth="1"/>
    <col min="12303" max="12544" width="8.81640625" style="81"/>
    <col min="12545" max="12545" width="30.81640625" style="81" customWidth="1"/>
    <col min="12546" max="12546" width="2.453125" style="81" customWidth="1"/>
    <col min="12547" max="12547" width="9.54296875" style="81" customWidth="1"/>
    <col min="12548" max="12548" width="8.54296875" style="81" customWidth="1"/>
    <col min="12549" max="12549" width="2.54296875" style="81" customWidth="1"/>
    <col min="12550" max="12550" width="9.54296875" style="81" customWidth="1"/>
    <col min="12551" max="12551" width="8.54296875" style="81" customWidth="1"/>
    <col min="12552" max="12552" width="2.54296875" style="81" customWidth="1"/>
    <col min="12553" max="12553" width="9.54296875" style="81" customWidth="1"/>
    <col min="12554" max="12554" width="8.54296875" style="81" customWidth="1"/>
    <col min="12555" max="12555" width="2.81640625" style="81" customWidth="1"/>
    <col min="12556" max="12556" width="9.453125" style="81" customWidth="1"/>
    <col min="12557" max="12557" width="9.54296875" style="81" customWidth="1"/>
    <col min="12558" max="12558" width="3.54296875" style="81" customWidth="1"/>
    <col min="12559" max="12800" width="8.81640625" style="81"/>
    <col min="12801" max="12801" width="30.81640625" style="81" customWidth="1"/>
    <col min="12802" max="12802" width="2.453125" style="81" customWidth="1"/>
    <col min="12803" max="12803" width="9.54296875" style="81" customWidth="1"/>
    <col min="12804" max="12804" width="8.54296875" style="81" customWidth="1"/>
    <col min="12805" max="12805" width="2.54296875" style="81" customWidth="1"/>
    <col min="12806" max="12806" width="9.54296875" style="81" customWidth="1"/>
    <col min="12807" max="12807" width="8.54296875" style="81" customWidth="1"/>
    <col min="12808" max="12808" width="2.54296875" style="81" customWidth="1"/>
    <col min="12809" max="12809" width="9.54296875" style="81" customWidth="1"/>
    <col min="12810" max="12810" width="8.54296875" style="81" customWidth="1"/>
    <col min="12811" max="12811" width="2.81640625" style="81" customWidth="1"/>
    <col min="12812" max="12812" width="9.453125" style="81" customWidth="1"/>
    <col min="12813" max="12813" width="9.54296875" style="81" customWidth="1"/>
    <col min="12814" max="12814" width="3.54296875" style="81" customWidth="1"/>
    <col min="12815" max="13056" width="8.81640625" style="81"/>
    <col min="13057" max="13057" width="30.81640625" style="81" customWidth="1"/>
    <col min="13058" max="13058" width="2.453125" style="81" customWidth="1"/>
    <col min="13059" max="13059" width="9.54296875" style="81" customWidth="1"/>
    <col min="13060" max="13060" width="8.54296875" style="81" customWidth="1"/>
    <col min="13061" max="13061" width="2.54296875" style="81" customWidth="1"/>
    <col min="13062" max="13062" width="9.54296875" style="81" customWidth="1"/>
    <col min="13063" max="13063" width="8.54296875" style="81" customWidth="1"/>
    <col min="13064" max="13064" width="2.54296875" style="81" customWidth="1"/>
    <col min="13065" max="13065" width="9.54296875" style="81" customWidth="1"/>
    <col min="13066" max="13066" width="8.54296875" style="81" customWidth="1"/>
    <col min="13067" max="13067" width="2.81640625" style="81" customWidth="1"/>
    <col min="13068" max="13068" width="9.453125" style="81" customWidth="1"/>
    <col min="13069" max="13069" width="9.54296875" style="81" customWidth="1"/>
    <col min="13070" max="13070" width="3.54296875" style="81" customWidth="1"/>
    <col min="13071" max="13312" width="8.81640625" style="81"/>
    <col min="13313" max="13313" width="30.81640625" style="81" customWidth="1"/>
    <col min="13314" max="13314" width="2.453125" style="81" customWidth="1"/>
    <col min="13315" max="13315" width="9.54296875" style="81" customWidth="1"/>
    <col min="13316" max="13316" width="8.54296875" style="81" customWidth="1"/>
    <col min="13317" max="13317" width="2.54296875" style="81" customWidth="1"/>
    <col min="13318" max="13318" width="9.54296875" style="81" customWidth="1"/>
    <col min="13319" max="13319" width="8.54296875" style="81" customWidth="1"/>
    <col min="13320" max="13320" width="2.54296875" style="81" customWidth="1"/>
    <col min="13321" max="13321" width="9.54296875" style="81" customWidth="1"/>
    <col min="13322" max="13322" width="8.54296875" style="81" customWidth="1"/>
    <col min="13323" max="13323" width="2.81640625" style="81" customWidth="1"/>
    <col min="13324" max="13324" width="9.453125" style="81" customWidth="1"/>
    <col min="13325" max="13325" width="9.54296875" style="81" customWidth="1"/>
    <col min="13326" max="13326" width="3.54296875" style="81" customWidth="1"/>
    <col min="13327" max="13568" width="8.81640625" style="81"/>
    <col min="13569" max="13569" width="30.81640625" style="81" customWidth="1"/>
    <col min="13570" max="13570" width="2.453125" style="81" customWidth="1"/>
    <col min="13571" max="13571" width="9.54296875" style="81" customWidth="1"/>
    <col min="13572" max="13572" width="8.54296875" style="81" customWidth="1"/>
    <col min="13573" max="13573" width="2.54296875" style="81" customWidth="1"/>
    <col min="13574" max="13574" width="9.54296875" style="81" customWidth="1"/>
    <col min="13575" max="13575" width="8.54296875" style="81" customWidth="1"/>
    <col min="13576" max="13576" width="2.54296875" style="81" customWidth="1"/>
    <col min="13577" max="13577" width="9.54296875" style="81" customWidth="1"/>
    <col min="13578" max="13578" width="8.54296875" style="81" customWidth="1"/>
    <col min="13579" max="13579" width="2.81640625" style="81" customWidth="1"/>
    <col min="13580" max="13580" width="9.453125" style="81" customWidth="1"/>
    <col min="13581" max="13581" width="9.54296875" style="81" customWidth="1"/>
    <col min="13582" max="13582" width="3.54296875" style="81" customWidth="1"/>
    <col min="13583" max="13824" width="8.81640625" style="81"/>
    <col min="13825" max="13825" width="30.81640625" style="81" customWidth="1"/>
    <col min="13826" max="13826" width="2.453125" style="81" customWidth="1"/>
    <col min="13827" max="13827" width="9.54296875" style="81" customWidth="1"/>
    <col min="13828" max="13828" width="8.54296875" style="81" customWidth="1"/>
    <col min="13829" max="13829" width="2.54296875" style="81" customWidth="1"/>
    <col min="13830" max="13830" width="9.54296875" style="81" customWidth="1"/>
    <col min="13831" max="13831" width="8.54296875" style="81" customWidth="1"/>
    <col min="13832" max="13832" width="2.54296875" style="81" customWidth="1"/>
    <col min="13833" max="13833" width="9.54296875" style="81" customWidth="1"/>
    <col min="13834" max="13834" width="8.54296875" style="81" customWidth="1"/>
    <col min="13835" max="13835" width="2.81640625" style="81" customWidth="1"/>
    <col min="13836" max="13836" width="9.453125" style="81" customWidth="1"/>
    <col min="13837" max="13837" width="9.54296875" style="81" customWidth="1"/>
    <col min="13838" max="13838" width="3.54296875" style="81" customWidth="1"/>
    <col min="13839" max="14080" width="8.81640625" style="81"/>
    <col min="14081" max="14081" width="30.81640625" style="81" customWidth="1"/>
    <col min="14082" max="14082" width="2.453125" style="81" customWidth="1"/>
    <col min="14083" max="14083" width="9.54296875" style="81" customWidth="1"/>
    <col min="14084" max="14084" width="8.54296875" style="81" customWidth="1"/>
    <col min="14085" max="14085" width="2.54296875" style="81" customWidth="1"/>
    <col min="14086" max="14086" width="9.54296875" style="81" customWidth="1"/>
    <col min="14087" max="14087" width="8.54296875" style="81" customWidth="1"/>
    <col min="14088" max="14088" width="2.54296875" style="81" customWidth="1"/>
    <col min="14089" max="14089" width="9.54296875" style="81" customWidth="1"/>
    <col min="14090" max="14090" width="8.54296875" style="81" customWidth="1"/>
    <col min="14091" max="14091" width="2.81640625" style="81" customWidth="1"/>
    <col min="14092" max="14092" width="9.453125" style="81" customWidth="1"/>
    <col min="14093" max="14093" width="9.54296875" style="81" customWidth="1"/>
    <col min="14094" max="14094" width="3.54296875" style="81" customWidth="1"/>
    <col min="14095" max="14336" width="8.81640625" style="81"/>
    <col min="14337" max="14337" width="30.81640625" style="81" customWidth="1"/>
    <col min="14338" max="14338" width="2.453125" style="81" customWidth="1"/>
    <col min="14339" max="14339" width="9.54296875" style="81" customWidth="1"/>
    <col min="14340" max="14340" width="8.54296875" style="81" customWidth="1"/>
    <col min="14341" max="14341" width="2.54296875" style="81" customWidth="1"/>
    <col min="14342" max="14342" width="9.54296875" style="81" customWidth="1"/>
    <col min="14343" max="14343" width="8.54296875" style="81" customWidth="1"/>
    <col min="14344" max="14344" width="2.54296875" style="81" customWidth="1"/>
    <col min="14345" max="14345" width="9.54296875" style="81" customWidth="1"/>
    <col min="14346" max="14346" width="8.54296875" style="81" customWidth="1"/>
    <col min="14347" max="14347" width="2.81640625" style="81" customWidth="1"/>
    <col min="14348" max="14348" width="9.453125" style="81" customWidth="1"/>
    <col min="14349" max="14349" width="9.54296875" style="81" customWidth="1"/>
    <col min="14350" max="14350" width="3.54296875" style="81" customWidth="1"/>
    <col min="14351" max="14592" width="8.81640625" style="81"/>
    <col min="14593" max="14593" width="30.81640625" style="81" customWidth="1"/>
    <col min="14594" max="14594" width="2.453125" style="81" customWidth="1"/>
    <col min="14595" max="14595" width="9.54296875" style="81" customWidth="1"/>
    <col min="14596" max="14596" width="8.54296875" style="81" customWidth="1"/>
    <col min="14597" max="14597" width="2.54296875" style="81" customWidth="1"/>
    <col min="14598" max="14598" width="9.54296875" style="81" customWidth="1"/>
    <col min="14599" max="14599" width="8.54296875" style="81" customWidth="1"/>
    <col min="14600" max="14600" width="2.54296875" style="81" customWidth="1"/>
    <col min="14601" max="14601" width="9.54296875" style="81" customWidth="1"/>
    <col min="14602" max="14602" width="8.54296875" style="81" customWidth="1"/>
    <col min="14603" max="14603" width="2.81640625" style="81" customWidth="1"/>
    <col min="14604" max="14604" width="9.453125" style="81" customWidth="1"/>
    <col min="14605" max="14605" width="9.54296875" style="81" customWidth="1"/>
    <col min="14606" max="14606" width="3.54296875" style="81" customWidth="1"/>
    <col min="14607" max="14848" width="8.81640625" style="81"/>
    <col min="14849" max="14849" width="30.81640625" style="81" customWidth="1"/>
    <col min="14850" max="14850" width="2.453125" style="81" customWidth="1"/>
    <col min="14851" max="14851" width="9.54296875" style="81" customWidth="1"/>
    <col min="14852" max="14852" width="8.54296875" style="81" customWidth="1"/>
    <col min="14853" max="14853" width="2.54296875" style="81" customWidth="1"/>
    <col min="14854" max="14854" width="9.54296875" style="81" customWidth="1"/>
    <col min="14855" max="14855" width="8.54296875" style="81" customWidth="1"/>
    <col min="14856" max="14856" width="2.54296875" style="81" customWidth="1"/>
    <col min="14857" max="14857" width="9.54296875" style="81" customWidth="1"/>
    <col min="14858" max="14858" width="8.54296875" style="81" customWidth="1"/>
    <col min="14859" max="14859" width="2.81640625" style="81" customWidth="1"/>
    <col min="14860" max="14860" width="9.453125" style="81" customWidth="1"/>
    <col min="14861" max="14861" width="9.54296875" style="81" customWidth="1"/>
    <col min="14862" max="14862" width="3.54296875" style="81" customWidth="1"/>
    <col min="14863" max="15104" width="8.81640625" style="81"/>
    <col min="15105" max="15105" width="30.81640625" style="81" customWidth="1"/>
    <col min="15106" max="15106" width="2.453125" style="81" customWidth="1"/>
    <col min="15107" max="15107" width="9.54296875" style="81" customWidth="1"/>
    <col min="15108" max="15108" width="8.54296875" style="81" customWidth="1"/>
    <col min="15109" max="15109" width="2.54296875" style="81" customWidth="1"/>
    <col min="15110" max="15110" width="9.54296875" style="81" customWidth="1"/>
    <col min="15111" max="15111" width="8.54296875" style="81" customWidth="1"/>
    <col min="15112" max="15112" width="2.54296875" style="81" customWidth="1"/>
    <col min="15113" max="15113" width="9.54296875" style="81" customWidth="1"/>
    <col min="15114" max="15114" width="8.54296875" style="81" customWidth="1"/>
    <col min="15115" max="15115" width="2.81640625" style="81" customWidth="1"/>
    <col min="15116" max="15116" width="9.453125" style="81" customWidth="1"/>
    <col min="15117" max="15117" width="9.54296875" style="81" customWidth="1"/>
    <col min="15118" max="15118" width="3.54296875" style="81" customWidth="1"/>
    <col min="15119" max="15360" width="8.81640625" style="81"/>
    <col min="15361" max="15361" width="30.81640625" style="81" customWidth="1"/>
    <col min="15362" max="15362" width="2.453125" style="81" customWidth="1"/>
    <col min="15363" max="15363" width="9.54296875" style="81" customWidth="1"/>
    <col min="15364" max="15364" width="8.54296875" style="81" customWidth="1"/>
    <col min="15365" max="15365" width="2.54296875" style="81" customWidth="1"/>
    <col min="15366" max="15366" width="9.54296875" style="81" customWidth="1"/>
    <col min="15367" max="15367" width="8.54296875" style="81" customWidth="1"/>
    <col min="15368" max="15368" width="2.54296875" style="81" customWidth="1"/>
    <col min="15369" max="15369" width="9.54296875" style="81" customWidth="1"/>
    <col min="15370" max="15370" width="8.54296875" style="81" customWidth="1"/>
    <col min="15371" max="15371" width="2.81640625" style="81" customWidth="1"/>
    <col min="15372" max="15372" width="9.453125" style="81" customWidth="1"/>
    <col min="15373" max="15373" width="9.54296875" style="81" customWidth="1"/>
    <col min="15374" max="15374" width="3.54296875" style="81" customWidth="1"/>
    <col min="15375" max="15616" width="8.81640625" style="81"/>
    <col min="15617" max="15617" width="30.81640625" style="81" customWidth="1"/>
    <col min="15618" max="15618" width="2.453125" style="81" customWidth="1"/>
    <col min="15619" max="15619" width="9.54296875" style="81" customWidth="1"/>
    <col min="15620" max="15620" width="8.54296875" style="81" customWidth="1"/>
    <col min="15621" max="15621" width="2.54296875" style="81" customWidth="1"/>
    <col min="15622" max="15622" width="9.54296875" style="81" customWidth="1"/>
    <col min="15623" max="15623" width="8.54296875" style="81" customWidth="1"/>
    <col min="15624" max="15624" width="2.54296875" style="81" customWidth="1"/>
    <col min="15625" max="15625" width="9.54296875" style="81" customWidth="1"/>
    <col min="15626" max="15626" width="8.54296875" style="81" customWidth="1"/>
    <col min="15627" max="15627" width="2.81640625" style="81" customWidth="1"/>
    <col min="15628" max="15628" width="9.453125" style="81" customWidth="1"/>
    <col min="15629" max="15629" width="9.54296875" style="81" customWidth="1"/>
    <col min="15630" max="15630" width="3.54296875" style="81" customWidth="1"/>
    <col min="15631" max="15872" width="8.81640625" style="81"/>
    <col min="15873" max="15873" width="30.81640625" style="81" customWidth="1"/>
    <col min="15874" max="15874" width="2.453125" style="81" customWidth="1"/>
    <col min="15875" max="15875" width="9.54296875" style="81" customWidth="1"/>
    <col min="15876" max="15876" width="8.54296875" style="81" customWidth="1"/>
    <col min="15877" max="15877" width="2.54296875" style="81" customWidth="1"/>
    <col min="15878" max="15878" width="9.54296875" style="81" customWidth="1"/>
    <col min="15879" max="15879" width="8.54296875" style="81" customWidth="1"/>
    <col min="15880" max="15880" width="2.54296875" style="81" customWidth="1"/>
    <col min="15881" max="15881" width="9.54296875" style="81" customWidth="1"/>
    <col min="15882" max="15882" width="8.54296875" style="81" customWidth="1"/>
    <col min="15883" max="15883" width="2.81640625" style="81" customWidth="1"/>
    <col min="15884" max="15884" width="9.453125" style="81" customWidth="1"/>
    <col min="15885" max="15885" width="9.54296875" style="81" customWidth="1"/>
    <col min="15886" max="15886" width="3.54296875" style="81" customWidth="1"/>
    <col min="15887" max="16128" width="8.81640625" style="81"/>
    <col min="16129" max="16129" width="30.81640625" style="81" customWidth="1"/>
    <col min="16130" max="16130" width="2.453125" style="81" customWidth="1"/>
    <col min="16131" max="16131" width="9.54296875" style="81" customWidth="1"/>
    <col min="16132" max="16132" width="8.54296875" style="81" customWidth="1"/>
    <col min="16133" max="16133" width="2.54296875" style="81" customWidth="1"/>
    <col min="16134" max="16134" width="9.54296875" style="81" customWidth="1"/>
    <col min="16135" max="16135" width="8.54296875" style="81" customWidth="1"/>
    <col min="16136" max="16136" width="2.54296875" style="81" customWidth="1"/>
    <col min="16137" max="16137" width="9.54296875" style="81" customWidth="1"/>
    <col min="16138" max="16138" width="8.54296875" style="81" customWidth="1"/>
    <col min="16139" max="16139" width="2.81640625" style="81" customWidth="1"/>
    <col min="16140" max="16140" width="9.453125" style="81" customWidth="1"/>
    <col min="16141" max="16141" width="9.54296875" style="81" customWidth="1"/>
    <col min="16142" max="16142" width="3.54296875" style="81" customWidth="1"/>
    <col min="16143" max="16384" width="8.81640625" style="81"/>
  </cols>
  <sheetData>
    <row r="1" spans="1:14">
      <c r="A1" s="90" t="s">
        <v>144</v>
      </c>
    </row>
    <row r="2" spans="1:14">
      <c r="A2" s="90" t="s">
        <v>145</v>
      </c>
    </row>
    <row r="3" spans="1:14" ht="7" customHeight="1"/>
    <row r="4" spans="1:14">
      <c r="A4" s="14" t="s">
        <v>1806</v>
      </c>
    </row>
    <row r="5" spans="1:14" ht="7.5" customHeight="1" thickBot="1"/>
    <row r="6" spans="1:14" ht="7" customHeight="1">
      <c r="A6" s="92"/>
      <c r="B6" s="83"/>
      <c r="C6" s="99"/>
      <c r="D6" s="92"/>
      <c r="E6" s="92"/>
      <c r="F6" s="99"/>
      <c r="G6" s="99"/>
      <c r="H6" s="99"/>
      <c r="I6" s="99"/>
      <c r="J6" s="99"/>
      <c r="K6" s="99"/>
      <c r="L6" s="99"/>
      <c r="M6" s="99"/>
    </row>
    <row r="7" spans="1:14" ht="15">
      <c r="C7" s="1086" t="s">
        <v>146</v>
      </c>
      <c r="D7" s="1086"/>
      <c r="E7" s="1086"/>
      <c r="F7" s="1086"/>
      <c r="G7" s="1086"/>
      <c r="H7" s="1086"/>
      <c r="I7" s="1086"/>
      <c r="J7" s="1086"/>
      <c r="K7" s="1086"/>
      <c r="L7" s="1086"/>
      <c r="M7" s="1086"/>
      <c r="N7" s="16"/>
    </row>
    <row r="8" spans="1:14" ht="13">
      <c r="A8" s="17" t="s">
        <v>147</v>
      </c>
      <c r="C8" s="1087" t="s">
        <v>148</v>
      </c>
      <c r="D8" s="1087"/>
      <c r="F8" s="1088" t="s">
        <v>149</v>
      </c>
      <c r="G8" s="1088"/>
      <c r="H8" s="19"/>
      <c r="I8" s="1088" t="s">
        <v>150</v>
      </c>
      <c r="J8" s="1088"/>
      <c r="K8" s="19"/>
      <c r="L8" s="1088" t="s">
        <v>151</v>
      </c>
      <c r="M8" s="1088"/>
      <c r="N8" s="16"/>
    </row>
    <row r="9" spans="1:14" ht="13">
      <c r="C9" s="20" t="s">
        <v>152</v>
      </c>
      <c r="D9" s="21" t="s">
        <v>153</v>
      </c>
      <c r="F9" s="21" t="s">
        <v>152</v>
      </c>
      <c r="G9" s="21" t="s">
        <v>153</v>
      </c>
      <c r="I9" s="21" t="s">
        <v>152</v>
      </c>
      <c r="J9" s="21" t="s">
        <v>153</v>
      </c>
      <c r="L9" s="21" t="s">
        <v>152</v>
      </c>
      <c r="M9" s="21" t="s">
        <v>153</v>
      </c>
      <c r="N9" s="22"/>
    </row>
    <row r="10" spans="1:14" ht="7" customHeight="1" thickBot="1">
      <c r="A10" s="97"/>
      <c r="B10" s="86"/>
      <c r="C10" s="102"/>
      <c r="D10" s="97"/>
      <c r="E10" s="97"/>
      <c r="F10" s="102"/>
      <c r="G10" s="102"/>
      <c r="H10" s="102"/>
      <c r="I10" s="102"/>
      <c r="J10" s="102"/>
      <c r="K10" s="102"/>
      <c r="L10" s="102"/>
      <c r="M10" s="102"/>
    </row>
    <row r="11" spans="1:14" ht="7" customHeight="1"/>
    <row r="12" spans="1:14" ht="13">
      <c r="A12" s="17" t="s">
        <v>122</v>
      </c>
      <c r="C12" s="91">
        <f>IF($A12&lt;&gt;0,F12+I12+L12,"")</f>
        <v>331.5</v>
      </c>
      <c r="D12" s="104">
        <f>IF($A12&lt;&gt;0,G12+J12+M12,"")</f>
        <v>100</v>
      </c>
      <c r="F12" s="91">
        <f>SUM(F14+F30)</f>
        <v>1</v>
      </c>
      <c r="G12" s="91">
        <f>IF($A12&lt;&gt;0,F12/$C12*100,"")</f>
        <v>0.30165912518853699</v>
      </c>
      <c r="I12" s="91">
        <f>SUM(I14+I30)</f>
        <v>65.25</v>
      </c>
      <c r="J12" s="91">
        <f>IF($A12&lt;&gt;0,I12/$C12*100,"")</f>
        <v>19.683257918552037</v>
      </c>
      <c r="L12" s="91">
        <f>SUM(L14+L30)</f>
        <v>265.25</v>
      </c>
      <c r="M12" s="91">
        <f>IF($A12&lt;&gt;0,L12/$C12*100,"")</f>
        <v>80.015082956259434</v>
      </c>
    </row>
    <row r="13" spans="1:14" ht="7" customHeight="1">
      <c r="C13" s="91" t="str">
        <f t="shared" ref="C13:D28" si="0">IF($A13&lt;&gt;0,F13+I13+L13,"")</f>
        <v/>
      </c>
      <c r="D13" s="104" t="str">
        <f t="shared" si="0"/>
        <v/>
      </c>
      <c r="G13" s="91" t="str">
        <f>IF($A13&lt;&gt;0,F13/$C13*100,"")</f>
        <v/>
      </c>
      <c r="J13" s="91" t="str">
        <f>IF($A13&lt;&gt;0,I13/$C13*100,"")</f>
        <v/>
      </c>
      <c r="L13" s="91" t="s">
        <v>154</v>
      </c>
      <c r="M13" s="91" t="str">
        <f>IF($A13&lt;&gt;0,L13/$C13*100,"")</f>
        <v/>
      </c>
    </row>
    <row r="14" spans="1:14" ht="13">
      <c r="A14" s="17" t="s">
        <v>391</v>
      </c>
      <c r="C14" s="91">
        <f t="shared" si="0"/>
        <v>269.75</v>
      </c>
      <c r="D14" s="104">
        <f t="shared" si="0"/>
        <v>100</v>
      </c>
      <c r="F14" s="91">
        <f>+F18+F30</f>
        <v>0.5</v>
      </c>
      <c r="G14" s="91">
        <f>IF($A14&lt;&gt;0,F14/$C14*100,"")</f>
        <v>0.18535681186283595</v>
      </c>
      <c r="I14" s="91">
        <f>+I18+I30</f>
        <v>51.75</v>
      </c>
      <c r="J14" s="91">
        <f>IF($A14&lt;&gt;0,I14/$C14*100,"")</f>
        <v>19.184430027803522</v>
      </c>
      <c r="L14" s="91">
        <f>+L18+L30</f>
        <v>217.5</v>
      </c>
      <c r="M14" s="91">
        <f>IF($A14&lt;&gt;0,L14/$C14*100,"")</f>
        <v>80.630213160333639</v>
      </c>
    </row>
    <row r="15" spans="1:14" ht="7" customHeight="1">
      <c r="C15" s="91" t="str">
        <f t="shared" si="0"/>
        <v/>
      </c>
      <c r="D15" s="104" t="str">
        <f t="shared" si="0"/>
        <v/>
      </c>
      <c r="G15" s="91" t="str">
        <f>IF($A15&lt;&gt;0,F15/$C15*100,"")</f>
        <v/>
      </c>
      <c r="J15" s="91" t="str">
        <f>IF($A15&lt;&gt;0,I15/$C15*100,"")</f>
        <v/>
      </c>
      <c r="L15" s="91" t="s">
        <v>154</v>
      </c>
      <c r="M15" s="91" t="str">
        <f>IF($A15&lt;&gt;0,L15/$C15*100,"")</f>
        <v/>
      </c>
    </row>
    <row r="16" spans="1:14" hidden="1">
      <c r="A16" s="14" t="s">
        <v>292</v>
      </c>
      <c r="C16" s="91">
        <f t="shared" si="0"/>
        <v>0</v>
      </c>
      <c r="D16" s="104" t="e">
        <f t="shared" si="0"/>
        <v>#DIV/0!</v>
      </c>
      <c r="F16" s="25">
        <v>0</v>
      </c>
      <c r="G16" s="91" t="e">
        <f t="shared" ref="G16:G34" si="1">IF($A16&lt;&gt;0,F16/$C16*100,"")</f>
        <v>#DIV/0!</v>
      </c>
      <c r="H16" s="25"/>
      <c r="I16" s="25">
        <v>0</v>
      </c>
      <c r="J16" s="91" t="e">
        <f t="shared" ref="J16:J34" si="2">IF($A16&lt;&gt;0,I16/$C16*100,"")</f>
        <v>#DIV/0!</v>
      </c>
      <c r="K16" s="25"/>
      <c r="L16" s="91">
        <v>0</v>
      </c>
      <c r="M16" s="91" t="e">
        <f t="shared" ref="M16:M34" si="3">IF($A16&lt;&gt;0,L16/$C16*100,"")</f>
        <v>#DIV/0!</v>
      </c>
    </row>
    <row r="17" spans="1:13" hidden="1">
      <c r="A17" s="14" t="s">
        <v>293</v>
      </c>
      <c r="C17" s="91">
        <f t="shared" si="0"/>
        <v>0</v>
      </c>
      <c r="D17" s="104" t="e">
        <f t="shared" si="0"/>
        <v>#DIV/0!</v>
      </c>
      <c r="F17" s="25">
        <v>0</v>
      </c>
      <c r="G17" s="91" t="e">
        <f t="shared" si="1"/>
        <v>#DIV/0!</v>
      </c>
      <c r="H17" s="25"/>
      <c r="I17" s="25">
        <v>0</v>
      </c>
      <c r="J17" s="91" t="e">
        <f t="shared" si="2"/>
        <v>#DIV/0!</v>
      </c>
      <c r="K17" s="25"/>
      <c r="L17" s="91">
        <v>0</v>
      </c>
      <c r="M17" s="91" t="e">
        <f t="shared" si="3"/>
        <v>#DIV/0!</v>
      </c>
    </row>
    <row r="18" spans="1:13" ht="13">
      <c r="A18" s="17" t="s">
        <v>122</v>
      </c>
      <c r="C18" s="91">
        <f t="shared" si="0"/>
        <v>208</v>
      </c>
      <c r="D18" s="104">
        <f t="shared" si="0"/>
        <v>100.00000000000001</v>
      </c>
      <c r="F18" s="91">
        <f>SUM(F19:F28)</f>
        <v>0</v>
      </c>
      <c r="G18" s="91">
        <f t="shared" si="1"/>
        <v>0</v>
      </c>
      <c r="I18" s="91">
        <f>SUM(I19:I28)</f>
        <v>38.25</v>
      </c>
      <c r="J18" s="91">
        <f t="shared" si="2"/>
        <v>18.389423076923077</v>
      </c>
      <c r="L18" s="91">
        <f>SUM(L19:L28)</f>
        <v>169.75</v>
      </c>
      <c r="M18" s="91">
        <f t="shared" si="3"/>
        <v>81.610576923076934</v>
      </c>
    </row>
    <row r="19" spans="1:13">
      <c r="C19" s="91" t="str">
        <f t="shared" si="0"/>
        <v/>
      </c>
      <c r="D19" s="104" t="str">
        <f t="shared" si="0"/>
        <v/>
      </c>
      <c r="G19" s="91" t="str">
        <f t="shared" si="1"/>
        <v/>
      </c>
      <c r="J19" s="91" t="str">
        <f t="shared" si="2"/>
        <v/>
      </c>
      <c r="L19" s="91" t="s">
        <v>154</v>
      </c>
      <c r="M19" s="91" t="str">
        <f t="shared" si="3"/>
        <v/>
      </c>
    </row>
    <row r="20" spans="1:13">
      <c r="A20" s="90" t="s">
        <v>294</v>
      </c>
      <c r="C20" s="91">
        <f t="shared" si="0"/>
        <v>6.5</v>
      </c>
      <c r="D20" s="104">
        <f t="shared" si="0"/>
        <v>100</v>
      </c>
      <c r="F20" s="91">
        <v>0</v>
      </c>
      <c r="G20" s="91">
        <f t="shared" si="1"/>
        <v>0</v>
      </c>
      <c r="I20" s="91">
        <v>1</v>
      </c>
      <c r="J20" s="91">
        <f t="shared" si="2"/>
        <v>15.384615384615385</v>
      </c>
      <c r="L20" s="91">
        <v>5.5</v>
      </c>
      <c r="M20" s="91">
        <f t="shared" si="3"/>
        <v>84.615384615384613</v>
      </c>
    </row>
    <row r="21" spans="1:13">
      <c r="D21" s="104"/>
    </row>
    <row r="22" spans="1:13">
      <c r="A22" s="90" t="s">
        <v>295</v>
      </c>
      <c r="C22" s="91">
        <f t="shared" si="0"/>
        <v>47</v>
      </c>
      <c r="D22" s="104">
        <f t="shared" si="0"/>
        <v>100</v>
      </c>
      <c r="F22" s="91">
        <v>0</v>
      </c>
      <c r="G22" s="91">
        <f t="shared" si="1"/>
        <v>0</v>
      </c>
      <c r="I22" s="91">
        <v>0</v>
      </c>
      <c r="J22" s="91">
        <f t="shared" si="2"/>
        <v>0</v>
      </c>
      <c r="L22" s="91">
        <v>47</v>
      </c>
      <c r="M22" s="91">
        <f t="shared" si="3"/>
        <v>100</v>
      </c>
    </row>
    <row r="23" spans="1:13">
      <c r="D23" s="104"/>
    </row>
    <row r="24" spans="1:13">
      <c r="A24" s="90" t="s">
        <v>296</v>
      </c>
      <c r="C24" s="91">
        <f t="shared" si="0"/>
        <v>41.75</v>
      </c>
      <c r="D24" s="104">
        <f t="shared" si="0"/>
        <v>100</v>
      </c>
      <c r="F24" s="91">
        <v>0</v>
      </c>
      <c r="G24" s="91">
        <f t="shared" si="1"/>
        <v>0</v>
      </c>
      <c r="I24" s="91">
        <v>3.5</v>
      </c>
      <c r="J24" s="91">
        <f t="shared" si="2"/>
        <v>8.3832335329341312</v>
      </c>
      <c r="L24" s="91">
        <v>38.25</v>
      </c>
      <c r="M24" s="91">
        <f t="shared" si="3"/>
        <v>91.616766467065872</v>
      </c>
    </row>
    <row r="25" spans="1:13" ht="10.5" customHeight="1">
      <c r="D25" s="104"/>
    </row>
    <row r="26" spans="1:13">
      <c r="A26" s="90" t="s">
        <v>297</v>
      </c>
      <c r="C26" s="91">
        <f t="shared" si="0"/>
        <v>39.5</v>
      </c>
      <c r="D26" s="104">
        <f t="shared" si="0"/>
        <v>100</v>
      </c>
      <c r="F26" s="91">
        <v>0</v>
      </c>
      <c r="G26" s="91">
        <f t="shared" si="1"/>
        <v>0</v>
      </c>
      <c r="I26" s="91">
        <v>30.25</v>
      </c>
      <c r="J26" s="91">
        <f t="shared" si="2"/>
        <v>76.582278481012651</v>
      </c>
      <c r="L26" s="91">
        <v>9.25</v>
      </c>
      <c r="M26" s="91">
        <f t="shared" si="3"/>
        <v>23.417721518987342</v>
      </c>
    </row>
    <row r="27" spans="1:13" ht="9.75" customHeight="1">
      <c r="D27" s="104"/>
    </row>
    <row r="28" spans="1:13">
      <c r="A28" s="90" t="s">
        <v>298</v>
      </c>
      <c r="C28" s="91">
        <f t="shared" si="0"/>
        <v>73.25</v>
      </c>
      <c r="D28" s="104">
        <f t="shared" si="0"/>
        <v>100</v>
      </c>
      <c r="F28" s="91">
        <v>0</v>
      </c>
      <c r="G28" s="91">
        <f t="shared" si="1"/>
        <v>0</v>
      </c>
      <c r="I28" s="91">
        <v>3.5</v>
      </c>
      <c r="J28" s="91">
        <f t="shared" si="2"/>
        <v>4.7781569965870307</v>
      </c>
      <c r="L28" s="91">
        <v>69.75</v>
      </c>
      <c r="M28" s="91">
        <f t="shared" si="3"/>
        <v>95.221843003412971</v>
      </c>
    </row>
    <row r="29" spans="1:13">
      <c r="C29" s="91" t="str">
        <f t="shared" ref="C29:D34" si="4">IF($A29&lt;&gt;0,F29+I29+L29,"")</f>
        <v/>
      </c>
      <c r="D29" s="104" t="str">
        <f t="shared" si="4"/>
        <v/>
      </c>
      <c r="G29" s="91" t="str">
        <f t="shared" si="1"/>
        <v/>
      </c>
      <c r="J29" s="91" t="str">
        <f t="shared" si="2"/>
        <v/>
      </c>
      <c r="L29" s="91" t="s">
        <v>154</v>
      </c>
      <c r="M29" s="91" t="str">
        <f t="shared" si="3"/>
        <v/>
      </c>
    </row>
    <row r="30" spans="1:13" ht="13">
      <c r="A30" s="17" t="s">
        <v>340</v>
      </c>
      <c r="C30" s="91">
        <f t="shared" si="4"/>
        <v>61.75</v>
      </c>
      <c r="D30" s="104">
        <f t="shared" si="4"/>
        <v>100</v>
      </c>
      <c r="F30" s="91">
        <f>SUM(F32:F40)</f>
        <v>0.5</v>
      </c>
      <c r="G30" s="91">
        <f t="shared" si="1"/>
        <v>0.80971659919028338</v>
      </c>
      <c r="I30" s="91">
        <f>SUM(I32:I40)</f>
        <v>13.5</v>
      </c>
      <c r="J30" s="91">
        <f t="shared" si="2"/>
        <v>21.862348178137651</v>
      </c>
      <c r="L30" s="91">
        <f>SUM(L32:L40)</f>
        <v>47.75</v>
      </c>
      <c r="M30" s="91">
        <f t="shared" si="3"/>
        <v>77.327935222672068</v>
      </c>
    </row>
    <row r="31" spans="1:13">
      <c r="C31" s="91" t="str">
        <f t="shared" si="4"/>
        <v/>
      </c>
      <c r="D31" s="104" t="str">
        <f t="shared" si="4"/>
        <v/>
      </c>
      <c r="G31" s="91" t="str">
        <f t="shared" si="1"/>
        <v/>
      </c>
      <c r="J31" s="91" t="str">
        <f t="shared" si="2"/>
        <v/>
      </c>
      <c r="L31" s="91" t="s">
        <v>154</v>
      </c>
      <c r="M31" s="91" t="str">
        <f t="shared" si="3"/>
        <v/>
      </c>
    </row>
    <row r="32" spans="1:13" ht="14.5">
      <c r="A32" s="26" t="s">
        <v>1807</v>
      </c>
      <c r="C32" s="91">
        <f t="shared" si="4"/>
        <v>20.5</v>
      </c>
      <c r="D32" s="104">
        <f t="shared" si="4"/>
        <v>100</v>
      </c>
      <c r="F32" s="116">
        <v>0</v>
      </c>
      <c r="G32" s="91">
        <f t="shared" si="1"/>
        <v>0</v>
      </c>
      <c r="I32" s="25">
        <v>5</v>
      </c>
      <c r="J32" s="91">
        <f t="shared" si="2"/>
        <v>24.390243902439025</v>
      </c>
      <c r="L32" s="91">
        <v>15.5</v>
      </c>
      <c r="M32" s="91">
        <f t="shared" si="3"/>
        <v>75.609756097560975</v>
      </c>
    </row>
    <row r="33" spans="1:13">
      <c r="A33" s="26"/>
      <c r="D33" s="104"/>
      <c r="F33" s="116"/>
      <c r="I33" s="25"/>
    </row>
    <row r="34" spans="1:13" ht="14.5">
      <c r="A34" s="26" t="s">
        <v>1808</v>
      </c>
      <c r="C34" s="91">
        <f t="shared" si="4"/>
        <v>11</v>
      </c>
      <c r="D34" s="104">
        <f t="shared" si="4"/>
        <v>100</v>
      </c>
      <c r="F34" s="91">
        <v>0.5</v>
      </c>
      <c r="G34" s="91">
        <f t="shared" si="1"/>
        <v>4.5454545454545459</v>
      </c>
      <c r="I34" s="91">
        <v>2</v>
      </c>
      <c r="J34" s="91">
        <f t="shared" si="2"/>
        <v>18.181818181818183</v>
      </c>
      <c r="L34" s="91">
        <v>8.5</v>
      </c>
      <c r="M34" s="91">
        <f t="shared" si="3"/>
        <v>77.272727272727266</v>
      </c>
    </row>
    <row r="35" spans="1:13">
      <c r="A35" s="26"/>
      <c r="D35" s="104"/>
    </row>
    <row r="36" spans="1:13">
      <c r="A36" s="26" t="s">
        <v>357</v>
      </c>
      <c r="C36" s="91">
        <f t="shared" ref="C36:D40" si="5">IF($A36&lt;&gt;0,F36+I36+L36,"")</f>
        <v>13.5</v>
      </c>
      <c r="D36" s="104">
        <f t="shared" si="5"/>
        <v>100</v>
      </c>
      <c r="F36" s="116">
        <v>0</v>
      </c>
      <c r="G36" s="91">
        <f>IF($A36&lt;&gt;0,F36/$C36*100,"")</f>
        <v>0</v>
      </c>
      <c r="I36" s="91">
        <v>3.25</v>
      </c>
      <c r="J36" s="91">
        <f>IF($A36&lt;&gt;0,I36/$C36*100,"")</f>
        <v>24.074074074074073</v>
      </c>
      <c r="L36" s="91">
        <v>10.25</v>
      </c>
      <c r="M36" s="91">
        <f>IF($A36&lt;&gt;0,L36/$C36*100,"")</f>
        <v>75.925925925925924</v>
      </c>
    </row>
    <row r="37" spans="1:13" ht="7" customHeight="1">
      <c r="A37" s="26"/>
      <c r="D37" s="104"/>
      <c r="F37" s="116"/>
    </row>
    <row r="38" spans="1:13" ht="15.65" customHeight="1">
      <c r="A38" s="26" t="s">
        <v>363</v>
      </c>
      <c r="C38" s="91">
        <f t="shared" si="5"/>
        <v>10.5</v>
      </c>
      <c r="D38" s="104">
        <f t="shared" si="5"/>
        <v>100</v>
      </c>
      <c r="F38" s="91">
        <v>0</v>
      </c>
      <c r="G38" s="91">
        <f>IF($A38&lt;&gt;0,F38/$C38*100,"")</f>
        <v>0</v>
      </c>
      <c r="I38" s="91">
        <v>1.5</v>
      </c>
      <c r="J38" s="91">
        <f>IF($A38&lt;&gt;0,I38/$C38*100,"")</f>
        <v>14.285714285714285</v>
      </c>
      <c r="L38" s="91">
        <v>9</v>
      </c>
      <c r="M38" s="91">
        <f>IF($A38&lt;&gt;0,L38/$C38*100,"")</f>
        <v>85.714285714285708</v>
      </c>
    </row>
    <row r="39" spans="1:13" ht="9" customHeight="1">
      <c r="A39" s="26"/>
      <c r="D39" s="104"/>
    </row>
    <row r="40" spans="1:13" ht="15" customHeight="1">
      <c r="A40" s="26" t="s">
        <v>369</v>
      </c>
      <c r="C40" s="91">
        <f t="shared" si="5"/>
        <v>6.25</v>
      </c>
      <c r="D40" s="104">
        <f t="shared" si="5"/>
        <v>100</v>
      </c>
      <c r="F40" s="91">
        <v>0</v>
      </c>
      <c r="G40" s="91">
        <f>IF($A40&lt;&gt;0,F40/$C40*100,"")</f>
        <v>0</v>
      </c>
      <c r="I40" s="91">
        <v>1.75</v>
      </c>
      <c r="J40" s="91">
        <f>IF($A40&lt;&gt;0,I40/$C40*100,"")</f>
        <v>28.000000000000004</v>
      </c>
      <c r="L40" s="91">
        <v>4.5</v>
      </c>
      <c r="M40" s="91">
        <f>IF($A40&lt;&gt;0,L40/$C40*100,"")</f>
        <v>72</v>
      </c>
    </row>
    <row r="41" spans="1:13" ht="7" customHeight="1" thickBot="1">
      <c r="A41" s="97"/>
      <c r="B41" s="86"/>
      <c r="C41" s="102"/>
      <c r="D41" s="97"/>
      <c r="E41" s="97"/>
      <c r="F41" s="102"/>
      <c r="G41" s="102"/>
      <c r="H41" s="102"/>
      <c r="I41" s="102"/>
      <c r="J41" s="102"/>
      <c r="K41" s="102"/>
      <c r="L41" s="102"/>
      <c r="M41" s="102"/>
    </row>
    <row r="42" spans="1:13" ht="9.75" customHeight="1"/>
    <row r="43" spans="1:13" ht="14.5">
      <c r="A43" s="27" t="s">
        <v>1593</v>
      </c>
    </row>
    <row r="44" spans="1:13" ht="14.5">
      <c r="A44" s="27" t="s">
        <v>372</v>
      </c>
    </row>
    <row r="45" spans="1:13" ht="14.5">
      <c r="A45" s="27" t="s">
        <v>373</v>
      </c>
    </row>
    <row r="46" spans="1:13" ht="14.5">
      <c r="A46" s="27" t="s">
        <v>374</v>
      </c>
    </row>
    <row r="47" spans="1:13">
      <c r="A47" s="14" t="s">
        <v>1527</v>
      </c>
    </row>
    <row r="48" spans="1:13">
      <c r="A48" s="90" t="s">
        <v>375</v>
      </c>
    </row>
    <row r="50" spans="1:1">
      <c r="A50" s="117"/>
    </row>
  </sheetData>
  <mergeCells count="5">
    <mergeCell ref="C7:M7"/>
    <mergeCell ref="C8:D8"/>
    <mergeCell ref="F8:G8"/>
    <mergeCell ref="I8:J8"/>
    <mergeCell ref="L8:M8"/>
  </mergeCells>
  <conditionalFormatting sqref="A1:XFD7 A9:XFD1048576 A8:F8 H8:I8 N8:XFD8 K8:L8">
    <cfRule type="cellIs" dxfId="17" priority="1" operator="equal">
      <formula>0</formula>
    </cfRule>
  </conditionalFormatting>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FFC000"/>
  </sheetPr>
  <dimension ref="B2:K4"/>
  <sheetViews>
    <sheetView topLeftCell="A7" workbookViewId="0">
      <selection activeCell="J5" sqref="J5"/>
    </sheetView>
  </sheetViews>
  <sheetFormatPr baseColWidth="10" defaultRowHeight="14.5"/>
  <sheetData>
    <row r="2" spans="2:11" ht="23">
      <c r="J2" s="29"/>
    </row>
    <row r="3" spans="2:11" ht="23">
      <c r="B3" s="33"/>
      <c r="C3" s="33"/>
      <c r="D3" s="33"/>
      <c r="H3" s="30"/>
    </row>
    <row r="4" spans="2:11" ht="23">
      <c r="B4" s="380"/>
      <c r="C4" s="380"/>
      <c r="D4" s="380"/>
      <c r="H4" s="31"/>
      <c r="K4" s="32"/>
    </row>
  </sheetData>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4" tint="-0.249977111117893"/>
  </sheetPr>
  <dimension ref="A1:T108"/>
  <sheetViews>
    <sheetView topLeftCell="A28" workbookViewId="0">
      <selection activeCell="A57" sqref="A57"/>
    </sheetView>
  </sheetViews>
  <sheetFormatPr baseColWidth="10" defaultColWidth="9.1796875" defaultRowHeight="12.5"/>
  <cols>
    <col min="1" max="1" width="35.81640625" style="81" customWidth="1"/>
    <col min="2" max="2" width="8.81640625" style="115" customWidth="1"/>
    <col min="3" max="3" width="8.81640625" style="104" customWidth="1"/>
    <col min="4" max="4" width="2.81640625" style="115" customWidth="1"/>
    <col min="5" max="5" width="8.81640625" style="154" customWidth="1"/>
    <col min="6" max="6" width="8.81640625" style="792" customWidth="1"/>
    <col min="7" max="7" width="2.81640625" style="105" customWidth="1"/>
    <col min="8" max="8" width="8.81640625" style="154" customWidth="1"/>
    <col min="9" max="9" width="8.81640625" style="792" customWidth="1"/>
    <col min="10" max="10" width="2.81640625" style="81" customWidth="1"/>
    <col min="11" max="11" width="6" style="81" customWidth="1"/>
    <col min="12" max="256" width="9.1796875" style="81"/>
    <col min="257" max="257" width="35.81640625" style="81" customWidth="1"/>
    <col min="258" max="259" width="8.81640625" style="81" customWidth="1"/>
    <col min="260" max="260" width="2.81640625" style="81" customWidth="1"/>
    <col min="261" max="262" width="8.81640625" style="81" customWidth="1"/>
    <col min="263" max="263" width="2.81640625" style="81" customWidth="1"/>
    <col min="264" max="265" width="8.81640625" style="81" customWidth="1"/>
    <col min="266" max="266" width="2.81640625" style="81" customWidth="1"/>
    <col min="267" max="267" width="6" style="81" customWidth="1"/>
    <col min="268" max="512" width="9.1796875" style="81"/>
    <col min="513" max="513" width="35.81640625" style="81" customWidth="1"/>
    <col min="514" max="515" width="8.81640625" style="81" customWidth="1"/>
    <col min="516" max="516" width="2.81640625" style="81" customWidth="1"/>
    <col min="517" max="518" width="8.81640625" style="81" customWidth="1"/>
    <col min="519" max="519" width="2.81640625" style="81" customWidth="1"/>
    <col min="520" max="521" width="8.81640625" style="81" customWidth="1"/>
    <col min="522" max="522" width="2.81640625" style="81" customWidth="1"/>
    <col min="523" max="523" width="6" style="81" customWidth="1"/>
    <col min="524" max="768" width="9.1796875" style="81"/>
    <col min="769" max="769" width="35.81640625" style="81" customWidth="1"/>
    <col min="770" max="771" width="8.81640625" style="81" customWidth="1"/>
    <col min="772" max="772" width="2.81640625" style="81" customWidth="1"/>
    <col min="773" max="774" width="8.81640625" style="81" customWidth="1"/>
    <col min="775" max="775" width="2.81640625" style="81" customWidth="1"/>
    <col min="776" max="777" width="8.81640625" style="81" customWidth="1"/>
    <col min="778" max="778" width="2.81640625" style="81" customWidth="1"/>
    <col min="779" max="779" width="6" style="81" customWidth="1"/>
    <col min="780" max="1024" width="9.1796875" style="81"/>
    <col min="1025" max="1025" width="35.81640625" style="81" customWidth="1"/>
    <col min="1026" max="1027" width="8.81640625" style="81" customWidth="1"/>
    <col min="1028" max="1028" width="2.81640625" style="81" customWidth="1"/>
    <col min="1029" max="1030" width="8.81640625" style="81" customWidth="1"/>
    <col min="1031" max="1031" width="2.81640625" style="81" customWidth="1"/>
    <col min="1032" max="1033" width="8.81640625" style="81" customWidth="1"/>
    <col min="1034" max="1034" width="2.81640625" style="81" customWidth="1"/>
    <col min="1035" max="1035" width="6" style="81" customWidth="1"/>
    <col min="1036" max="1280" width="9.1796875" style="81"/>
    <col min="1281" max="1281" width="35.81640625" style="81" customWidth="1"/>
    <col min="1282" max="1283" width="8.81640625" style="81" customWidth="1"/>
    <col min="1284" max="1284" width="2.81640625" style="81" customWidth="1"/>
    <col min="1285" max="1286" width="8.81640625" style="81" customWidth="1"/>
    <col min="1287" max="1287" width="2.81640625" style="81" customWidth="1"/>
    <col min="1288" max="1289" width="8.81640625" style="81" customWidth="1"/>
    <col min="1290" max="1290" width="2.81640625" style="81" customWidth="1"/>
    <col min="1291" max="1291" width="6" style="81" customWidth="1"/>
    <col min="1292" max="1536" width="9.1796875" style="81"/>
    <col min="1537" max="1537" width="35.81640625" style="81" customWidth="1"/>
    <col min="1538" max="1539" width="8.81640625" style="81" customWidth="1"/>
    <col min="1540" max="1540" width="2.81640625" style="81" customWidth="1"/>
    <col min="1541" max="1542" width="8.81640625" style="81" customWidth="1"/>
    <col min="1543" max="1543" width="2.81640625" style="81" customWidth="1"/>
    <col min="1544" max="1545" width="8.81640625" style="81" customWidth="1"/>
    <col min="1546" max="1546" width="2.81640625" style="81" customWidth="1"/>
    <col min="1547" max="1547" width="6" style="81" customWidth="1"/>
    <col min="1548" max="1792" width="9.1796875" style="81"/>
    <col min="1793" max="1793" width="35.81640625" style="81" customWidth="1"/>
    <col min="1794" max="1795" width="8.81640625" style="81" customWidth="1"/>
    <col min="1796" max="1796" width="2.81640625" style="81" customWidth="1"/>
    <col min="1797" max="1798" width="8.81640625" style="81" customWidth="1"/>
    <col min="1799" max="1799" width="2.81640625" style="81" customWidth="1"/>
    <col min="1800" max="1801" width="8.81640625" style="81" customWidth="1"/>
    <col min="1802" max="1802" width="2.81640625" style="81" customWidth="1"/>
    <col min="1803" max="1803" width="6" style="81" customWidth="1"/>
    <col min="1804" max="2048" width="9.1796875" style="81"/>
    <col min="2049" max="2049" width="35.81640625" style="81" customWidth="1"/>
    <col min="2050" max="2051" width="8.81640625" style="81" customWidth="1"/>
    <col min="2052" max="2052" width="2.81640625" style="81" customWidth="1"/>
    <col min="2053" max="2054" width="8.81640625" style="81" customWidth="1"/>
    <col min="2055" max="2055" width="2.81640625" style="81" customWidth="1"/>
    <col min="2056" max="2057" width="8.81640625" style="81" customWidth="1"/>
    <col min="2058" max="2058" width="2.81640625" style="81" customWidth="1"/>
    <col min="2059" max="2059" width="6" style="81" customWidth="1"/>
    <col min="2060" max="2304" width="9.1796875" style="81"/>
    <col min="2305" max="2305" width="35.81640625" style="81" customWidth="1"/>
    <col min="2306" max="2307" width="8.81640625" style="81" customWidth="1"/>
    <col min="2308" max="2308" width="2.81640625" style="81" customWidth="1"/>
    <col min="2309" max="2310" width="8.81640625" style="81" customWidth="1"/>
    <col min="2311" max="2311" width="2.81640625" style="81" customWidth="1"/>
    <col min="2312" max="2313" width="8.81640625" style="81" customWidth="1"/>
    <col min="2314" max="2314" width="2.81640625" style="81" customWidth="1"/>
    <col min="2315" max="2315" width="6" style="81" customWidth="1"/>
    <col min="2316" max="2560" width="9.1796875" style="81"/>
    <col min="2561" max="2561" width="35.81640625" style="81" customWidth="1"/>
    <col min="2562" max="2563" width="8.81640625" style="81" customWidth="1"/>
    <col min="2564" max="2564" width="2.81640625" style="81" customWidth="1"/>
    <col min="2565" max="2566" width="8.81640625" style="81" customWidth="1"/>
    <col min="2567" max="2567" width="2.81640625" style="81" customWidth="1"/>
    <col min="2568" max="2569" width="8.81640625" style="81" customWidth="1"/>
    <col min="2570" max="2570" width="2.81640625" style="81" customWidth="1"/>
    <col min="2571" max="2571" width="6" style="81" customWidth="1"/>
    <col min="2572" max="2816" width="9.1796875" style="81"/>
    <col min="2817" max="2817" width="35.81640625" style="81" customWidth="1"/>
    <col min="2818" max="2819" width="8.81640625" style="81" customWidth="1"/>
    <col min="2820" max="2820" width="2.81640625" style="81" customWidth="1"/>
    <col min="2821" max="2822" width="8.81640625" style="81" customWidth="1"/>
    <col min="2823" max="2823" width="2.81640625" style="81" customWidth="1"/>
    <col min="2824" max="2825" width="8.81640625" style="81" customWidth="1"/>
    <col min="2826" max="2826" width="2.81640625" style="81" customWidth="1"/>
    <col min="2827" max="2827" width="6" style="81" customWidth="1"/>
    <col min="2828" max="3072" width="9.1796875" style="81"/>
    <col min="3073" max="3073" width="35.81640625" style="81" customWidth="1"/>
    <col min="3074" max="3075" width="8.81640625" style="81" customWidth="1"/>
    <col min="3076" max="3076" width="2.81640625" style="81" customWidth="1"/>
    <col min="3077" max="3078" width="8.81640625" style="81" customWidth="1"/>
    <col min="3079" max="3079" width="2.81640625" style="81" customWidth="1"/>
    <col min="3080" max="3081" width="8.81640625" style="81" customWidth="1"/>
    <col min="3082" max="3082" width="2.81640625" style="81" customWidth="1"/>
    <col min="3083" max="3083" width="6" style="81" customWidth="1"/>
    <col min="3084" max="3328" width="9.1796875" style="81"/>
    <col min="3329" max="3329" width="35.81640625" style="81" customWidth="1"/>
    <col min="3330" max="3331" width="8.81640625" style="81" customWidth="1"/>
    <col min="3332" max="3332" width="2.81640625" style="81" customWidth="1"/>
    <col min="3333" max="3334" width="8.81640625" style="81" customWidth="1"/>
    <col min="3335" max="3335" width="2.81640625" style="81" customWidth="1"/>
    <col min="3336" max="3337" width="8.81640625" style="81" customWidth="1"/>
    <col min="3338" max="3338" width="2.81640625" style="81" customWidth="1"/>
    <col min="3339" max="3339" width="6" style="81" customWidth="1"/>
    <col min="3340" max="3584" width="9.1796875" style="81"/>
    <col min="3585" max="3585" width="35.81640625" style="81" customWidth="1"/>
    <col min="3586" max="3587" width="8.81640625" style="81" customWidth="1"/>
    <col min="3588" max="3588" width="2.81640625" style="81" customWidth="1"/>
    <col min="3589" max="3590" width="8.81640625" style="81" customWidth="1"/>
    <col min="3591" max="3591" width="2.81640625" style="81" customWidth="1"/>
    <col min="3592" max="3593" width="8.81640625" style="81" customWidth="1"/>
    <col min="3594" max="3594" width="2.81640625" style="81" customWidth="1"/>
    <col min="3595" max="3595" width="6" style="81" customWidth="1"/>
    <col min="3596" max="3840" width="9.1796875" style="81"/>
    <col min="3841" max="3841" width="35.81640625" style="81" customWidth="1"/>
    <col min="3842" max="3843" width="8.81640625" style="81" customWidth="1"/>
    <col min="3844" max="3844" width="2.81640625" style="81" customWidth="1"/>
    <col min="3845" max="3846" width="8.81640625" style="81" customWidth="1"/>
    <col min="3847" max="3847" width="2.81640625" style="81" customWidth="1"/>
    <col min="3848" max="3849" width="8.81640625" style="81" customWidth="1"/>
    <col min="3850" max="3850" width="2.81640625" style="81" customWidth="1"/>
    <col min="3851" max="3851" width="6" style="81" customWidth="1"/>
    <col min="3852" max="4096" width="9.1796875" style="81"/>
    <col min="4097" max="4097" width="35.81640625" style="81" customWidth="1"/>
    <col min="4098" max="4099" width="8.81640625" style="81" customWidth="1"/>
    <col min="4100" max="4100" width="2.81640625" style="81" customWidth="1"/>
    <col min="4101" max="4102" width="8.81640625" style="81" customWidth="1"/>
    <col min="4103" max="4103" width="2.81640625" style="81" customWidth="1"/>
    <col min="4104" max="4105" width="8.81640625" style="81" customWidth="1"/>
    <col min="4106" max="4106" width="2.81640625" style="81" customWidth="1"/>
    <col min="4107" max="4107" width="6" style="81" customWidth="1"/>
    <col min="4108" max="4352" width="9.1796875" style="81"/>
    <col min="4353" max="4353" width="35.81640625" style="81" customWidth="1"/>
    <col min="4354" max="4355" width="8.81640625" style="81" customWidth="1"/>
    <col min="4356" max="4356" width="2.81640625" style="81" customWidth="1"/>
    <col min="4357" max="4358" width="8.81640625" style="81" customWidth="1"/>
    <col min="4359" max="4359" width="2.81640625" style="81" customWidth="1"/>
    <col min="4360" max="4361" width="8.81640625" style="81" customWidth="1"/>
    <col min="4362" max="4362" width="2.81640625" style="81" customWidth="1"/>
    <col min="4363" max="4363" width="6" style="81" customWidth="1"/>
    <col min="4364" max="4608" width="9.1796875" style="81"/>
    <col min="4609" max="4609" width="35.81640625" style="81" customWidth="1"/>
    <col min="4610" max="4611" width="8.81640625" style="81" customWidth="1"/>
    <col min="4612" max="4612" width="2.81640625" style="81" customWidth="1"/>
    <col min="4613" max="4614" width="8.81640625" style="81" customWidth="1"/>
    <col min="4615" max="4615" width="2.81640625" style="81" customWidth="1"/>
    <col min="4616" max="4617" width="8.81640625" style="81" customWidth="1"/>
    <col min="4618" max="4618" width="2.81640625" style="81" customWidth="1"/>
    <col min="4619" max="4619" width="6" style="81" customWidth="1"/>
    <col min="4620" max="4864" width="9.1796875" style="81"/>
    <col min="4865" max="4865" width="35.81640625" style="81" customWidth="1"/>
    <col min="4866" max="4867" width="8.81640625" style="81" customWidth="1"/>
    <col min="4868" max="4868" width="2.81640625" style="81" customWidth="1"/>
    <col min="4869" max="4870" width="8.81640625" style="81" customWidth="1"/>
    <col min="4871" max="4871" width="2.81640625" style="81" customWidth="1"/>
    <col min="4872" max="4873" width="8.81640625" style="81" customWidth="1"/>
    <col min="4874" max="4874" width="2.81640625" style="81" customWidth="1"/>
    <col min="4875" max="4875" width="6" style="81" customWidth="1"/>
    <col min="4876" max="5120" width="9.1796875" style="81"/>
    <col min="5121" max="5121" width="35.81640625" style="81" customWidth="1"/>
    <col min="5122" max="5123" width="8.81640625" style="81" customWidth="1"/>
    <col min="5124" max="5124" width="2.81640625" style="81" customWidth="1"/>
    <col min="5125" max="5126" width="8.81640625" style="81" customWidth="1"/>
    <col min="5127" max="5127" width="2.81640625" style="81" customWidth="1"/>
    <col min="5128" max="5129" width="8.81640625" style="81" customWidth="1"/>
    <col min="5130" max="5130" width="2.81640625" style="81" customWidth="1"/>
    <col min="5131" max="5131" width="6" style="81" customWidth="1"/>
    <col min="5132" max="5376" width="9.1796875" style="81"/>
    <col min="5377" max="5377" width="35.81640625" style="81" customWidth="1"/>
    <col min="5378" max="5379" width="8.81640625" style="81" customWidth="1"/>
    <col min="5380" max="5380" width="2.81640625" style="81" customWidth="1"/>
    <col min="5381" max="5382" width="8.81640625" style="81" customWidth="1"/>
    <col min="5383" max="5383" width="2.81640625" style="81" customWidth="1"/>
    <col min="5384" max="5385" width="8.81640625" style="81" customWidth="1"/>
    <col min="5386" max="5386" width="2.81640625" style="81" customWidth="1"/>
    <col min="5387" max="5387" width="6" style="81" customWidth="1"/>
    <col min="5388" max="5632" width="9.1796875" style="81"/>
    <col min="5633" max="5633" width="35.81640625" style="81" customWidth="1"/>
    <col min="5634" max="5635" width="8.81640625" style="81" customWidth="1"/>
    <col min="5636" max="5636" width="2.81640625" style="81" customWidth="1"/>
    <col min="5637" max="5638" width="8.81640625" style="81" customWidth="1"/>
    <col min="5639" max="5639" width="2.81640625" style="81" customWidth="1"/>
    <col min="5640" max="5641" width="8.81640625" style="81" customWidth="1"/>
    <col min="5642" max="5642" width="2.81640625" style="81" customWidth="1"/>
    <col min="5643" max="5643" width="6" style="81" customWidth="1"/>
    <col min="5644" max="5888" width="9.1796875" style="81"/>
    <col min="5889" max="5889" width="35.81640625" style="81" customWidth="1"/>
    <col min="5890" max="5891" width="8.81640625" style="81" customWidth="1"/>
    <col min="5892" max="5892" width="2.81640625" style="81" customWidth="1"/>
    <col min="5893" max="5894" width="8.81640625" style="81" customWidth="1"/>
    <col min="5895" max="5895" width="2.81640625" style="81" customWidth="1"/>
    <col min="5896" max="5897" width="8.81640625" style="81" customWidth="1"/>
    <col min="5898" max="5898" width="2.81640625" style="81" customWidth="1"/>
    <col min="5899" max="5899" width="6" style="81" customWidth="1"/>
    <col min="5900" max="6144" width="9.1796875" style="81"/>
    <col min="6145" max="6145" width="35.81640625" style="81" customWidth="1"/>
    <col min="6146" max="6147" width="8.81640625" style="81" customWidth="1"/>
    <col min="6148" max="6148" width="2.81640625" style="81" customWidth="1"/>
    <col min="6149" max="6150" width="8.81640625" style="81" customWidth="1"/>
    <col min="6151" max="6151" width="2.81640625" style="81" customWidth="1"/>
    <col min="6152" max="6153" width="8.81640625" style="81" customWidth="1"/>
    <col min="6154" max="6154" width="2.81640625" style="81" customWidth="1"/>
    <col min="6155" max="6155" width="6" style="81" customWidth="1"/>
    <col min="6156" max="6400" width="9.1796875" style="81"/>
    <col min="6401" max="6401" width="35.81640625" style="81" customWidth="1"/>
    <col min="6402" max="6403" width="8.81640625" style="81" customWidth="1"/>
    <col min="6404" max="6404" width="2.81640625" style="81" customWidth="1"/>
    <col min="6405" max="6406" width="8.81640625" style="81" customWidth="1"/>
    <col min="6407" max="6407" width="2.81640625" style="81" customWidth="1"/>
    <col min="6408" max="6409" width="8.81640625" style="81" customWidth="1"/>
    <col min="6410" max="6410" width="2.81640625" style="81" customWidth="1"/>
    <col min="6411" max="6411" width="6" style="81" customWidth="1"/>
    <col min="6412" max="6656" width="9.1796875" style="81"/>
    <col min="6657" max="6657" width="35.81640625" style="81" customWidth="1"/>
    <col min="6658" max="6659" width="8.81640625" style="81" customWidth="1"/>
    <col min="6660" max="6660" width="2.81640625" style="81" customWidth="1"/>
    <col min="6661" max="6662" width="8.81640625" style="81" customWidth="1"/>
    <col min="6663" max="6663" width="2.81640625" style="81" customWidth="1"/>
    <col min="6664" max="6665" width="8.81640625" style="81" customWidth="1"/>
    <col min="6666" max="6666" width="2.81640625" style="81" customWidth="1"/>
    <col min="6667" max="6667" width="6" style="81" customWidth="1"/>
    <col min="6668" max="6912" width="9.1796875" style="81"/>
    <col min="6913" max="6913" width="35.81640625" style="81" customWidth="1"/>
    <col min="6914" max="6915" width="8.81640625" style="81" customWidth="1"/>
    <col min="6916" max="6916" width="2.81640625" style="81" customWidth="1"/>
    <col min="6917" max="6918" width="8.81640625" style="81" customWidth="1"/>
    <col min="6919" max="6919" width="2.81640625" style="81" customWidth="1"/>
    <col min="6920" max="6921" width="8.81640625" style="81" customWidth="1"/>
    <col min="6922" max="6922" width="2.81640625" style="81" customWidth="1"/>
    <col min="6923" max="6923" width="6" style="81" customWidth="1"/>
    <col min="6924" max="7168" width="9.1796875" style="81"/>
    <col min="7169" max="7169" width="35.81640625" style="81" customWidth="1"/>
    <col min="7170" max="7171" width="8.81640625" style="81" customWidth="1"/>
    <col min="7172" max="7172" width="2.81640625" style="81" customWidth="1"/>
    <col min="7173" max="7174" width="8.81640625" style="81" customWidth="1"/>
    <col min="7175" max="7175" width="2.81640625" style="81" customWidth="1"/>
    <col min="7176" max="7177" width="8.81640625" style="81" customWidth="1"/>
    <col min="7178" max="7178" width="2.81640625" style="81" customWidth="1"/>
    <col min="7179" max="7179" width="6" style="81" customWidth="1"/>
    <col min="7180" max="7424" width="9.1796875" style="81"/>
    <col min="7425" max="7425" width="35.81640625" style="81" customWidth="1"/>
    <col min="7426" max="7427" width="8.81640625" style="81" customWidth="1"/>
    <col min="7428" max="7428" width="2.81640625" style="81" customWidth="1"/>
    <col min="7429" max="7430" width="8.81640625" style="81" customWidth="1"/>
    <col min="7431" max="7431" width="2.81640625" style="81" customWidth="1"/>
    <col min="7432" max="7433" width="8.81640625" style="81" customWidth="1"/>
    <col min="7434" max="7434" width="2.81640625" style="81" customWidth="1"/>
    <col min="7435" max="7435" width="6" style="81" customWidth="1"/>
    <col min="7436" max="7680" width="9.1796875" style="81"/>
    <col min="7681" max="7681" width="35.81640625" style="81" customWidth="1"/>
    <col min="7682" max="7683" width="8.81640625" style="81" customWidth="1"/>
    <col min="7684" max="7684" width="2.81640625" style="81" customWidth="1"/>
    <col min="7685" max="7686" width="8.81640625" style="81" customWidth="1"/>
    <col min="7687" max="7687" width="2.81640625" style="81" customWidth="1"/>
    <col min="7688" max="7689" width="8.81640625" style="81" customWidth="1"/>
    <col min="7690" max="7690" width="2.81640625" style="81" customWidth="1"/>
    <col min="7691" max="7691" width="6" style="81" customWidth="1"/>
    <col min="7692" max="7936" width="9.1796875" style="81"/>
    <col min="7937" max="7937" width="35.81640625" style="81" customWidth="1"/>
    <col min="7938" max="7939" width="8.81640625" style="81" customWidth="1"/>
    <col min="7940" max="7940" width="2.81640625" style="81" customWidth="1"/>
    <col min="7941" max="7942" width="8.81640625" style="81" customWidth="1"/>
    <col min="7943" max="7943" width="2.81640625" style="81" customWidth="1"/>
    <col min="7944" max="7945" width="8.81640625" style="81" customWidth="1"/>
    <col min="7946" max="7946" width="2.81640625" style="81" customWidth="1"/>
    <col min="7947" max="7947" width="6" style="81" customWidth="1"/>
    <col min="7948" max="8192" width="9.1796875" style="81"/>
    <col min="8193" max="8193" width="35.81640625" style="81" customWidth="1"/>
    <col min="8194" max="8195" width="8.81640625" style="81" customWidth="1"/>
    <col min="8196" max="8196" width="2.81640625" style="81" customWidth="1"/>
    <col min="8197" max="8198" width="8.81640625" style="81" customWidth="1"/>
    <col min="8199" max="8199" width="2.81640625" style="81" customWidth="1"/>
    <col min="8200" max="8201" width="8.81640625" style="81" customWidth="1"/>
    <col min="8202" max="8202" width="2.81640625" style="81" customWidth="1"/>
    <col min="8203" max="8203" width="6" style="81" customWidth="1"/>
    <col min="8204" max="8448" width="9.1796875" style="81"/>
    <col min="8449" max="8449" width="35.81640625" style="81" customWidth="1"/>
    <col min="8450" max="8451" width="8.81640625" style="81" customWidth="1"/>
    <col min="8452" max="8452" width="2.81640625" style="81" customWidth="1"/>
    <col min="8453" max="8454" width="8.81640625" style="81" customWidth="1"/>
    <col min="8455" max="8455" width="2.81640625" style="81" customWidth="1"/>
    <col min="8456" max="8457" width="8.81640625" style="81" customWidth="1"/>
    <col min="8458" max="8458" width="2.81640625" style="81" customWidth="1"/>
    <col min="8459" max="8459" width="6" style="81" customWidth="1"/>
    <col min="8460" max="8704" width="9.1796875" style="81"/>
    <col min="8705" max="8705" width="35.81640625" style="81" customWidth="1"/>
    <col min="8706" max="8707" width="8.81640625" style="81" customWidth="1"/>
    <col min="8708" max="8708" width="2.81640625" style="81" customWidth="1"/>
    <col min="8709" max="8710" width="8.81640625" style="81" customWidth="1"/>
    <col min="8711" max="8711" width="2.81640625" style="81" customWidth="1"/>
    <col min="8712" max="8713" width="8.81640625" style="81" customWidth="1"/>
    <col min="8714" max="8714" width="2.81640625" style="81" customWidth="1"/>
    <col min="8715" max="8715" width="6" style="81" customWidth="1"/>
    <col min="8716" max="8960" width="9.1796875" style="81"/>
    <col min="8961" max="8961" width="35.81640625" style="81" customWidth="1"/>
    <col min="8962" max="8963" width="8.81640625" style="81" customWidth="1"/>
    <col min="8964" max="8964" width="2.81640625" style="81" customWidth="1"/>
    <col min="8965" max="8966" width="8.81640625" style="81" customWidth="1"/>
    <col min="8967" max="8967" width="2.81640625" style="81" customWidth="1"/>
    <col min="8968" max="8969" width="8.81640625" style="81" customWidth="1"/>
    <col min="8970" max="8970" width="2.81640625" style="81" customWidth="1"/>
    <col min="8971" max="8971" width="6" style="81" customWidth="1"/>
    <col min="8972" max="9216" width="9.1796875" style="81"/>
    <col min="9217" max="9217" width="35.81640625" style="81" customWidth="1"/>
    <col min="9218" max="9219" width="8.81640625" style="81" customWidth="1"/>
    <col min="9220" max="9220" width="2.81640625" style="81" customWidth="1"/>
    <col min="9221" max="9222" width="8.81640625" style="81" customWidth="1"/>
    <col min="9223" max="9223" width="2.81640625" style="81" customWidth="1"/>
    <col min="9224" max="9225" width="8.81640625" style="81" customWidth="1"/>
    <col min="9226" max="9226" width="2.81640625" style="81" customWidth="1"/>
    <col min="9227" max="9227" width="6" style="81" customWidth="1"/>
    <col min="9228" max="9472" width="9.1796875" style="81"/>
    <col min="9473" max="9473" width="35.81640625" style="81" customWidth="1"/>
    <col min="9474" max="9475" width="8.81640625" style="81" customWidth="1"/>
    <col min="9476" max="9476" width="2.81640625" style="81" customWidth="1"/>
    <col min="9477" max="9478" width="8.81640625" style="81" customWidth="1"/>
    <col min="9479" max="9479" width="2.81640625" style="81" customWidth="1"/>
    <col min="9480" max="9481" width="8.81640625" style="81" customWidth="1"/>
    <col min="9482" max="9482" width="2.81640625" style="81" customWidth="1"/>
    <col min="9483" max="9483" width="6" style="81" customWidth="1"/>
    <col min="9484" max="9728" width="9.1796875" style="81"/>
    <col min="9729" max="9729" width="35.81640625" style="81" customWidth="1"/>
    <col min="9730" max="9731" width="8.81640625" style="81" customWidth="1"/>
    <col min="9732" max="9732" width="2.81640625" style="81" customWidth="1"/>
    <col min="9733" max="9734" width="8.81640625" style="81" customWidth="1"/>
    <col min="9735" max="9735" width="2.81640625" style="81" customWidth="1"/>
    <col min="9736" max="9737" width="8.81640625" style="81" customWidth="1"/>
    <col min="9738" max="9738" width="2.81640625" style="81" customWidth="1"/>
    <col min="9739" max="9739" width="6" style="81" customWidth="1"/>
    <col min="9740" max="9984" width="9.1796875" style="81"/>
    <col min="9985" max="9985" width="35.81640625" style="81" customWidth="1"/>
    <col min="9986" max="9987" width="8.81640625" style="81" customWidth="1"/>
    <col min="9988" max="9988" width="2.81640625" style="81" customWidth="1"/>
    <col min="9989" max="9990" width="8.81640625" style="81" customWidth="1"/>
    <col min="9991" max="9991" width="2.81640625" style="81" customWidth="1"/>
    <col min="9992" max="9993" width="8.81640625" style="81" customWidth="1"/>
    <col min="9994" max="9994" width="2.81640625" style="81" customWidth="1"/>
    <col min="9995" max="9995" width="6" style="81" customWidth="1"/>
    <col min="9996" max="10240" width="9.1796875" style="81"/>
    <col min="10241" max="10241" width="35.81640625" style="81" customWidth="1"/>
    <col min="10242" max="10243" width="8.81640625" style="81" customWidth="1"/>
    <col min="10244" max="10244" width="2.81640625" style="81" customWidth="1"/>
    <col min="10245" max="10246" width="8.81640625" style="81" customWidth="1"/>
    <col min="10247" max="10247" width="2.81640625" style="81" customWidth="1"/>
    <col min="10248" max="10249" width="8.81640625" style="81" customWidth="1"/>
    <col min="10250" max="10250" width="2.81640625" style="81" customWidth="1"/>
    <col min="10251" max="10251" width="6" style="81" customWidth="1"/>
    <col min="10252" max="10496" width="9.1796875" style="81"/>
    <col min="10497" max="10497" width="35.81640625" style="81" customWidth="1"/>
    <col min="10498" max="10499" width="8.81640625" style="81" customWidth="1"/>
    <col min="10500" max="10500" width="2.81640625" style="81" customWidth="1"/>
    <col min="10501" max="10502" width="8.81640625" style="81" customWidth="1"/>
    <col min="10503" max="10503" width="2.81640625" style="81" customWidth="1"/>
    <col min="10504" max="10505" width="8.81640625" style="81" customWidth="1"/>
    <col min="10506" max="10506" width="2.81640625" style="81" customWidth="1"/>
    <col min="10507" max="10507" width="6" style="81" customWidth="1"/>
    <col min="10508" max="10752" width="9.1796875" style="81"/>
    <col min="10753" max="10753" width="35.81640625" style="81" customWidth="1"/>
    <col min="10754" max="10755" width="8.81640625" style="81" customWidth="1"/>
    <col min="10756" max="10756" width="2.81640625" style="81" customWidth="1"/>
    <col min="10757" max="10758" width="8.81640625" style="81" customWidth="1"/>
    <col min="10759" max="10759" width="2.81640625" style="81" customWidth="1"/>
    <col min="10760" max="10761" width="8.81640625" style="81" customWidth="1"/>
    <col min="10762" max="10762" width="2.81640625" style="81" customWidth="1"/>
    <col min="10763" max="10763" width="6" style="81" customWidth="1"/>
    <col min="10764" max="11008" width="9.1796875" style="81"/>
    <col min="11009" max="11009" width="35.81640625" style="81" customWidth="1"/>
    <col min="11010" max="11011" width="8.81640625" style="81" customWidth="1"/>
    <col min="11012" max="11012" width="2.81640625" style="81" customWidth="1"/>
    <col min="11013" max="11014" width="8.81640625" style="81" customWidth="1"/>
    <col min="11015" max="11015" width="2.81640625" style="81" customWidth="1"/>
    <col min="11016" max="11017" width="8.81640625" style="81" customWidth="1"/>
    <col min="11018" max="11018" width="2.81640625" style="81" customWidth="1"/>
    <col min="11019" max="11019" width="6" style="81" customWidth="1"/>
    <col min="11020" max="11264" width="9.1796875" style="81"/>
    <col min="11265" max="11265" width="35.81640625" style="81" customWidth="1"/>
    <col min="11266" max="11267" width="8.81640625" style="81" customWidth="1"/>
    <col min="11268" max="11268" width="2.81640625" style="81" customWidth="1"/>
    <col min="11269" max="11270" width="8.81640625" style="81" customWidth="1"/>
    <col min="11271" max="11271" width="2.81640625" style="81" customWidth="1"/>
    <col min="11272" max="11273" width="8.81640625" style="81" customWidth="1"/>
    <col min="11274" max="11274" width="2.81640625" style="81" customWidth="1"/>
    <col min="11275" max="11275" width="6" style="81" customWidth="1"/>
    <col min="11276" max="11520" width="9.1796875" style="81"/>
    <col min="11521" max="11521" width="35.81640625" style="81" customWidth="1"/>
    <col min="11522" max="11523" width="8.81640625" style="81" customWidth="1"/>
    <col min="11524" max="11524" width="2.81640625" style="81" customWidth="1"/>
    <col min="11525" max="11526" width="8.81640625" style="81" customWidth="1"/>
    <col min="11527" max="11527" width="2.81640625" style="81" customWidth="1"/>
    <col min="11528" max="11529" width="8.81640625" style="81" customWidth="1"/>
    <col min="11530" max="11530" width="2.81640625" style="81" customWidth="1"/>
    <col min="11531" max="11531" width="6" style="81" customWidth="1"/>
    <col min="11532" max="11776" width="9.1796875" style="81"/>
    <col min="11777" max="11777" width="35.81640625" style="81" customWidth="1"/>
    <col min="11778" max="11779" width="8.81640625" style="81" customWidth="1"/>
    <col min="11780" max="11780" width="2.81640625" style="81" customWidth="1"/>
    <col min="11781" max="11782" width="8.81640625" style="81" customWidth="1"/>
    <col min="11783" max="11783" width="2.81640625" style="81" customWidth="1"/>
    <col min="11784" max="11785" width="8.81640625" style="81" customWidth="1"/>
    <col min="11786" max="11786" width="2.81640625" style="81" customWidth="1"/>
    <col min="11787" max="11787" width="6" style="81" customWidth="1"/>
    <col min="11788" max="12032" width="9.1796875" style="81"/>
    <col min="12033" max="12033" width="35.81640625" style="81" customWidth="1"/>
    <col min="12034" max="12035" width="8.81640625" style="81" customWidth="1"/>
    <col min="12036" max="12036" width="2.81640625" style="81" customWidth="1"/>
    <col min="12037" max="12038" width="8.81640625" style="81" customWidth="1"/>
    <col min="12039" max="12039" width="2.81640625" style="81" customWidth="1"/>
    <col min="12040" max="12041" width="8.81640625" style="81" customWidth="1"/>
    <col min="12042" max="12042" width="2.81640625" style="81" customWidth="1"/>
    <col min="12043" max="12043" width="6" style="81" customWidth="1"/>
    <col min="12044" max="12288" width="9.1796875" style="81"/>
    <col min="12289" max="12289" width="35.81640625" style="81" customWidth="1"/>
    <col min="12290" max="12291" width="8.81640625" style="81" customWidth="1"/>
    <col min="12292" max="12292" width="2.81640625" style="81" customWidth="1"/>
    <col min="12293" max="12294" width="8.81640625" style="81" customWidth="1"/>
    <col min="12295" max="12295" width="2.81640625" style="81" customWidth="1"/>
    <col min="12296" max="12297" width="8.81640625" style="81" customWidth="1"/>
    <col min="12298" max="12298" width="2.81640625" style="81" customWidth="1"/>
    <col min="12299" max="12299" width="6" style="81" customWidth="1"/>
    <col min="12300" max="12544" width="9.1796875" style="81"/>
    <col min="12545" max="12545" width="35.81640625" style="81" customWidth="1"/>
    <col min="12546" max="12547" width="8.81640625" style="81" customWidth="1"/>
    <col min="12548" max="12548" width="2.81640625" style="81" customWidth="1"/>
    <col min="12549" max="12550" width="8.81640625" style="81" customWidth="1"/>
    <col min="12551" max="12551" width="2.81640625" style="81" customWidth="1"/>
    <col min="12552" max="12553" width="8.81640625" style="81" customWidth="1"/>
    <col min="12554" max="12554" width="2.81640625" style="81" customWidth="1"/>
    <col min="12555" max="12555" width="6" style="81" customWidth="1"/>
    <col min="12556" max="12800" width="9.1796875" style="81"/>
    <col min="12801" max="12801" width="35.81640625" style="81" customWidth="1"/>
    <col min="12802" max="12803" width="8.81640625" style="81" customWidth="1"/>
    <col min="12804" max="12804" width="2.81640625" style="81" customWidth="1"/>
    <col min="12805" max="12806" width="8.81640625" style="81" customWidth="1"/>
    <col min="12807" max="12807" width="2.81640625" style="81" customWidth="1"/>
    <col min="12808" max="12809" width="8.81640625" style="81" customWidth="1"/>
    <col min="12810" max="12810" width="2.81640625" style="81" customWidth="1"/>
    <col min="12811" max="12811" width="6" style="81" customWidth="1"/>
    <col min="12812" max="13056" width="9.1796875" style="81"/>
    <col min="13057" max="13057" width="35.81640625" style="81" customWidth="1"/>
    <col min="13058" max="13059" width="8.81640625" style="81" customWidth="1"/>
    <col min="13060" max="13060" width="2.81640625" style="81" customWidth="1"/>
    <col min="13061" max="13062" width="8.81640625" style="81" customWidth="1"/>
    <col min="13063" max="13063" width="2.81640625" style="81" customWidth="1"/>
    <col min="13064" max="13065" width="8.81640625" style="81" customWidth="1"/>
    <col min="13066" max="13066" width="2.81640625" style="81" customWidth="1"/>
    <col min="13067" max="13067" width="6" style="81" customWidth="1"/>
    <col min="13068" max="13312" width="9.1796875" style="81"/>
    <col min="13313" max="13313" width="35.81640625" style="81" customWidth="1"/>
    <col min="13314" max="13315" width="8.81640625" style="81" customWidth="1"/>
    <col min="13316" max="13316" width="2.81640625" style="81" customWidth="1"/>
    <col min="13317" max="13318" width="8.81640625" style="81" customWidth="1"/>
    <col min="13319" max="13319" width="2.81640625" style="81" customWidth="1"/>
    <col min="13320" max="13321" width="8.81640625" style="81" customWidth="1"/>
    <col min="13322" max="13322" width="2.81640625" style="81" customWidth="1"/>
    <col min="13323" max="13323" width="6" style="81" customWidth="1"/>
    <col min="13324" max="13568" width="9.1796875" style="81"/>
    <col min="13569" max="13569" width="35.81640625" style="81" customWidth="1"/>
    <col min="13570" max="13571" width="8.81640625" style="81" customWidth="1"/>
    <col min="13572" max="13572" width="2.81640625" style="81" customWidth="1"/>
    <col min="13573" max="13574" width="8.81640625" style="81" customWidth="1"/>
    <col min="13575" max="13575" width="2.81640625" style="81" customWidth="1"/>
    <col min="13576" max="13577" width="8.81640625" style="81" customWidth="1"/>
    <col min="13578" max="13578" width="2.81640625" style="81" customWidth="1"/>
    <col min="13579" max="13579" width="6" style="81" customWidth="1"/>
    <col min="13580" max="13824" width="9.1796875" style="81"/>
    <col min="13825" max="13825" width="35.81640625" style="81" customWidth="1"/>
    <col min="13826" max="13827" width="8.81640625" style="81" customWidth="1"/>
    <col min="13828" max="13828" width="2.81640625" style="81" customWidth="1"/>
    <col min="13829" max="13830" width="8.81640625" style="81" customWidth="1"/>
    <col min="13831" max="13831" width="2.81640625" style="81" customWidth="1"/>
    <col min="13832" max="13833" width="8.81640625" style="81" customWidth="1"/>
    <col min="13834" max="13834" width="2.81640625" style="81" customWidth="1"/>
    <col min="13835" max="13835" width="6" style="81" customWidth="1"/>
    <col min="13836" max="14080" width="9.1796875" style="81"/>
    <col min="14081" max="14081" width="35.81640625" style="81" customWidth="1"/>
    <col min="14082" max="14083" width="8.81640625" style="81" customWidth="1"/>
    <col min="14084" max="14084" width="2.81640625" style="81" customWidth="1"/>
    <col min="14085" max="14086" width="8.81640625" style="81" customWidth="1"/>
    <col min="14087" max="14087" width="2.81640625" style="81" customWidth="1"/>
    <col min="14088" max="14089" width="8.81640625" style="81" customWidth="1"/>
    <col min="14090" max="14090" width="2.81640625" style="81" customWidth="1"/>
    <col min="14091" max="14091" width="6" style="81" customWidth="1"/>
    <col min="14092" max="14336" width="9.1796875" style="81"/>
    <col min="14337" max="14337" width="35.81640625" style="81" customWidth="1"/>
    <col min="14338" max="14339" width="8.81640625" style="81" customWidth="1"/>
    <col min="14340" max="14340" width="2.81640625" style="81" customWidth="1"/>
    <col min="14341" max="14342" width="8.81640625" style="81" customWidth="1"/>
    <col min="14343" max="14343" width="2.81640625" style="81" customWidth="1"/>
    <col min="14344" max="14345" width="8.81640625" style="81" customWidth="1"/>
    <col min="14346" max="14346" width="2.81640625" style="81" customWidth="1"/>
    <col min="14347" max="14347" width="6" style="81" customWidth="1"/>
    <col min="14348" max="14592" width="9.1796875" style="81"/>
    <col min="14593" max="14593" width="35.81640625" style="81" customWidth="1"/>
    <col min="14594" max="14595" width="8.81640625" style="81" customWidth="1"/>
    <col min="14596" max="14596" width="2.81640625" style="81" customWidth="1"/>
    <col min="14597" max="14598" width="8.81640625" style="81" customWidth="1"/>
    <col min="14599" max="14599" width="2.81640625" style="81" customWidth="1"/>
    <col min="14600" max="14601" width="8.81640625" style="81" customWidth="1"/>
    <col min="14602" max="14602" width="2.81640625" style="81" customWidth="1"/>
    <col min="14603" max="14603" width="6" style="81" customWidth="1"/>
    <col min="14604" max="14848" width="9.1796875" style="81"/>
    <col min="14849" max="14849" width="35.81640625" style="81" customWidth="1"/>
    <col min="14850" max="14851" width="8.81640625" style="81" customWidth="1"/>
    <col min="14852" max="14852" width="2.81640625" style="81" customWidth="1"/>
    <col min="14853" max="14854" width="8.81640625" style="81" customWidth="1"/>
    <col min="14855" max="14855" width="2.81640625" style="81" customWidth="1"/>
    <col min="14856" max="14857" width="8.81640625" style="81" customWidth="1"/>
    <col min="14858" max="14858" width="2.81640625" style="81" customWidth="1"/>
    <col min="14859" max="14859" width="6" style="81" customWidth="1"/>
    <col min="14860" max="15104" width="9.1796875" style="81"/>
    <col min="15105" max="15105" width="35.81640625" style="81" customWidth="1"/>
    <col min="15106" max="15107" width="8.81640625" style="81" customWidth="1"/>
    <col min="15108" max="15108" width="2.81640625" style="81" customWidth="1"/>
    <col min="15109" max="15110" width="8.81640625" style="81" customWidth="1"/>
    <col min="15111" max="15111" width="2.81640625" style="81" customWidth="1"/>
    <col min="15112" max="15113" width="8.81640625" style="81" customWidth="1"/>
    <col min="15114" max="15114" width="2.81640625" style="81" customWidth="1"/>
    <col min="15115" max="15115" width="6" style="81" customWidth="1"/>
    <col min="15116" max="15360" width="9.1796875" style="81"/>
    <col min="15361" max="15361" width="35.81640625" style="81" customWidth="1"/>
    <col min="15362" max="15363" width="8.81640625" style="81" customWidth="1"/>
    <col min="15364" max="15364" width="2.81640625" style="81" customWidth="1"/>
    <col min="15365" max="15366" width="8.81640625" style="81" customWidth="1"/>
    <col min="15367" max="15367" width="2.81640625" style="81" customWidth="1"/>
    <col min="15368" max="15369" width="8.81640625" style="81" customWidth="1"/>
    <col min="15370" max="15370" width="2.81640625" style="81" customWidth="1"/>
    <col min="15371" max="15371" width="6" style="81" customWidth="1"/>
    <col min="15372" max="15616" width="9.1796875" style="81"/>
    <col min="15617" max="15617" width="35.81640625" style="81" customWidth="1"/>
    <col min="15618" max="15619" width="8.81640625" style="81" customWidth="1"/>
    <col min="15620" max="15620" width="2.81640625" style="81" customWidth="1"/>
    <col min="15621" max="15622" width="8.81640625" style="81" customWidth="1"/>
    <col min="15623" max="15623" width="2.81640625" style="81" customWidth="1"/>
    <col min="15624" max="15625" width="8.81640625" style="81" customWidth="1"/>
    <col min="15626" max="15626" width="2.81640625" style="81" customWidth="1"/>
    <col min="15627" max="15627" width="6" style="81" customWidth="1"/>
    <col min="15628" max="15872" width="9.1796875" style="81"/>
    <col min="15873" max="15873" width="35.81640625" style="81" customWidth="1"/>
    <col min="15874" max="15875" width="8.81640625" style="81" customWidth="1"/>
    <col min="15876" max="15876" width="2.81640625" style="81" customWidth="1"/>
    <col min="15877" max="15878" width="8.81640625" style="81" customWidth="1"/>
    <col min="15879" max="15879" width="2.81640625" style="81" customWidth="1"/>
    <col min="15880" max="15881" width="8.81640625" style="81" customWidth="1"/>
    <col min="15882" max="15882" width="2.81640625" style="81" customWidth="1"/>
    <col min="15883" max="15883" width="6" style="81" customWidth="1"/>
    <col min="15884" max="16128" width="9.1796875" style="81"/>
    <col min="16129" max="16129" width="35.81640625" style="81" customWidth="1"/>
    <col min="16130" max="16131" width="8.81640625" style="81" customWidth="1"/>
    <col min="16132" max="16132" width="2.81640625" style="81" customWidth="1"/>
    <col min="16133" max="16134" width="8.81640625" style="81" customWidth="1"/>
    <col min="16135" max="16135" width="2.81640625" style="81" customWidth="1"/>
    <col min="16136" max="16137" width="8.81640625" style="81" customWidth="1"/>
    <col min="16138" max="16138" width="2.81640625" style="81" customWidth="1"/>
    <col min="16139" max="16139" width="6" style="81" customWidth="1"/>
    <col min="16140" max="16384" width="9.1796875" style="81"/>
  </cols>
  <sheetData>
    <row r="1" spans="1:20" ht="12.75" customHeight="1">
      <c r="A1" s="81" t="s">
        <v>796</v>
      </c>
    </row>
    <row r="2" spans="1:20">
      <c r="A2" s="81" t="s">
        <v>797</v>
      </c>
      <c r="E2" s="157"/>
    </row>
    <row r="3" spans="1:20" ht="10" customHeight="1"/>
    <row r="4" spans="1:20" ht="14.5">
      <c r="A4" s="33" t="s">
        <v>1880</v>
      </c>
    </row>
    <row r="5" spans="1:20" ht="10" customHeight="1" thickBot="1">
      <c r="J5" s="88"/>
      <c r="K5" s="88"/>
    </row>
    <row r="6" spans="1:20" ht="10.5" customHeight="1">
      <c r="A6" s="83"/>
      <c r="B6" s="93"/>
      <c r="C6" s="106"/>
      <c r="D6" s="93"/>
      <c r="E6" s="384"/>
      <c r="F6" s="385"/>
      <c r="G6" s="107"/>
      <c r="H6" s="384"/>
      <c r="I6" s="385"/>
      <c r="J6" s="84"/>
      <c r="K6" s="101"/>
    </row>
    <row r="7" spans="1:20" ht="14.5">
      <c r="A7" s="81" t="s">
        <v>147</v>
      </c>
      <c r="B7" s="1159" t="s">
        <v>1223</v>
      </c>
      <c r="C7" s="1159"/>
      <c r="D7" s="95"/>
      <c r="E7" s="1094" t="s">
        <v>1224</v>
      </c>
      <c r="F7" s="1094"/>
      <c r="G7" s="114"/>
      <c r="H7" s="1094" t="s">
        <v>931</v>
      </c>
      <c r="I7" s="1094"/>
    </row>
    <row r="8" spans="1:20">
      <c r="A8" s="94" t="s">
        <v>1225</v>
      </c>
      <c r="B8" s="186" t="s">
        <v>388</v>
      </c>
      <c r="C8" s="109" t="s">
        <v>389</v>
      </c>
      <c r="D8" s="95"/>
      <c r="E8" s="859" t="s">
        <v>388</v>
      </c>
      <c r="F8" s="85" t="s">
        <v>389</v>
      </c>
      <c r="G8" s="727"/>
      <c r="H8" s="859" t="s">
        <v>388</v>
      </c>
      <c r="I8" s="85" t="s">
        <v>153</v>
      </c>
    </row>
    <row r="9" spans="1:20" ht="13.5" customHeight="1" thickBot="1">
      <c r="A9" s="86"/>
      <c r="B9" s="98"/>
      <c r="C9" s="112"/>
      <c r="D9" s="98"/>
      <c r="E9" s="386"/>
      <c r="F9" s="187"/>
      <c r="G9" s="113"/>
      <c r="H9" s="386"/>
      <c r="I9" s="187"/>
    </row>
    <row r="10" spans="1:20" ht="10" customHeight="1">
      <c r="A10" s="94"/>
      <c r="B10" s="95"/>
      <c r="C10" s="108"/>
      <c r="D10" s="95"/>
      <c r="E10" s="156"/>
      <c r="F10" s="803"/>
      <c r="G10" s="114"/>
      <c r="H10" s="156"/>
      <c r="I10" s="803"/>
      <c r="J10" s="84"/>
      <c r="K10" s="101"/>
    </row>
    <row r="11" spans="1:20" ht="13">
      <c r="A11" s="47" t="s">
        <v>390</v>
      </c>
      <c r="B11" s="115">
        <f>IF($A11&lt;&gt;0,E11+H11,"")</f>
        <v>23308</v>
      </c>
      <c r="C11" s="104">
        <f>SUM(C13+C95)</f>
        <v>100</v>
      </c>
      <c r="E11" s="154">
        <f>E13+E95</f>
        <v>10904</v>
      </c>
      <c r="F11" s="792">
        <f t="shared" ref="F11:F74" si="0">IF($A11&lt;&gt;0,E11/$B11*100,"")</f>
        <v>46.782220696756475</v>
      </c>
      <c r="H11" s="154">
        <f>H13+H95</f>
        <v>12404</v>
      </c>
      <c r="I11" s="792">
        <f>IF($A11&lt;&gt;0,H11/$B11*100,"")</f>
        <v>53.217779303243518</v>
      </c>
      <c r="M11" s="115"/>
      <c r="N11" s="115"/>
      <c r="O11" s="115"/>
      <c r="P11" s="115"/>
      <c r="Q11" s="115"/>
      <c r="R11" s="115"/>
      <c r="S11" s="115"/>
      <c r="T11" s="115"/>
    </row>
    <row r="12" spans="1:20">
      <c r="A12" s="33"/>
      <c r="B12" s="115" t="str">
        <f t="shared" ref="B12:B79" si="1">IF($A12&lt;&gt;0,E12+H12,"")</f>
        <v/>
      </c>
      <c r="C12" s="104" t="str">
        <f t="shared" ref="C12:C79" si="2">IF($A12&lt;&gt;0,B12/$B$11*100,"")</f>
        <v/>
      </c>
      <c r="F12" s="792" t="str">
        <f t="shared" si="0"/>
        <v/>
      </c>
      <c r="I12" s="792" t="str">
        <f t="shared" ref="I12:I79" si="3">IF($A12&lt;&gt;0,H12/$B12*100,"")</f>
        <v/>
      </c>
      <c r="M12" s="115"/>
      <c r="N12" s="115"/>
      <c r="O12" s="115"/>
      <c r="P12" s="115"/>
      <c r="Q12" s="115"/>
      <c r="R12" s="115"/>
      <c r="S12" s="115"/>
      <c r="T12" s="115"/>
    </row>
    <row r="13" spans="1:20" ht="13">
      <c r="A13" s="47" t="s">
        <v>1184</v>
      </c>
      <c r="B13" s="115">
        <f t="shared" si="1"/>
        <v>14885</v>
      </c>
      <c r="C13" s="104">
        <f t="shared" si="2"/>
        <v>63.862193238373088</v>
      </c>
      <c r="E13" s="154">
        <f>E15+E26+E34+E60+E74+E81+E93</f>
        <v>7027</v>
      </c>
      <c r="F13" s="792">
        <f t="shared" si="0"/>
        <v>47.208599261001005</v>
      </c>
      <c r="H13" s="154">
        <f>H15+H26+H34+H60+H74+H81+H93</f>
        <v>7858</v>
      </c>
      <c r="I13" s="792">
        <f t="shared" si="3"/>
        <v>52.791400738998995</v>
      </c>
      <c r="M13" s="115"/>
      <c r="N13" s="115"/>
      <c r="O13" s="115"/>
      <c r="P13" s="115"/>
      <c r="Q13" s="115"/>
      <c r="R13" s="115"/>
      <c r="S13" s="115"/>
      <c r="T13" s="115"/>
    </row>
    <row r="14" spans="1:20" ht="13">
      <c r="A14" s="47"/>
      <c r="F14" s="792" t="str">
        <f t="shared" si="0"/>
        <v/>
      </c>
    </row>
    <row r="15" spans="1:20" ht="13">
      <c r="A15" s="47" t="s">
        <v>392</v>
      </c>
      <c r="B15" s="115">
        <f t="shared" si="1"/>
        <v>1395</v>
      </c>
      <c r="C15" s="104">
        <f t="shared" si="2"/>
        <v>5.9850695040329498</v>
      </c>
      <c r="E15" s="154">
        <f>E16+E21</f>
        <v>579</v>
      </c>
      <c r="F15" s="792">
        <f t="shared" si="0"/>
        <v>41.505376344086017</v>
      </c>
      <c r="H15" s="154">
        <f>H16+H21</f>
        <v>816</v>
      </c>
      <c r="I15" s="792">
        <f t="shared" si="3"/>
        <v>58.494623655913983</v>
      </c>
    </row>
    <row r="16" spans="1:20">
      <c r="A16" s="33" t="s">
        <v>161</v>
      </c>
      <c r="B16" s="115">
        <f t="shared" si="1"/>
        <v>432</v>
      </c>
      <c r="C16" s="104">
        <f t="shared" si="2"/>
        <v>1.8534408786682683</v>
      </c>
      <c r="E16" s="154">
        <f>SUM(E17:E19)</f>
        <v>193</v>
      </c>
      <c r="F16" s="792">
        <f t="shared" si="0"/>
        <v>44.675925925925924</v>
      </c>
      <c r="H16" s="154">
        <f>SUM(H17:H19)</f>
        <v>239</v>
      </c>
      <c r="I16" s="792">
        <f t="shared" si="3"/>
        <v>55.324074074074069</v>
      </c>
    </row>
    <row r="17" spans="1:9">
      <c r="A17" s="33" t="s">
        <v>162</v>
      </c>
      <c r="B17" s="115">
        <f>IF($A17&lt;&gt;0,E17+H17,"")</f>
        <v>68</v>
      </c>
      <c r="C17" s="104">
        <f t="shared" si="2"/>
        <v>0.29174532349407928</v>
      </c>
      <c r="E17" s="729">
        <v>23</v>
      </c>
      <c r="F17" s="792">
        <f t="shared" si="0"/>
        <v>33.82352941176471</v>
      </c>
      <c r="G17" s="563"/>
      <c r="H17" s="729">
        <v>45</v>
      </c>
      <c r="I17" s="792">
        <f>IF($A17&lt;&gt;0,H17/$B17*100,"")</f>
        <v>66.17647058823529</v>
      </c>
    </row>
    <row r="18" spans="1:9">
      <c r="A18" s="33" t="s">
        <v>164</v>
      </c>
      <c r="B18" s="115">
        <f>IF($A18&lt;&gt;0,E18+H18,"")</f>
        <v>258</v>
      </c>
      <c r="C18" s="104">
        <f t="shared" si="2"/>
        <v>1.1069160803157714</v>
      </c>
      <c r="E18" s="729">
        <v>94</v>
      </c>
      <c r="F18" s="792">
        <f t="shared" si="0"/>
        <v>36.434108527131784</v>
      </c>
      <c r="G18" s="563"/>
      <c r="H18" s="729">
        <v>164</v>
      </c>
      <c r="I18" s="792">
        <f>IF($A18&lt;&gt;0,H18/$B18*100,"")</f>
        <v>63.565891472868216</v>
      </c>
    </row>
    <row r="19" spans="1:9">
      <c r="A19" s="33" t="s">
        <v>163</v>
      </c>
      <c r="B19" s="115">
        <f>IF($A19&lt;&gt;0,E19+H19,"")</f>
        <v>106</v>
      </c>
      <c r="C19" s="104">
        <f t="shared" si="2"/>
        <v>0.45477947485841774</v>
      </c>
      <c r="E19" s="729">
        <v>76</v>
      </c>
      <c r="F19" s="792">
        <f t="shared" si="0"/>
        <v>71.698113207547166</v>
      </c>
      <c r="G19" s="563"/>
      <c r="H19" s="729">
        <v>30</v>
      </c>
      <c r="I19" s="792">
        <f>IF($A19&lt;&gt;0,H19/$B19*100,"")</f>
        <v>28.30188679245283</v>
      </c>
    </row>
    <row r="20" spans="1:9">
      <c r="A20" s="33"/>
      <c r="B20" s="115" t="str">
        <f t="shared" si="1"/>
        <v/>
      </c>
      <c r="C20" s="104" t="str">
        <f t="shared" si="2"/>
        <v/>
      </c>
      <c r="F20" s="792" t="str">
        <f t="shared" si="0"/>
        <v/>
      </c>
      <c r="I20" s="792" t="str">
        <f t="shared" si="3"/>
        <v/>
      </c>
    </row>
    <row r="21" spans="1:9">
      <c r="A21" s="33" t="s">
        <v>165</v>
      </c>
      <c r="B21" s="115">
        <f t="shared" si="1"/>
        <v>963</v>
      </c>
      <c r="C21" s="104">
        <f t="shared" si="2"/>
        <v>4.1316286253646819</v>
      </c>
      <c r="E21" s="154">
        <f>SUM(E22:E24)</f>
        <v>386</v>
      </c>
      <c r="F21" s="792">
        <f t="shared" si="0"/>
        <v>40.083073727933545</v>
      </c>
      <c r="H21" s="154">
        <f>SUM(H22:H24)</f>
        <v>577</v>
      </c>
      <c r="I21" s="792">
        <f t="shared" si="3"/>
        <v>59.916926272066462</v>
      </c>
    </row>
    <row r="22" spans="1:9">
      <c r="A22" s="33" t="s">
        <v>166</v>
      </c>
      <c r="B22" s="115">
        <f t="shared" si="1"/>
        <v>329</v>
      </c>
      <c r="C22" s="104">
        <f t="shared" si="2"/>
        <v>1.4115325210228247</v>
      </c>
      <c r="E22" s="729">
        <v>99</v>
      </c>
      <c r="F22" s="792">
        <f t="shared" si="0"/>
        <v>30.091185410334347</v>
      </c>
      <c r="G22" s="563"/>
      <c r="H22" s="729">
        <v>230</v>
      </c>
      <c r="I22" s="87">
        <v>67.515923566878982</v>
      </c>
    </row>
    <row r="23" spans="1:9">
      <c r="A23" s="33" t="s">
        <v>167</v>
      </c>
      <c r="B23" s="115">
        <f t="shared" si="1"/>
        <v>100</v>
      </c>
      <c r="C23" s="104">
        <f t="shared" si="2"/>
        <v>0.42903724043246949</v>
      </c>
      <c r="E23" s="729">
        <v>72</v>
      </c>
      <c r="F23" s="792">
        <f t="shared" si="0"/>
        <v>72</v>
      </c>
      <c r="G23" s="563"/>
      <c r="H23" s="729">
        <v>28</v>
      </c>
      <c r="I23" s="87">
        <v>32.121212121212125</v>
      </c>
    </row>
    <row r="24" spans="1:9">
      <c r="A24" s="33" t="s">
        <v>168</v>
      </c>
      <c r="B24" s="115">
        <f t="shared" si="1"/>
        <v>534</v>
      </c>
      <c r="C24" s="104">
        <f t="shared" si="2"/>
        <v>2.2910588639093876</v>
      </c>
      <c r="E24" s="729">
        <v>215</v>
      </c>
      <c r="F24" s="792">
        <f t="shared" si="0"/>
        <v>40.262172284644194</v>
      </c>
      <c r="G24" s="563"/>
      <c r="H24" s="729">
        <v>319</v>
      </c>
      <c r="I24" s="87">
        <v>65.376782077393074</v>
      </c>
    </row>
    <row r="25" spans="1:9">
      <c r="A25" s="33"/>
      <c r="B25" s="115" t="str">
        <f t="shared" si="1"/>
        <v/>
      </c>
      <c r="C25" s="104" t="str">
        <f t="shared" si="2"/>
        <v/>
      </c>
      <c r="F25" s="792" t="str">
        <f t="shared" si="0"/>
        <v/>
      </c>
      <c r="I25" s="792" t="str">
        <f t="shared" si="3"/>
        <v/>
      </c>
    </row>
    <row r="26" spans="1:9" ht="13">
      <c r="A26" s="47" t="s">
        <v>449</v>
      </c>
      <c r="B26" s="115">
        <f t="shared" si="1"/>
        <v>1033</v>
      </c>
      <c r="C26" s="104">
        <f t="shared" si="2"/>
        <v>4.4319546936674099</v>
      </c>
      <c r="E26" s="154">
        <f>SUM(E27)</f>
        <v>615</v>
      </c>
      <c r="F26" s="792">
        <f t="shared" si="0"/>
        <v>59.535333978702809</v>
      </c>
      <c r="H26" s="154">
        <f>SUM(H27)</f>
        <v>418</v>
      </c>
      <c r="I26" s="792">
        <f t="shared" si="3"/>
        <v>40.464666021297191</v>
      </c>
    </row>
    <row r="27" spans="1:9">
      <c r="A27" s="33" t="s">
        <v>169</v>
      </c>
      <c r="B27" s="115">
        <f t="shared" si="1"/>
        <v>1033</v>
      </c>
      <c r="C27" s="104">
        <f t="shared" si="2"/>
        <v>4.4319546936674099</v>
      </c>
      <c r="E27" s="154">
        <f>SUM(E28:E32)</f>
        <v>615</v>
      </c>
      <c r="F27" s="792">
        <f t="shared" si="0"/>
        <v>59.535333978702809</v>
      </c>
      <c r="H27" s="154">
        <f>SUM(H28:H32)</f>
        <v>418</v>
      </c>
      <c r="I27" s="792">
        <f t="shared" si="3"/>
        <v>40.464666021297191</v>
      </c>
    </row>
    <row r="28" spans="1:9">
      <c r="A28" s="33" t="s">
        <v>170</v>
      </c>
      <c r="B28" s="115">
        <f>IF($A28&lt;&gt;0,E28+H28,"")</f>
        <v>139</v>
      </c>
      <c r="C28" s="104">
        <f t="shared" si="2"/>
        <v>0.59636176420113274</v>
      </c>
      <c r="E28" s="729">
        <v>63</v>
      </c>
      <c r="F28" s="792">
        <f t="shared" si="0"/>
        <v>45.323741007194243</v>
      </c>
      <c r="G28" s="563"/>
      <c r="H28" s="729">
        <v>76</v>
      </c>
      <c r="I28" s="792">
        <f t="shared" si="3"/>
        <v>54.676258992805757</v>
      </c>
    </row>
    <row r="29" spans="1:9">
      <c r="A29" s="33" t="s">
        <v>171</v>
      </c>
      <c r="B29" s="115">
        <f>IF($A29&lt;&gt;0,E29+H29,"")</f>
        <v>258</v>
      </c>
      <c r="C29" s="104">
        <f t="shared" si="2"/>
        <v>1.1069160803157714</v>
      </c>
      <c r="E29" s="729">
        <v>178</v>
      </c>
      <c r="F29" s="792">
        <f t="shared" si="0"/>
        <v>68.992248062015506</v>
      </c>
      <c r="G29" s="563"/>
      <c r="H29" s="729">
        <v>80</v>
      </c>
      <c r="I29" s="792">
        <f t="shared" si="3"/>
        <v>31.007751937984494</v>
      </c>
    </row>
    <row r="30" spans="1:9">
      <c r="A30" s="33" t="s">
        <v>172</v>
      </c>
      <c r="B30" s="115">
        <f>IF($A30&lt;&gt;0,E30+H30,"")</f>
        <v>175</v>
      </c>
      <c r="C30" s="104">
        <f t="shared" si="2"/>
        <v>0.75081517075682169</v>
      </c>
      <c r="E30" s="729">
        <v>90</v>
      </c>
      <c r="F30" s="792">
        <f t="shared" si="0"/>
        <v>51.428571428571423</v>
      </c>
      <c r="G30" s="563"/>
      <c r="H30" s="729">
        <v>85</v>
      </c>
      <c r="I30" s="792">
        <f t="shared" si="3"/>
        <v>48.571428571428569</v>
      </c>
    </row>
    <row r="31" spans="1:9">
      <c r="A31" s="33" t="s">
        <v>173</v>
      </c>
      <c r="B31" s="115">
        <f>IF($A31&lt;&gt;0,E31+H31,"")</f>
        <v>268</v>
      </c>
      <c r="C31" s="104">
        <f t="shared" si="2"/>
        <v>1.1498198043590182</v>
      </c>
      <c r="E31" s="729">
        <v>173</v>
      </c>
      <c r="F31" s="792">
        <f t="shared" si="0"/>
        <v>64.552238805970148</v>
      </c>
      <c r="G31" s="563"/>
      <c r="H31" s="729">
        <v>95</v>
      </c>
      <c r="I31" s="792">
        <f t="shared" si="3"/>
        <v>35.447761194029852</v>
      </c>
    </row>
    <row r="32" spans="1:9">
      <c r="A32" s="33" t="s">
        <v>174</v>
      </c>
      <c r="B32" s="115">
        <f>IF($A32&lt;&gt;0,E32+H32,"")</f>
        <v>193</v>
      </c>
      <c r="C32" s="104">
        <f t="shared" si="2"/>
        <v>0.82804187403466623</v>
      </c>
      <c r="D32" s="95"/>
      <c r="E32" s="729">
        <v>111</v>
      </c>
      <c r="F32" s="792">
        <f t="shared" si="0"/>
        <v>57.512953367875653</v>
      </c>
      <c r="G32" s="563"/>
      <c r="H32" s="729">
        <v>82</v>
      </c>
      <c r="I32" s="792">
        <f t="shared" si="3"/>
        <v>42.487046632124354</v>
      </c>
    </row>
    <row r="33" spans="1:9">
      <c r="A33" s="33"/>
      <c r="B33" s="115" t="str">
        <f t="shared" si="1"/>
        <v/>
      </c>
      <c r="C33" s="104" t="str">
        <f t="shared" si="2"/>
        <v/>
      </c>
      <c r="D33" s="95"/>
      <c r="E33" s="156"/>
      <c r="F33" s="792" t="str">
        <f t="shared" si="0"/>
        <v/>
      </c>
      <c r="G33" s="114"/>
      <c r="H33" s="156"/>
      <c r="I33" s="792" t="str">
        <f t="shared" si="3"/>
        <v/>
      </c>
    </row>
    <row r="34" spans="1:9" ht="13">
      <c r="A34" s="47" t="s">
        <v>394</v>
      </c>
      <c r="B34" s="115">
        <f t="shared" si="1"/>
        <v>6692</v>
      </c>
      <c r="C34" s="104">
        <f t="shared" si="2"/>
        <v>28.711172129740863</v>
      </c>
      <c r="D34" s="95"/>
      <c r="E34" s="156">
        <f>E35+E41+E51+E53</f>
        <v>2847</v>
      </c>
      <c r="F34" s="792">
        <f t="shared" si="0"/>
        <v>42.543335325762108</v>
      </c>
      <c r="G34" s="114"/>
      <c r="H34" s="156">
        <f>H35+H41+H51+H53</f>
        <v>3845</v>
      </c>
      <c r="I34" s="792">
        <f t="shared" si="3"/>
        <v>57.456664674237899</v>
      </c>
    </row>
    <row r="35" spans="1:9">
      <c r="A35" s="33" t="s">
        <v>1226</v>
      </c>
      <c r="B35" s="115">
        <f t="shared" si="1"/>
        <v>2303</v>
      </c>
      <c r="C35" s="104">
        <f t="shared" si="2"/>
        <v>9.8807276471597731</v>
      </c>
      <c r="D35" s="95"/>
      <c r="E35" s="156">
        <f>SUM(E36:E39)</f>
        <v>1049</v>
      </c>
      <c r="F35" s="792">
        <f t="shared" si="0"/>
        <v>45.549283543204517</v>
      </c>
      <c r="G35" s="114"/>
      <c r="H35" s="156">
        <f>SUM(H36:H39)</f>
        <v>1254</v>
      </c>
      <c r="I35" s="792">
        <f t="shared" si="3"/>
        <v>54.45071645679549</v>
      </c>
    </row>
    <row r="36" spans="1:9">
      <c r="A36" s="33" t="s">
        <v>176</v>
      </c>
      <c r="B36" s="115">
        <f t="shared" si="1"/>
        <v>1212</v>
      </c>
      <c r="C36" s="104">
        <f t="shared" si="2"/>
        <v>5.1999313540415306</v>
      </c>
      <c r="D36" s="95"/>
      <c r="E36" s="729">
        <v>558</v>
      </c>
      <c r="F36" s="792">
        <f t="shared" si="0"/>
        <v>46.039603960396043</v>
      </c>
      <c r="G36" s="563"/>
      <c r="H36" s="729">
        <v>654</v>
      </c>
      <c r="I36" s="729">
        <v>654</v>
      </c>
    </row>
    <row r="37" spans="1:9">
      <c r="A37" s="33" t="s">
        <v>177</v>
      </c>
      <c r="B37" s="115">
        <f t="shared" si="1"/>
        <v>663</v>
      </c>
      <c r="C37" s="104">
        <f t="shared" si="2"/>
        <v>2.8445169040672731</v>
      </c>
      <c r="D37" s="95"/>
      <c r="E37" s="729">
        <v>267</v>
      </c>
      <c r="F37" s="792">
        <f t="shared" si="0"/>
        <v>40.271493212669682</v>
      </c>
      <c r="G37" s="563"/>
      <c r="H37" s="729">
        <v>396</v>
      </c>
      <c r="I37" s="729">
        <v>396</v>
      </c>
    </row>
    <row r="38" spans="1:9">
      <c r="A38" s="33" t="s">
        <v>178</v>
      </c>
      <c r="B38" s="115">
        <f t="shared" si="1"/>
        <v>184</v>
      </c>
      <c r="C38" s="104">
        <f t="shared" si="2"/>
        <v>0.78942852239574401</v>
      </c>
      <c r="D38" s="95"/>
      <c r="E38" s="729">
        <v>111</v>
      </c>
      <c r="F38" s="792">
        <f t="shared" si="0"/>
        <v>60.326086956521742</v>
      </c>
      <c r="G38" s="563"/>
      <c r="H38" s="729">
        <v>73</v>
      </c>
      <c r="I38" s="729">
        <v>73</v>
      </c>
    </row>
    <row r="39" spans="1:9">
      <c r="A39" s="33" t="s">
        <v>179</v>
      </c>
      <c r="B39" s="115">
        <f t="shared" si="1"/>
        <v>244</v>
      </c>
      <c r="C39" s="104">
        <f t="shared" si="2"/>
        <v>1.0468508666552256</v>
      </c>
      <c r="E39" s="729">
        <v>113</v>
      </c>
      <c r="F39" s="792">
        <f t="shared" si="0"/>
        <v>46.311475409836063</v>
      </c>
      <c r="G39" s="563"/>
      <c r="H39" s="729">
        <v>131</v>
      </c>
      <c r="I39" s="729">
        <v>131</v>
      </c>
    </row>
    <row r="40" spans="1:9">
      <c r="A40" s="33"/>
      <c r="B40" s="115" t="str">
        <f t="shared" si="1"/>
        <v/>
      </c>
      <c r="C40" s="104" t="str">
        <f t="shared" si="2"/>
        <v/>
      </c>
      <c r="F40" s="792" t="str">
        <f t="shared" si="0"/>
        <v/>
      </c>
      <c r="I40" s="792" t="str">
        <f t="shared" si="3"/>
        <v/>
      </c>
    </row>
    <row r="41" spans="1:9">
      <c r="A41" s="33" t="s">
        <v>180</v>
      </c>
      <c r="B41" s="115">
        <f t="shared" si="1"/>
        <v>1945</v>
      </c>
      <c r="C41" s="104">
        <f t="shared" si="2"/>
        <v>8.3447743264115335</v>
      </c>
      <c r="E41" s="154">
        <f>SUM(E42:E49)</f>
        <v>817</v>
      </c>
      <c r="F41" s="792">
        <f t="shared" si="0"/>
        <v>42.005141388174806</v>
      </c>
      <c r="H41" s="154">
        <f>SUM(H42:H49)</f>
        <v>1128</v>
      </c>
      <c r="I41" s="792">
        <f t="shared" si="3"/>
        <v>57.994858611825194</v>
      </c>
    </row>
    <row r="42" spans="1:9">
      <c r="A42" s="33" t="s">
        <v>181</v>
      </c>
      <c r="B42" s="115">
        <f t="shared" si="1"/>
        <v>229</v>
      </c>
      <c r="C42" s="104">
        <f t="shared" si="2"/>
        <v>0.98249528059035518</v>
      </c>
      <c r="E42" s="729">
        <v>88</v>
      </c>
      <c r="F42" s="792">
        <f t="shared" si="0"/>
        <v>38.427947598253276</v>
      </c>
      <c r="G42" s="563"/>
      <c r="H42" s="729">
        <v>141</v>
      </c>
      <c r="I42" s="792">
        <f t="shared" si="3"/>
        <v>61.572052401746724</v>
      </c>
    </row>
    <row r="43" spans="1:9">
      <c r="A43" s="33" t="s">
        <v>395</v>
      </c>
      <c r="B43" s="115">
        <f t="shared" si="1"/>
        <v>202</v>
      </c>
      <c r="C43" s="104">
        <f t="shared" si="2"/>
        <v>0.86665522567358855</v>
      </c>
      <c r="E43" s="729">
        <v>89</v>
      </c>
      <c r="F43" s="792">
        <f t="shared" si="0"/>
        <v>44.059405940594061</v>
      </c>
      <c r="G43" s="563"/>
      <c r="H43" s="729">
        <v>113</v>
      </c>
      <c r="I43" s="792">
        <f t="shared" si="3"/>
        <v>55.940594059405946</v>
      </c>
    </row>
    <row r="44" spans="1:9">
      <c r="A44" s="33" t="s">
        <v>182</v>
      </c>
      <c r="B44" s="115">
        <f t="shared" si="1"/>
        <v>116</v>
      </c>
      <c r="C44" s="104">
        <f t="shared" si="2"/>
        <v>0.49768319890166463</v>
      </c>
      <c r="E44" s="729">
        <v>54</v>
      </c>
      <c r="F44" s="792">
        <f t="shared" si="0"/>
        <v>46.551724137931032</v>
      </c>
      <c r="G44" s="563"/>
      <c r="H44" s="729">
        <v>62</v>
      </c>
      <c r="I44" s="792">
        <f t="shared" si="3"/>
        <v>53.448275862068961</v>
      </c>
    </row>
    <row r="45" spans="1:9">
      <c r="A45" s="33" t="s">
        <v>183</v>
      </c>
      <c r="B45" s="115">
        <f t="shared" si="1"/>
        <v>298</v>
      </c>
      <c r="C45" s="104">
        <f t="shared" si="2"/>
        <v>1.2785309764887591</v>
      </c>
      <c r="E45" s="729">
        <v>169</v>
      </c>
      <c r="F45" s="792">
        <f t="shared" si="0"/>
        <v>56.711409395973156</v>
      </c>
      <c r="G45" s="563"/>
      <c r="H45" s="729">
        <v>129</v>
      </c>
      <c r="I45" s="792">
        <f t="shared" si="3"/>
        <v>43.288590604026844</v>
      </c>
    </row>
    <row r="46" spans="1:9">
      <c r="A46" s="33" t="s">
        <v>1227</v>
      </c>
      <c r="B46" s="115">
        <f>IF($A46&lt;&gt;0,E46+H46,"")</f>
        <v>226</v>
      </c>
      <c r="C46" s="104">
        <f>IF($A46&lt;&gt;0,B46/$B$11*100,"")</f>
        <v>0.96962416337738111</v>
      </c>
      <c r="E46" s="729">
        <v>144</v>
      </c>
      <c r="F46" s="792">
        <f t="shared" si="0"/>
        <v>63.716814159292035</v>
      </c>
      <c r="G46" s="563"/>
      <c r="H46" s="729">
        <v>82</v>
      </c>
      <c r="I46" s="792">
        <f>IF($A46&lt;&gt;0,H46/$B46*100,"")</f>
        <v>36.283185840707965</v>
      </c>
    </row>
    <row r="47" spans="1:9">
      <c r="A47" s="33" t="s">
        <v>396</v>
      </c>
      <c r="B47" s="115">
        <f>IF($A47&lt;&gt;0,E47+H47,"")</f>
        <v>411</v>
      </c>
      <c r="C47" s="104">
        <f>IF($A47&lt;&gt;0,B47/$B$11*100,"")</f>
        <v>1.7633430581774499</v>
      </c>
      <c r="E47" s="729">
        <v>173</v>
      </c>
      <c r="F47" s="792">
        <f t="shared" si="0"/>
        <v>42.092457420924575</v>
      </c>
      <c r="G47" s="563"/>
      <c r="H47" s="729">
        <v>238</v>
      </c>
      <c r="I47" s="792">
        <f>IF($A47&lt;&gt;0,H47/$B47*100,"")</f>
        <v>57.907542579075425</v>
      </c>
    </row>
    <row r="48" spans="1:9">
      <c r="A48" s="33" t="s">
        <v>186</v>
      </c>
      <c r="B48" s="115">
        <f t="shared" si="1"/>
        <v>164</v>
      </c>
      <c r="C48" s="104">
        <f t="shared" si="2"/>
        <v>0.70362107430925003</v>
      </c>
      <c r="E48" s="729">
        <v>55</v>
      </c>
      <c r="F48" s="792">
        <f t="shared" si="0"/>
        <v>33.536585365853661</v>
      </c>
      <c r="G48" s="563"/>
      <c r="H48" s="729">
        <v>109</v>
      </c>
      <c r="I48" s="792">
        <f t="shared" si="3"/>
        <v>66.463414634146346</v>
      </c>
    </row>
    <row r="49" spans="1:9">
      <c r="A49" s="33" t="s">
        <v>185</v>
      </c>
      <c r="B49" s="115">
        <f t="shared" si="1"/>
        <v>299</v>
      </c>
      <c r="C49" s="104">
        <f t="shared" si="2"/>
        <v>1.282821348893084</v>
      </c>
      <c r="E49" s="729">
        <v>45</v>
      </c>
      <c r="F49" s="792">
        <f t="shared" si="0"/>
        <v>15.050167224080269</v>
      </c>
      <c r="G49" s="563"/>
      <c r="H49" s="729">
        <v>254</v>
      </c>
      <c r="I49" s="792">
        <f t="shared" si="3"/>
        <v>84.949832775919731</v>
      </c>
    </row>
    <row r="50" spans="1:9">
      <c r="A50" s="33"/>
      <c r="B50" s="115" t="str">
        <f t="shared" si="1"/>
        <v/>
      </c>
      <c r="C50" s="104" t="str">
        <f t="shared" si="2"/>
        <v/>
      </c>
      <c r="E50" s="81"/>
      <c r="F50" s="792" t="str">
        <f t="shared" si="0"/>
        <v/>
      </c>
      <c r="G50" s="81"/>
      <c r="H50" s="81"/>
      <c r="I50" s="792" t="str">
        <f t="shared" si="3"/>
        <v/>
      </c>
    </row>
    <row r="51" spans="1:9">
      <c r="A51" s="33" t="s">
        <v>189</v>
      </c>
      <c r="B51" s="115">
        <f t="shared" si="1"/>
        <v>439</v>
      </c>
      <c r="C51" s="104">
        <f t="shared" si="2"/>
        <v>1.8834734854985411</v>
      </c>
      <c r="E51" s="729">
        <v>167</v>
      </c>
      <c r="F51" s="792">
        <f t="shared" si="0"/>
        <v>38.041002277904326</v>
      </c>
      <c r="G51" s="563"/>
      <c r="H51" s="729">
        <v>272</v>
      </c>
      <c r="I51" s="792">
        <f t="shared" si="3"/>
        <v>61.958997722095674</v>
      </c>
    </row>
    <row r="52" spans="1:9">
      <c r="A52" s="33"/>
      <c r="B52" s="115" t="str">
        <f t="shared" si="1"/>
        <v/>
      </c>
      <c r="C52" s="104" t="str">
        <f t="shared" si="2"/>
        <v/>
      </c>
      <c r="F52" s="792" t="str">
        <f t="shared" si="0"/>
        <v/>
      </c>
      <c r="I52" s="792" t="str">
        <f t="shared" si="3"/>
        <v/>
      </c>
    </row>
    <row r="53" spans="1:9">
      <c r="A53" s="33" t="s">
        <v>190</v>
      </c>
      <c r="B53" s="115">
        <f t="shared" si="1"/>
        <v>2005</v>
      </c>
      <c r="C53" s="104">
        <f t="shared" si="2"/>
        <v>8.6021966706710131</v>
      </c>
      <c r="E53" s="154">
        <f>SUM(E54:E58)</f>
        <v>814</v>
      </c>
      <c r="F53" s="792">
        <f t="shared" si="0"/>
        <v>40.598503740648376</v>
      </c>
      <c r="H53" s="154">
        <f>SUM(H54:H58)</f>
        <v>1191</v>
      </c>
      <c r="I53" s="792">
        <f t="shared" si="3"/>
        <v>59.401496259351617</v>
      </c>
    </row>
    <row r="54" spans="1:9">
      <c r="A54" s="33" t="s">
        <v>191</v>
      </c>
      <c r="B54" s="115">
        <f t="shared" si="1"/>
        <v>61</v>
      </c>
      <c r="C54" s="104">
        <f t="shared" si="2"/>
        <v>0.26171271666380641</v>
      </c>
      <c r="E54" s="729">
        <v>18</v>
      </c>
      <c r="F54" s="792">
        <f t="shared" si="0"/>
        <v>29.508196721311474</v>
      </c>
      <c r="G54" s="563"/>
      <c r="H54" s="729">
        <v>43</v>
      </c>
      <c r="I54" s="792">
        <f t="shared" si="3"/>
        <v>70.491803278688522</v>
      </c>
    </row>
    <row r="55" spans="1:9">
      <c r="A55" s="33" t="s">
        <v>192</v>
      </c>
      <c r="B55" s="115">
        <f t="shared" si="1"/>
        <v>1228</v>
      </c>
      <c r="C55" s="104">
        <f t="shared" si="2"/>
        <v>5.2685773125107254</v>
      </c>
      <c r="E55" s="729">
        <v>526</v>
      </c>
      <c r="F55" s="792">
        <f t="shared" si="0"/>
        <v>42.833876221498372</v>
      </c>
      <c r="G55" s="563"/>
      <c r="H55" s="729">
        <v>702</v>
      </c>
      <c r="I55" s="792">
        <f t="shared" si="3"/>
        <v>57.166123778501628</v>
      </c>
    </row>
    <row r="56" spans="1:9">
      <c r="A56" s="33" t="s">
        <v>193</v>
      </c>
      <c r="B56" s="115">
        <f t="shared" si="1"/>
        <v>231</v>
      </c>
      <c r="C56" s="104">
        <f t="shared" si="2"/>
        <v>0.99107602539900475</v>
      </c>
      <c r="E56" s="729">
        <v>47</v>
      </c>
      <c r="F56" s="792">
        <f t="shared" si="0"/>
        <v>20.346320346320347</v>
      </c>
      <c r="G56" s="563"/>
      <c r="H56" s="729">
        <v>184</v>
      </c>
      <c r="I56" s="792">
        <f t="shared" si="3"/>
        <v>79.65367965367966</v>
      </c>
    </row>
    <row r="57" spans="1:9">
      <c r="A57" s="33" t="s">
        <v>2032</v>
      </c>
      <c r="B57" s="115">
        <f t="shared" si="1"/>
        <v>331</v>
      </c>
      <c r="C57" s="104">
        <f t="shared" si="2"/>
        <v>1.4201132658314741</v>
      </c>
      <c r="E57" s="729">
        <v>110</v>
      </c>
      <c r="F57" s="792">
        <f t="shared" si="0"/>
        <v>33.23262839879154</v>
      </c>
      <c r="G57" s="563"/>
      <c r="H57" s="729">
        <v>221</v>
      </c>
      <c r="I57" s="792">
        <f t="shared" si="3"/>
        <v>66.767371601208453</v>
      </c>
    </row>
    <row r="58" spans="1:9">
      <c r="A58" s="33" t="s">
        <v>194</v>
      </c>
      <c r="B58" s="115">
        <f t="shared" si="1"/>
        <v>154</v>
      </c>
      <c r="C58" s="104">
        <f t="shared" si="2"/>
        <v>0.66071735026600309</v>
      </c>
      <c r="E58" s="729">
        <v>113</v>
      </c>
      <c r="F58" s="792">
        <f t="shared" si="0"/>
        <v>73.376623376623371</v>
      </c>
      <c r="G58" s="563"/>
      <c r="H58" s="729">
        <v>41</v>
      </c>
      <c r="I58" s="792">
        <f t="shared" si="3"/>
        <v>26.623376623376622</v>
      </c>
    </row>
    <row r="59" spans="1:9">
      <c r="A59" s="33"/>
      <c r="B59" s="115" t="str">
        <f t="shared" si="1"/>
        <v/>
      </c>
      <c r="C59" s="104" t="str">
        <f t="shared" si="2"/>
        <v/>
      </c>
      <c r="F59" s="792" t="str">
        <f t="shared" si="0"/>
        <v/>
      </c>
      <c r="I59" s="792" t="str">
        <f t="shared" si="3"/>
        <v/>
      </c>
    </row>
    <row r="60" spans="1:9" ht="13">
      <c r="A60" s="47" t="s">
        <v>397</v>
      </c>
      <c r="B60" s="115">
        <f t="shared" si="1"/>
        <v>1844</v>
      </c>
      <c r="C60" s="104">
        <f t="shared" si="2"/>
        <v>7.9114467135747377</v>
      </c>
      <c r="E60" s="154">
        <f>E61+E63+E70+E72</f>
        <v>575</v>
      </c>
      <c r="F60" s="792">
        <f t="shared" si="0"/>
        <v>31.182212581344903</v>
      </c>
      <c r="H60" s="154">
        <f>H61+H63+H70+H72</f>
        <v>1269</v>
      </c>
      <c r="I60" s="792">
        <f t="shared" si="3"/>
        <v>68.817787418655101</v>
      </c>
    </row>
    <row r="61" spans="1:9" ht="13">
      <c r="A61" s="33" t="s">
        <v>398</v>
      </c>
      <c r="B61" s="115">
        <f>IF($A61&lt;&gt;0,E61+H61,"")</f>
        <v>252</v>
      </c>
      <c r="C61" s="104">
        <f t="shared" si="2"/>
        <v>1.0811738458898232</v>
      </c>
      <c r="E61" s="730">
        <v>93</v>
      </c>
      <c r="F61" s="792">
        <f t="shared" si="0"/>
        <v>36.904761904761905</v>
      </c>
      <c r="G61" s="731"/>
      <c r="H61" s="730">
        <v>159</v>
      </c>
      <c r="I61" s="792">
        <f>IF($A61&lt;&gt;0,H61/$B61*100,"")</f>
        <v>63.095238095238095</v>
      </c>
    </row>
    <row r="62" spans="1:9" ht="10.4" customHeight="1">
      <c r="A62" s="33"/>
      <c r="B62" s="115" t="str">
        <f t="shared" si="1"/>
        <v/>
      </c>
      <c r="C62" s="104" t="str">
        <f t="shared" si="2"/>
        <v/>
      </c>
      <c r="F62" s="792" t="str">
        <f t="shared" si="0"/>
        <v/>
      </c>
      <c r="I62" s="792" t="str">
        <f t="shared" si="3"/>
        <v/>
      </c>
    </row>
    <row r="63" spans="1:9">
      <c r="A63" s="33" t="s">
        <v>195</v>
      </c>
      <c r="B63" s="115">
        <f t="shared" si="1"/>
        <v>1154</v>
      </c>
      <c r="C63" s="104">
        <f t="shared" si="2"/>
        <v>4.9510897545906989</v>
      </c>
      <c r="E63" s="154">
        <f>SUM(E64:E68)</f>
        <v>335</v>
      </c>
      <c r="F63" s="792">
        <f t="shared" si="0"/>
        <v>29.029462738301561</v>
      </c>
      <c r="H63" s="154">
        <f>SUM(H64:H68)</f>
        <v>819</v>
      </c>
      <c r="I63" s="792">
        <f t="shared" si="3"/>
        <v>70.970537261698439</v>
      </c>
    </row>
    <row r="64" spans="1:9">
      <c r="A64" s="33" t="s">
        <v>196</v>
      </c>
      <c r="B64" s="115">
        <f t="shared" si="1"/>
        <v>242</v>
      </c>
      <c r="C64" s="104">
        <f t="shared" si="2"/>
        <v>1.0382701218465762</v>
      </c>
      <c r="E64" s="729">
        <v>95</v>
      </c>
      <c r="F64" s="792">
        <f t="shared" si="0"/>
        <v>39.256198347107443</v>
      </c>
      <c r="G64" s="563"/>
      <c r="H64" s="729">
        <v>147</v>
      </c>
      <c r="I64" s="729">
        <v>147</v>
      </c>
    </row>
    <row r="65" spans="1:9">
      <c r="A65" s="33" t="s">
        <v>197</v>
      </c>
      <c r="B65" s="115">
        <f t="shared" si="1"/>
        <v>297</v>
      </c>
      <c r="C65" s="104">
        <f t="shared" si="2"/>
        <v>1.2742406040844345</v>
      </c>
      <c r="E65" s="729">
        <v>72</v>
      </c>
      <c r="F65" s="792">
        <f t="shared" si="0"/>
        <v>24.242424242424242</v>
      </c>
      <c r="G65" s="563"/>
      <c r="H65" s="729">
        <v>225</v>
      </c>
      <c r="I65" s="729">
        <v>225</v>
      </c>
    </row>
    <row r="66" spans="1:9">
      <c r="A66" s="33" t="s">
        <v>199</v>
      </c>
      <c r="B66" s="115">
        <f t="shared" si="1"/>
        <v>125</v>
      </c>
      <c r="C66" s="104">
        <f t="shared" si="2"/>
        <v>0.53629655054058689</v>
      </c>
      <c r="E66" s="729">
        <v>24</v>
      </c>
      <c r="F66" s="792">
        <f t="shared" si="0"/>
        <v>19.2</v>
      </c>
      <c r="G66" s="563"/>
      <c r="H66" s="729">
        <v>101</v>
      </c>
      <c r="I66" s="729">
        <v>101</v>
      </c>
    </row>
    <row r="67" spans="1:9">
      <c r="A67" s="33" t="s">
        <v>198</v>
      </c>
      <c r="B67" s="115">
        <f t="shared" si="1"/>
        <v>81</v>
      </c>
      <c r="C67" s="104">
        <f t="shared" si="2"/>
        <v>0.34752016475030034</v>
      </c>
      <c r="E67" s="729">
        <v>27</v>
      </c>
      <c r="F67" s="792">
        <f t="shared" si="0"/>
        <v>33.333333333333329</v>
      </c>
      <c r="G67" s="563"/>
      <c r="H67" s="729">
        <v>54</v>
      </c>
      <c r="I67" s="729">
        <v>54</v>
      </c>
    </row>
    <row r="68" spans="1:9">
      <c r="A68" s="33" t="s">
        <v>1228</v>
      </c>
      <c r="B68" s="115">
        <f>IF($A68&lt;&gt;0,E68+H68,"")</f>
        <v>409</v>
      </c>
      <c r="C68" s="104">
        <f>IF($A68&lt;&gt;0,B68/$B$11*100,"")</f>
        <v>1.7547623133688004</v>
      </c>
      <c r="E68" s="729">
        <v>117</v>
      </c>
      <c r="F68" s="792">
        <f t="shared" si="0"/>
        <v>28.606356968215156</v>
      </c>
      <c r="G68" s="563"/>
      <c r="H68" s="729">
        <v>292</v>
      </c>
      <c r="I68" s="729">
        <v>292</v>
      </c>
    </row>
    <row r="69" spans="1:9" ht="11.5" customHeight="1">
      <c r="A69" s="33"/>
      <c r="B69" s="115" t="str">
        <f t="shared" si="1"/>
        <v/>
      </c>
      <c r="C69" s="104" t="str">
        <f t="shared" si="2"/>
        <v/>
      </c>
      <c r="E69" s="81"/>
      <c r="F69" s="792" t="str">
        <f t="shared" si="0"/>
        <v/>
      </c>
      <c r="G69" s="81"/>
      <c r="H69" s="81"/>
      <c r="I69" s="81"/>
    </row>
    <row r="70" spans="1:9">
      <c r="A70" s="33" t="s">
        <v>201</v>
      </c>
      <c r="B70" s="115">
        <f>IF($A70&lt;&gt;0,E70+H70,"")</f>
        <v>193</v>
      </c>
      <c r="C70" s="104">
        <f t="shared" si="2"/>
        <v>0.82804187403466623</v>
      </c>
      <c r="E70" s="729">
        <v>80</v>
      </c>
      <c r="F70" s="792">
        <f t="shared" si="0"/>
        <v>41.450777202072537</v>
      </c>
      <c r="G70" s="563"/>
      <c r="H70" s="729">
        <v>113</v>
      </c>
      <c r="I70" s="729">
        <v>113</v>
      </c>
    </row>
    <row r="71" spans="1:9" ht="9.65" customHeight="1">
      <c r="A71" s="33"/>
      <c r="B71" s="115" t="str">
        <f t="shared" si="1"/>
        <v/>
      </c>
      <c r="C71" s="104" t="str">
        <f t="shared" si="2"/>
        <v/>
      </c>
      <c r="E71" s="81"/>
      <c r="F71" s="792" t="str">
        <f t="shared" si="0"/>
        <v/>
      </c>
      <c r="G71" s="81"/>
      <c r="H71" s="81"/>
      <c r="I71" s="81"/>
    </row>
    <row r="72" spans="1:9">
      <c r="A72" s="33" t="s">
        <v>202</v>
      </c>
      <c r="B72" s="115">
        <f t="shared" si="1"/>
        <v>245</v>
      </c>
      <c r="C72" s="104">
        <f t="shared" si="2"/>
        <v>1.0511412390595503</v>
      </c>
      <c r="E72" s="729">
        <v>67</v>
      </c>
      <c r="F72" s="792">
        <f t="shared" si="0"/>
        <v>27.346938775510203</v>
      </c>
      <c r="G72" s="563"/>
      <c r="H72" s="729">
        <v>178</v>
      </c>
      <c r="I72" s="729">
        <v>178</v>
      </c>
    </row>
    <row r="73" spans="1:9">
      <c r="A73" s="33"/>
      <c r="B73" s="115" t="str">
        <f t="shared" si="1"/>
        <v/>
      </c>
      <c r="C73" s="104" t="str">
        <f t="shared" si="2"/>
        <v/>
      </c>
      <c r="E73" s="156"/>
      <c r="F73" s="792" t="str">
        <f t="shared" si="0"/>
        <v/>
      </c>
      <c r="G73" s="114"/>
      <c r="H73" s="156"/>
      <c r="I73" s="792" t="str">
        <f t="shared" si="3"/>
        <v/>
      </c>
    </row>
    <row r="74" spans="1:9" ht="13">
      <c r="A74" s="47" t="s">
        <v>400</v>
      </c>
      <c r="B74" s="115">
        <f>IF($A74&lt;&gt;0,E74+H74,"")</f>
        <v>734</v>
      </c>
      <c r="C74" s="104">
        <f>IF($A74&lt;&gt;0,B74/$B$11*100,"")</f>
        <v>3.1491333447743264</v>
      </c>
      <c r="E74" s="154">
        <f>E75</f>
        <v>362</v>
      </c>
      <c r="F74" s="792">
        <f t="shared" si="0"/>
        <v>49.31880108991826</v>
      </c>
      <c r="H74" s="154">
        <f>H75</f>
        <v>372</v>
      </c>
      <c r="I74" s="792">
        <f>IF($A74&lt;&gt;0,H74/$B74*100,"")</f>
        <v>50.681198910081747</v>
      </c>
    </row>
    <row r="75" spans="1:9">
      <c r="A75" s="33" t="s">
        <v>401</v>
      </c>
      <c r="B75" s="115">
        <f t="shared" si="1"/>
        <v>734</v>
      </c>
      <c r="C75" s="104">
        <f t="shared" si="2"/>
        <v>3.1491333447743264</v>
      </c>
      <c r="E75" s="154">
        <f>SUM(E76:E79)</f>
        <v>362</v>
      </c>
      <c r="F75" s="792">
        <f t="shared" ref="F75:F101" si="4">IF($A75&lt;&gt;0,E75/$B75*100,"")</f>
        <v>49.31880108991826</v>
      </c>
      <c r="H75" s="154">
        <f>SUM(H76:H79)</f>
        <v>372</v>
      </c>
      <c r="I75" s="792">
        <f t="shared" si="3"/>
        <v>50.681198910081747</v>
      </c>
    </row>
    <row r="76" spans="1:9">
      <c r="A76" s="33" t="s">
        <v>204</v>
      </c>
      <c r="B76" s="115">
        <f t="shared" si="1"/>
        <v>226</v>
      </c>
      <c r="C76" s="104">
        <f t="shared" si="2"/>
        <v>0.96962416337738111</v>
      </c>
      <c r="E76" s="729">
        <v>109</v>
      </c>
      <c r="F76" s="792">
        <f t="shared" si="4"/>
        <v>48.230088495575217</v>
      </c>
      <c r="G76" s="563"/>
      <c r="H76" s="729">
        <v>117</v>
      </c>
      <c r="I76" s="792">
        <f t="shared" si="3"/>
        <v>51.769911504424783</v>
      </c>
    </row>
    <row r="77" spans="1:9">
      <c r="A77" s="33" t="s">
        <v>205</v>
      </c>
      <c r="B77" s="115">
        <f t="shared" si="1"/>
        <v>263</v>
      </c>
      <c r="C77" s="104">
        <f t="shared" si="2"/>
        <v>1.1283679423373949</v>
      </c>
      <c r="E77" s="729">
        <v>147</v>
      </c>
      <c r="F77" s="792">
        <f t="shared" si="4"/>
        <v>55.893536121673002</v>
      </c>
      <c r="G77" s="563"/>
      <c r="H77" s="729">
        <v>116</v>
      </c>
      <c r="I77" s="792">
        <f t="shared" si="3"/>
        <v>44.106463878326998</v>
      </c>
    </row>
    <row r="78" spans="1:9">
      <c r="A78" s="33" t="s">
        <v>206</v>
      </c>
      <c r="B78" s="115">
        <f t="shared" si="1"/>
        <v>173</v>
      </c>
      <c r="C78" s="104">
        <f t="shared" si="2"/>
        <v>0.74223442594817235</v>
      </c>
      <c r="E78" s="729">
        <v>84</v>
      </c>
      <c r="F78" s="792">
        <f t="shared" si="4"/>
        <v>48.554913294797686</v>
      </c>
      <c r="G78" s="563"/>
      <c r="H78" s="729">
        <v>89</v>
      </c>
      <c r="I78" s="792">
        <f t="shared" si="3"/>
        <v>51.445086705202314</v>
      </c>
    </row>
    <row r="79" spans="1:9">
      <c r="A79" s="33" t="s">
        <v>207</v>
      </c>
      <c r="B79" s="115">
        <f t="shared" si="1"/>
        <v>72</v>
      </c>
      <c r="C79" s="104">
        <f t="shared" si="2"/>
        <v>0.30890681311137808</v>
      </c>
      <c r="E79" s="729">
        <v>22</v>
      </c>
      <c r="F79" s="792">
        <f t="shared" si="4"/>
        <v>30.555555555555557</v>
      </c>
      <c r="G79" s="563"/>
      <c r="H79" s="729">
        <v>50</v>
      </c>
      <c r="I79" s="792">
        <f t="shared" si="3"/>
        <v>69.444444444444443</v>
      </c>
    </row>
    <row r="80" spans="1:9">
      <c r="A80" s="33"/>
      <c r="F80" s="792" t="str">
        <f t="shared" si="4"/>
        <v/>
      </c>
    </row>
    <row r="81" spans="1:9" ht="13">
      <c r="A81" s="47" t="s">
        <v>468</v>
      </c>
      <c r="B81" s="115">
        <f>IF(A81&lt;&gt;0,E81+H81,"")</f>
        <v>2794</v>
      </c>
      <c r="C81" s="104">
        <f>IF(A81&lt;&gt;0,B81/$B$11*100,"")</f>
        <v>11.987300497683199</v>
      </c>
      <c r="E81" s="154">
        <f>E82</f>
        <v>1838</v>
      </c>
      <c r="F81" s="792">
        <f t="shared" si="4"/>
        <v>65.783822476735864</v>
      </c>
      <c r="H81" s="154">
        <f>H82</f>
        <v>956</v>
      </c>
      <c r="I81" s="792">
        <f>IF(A81&lt;&gt;0,H81/$B81*100,"")</f>
        <v>34.216177523264136</v>
      </c>
    </row>
    <row r="82" spans="1:9">
      <c r="A82" s="33" t="s">
        <v>209</v>
      </c>
      <c r="B82" s="115">
        <f t="shared" ref="B82:B101" si="5">IF($A82&lt;&gt;0,E82+H82,"")</f>
        <v>2794</v>
      </c>
      <c r="C82" s="104">
        <f t="shared" ref="C82:C101" si="6">IF($A82&lt;&gt;0,B82/$B$11*100,"")</f>
        <v>11.987300497683199</v>
      </c>
      <c r="E82" s="154">
        <f>SUM(E83:E91)</f>
        <v>1838</v>
      </c>
      <c r="F82" s="792">
        <f t="shared" si="4"/>
        <v>65.783822476735864</v>
      </c>
      <c r="H82" s="154">
        <f>SUM(H83:H91)</f>
        <v>956</v>
      </c>
      <c r="I82" s="792">
        <f t="shared" ref="I82:I101" si="7">IF($A82&lt;&gt;0,H82/$B82*100,"")</f>
        <v>34.216177523264136</v>
      </c>
    </row>
    <row r="83" spans="1:9">
      <c r="A83" s="565" t="s">
        <v>1456</v>
      </c>
      <c r="B83" s="115">
        <f t="shared" si="5"/>
        <v>330</v>
      </c>
      <c r="C83" s="104">
        <f t="shared" si="6"/>
        <v>1.4158228934271495</v>
      </c>
      <c r="E83" s="729">
        <v>201</v>
      </c>
      <c r="F83" s="792">
        <f t="shared" si="4"/>
        <v>60.909090909090914</v>
      </c>
      <c r="G83" s="563"/>
      <c r="H83" s="729">
        <v>129</v>
      </c>
      <c r="I83" s="792">
        <f t="shared" si="7"/>
        <v>39.090909090909093</v>
      </c>
    </row>
    <row r="84" spans="1:9">
      <c r="A84" s="33" t="s">
        <v>210</v>
      </c>
      <c r="B84" s="115">
        <f t="shared" si="5"/>
        <v>411</v>
      </c>
      <c r="C84" s="104">
        <f t="shared" si="6"/>
        <v>1.7633430581774499</v>
      </c>
      <c r="E84" s="729">
        <v>284</v>
      </c>
      <c r="F84" s="792">
        <f t="shared" si="4"/>
        <v>69.099756690997566</v>
      </c>
      <c r="G84" s="563"/>
      <c r="H84" s="729">
        <v>127</v>
      </c>
      <c r="I84" s="792">
        <f t="shared" si="7"/>
        <v>30.900243309002434</v>
      </c>
    </row>
    <row r="85" spans="1:9">
      <c r="A85" s="33" t="s">
        <v>212</v>
      </c>
      <c r="B85" s="115">
        <f t="shared" si="5"/>
        <v>510</v>
      </c>
      <c r="C85" s="104">
        <f t="shared" si="6"/>
        <v>2.1880899262055946</v>
      </c>
      <c r="E85" s="729">
        <v>379</v>
      </c>
      <c r="F85" s="792">
        <f t="shared" si="4"/>
        <v>74.313725490196077</v>
      </c>
      <c r="G85" s="563"/>
      <c r="H85" s="729">
        <v>131</v>
      </c>
      <c r="I85" s="792">
        <f t="shared" si="7"/>
        <v>25.686274509803919</v>
      </c>
    </row>
    <row r="86" spans="1:9">
      <c r="A86" s="33" t="s">
        <v>214</v>
      </c>
      <c r="B86" s="115">
        <f t="shared" si="5"/>
        <v>160</v>
      </c>
      <c r="C86" s="104">
        <f t="shared" si="6"/>
        <v>0.68645958469195123</v>
      </c>
      <c r="E86" s="729">
        <v>73</v>
      </c>
      <c r="F86" s="792">
        <f t="shared" si="4"/>
        <v>45.625</v>
      </c>
      <c r="G86" s="563"/>
      <c r="H86" s="729">
        <v>87</v>
      </c>
      <c r="I86" s="792">
        <f t="shared" si="7"/>
        <v>54.374999999999993</v>
      </c>
    </row>
    <row r="87" spans="1:9">
      <c r="A87" s="33" t="s">
        <v>213</v>
      </c>
      <c r="B87" s="115">
        <f t="shared" si="5"/>
        <v>205</v>
      </c>
      <c r="C87" s="104">
        <f t="shared" si="6"/>
        <v>0.87952634288656262</v>
      </c>
      <c r="E87" s="729">
        <v>170</v>
      </c>
      <c r="F87" s="792">
        <f t="shared" si="4"/>
        <v>82.926829268292678</v>
      </c>
      <c r="G87" s="563"/>
      <c r="H87" s="729">
        <v>35</v>
      </c>
      <c r="I87" s="792">
        <f t="shared" si="7"/>
        <v>17.073170731707318</v>
      </c>
    </row>
    <row r="88" spans="1:9">
      <c r="A88" s="33" t="s">
        <v>211</v>
      </c>
      <c r="B88" s="115">
        <f t="shared" si="5"/>
        <v>289</v>
      </c>
      <c r="C88" s="104">
        <f t="shared" si="6"/>
        <v>1.2399176248498369</v>
      </c>
      <c r="E88" s="729">
        <v>153</v>
      </c>
      <c r="F88" s="792">
        <f t="shared" si="4"/>
        <v>52.941176470588239</v>
      </c>
      <c r="G88" s="563"/>
      <c r="H88" s="729">
        <v>136</v>
      </c>
      <c r="I88" s="792">
        <f t="shared" si="7"/>
        <v>47.058823529411761</v>
      </c>
    </row>
    <row r="89" spans="1:9">
      <c r="A89" s="33" t="s">
        <v>215</v>
      </c>
      <c r="B89" s="115">
        <f t="shared" si="5"/>
        <v>303</v>
      </c>
      <c r="C89" s="104">
        <f t="shared" si="6"/>
        <v>1.2999828385103827</v>
      </c>
      <c r="E89" s="729">
        <v>154</v>
      </c>
      <c r="F89" s="792">
        <f t="shared" si="4"/>
        <v>50.82508250825083</v>
      </c>
      <c r="G89" s="563"/>
      <c r="H89" s="729">
        <v>149</v>
      </c>
      <c r="I89" s="792">
        <f t="shared" si="7"/>
        <v>49.174917491749177</v>
      </c>
    </row>
    <row r="90" spans="1:9">
      <c r="A90" s="94" t="s">
        <v>948</v>
      </c>
      <c r="B90" s="115">
        <f t="shared" si="5"/>
        <v>275</v>
      </c>
      <c r="C90" s="104">
        <f t="shared" si="6"/>
        <v>1.1798524111892912</v>
      </c>
      <c r="E90" s="729">
        <v>180</v>
      </c>
      <c r="F90" s="792">
        <f t="shared" si="4"/>
        <v>65.454545454545453</v>
      </c>
      <c r="G90" s="563"/>
      <c r="H90" s="729">
        <v>95</v>
      </c>
      <c r="I90" s="792">
        <f t="shared" si="7"/>
        <v>34.545454545454547</v>
      </c>
    </row>
    <row r="91" spans="1:9">
      <c r="A91" s="33" t="s">
        <v>403</v>
      </c>
      <c r="B91" s="115">
        <f t="shared" si="5"/>
        <v>311</v>
      </c>
      <c r="C91" s="104">
        <f t="shared" si="6"/>
        <v>1.3343058177449802</v>
      </c>
      <c r="E91" s="729">
        <v>244</v>
      </c>
      <c r="F91" s="792">
        <f t="shared" si="4"/>
        <v>78.456591639871391</v>
      </c>
      <c r="G91" s="563"/>
      <c r="H91" s="729">
        <v>67</v>
      </c>
      <c r="I91" s="792">
        <f t="shared" si="7"/>
        <v>21.54340836012862</v>
      </c>
    </row>
    <row r="92" spans="1:9" ht="9.65" customHeight="1">
      <c r="A92" s="33"/>
      <c r="E92" s="81"/>
      <c r="F92" s="792" t="str">
        <f t="shared" si="4"/>
        <v/>
      </c>
      <c r="G92" s="81"/>
      <c r="H92" s="81"/>
    </row>
    <row r="93" spans="1:9">
      <c r="A93" s="33" t="s">
        <v>1505</v>
      </c>
      <c r="B93" s="115">
        <f t="shared" si="5"/>
        <v>393</v>
      </c>
      <c r="C93" s="104">
        <f t="shared" si="6"/>
        <v>1.6861163548996052</v>
      </c>
      <c r="E93" s="729">
        <v>211</v>
      </c>
      <c r="F93" s="792">
        <f t="shared" si="4"/>
        <v>53.689567430025441</v>
      </c>
      <c r="G93" s="563"/>
      <c r="H93" s="729">
        <v>182</v>
      </c>
      <c r="I93" s="792">
        <f t="shared" si="7"/>
        <v>46.310432569974552</v>
      </c>
    </row>
    <row r="94" spans="1:9">
      <c r="A94" s="33"/>
      <c r="B94" s="115" t="str">
        <f t="shared" si="5"/>
        <v/>
      </c>
      <c r="C94" s="104" t="str">
        <f t="shared" si="6"/>
        <v/>
      </c>
      <c r="F94" s="792" t="str">
        <f t="shared" si="4"/>
        <v/>
      </c>
      <c r="I94" s="792" t="str">
        <f t="shared" si="7"/>
        <v/>
      </c>
    </row>
    <row r="95" spans="1:9" ht="13">
      <c r="A95" s="47" t="s">
        <v>1229</v>
      </c>
      <c r="B95" s="115">
        <f t="shared" si="5"/>
        <v>8423</v>
      </c>
      <c r="C95" s="104">
        <f t="shared" si="6"/>
        <v>36.137806761626912</v>
      </c>
      <c r="E95" s="154">
        <f>SUM(E96:E101)</f>
        <v>3877</v>
      </c>
      <c r="F95" s="792">
        <f t="shared" si="4"/>
        <v>46.028730855989551</v>
      </c>
      <c r="H95" s="154">
        <f>SUM(H96:H101)</f>
        <v>4546</v>
      </c>
      <c r="I95" s="792">
        <f t="shared" si="7"/>
        <v>53.971269144010449</v>
      </c>
    </row>
    <row r="96" spans="1:9">
      <c r="A96" s="33" t="s">
        <v>411</v>
      </c>
      <c r="B96" s="115">
        <f t="shared" si="5"/>
        <v>2321</v>
      </c>
      <c r="C96" s="104">
        <f t="shared" si="6"/>
        <v>9.9579543504376193</v>
      </c>
      <c r="E96" s="729">
        <v>932</v>
      </c>
      <c r="F96" s="792">
        <f t="shared" si="4"/>
        <v>40.155105557949163</v>
      </c>
      <c r="G96" s="563"/>
      <c r="H96" s="729">
        <v>1389</v>
      </c>
      <c r="I96" s="792">
        <f t="shared" si="7"/>
        <v>59.844894442050844</v>
      </c>
    </row>
    <row r="97" spans="1:11">
      <c r="A97" s="33" t="s">
        <v>412</v>
      </c>
      <c r="B97" s="115">
        <f t="shared" si="5"/>
        <v>1699</v>
      </c>
      <c r="C97" s="104">
        <f t="shared" si="6"/>
        <v>7.289342714947658</v>
      </c>
      <c r="E97" s="729">
        <v>862</v>
      </c>
      <c r="F97" s="792">
        <f t="shared" si="4"/>
        <v>50.735726898175393</v>
      </c>
      <c r="G97" s="563"/>
      <c r="H97" s="729">
        <v>837</v>
      </c>
      <c r="I97" s="792">
        <f t="shared" si="7"/>
        <v>49.2642731018246</v>
      </c>
    </row>
    <row r="98" spans="1:11">
      <c r="A98" s="33" t="s">
        <v>413</v>
      </c>
      <c r="B98" s="115">
        <f t="shared" si="5"/>
        <v>1737</v>
      </c>
      <c r="C98" s="104">
        <f t="shared" si="6"/>
        <v>7.4523768663119956</v>
      </c>
      <c r="E98" s="729">
        <v>765</v>
      </c>
      <c r="F98" s="792">
        <f t="shared" si="4"/>
        <v>44.041450777202073</v>
      </c>
      <c r="G98" s="563"/>
      <c r="H98" s="729">
        <v>972</v>
      </c>
      <c r="I98" s="792">
        <f t="shared" si="7"/>
        <v>55.958549222797927</v>
      </c>
    </row>
    <row r="99" spans="1:11">
      <c r="A99" s="33" t="s">
        <v>414</v>
      </c>
      <c r="B99" s="115">
        <f t="shared" si="5"/>
        <v>1120</v>
      </c>
      <c r="C99" s="104">
        <f t="shared" si="6"/>
        <v>4.8052170928436588</v>
      </c>
      <c r="E99" s="729">
        <v>504</v>
      </c>
      <c r="F99" s="792">
        <f t="shared" si="4"/>
        <v>45</v>
      </c>
      <c r="G99" s="563"/>
      <c r="H99" s="729">
        <v>616</v>
      </c>
      <c r="I99" s="792">
        <f t="shared" si="7"/>
        <v>55.000000000000007</v>
      </c>
    </row>
    <row r="100" spans="1:11">
      <c r="A100" s="33" t="s">
        <v>415</v>
      </c>
      <c r="B100" s="115">
        <f>IF($A100&lt;&gt;0,E100+H100,"")</f>
        <v>1093</v>
      </c>
      <c r="C100" s="104">
        <f>IF($A100&lt;&gt;0,B100/$B$11*100,"")</f>
        <v>4.6893770379268922</v>
      </c>
      <c r="E100" s="729">
        <v>623</v>
      </c>
      <c r="F100" s="792">
        <f>IF($A100&lt;&gt;0,E100/$B100*100,"")</f>
        <v>56.999085086916743</v>
      </c>
      <c r="G100" s="563"/>
      <c r="H100" s="729">
        <v>470</v>
      </c>
      <c r="I100" s="792">
        <f>IF($A100&lt;&gt;0,H100/$B100*100,"")</f>
        <v>43.000914913083257</v>
      </c>
    </row>
    <row r="101" spans="1:11">
      <c r="A101" s="33" t="s">
        <v>1809</v>
      </c>
      <c r="B101" s="115">
        <f t="shared" si="5"/>
        <v>453</v>
      </c>
      <c r="C101" s="104">
        <f t="shared" si="6"/>
        <v>1.9435386991590871</v>
      </c>
      <c r="E101" s="729">
        <v>191</v>
      </c>
      <c r="F101" s="792">
        <f t="shared" si="4"/>
        <v>42.163355408388519</v>
      </c>
      <c r="G101" s="563"/>
      <c r="H101" s="729">
        <v>262</v>
      </c>
      <c r="I101" s="792">
        <f t="shared" si="7"/>
        <v>57.836644591611474</v>
      </c>
    </row>
    <row r="102" spans="1:11" ht="13" thickBot="1">
      <c r="A102" s="82"/>
      <c r="B102" s="112"/>
      <c r="C102" s="112"/>
      <c r="D102" s="112"/>
      <c r="E102" s="187"/>
      <c r="F102" s="187"/>
      <c r="G102" s="82"/>
      <c r="H102" s="187"/>
      <c r="I102" s="187"/>
      <c r="J102" s="82"/>
      <c r="K102" s="101"/>
    </row>
    <row r="103" spans="1:11">
      <c r="A103" s="101"/>
      <c r="B103" s="108"/>
      <c r="C103" s="108"/>
      <c r="D103" s="108"/>
      <c r="E103" s="803"/>
      <c r="F103" s="803"/>
      <c r="G103" s="101"/>
      <c r="H103" s="803"/>
      <c r="I103" s="803"/>
      <c r="J103" s="101"/>
      <c r="K103" s="101"/>
    </row>
    <row r="104" spans="1:11">
      <c r="A104" s="732" t="s">
        <v>1810</v>
      </c>
      <c r="B104" s="159"/>
      <c r="C104" s="159"/>
      <c r="D104" s="733"/>
      <c r="E104" s="734"/>
      <c r="F104" s="734"/>
      <c r="G104" s="733"/>
      <c r="H104" s="734"/>
      <c r="I104" s="734"/>
      <c r="J104" s="733"/>
      <c r="K104" s="101"/>
    </row>
    <row r="105" spans="1:11">
      <c r="A105" s="81" t="s">
        <v>1230</v>
      </c>
    </row>
    <row r="107" spans="1:11">
      <c r="A107" s="81" t="s">
        <v>1231</v>
      </c>
    </row>
    <row r="108" spans="1:11">
      <c r="A108" s="81" t="s">
        <v>1232</v>
      </c>
    </row>
  </sheetData>
  <mergeCells count="3">
    <mergeCell ref="B7:C7"/>
    <mergeCell ref="E7:F7"/>
    <mergeCell ref="H7:I7"/>
  </mergeCells>
  <conditionalFormatting sqref="A1:XFD1048576">
    <cfRule type="cellIs" dxfId="16" priority="1" operator="equal">
      <formula>0</formula>
    </cfRule>
  </conditionalFormatting>
  <pageMargins left="0.70866141732283472" right="0.70866141732283472" top="0.74803149606299213" bottom="0.74803149606299213" header="0.31496062992125984" footer="0.31496062992125984"/>
  <pageSetup scale="85"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theme="4" tint="-0.249977111117893"/>
  </sheetPr>
  <dimension ref="A1:J59"/>
  <sheetViews>
    <sheetView showZeros="0" topLeftCell="A4" zoomScaleNormal="100" workbookViewId="0">
      <selection activeCell="A3" sqref="A3"/>
    </sheetView>
  </sheetViews>
  <sheetFormatPr baseColWidth="10" defaultColWidth="9.1796875" defaultRowHeight="12.5"/>
  <cols>
    <col min="1" max="1" width="37.54296875" style="90" customWidth="1"/>
    <col min="2" max="2" width="8.54296875" style="115" customWidth="1"/>
    <col min="3" max="3" width="8.54296875" style="104" customWidth="1"/>
    <col min="4" max="4" width="3.81640625" style="115" customWidth="1"/>
    <col min="5" max="5" width="10.1796875" style="157" customWidth="1"/>
    <col min="6" max="6" width="9.453125" style="104" customWidth="1"/>
    <col min="7" max="7" width="2.54296875" style="115" customWidth="1"/>
    <col min="8" max="8" width="8.54296875" style="157" customWidth="1"/>
    <col min="9" max="9" width="8.54296875" style="104" customWidth="1"/>
    <col min="10" max="10" width="2.54296875" style="90" customWidth="1"/>
    <col min="11" max="256" width="9.1796875" style="81"/>
    <col min="257" max="257" width="37.54296875" style="81" customWidth="1"/>
    <col min="258" max="259" width="8.54296875" style="81" customWidth="1"/>
    <col min="260" max="260" width="3.81640625" style="81" customWidth="1"/>
    <col min="261" max="261" width="10.1796875" style="81" customWidth="1"/>
    <col min="262" max="262" width="9.453125" style="81" customWidth="1"/>
    <col min="263" max="263" width="2.54296875" style="81" customWidth="1"/>
    <col min="264" max="265" width="8.54296875" style="81" customWidth="1"/>
    <col min="266" max="266" width="2.54296875" style="81" customWidth="1"/>
    <col min="267" max="512" width="9.1796875" style="81"/>
    <col min="513" max="513" width="37.54296875" style="81" customWidth="1"/>
    <col min="514" max="515" width="8.54296875" style="81" customWidth="1"/>
    <col min="516" max="516" width="3.81640625" style="81" customWidth="1"/>
    <col min="517" max="517" width="10.1796875" style="81" customWidth="1"/>
    <col min="518" max="518" width="9.453125" style="81" customWidth="1"/>
    <col min="519" max="519" width="2.54296875" style="81" customWidth="1"/>
    <col min="520" max="521" width="8.54296875" style="81" customWidth="1"/>
    <col min="522" max="522" width="2.54296875" style="81" customWidth="1"/>
    <col min="523" max="768" width="9.1796875" style="81"/>
    <col min="769" max="769" width="37.54296875" style="81" customWidth="1"/>
    <col min="770" max="771" width="8.54296875" style="81" customWidth="1"/>
    <col min="772" max="772" width="3.81640625" style="81" customWidth="1"/>
    <col min="773" max="773" width="10.1796875" style="81" customWidth="1"/>
    <col min="774" max="774" width="9.453125" style="81" customWidth="1"/>
    <col min="775" max="775" width="2.54296875" style="81" customWidth="1"/>
    <col min="776" max="777" width="8.54296875" style="81" customWidth="1"/>
    <col min="778" max="778" width="2.54296875" style="81" customWidth="1"/>
    <col min="779" max="1024" width="9.1796875" style="81"/>
    <col min="1025" max="1025" width="37.54296875" style="81" customWidth="1"/>
    <col min="1026" max="1027" width="8.54296875" style="81" customWidth="1"/>
    <col min="1028" max="1028" width="3.81640625" style="81" customWidth="1"/>
    <col min="1029" max="1029" width="10.1796875" style="81" customWidth="1"/>
    <col min="1030" max="1030" width="9.453125" style="81" customWidth="1"/>
    <col min="1031" max="1031" width="2.54296875" style="81" customWidth="1"/>
    <col min="1032" max="1033" width="8.54296875" style="81" customWidth="1"/>
    <col min="1034" max="1034" width="2.54296875" style="81" customWidth="1"/>
    <col min="1035" max="1280" width="9.1796875" style="81"/>
    <col min="1281" max="1281" width="37.54296875" style="81" customWidth="1"/>
    <col min="1282" max="1283" width="8.54296875" style="81" customWidth="1"/>
    <col min="1284" max="1284" width="3.81640625" style="81" customWidth="1"/>
    <col min="1285" max="1285" width="10.1796875" style="81" customWidth="1"/>
    <col min="1286" max="1286" width="9.453125" style="81" customWidth="1"/>
    <col min="1287" max="1287" width="2.54296875" style="81" customWidth="1"/>
    <col min="1288" max="1289" width="8.54296875" style="81" customWidth="1"/>
    <col min="1290" max="1290" width="2.54296875" style="81" customWidth="1"/>
    <col min="1291" max="1536" width="9.1796875" style="81"/>
    <col min="1537" max="1537" width="37.54296875" style="81" customWidth="1"/>
    <col min="1538" max="1539" width="8.54296875" style="81" customWidth="1"/>
    <col min="1540" max="1540" width="3.81640625" style="81" customWidth="1"/>
    <col min="1541" max="1541" width="10.1796875" style="81" customWidth="1"/>
    <col min="1542" max="1542" width="9.453125" style="81" customWidth="1"/>
    <col min="1543" max="1543" width="2.54296875" style="81" customWidth="1"/>
    <col min="1544" max="1545" width="8.54296875" style="81" customWidth="1"/>
    <col min="1546" max="1546" width="2.54296875" style="81" customWidth="1"/>
    <col min="1547" max="1792" width="9.1796875" style="81"/>
    <col min="1793" max="1793" width="37.54296875" style="81" customWidth="1"/>
    <col min="1794" max="1795" width="8.54296875" style="81" customWidth="1"/>
    <col min="1796" max="1796" width="3.81640625" style="81" customWidth="1"/>
    <col min="1797" max="1797" width="10.1796875" style="81" customWidth="1"/>
    <col min="1798" max="1798" width="9.453125" style="81" customWidth="1"/>
    <col min="1799" max="1799" width="2.54296875" style="81" customWidth="1"/>
    <col min="1800" max="1801" width="8.54296875" style="81" customWidth="1"/>
    <col min="1802" max="1802" width="2.54296875" style="81" customWidth="1"/>
    <col min="1803" max="2048" width="9.1796875" style="81"/>
    <col min="2049" max="2049" width="37.54296875" style="81" customWidth="1"/>
    <col min="2050" max="2051" width="8.54296875" style="81" customWidth="1"/>
    <col min="2052" max="2052" width="3.81640625" style="81" customWidth="1"/>
    <col min="2053" max="2053" width="10.1796875" style="81" customWidth="1"/>
    <col min="2054" max="2054" width="9.453125" style="81" customWidth="1"/>
    <col min="2055" max="2055" width="2.54296875" style="81" customWidth="1"/>
    <col min="2056" max="2057" width="8.54296875" style="81" customWidth="1"/>
    <col min="2058" max="2058" width="2.54296875" style="81" customWidth="1"/>
    <col min="2059" max="2304" width="9.1796875" style="81"/>
    <col min="2305" max="2305" width="37.54296875" style="81" customWidth="1"/>
    <col min="2306" max="2307" width="8.54296875" style="81" customWidth="1"/>
    <col min="2308" max="2308" width="3.81640625" style="81" customWidth="1"/>
    <col min="2309" max="2309" width="10.1796875" style="81" customWidth="1"/>
    <col min="2310" max="2310" width="9.453125" style="81" customWidth="1"/>
    <col min="2311" max="2311" width="2.54296875" style="81" customWidth="1"/>
    <col min="2312" max="2313" width="8.54296875" style="81" customWidth="1"/>
    <col min="2314" max="2314" width="2.54296875" style="81" customWidth="1"/>
    <col min="2315" max="2560" width="9.1796875" style="81"/>
    <col min="2561" max="2561" width="37.54296875" style="81" customWidth="1"/>
    <col min="2562" max="2563" width="8.54296875" style="81" customWidth="1"/>
    <col min="2564" max="2564" width="3.81640625" style="81" customWidth="1"/>
    <col min="2565" max="2565" width="10.1796875" style="81" customWidth="1"/>
    <col min="2566" max="2566" width="9.453125" style="81" customWidth="1"/>
    <col min="2567" max="2567" width="2.54296875" style="81" customWidth="1"/>
    <col min="2568" max="2569" width="8.54296875" style="81" customWidth="1"/>
    <col min="2570" max="2570" width="2.54296875" style="81" customWidth="1"/>
    <col min="2571" max="2816" width="9.1796875" style="81"/>
    <col min="2817" max="2817" width="37.54296875" style="81" customWidth="1"/>
    <col min="2818" max="2819" width="8.54296875" style="81" customWidth="1"/>
    <col min="2820" max="2820" width="3.81640625" style="81" customWidth="1"/>
    <col min="2821" max="2821" width="10.1796875" style="81" customWidth="1"/>
    <col min="2822" max="2822" width="9.453125" style="81" customWidth="1"/>
    <col min="2823" max="2823" width="2.54296875" style="81" customWidth="1"/>
    <col min="2824" max="2825" width="8.54296875" style="81" customWidth="1"/>
    <col min="2826" max="2826" width="2.54296875" style="81" customWidth="1"/>
    <col min="2827" max="3072" width="9.1796875" style="81"/>
    <col min="3073" max="3073" width="37.54296875" style="81" customWidth="1"/>
    <col min="3074" max="3075" width="8.54296875" style="81" customWidth="1"/>
    <col min="3076" max="3076" width="3.81640625" style="81" customWidth="1"/>
    <col min="3077" max="3077" width="10.1796875" style="81" customWidth="1"/>
    <col min="3078" max="3078" width="9.453125" style="81" customWidth="1"/>
    <col min="3079" max="3079" width="2.54296875" style="81" customWidth="1"/>
    <col min="3080" max="3081" width="8.54296875" style="81" customWidth="1"/>
    <col min="3082" max="3082" width="2.54296875" style="81" customWidth="1"/>
    <col min="3083" max="3328" width="9.1796875" style="81"/>
    <col min="3329" max="3329" width="37.54296875" style="81" customWidth="1"/>
    <col min="3330" max="3331" width="8.54296875" style="81" customWidth="1"/>
    <col min="3332" max="3332" width="3.81640625" style="81" customWidth="1"/>
    <col min="3333" max="3333" width="10.1796875" style="81" customWidth="1"/>
    <col min="3334" max="3334" width="9.453125" style="81" customWidth="1"/>
    <col min="3335" max="3335" width="2.54296875" style="81" customWidth="1"/>
    <col min="3336" max="3337" width="8.54296875" style="81" customWidth="1"/>
    <col min="3338" max="3338" width="2.54296875" style="81" customWidth="1"/>
    <col min="3339" max="3584" width="9.1796875" style="81"/>
    <col min="3585" max="3585" width="37.54296875" style="81" customWidth="1"/>
    <col min="3586" max="3587" width="8.54296875" style="81" customWidth="1"/>
    <col min="3588" max="3588" width="3.81640625" style="81" customWidth="1"/>
    <col min="3589" max="3589" width="10.1796875" style="81" customWidth="1"/>
    <col min="3590" max="3590" width="9.453125" style="81" customWidth="1"/>
    <col min="3591" max="3591" width="2.54296875" style="81" customWidth="1"/>
    <col min="3592" max="3593" width="8.54296875" style="81" customWidth="1"/>
    <col min="3594" max="3594" width="2.54296875" style="81" customWidth="1"/>
    <col min="3595" max="3840" width="9.1796875" style="81"/>
    <col min="3841" max="3841" width="37.54296875" style="81" customWidth="1"/>
    <col min="3842" max="3843" width="8.54296875" style="81" customWidth="1"/>
    <col min="3844" max="3844" width="3.81640625" style="81" customWidth="1"/>
    <col min="3845" max="3845" width="10.1796875" style="81" customWidth="1"/>
    <col min="3846" max="3846" width="9.453125" style="81" customWidth="1"/>
    <col min="3847" max="3847" width="2.54296875" style="81" customWidth="1"/>
    <col min="3848" max="3849" width="8.54296875" style="81" customWidth="1"/>
    <col min="3850" max="3850" width="2.54296875" style="81" customWidth="1"/>
    <col min="3851" max="4096" width="9.1796875" style="81"/>
    <col min="4097" max="4097" width="37.54296875" style="81" customWidth="1"/>
    <col min="4098" max="4099" width="8.54296875" style="81" customWidth="1"/>
    <col min="4100" max="4100" width="3.81640625" style="81" customWidth="1"/>
    <col min="4101" max="4101" width="10.1796875" style="81" customWidth="1"/>
    <col min="4102" max="4102" width="9.453125" style="81" customWidth="1"/>
    <col min="4103" max="4103" width="2.54296875" style="81" customWidth="1"/>
    <col min="4104" max="4105" width="8.54296875" style="81" customWidth="1"/>
    <col min="4106" max="4106" width="2.54296875" style="81" customWidth="1"/>
    <col min="4107" max="4352" width="9.1796875" style="81"/>
    <col min="4353" max="4353" width="37.54296875" style="81" customWidth="1"/>
    <col min="4354" max="4355" width="8.54296875" style="81" customWidth="1"/>
    <col min="4356" max="4356" width="3.81640625" style="81" customWidth="1"/>
    <col min="4357" max="4357" width="10.1796875" style="81" customWidth="1"/>
    <col min="4358" max="4358" width="9.453125" style="81" customWidth="1"/>
    <col min="4359" max="4359" width="2.54296875" style="81" customWidth="1"/>
    <col min="4360" max="4361" width="8.54296875" style="81" customWidth="1"/>
    <col min="4362" max="4362" width="2.54296875" style="81" customWidth="1"/>
    <col min="4363" max="4608" width="9.1796875" style="81"/>
    <col min="4609" max="4609" width="37.54296875" style="81" customWidth="1"/>
    <col min="4610" max="4611" width="8.54296875" style="81" customWidth="1"/>
    <col min="4612" max="4612" width="3.81640625" style="81" customWidth="1"/>
    <col min="4613" max="4613" width="10.1796875" style="81" customWidth="1"/>
    <col min="4614" max="4614" width="9.453125" style="81" customWidth="1"/>
    <col min="4615" max="4615" width="2.54296875" style="81" customWidth="1"/>
    <col min="4616" max="4617" width="8.54296875" style="81" customWidth="1"/>
    <col min="4618" max="4618" width="2.54296875" style="81" customWidth="1"/>
    <col min="4619" max="4864" width="9.1796875" style="81"/>
    <col min="4865" max="4865" width="37.54296875" style="81" customWidth="1"/>
    <col min="4866" max="4867" width="8.54296875" style="81" customWidth="1"/>
    <col min="4868" max="4868" width="3.81640625" style="81" customWidth="1"/>
    <col min="4869" max="4869" width="10.1796875" style="81" customWidth="1"/>
    <col min="4870" max="4870" width="9.453125" style="81" customWidth="1"/>
    <col min="4871" max="4871" width="2.54296875" style="81" customWidth="1"/>
    <col min="4872" max="4873" width="8.54296875" style="81" customWidth="1"/>
    <col min="4874" max="4874" width="2.54296875" style="81" customWidth="1"/>
    <col min="4875" max="5120" width="9.1796875" style="81"/>
    <col min="5121" max="5121" width="37.54296875" style="81" customWidth="1"/>
    <col min="5122" max="5123" width="8.54296875" style="81" customWidth="1"/>
    <col min="5124" max="5124" width="3.81640625" style="81" customWidth="1"/>
    <col min="5125" max="5125" width="10.1796875" style="81" customWidth="1"/>
    <col min="5126" max="5126" width="9.453125" style="81" customWidth="1"/>
    <col min="5127" max="5127" width="2.54296875" style="81" customWidth="1"/>
    <col min="5128" max="5129" width="8.54296875" style="81" customWidth="1"/>
    <col min="5130" max="5130" width="2.54296875" style="81" customWidth="1"/>
    <col min="5131" max="5376" width="9.1796875" style="81"/>
    <col min="5377" max="5377" width="37.54296875" style="81" customWidth="1"/>
    <col min="5378" max="5379" width="8.54296875" style="81" customWidth="1"/>
    <col min="5380" max="5380" width="3.81640625" style="81" customWidth="1"/>
    <col min="5381" max="5381" width="10.1796875" style="81" customWidth="1"/>
    <col min="5382" max="5382" width="9.453125" style="81" customWidth="1"/>
    <col min="5383" max="5383" width="2.54296875" style="81" customWidth="1"/>
    <col min="5384" max="5385" width="8.54296875" style="81" customWidth="1"/>
    <col min="5386" max="5386" width="2.54296875" style="81" customWidth="1"/>
    <col min="5387" max="5632" width="9.1796875" style="81"/>
    <col min="5633" max="5633" width="37.54296875" style="81" customWidth="1"/>
    <col min="5634" max="5635" width="8.54296875" style="81" customWidth="1"/>
    <col min="5636" max="5636" width="3.81640625" style="81" customWidth="1"/>
    <col min="5637" max="5637" width="10.1796875" style="81" customWidth="1"/>
    <col min="5638" max="5638" width="9.453125" style="81" customWidth="1"/>
    <col min="5639" max="5639" width="2.54296875" style="81" customWidth="1"/>
    <col min="5640" max="5641" width="8.54296875" style="81" customWidth="1"/>
    <col min="5642" max="5642" width="2.54296875" style="81" customWidth="1"/>
    <col min="5643" max="5888" width="9.1796875" style="81"/>
    <col min="5889" max="5889" width="37.54296875" style="81" customWidth="1"/>
    <col min="5890" max="5891" width="8.54296875" style="81" customWidth="1"/>
    <col min="5892" max="5892" width="3.81640625" style="81" customWidth="1"/>
    <col min="5893" max="5893" width="10.1796875" style="81" customWidth="1"/>
    <col min="5894" max="5894" width="9.453125" style="81" customWidth="1"/>
    <col min="5895" max="5895" width="2.54296875" style="81" customWidth="1"/>
    <col min="5896" max="5897" width="8.54296875" style="81" customWidth="1"/>
    <col min="5898" max="5898" width="2.54296875" style="81" customWidth="1"/>
    <col min="5899" max="6144" width="9.1796875" style="81"/>
    <col min="6145" max="6145" width="37.54296875" style="81" customWidth="1"/>
    <col min="6146" max="6147" width="8.54296875" style="81" customWidth="1"/>
    <col min="6148" max="6148" width="3.81640625" style="81" customWidth="1"/>
    <col min="6149" max="6149" width="10.1796875" style="81" customWidth="1"/>
    <col min="6150" max="6150" width="9.453125" style="81" customWidth="1"/>
    <col min="6151" max="6151" width="2.54296875" style="81" customWidth="1"/>
    <col min="6152" max="6153" width="8.54296875" style="81" customWidth="1"/>
    <col min="6154" max="6154" width="2.54296875" style="81" customWidth="1"/>
    <col min="6155" max="6400" width="9.1796875" style="81"/>
    <col min="6401" max="6401" width="37.54296875" style="81" customWidth="1"/>
    <col min="6402" max="6403" width="8.54296875" style="81" customWidth="1"/>
    <col min="6404" max="6404" width="3.81640625" style="81" customWidth="1"/>
    <col min="6405" max="6405" width="10.1796875" style="81" customWidth="1"/>
    <col min="6406" max="6406" width="9.453125" style="81" customWidth="1"/>
    <col min="6407" max="6407" width="2.54296875" style="81" customWidth="1"/>
    <col min="6408" max="6409" width="8.54296875" style="81" customWidth="1"/>
    <col min="6410" max="6410" width="2.54296875" style="81" customWidth="1"/>
    <col min="6411" max="6656" width="9.1796875" style="81"/>
    <col min="6657" max="6657" width="37.54296875" style="81" customWidth="1"/>
    <col min="6658" max="6659" width="8.54296875" style="81" customWidth="1"/>
    <col min="6660" max="6660" width="3.81640625" style="81" customWidth="1"/>
    <col min="6661" max="6661" width="10.1796875" style="81" customWidth="1"/>
    <col min="6662" max="6662" width="9.453125" style="81" customWidth="1"/>
    <col min="6663" max="6663" width="2.54296875" style="81" customWidth="1"/>
    <col min="6664" max="6665" width="8.54296875" style="81" customWidth="1"/>
    <col min="6666" max="6666" width="2.54296875" style="81" customWidth="1"/>
    <col min="6667" max="6912" width="9.1796875" style="81"/>
    <col min="6913" max="6913" width="37.54296875" style="81" customWidth="1"/>
    <col min="6914" max="6915" width="8.54296875" style="81" customWidth="1"/>
    <col min="6916" max="6916" width="3.81640625" style="81" customWidth="1"/>
    <col min="6917" max="6917" width="10.1796875" style="81" customWidth="1"/>
    <col min="6918" max="6918" width="9.453125" style="81" customWidth="1"/>
    <col min="6919" max="6919" width="2.54296875" style="81" customWidth="1"/>
    <col min="6920" max="6921" width="8.54296875" style="81" customWidth="1"/>
    <col min="6922" max="6922" width="2.54296875" style="81" customWidth="1"/>
    <col min="6923" max="7168" width="9.1796875" style="81"/>
    <col min="7169" max="7169" width="37.54296875" style="81" customWidth="1"/>
    <col min="7170" max="7171" width="8.54296875" style="81" customWidth="1"/>
    <col min="7172" max="7172" width="3.81640625" style="81" customWidth="1"/>
    <col min="7173" max="7173" width="10.1796875" style="81" customWidth="1"/>
    <col min="7174" max="7174" width="9.453125" style="81" customWidth="1"/>
    <col min="7175" max="7175" width="2.54296875" style="81" customWidth="1"/>
    <col min="7176" max="7177" width="8.54296875" style="81" customWidth="1"/>
    <col min="7178" max="7178" width="2.54296875" style="81" customWidth="1"/>
    <col min="7179" max="7424" width="9.1796875" style="81"/>
    <col min="7425" max="7425" width="37.54296875" style="81" customWidth="1"/>
    <col min="7426" max="7427" width="8.54296875" style="81" customWidth="1"/>
    <col min="7428" max="7428" width="3.81640625" style="81" customWidth="1"/>
    <col min="7429" max="7429" width="10.1796875" style="81" customWidth="1"/>
    <col min="7430" max="7430" width="9.453125" style="81" customWidth="1"/>
    <col min="7431" max="7431" width="2.54296875" style="81" customWidth="1"/>
    <col min="7432" max="7433" width="8.54296875" style="81" customWidth="1"/>
    <col min="7434" max="7434" width="2.54296875" style="81" customWidth="1"/>
    <col min="7435" max="7680" width="9.1796875" style="81"/>
    <col min="7681" max="7681" width="37.54296875" style="81" customWidth="1"/>
    <col min="7682" max="7683" width="8.54296875" style="81" customWidth="1"/>
    <col min="7684" max="7684" width="3.81640625" style="81" customWidth="1"/>
    <col min="7685" max="7685" width="10.1796875" style="81" customWidth="1"/>
    <col min="7686" max="7686" width="9.453125" style="81" customWidth="1"/>
    <col min="7687" max="7687" width="2.54296875" style="81" customWidth="1"/>
    <col min="7688" max="7689" width="8.54296875" style="81" customWidth="1"/>
    <col min="7690" max="7690" width="2.54296875" style="81" customWidth="1"/>
    <col min="7691" max="7936" width="9.1796875" style="81"/>
    <col min="7937" max="7937" width="37.54296875" style="81" customWidth="1"/>
    <col min="7938" max="7939" width="8.54296875" style="81" customWidth="1"/>
    <col min="7940" max="7940" width="3.81640625" style="81" customWidth="1"/>
    <col min="7941" max="7941" width="10.1796875" style="81" customWidth="1"/>
    <col min="7942" max="7942" width="9.453125" style="81" customWidth="1"/>
    <col min="7943" max="7943" width="2.54296875" style="81" customWidth="1"/>
    <col min="7944" max="7945" width="8.54296875" style="81" customWidth="1"/>
    <col min="7946" max="7946" width="2.54296875" style="81" customWidth="1"/>
    <col min="7947" max="8192" width="9.1796875" style="81"/>
    <col min="8193" max="8193" width="37.54296875" style="81" customWidth="1"/>
    <col min="8194" max="8195" width="8.54296875" style="81" customWidth="1"/>
    <col min="8196" max="8196" width="3.81640625" style="81" customWidth="1"/>
    <col min="8197" max="8197" width="10.1796875" style="81" customWidth="1"/>
    <col min="8198" max="8198" width="9.453125" style="81" customWidth="1"/>
    <col min="8199" max="8199" width="2.54296875" style="81" customWidth="1"/>
    <col min="8200" max="8201" width="8.54296875" style="81" customWidth="1"/>
    <col min="8202" max="8202" width="2.54296875" style="81" customWidth="1"/>
    <col min="8203" max="8448" width="9.1796875" style="81"/>
    <col min="8449" max="8449" width="37.54296875" style="81" customWidth="1"/>
    <col min="8450" max="8451" width="8.54296875" style="81" customWidth="1"/>
    <col min="8452" max="8452" width="3.81640625" style="81" customWidth="1"/>
    <col min="8453" max="8453" width="10.1796875" style="81" customWidth="1"/>
    <col min="8454" max="8454" width="9.453125" style="81" customWidth="1"/>
    <col min="8455" max="8455" width="2.54296875" style="81" customWidth="1"/>
    <col min="8456" max="8457" width="8.54296875" style="81" customWidth="1"/>
    <col min="8458" max="8458" width="2.54296875" style="81" customWidth="1"/>
    <col min="8459" max="8704" width="9.1796875" style="81"/>
    <col min="8705" max="8705" width="37.54296875" style="81" customWidth="1"/>
    <col min="8706" max="8707" width="8.54296875" style="81" customWidth="1"/>
    <col min="8708" max="8708" width="3.81640625" style="81" customWidth="1"/>
    <col min="8709" max="8709" width="10.1796875" style="81" customWidth="1"/>
    <col min="8710" max="8710" width="9.453125" style="81" customWidth="1"/>
    <col min="8711" max="8711" width="2.54296875" style="81" customWidth="1"/>
    <col min="8712" max="8713" width="8.54296875" style="81" customWidth="1"/>
    <col min="8714" max="8714" width="2.54296875" style="81" customWidth="1"/>
    <col min="8715" max="8960" width="9.1796875" style="81"/>
    <col min="8961" max="8961" width="37.54296875" style="81" customWidth="1"/>
    <col min="8962" max="8963" width="8.54296875" style="81" customWidth="1"/>
    <col min="8964" max="8964" width="3.81640625" style="81" customWidth="1"/>
    <col min="8965" max="8965" width="10.1796875" style="81" customWidth="1"/>
    <col min="8966" max="8966" width="9.453125" style="81" customWidth="1"/>
    <col min="8967" max="8967" width="2.54296875" style="81" customWidth="1"/>
    <col min="8968" max="8969" width="8.54296875" style="81" customWidth="1"/>
    <col min="8970" max="8970" width="2.54296875" style="81" customWidth="1"/>
    <col min="8971" max="9216" width="9.1796875" style="81"/>
    <col min="9217" max="9217" width="37.54296875" style="81" customWidth="1"/>
    <col min="9218" max="9219" width="8.54296875" style="81" customWidth="1"/>
    <col min="9220" max="9220" width="3.81640625" style="81" customWidth="1"/>
    <col min="9221" max="9221" width="10.1796875" style="81" customWidth="1"/>
    <col min="9222" max="9222" width="9.453125" style="81" customWidth="1"/>
    <col min="9223" max="9223" width="2.54296875" style="81" customWidth="1"/>
    <col min="9224" max="9225" width="8.54296875" style="81" customWidth="1"/>
    <col min="9226" max="9226" width="2.54296875" style="81" customWidth="1"/>
    <col min="9227" max="9472" width="9.1796875" style="81"/>
    <col min="9473" max="9473" width="37.54296875" style="81" customWidth="1"/>
    <col min="9474" max="9475" width="8.54296875" style="81" customWidth="1"/>
    <col min="9476" max="9476" width="3.81640625" style="81" customWidth="1"/>
    <col min="9477" max="9477" width="10.1796875" style="81" customWidth="1"/>
    <col min="9478" max="9478" width="9.453125" style="81" customWidth="1"/>
    <col min="9479" max="9479" width="2.54296875" style="81" customWidth="1"/>
    <col min="9480" max="9481" width="8.54296875" style="81" customWidth="1"/>
    <col min="9482" max="9482" width="2.54296875" style="81" customWidth="1"/>
    <col min="9483" max="9728" width="9.1796875" style="81"/>
    <col min="9729" max="9729" width="37.54296875" style="81" customWidth="1"/>
    <col min="9730" max="9731" width="8.54296875" style="81" customWidth="1"/>
    <col min="9732" max="9732" width="3.81640625" style="81" customWidth="1"/>
    <col min="9733" max="9733" width="10.1796875" style="81" customWidth="1"/>
    <col min="9734" max="9734" width="9.453125" style="81" customWidth="1"/>
    <col min="9735" max="9735" width="2.54296875" style="81" customWidth="1"/>
    <col min="9736" max="9737" width="8.54296875" style="81" customWidth="1"/>
    <col min="9738" max="9738" width="2.54296875" style="81" customWidth="1"/>
    <col min="9739" max="9984" width="9.1796875" style="81"/>
    <col min="9985" max="9985" width="37.54296875" style="81" customWidth="1"/>
    <col min="9986" max="9987" width="8.54296875" style="81" customWidth="1"/>
    <col min="9988" max="9988" width="3.81640625" style="81" customWidth="1"/>
    <col min="9989" max="9989" width="10.1796875" style="81" customWidth="1"/>
    <col min="9990" max="9990" width="9.453125" style="81" customWidth="1"/>
    <col min="9991" max="9991" width="2.54296875" style="81" customWidth="1"/>
    <col min="9992" max="9993" width="8.54296875" style="81" customWidth="1"/>
    <col min="9994" max="9994" width="2.54296875" style="81" customWidth="1"/>
    <col min="9995" max="10240" width="9.1796875" style="81"/>
    <col min="10241" max="10241" width="37.54296875" style="81" customWidth="1"/>
    <col min="10242" max="10243" width="8.54296875" style="81" customWidth="1"/>
    <col min="10244" max="10244" width="3.81640625" style="81" customWidth="1"/>
    <col min="10245" max="10245" width="10.1796875" style="81" customWidth="1"/>
    <col min="10246" max="10246" width="9.453125" style="81" customWidth="1"/>
    <col min="10247" max="10247" width="2.54296875" style="81" customWidth="1"/>
    <col min="10248" max="10249" width="8.54296875" style="81" customWidth="1"/>
    <col min="10250" max="10250" width="2.54296875" style="81" customWidth="1"/>
    <col min="10251" max="10496" width="9.1796875" style="81"/>
    <col min="10497" max="10497" width="37.54296875" style="81" customWidth="1"/>
    <col min="10498" max="10499" width="8.54296875" style="81" customWidth="1"/>
    <col min="10500" max="10500" width="3.81640625" style="81" customWidth="1"/>
    <col min="10501" max="10501" width="10.1796875" style="81" customWidth="1"/>
    <col min="10502" max="10502" width="9.453125" style="81" customWidth="1"/>
    <col min="10503" max="10503" width="2.54296875" style="81" customWidth="1"/>
    <col min="10504" max="10505" width="8.54296875" style="81" customWidth="1"/>
    <col min="10506" max="10506" width="2.54296875" style="81" customWidth="1"/>
    <col min="10507" max="10752" width="9.1796875" style="81"/>
    <col min="10753" max="10753" width="37.54296875" style="81" customWidth="1"/>
    <col min="10754" max="10755" width="8.54296875" style="81" customWidth="1"/>
    <col min="10756" max="10756" width="3.81640625" style="81" customWidth="1"/>
    <col min="10757" max="10757" width="10.1796875" style="81" customWidth="1"/>
    <col min="10758" max="10758" width="9.453125" style="81" customWidth="1"/>
    <col min="10759" max="10759" width="2.54296875" style="81" customWidth="1"/>
    <col min="10760" max="10761" width="8.54296875" style="81" customWidth="1"/>
    <col min="10762" max="10762" width="2.54296875" style="81" customWidth="1"/>
    <col min="10763" max="11008" width="9.1796875" style="81"/>
    <col min="11009" max="11009" width="37.54296875" style="81" customWidth="1"/>
    <col min="11010" max="11011" width="8.54296875" style="81" customWidth="1"/>
    <col min="11012" max="11012" width="3.81640625" style="81" customWidth="1"/>
    <col min="11013" max="11013" width="10.1796875" style="81" customWidth="1"/>
    <col min="11014" max="11014" width="9.453125" style="81" customWidth="1"/>
    <col min="11015" max="11015" width="2.54296875" style="81" customWidth="1"/>
    <col min="11016" max="11017" width="8.54296875" style="81" customWidth="1"/>
    <col min="11018" max="11018" width="2.54296875" style="81" customWidth="1"/>
    <col min="11019" max="11264" width="9.1796875" style="81"/>
    <col min="11265" max="11265" width="37.54296875" style="81" customWidth="1"/>
    <col min="11266" max="11267" width="8.54296875" style="81" customWidth="1"/>
    <col min="11268" max="11268" width="3.81640625" style="81" customWidth="1"/>
    <col min="11269" max="11269" width="10.1796875" style="81" customWidth="1"/>
    <col min="11270" max="11270" width="9.453125" style="81" customWidth="1"/>
    <col min="11271" max="11271" width="2.54296875" style="81" customWidth="1"/>
    <col min="11272" max="11273" width="8.54296875" style="81" customWidth="1"/>
    <col min="11274" max="11274" width="2.54296875" style="81" customWidth="1"/>
    <col min="11275" max="11520" width="9.1796875" style="81"/>
    <col min="11521" max="11521" width="37.54296875" style="81" customWidth="1"/>
    <col min="11522" max="11523" width="8.54296875" style="81" customWidth="1"/>
    <col min="11524" max="11524" width="3.81640625" style="81" customWidth="1"/>
    <col min="11525" max="11525" width="10.1796875" style="81" customWidth="1"/>
    <col min="11526" max="11526" width="9.453125" style="81" customWidth="1"/>
    <col min="11527" max="11527" width="2.54296875" style="81" customWidth="1"/>
    <col min="11528" max="11529" width="8.54296875" style="81" customWidth="1"/>
    <col min="11530" max="11530" width="2.54296875" style="81" customWidth="1"/>
    <col min="11531" max="11776" width="9.1796875" style="81"/>
    <col min="11777" max="11777" width="37.54296875" style="81" customWidth="1"/>
    <col min="11778" max="11779" width="8.54296875" style="81" customWidth="1"/>
    <col min="11780" max="11780" width="3.81640625" style="81" customWidth="1"/>
    <col min="11781" max="11781" width="10.1796875" style="81" customWidth="1"/>
    <col min="11782" max="11782" width="9.453125" style="81" customWidth="1"/>
    <col min="11783" max="11783" width="2.54296875" style="81" customWidth="1"/>
    <col min="11784" max="11785" width="8.54296875" style="81" customWidth="1"/>
    <col min="11786" max="11786" width="2.54296875" style="81" customWidth="1"/>
    <col min="11787" max="12032" width="9.1796875" style="81"/>
    <col min="12033" max="12033" width="37.54296875" style="81" customWidth="1"/>
    <col min="12034" max="12035" width="8.54296875" style="81" customWidth="1"/>
    <col min="12036" max="12036" width="3.81640625" style="81" customWidth="1"/>
    <col min="12037" max="12037" width="10.1796875" style="81" customWidth="1"/>
    <col min="12038" max="12038" width="9.453125" style="81" customWidth="1"/>
    <col min="12039" max="12039" width="2.54296875" style="81" customWidth="1"/>
    <col min="12040" max="12041" width="8.54296875" style="81" customWidth="1"/>
    <col min="12042" max="12042" width="2.54296875" style="81" customWidth="1"/>
    <col min="12043" max="12288" width="9.1796875" style="81"/>
    <col min="12289" max="12289" width="37.54296875" style="81" customWidth="1"/>
    <col min="12290" max="12291" width="8.54296875" style="81" customWidth="1"/>
    <col min="12292" max="12292" width="3.81640625" style="81" customWidth="1"/>
    <col min="12293" max="12293" width="10.1796875" style="81" customWidth="1"/>
    <col min="12294" max="12294" width="9.453125" style="81" customWidth="1"/>
    <col min="12295" max="12295" width="2.54296875" style="81" customWidth="1"/>
    <col min="12296" max="12297" width="8.54296875" style="81" customWidth="1"/>
    <col min="12298" max="12298" width="2.54296875" style="81" customWidth="1"/>
    <col min="12299" max="12544" width="9.1796875" style="81"/>
    <col min="12545" max="12545" width="37.54296875" style="81" customWidth="1"/>
    <col min="12546" max="12547" width="8.54296875" style="81" customWidth="1"/>
    <col min="12548" max="12548" width="3.81640625" style="81" customWidth="1"/>
    <col min="12549" max="12549" width="10.1796875" style="81" customWidth="1"/>
    <col min="12550" max="12550" width="9.453125" style="81" customWidth="1"/>
    <col min="12551" max="12551" width="2.54296875" style="81" customWidth="1"/>
    <col min="12552" max="12553" width="8.54296875" style="81" customWidth="1"/>
    <col min="12554" max="12554" width="2.54296875" style="81" customWidth="1"/>
    <col min="12555" max="12800" width="9.1796875" style="81"/>
    <col min="12801" max="12801" width="37.54296875" style="81" customWidth="1"/>
    <col min="12802" max="12803" width="8.54296875" style="81" customWidth="1"/>
    <col min="12804" max="12804" width="3.81640625" style="81" customWidth="1"/>
    <col min="12805" max="12805" width="10.1796875" style="81" customWidth="1"/>
    <col min="12806" max="12806" width="9.453125" style="81" customWidth="1"/>
    <col min="12807" max="12807" width="2.54296875" style="81" customWidth="1"/>
    <col min="12808" max="12809" width="8.54296875" style="81" customWidth="1"/>
    <col min="12810" max="12810" width="2.54296875" style="81" customWidth="1"/>
    <col min="12811" max="13056" width="9.1796875" style="81"/>
    <col min="13057" max="13057" width="37.54296875" style="81" customWidth="1"/>
    <col min="13058" max="13059" width="8.54296875" style="81" customWidth="1"/>
    <col min="13060" max="13060" width="3.81640625" style="81" customWidth="1"/>
    <col min="13061" max="13061" width="10.1796875" style="81" customWidth="1"/>
    <col min="13062" max="13062" width="9.453125" style="81" customWidth="1"/>
    <col min="13063" max="13063" width="2.54296875" style="81" customWidth="1"/>
    <col min="13064" max="13065" width="8.54296875" style="81" customWidth="1"/>
    <col min="13066" max="13066" width="2.54296875" style="81" customWidth="1"/>
    <col min="13067" max="13312" width="9.1796875" style="81"/>
    <col min="13313" max="13313" width="37.54296875" style="81" customWidth="1"/>
    <col min="13314" max="13315" width="8.54296875" style="81" customWidth="1"/>
    <col min="13316" max="13316" width="3.81640625" style="81" customWidth="1"/>
    <col min="13317" max="13317" width="10.1796875" style="81" customWidth="1"/>
    <col min="13318" max="13318" width="9.453125" style="81" customWidth="1"/>
    <col min="13319" max="13319" width="2.54296875" style="81" customWidth="1"/>
    <col min="13320" max="13321" width="8.54296875" style="81" customWidth="1"/>
    <col min="13322" max="13322" width="2.54296875" style="81" customWidth="1"/>
    <col min="13323" max="13568" width="9.1796875" style="81"/>
    <col min="13569" max="13569" width="37.54296875" style="81" customWidth="1"/>
    <col min="13570" max="13571" width="8.54296875" style="81" customWidth="1"/>
    <col min="13572" max="13572" width="3.81640625" style="81" customWidth="1"/>
    <col min="13573" max="13573" width="10.1796875" style="81" customWidth="1"/>
    <col min="13574" max="13574" width="9.453125" style="81" customWidth="1"/>
    <col min="13575" max="13575" width="2.54296875" style="81" customWidth="1"/>
    <col min="13576" max="13577" width="8.54296875" style="81" customWidth="1"/>
    <col min="13578" max="13578" width="2.54296875" style="81" customWidth="1"/>
    <col min="13579" max="13824" width="9.1796875" style="81"/>
    <col min="13825" max="13825" width="37.54296875" style="81" customWidth="1"/>
    <col min="13826" max="13827" width="8.54296875" style="81" customWidth="1"/>
    <col min="13828" max="13828" width="3.81640625" style="81" customWidth="1"/>
    <col min="13829" max="13829" width="10.1796875" style="81" customWidth="1"/>
    <col min="13830" max="13830" width="9.453125" style="81" customWidth="1"/>
    <col min="13831" max="13831" width="2.54296875" style="81" customWidth="1"/>
    <col min="13832" max="13833" width="8.54296875" style="81" customWidth="1"/>
    <col min="13834" max="13834" width="2.54296875" style="81" customWidth="1"/>
    <col min="13835" max="14080" width="9.1796875" style="81"/>
    <col min="14081" max="14081" width="37.54296875" style="81" customWidth="1"/>
    <col min="14082" max="14083" width="8.54296875" style="81" customWidth="1"/>
    <col min="14084" max="14084" width="3.81640625" style="81" customWidth="1"/>
    <col min="14085" max="14085" width="10.1796875" style="81" customWidth="1"/>
    <col min="14086" max="14086" width="9.453125" style="81" customWidth="1"/>
    <col min="14087" max="14087" width="2.54296875" style="81" customWidth="1"/>
    <col min="14088" max="14089" width="8.54296875" style="81" customWidth="1"/>
    <col min="14090" max="14090" width="2.54296875" style="81" customWidth="1"/>
    <col min="14091" max="14336" width="9.1796875" style="81"/>
    <col min="14337" max="14337" width="37.54296875" style="81" customWidth="1"/>
    <col min="14338" max="14339" width="8.54296875" style="81" customWidth="1"/>
    <col min="14340" max="14340" width="3.81640625" style="81" customWidth="1"/>
    <col min="14341" max="14341" width="10.1796875" style="81" customWidth="1"/>
    <col min="14342" max="14342" width="9.453125" style="81" customWidth="1"/>
    <col min="14343" max="14343" width="2.54296875" style="81" customWidth="1"/>
    <col min="14344" max="14345" width="8.54296875" style="81" customWidth="1"/>
    <col min="14346" max="14346" width="2.54296875" style="81" customWidth="1"/>
    <col min="14347" max="14592" width="9.1796875" style="81"/>
    <col min="14593" max="14593" width="37.54296875" style="81" customWidth="1"/>
    <col min="14594" max="14595" width="8.54296875" style="81" customWidth="1"/>
    <col min="14596" max="14596" width="3.81640625" style="81" customWidth="1"/>
    <col min="14597" max="14597" width="10.1796875" style="81" customWidth="1"/>
    <col min="14598" max="14598" width="9.453125" style="81" customWidth="1"/>
    <col min="14599" max="14599" width="2.54296875" style="81" customWidth="1"/>
    <col min="14600" max="14601" width="8.54296875" style="81" customWidth="1"/>
    <col min="14602" max="14602" width="2.54296875" style="81" customWidth="1"/>
    <col min="14603" max="14848" width="9.1796875" style="81"/>
    <col min="14849" max="14849" width="37.54296875" style="81" customWidth="1"/>
    <col min="14850" max="14851" width="8.54296875" style="81" customWidth="1"/>
    <col min="14852" max="14852" width="3.81640625" style="81" customWidth="1"/>
    <col min="14853" max="14853" width="10.1796875" style="81" customWidth="1"/>
    <col min="14854" max="14854" width="9.453125" style="81" customWidth="1"/>
    <col min="14855" max="14855" width="2.54296875" style="81" customWidth="1"/>
    <col min="14856" max="14857" width="8.54296875" style="81" customWidth="1"/>
    <col min="14858" max="14858" width="2.54296875" style="81" customWidth="1"/>
    <col min="14859" max="15104" width="9.1796875" style="81"/>
    <col min="15105" max="15105" width="37.54296875" style="81" customWidth="1"/>
    <col min="15106" max="15107" width="8.54296875" style="81" customWidth="1"/>
    <col min="15108" max="15108" width="3.81640625" style="81" customWidth="1"/>
    <col min="15109" max="15109" width="10.1796875" style="81" customWidth="1"/>
    <col min="15110" max="15110" width="9.453125" style="81" customWidth="1"/>
    <col min="15111" max="15111" width="2.54296875" style="81" customWidth="1"/>
    <col min="15112" max="15113" width="8.54296875" style="81" customWidth="1"/>
    <col min="15114" max="15114" width="2.54296875" style="81" customWidth="1"/>
    <col min="15115" max="15360" width="9.1796875" style="81"/>
    <col min="15361" max="15361" width="37.54296875" style="81" customWidth="1"/>
    <col min="15362" max="15363" width="8.54296875" style="81" customWidth="1"/>
    <col min="15364" max="15364" width="3.81640625" style="81" customWidth="1"/>
    <col min="15365" max="15365" width="10.1796875" style="81" customWidth="1"/>
    <col min="15366" max="15366" width="9.453125" style="81" customWidth="1"/>
    <col min="15367" max="15367" width="2.54296875" style="81" customWidth="1"/>
    <col min="15368" max="15369" width="8.54296875" style="81" customWidth="1"/>
    <col min="15370" max="15370" width="2.54296875" style="81" customWidth="1"/>
    <col min="15371" max="15616" width="9.1796875" style="81"/>
    <col min="15617" max="15617" width="37.54296875" style="81" customWidth="1"/>
    <col min="15618" max="15619" width="8.54296875" style="81" customWidth="1"/>
    <col min="15620" max="15620" width="3.81640625" style="81" customWidth="1"/>
    <col min="15621" max="15621" width="10.1796875" style="81" customWidth="1"/>
    <col min="15622" max="15622" width="9.453125" style="81" customWidth="1"/>
    <col min="15623" max="15623" width="2.54296875" style="81" customWidth="1"/>
    <col min="15624" max="15625" width="8.54296875" style="81" customWidth="1"/>
    <col min="15626" max="15626" width="2.54296875" style="81" customWidth="1"/>
    <col min="15627" max="15872" width="9.1796875" style="81"/>
    <col min="15873" max="15873" width="37.54296875" style="81" customWidth="1"/>
    <col min="15874" max="15875" width="8.54296875" style="81" customWidth="1"/>
    <col min="15876" max="15876" width="3.81640625" style="81" customWidth="1"/>
    <col min="15877" max="15877" width="10.1796875" style="81" customWidth="1"/>
    <col min="15878" max="15878" width="9.453125" style="81" customWidth="1"/>
    <col min="15879" max="15879" width="2.54296875" style="81" customWidth="1"/>
    <col min="15880" max="15881" width="8.54296875" style="81" customWidth="1"/>
    <col min="15882" max="15882" width="2.54296875" style="81" customWidth="1"/>
    <col min="15883" max="16128" width="9.1796875" style="81"/>
    <col min="16129" max="16129" width="37.54296875" style="81" customWidth="1"/>
    <col min="16130" max="16131" width="8.54296875" style="81" customWidth="1"/>
    <col min="16132" max="16132" width="3.81640625" style="81" customWidth="1"/>
    <col min="16133" max="16133" width="10.1796875" style="81" customWidth="1"/>
    <col min="16134" max="16134" width="9.453125" style="81" customWidth="1"/>
    <col min="16135" max="16135" width="2.54296875" style="81" customWidth="1"/>
    <col min="16136" max="16137" width="8.54296875" style="81" customWidth="1"/>
    <col min="16138" max="16138" width="2.54296875" style="81" customWidth="1"/>
    <col min="16139" max="16384" width="9.1796875" style="81"/>
  </cols>
  <sheetData>
    <row r="1" spans="1:10">
      <c r="A1" s="90" t="s">
        <v>796</v>
      </c>
    </row>
    <row r="2" spans="1:10">
      <c r="A2" s="90" t="s">
        <v>797</v>
      </c>
    </row>
    <row r="4" spans="1:10" ht="14.5">
      <c r="A4" s="14" t="s">
        <v>1881</v>
      </c>
    </row>
    <row r="5" spans="1:10" ht="13" thickBot="1">
      <c r="J5" s="104"/>
    </row>
    <row r="6" spans="1:10">
      <c r="A6" s="92"/>
      <c r="B6" s="93"/>
      <c r="C6" s="106"/>
      <c r="D6" s="93"/>
      <c r="E6" s="795"/>
      <c r="F6" s="106"/>
      <c r="G6" s="93"/>
      <c r="H6" s="795"/>
      <c r="I6" s="106"/>
      <c r="J6" s="106"/>
    </row>
    <row r="7" spans="1:10" ht="14.5">
      <c r="A7" s="96" t="s">
        <v>1233</v>
      </c>
      <c r="B7" s="1159" t="s">
        <v>1498</v>
      </c>
      <c r="C7" s="1159"/>
      <c r="D7" s="95"/>
      <c r="E7" s="1114" t="s">
        <v>932</v>
      </c>
      <c r="F7" s="1159"/>
      <c r="G7" s="95"/>
      <c r="H7" s="1114" t="s">
        <v>931</v>
      </c>
      <c r="I7" s="1159"/>
    </row>
    <row r="8" spans="1:10" ht="15" customHeight="1">
      <c r="B8" s="860" t="s">
        <v>388</v>
      </c>
      <c r="C8" s="109" t="s">
        <v>389</v>
      </c>
      <c r="D8" s="95"/>
      <c r="E8" s="860" t="s">
        <v>388</v>
      </c>
      <c r="F8" s="109" t="s">
        <v>389</v>
      </c>
      <c r="G8" s="95"/>
      <c r="H8" s="860" t="s">
        <v>388</v>
      </c>
      <c r="I8" s="109" t="s">
        <v>389</v>
      </c>
    </row>
    <row r="9" spans="1:10" ht="15" customHeight="1" thickBot="1">
      <c r="A9" s="97"/>
      <c r="B9" s="98"/>
      <c r="C9" s="112"/>
      <c r="D9" s="98"/>
      <c r="E9" s="800"/>
      <c r="F9" s="112"/>
      <c r="G9" s="98"/>
      <c r="H9" s="800"/>
      <c r="I9" s="112"/>
    </row>
    <row r="10" spans="1:10" ht="15" customHeight="1">
      <c r="A10" s="96"/>
      <c r="B10" s="95"/>
      <c r="C10" s="108"/>
      <c r="D10" s="95"/>
      <c r="E10" s="793"/>
      <c r="F10" s="108"/>
      <c r="G10" s="95"/>
      <c r="H10" s="793"/>
      <c r="I10" s="108"/>
      <c r="J10" s="106"/>
    </row>
    <row r="11" spans="1:10" ht="15" customHeight="1">
      <c r="A11" s="17" t="s">
        <v>281</v>
      </c>
      <c r="B11" s="157">
        <f>IF($A11&lt;&gt;0,E11+H11,"")</f>
        <v>137</v>
      </c>
      <c r="C11" s="861">
        <f>SUM(C13:C52)</f>
        <v>99.999999999999943</v>
      </c>
      <c r="D11" s="157"/>
      <c r="E11" s="735">
        <f>SUM(E13:E52)</f>
        <v>78</v>
      </c>
      <c r="F11" s="408">
        <f>IF($A11&lt;&gt;0,E11/B11*100,"")</f>
        <v>56.934306569343065</v>
      </c>
      <c r="G11" s="182"/>
      <c r="H11" s="735">
        <f>SUM(H13:H52)</f>
        <v>59</v>
      </c>
      <c r="I11" s="794">
        <f t="shared" ref="I11:I52" si="0">IF($A11&lt;&gt;0,H11/B11*100,"")</f>
        <v>43.065693430656928</v>
      </c>
    </row>
    <row r="12" spans="1:10" ht="15" customHeight="1">
      <c r="A12" s="17"/>
      <c r="B12" s="157"/>
      <c r="C12" s="794"/>
      <c r="D12" s="157"/>
      <c r="E12" s="165"/>
      <c r="F12" s="408" t="str">
        <f t="shared" ref="F12:F52" si="1">IF($A12&lt;&gt;0,E12/B12*100,"")</f>
        <v/>
      </c>
      <c r="G12" s="165"/>
      <c r="H12" s="165"/>
      <c r="I12" s="794"/>
    </row>
    <row r="13" spans="1:10" ht="15" customHeight="1">
      <c r="A13" s="270" t="s">
        <v>689</v>
      </c>
      <c r="B13" s="157">
        <f t="shared" ref="B13:B52" si="2">IF($A13&lt;&gt;0,E13+H13,"")</f>
        <v>1</v>
      </c>
      <c r="C13" s="794">
        <f t="shared" ref="C13:C52" si="3">IF(A13&lt;&gt;0,B13/$B$11*100,"")</f>
        <v>0.72992700729927007</v>
      </c>
      <c r="D13" s="157"/>
      <c r="E13" s="736">
        <v>1</v>
      </c>
      <c r="F13" s="408">
        <f t="shared" si="1"/>
        <v>100</v>
      </c>
      <c r="G13" s="388"/>
      <c r="H13" s="736">
        <v>0</v>
      </c>
      <c r="I13" s="408">
        <f t="shared" si="0"/>
        <v>0</v>
      </c>
    </row>
    <row r="14" spans="1:10" ht="15" customHeight="1">
      <c r="A14" s="270" t="s">
        <v>1234</v>
      </c>
      <c r="B14" s="157">
        <f t="shared" si="2"/>
        <v>1</v>
      </c>
      <c r="C14" s="794">
        <f t="shared" si="3"/>
        <v>0.72992700729927007</v>
      </c>
      <c r="D14" s="157"/>
      <c r="E14" s="736">
        <v>0</v>
      </c>
      <c r="F14" s="408">
        <f t="shared" si="1"/>
        <v>0</v>
      </c>
      <c r="G14" s="388"/>
      <c r="H14" s="736">
        <v>1</v>
      </c>
      <c r="I14" s="408">
        <f t="shared" si="0"/>
        <v>100</v>
      </c>
    </row>
    <row r="15" spans="1:10" ht="15" customHeight="1">
      <c r="A15" s="270" t="s">
        <v>692</v>
      </c>
      <c r="B15" s="157">
        <f t="shared" si="2"/>
        <v>10</v>
      </c>
      <c r="C15" s="794">
        <f t="shared" si="3"/>
        <v>7.2992700729926998</v>
      </c>
      <c r="D15" s="157"/>
      <c r="E15" s="736">
        <v>2</v>
      </c>
      <c r="F15" s="408">
        <f t="shared" si="1"/>
        <v>20</v>
      </c>
      <c r="G15" s="388"/>
      <c r="H15" s="736">
        <v>8</v>
      </c>
      <c r="I15" s="408">
        <f t="shared" si="0"/>
        <v>80</v>
      </c>
    </row>
    <row r="16" spans="1:10" ht="15" customHeight="1">
      <c r="A16" s="270" t="s">
        <v>694</v>
      </c>
      <c r="B16" s="157">
        <f t="shared" si="2"/>
        <v>4</v>
      </c>
      <c r="C16" s="794">
        <f t="shared" si="3"/>
        <v>2.9197080291970803</v>
      </c>
      <c r="D16" s="157"/>
      <c r="E16" s="736">
        <v>1</v>
      </c>
      <c r="F16" s="408">
        <f t="shared" si="1"/>
        <v>25</v>
      </c>
      <c r="G16" s="388"/>
      <c r="H16" s="736">
        <v>3</v>
      </c>
      <c r="I16" s="408">
        <f t="shared" si="0"/>
        <v>75</v>
      </c>
    </row>
    <row r="17" spans="1:9" ht="15" customHeight="1">
      <c r="A17" s="270" t="s">
        <v>695</v>
      </c>
      <c r="B17" s="157">
        <f t="shared" si="2"/>
        <v>11</v>
      </c>
      <c r="C17" s="794">
        <f t="shared" si="3"/>
        <v>8.0291970802919703</v>
      </c>
      <c r="D17" s="157"/>
      <c r="E17" s="736">
        <v>8</v>
      </c>
      <c r="F17" s="408">
        <f t="shared" si="1"/>
        <v>72.727272727272734</v>
      </c>
      <c r="G17" s="388"/>
      <c r="H17" s="736">
        <v>3</v>
      </c>
      <c r="I17" s="408">
        <f t="shared" si="0"/>
        <v>27.27272727272727</v>
      </c>
    </row>
    <row r="18" spans="1:9" ht="15" customHeight="1">
      <c r="A18" s="270" t="s">
        <v>1811</v>
      </c>
      <c r="B18" s="157">
        <f t="shared" si="2"/>
        <v>5</v>
      </c>
      <c r="C18" s="794">
        <f t="shared" si="3"/>
        <v>3.6496350364963499</v>
      </c>
      <c r="D18" s="157"/>
      <c r="E18" s="736">
        <v>4</v>
      </c>
      <c r="F18" s="408">
        <f t="shared" si="1"/>
        <v>80</v>
      </c>
      <c r="G18" s="388"/>
      <c r="H18" s="736">
        <v>1</v>
      </c>
      <c r="I18" s="408">
        <f t="shared" si="0"/>
        <v>20</v>
      </c>
    </row>
    <row r="19" spans="1:9" ht="15" customHeight="1">
      <c r="A19" s="270" t="s">
        <v>697</v>
      </c>
      <c r="B19" s="157">
        <f t="shared" si="2"/>
        <v>1</v>
      </c>
      <c r="C19" s="794">
        <f t="shared" si="3"/>
        <v>0.72992700729927007</v>
      </c>
      <c r="D19" s="157"/>
      <c r="E19" s="736">
        <v>1</v>
      </c>
      <c r="F19" s="408">
        <f t="shared" si="1"/>
        <v>100</v>
      </c>
      <c r="G19" s="388"/>
      <c r="H19" s="736">
        <v>0</v>
      </c>
      <c r="I19" s="408"/>
    </row>
    <row r="20" spans="1:9" ht="15" customHeight="1">
      <c r="A20" s="270" t="s">
        <v>698</v>
      </c>
      <c r="B20" s="157">
        <f t="shared" si="2"/>
        <v>1</v>
      </c>
      <c r="C20" s="794">
        <f t="shared" si="3"/>
        <v>0.72992700729927007</v>
      </c>
      <c r="D20" s="157"/>
      <c r="E20" s="736">
        <v>1</v>
      </c>
      <c r="F20" s="408">
        <f t="shared" si="1"/>
        <v>100</v>
      </c>
      <c r="G20" s="388"/>
      <c r="H20" s="736">
        <v>0</v>
      </c>
      <c r="I20" s="408">
        <f t="shared" si="0"/>
        <v>0</v>
      </c>
    </row>
    <row r="21" spans="1:9" ht="15" customHeight="1">
      <c r="A21" s="737" t="s">
        <v>699</v>
      </c>
      <c r="B21" s="157">
        <f t="shared" si="2"/>
        <v>1</v>
      </c>
      <c r="C21" s="794">
        <f t="shared" si="3"/>
        <v>0.72992700729927007</v>
      </c>
      <c r="D21" s="157"/>
      <c r="E21" s="736">
        <v>1</v>
      </c>
      <c r="F21" s="408">
        <f t="shared" si="1"/>
        <v>100</v>
      </c>
      <c r="G21" s="388"/>
      <c r="H21" s="736">
        <v>0</v>
      </c>
      <c r="I21" s="408">
        <f t="shared" si="0"/>
        <v>0</v>
      </c>
    </row>
    <row r="22" spans="1:9" ht="15" customHeight="1">
      <c r="A22" s="567" t="s">
        <v>700</v>
      </c>
      <c r="B22" s="157">
        <f t="shared" si="2"/>
        <v>4</v>
      </c>
      <c r="C22" s="794">
        <f t="shared" si="3"/>
        <v>2.9197080291970803</v>
      </c>
      <c r="D22" s="157"/>
      <c r="E22" s="736">
        <v>1</v>
      </c>
      <c r="F22" s="408">
        <f t="shared" si="1"/>
        <v>25</v>
      </c>
      <c r="G22" s="388"/>
      <c r="H22" s="736">
        <v>3</v>
      </c>
      <c r="I22" s="408">
        <f t="shared" si="0"/>
        <v>75</v>
      </c>
    </row>
    <row r="23" spans="1:9" ht="15" customHeight="1">
      <c r="A23" s="270" t="s">
        <v>1236</v>
      </c>
      <c r="B23" s="157">
        <f t="shared" si="2"/>
        <v>7</v>
      </c>
      <c r="C23" s="794">
        <f t="shared" si="3"/>
        <v>5.1094890510948909</v>
      </c>
      <c r="D23" s="157"/>
      <c r="E23" s="736">
        <v>3</v>
      </c>
      <c r="F23" s="408">
        <f t="shared" si="1"/>
        <v>42.857142857142854</v>
      </c>
      <c r="G23" s="388"/>
      <c r="H23" s="736">
        <v>4</v>
      </c>
      <c r="I23" s="408">
        <f t="shared" si="0"/>
        <v>57.142857142857139</v>
      </c>
    </row>
    <row r="24" spans="1:9" ht="15" customHeight="1">
      <c r="A24" s="270" t="s">
        <v>702</v>
      </c>
      <c r="B24" s="157">
        <f t="shared" si="2"/>
        <v>2</v>
      </c>
      <c r="C24" s="794">
        <f t="shared" si="3"/>
        <v>1.4598540145985401</v>
      </c>
      <c r="D24" s="157"/>
      <c r="E24" s="736">
        <v>2</v>
      </c>
      <c r="F24" s="408">
        <f t="shared" si="1"/>
        <v>100</v>
      </c>
      <c r="G24" s="388"/>
      <c r="H24" s="736">
        <v>0</v>
      </c>
      <c r="I24" s="408">
        <f t="shared" si="0"/>
        <v>0</v>
      </c>
    </row>
    <row r="25" spans="1:9" ht="15" customHeight="1">
      <c r="A25" s="270" t="s">
        <v>703</v>
      </c>
      <c r="B25" s="157">
        <f t="shared" si="2"/>
        <v>3</v>
      </c>
      <c r="C25" s="794">
        <f t="shared" si="3"/>
        <v>2.1897810218978102</v>
      </c>
      <c r="D25" s="157"/>
      <c r="E25" s="736">
        <v>2</v>
      </c>
      <c r="F25" s="408">
        <f t="shared" si="1"/>
        <v>66.666666666666657</v>
      </c>
      <c r="G25" s="388"/>
      <c r="H25" s="736">
        <v>1</v>
      </c>
      <c r="I25" s="408">
        <f t="shared" si="0"/>
        <v>33.333333333333329</v>
      </c>
    </row>
    <row r="26" spans="1:9" ht="15" customHeight="1">
      <c r="A26" s="270" t="s">
        <v>704</v>
      </c>
      <c r="B26" s="157">
        <f t="shared" si="2"/>
        <v>2</v>
      </c>
      <c r="C26" s="794">
        <f t="shared" si="3"/>
        <v>1.4598540145985401</v>
      </c>
      <c r="D26" s="157"/>
      <c r="E26" s="736">
        <v>1</v>
      </c>
      <c r="F26" s="408">
        <f t="shared" si="1"/>
        <v>50</v>
      </c>
      <c r="G26" s="388"/>
      <c r="H26" s="736">
        <v>1</v>
      </c>
      <c r="I26" s="408">
        <f t="shared" si="0"/>
        <v>50</v>
      </c>
    </row>
    <row r="27" spans="1:9" ht="15" customHeight="1">
      <c r="A27" s="566" t="s">
        <v>747</v>
      </c>
      <c r="B27" s="157">
        <f t="shared" si="2"/>
        <v>1</v>
      </c>
      <c r="C27" s="794">
        <f t="shared" si="3"/>
        <v>0.72992700729927007</v>
      </c>
      <c r="D27" s="157"/>
      <c r="E27" s="736">
        <v>1</v>
      </c>
      <c r="F27" s="408">
        <f t="shared" si="1"/>
        <v>100</v>
      </c>
      <c r="G27" s="388"/>
      <c r="H27" s="736">
        <v>0</v>
      </c>
      <c r="I27" s="408"/>
    </row>
    <row r="28" spans="1:9" ht="15" customHeight="1">
      <c r="A28" s="270" t="s">
        <v>1237</v>
      </c>
      <c r="B28" s="157">
        <f t="shared" si="2"/>
        <v>2</v>
      </c>
      <c r="C28" s="794">
        <f t="shared" si="3"/>
        <v>1.4598540145985401</v>
      </c>
      <c r="D28" s="157"/>
      <c r="E28" s="736">
        <v>0</v>
      </c>
      <c r="F28" s="408">
        <f t="shared" si="1"/>
        <v>0</v>
      </c>
      <c r="G28" s="388"/>
      <c r="H28" s="736">
        <v>2</v>
      </c>
      <c r="I28" s="408">
        <f t="shared" si="0"/>
        <v>100</v>
      </c>
    </row>
    <row r="29" spans="1:9" ht="15" customHeight="1">
      <c r="A29" s="270" t="s">
        <v>1238</v>
      </c>
      <c r="B29" s="157">
        <f t="shared" si="2"/>
        <v>11</v>
      </c>
      <c r="C29" s="794">
        <f t="shared" si="3"/>
        <v>8.0291970802919703</v>
      </c>
      <c r="D29" s="157"/>
      <c r="E29" s="736">
        <v>4</v>
      </c>
      <c r="F29" s="408">
        <f t="shared" si="1"/>
        <v>36.363636363636367</v>
      </c>
      <c r="G29" s="388"/>
      <c r="H29" s="736">
        <v>7</v>
      </c>
      <c r="I29" s="408">
        <f t="shared" si="0"/>
        <v>63.636363636363633</v>
      </c>
    </row>
    <row r="30" spans="1:9" ht="15" customHeight="1">
      <c r="A30" s="737" t="s">
        <v>1812</v>
      </c>
      <c r="B30" s="157">
        <f t="shared" si="2"/>
        <v>1</v>
      </c>
      <c r="C30" s="794">
        <f t="shared" si="3"/>
        <v>0.72992700729927007</v>
      </c>
      <c r="D30" s="157"/>
      <c r="E30" s="736">
        <v>0</v>
      </c>
      <c r="F30" s="408"/>
      <c r="G30" s="388"/>
      <c r="H30" s="736">
        <v>1</v>
      </c>
      <c r="I30" s="408"/>
    </row>
    <row r="31" spans="1:9" ht="15" customHeight="1">
      <c r="A31" s="270" t="s">
        <v>711</v>
      </c>
      <c r="B31" s="157">
        <f t="shared" si="2"/>
        <v>2</v>
      </c>
      <c r="C31" s="794">
        <f t="shared" si="3"/>
        <v>1.4598540145985401</v>
      </c>
      <c r="D31" s="157"/>
      <c r="E31" s="736">
        <v>0</v>
      </c>
      <c r="F31" s="408">
        <f t="shared" si="1"/>
        <v>0</v>
      </c>
      <c r="G31" s="388"/>
      <c r="H31" s="736">
        <v>2</v>
      </c>
      <c r="I31" s="408">
        <f t="shared" si="0"/>
        <v>100</v>
      </c>
    </row>
    <row r="32" spans="1:9" ht="15" customHeight="1">
      <c r="A32" s="270" t="s">
        <v>712</v>
      </c>
      <c r="B32" s="157">
        <f t="shared" si="2"/>
        <v>3</v>
      </c>
      <c r="C32" s="794">
        <f t="shared" si="3"/>
        <v>2.1897810218978102</v>
      </c>
      <c r="D32" s="157"/>
      <c r="E32" s="736">
        <v>2</v>
      </c>
      <c r="F32" s="408">
        <f t="shared" si="1"/>
        <v>66.666666666666657</v>
      </c>
      <c r="G32" s="388"/>
      <c r="H32" s="736">
        <v>1</v>
      </c>
      <c r="I32" s="408">
        <f t="shared" si="0"/>
        <v>33.333333333333329</v>
      </c>
    </row>
    <row r="33" spans="1:9" ht="15" customHeight="1">
      <c r="A33" s="567" t="s">
        <v>713</v>
      </c>
      <c r="B33" s="157">
        <f t="shared" si="2"/>
        <v>5</v>
      </c>
      <c r="C33" s="794">
        <f t="shared" si="3"/>
        <v>3.6496350364963499</v>
      </c>
      <c r="D33" s="157"/>
      <c r="E33" s="738">
        <v>2</v>
      </c>
      <c r="F33" s="408">
        <f t="shared" si="1"/>
        <v>40</v>
      </c>
      <c r="G33" s="388"/>
      <c r="H33" s="738">
        <v>3</v>
      </c>
      <c r="I33" s="408">
        <f t="shared" si="0"/>
        <v>60</v>
      </c>
    </row>
    <row r="34" spans="1:9" ht="15" customHeight="1">
      <c r="A34" s="566" t="s">
        <v>1813</v>
      </c>
      <c r="B34" s="157">
        <f t="shared" si="2"/>
        <v>1</v>
      </c>
      <c r="C34" s="794">
        <f t="shared" si="3"/>
        <v>0.72992700729927007</v>
      </c>
      <c r="D34" s="157"/>
      <c r="E34" s="736">
        <v>1</v>
      </c>
      <c r="F34" s="408">
        <f t="shared" si="1"/>
        <v>100</v>
      </c>
      <c r="G34" s="388"/>
      <c r="H34" s="736">
        <v>0</v>
      </c>
      <c r="I34" s="408"/>
    </row>
    <row r="35" spans="1:9" ht="15" customHeight="1">
      <c r="A35" s="270" t="s">
        <v>718</v>
      </c>
      <c r="B35" s="157">
        <f t="shared" si="2"/>
        <v>8</v>
      </c>
      <c r="C35" s="794">
        <f t="shared" si="3"/>
        <v>5.8394160583941606</v>
      </c>
      <c r="D35" s="157"/>
      <c r="E35" s="736">
        <v>8</v>
      </c>
      <c r="F35" s="408">
        <f t="shared" si="1"/>
        <v>100</v>
      </c>
      <c r="G35" s="388"/>
      <c r="H35" s="736">
        <v>0</v>
      </c>
      <c r="I35" s="408">
        <f t="shared" si="0"/>
        <v>0</v>
      </c>
    </row>
    <row r="36" spans="1:9" ht="15" customHeight="1">
      <c r="A36" s="270" t="s">
        <v>719</v>
      </c>
      <c r="B36" s="157">
        <f t="shared" si="2"/>
        <v>1</v>
      </c>
      <c r="C36" s="794">
        <f t="shared" si="3"/>
        <v>0.72992700729927007</v>
      </c>
      <c r="D36" s="157"/>
      <c r="E36" s="736">
        <v>1</v>
      </c>
      <c r="F36" s="408">
        <f t="shared" si="1"/>
        <v>100</v>
      </c>
      <c r="G36" s="388"/>
      <c r="H36" s="736">
        <v>0</v>
      </c>
      <c r="I36" s="408">
        <f t="shared" si="0"/>
        <v>0</v>
      </c>
    </row>
    <row r="37" spans="1:9" ht="15" customHeight="1">
      <c r="A37" s="270" t="s">
        <v>720</v>
      </c>
      <c r="B37" s="157">
        <f t="shared" si="2"/>
        <v>2</v>
      </c>
      <c r="C37" s="794">
        <f t="shared" si="3"/>
        <v>1.4598540145985401</v>
      </c>
      <c r="D37" s="157"/>
      <c r="E37" s="736">
        <v>2</v>
      </c>
      <c r="F37" s="408">
        <f t="shared" si="1"/>
        <v>100</v>
      </c>
      <c r="G37" s="388"/>
      <c r="H37" s="736">
        <v>0</v>
      </c>
      <c r="I37" s="408">
        <f t="shared" si="0"/>
        <v>0</v>
      </c>
    </row>
    <row r="38" spans="1:9" ht="15" customHeight="1">
      <c r="A38" s="270" t="s">
        <v>721</v>
      </c>
      <c r="B38" s="157">
        <f t="shared" si="2"/>
        <v>1</v>
      </c>
      <c r="C38" s="794">
        <f t="shared" si="3"/>
        <v>0.72992700729927007</v>
      </c>
      <c r="D38" s="157"/>
      <c r="E38" s="736">
        <v>0</v>
      </c>
      <c r="F38" s="408">
        <f t="shared" si="1"/>
        <v>0</v>
      </c>
      <c r="G38" s="388"/>
      <c r="H38" s="736">
        <v>1</v>
      </c>
      <c r="I38" s="408">
        <f t="shared" si="0"/>
        <v>100</v>
      </c>
    </row>
    <row r="39" spans="1:9" ht="15" customHeight="1">
      <c r="A39" s="567" t="s">
        <v>723</v>
      </c>
      <c r="B39" s="157">
        <f t="shared" si="2"/>
        <v>1</v>
      </c>
      <c r="C39" s="794">
        <f t="shared" si="3"/>
        <v>0.72992700729927007</v>
      </c>
      <c r="D39" s="157"/>
      <c r="E39" s="736">
        <v>1</v>
      </c>
      <c r="F39" s="408">
        <f t="shared" si="1"/>
        <v>100</v>
      </c>
      <c r="G39" s="388"/>
      <c r="H39" s="736">
        <v>0</v>
      </c>
      <c r="I39" s="408">
        <f t="shared" si="0"/>
        <v>0</v>
      </c>
    </row>
    <row r="40" spans="1:9" ht="15" customHeight="1">
      <c r="A40" s="270" t="s">
        <v>1814</v>
      </c>
      <c r="B40" s="157">
        <f t="shared" si="2"/>
        <v>1</v>
      </c>
      <c r="C40" s="794">
        <f t="shared" si="3"/>
        <v>0.72992700729927007</v>
      </c>
      <c r="D40" s="157"/>
      <c r="E40" s="736">
        <v>1</v>
      </c>
      <c r="F40" s="408">
        <f t="shared" si="1"/>
        <v>100</v>
      </c>
      <c r="G40" s="388"/>
      <c r="H40" s="736">
        <v>0</v>
      </c>
      <c r="I40" s="408">
        <f t="shared" si="0"/>
        <v>0</v>
      </c>
    </row>
    <row r="41" spans="1:9" ht="15" customHeight="1">
      <c r="A41" s="270" t="s">
        <v>727</v>
      </c>
      <c r="B41" s="157">
        <f t="shared" si="2"/>
        <v>5</v>
      </c>
      <c r="C41" s="794">
        <f t="shared" si="3"/>
        <v>3.6496350364963499</v>
      </c>
      <c r="D41" s="157"/>
      <c r="E41" s="736">
        <v>3</v>
      </c>
      <c r="F41" s="408">
        <f t="shared" si="1"/>
        <v>60</v>
      </c>
      <c r="G41" s="388"/>
      <c r="H41" s="736">
        <v>2</v>
      </c>
      <c r="I41" s="408">
        <f t="shared" si="0"/>
        <v>40</v>
      </c>
    </row>
    <row r="42" spans="1:9" ht="15" customHeight="1">
      <c r="A42" s="270" t="s">
        <v>729</v>
      </c>
      <c r="B42" s="157">
        <f t="shared" si="2"/>
        <v>1</v>
      </c>
      <c r="C42" s="794">
        <f t="shared" si="3"/>
        <v>0.72992700729927007</v>
      </c>
      <c r="D42" s="157"/>
      <c r="E42" s="736">
        <v>1</v>
      </c>
      <c r="F42" s="408">
        <f t="shared" si="1"/>
        <v>100</v>
      </c>
      <c r="G42" s="388"/>
      <c r="H42" s="736">
        <v>0</v>
      </c>
      <c r="I42" s="408">
        <f t="shared" si="0"/>
        <v>0</v>
      </c>
    </row>
    <row r="43" spans="1:9" ht="15" customHeight="1">
      <c r="A43" s="737" t="s">
        <v>1815</v>
      </c>
      <c r="B43" s="157">
        <f t="shared" si="2"/>
        <v>1</v>
      </c>
      <c r="C43" s="794">
        <f t="shared" si="3"/>
        <v>0.72992700729927007</v>
      </c>
      <c r="D43" s="157"/>
      <c r="E43" s="736">
        <v>1</v>
      </c>
      <c r="F43" s="408">
        <f t="shared" si="1"/>
        <v>100</v>
      </c>
      <c r="G43" s="388"/>
      <c r="H43" s="736">
        <v>0</v>
      </c>
      <c r="I43" s="408">
        <f t="shared" si="0"/>
        <v>0</v>
      </c>
    </row>
    <row r="44" spans="1:9" ht="15" customHeight="1">
      <c r="A44" s="737" t="s">
        <v>730</v>
      </c>
      <c r="B44" s="157">
        <f t="shared" si="2"/>
        <v>1</v>
      </c>
      <c r="C44" s="794">
        <f t="shared" si="3"/>
        <v>0.72992700729927007</v>
      </c>
      <c r="D44" s="157"/>
      <c r="E44" s="736">
        <v>1</v>
      </c>
      <c r="F44" s="408">
        <f t="shared" si="1"/>
        <v>100</v>
      </c>
      <c r="G44" s="388"/>
      <c r="H44" s="736">
        <v>0</v>
      </c>
      <c r="I44" s="408"/>
    </row>
    <row r="45" spans="1:9" ht="15" customHeight="1">
      <c r="A45" s="737" t="s">
        <v>731</v>
      </c>
      <c r="B45" s="157">
        <f t="shared" si="2"/>
        <v>1</v>
      </c>
      <c r="C45" s="794">
        <f t="shared" si="3"/>
        <v>0.72992700729927007</v>
      </c>
      <c r="D45" s="157"/>
      <c r="E45" s="736">
        <v>1</v>
      </c>
      <c r="F45" s="408">
        <f t="shared" si="1"/>
        <v>100</v>
      </c>
      <c r="G45" s="388"/>
      <c r="H45" s="736">
        <v>0</v>
      </c>
      <c r="I45" s="408"/>
    </row>
    <row r="46" spans="1:9" ht="15" customHeight="1">
      <c r="A46" s="737" t="s">
        <v>732</v>
      </c>
      <c r="B46" s="157">
        <f t="shared" si="2"/>
        <v>1</v>
      </c>
      <c r="C46" s="794">
        <f t="shared" si="3"/>
        <v>0.72992700729927007</v>
      </c>
      <c r="D46" s="157"/>
      <c r="E46" s="736">
        <v>1</v>
      </c>
      <c r="F46" s="408">
        <f t="shared" si="1"/>
        <v>100</v>
      </c>
      <c r="G46" s="388"/>
      <c r="H46" s="736">
        <v>0</v>
      </c>
      <c r="I46" s="408"/>
    </row>
    <row r="47" spans="1:9" ht="15" customHeight="1">
      <c r="A47" s="270" t="s">
        <v>733</v>
      </c>
      <c r="B47" s="157">
        <f t="shared" si="2"/>
        <v>8</v>
      </c>
      <c r="C47" s="794">
        <f t="shared" si="3"/>
        <v>5.8394160583941606</v>
      </c>
      <c r="D47" s="157"/>
      <c r="E47" s="736">
        <v>3</v>
      </c>
      <c r="F47" s="408">
        <f t="shared" si="1"/>
        <v>37.5</v>
      </c>
      <c r="G47" s="388"/>
      <c r="H47" s="736">
        <v>5</v>
      </c>
      <c r="I47" s="408">
        <f t="shared" si="0"/>
        <v>62.5</v>
      </c>
    </row>
    <row r="48" spans="1:9" ht="15" customHeight="1">
      <c r="A48" s="270" t="s">
        <v>734</v>
      </c>
      <c r="B48" s="157">
        <f t="shared" si="2"/>
        <v>15</v>
      </c>
      <c r="C48" s="794">
        <f t="shared" si="3"/>
        <v>10.948905109489052</v>
      </c>
      <c r="D48" s="157"/>
      <c r="E48" s="736">
        <v>8</v>
      </c>
      <c r="F48" s="408">
        <f t="shared" si="1"/>
        <v>53.333333333333336</v>
      </c>
      <c r="G48" s="388"/>
      <c r="H48" s="736">
        <v>7</v>
      </c>
      <c r="I48" s="408">
        <f t="shared" si="0"/>
        <v>46.666666666666664</v>
      </c>
    </row>
    <row r="49" spans="1:10" ht="15" customHeight="1">
      <c r="A49" s="566" t="s">
        <v>740</v>
      </c>
      <c r="B49" s="157">
        <f t="shared" si="2"/>
        <v>3</v>
      </c>
      <c r="C49" s="794">
        <f t="shared" si="3"/>
        <v>2.1897810218978102</v>
      </c>
      <c r="D49" s="157"/>
      <c r="E49" s="736">
        <v>3</v>
      </c>
      <c r="F49" s="408">
        <f t="shared" si="1"/>
        <v>100</v>
      </c>
      <c r="G49" s="388"/>
      <c r="H49" s="736">
        <v>0</v>
      </c>
      <c r="I49" s="408">
        <f t="shared" si="0"/>
        <v>0</v>
      </c>
    </row>
    <row r="50" spans="1:10" ht="15" customHeight="1">
      <c r="A50" s="270" t="s">
        <v>741</v>
      </c>
      <c r="B50" s="157">
        <f t="shared" si="2"/>
        <v>5</v>
      </c>
      <c r="C50" s="794">
        <f t="shared" si="3"/>
        <v>3.6496350364963499</v>
      </c>
      <c r="D50" s="157"/>
      <c r="E50" s="736">
        <v>4</v>
      </c>
      <c r="F50" s="408">
        <f t="shared" si="1"/>
        <v>80</v>
      </c>
      <c r="G50" s="388"/>
      <c r="H50" s="736">
        <v>1</v>
      </c>
      <c r="I50" s="408">
        <f t="shared" si="0"/>
        <v>20</v>
      </c>
    </row>
    <row r="51" spans="1:10" ht="15" customHeight="1">
      <c r="A51" s="270" t="s">
        <v>742</v>
      </c>
      <c r="B51" s="157">
        <f t="shared" si="2"/>
        <v>1</v>
      </c>
      <c r="C51" s="794">
        <f t="shared" si="3"/>
        <v>0.72992700729927007</v>
      </c>
      <c r="D51" s="157"/>
      <c r="E51" s="736">
        <v>0</v>
      </c>
      <c r="F51" s="408"/>
      <c r="G51" s="388"/>
      <c r="H51" s="736">
        <v>1</v>
      </c>
      <c r="I51" s="408">
        <f t="shared" si="0"/>
        <v>100</v>
      </c>
    </row>
    <row r="52" spans="1:10" ht="15" customHeight="1">
      <c r="A52" s="270" t="s">
        <v>743</v>
      </c>
      <c r="B52" s="157">
        <f t="shared" si="2"/>
        <v>2</v>
      </c>
      <c r="C52" s="794">
        <f t="shared" si="3"/>
        <v>1.4598540145985401</v>
      </c>
      <c r="D52" s="157"/>
      <c r="E52" s="738">
        <v>1</v>
      </c>
      <c r="F52" s="391">
        <f t="shared" si="1"/>
        <v>50</v>
      </c>
      <c r="G52" s="388"/>
      <c r="H52" s="738">
        <v>1</v>
      </c>
      <c r="I52" s="408">
        <f t="shared" si="0"/>
        <v>50</v>
      </c>
    </row>
    <row r="53" spans="1:10" ht="7.5" customHeight="1" thickBot="1">
      <c r="A53" s="97"/>
      <c r="B53" s="97"/>
      <c r="C53" s="97"/>
      <c r="D53" s="97"/>
      <c r="E53" s="97"/>
      <c r="F53" s="97"/>
      <c r="G53" s="97"/>
      <c r="H53" s="97"/>
      <c r="I53" s="97"/>
      <c r="J53" s="97"/>
    </row>
    <row r="54" spans="1:10" ht="9" customHeight="1">
      <c r="A54" s="108"/>
      <c r="H54" s="115"/>
      <c r="I54" s="115"/>
      <c r="J54" s="115"/>
    </row>
    <row r="55" spans="1:10">
      <c r="A55" s="14" t="s">
        <v>1816</v>
      </c>
    </row>
    <row r="56" spans="1:10">
      <c r="A56" s="90" t="s">
        <v>1230</v>
      </c>
    </row>
    <row r="58" spans="1:10">
      <c r="A58" s="90" t="s">
        <v>1231</v>
      </c>
    </row>
    <row r="59" spans="1:10">
      <c r="A59" s="90" t="s">
        <v>1232</v>
      </c>
    </row>
  </sheetData>
  <mergeCells count="3">
    <mergeCell ref="B7:C7"/>
    <mergeCell ref="E7:F7"/>
    <mergeCell ref="H7:I7"/>
  </mergeCells>
  <pageMargins left="0.70866141732283472" right="0.70866141732283472" top="0.55118110236220474" bottom="0.55118110236220474" header="0.31496062992125984" footer="0.31496062992125984"/>
  <pageSetup scale="85" orientation="portrait" horizontalDpi="4294967293" vertic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rgb="FFFFC000"/>
  </sheetPr>
  <dimension ref="A1:I43"/>
  <sheetViews>
    <sheetView workbookViewId="0">
      <selection activeCell="K8" sqref="K8"/>
    </sheetView>
  </sheetViews>
  <sheetFormatPr baseColWidth="10" defaultRowHeight="14.5"/>
  <sheetData>
    <row r="1" spans="1:9">
      <c r="F1" s="3"/>
      <c r="G1" s="3"/>
    </row>
    <row r="2" spans="1:9">
      <c r="C2" s="33" t="s">
        <v>931</v>
      </c>
      <c r="D2" s="33" t="s">
        <v>932</v>
      </c>
      <c r="H2" s="52"/>
      <c r="I2" s="52"/>
    </row>
    <row r="3" spans="1:9">
      <c r="B3" s="33" t="s">
        <v>1292</v>
      </c>
      <c r="C3" s="279">
        <v>74</v>
      </c>
      <c r="D3" s="279">
        <v>90</v>
      </c>
      <c r="G3" s="33"/>
      <c r="H3" s="279"/>
      <c r="I3" s="279"/>
    </row>
    <row r="4" spans="1:9">
      <c r="B4" s="33" t="s">
        <v>922</v>
      </c>
      <c r="C4" s="279">
        <v>375</v>
      </c>
      <c r="D4" s="279">
        <v>364</v>
      </c>
      <c r="E4" s="47"/>
      <c r="F4" s="392"/>
      <c r="G4" s="33"/>
      <c r="H4" s="279"/>
      <c r="I4" s="279"/>
    </row>
    <row r="5" spans="1:9">
      <c r="B5" s="14" t="s">
        <v>923</v>
      </c>
      <c r="C5" s="279">
        <v>408</v>
      </c>
      <c r="D5" s="279">
        <v>578</v>
      </c>
      <c r="E5" s="33"/>
      <c r="F5" s="279"/>
      <c r="G5" s="14"/>
      <c r="H5" s="279"/>
      <c r="I5" s="279"/>
    </row>
    <row r="6" spans="1:9">
      <c r="B6" s="33" t="s">
        <v>928</v>
      </c>
      <c r="C6">
        <v>432</v>
      </c>
      <c r="D6">
        <v>417</v>
      </c>
      <c r="E6" s="47"/>
      <c r="F6" s="279"/>
      <c r="G6" s="33"/>
    </row>
    <row r="7" spans="1:9">
      <c r="B7" s="14" t="s">
        <v>925</v>
      </c>
      <c r="C7" s="279">
        <v>821</v>
      </c>
      <c r="D7" s="279">
        <v>596</v>
      </c>
      <c r="E7" s="447"/>
      <c r="F7" s="279"/>
      <c r="G7" s="14"/>
      <c r="H7" s="279"/>
      <c r="I7" s="279"/>
    </row>
    <row r="8" spans="1:9">
      <c r="B8" s="33" t="s">
        <v>924</v>
      </c>
      <c r="C8" s="279">
        <v>874</v>
      </c>
      <c r="D8" s="279">
        <v>1810</v>
      </c>
      <c r="E8" s="33"/>
      <c r="F8" s="279"/>
      <c r="G8" s="33"/>
      <c r="H8" s="279"/>
      <c r="I8" s="279"/>
    </row>
    <row r="9" spans="1:9">
      <c r="B9" s="33" t="s">
        <v>926</v>
      </c>
      <c r="C9" s="279">
        <v>1282</v>
      </c>
      <c r="D9" s="279">
        <v>570</v>
      </c>
      <c r="E9" s="47"/>
      <c r="F9" s="279"/>
      <c r="G9" s="33"/>
      <c r="H9" s="279"/>
      <c r="I9" s="279"/>
    </row>
    <row r="10" spans="1:9">
      <c r="B10" s="33" t="s">
        <v>927</v>
      </c>
      <c r="C10" s="381">
        <v>3843</v>
      </c>
      <c r="D10" s="381">
        <v>2839</v>
      </c>
      <c r="E10" s="47"/>
      <c r="F10" s="381"/>
      <c r="G10" s="33"/>
      <c r="H10" s="381"/>
      <c r="I10" s="381"/>
    </row>
    <row r="11" spans="1:9">
      <c r="B11" s="33" t="s">
        <v>410</v>
      </c>
      <c r="C11" s="279">
        <v>4311</v>
      </c>
      <c r="D11" s="279">
        <v>3611</v>
      </c>
      <c r="E11" s="47"/>
      <c r="F11" s="279"/>
      <c r="G11" s="33"/>
      <c r="H11" s="279"/>
      <c r="I11" s="279"/>
    </row>
    <row r="12" spans="1:9">
      <c r="E12" s="33"/>
      <c r="F12" s="12"/>
      <c r="G12" s="12"/>
    </row>
    <row r="13" spans="1:9">
      <c r="E13" s="33"/>
      <c r="F13" s="12"/>
      <c r="G13" s="12"/>
    </row>
    <row r="15" spans="1:9">
      <c r="A15" s="47"/>
      <c r="B15" s="33"/>
      <c r="C15" s="387"/>
      <c r="D15" s="387"/>
    </row>
    <row r="16" spans="1:9">
      <c r="A16" s="47"/>
      <c r="B16" s="14"/>
      <c r="C16" s="279"/>
      <c r="D16" s="279"/>
    </row>
    <row r="17" spans="1:4">
      <c r="A17" s="33"/>
      <c r="B17" s="33"/>
      <c r="C17" s="446"/>
      <c r="D17" s="446"/>
    </row>
    <row r="18" spans="1:4">
      <c r="A18" s="47"/>
      <c r="B18" s="33"/>
      <c r="C18" s="279"/>
      <c r="D18" s="279"/>
    </row>
    <row r="19" spans="1:4">
      <c r="A19" s="47"/>
      <c r="B19" s="33"/>
      <c r="C19" s="279"/>
      <c r="D19" s="279"/>
    </row>
    <row r="20" spans="1:4">
      <c r="A20" s="47"/>
      <c r="B20" s="14"/>
      <c r="C20" s="279"/>
      <c r="D20" s="279"/>
    </row>
    <row r="21" spans="1:4">
      <c r="A21" s="47"/>
      <c r="B21" s="33"/>
      <c r="C21" s="279"/>
      <c r="D21" s="279"/>
    </row>
    <row r="22" spans="1:4">
      <c r="A22" s="47"/>
      <c r="B22" s="33"/>
      <c r="C22" s="381"/>
      <c r="D22" s="381"/>
    </row>
    <row r="23" spans="1:4">
      <c r="A23" s="47"/>
      <c r="B23" s="33"/>
      <c r="C23" s="279"/>
      <c r="D23" s="279"/>
    </row>
    <row r="32" spans="1:4">
      <c r="C32" s="33"/>
      <c r="D32" s="33"/>
    </row>
    <row r="35" spans="1:4">
      <c r="A35" s="47"/>
      <c r="C35" s="381"/>
      <c r="D35" s="381"/>
    </row>
    <row r="42" spans="1:4">
      <c r="C42" s="383"/>
      <c r="D42" s="383"/>
    </row>
    <row r="43" spans="1:4">
      <c r="C43" s="383"/>
      <c r="D43" s="383"/>
    </row>
  </sheetData>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4" tint="-0.249977111117893"/>
  </sheetPr>
  <dimension ref="A1:U108"/>
  <sheetViews>
    <sheetView topLeftCell="A34" workbookViewId="0">
      <selection activeCell="A57" sqref="A57"/>
    </sheetView>
  </sheetViews>
  <sheetFormatPr baseColWidth="10" defaultColWidth="9.1796875" defaultRowHeight="12.5"/>
  <cols>
    <col min="1" max="1" width="34.54296875" style="81" customWidth="1"/>
    <col min="2" max="2" width="7.81640625" style="50" customWidth="1"/>
    <col min="3" max="3" width="7.81640625" style="147" customWidth="1"/>
    <col min="4" max="4" width="1.81640625" style="33" customWidth="1"/>
    <col min="5" max="5" width="7.81640625" style="63" customWidth="1"/>
    <col min="6" max="6" width="8.54296875" style="64" customWidth="1"/>
    <col min="7" max="7" width="1.81640625" style="33" customWidth="1"/>
    <col min="8" max="8" width="7.81640625" style="63" customWidth="1"/>
    <col min="9" max="9" width="9" style="64" customWidth="1"/>
    <col min="10" max="10" width="1.81640625" style="64" customWidth="1"/>
    <col min="11" max="11" width="7.81640625" style="63" customWidth="1"/>
    <col min="12" max="12" width="8" style="33" customWidth="1"/>
    <col min="13" max="13" width="1.81640625" style="33" customWidth="1"/>
    <col min="14" max="14" width="7.81640625" style="63" customWidth="1"/>
    <col min="15" max="15" width="9" style="33" customWidth="1"/>
    <col min="16" max="16" width="1.81640625" style="33" customWidth="1"/>
    <col min="17" max="17" width="7.81640625" style="63" customWidth="1"/>
    <col min="18" max="18" width="7.81640625" style="81" customWidth="1"/>
    <col min="19" max="19" width="1.81640625" style="81" customWidth="1"/>
    <col min="20" max="256" width="9.1796875" style="81"/>
    <col min="257" max="257" width="34.54296875" style="81" customWidth="1"/>
    <col min="258" max="259" width="7.81640625" style="81" customWidth="1"/>
    <col min="260" max="260" width="1.81640625" style="81" customWidth="1"/>
    <col min="261" max="261" width="7.81640625" style="81" customWidth="1"/>
    <col min="262" max="262" width="8.54296875" style="81" customWidth="1"/>
    <col min="263" max="263" width="1.81640625" style="81" customWidth="1"/>
    <col min="264" max="264" width="7.81640625" style="81" customWidth="1"/>
    <col min="265" max="265" width="9" style="81" customWidth="1"/>
    <col min="266" max="266" width="1.81640625" style="81" customWidth="1"/>
    <col min="267" max="267" width="7.81640625" style="81" customWidth="1"/>
    <col min="268" max="268" width="8" style="81" customWidth="1"/>
    <col min="269" max="269" width="1.81640625" style="81" customWidth="1"/>
    <col min="270" max="270" width="7.81640625" style="81" customWidth="1"/>
    <col min="271" max="271" width="9" style="81" customWidth="1"/>
    <col min="272" max="272" width="1.81640625" style="81" customWidth="1"/>
    <col min="273" max="274" width="7.81640625" style="81" customWidth="1"/>
    <col min="275" max="275" width="1.81640625" style="81" customWidth="1"/>
    <col min="276" max="512" width="9.1796875" style="81"/>
    <col min="513" max="513" width="34.54296875" style="81" customWidth="1"/>
    <col min="514" max="515" width="7.81640625" style="81" customWidth="1"/>
    <col min="516" max="516" width="1.81640625" style="81" customWidth="1"/>
    <col min="517" max="517" width="7.81640625" style="81" customWidth="1"/>
    <col min="518" max="518" width="8.54296875" style="81" customWidth="1"/>
    <col min="519" max="519" width="1.81640625" style="81" customWidth="1"/>
    <col min="520" max="520" width="7.81640625" style="81" customWidth="1"/>
    <col min="521" max="521" width="9" style="81" customWidth="1"/>
    <col min="522" max="522" width="1.81640625" style="81" customWidth="1"/>
    <col min="523" max="523" width="7.81640625" style="81" customWidth="1"/>
    <col min="524" max="524" width="8" style="81" customWidth="1"/>
    <col min="525" max="525" width="1.81640625" style="81" customWidth="1"/>
    <col min="526" max="526" width="7.81640625" style="81" customWidth="1"/>
    <col min="527" max="527" width="9" style="81" customWidth="1"/>
    <col min="528" max="528" width="1.81640625" style="81" customWidth="1"/>
    <col min="529" max="530" width="7.81640625" style="81" customWidth="1"/>
    <col min="531" max="531" width="1.81640625" style="81" customWidth="1"/>
    <col min="532" max="768" width="9.1796875" style="81"/>
    <col min="769" max="769" width="34.54296875" style="81" customWidth="1"/>
    <col min="770" max="771" width="7.81640625" style="81" customWidth="1"/>
    <col min="772" max="772" width="1.81640625" style="81" customWidth="1"/>
    <col min="773" max="773" width="7.81640625" style="81" customWidth="1"/>
    <col min="774" max="774" width="8.54296875" style="81" customWidth="1"/>
    <col min="775" max="775" width="1.81640625" style="81" customWidth="1"/>
    <col min="776" max="776" width="7.81640625" style="81" customWidth="1"/>
    <col min="777" max="777" width="9" style="81" customWidth="1"/>
    <col min="778" max="778" width="1.81640625" style="81" customWidth="1"/>
    <col min="779" max="779" width="7.81640625" style="81" customWidth="1"/>
    <col min="780" max="780" width="8" style="81" customWidth="1"/>
    <col min="781" max="781" width="1.81640625" style="81" customWidth="1"/>
    <col min="782" max="782" width="7.81640625" style="81" customWidth="1"/>
    <col min="783" max="783" width="9" style="81" customWidth="1"/>
    <col min="784" max="784" width="1.81640625" style="81" customWidth="1"/>
    <col min="785" max="786" width="7.81640625" style="81" customWidth="1"/>
    <col min="787" max="787" width="1.81640625" style="81" customWidth="1"/>
    <col min="788" max="1024" width="9.1796875" style="81"/>
    <col min="1025" max="1025" width="34.54296875" style="81" customWidth="1"/>
    <col min="1026" max="1027" width="7.81640625" style="81" customWidth="1"/>
    <col min="1028" max="1028" width="1.81640625" style="81" customWidth="1"/>
    <col min="1029" max="1029" width="7.81640625" style="81" customWidth="1"/>
    <col min="1030" max="1030" width="8.54296875" style="81" customWidth="1"/>
    <col min="1031" max="1031" width="1.81640625" style="81" customWidth="1"/>
    <col min="1032" max="1032" width="7.81640625" style="81" customWidth="1"/>
    <col min="1033" max="1033" width="9" style="81" customWidth="1"/>
    <col min="1034" max="1034" width="1.81640625" style="81" customWidth="1"/>
    <col min="1035" max="1035" width="7.81640625" style="81" customWidth="1"/>
    <col min="1036" max="1036" width="8" style="81" customWidth="1"/>
    <col min="1037" max="1037" width="1.81640625" style="81" customWidth="1"/>
    <col min="1038" max="1038" width="7.81640625" style="81" customWidth="1"/>
    <col min="1039" max="1039" width="9" style="81" customWidth="1"/>
    <col min="1040" max="1040" width="1.81640625" style="81" customWidth="1"/>
    <col min="1041" max="1042" width="7.81640625" style="81" customWidth="1"/>
    <col min="1043" max="1043" width="1.81640625" style="81" customWidth="1"/>
    <col min="1044" max="1280" width="9.1796875" style="81"/>
    <col min="1281" max="1281" width="34.54296875" style="81" customWidth="1"/>
    <col min="1282" max="1283" width="7.81640625" style="81" customWidth="1"/>
    <col min="1284" max="1284" width="1.81640625" style="81" customWidth="1"/>
    <col min="1285" max="1285" width="7.81640625" style="81" customWidth="1"/>
    <col min="1286" max="1286" width="8.54296875" style="81" customWidth="1"/>
    <col min="1287" max="1287" width="1.81640625" style="81" customWidth="1"/>
    <col min="1288" max="1288" width="7.81640625" style="81" customWidth="1"/>
    <col min="1289" max="1289" width="9" style="81" customWidth="1"/>
    <col min="1290" max="1290" width="1.81640625" style="81" customWidth="1"/>
    <col min="1291" max="1291" width="7.81640625" style="81" customWidth="1"/>
    <col min="1292" max="1292" width="8" style="81" customWidth="1"/>
    <col min="1293" max="1293" width="1.81640625" style="81" customWidth="1"/>
    <col min="1294" max="1294" width="7.81640625" style="81" customWidth="1"/>
    <col min="1295" max="1295" width="9" style="81" customWidth="1"/>
    <col min="1296" max="1296" width="1.81640625" style="81" customWidth="1"/>
    <col min="1297" max="1298" width="7.81640625" style="81" customWidth="1"/>
    <col min="1299" max="1299" width="1.81640625" style="81" customWidth="1"/>
    <col min="1300" max="1536" width="9.1796875" style="81"/>
    <col min="1537" max="1537" width="34.54296875" style="81" customWidth="1"/>
    <col min="1538" max="1539" width="7.81640625" style="81" customWidth="1"/>
    <col min="1540" max="1540" width="1.81640625" style="81" customWidth="1"/>
    <col min="1541" max="1541" width="7.81640625" style="81" customWidth="1"/>
    <col min="1542" max="1542" width="8.54296875" style="81" customWidth="1"/>
    <col min="1543" max="1543" width="1.81640625" style="81" customWidth="1"/>
    <col min="1544" max="1544" width="7.81640625" style="81" customWidth="1"/>
    <col min="1545" max="1545" width="9" style="81" customWidth="1"/>
    <col min="1546" max="1546" width="1.81640625" style="81" customWidth="1"/>
    <col min="1547" max="1547" width="7.81640625" style="81" customWidth="1"/>
    <col min="1548" max="1548" width="8" style="81" customWidth="1"/>
    <col min="1549" max="1549" width="1.81640625" style="81" customWidth="1"/>
    <col min="1550" max="1550" width="7.81640625" style="81" customWidth="1"/>
    <col min="1551" max="1551" width="9" style="81" customWidth="1"/>
    <col min="1552" max="1552" width="1.81640625" style="81" customWidth="1"/>
    <col min="1553" max="1554" width="7.81640625" style="81" customWidth="1"/>
    <col min="1555" max="1555" width="1.81640625" style="81" customWidth="1"/>
    <col min="1556" max="1792" width="9.1796875" style="81"/>
    <col min="1793" max="1793" width="34.54296875" style="81" customWidth="1"/>
    <col min="1794" max="1795" width="7.81640625" style="81" customWidth="1"/>
    <col min="1796" max="1796" width="1.81640625" style="81" customWidth="1"/>
    <col min="1797" max="1797" width="7.81640625" style="81" customWidth="1"/>
    <col min="1798" max="1798" width="8.54296875" style="81" customWidth="1"/>
    <col min="1799" max="1799" width="1.81640625" style="81" customWidth="1"/>
    <col min="1800" max="1800" width="7.81640625" style="81" customWidth="1"/>
    <col min="1801" max="1801" width="9" style="81" customWidth="1"/>
    <col min="1802" max="1802" width="1.81640625" style="81" customWidth="1"/>
    <col min="1803" max="1803" width="7.81640625" style="81" customWidth="1"/>
    <col min="1804" max="1804" width="8" style="81" customWidth="1"/>
    <col min="1805" max="1805" width="1.81640625" style="81" customWidth="1"/>
    <col min="1806" max="1806" width="7.81640625" style="81" customWidth="1"/>
    <col min="1807" max="1807" width="9" style="81" customWidth="1"/>
    <col min="1808" max="1808" width="1.81640625" style="81" customWidth="1"/>
    <col min="1809" max="1810" width="7.81640625" style="81" customWidth="1"/>
    <col min="1811" max="1811" width="1.81640625" style="81" customWidth="1"/>
    <col min="1812" max="2048" width="9.1796875" style="81"/>
    <col min="2049" max="2049" width="34.54296875" style="81" customWidth="1"/>
    <col min="2050" max="2051" width="7.81640625" style="81" customWidth="1"/>
    <col min="2052" max="2052" width="1.81640625" style="81" customWidth="1"/>
    <col min="2053" max="2053" width="7.81640625" style="81" customWidth="1"/>
    <col min="2054" max="2054" width="8.54296875" style="81" customWidth="1"/>
    <col min="2055" max="2055" width="1.81640625" style="81" customWidth="1"/>
    <col min="2056" max="2056" width="7.81640625" style="81" customWidth="1"/>
    <col min="2057" max="2057" width="9" style="81" customWidth="1"/>
    <col min="2058" max="2058" width="1.81640625" style="81" customWidth="1"/>
    <col min="2059" max="2059" width="7.81640625" style="81" customWidth="1"/>
    <col min="2060" max="2060" width="8" style="81" customWidth="1"/>
    <col min="2061" max="2061" width="1.81640625" style="81" customWidth="1"/>
    <col min="2062" max="2062" width="7.81640625" style="81" customWidth="1"/>
    <col min="2063" max="2063" width="9" style="81" customWidth="1"/>
    <col min="2064" max="2064" width="1.81640625" style="81" customWidth="1"/>
    <col min="2065" max="2066" width="7.81640625" style="81" customWidth="1"/>
    <col min="2067" max="2067" width="1.81640625" style="81" customWidth="1"/>
    <col min="2068" max="2304" width="9.1796875" style="81"/>
    <col min="2305" max="2305" width="34.54296875" style="81" customWidth="1"/>
    <col min="2306" max="2307" width="7.81640625" style="81" customWidth="1"/>
    <col min="2308" max="2308" width="1.81640625" style="81" customWidth="1"/>
    <col min="2309" max="2309" width="7.81640625" style="81" customWidth="1"/>
    <col min="2310" max="2310" width="8.54296875" style="81" customWidth="1"/>
    <col min="2311" max="2311" width="1.81640625" style="81" customWidth="1"/>
    <col min="2312" max="2312" width="7.81640625" style="81" customWidth="1"/>
    <col min="2313" max="2313" width="9" style="81" customWidth="1"/>
    <col min="2314" max="2314" width="1.81640625" style="81" customWidth="1"/>
    <col min="2315" max="2315" width="7.81640625" style="81" customWidth="1"/>
    <col min="2316" max="2316" width="8" style="81" customWidth="1"/>
    <col min="2317" max="2317" width="1.81640625" style="81" customWidth="1"/>
    <col min="2318" max="2318" width="7.81640625" style="81" customWidth="1"/>
    <col min="2319" max="2319" width="9" style="81" customWidth="1"/>
    <col min="2320" max="2320" width="1.81640625" style="81" customWidth="1"/>
    <col min="2321" max="2322" width="7.81640625" style="81" customWidth="1"/>
    <col min="2323" max="2323" width="1.81640625" style="81" customWidth="1"/>
    <col min="2324" max="2560" width="9.1796875" style="81"/>
    <col min="2561" max="2561" width="34.54296875" style="81" customWidth="1"/>
    <col min="2562" max="2563" width="7.81640625" style="81" customWidth="1"/>
    <col min="2564" max="2564" width="1.81640625" style="81" customWidth="1"/>
    <col min="2565" max="2565" width="7.81640625" style="81" customWidth="1"/>
    <col min="2566" max="2566" width="8.54296875" style="81" customWidth="1"/>
    <col min="2567" max="2567" width="1.81640625" style="81" customWidth="1"/>
    <col min="2568" max="2568" width="7.81640625" style="81" customWidth="1"/>
    <col min="2569" max="2569" width="9" style="81" customWidth="1"/>
    <col min="2570" max="2570" width="1.81640625" style="81" customWidth="1"/>
    <col min="2571" max="2571" width="7.81640625" style="81" customWidth="1"/>
    <col min="2572" max="2572" width="8" style="81" customWidth="1"/>
    <col min="2573" max="2573" width="1.81640625" style="81" customWidth="1"/>
    <col min="2574" max="2574" width="7.81640625" style="81" customWidth="1"/>
    <col min="2575" max="2575" width="9" style="81" customWidth="1"/>
    <col min="2576" max="2576" width="1.81640625" style="81" customWidth="1"/>
    <col min="2577" max="2578" width="7.81640625" style="81" customWidth="1"/>
    <col min="2579" max="2579" width="1.81640625" style="81" customWidth="1"/>
    <col min="2580" max="2816" width="9.1796875" style="81"/>
    <col min="2817" max="2817" width="34.54296875" style="81" customWidth="1"/>
    <col min="2818" max="2819" width="7.81640625" style="81" customWidth="1"/>
    <col min="2820" max="2820" width="1.81640625" style="81" customWidth="1"/>
    <col min="2821" max="2821" width="7.81640625" style="81" customWidth="1"/>
    <col min="2822" max="2822" width="8.54296875" style="81" customWidth="1"/>
    <col min="2823" max="2823" width="1.81640625" style="81" customWidth="1"/>
    <col min="2824" max="2824" width="7.81640625" style="81" customWidth="1"/>
    <col min="2825" max="2825" width="9" style="81" customWidth="1"/>
    <col min="2826" max="2826" width="1.81640625" style="81" customWidth="1"/>
    <col min="2827" max="2827" width="7.81640625" style="81" customWidth="1"/>
    <col min="2828" max="2828" width="8" style="81" customWidth="1"/>
    <col min="2829" max="2829" width="1.81640625" style="81" customWidth="1"/>
    <col min="2830" max="2830" width="7.81640625" style="81" customWidth="1"/>
    <col min="2831" max="2831" width="9" style="81" customWidth="1"/>
    <col min="2832" max="2832" width="1.81640625" style="81" customWidth="1"/>
    <col min="2833" max="2834" width="7.81640625" style="81" customWidth="1"/>
    <col min="2835" max="2835" width="1.81640625" style="81" customWidth="1"/>
    <col min="2836" max="3072" width="9.1796875" style="81"/>
    <col min="3073" max="3073" width="34.54296875" style="81" customWidth="1"/>
    <col min="3074" max="3075" width="7.81640625" style="81" customWidth="1"/>
    <col min="3076" max="3076" width="1.81640625" style="81" customWidth="1"/>
    <col min="3077" max="3077" width="7.81640625" style="81" customWidth="1"/>
    <col min="3078" max="3078" width="8.54296875" style="81" customWidth="1"/>
    <col min="3079" max="3079" width="1.81640625" style="81" customWidth="1"/>
    <col min="3080" max="3080" width="7.81640625" style="81" customWidth="1"/>
    <col min="3081" max="3081" width="9" style="81" customWidth="1"/>
    <col min="3082" max="3082" width="1.81640625" style="81" customWidth="1"/>
    <col min="3083" max="3083" width="7.81640625" style="81" customWidth="1"/>
    <col min="3084" max="3084" width="8" style="81" customWidth="1"/>
    <col min="3085" max="3085" width="1.81640625" style="81" customWidth="1"/>
    <col min="3086" max="3086" width="7.81640625" style="81" customWidth="1"/>
    <col min="3087" max="3087" width="9" style="81" customWidth="1"/>
    <col min="3088" max="3088" width="1.81640625" style="81" customWidth="1"/>
    <col min="3089" max="3090" width="7.81640625" style="81" customWidth="1"/>
    <col min="3091" max="3091" width="1.81640625" style="81" customWidth="1"/>
    <col min="3092" max="3328" width="9.1796875" style="81"/>
    <col min="3329" max="3329" width="34.54296875" style="81" customWidth="1"/>
    <col min="3330" max="3331" width="7.81640625" style="81" customWidth="1"/>
    <col min="3332" max="3332" width="1.81640625" style="81" customWidth="1"/>
    <col min="3333" max="3333" width="7.81640625" style="81" customWidth="1"/>
    <col min="3334" max="3334" width="8.54296875" style="81" customWidth="1"/>
    <col min="3335" max="3335" width="1.81640625" style="81" customWidth="1"/>
    <col min="3336" max="3336" width="7.81640625" style="81" customWidth="1"/>
    <col min="3337" max="3337" width="9" style="81" customWidth="1"/>
    <col min="3338" max="3338" width="1.81640625" style="81" customWidth="1"/>
    <col min="3339" max="3339" width="7.81640625" style="81" customWidth="1"/>
    <col min="3340" max="3340" width="8" style="81" customWidth="1"/>
    <col min="3341" max="3341" width="1.81640625" style="81" customWidth="1"/>
    <col min="3342" max="3342" width="7.81640625" style="81" customWidth="1"/>
    <col min="3343" max="3343" width="9" style="81" customWidth="1"/>
    <col min="3344" max="3344" width="1.81640625" style="81" customWidth="1"/>
    <col min="3345" max="3346" width="7.81640625" style="81" customWidth="1"/>
    <col min="3347" max="3347" width="1.81640625" style="81" customWidth="1"/>
    <col min="3348" max="3584" width="9.1796875" style="81"/>
    <col min="3585" max="3585" width="34.54296875" style="81" customWidth="1"/>
    <col min="3586" max="3587" width="7.81640625" style="81" customWidth="1"/>
    <col min="3588" max="3588" width="1.81640625" style="81" customWidth="1"/>
    <col min="3589" max="3589" width="7.81640625" style="81" customWidth="1"/>
    <col min="3590" max="3590" width="8.54296875" style="81" customWidth="1"/>
    <col min="3591" max="3591" width="1.81640625" style="81" customWidth="1"/>
    <col min="3592" max="3592" width="7.81640625" style="81" customWidth="1"/>
    <col min="3593" max="3593" width="9" style="81" customWidth="1"/>
    <col min="3594" max="3594" width="1.81640625" style="81" customWidth="1"/>
    <col min="3595" max="3595" width="7.81640625" style="81" customWidth="1"/>
    <col min="3596" max="3596" width="8" style="81" customWidth="1"/>
    <col min="3597" max="3597" width="1.81640625" style="81" customWidth="1"/>
    <col min="3598" max="3598" width="7.81640625" style="81" customWidth="1"/>
    <col min="3599" max="3599" width="9" style="81" customWidth="1"/>
    <col min="3600" max="3600" width="1.81640625" style="81" customWidth="1"/>
    <col min="3601" max="3602" width="7.81640625" style="81" customWidth="1"/>
    <col min="3603" max="3603" width="1.81640625" style="81" customWidth="1"/>
    <col min="3604" max="3840" width="9.1796875" style="81"/>
    <col min="3841" max="3841" width="34.54296875" style="81" customWidth="1"/>
    <col min="3842" max="3843" width="7.81640625" style="81" customWidth="1"/>
    <col min="3844" max="3844" width="1.81640625" style="81" customWidth="1"/>
    <col min="3845" max="3845" width="7.81640625" style="81" customWidth="1"/>
    <col min="3846" max="3846" width="8.54296875" style="81" customWidth="1"/>
    <col min="3847" max="3847" width="1.81640625" style="81" customWidth="1"/>
    <col min="3848" max="3848" width="7.81640625" style="81" customWidth="1"/>
    <col min="3849" max="3849" width="9" style="81" customWidth="1"/>
    <col min="3850" max="3850" width="1.81640625" style="81" customWidth="1"/>
    <col min="3851" max="3851" width="7.81640625" style="81" customWidth="1"/>
    <col min="3852" max="3852" width="8" style="81" customWidth="1"/>
    <col min="3853" max="3853" width="1.81640625" style="81" customWidth="1"/>
    <col min="3854" max="3854" width="7.81640625" style="81" customWidth="1"/>
    <col min="3855" max="3855" width="9" style="81" customWidth="1"/>
    <col min="3856" max="3856" width="1.81640625" style="81" customWidth="1"/>
    <col min="3857" max="3858" width="7.81640625" style="81" customWidth="1"/>
    <col min="3859" max="3859" width="1.81640625" style="81" customWidth="1"/>
    <col min="3860" max="4096" width="9.1796875" style="81"/>
    <col min="4097" max="4097" width="34.54296875" style="81" customWidth="1"/>
    <col min="4098" max="4099" width="7.81640625" style="81" customWidth="1"/>
    <col min="4100" max="4100" width="1.81640625" style="81" customWidth="1"/>
    <col min="4101" max="4101" width="7.81640625" style="81" customWidth="1"/>
    <col min="4102" max="4102" width="8.54296875" style="81" customWidth="1"/>
    <col min="4103" max="4103" width="1.81640625" style="81" customWidth="1"/>
    <col min="4104" max="4104" width="7.81640625" style="81" customWidth="1"/>
    <col min="4105" max="4105" width="9" style="81" customWidth="1"/>
    <col min="4106" max="4106" width="1.81640625" style="81" customWidth="1"/>
    <col min="4107" max="4107" width="7.81640625" style="81" customWidth="1"/>
    <col min="4108" max="4108" width="8" style="81" customWidth="1"/>
    <col min="4109" max="4109" width="1.81640625" style="81" customWidth="1"/>
    <col min="4110" max="4110" width="7.81640625" style="81" customWidth="1"/>
    <col min="4111" max="4111" width="9" style="81" customWidth="1"/>
    <col min="4112" max="4112" width="1.81640625" style="81" customWidth="1"/>
    <col min="4113" max="4114" width="7.81640625" style="81" customWidth="1"/>
    <col min="4115" max="4115" width="1.81640625" style="81" customWidth="1"/>
    <col min="4116" max="4352" width="9.1796875" style="81"/>
    <col min="4353" max="4353" width="34.54296875" style="81" customWidth="1"/>
    <col min="4354" max="4355" width="7.81640625" style="81" customWidth="1"/>
    <col min="4356" max="4356" width="1.81640625" style="81" customWidth="1"/>
    <col min="4357" max="4357" width="7.81640625" style="81" customWidth="1"/>
    <col min="4358" max="4358" width="8.54296875" style="81" customWidth="1"/>
    <col min="4359" max="4359" width="1.81640625" style="81" customWidth="1"/>
    <col min="4360" max="4360" width="7.81640625" style="81" customWidth="1"/>
    <col min="4361" max="4361" width="9" style="81" customWidth="1"/>
    <col min="4362" max="4362" width="1.81640625" style="81" customWidth="1"/>
    <col min="4363" max="4363" width="7.81640625" style="81" customWidth="1"/>
    <col min="4364" max="4364" width="8" style="81" customWidth="1"/>
    <col min="4365" max="4365" width="1.81640625" style="81" customWidth="1"/>
    <col min="4366" max="4366" width="7.81640625" style="81" customWidth="1"/>
    <col min="4367" max="4367" width="9" style="81" customWidth="1"/>
    <col min="4368" max="4368" width="1.81640625" style="81" customWidth="1"/>
    <col min="4369" max="4370" width="7.81640625" style="81" customWidth="1"/>
    <col min="4371" max="4371" width="1.81640625" style="81" customWidth="1"/>
    <col min="4372" max="4608" width="9.1796875" style="81"/>
    <col min="4609" max="4609" width="34.54296875" style="81" customWidth="1"/>
    <col min="4610" max="4611" width="7.81640625" style="81" customWidth="1"/>
    <col min="4612" max="4612" width="1.81640625" style="81" customWidth="1"/>
    <col min="4613" max="4613" width="7.81640625" style="81" customWidth="1"/>
    <col min="4614" max="4614" width="8.54296875" style="81" customWidth="1"/>
    <col min="4615" max="4615" width="1.81640625" style="81" customWidth="1"/>
    <col min="4616" max="4616" width="7.81640625" style="81" customWidth="1"/>
    <col min="4617" max="4617" width="9" style="81" customWidth="1"/>
    <col min="4618" max="4618" width="1.81640625" style="81" customWidth="1"/>
    <col min="4619" max="4619" width="7.81640625" style="81" customWidth="1"/>
    <col min="4620" max="4620" width="8" style="81" customWidth="1"/>
    <col min="4621" max="4621" width="1.81640625" style="81" customWidth="1"/>
    <col min="4622" max="4622" width="7.81640625" style="81" customWidth="1"/>
    <col min="4623" max="4623" width="9" style="81" customWidth="1"/>
    <col min="4624" max="4624" width="1.81640625" style="81" customWidth="1"/>
    <col min="4625" max="4626" width="7.81640625" style="81" customWidth="1"/>
    <col min="4627" max="4627" width="1.81640625" style="81" customWidth="1"/>
    <col min="4628" max="4864" width="9.1796875" style="81"/>
    <col min="4865" max="4865" width="34.54296875" style="81" customWidth="1"/>
    <col min="4866" max="4867" width="7.81640625" style="81" customWidth="1"/>
    <col min="4868" max="4868" width="1.81640625" style="81" customWidth="1"/>
    <col min="4869" max="4869" width="7.81640625" style="81" customWidth="1"/>
    <col min="4870" max="4870" width="8.54296875" style="81" customWidth="1"/>
    <col min="4871" max="4871" width="1.81640625" style="81" customWidth="1"/>
    <col min="4872" max="4872" width="7.81640625" style="81" customWidth="1"/>
    <col min="4873" max="4873" width="9" style="81" customWidth="1"/>
    <col min="4874" max="4874" width="1.81640625" style="81" customWidth="1"/>
    <col min="4875" max="4875" width="7.81640625" style="81" customWidth="1"/>
    <col min="4876" max="4876" width="8" style="81" customWidth="1"/>
    <col min="4877" max="4877" width="1.81640625" style="81" customWidth="1"/>
    <col min="4878" max="4878" width="7.81640625" style="81" customWidth="1"/>
    <col min="4879" max="4879" width="9" style="81" customWidth="1"/>
    <col min="4880" max="4880" width="1.81640625" style="81" customWidth="1"/>
    <col min="4881" max="4882" width="7.81640625" style="81" customWidth="1"/>
    <col min="4883" max="4883" width="1.81640625" style="81" customWidth="1"/>
    <col min="4884" max="5120" width="9.1796875" style="81"/>
    <col min="5121" max="5121" width="34.54296875" style="81" customWidth="1"/>
    <col min="5122" max="5123" width="7.81640625" style="81" customWidth="1"/>
    <col min="5124" max="5124" width="1.81640625" style="81" customWidth="1"/>
    <col min="5125" max="5125" width="7.81640625" style="81" customWidth="1"/>
    <col min="5126" max="5126" width="8.54296875" style="81" customWidth="1"/>
    <col min="5127" max="5127" width="1.81640625" style="81" customWidth="1"/>
    <col min="5128" max="5128" width="7.81640625" style="81" customWidth="1"/>
    <col min="5129" max="5129" width="9" style="81" customWidth="1"/>
    <col min="5130" max="5130" width="1.81640625" style="81" customWidth="1"/>
    <col min="5131" max="5131" width="7.81640625" style="81" customWidth="1"/>
    <col min="5132" max="5132" width="8" style="81" customWidth="1"/>
    <col min="5133" max="5133" width="1.81640625" style="81" customWidth="1"/>
    <col min="5134" max="5134" width="7.81640625" style="81" customWidth="1"/>
    <col min="5135" max="5135" width="9" style="81" customWidth="1"/>
    <col min="5136" max="5136" width="1.81640625" style="81" customWidth="1"/>
    <col min="5137" max="5138" width="7.81640625" style="81" customWidth="1"/>
    <col min="5139" max="5139" width="1.81640625" style="81" customWidth="1"/>
    <col min="5140" max="5376" width="9.1796875" style="81"/>
    <col min="5377" max="5377" width="34.54296875" style="81" customWidth="1"/>
    <col min="5378" max="5379" width="7.81640625" style="81" customWidth="1"/>
    <col min="5380" max="5380" width="1.81640625" style="81" customWidth="1"/>
    <col min="5381" max="5381" width="7.81640625" style="81" customWidth="1"/>
    <col min="5382" max="5382" width="8.54296875" style="81" customWidth="1"/>
    <col min="5383" max="5383" width="1.81640625" style="81" customWidth="1"/>
    <col min="5384" max="5384" width="7.81640625" style="81" customWidth="1"/>
    <col min="5385" max="5385" width="9" style="81" customWidth="1"/>
    <col min="5386" max="5386" width="1.81640625" style="81" customWidth="1"/>
    <col min="5387" max="5387" width="7.81640625" style="81" customWidth="1"/>
    <col min="5388" max="5388" width="8" style="81" customWidth="1"/>
    <col min="5389" max="5389" width="1.81640625" style="81" customWidth="1"/>
    <col min="5390" max="5390" width="7.81640625" style="81" customWidth="1"/>
    <col min="5391" max="5391" width="9" style="81" customWidth="1"/>
    <col min="5392" max="5392" width="1.81640625" style="81" customWidth="1"/>
    <col min="5393" max="5394" width="7.81640625" style="81" customWidth="1"/>
    <col min="5395" max="5395" width="1.81640625" style="81" customWidth="1"/>
    <col min="5396" max="5632" width="9.1796875" style="81"/>
    <col min="5633" max="5633" width="34.54296875" style="81" customWidth="1"/>
    <col min="5634" max="5635" width="7.81640625" style="81" customWidth="1"/>
    <col min="5636" max="5636" width="1.81640625" style="81" customWidth="1"/>
    <col min="5637" max="5637" width="7.81640625" style="81" customWidth="1"/>
    <col min="5638" max="5638" width="8.54296875" style="81" customWidth="1"/>
    <col min="5639" max="5639" width="1.81640625" style="81" customWidth="1"/>
    <col min="5640" max="5640" width="7.81640625" style="81" customWidth="1"/>
    <col min="5641" max="5641" width="9" style="81" customWidth="1"/>
    <col min="5642" max="5642" width="1.81640625" style="81" customWidth="1"/>
    <col min="5643" max="5643" width="7.81640625" style="81" customWidth="1"/>
    <col min="5644" max="5644" width="8" style="81" customWidth="1"/>
    <col min="5645" max="5645" width="1.81640625" style="81" customWidth="1"/>
    <col min="5646" max="5646" width="7.81640625" style="81" customWidth="1"/>
    <col min="5647" max="5647" width="9" style="81" customWidth="1"/>
    <col min="5648" max="5648" width="1.81640625" style="81" customWidth="1"/>
    <col min="5649" max="5650" width="7.81640625" style="81" customWidth="1"/>
    <col min="5651" max="5651" width="1.81640625" style="81" customWidth="1"/>
    <col min="5652" max="5888" width="9.1796875" style="81"/>
    <col min="5889" max="5889" width="34.54296875" style="81" customWidth="1"/>
    <col min="5890" max="5891" width="7.81640625" style="81" customWidth="1"/>
    <col min="5892" max="5892" width="1.81640625" style="81" customWidth="1"/>
    <col min="5893" max="5893" width="7.81640625" style="81" customWidth="1"/>
    <col min="5894" max="5894" width="8.54296875" style="81" customWidth="1"/>
    <col min="5895" max="5895" width="1.81640625" style="81" customWidth="1"/>
    <col min="5896" max="5896" width="7.81640625" style="81" customWidth="1"/>
    <col min="5897" max="5897" width="9" style="81" customWidth="1"/>
    <col min="5898" max="5898" width="1.81640625" style="81" customWidth="1"/>
    <col min="5899" max="5899" width="7.81640625" style="81" customWidth="1"/>
    <col min="5900" max="5900" width="8" style="81" customWidth="1"/>
    <col min="5901" max="5901" width="1.81640625" style="81" customWidth="1"/>
    <col min="5902" max="5902" width="7.81640625" style="81" customWidth="1"/>
    <col min="5903" max="5903" width="9" style="81" customWidth="1"/>
    <col min="5904" max="5904" width="1.81640625" style="81" customWidth="1"/>
    <col min="5905" max="5906" width="7.81640625" style="81" customWidth="1"/>
    <col min="5907" max="5907" width="1.81640625" style="81" customWidth="1"/>
    <col min="5908" max="6144" width="9.1796875" style="81"/>
    <col min="6145" max="6145" width="34.54296875" style="81" customWidth="1"/>
    <col min="6146" max="6147" width="7.81640625" style="81" customWidth="1"/>
    <col min="6148" max="6148" width="1.81640625" style="81" customWidth="1"/>
    <col min="6149" max="6149" width="7.81640625" style="81" customWidth="1"/>
    <col min="6150" max="6150" width="8.54296875" style="81" customWidth="1"/>
    <col min="6151" max="6151" width="1.81640625" style="81" customWidth="1"/>
    <col min="6152" max="6152" width="7.81640625" style="81" customWidth="1"/>
    <col min="6153" max="6153" width="9" style="81" customWidth="1"/>
    <col min="6154" max="6154" width="1.81640625" style="81" customWidth="1"/>
    <col min="6155" max="6155" width="7.81640625" style="81" customWidth="1"/>
    <col min="6156" max="6156" width="8" style="81" customWidth="1"/>
    <col min="6157" max="6157" width="1.81640625" style="81" customWidth="1"/>
    <col min="6158" max="6158" width="7.81640625" style="81" customWidth="1"/>
    <col min="6159" max="6159" width="9" style="81" customWidth="1"/>
    <col min="6160" max="6160" width="1.81640625" style="81" customWidth="1"/>
    <col min="6161" max="6162" width="7.81640625" style="81" customWidth="1"/>
    <col min="6163" max="6163" width="1.81640625" style="81" customWidth="1"/>
    <col min="6164" max="6400" width="9.1796875" style="81"/>
    <col min="6401" max="6401" width="34.54296875" style="81" customWidth="1"/>
    <col min="6402" max="6403" width="7.81640625" style="81" customWidth="1"/>
    <col min="6404" max="6404" width="1.81640625" style="81" customWidth="1"/>
    <col min="6405" max="6405" width="7.81640625" style="81" customWidth="1"/>
    <col min="6406" max="6406" width="8.54296875" style="81" customWidth="1"/>
    <col min="6407" max="6407" width="1.81640625" style="81" customWidth="1"/>
    <col min="6408" max="6408" width="7.81640625" style="81" customWidth="1"/>
    <col min="6409" max="6409" width="9" style="81" customWidth="1"/>
    <col min="6410" max="6410" width="1.81640625" style="81" customWidth="1"/>
    <col min="6411" max="6411" width="7.81640625" style="81" customWidth="1"/>
    <col min="6412" max="6412" width="8" style="81" customWidth="1"/>
    <col min="6413" max="6413" width="1.81640625" style="81" customWidth="1"/>
    <col min="6414" max="6414" width="7.81640625" style="81" customWidth="1"/>
    <col min="6415" max="6415" width="9" style="81" customWidth="1"/>
    <col min="6416" max="6416" width="1.81640625" style="81" customWidth="1"/>
    <col min="6417" max="6418" width="7.81640625" style="81" customWidth="1"/>
    <col min="6419" max="6419" width="1.81640625" style="81" customWidth="1"/>
    <col min="6420" max="6656" width="9.1796875" style="81"/>
    <col min="6657" max="6657" width="34.54296875" style="81" customWidth="1"/>
    <col min="6658" max="6659" width="7.81640625" style="81" customWidth="1"/>
    <col min="6660" max="6660" width="1.81640625" style="81" customWidth="1"/>
    <col min="6661" max="6661" width="7.81640625" style="81" customWidth="1"/>
    <col min="6662" max="6662" width="8.54296875" style="81" customWidth="1"/>
    <col min="6663" max="6663" width="1.81640625" style="81" customWidth="1"/>
    <col min="6664" max="6664" width="7.81640625" style="81" customWidth="1"/>
    <col min="6665" max="6665" width="9" style="81" customWidth="1"/>
    <col min="6666" max="6666" width="1.81640625" style="81" customWidth="1"/>
    <col min="6667" max="6667" width="7.81640625" style="81" customWidth="1"/>
    <col min="6668" max="6668" width="8" style="81" customWidth="1"/>
    <col min="6669" max="6669" width="1.81640625" style="81" customWidth="1"/>
    <col min="6670" max="6670" width="7.81640625" style="81" customWidth="1"/>
    <col min="6671" max="6671" width="9" style="81" customWidth="1"/>
    <col min="6672" max="6672" width="1.81640625" style="81" customWidth="1"/>
    <col min="6673" max="6674" width="7.81640625" style="81" customWidth="1"/>
    <col min="6675" max="6675" width="1.81640625" style="81" customWidth="1"/>
    <col min="6676" max="6912" width="9.1796875" style="81"/>
    <col min="6913" max="6913" width="34.54296875" style="81" customWidth="1"/>
    <col min="6914" max="6915" width="7.81640625" style="81" customWidth="1"/>
    <col min="6916" max="6916" width="1.81640625" style="81" customWidth="1"/>
    <col min="6917" max="6917" width="7.81640625" style="81" customWidth="1"/>
    <col min="6918" max="6918" width="8.54296875" style="81" customWidth="1"/>
    <col min="6919" max="6919" width="1.81640625" style="81" customWidth="1"/>
    <col min="6920" max="6920" width="7.81640625" style="81" customWidth="1"/>
    <col min="6921" max="6921" width="9" style="81" customWidth="1"/>
    <col min="6922" max="6922" width="1.81640625" style="81" customWidth="1"/>
    <col min="6923" max="6923" width="7.81640625" style="81" customWidth="1"/>
    <col min="6924" max="6924" width="8" style="81" customWidth="1"/>
    <col min="6925" max="6925" width="1.81640625" style="81" customWidth="1"/>
    <col min="6926" max="6926" width="7.81640625" style="81" customWidth="1"/>
    <col min="6927" max="6927" width="9" style="81" customWidth="1"/>
    <col min="6928" max="6928" width="1.81640625" style="81" customWidth="1"/>
    <col min="6929" max="6930" width="7.81640625" style="81" customWidth="1"/>
    <col min="6931" max="6931" width="1.81640625" style="81" customWidth="1"/>
    <col min="6932" max="7168" width="9.1796875" style="81"/>
    <col min="7169" max="7169" width="34.54296875" style="81" customWidth="1"/>
    <col min="7170" max="7171" width="7.81640625" style="81" customWidth="1"/>
    <col min="7172" max="7172" width="1.81640625" style="81" customWidth="1"/>
    <col min="7173" max="7173" width="7.81640625" style="81" customWidth="1"/>
    <col min="7174" max="7174" width="8.54296875" style="81" customWidth="1"/>
    <col min="7175" max="7175" width="1.81640625" style="81" customWidth="1"/>
    <col min="7176" max="7176" width="7.81640625" style="81" customWidth="1"/>
    <col min="7177" max="7177" width="9" style="81" customWidth="1"/>
    <col min="7178" max="7178" width="1.81640625" style="81" customWidth="1"/>
    <col min="7179" max="7179" width="7.81640625" style="81" customWidth="1"/>
    <col min="7180" max="7180" width="8" style="81" customWidth="1"/>
    <col min="7181" max="7181" width="1.81640625" style="81" customWidth="1"/>
    <col min="7182" max="7182" width="7.81640625" style="81" customWidth="1"/>
    <col min="7183" max="7183" width="9" style="81" customWidth="1"/>
    <col min="7184" max="7184" width="1.81640625" style="81" customWidth="1"/>
    <col min="7185" max="7186" width="7.81640625" style="81" customWidth="1"/>
    <col min="7187" max="7187" width="1.81640625" style="81" customWidth="1"/>
    <col min="7188" max="7424" width="9.1796875" style="81"/>
    <col min="7425" max="7425" width="34.54296875" style="81" customWidth="1"/>
    <col min="7426" max="7427" width="7.81640625" style="81" customWidth="1"/>
    <col min="7428" max="7428" width="1.81640625" style="81" customWidth="1"/>
    <col min="7429" max="7429" width="7.81640625" style="81" customWidth="1"/>
    <col min="7430" max="7430" width="8.54296875" style="81" customWidth="1"/>
    <col min="7431" max="7431" width="1.81640625" style="81" customWidth="1"/>
    <col min="7432" max="7432" width="7.81640625" style="81" customWidth="1"/>
    <col min="7433" max="7433" width="9" style="81" customWidth="1"/>
    <col min="7434" max="7434" width="1.81640625" style="81" customWidth="1"/>
    <col min="7435" max="7435" width="7.81640625" style="81" customWidth="1"/>
    <col min="7436" max="7436" width="8" style="81" customWidth="1"/>
    <col min="7437" max="7437" width="1.81640625" style="81" customWidth="1"/>
    <col min="7438" max="7438" width="7.81640625" style="81" customWidth="1"/>
    <col min="7439" max="7439" width="9" style="81" customWidth="1"/>
    <col min="7440" max="7440" width="1.81640625" style="81" customWidth="1"/>
    <col min="7441" max="7442" width="7.81640625" style="81" customWidth="1"/>
    <col min="7443" max="7443" width="1.81640625" style="81" customWidth="1"/>
    <col min="7444" max="7680" width="9.1796875" style="81"/>
    <col min="7681" max="7681" width="34.54296875" style="81" customWidth="1"/>
    <col min="7682" max="7683" width="7.81640625" style="81" customWidth="1"/>
    <col min="7684" max="7684" width="1.81640625" style="81" customWidth="1"/>
    <col min="7685" max="7685" width="7.81640625" style="81" customWidth="1"/>
    <col min="7686" max="7686" width="8.54296875" style="81" customWidth="1"/>
    <col min="7687" max="7687" width="1.81640625" style="81" customWidth="1"/>
    <col min="7688" max="7688" width="7.81640625" style="81" customWidth="1"/>
    <col min="7689" max="7689" width="9" style="81" customWidth="1"/>
    <col min="7690" max="7690" width="1.81640625" style="81" customWidth="1"/>
    <col min="7691" max="7691" width="7.81640625" style="81" customWidth="1"/>
    <col min="7692" max="7692" width="8" style="81" customWidth="1"/>
    <col min="7693" max="7693" width="1.81640625" style="81" customWidth="1"/>
    <col min="7694" max="7694" width="7.81640625" style="81" customWidth="1"/>
    <col min="7695" max="7695" width="9" style="81" customWidth="1"/>
    <col min="7696" max="7696" width="1.81640625" style="81" customWidth="1"/>
    <col min="7697" max="7698" width="7.81640625" style="81" customWidth="1"/>
    <col min="7699" max="7699" width="1.81640625" style="81" customWidth="1"/>
    <col min="7700" max="7936" width="9.1796875" style="81"/>
    <col min="7937" max="7937" width="34.54296875" style="81" customWidth="1"/>
    <col min="7938" max="7939" width="7.81640625" style="81" customWidth="1"/>
    <col min="7940" max="7940" width="1.81640625" style="81" customWidth="1"/>
    <col min="7941" max="7941" width="7.81640625" style="81" customWidth="1"/>
    <col min="7942" max="7942" width="8.54296875" style="81" customWidth="1"/>
    <col min="7943" max="7943" width="1.81640625" style="81" customWidth="1"/>
    <col min="7944" max="7944" width="7.81640625" style="81" customWidth="1"/>
    <col min="7945" max="7945" width="9" style="81" customWidth="1"/>
    <col min="7946" max="7946" width="1.81640625" style="81" customWidth="1"/>
    <col min="7947" max="7947" width="7.81640625" style="81" customWidth="1"/>
    <col min="7948" max="7948" width="8" style="81" customWidth="1"/>
    <col min="7949" max="7949" width="1.81640625" style="81" customWidth="1"/>
    <col min="7950" max="7950" width="7.81640625" style="81" customWidth="1"/>
    <col min="7951" max="7951" width="9" style="81" customWidth="1"/>
    <col min="7952" max="7952" width="1.81640625" style="81" customWidth="1"/>
    <col min="7953" max="7954" width="7.81640625" style="81" customWidth="1"/>
    <col min="7955" max="7955" width="1.81640625" style="81" customWidth="1"/>
    <col min="7956" max="8192" width="9.1796875" style="81"/>
    <col min="8193" max="8193" width="34.54296875" style="81" customWidth="1"/>
    <col min="8194" max="8195" width="7.81640625" style="81" customWidth="1"/>
    <col min="8196" max="8196" width="1.81640625" style="81" customWidth="1"/>
    <col min="8197" max="8197" width="7.81640625" style="81" customWidth="1"/>
    <col min="8198" max="8198" width="8.54296875" style="81" customWidth="1"/>
    <col min="8199" max="8199" width="1.81640625" style="81" customWidth="1"/>
    <col min="8200" max="8200" width="7.81640625" style="81" customWidth="1"/>
    <col min="8201" max="8201" width="9" style="81" customWidth="1"/>
    <col min="8202" max="8202" width="1.81640625" style="81" customWidth="1"/>
    <col min="8203" max="8203" width="7.81640625" style="81" customWidth="1"/>
    <col min="8204" max="8204" width="8" style="81" customWidth="1"/>
    <col min="8205" max="8205" width="1.81640625" style="81" customWidth="1"/>
    <col min="8206" max="8206" width="7.81640625" style="81" customWidth="1"/>
    <col min="8207" max="8207" width="9" style="81" customWidth="1"/>
    <col min="8208" max="8208" width="1.81640625" style="81" customWidth="1"/>
    <col min="8209" max="8210" width="7.81640625" style="81" customWidth="1"/>
    <col min="8211" max="8211" width="1.81640625" style="81" customWidth="1"/>
    <col min="8212" max="8448" width="9.1796875" style="81"/>
    <col min="8449" max="8449" width="34.54296875" style="81" customWidth="1"/>
    <col min="8450" max="8451" width="7.81640625" style="81" customWidth="1"/>
    <col min="8452" max="8452" width="1.81640625" style="81" customWidth="1"/>
    <col min="8453" max="8453" width="7.81640625" style="81" customWidth="1"/>
    <col min="8454" max="8454" width="8.54296875" style="81" customWidth="1"/>
    <col min="8455" max="8455" width="1.81640625" style="81" customWidth="1"/>
    <col min="8456" max="8456" width="7.81640625" style="81" customWidth="1"/>
    <col min="8457" max="8457" width="9" style="81" customWidth="1"/>
    <col min="8458" max="8458" width="1.81640625" style="81" customWidth="1"/>
    <col min="8459" max="8459" width="7.81640625" style="81" customWidth="1"/>
    <col min="8460" max="8460" width="8" style="81" customWidth="1"/>
    <col min="8461" max="8461" width="1.81640625" style="81" customWidth="1"/>
    <col min="8462" max="8462" width="7.81640625" style="81" customWidth="1"/>
    <col min="8463" max="8463" width="9" style="81" customWidth="1"/>
    <col min="8464" max="8464" width="1.81640625" style="81" customWidth="1"/>
    <col min="8465" max="8466" width="7.81640625" style="81" customWidth="1"/>
    <col min="8467" max="8467" width="1.81640625" style="81" customWidth="1"/>
    <col min="8468" max="8704" width="9.1796875" style="81"/>
    <col min="8705" max="8705" width="34.54296875" style="81" customWidth="1"/>
    <col min="8706" max="8707" width="7.81640625" style="81" customWidth="1"/>
    <col min="8708" max="8708" width="1.81640625" style="81" customWidth="1"/>
    <col min="8709" max="8709" width="7.81640625" style="81" customWidth="1"/>
    <col min="8710" max="8710" width="8.54296875" style="81" customWidth="1"/>
    <col min="8711" max="8711" width="1.81640625" style="81" customWidth="1"/>
    <col min="8712" max="8712" width="7.81640625" style="81" customWidth="1"/>
    <col min="8713" max="8713" width="9" style="81" customWidth="1"/>
    <col min="8714" max="8714" width="1.81640625" style="81" customWidth="1"/>
    <col min="8715" max="8715" width="7.81640625" style="81" customWidth="1"/>
    <col min="8716" max="8716" width="8" style="81" customWidth="1"/>
    <col min="8717" max="8717" width="1.81640625" style="81" customWidth="1"/>
    <col min="8718" max="8718" width="7.81640625" style="81" customWidth="1"/>
    <col min="8719" max="8719" width="9" style="81" customWidth="1"/>
    <col min="8720" max="8720" width="1.81640625" style="81" customWidth="1"/>
    <col min="8721" max="8722" width="7.81640625" style="81" customWidth="1"/>
    <col min="8723" max="8723" width="1.81640625" style="81" customWidth="1"/>
    <col min="8724" max="8960" width="9.1796875" style="81"/>
    <col min="8961" max="8961" width="34.54296875" style="81" customWidth="1"/>
    <col min="8962" max="8963" width="7.81640625" style="81" customWidth="1"/>
    <col min="8964" max="8964" width="1.81640625" style="81" customWidth="1"/>
    <col min="8965" max="8965" width="7.81640625" style="81" customWidth="1"/>
    <col min="8966" max="8966" width="8.54296875" style="81" customWidth="1"/>
    <col min="8967" max="8967" width="1.81640625" style="81" customWidth="1"/>
    <col min="8968" max="8968" width="7.81640625" style="81" customWidth="1"/>
    <col min="8969" max="8969" width="9" style="81" customWidth="1"/>
    <col min="8970" max="8970" width="1.81640625" style="81" customWidth="1"/>
    <col min="8971" max="8971" width="7.81640625" style="81" customWidth="1"/>
    <col min="8972" max="8972" width="8" style="81" customWidth="1"/>
    <col min="8973" max="8973" width="1.81640625" style="81" customWidth="1"/>
    <col min="8974" max="8974" width="7.81640625" style="81" customWidth="1"/>
    <col min="8975" max="8975" width="9" style="81" customWidth="1"/>
    <col min="8976" max="8976" width="1.81640625" style="81" customWidth="1"/>
    <col min="8977" max="8978" width="7.81640625" style="81" customWidth="1"/>
    <col min="8979" max="8979" width="1.81640625" style="81" customWidth="1"/>
    <col min="8980" max="9216" width="9.1796875" style="81"/>
    <col min="9217" max="9217" width="34.54296875" style="81" customWidth="1"/>
    <col min="9218" max="9219" width="7.81640625" style="81" customWidth="1"/>
    <col min="9220" max="9220" width="1.81640625" style="81" customWidth="1"/>
    <col min="9221" max="9221" width="7.81640625" style="81" customWidth="1"/>
    <col min="9222" max="9222" width="8.54296875" style="81" customWidth="1"/>
    <col min="9223" max="9223" width="1.81640625" style="81" customWidth="1"/>
    <col min="9224" max="9224" width="7.81640625" style="81" customWidth="1"/>
    <col min="9225" max="9225" width="9" style="81" customWidth="1"/>
    <col min="9226" max="9226" width="1.81640625" style="81" customWidth="1"/>
    <col min="9227" max="9227" width="7.81640625" style="81" customWidth="1"/>
    <col min="9228" max="9228" width="8" style="81" customWidth="1"/>
    <col min="9229" max="9229" width="1.81640625" style="81" customWidth="1"/>
    <col min="9230" max="9230" width="7.81640625" style="81" customWidth="1"/>
    <col min="9231" max="9231" width="9" style="81" customWidth="1"/>
    <col min="9232" max="9232" width="1.81640625" style="81" customWidth="1"/>
    <col min="9233" max="9234" width="7.81640625" style="81" customWidth="1"/>
    <col min="9235" max="9235" width="1.81640625" style="81" customWidth="1"/>
    <col min="9236" max="9472" width="9.1796875" style="81"/>
    <col min="9473" max="9473" width="34.54296875" style="81" customWidth="1"/>
    <col min="9474" max="9475" width="7.81640625" style="81" customWidth="1"/>
    <col min="9476" max="9476" width="1.81640625" style="81" customWidth="1"/>
    <col min="9477" max="9477" width="7.81640625" style="81" customWidth="1"/>
    <col min="9478" max="9478" width="8.54296875" style="81" customWidth="1"/>
    <col min="9479" max="9479" width="1.81640625" style="81" customWidth="1"/>
    <col min="9480" max="9480" width="7.81640625" style="81" customWidth="1"/>
    <col min="9481" max="9481" width="9" style="81" customWidth="1"/>
    <col min="9482" max="9482" width="1.81640625" style="81" customWidth="1"/>
    <col min="9483" max="9483" width="7.81640625" style="81" customWidth="1"/>
    <col min="9484" max="9484" width="8" style="81" customWidth="1"/>
    <col min="9485" max="9485" width="1.81640625" style="81" customWidth="1"/>
    <col min="9486" max="9486" width="7.81640625" style="81" customWidth="1"/>
    <col min="9487" max="9487" width="9" style="81" customWidth="1"/>
    <col min="9488" max="9488" width="1.81640625" style="81" customWidth="1"/>
    <col min="9489" max="9490" width="7.81640625" style="81" customWidth="1"/>
    <col min="9491" max="9491" width="1.81640625" style="81" customWidth="1"/>
    <col min="9492" max="9728" width="9.1796875" style="81"/>
    <col min="9729" max="9729" width="34.54296875" style="81" customWidth="1"/>
    <col min="9730" max="9731" width="7.81640625" style="81" customWidth="1"/>
    <col min="9732" max="9732" width="1.81640625" style="81" customWidth="1"/>
    <col min="9733" max="9733" width="7.81640625" style="81" customWidth="1"/>
    <col min="9734" max="9734" width="8.54296875" style="81" customWidth="1"/>
    <col min="9735" max="9735" width="1.81640625" style="81" customWidth="1"/>
    <col min="9736" max="9736" width="7.81640625" style="81" customWidth="1"/>
    <col min="9737" max="9737" width="9" style="81" customWidth="1"/>
    <col min="9738" max="9738" width="1.81640625" style="81" customWidth="1"/>
    <col min="9739" max="9739" width="7.81640625" style="81" customWidth="1"/>
    <col min="9740" max="9740" width="8" style="81" customWidth="1"/>
    <col min="9741" max="9741" width="1.81640625" style="81" customWidth="1"/>
    <col min="9742" max="9742" width="7.81640625" style="81" customWidth="1"/>
    <col min="9743" max="9743" width="9" style="81" customWidth="1"/>
    <col min="9744" max="9744" width="1.81640625" style="81" customWidth="1"/>
    <col min="9745" max="9746" width="7.81640625" style="81" customWidth="1"/>
    <col min="9747" max="9747" width="1.81640625" style="81" customWidth="1"/>
    <col min="9748" max="9984" width="9.1796875" style="81"/>
    <col min="9985" max="9985" width="34.54296875" style="81" customWidth="1"/>
    <col min="9986" max="9987" width="7.81640625" style="81" customWidth="1"/>
    <col min="9988" max="9988" width="1.81640625" style="81" customWidth="1"/>
    <col min="9989" max="9989" width="7.81640625" style="81" customWidth="1"/>
    <col min="9990" max="9990" width="8.54296875" style="81" customWidth="1"/>
    <col min="9991" max="9991" width="1.81640625" style="81" customWidth="1"/>
    <col min="9992" max="9992" width="7.81640625" style="81" customWidth="1"/>
    <col min="9993" max="9993" width="9" style="81" customWidth="1"/>
    <col min="9994" max="9994" width="1.81640625" style="81" customWidth="1"/>
    <col min="9995" max="9995" width="7.81640625" style="81" customWidth="1"/>
    <col min="9996" max="9996" width="8" style="81" customWidth="1"/>
    <col min="9997" max="9997" width="1.81640625" style="81" customWidth="1"/>
    <col min="9998" max="9998" width="7.81640625" style="81" customWidth="1"/>
    <col min="9999" max="9999" width="9" style="81" customWidth="1"/>
    <col min="10000" max="10000" width="1.81640625" style="81" customWidth="1"/>
    <col min="10001" max="10002" width="7.81640625" style="81" customWidth="1"/>
    <col min="10003" max="10003" width="1.81640625" style="81" customWidth="1"/>
    <col min="10004" max="10240" width="9.1796875" style="81"/>
    <col min="10241" max="10241" width="34.54296875" style="81" customWidth="1"/>
    <col min="10242" max="10243" width="7.81640625" style="81" customWidth="1"/>
    <col min="10244" max="10244" width="1.81640625" style="81" customWidth="1"/>
    <col min="10245" max="10245" width="7.81640625" style="81" customWidth="1"/>
    <col min="10246" max="10246" width="8.54296875" style="81" customWidth="1"/>
    <col min="10247" max="10247" width="1.81640625" style="81" customWidth="1"/>
    <col min="10248" max="10248" width="7.81640625" style="81" customWidth="1"/>
    <col min="10249" max="10249" width="9" style="81" customWidth="1"/>
    <col min="10250" max="10250" width="1.81640625" style="81" customWidth="1"/>
    <col min="10251" max="10251" width="7.81640625" style="81" customWidth="1"/>
    <col min="10252" max="10252" width="8" style="81" customWidth="1"/>
    <col min="10253" max="10253" width="1.81640625" style="81" customWidth="1"/>
    <col min="10254" max="10254" width="7.81640625" style="81" customWidth="1"/>
    <col min="10255" max="10255" width="9" style="81" customWidth="1"/>
    <col min="10256" max="10256" width="1.81640625" style="81" customWidth="1"/>
    <col min="10257" max="10258" width="7.81640625" style="81" customWidth="1"/>
    <col min="10259" max="10259" width="1.81640625" style="81" customWidth="1"/>
    <col min="10260" max="10496" width="9.1796875" style="81"/>
    <col min="10497" max="10497" width="34.54296875" style="81" customWidth="1"/>
    <col min="10498" max="10499" width="7.81640625" style="81" customWidth="1"/>
    <col min="10500" max="10500" width="1.81640625" style="81" customWidth="1"/>
    <col min="10501" max="10501" width="7.81640625" style="81" customWidth="1"/>
    <col min="10502" max="10502" width="8.54296875" style="81" customWidth="1"/>
    <col min="10503" max="10503" width="1.81640625" style="81" customWidth="1"/>
    <col min="10504" max="10504" width="7.81640625" style="81" customWidth="1"/>
    <col min="10505" max="10505" width="9" style="81" customWidth="1"/>
    <col min="10506" max="10506" width="1.81640625" style="81" customWidth="1"/>
    <col min="10507" max="10507" width="7.81640625" style="81" customWidth="1"/>
    <col min="10508" max="10508" width="8" style="81" customWidth="1"/>
    <col min="10509" max="10509" width="1.81640625" style="81" customWidth="1"/>
    <col min="10510" max="10510" width="7.81640625" style="81" customWidth="1"/>
    <col min="10511" max="10511" width="9" style="81" customWidth="1"/>
    <col min="10512" max="10512" width="1.81640625" style="81" customWidth="1"/>
    <col min="10513" max="10514" width="7.81640625" style="81" customWidth="1"/>
    <col min="10515" max="10515" width="1.81640625" style="81" customWidth="1"/>
    <col min="10516" max="10752" width="9.1796875" style="81"/>
    <col min="10753" max="10753" width="34.54296875" style="81" customWidth="1"/>
    <col min="10754" max="10755" width="7.81640625" style="81" customWidth="1"/>
    <col min="10756" max="10756" width="1.81640625" style="81" customWidth="1"/>
    <col min="10757" max="10757" width="7.81640625" style="81" customWidth="1"/>
    <col min="10758" max="10758" width="8.54296875" style="81" customWidth="1"/>
    <col min="10759" max="10759" width="1.81640625" style="81" customWidth="1"/>
    <col min="10760" max="10760" width="7.81640625" style="81" customWidth="1"/>
    <col min="10761" max="10761" width="9" style="81" customWidth="1"/>
    <col min="10762" max="10762" width="1.81640625" style="81" customWidth="1"/>
    <col min="10763" max="10763" width="7.81640625" style="81" customWidth="1"/>
    <col min="10764" max="10764" width="8" style="81" customWidth="1"/>
    <col min="10765" max="10765" width="1.81640625" style="81" customWidth="1"/>
    <col min="10766" max="10766" width="7.81640625" style="81" customWidth="1"/>
    <col min="10767" max="10767" width="9" style="81" customWidth="1"/>
    <col min="10768" max="10768" width="1.81640625" style="81" customWidth="1"/>
    <col min="10769" max="10770" width="7.81640625" style="81" customWidth="1"/>
    <col min="10771" max="10771" width="1.81640625" style="81" customWidth="1"/>
    <col min="10772" max="11008" width="9.1796875" style="81"/>
    <col min="11009" max="11009" width="34.54296875" style="81" customWidth="1"/>
    <col min="11010" max="11011" width="7.81640625" style="81" customWidth="1"/>
    <col min="11012" max="11012" width="1.81640625" style="81" customWidth="1"/>
    <col min="11013" max="11013" width="7.81640625" style="81" customWidth="1"/>
    <col min="11014" max="11014" width="8.54296875" style="81" customWidth="1"/>
    <col min="11015" max="11015" width="1.81640625" style="81" customWidth="1"/>
    <col min="11016" max="11016" width="7.81640625" style="81" customWidth="1"/>
    <col min="11017" max="11017" width="9" style="81" customWidth="1"/>
    <col min="11018" max="11018" width="1.81640625" style="81" customWidth="1"/>
    <col min="11019" max="11019" width="7.81640625" style="81" customWidth="1"/>
    <col min="11020" max="11020" width="8" style="81" customWidth="1"/>
    <col min="11021" max="11021" width="1.81640625" style="81" customWidth="1"/>
    <col min="11022" max="11022" width="7.81640625" style="81" customWidth="1"/>
    <col min="11023" max="11023" width="9" style="81" customWidth="1"/>
    <col min="11024" max="11024" width="1.81640625" style="81" customWidth="1"/>
    <col min="11025" max="11026" width="7.81640625" style="81" customWidth="1"/>
    <col min="11027" max="11027" width="1.81640625" style="81" customWidth="1"/>
    <col min="11028" max="11264" width="9.1796875" style="81"/>
    <col min="11265" max="11265" width="34.54296875" style="81" customWidth="1"/>
    <col min="11266" max="11267" width="7.81640625" style="81" customWidth="1"/>
    <col min="11268" max="11268" width="1.81640625" style="81" customWidth="1"/>
    <col min="11269" max="11269" width="7.81640625" style="81" customWidth="1"/>
    <col min="11270" max="11270" width="8.54296875" style="81" customWidth="1"/>
    <col min="11271" max="11271" width="1.81640625" style="81" customWidth="1"/>
    <col min="11272" max="11272" width="7.81640625" style="81" customWidth="1"/>
    <col min="11273" max="11273" width="9" style="81" customWidth="1"/>
    <col min="11274" max="11274" width="1.81640625" style="81" customWidth="1"/>
    <col min="11275" max="11275" width="7.81640625" style="81" customWidth="1"/>
    <col min="11276" max="11276" width="8" style="81" customWidth="1"/>
    <col min="11277" max="11277" width="1.81640625" style="81" customWidth="1"/>
    <col min="11278" max="11278" width="7.81640625" style="81" customWidth="1"/>
    <col min="11279" max="11279" width="9" style="81" customWidth="1"/>
    <col min="11280" max="11280" width="1.81640625" style="81" customWidth="1"/>
    <col min="11281" max="11282" width="7.81640625" style="81" customWidth="1"/>
    <col min="11283" max="11283" width="1.81640625" style="81" customWidth="1"/>
    <col min="11284" max="11520" width="9.1796875" style="81"/>
    <col min="11521" max="11521" width="34.54296875" style="81" customWidth="1"/>
    <col min="11522" max="11523" width="7.81640625" style="81" customWidth="1"/>
    <col min="11524" max="11524" width="1.81640625" style="81" customWidth="1"/>
    <col min="11525" max="11525" width="7.81640625" style="81" customWidth="1"/>
    <col min="11526" max="11526" width="8.54296875" style="81" customWidth="1"/>
    <col min="11527" max="11527" width="1.81640625" style="81" customWidth="1"/>
    <col min="11528" max="11528" width="7.81640625" style="81" customWidth="1"/>
    <col min="11529" max="11529" width="9" style="81" customWidth="1"/>
    <col min="11530" max="11530" width="1.81640625" style="81" customWidth="1"/>
    <col min="11531" max="11531" width="7.81640625" style="81" customWidth="1"/>
    <col min="11532" max="11532" width="8" style="81" customWidth="1"/>
    <col min="11533" max="11533" width="1.81640625" style="81" customWidth="1"/>
    <col min="11534" max="11534" width="7.81640625" style="81" customWidth="1"/>
    <col min="11535" max="11535" width="9" style="81" customWidth="1"/>
    <col min="11536" max="11536" width="1.81640625" style="81" customWidth="1"/>
    <col min="11537" max="11538" width="7.81640625" style="81" customWidth="1"/>
    <col min="11539" max="11539" width="1.81640625" style="81" customWidth="1"/>
    <col min="11540" max="11776" width="9.1796875" style="81"/>
    <col min="11777" max="11777" width="34.54296875" style="81" customWidth="1"/>
    <col min="11778" max="11779" width="7.81640625" style="81" customWidth="1"/>
    <col min="11780" max="11780" width="1.81640625" style="81" customWidth="1"/>
    <col min="11781" max="11781" width="7.81640625" style="81" customWidth="1"/>
    <col min="11782" max="11782" width="8.54296875" style="81" customWidth="1"/>
    <col min="11783" max="11783" width="1.81640625" style="81" customWidth="1"/>
    <col min="11784" max="11784" width="7.81640625" style="81" customWidth="1"/>
    <col min="11785" max="11785" width="9" style="81" customWidth="1"/>
    <col min="11786" max="11786" width="1.81640625" style="81" customWidth="1"/>
    <col min="11787" max="11787" width="7.81640625" style="81" customWidth="1"/>
    <col min="11788" max="11788" width="8" style="81" customWidth="1"/>
    <col min="11789" max="11789" width="1.81640625" style="81" customWidth="1"/>
    <col min="11790" max="11790" width="7.81640625" style="81" customWidth="1"/>
    <col min="11791" max="11791" width="9" style="81" customWidth="1"/>
    <col min="11792" max="11792" width="1.81640625" style="81" customWidth="1"/>
    <col min="11793" max="11794" width="7.81640625" style="81" customWidth="1"/>
    <col min="11795" max="11795" width="1.81640625" style="81" customWidth="1"/>
    <col min="11796" max="12032" width="9.1796875" style="81"/>
    <col min="12033" max="12033" width="34.54296875" style="81" customWidth="1"/>
    <col min="12034" max="12035" width="7.81640625" style="81" customWidth="1"/>
    <col min="12036" max="12036" width="1.81640625" style="81" customWidth="1"/>
    <col min="12037" max="12037" width="7.81640625" style="81" customWidth="1"/>
    <col min="12038" max="12038" width="8.54296875" style="81" customWidth="1"/>
    <col min="12039" max="12039" width="1.81640625" style="81" customWidth="1"/>
    <col min="12040" max="12040" width="7.81640625" style="81" customWidth="1"/>
    <col min="12041" max="12041" width="9" style="81" customWidth="1"/>
    <col min="12042" max="12042" width="1.81640625" style="81" customWidth="1"/>
    <col min="12043" max="12043" width="7.81640625" style="81" customWidth="1"/>
    <col min="12044" max="12044" width="8" style="81" customWidth="1"/>
    <col min="12045" max="12045" width="1.81640625" style="81" customWidth="1"/>
    <col min="12046" max="12046" width="7.81640625" style="81" customWidth="1"/>
    <col min="12047" max="12047" width="9" style="81" customWidth="1"/>
    <col min="12048" max="12048" width="1.81640625" style="81" customWidth="1"/>
    <col min="12049" max="12050" width="7.81640625" style="81" customWidth="1"/>
    <col min="12051" max="12051" width="1.81640625" style="81" customWidth="1"/>
    <col min="12052" max="12288" width="9.1796875" style="81"/>
    <col min="12289" max="12289" width="34.54296875" style="81" customWidth="1"/>
    <col min="12290" max="12291" width="7.81640625" style="81" customWidth="1"/>
    <col min="12292" max="12292" width="1.81640625" style="81" customWidth="1"/>
    <col min="12293" max="12293" width="7.81640625" style="81" customWidth="1"/>
    <col min="12294" max="12294" width="8.54296875" style="81" customWidth="1"/>
    <col min="12295" max="12295" width="1.81640625" style="81" customWidth="1"/>
    <col min="12296" max="12296" width="7.81640625" style="81" customWidth="1"/>
    <col min="12297" max="12297" width="9" style="81" customWidth="1"/>
    <col min="12298" max="12298" width="1.81640625" style="81" customWidth="1"/>
    <col min="12299" max="12299" width="7.81640625" style="81" customWidth="1"/>
    <col min="12300" max="12300" width="8" style="81" customWidth="1"/>
    <col min="12301" max="12301" width="1.81640625" style="81" customWidth="1"/>
    <col min="12302" max="12302" width="7.81640625" style="81" customWidth="1"/>
    <col min="12303" max="12303" width="9" style="81" customWidth="1"/>
    <col min="12304" max="12304" width="1.81640625" style="81" customWidth="1"/>
    <col min="12305" max="12306" width="7.81640625" style="81" customWidth="1"/>
    <col min="12307" max="12307" width="1.81640625" style="81" customWidth="1"/>
    <col min="12308" max="12544" width="9.1796875" style="81"/>
    <col min="12545" max="12545" width="34.54296875" style="81" customWidth="1"/>
    <col min="12546" max="12547" width="7.81640625" style="81" customWidth="1"/>
    <col min="12548" max="12548" width="1.81640625" style="81" customWidth="1"/>
    <col min="12549" max="12549" width="7.81640625" style="81" customWidth="1"/>
    <col min="12550" max="12550" width="8.54296875" style="81" customWidth="1"/>
    <col min="12551" max="12551" width="1.81640625" style="81" customWidth="1"/>
    <col min="12552" max="12552" width="7.81640625" style="81" customWidth="1"/>
    <col min="12553" max="12553" width="9" style="81" customWidth="1"/>
    <col min="12554" max="12554" width="1.81640625" style="81" customWidth="1"/>
    <col min="12555" max="12555" width="7.81640625" style="81" customWidth="1"/>
    <col min="12556" max="12556" width="8" style="81" customWidth="1"/>
    <col min="12557" max="12557" width="1.81640625" style="81" customWidth="1"/>
    <col min="12558" max="12558" width="7.81640625" style="81" customWidth="1"/>
    <col min="12559" max="12559" width="9" style="81" customWidth="1"/>
    <col min="12560" max="12560" width="1.81640625" style="81" customWidth="1"/>
    <col min="12561" max="12562" width="7.81640625" style="81" customWidth="1"/>
    <col min="12563" max="12563" width="1.81640625" style="81" customWidth="1"/>
    <col min="12564" max="12800" width="9.1796875" style="81"/>
    <col min="12801" max="12801" width="34.54296875" style="81" customWidth="1"/>
    <col min="12802" max="12803" width="7.81640625" style="81" customWidth="1"/>
    <col min="12804" max="12804" width="1.81640625" style="81" customWidth="1"/>
    <col min="12805" max="12805" width="7.81640625" style="81" customWidth="1"/>
    <col min="12806" max="12806" width="8.54296875" style="81" customWidth="1"/>
    <col min="12807" max="12807" width="1.81640625" style="81" customWidth="1"/>
    <col min="12808" max="12808" width="7.81640625" style="81" customWidth="1"/>
    <col min="12809" max="12809" width="9" style="81" customWidth="1"/>
    <col min="12810" max="12810" width="1.81640625" style="81" customWidth="1"/>
    <col min="12811" max="12811" width="7.81640625" style="81" customWidth="1"/>
    <col min="12812" max="12812" width="8" style="81" customWidth="1"/>
    <col min="12813" max="12813" width="1.81640625" style="81" customWidth="1"/>
    <col min="12814" max="12814" width="7.81640625" style="81" customWidth="1"/>
    <col min="12815" max="12815" width="9" style="81" customWidth="1"/>
    <col min="12816" max="12816" width="1.81640625" style="81" customWidth="1"/>
    <col min="12817" max="12818" width="7.81640625" style="81" customWidth="1"/>
    <col min="12819" max="12819" width="1.81640625" style="81" customWidth="1"/>
    <col min="12820" max="13056" width="9.1796875" style="81"/>
    <col min="13057" max="13057" width="34.54296875" style="81" customWidth="1"/>
    <col min="13058" max="13059" width="7.81640625" style="81" customWidth="1"/>
    <col min="13060" max="13060" width="1.81640625" style="81" customWidth="1"/>
    <col min="13061" max="13061" width="7.81640625" style="81" customWidth="1"/>
    <col min="13062" max="13062" width="8.54296875" style="81" customWidth="1"/>
    <col min="13063" max="13063" width="1.81640625" style="81" customWidth="1"/>
    <col min="13064" max="13064" width="7.81640625" style="81" customWidth="1"/>
    <col min="13065" max="13065" width="9" style="81" customWidth="1"/>
    <col min="13066" max="13066" width="1.81640625" style="81" customWidth="1"/>
    <col min="13067" max="13067" width="7.81640625" style="81" customWidth="1"/>
    <col min="13068" max="13068" width="8" style="81" customWidth="1"/>
    <col min="13069" max="13069" width="1.81640625" style="81" customWidth="1"/>
    <col min="13070" max="13070" width="7.81640625" style="81" customWidth="1"/>
    <col min="13071" max="13071" width="9" style="81" customWidth="1"/>
    <col min="13072" max="13072" width="1.81640625" style="81" customWidth="1"/>
    <col min="13073" max="13074" width="7.81640625" style="81" customWidth="1"/>
    <col min="13075" max="13075" width="1.81640625" style="81" customWidth="1"/>
    <col min="13076" max="13312" width="9.1796875" style="81"/>
    <col min="13313" max="13313" width="34.54296875" style="81" customWidth="1"/>
    <col min="13314" max="13315" width="7.81640625" style="81" customWidth="1"/>
    <col min="13316" max="13316" width="1.81640625" style="81" customWidth="1"/>
    <col min="13317" max="13317" width="7.81640625" style="81" customWidth="1"/>
    <col min="13318" max="13318" width="8.54296875" style="81" customWidth="1"/>
    <col min="13319" max="13319" width="1.81640625" style="81" customWidth="1"/>
    <col min="13320" max="13320" width="7.81640625" style="81" customWidth="1"/>
    <col min="13321" max="13321" width="9" style="81" customWidth="1"/>
    <col min="13322" max="13322" width="1.81640625" style="81" customWidth="1"/>
    <col min="13323" max="13323" width="7.81640625" style="81" customWidth="1"/>
    <col min="13324" max="13324" width="8" style="81" customWidth="1"/>
    <col min="13325" max="13325" width="1.81640625" style="81" customWidth="1"/>
    <col min="13326" max="13326" width="7.81640625" style="81" customWidth="1"/>
    <col min="13327" max="13327" width="9" style="81" customWidth="1"/>
    <col min="13328" max="13328" width="1.81640625" style="81" customWidth="1"/>
    <col min="13329" max="13330" width="7.81640625" style="81" customWidth="1"/>
    <col min="13331" max="13331" width="1.81640625" style="81" customWidth="1"/>
    <col min="13332" max="13568" width="9.1796875" style="81"/>
    <col min="13569" max="13569" width="34.54296875" style="81" customWidth="1"/>
    <col min="13570" max="13571" width="7.81640625" style="81" customWidth="1"/>
    <col min="13572" max="13572" width="1.81640625" style="81" customWidth="1"/>
    <col min="13573" max="13573" width="7.81640625" style="81" customWidth="1"/>
    <col min="13574" max="13574" width="8.54296875" style="81" customWidth="1"/>
    <col min="13575" max="13575" width="1.81640625" style="81" customWidth="1"/>
    <col min="13576" max="13576" width="7.81640625" style="81" customWidth="1"/>
    <col min="13577" max="13577" width="9" style="81" customWidth="1"/>
    <col min="13578" max="13578" width="1.81640625" style="81" customWidth="1"/>
    <col min="13579" max="13579" width="7.81640625" style="81" customWidth="1"/>
    <col min="13580" max="13580" width="8" style="81" customWidth="1"/>
    <col min="13581" max="13581" width="1.81640625" style="81" customWidth="1"/>
    <col min="13582" max="13582" width="7.81640625" style="81" customWidth="1"/>
    <col min="13583" max="13583" width="9" style="81" customWidth="1"/>
    <col min="13584" max="13584" width="1.81640625" style="81" customWidth="1"/>
    <col min="13585" max="13586" width="7.81640625" style="81" customWidth="1"/>
    <col min="13587" max="13587" width="1.81640625" style="81" customWidth="1"/>
    <col min="13588" max="13824" width="9.1796875" style="81"/>
    <col min="13825" max="13825" width="34.54296875" style="81" customWidth="1"/>
    <col min="13826" max="13827" width="7.81640625" style="81" customWidth="1"/>
    <col min="13828" max="13828" width="1.81640625" style="81" customWidth="1"/>
    <col min="13829" max="13829" width="7.81640625" style="81" customWidth="1"/>
    <col min="13830" max="13830" width="8.54296875" style="81" customWidth="1"/>
    <col min="13831" max="13831" width="1.81640625" style="81" customWidth="1"/>
    <col min="13832" max="13832" width="7.81640625" style="81" customWidth="1"/>
    <col min="13833" max="13833" width="9" style="81" customWidth="1"/>
    <col min="13834" max="13834" width="1.81640625" style="81" customWidth="1"/>
    <col min="13835" max="13835" width="7.81640625" style="81" customWidth="1"/>
    <col min="13836" max="13836" width="8" style="81" customWidth="1"/>
    <col min="13837" max="13837" width="1.81640625" style="81" customWidth="1"/>
    <col min="13838" max="13838" width="7.81640625" style="81" customWidth="1"/>
    <col min="13839" max="13839" width="9" style="81" customWidth="1"/>
    <col min="13840" max="13840" width="1.81640625" style="81" customWidth="1"/>
    <col min="13841" max="13842" width="7.81640625" style="81" customWidth="1"/>
    <col min="13843" max="13843" width="1.81640625" style="81" customWidth="1"/>
    <col min="13844" max="14080" width="9.1796875" style="81"/>
    <col min="14081" max="14081" width="34.54296875" style="81" customWidth="1"/>
    <col min="14082" max="14083" width="7.81640625" style="81" customWidth="1"/>
    <col min="14084" max="14084" width="1.81640625" style="81" customWidth="1"/>
    <col min="14085" max="14085" width="7.81640625" style="81" customWidth="1"/>
    <col min="14086" max="14086" width="8.54296875" style="81" customWidth="1"/>
    <col min="14087" max="14087" width="1.81640625" style="81" customWidth="1"/>
    <col min="14088" max="14088" width="7.81640625" style="81" customWidth="1"/>
    <col min="14089" max="14089" width="9" style="81" customWidth="1"/>
    <col min="14090" max="14090" width="1.81640625" style="81" customWidth="1"/>
    <col min="14091" max="14091" width="7.81640625" style="81" customWidth="1"/>
    <col min="14092" max="14092" width="8" style="81" customWidth="1"/>
    <col min="14093" max="14093" width="1.81640625" style="81" customWidth="1"/>
    <col min="14094" max="14094" width="7.81640625" style="81" customWidth="1"/>
    <col min="14095" max="14095" width="9" style="81" customWidth="1"/>
    <col min="14096" max="14096" width="1.81640625" style="81" customWidth="1"/>
    <col min="14097" max="14098" width="7.81640625" style="81" customWidth="1"/>
    <col min="14099" max="14099" width="1.81640625" style="81" customWidth="1"/>
    <col min="14100" max="14336" width="9.1796875" style="81"/>
    <col min="14337" max="14337" width="34.54296875" style="81" customWidth="1"/>
    <col min="14338" max="14339" width="7.81640625" style="81" customWidth="1"/>
    <col min="14340" max="14340" width="1.81640625" style="81" customWidth="1"/>
    <col min="14341" max="14341" width="7.81640625" style="81" customWidth="1"/>
    <col min="14342" max="14342" width="8.54296875" style="81" customWidth="1"/>
    <col min="14343" max="14343" width="1.81640625" style="81" customWidth="1"/>
    <col min="14344" max="14344" width="7.81640625" style="81" customWidth="1"/>
    <col min="14345" max="14345" width="9" style="81" customWidth="1"/>
    <col min="14346" max="14346" width="1.81640625" style="81" customWidth="1"/>
    <col min="14347" max="14347" width="7.81640625" style="81" customWidth="1"/>
    <col min="14348" max="14348" width="8" style="81" customWidth="1"/>
    <col min="14349" max="14349" width="1.81640625" style="81" customWidth="1"/>
    <col min="14350" max="14350" width="7.81640625" style="81" customWidth="1"/>
    <col min="14351" max="14351" width="9" style="81" customWidth="1"/>
    <col min="14352" max="14352" width="1.81640625" style="81" customWidth="1"/>
    <col min="14353" max="14354" width="7.81640625" style="81" customWidth="1"/>
    <col min="14355" max="14355" width="1.81640625" style="81" customWidth="1"/>
    <col min="14356" max="14592" width="9.1796875" style="81"/>
    <col min="14593" max="14593" width="34.54296875" style="81" customWidth="1"/>
    <col min="14594" max="14595" width="7.81640625" style="81" customWidth="1"/>
    <col min="14596" max="14596" width="1.81640625" style="81" customWidth="1"/>
    <col min="14597" max="14597" width="7.81640625" style="81" customWidth="1"/>
    <col min="14598" max="14598" width="8.54296875" style="81" customWidth="1"/>
    <col min="14599" max="14599" width="1.81640625" style="81" customWidth="1"/>
    <col min="14600" max="14600" width="7.81640625" style="81" customWidth="1"/>
    <col min="14601" max="14601" width="9" style="81" customWidth="1"/>
    <col min="14602" max="14602" width="1.81640625" style="81" customWidth="1"/>
    <col min="14603" max="14603" width="7.81640625" style="81" customWidth="1"/>
    <col min="14604" max="14604" width="8" style="81" customWidth="1"/>
    <col min="14605" max="14605" width="1.81640625" style="81" customWidth="1"/>
    <col min="14606" max="14606" width="7.81640625" style="81" customWidth="1"/>
    <col min="14607" max="14607" width="9" style="81" customWidth="1"/>
    <col min="14608" max="14608" width="1.81640625" style="81" customWidth="1"/>
    <col min="14609" max="14610" width="7.81640625" style="81" customWidth="1"/>
    <col min="14611" max="14611" width="1.81640625" style="81" customWidth="1"/>
    <col min="14612" max="14848" width="9.1796875" style="81"/>
    <col min="14849" max="14849" width="34.54296875" style="81" customWidth="1"/>
    <col min="14850" max="14851" width="7.81640625" style="81" customWidth="1"/>
    <col min="14852" max="14852" width="1.81640625" style="81" customWidth="1"/>
    <col min="14853" max="14853" width="7.81640625" style="81" customWidth="1"/>
    <col min="14854" max="14854" width="8.54296875" style="81" customWidth="1"/>
    <col min="14855" max="14855" width="1.81640625" style="81" customWidth="1"/>
    <col min="14856" max="14856" width="7.81640625" style="81" customWidth="1"/>
    <col min="14857" max="14857" width="9" style="81" customWidth="1"/>
    <col min="14858" max="14858" width="1.81640625" style="81" customWidth="1"/>
    <col min="14859" max="14859" width="7.81640625" style="81" customWidth="1"/>
    <col min="14860" max="14860" width="8" style="81" customWidth="1"/>
    <col min="14861" max="14861" width="1.81640625" style="81" customWidth="1"/>
    <col min="14862" max="14862" width="7.81640625" style="81" customWidth="1"/>
    <col min="14863" max="14863" width="9" style="81" customWidth="1"/>
    <col min="14864" max="14864" width="1.81640625" style="81" customWidth="1"/>
    <col min="14865" max="14866" width="7.81640625" style="81" customWidth="1"/>
    <col min="14867" max="14867" width="1.81640625" style="81" customWidth="1"/>
    <col min="14868" max="15104" width="9.1796875" style="81"/>
    <col min="15105" max="15105" width="34.54296875" style="81" customWidth="1"/>
    <col min="15106" max="15107" width="7.81640625" style="81" customWidth="1"/>
    <col min="15108" max="15108" width="1.81640625" style="81" customWidth="1"/>
    <col min="15109" max="15109" width="7.81640625" style="81" customWidth="1"/>
    <col min="15110" max="15110" width="8.54296875" style="81" customWidth="1"/>
    <col min="15111" max="15111" width="1.81640625" style="81" customWidth="1"/>
    <col min="15112" max="15112" width="7.81640625" style="81" customWidth="1"/>
    <col min="15113" max="15113" width="9" style="81" customWidth="1"/>
    <col min="15114" max="15114" width="1.81640625" style="81" customWidth="1"/>
    <col min="15115" max="15115" width="7.81640625" style="81" customWidth="1"/>
    <col min="15116" max="15116" width="8" style="81" customWidth="1"/>
    <col min="15117" max="15117" width="1.81640625" style="81" customWidth="1"/>
    <col min="15118" max="15118" width="7.81640625" style="81" customWidth="1"/>
    <col min="15119" max="15119" width="9" style="81" customWidth="1"/>
    <col min="15120" max="15120" width="1.81640625" style="81" customWidth="1"/>
    <col min="15121" max="15122" width="7.81640625" style="81" customWidth="1"/>
    <col min="15123" max="15123" width="1.81640625" style="81" customWidth="1"/>
    <col min="15124" max="15360" width="9.1796875" style="81"/>
    <col min="15361" max="15361" width="34.54296875" style="81" customWidth="1"/>
    <col min="15362" max="15363" width="7.81640625" style="81" customWidth="1"/>
    <col min="15364" max="15364" width="1.81640625" style="81" customWidth="1"/>
    <col min="15365" max="15365" width="7.81640625" style="81" customWidth="1"/>
    <col min="15366" max="15366" width="8.54296875" style="81" customWidth="1"/>
    <col min="15367" max="15367" width="1.81640625" style="81" customWidth="1"/>
    <col min="15368" max="15368" width="7.81640625" style="81" customWidth="1"/>
    <col min="15369" max="15369" width="9" style="81" customWidth="1"/>
    <col min="15370" max="15370" width="1.81640625" style="81" customWidth="1"/>
    <col min="15371" max="15371" width="7.81640625" style="81" customWidth="1"/>
    <col min="15372" max="15372" width="8" style="81" customWidth="1"/>
    <col min="15373" max="15373" width="1.81640625" style="81" customWidth="1"/>
    <col min="15374" max="15374" width="7.81640625" style="81" customWidth="1"/>
    <col min="15375" max="15375" width="9" style="81" customWidth="1"/>
    <col min="15376" max="15376" width="1.81640625" style="81" customWidth="1"/>
    <col min="15377" max="15378" width="7.81640625" style="81" customWidth="1"/>
    <col min="15379" max="15379" width="1.81640625" style="81" customWidth="1"/>
    <col min="15380" max="15616" width="9.1796875" style="81"/>
    <col min="15617" max="15617" width="34.54296875" style="81" customWidth="1"/>
    <col min="15618" max="15619" width="7.81640625" style="81" customWidth="1"/>
    <col min="15620" max="15620" width="1.81640625" style="81" customWidth="1"/>
    <col min="15621" max="15621" width="7.81640625" style="81" customWidth="1"/>
    <col min="15622" max="15622" width="8.54296875" style="81" customWidth="1"/>
    <col min="15623" max="15623" width="1.81640625" style="81" customWidth="1"/>
    <col min="15624" max="15624" width="7.81640625" style="81" customWidth="1"/>
    <col min="15625" max="15625" width="9" style="81" customWidth="1"/>
    <col min="15626" max="15626" width="1.81640625" style="81" customWidth="1"/>
    <col min="15627" max="15627" width="7.81640625" style="81" customWidth="1"/>
    <col min="15628" max="15628" width="8" style="81" customWidth="1"/>
    <col min="15629" max="15629" width="1.81640625" style="81" customWidth="1"/>
    <col min="15630" max="15630" width="7.81640625" style="81" customWidth="1"/>
    <col min="15631" max="15631" width="9" style="81" customWidth="1"/>
    <col min="15632" max="15632" width="1.81640625" style="81" customWidth="1"/>
    <col min="15633" max="15634" width="7.81640625" style="81" customWidth="1"/>
    <col min="15635" max="15635" width="1.81640625" style="81" customWidth="1"/>
    <col min="15636" max="15872" width="9.1796875" style="81"/>
    <col min="15873" max="15873" width="34.54296875" style="81" customWidth="1"/>
    <col min="15874" max="15875" width="7.81640625" style="81" customWidth="1"/>
    <col min="15876" max="15876" width="1.81640625" style="81" customWidth="1"/>
    <col min="15877" max="15877" width="7.81640625" style="81" customWidth="1"/>
    <col min="15878" max="15878" width="8.54296875" style="81" customWidth="1"/>
    <col min="15879" max="15879" width="1.81640625" style="81" customWidth="1"/>
    <col min="15880" max="15880" width="7.81640625" style="81" customWidth="1"/>
    <col min="15881" max="15881" width="9" style="81" customWidth="1"/>
    <col min="15882" max="15882" width="1.81640625" style="81" customWidth="1"/>
    <col min="15883" max="15883" width="7.81640625" style="81" customWidth="1"/>
    <col min="15884" max="15884" width="8" style="81" customWidth="1"/>
    <col min="15885" max="15885" width="1.81640625" style="81" customWidth="1"/>
    <col min="15886" max="15886" width="7.81640625" style="81" customWidth="1"/>
    <col min="15887" max="15887" width="9" style="81" customWidth="1"/>
    <col min="15888" max="15888" width="1.81640625" style="81" customWidth="1"/>
    <col min="15889" max="15890" width="7.81640625" style="81" customWidth="1"/>
    <col min="15891" max="15891" width="1.81640625" style="81" customWidth="1"/>
    <col min="15892" max="16128" width="9.1796875" style="81"/>
    <col min="16129" max="16129" width="34.54296875" style="81" customWidth="1"/>
    <col min="16130" max="16131" width="7.81640625" style="81" customWidth="1"/>
    <col min="16132" max="16132" width="1.81640625" style="81" customWidth="1"/>
    <col min="16133" max="16133" width="7.81640625" style="81" customWidth="1"/>
    <col min="16134" max="16134" width="8.54296875" style="81" customWidth="1"/>
    <col min="16135" max="16135" width="1.81640625" style="81" customWidth="1"/>
    <col min="16136" max="16136" width="7.81640625" style="81" customWidth="1"/>
    <col min="16137" max="16137" width="9" style="81" customWidth="1"/>
    <col min="16138" max="16138" width="1.81640625" style="81" customWidth="1"/>
    <col min="16139" max="16139" width="7.81640625" style="81" customWidth="1"/>
    <col min="16140" max="16140" width="8" style="81" customWidth="1"/>
    <col min="16141" max="16141" width="1.81640625" style="81" customWidth="1"/>
    <col min="16142" max="16142" width="7.81640625" style="81" customWidth="1"/>
    <col min="16143" max="16143" width="9" style="81" customWidth="1"/>
    <col min="16144" max="16144" width="1.81640625" style="81" customWidth="1"/>
    <col min="16145" max="16146" width="7.81640625" style="81" customWidth="1"/>
    <col min="16147" max="16147" width="1.81640625" style="81" customWidth="1"/>
    <col min="16148" max="16384" width="9.1796875" style="81"/>
  </cols>
  <sheetData>
    <row r="1" spans="1:21">
      <c r="A1" s="81" t="s">
        <v>570</v>
      </c>
    </row>
    <row r="2" spans="1:21">
      <c r="A2" s="81" t="s">
        <v>571</v>
      </c>
      <c r="E2" s="50"/>
      <c r="F2" s="147"/>
    </row>
    <row r="3" spans="1:21" ht="10.5" customHeight="1"/>
    <row r="4" spans="1:21">
      <c r="A4" s="33" t="s">
        <v>1817</v>
      </c>
    </row>
    <row r="5" spans="1:21" ht="10.5" customHeight="1" thickBot="1">
      <c r="L5" s="64"/>
      <c r="O5" s="64"/>
      <c r="P5" s="64"/>
      <c r="R5" s="88"/>
      <c r="S5" s="88"/>
    </row>
    <row r="6" spans="1:21" ht="10.5" customHeight="1">
      <c r="A6" s="83"/>
      <c r="B6" s="129"/>
      <c r="C6" s="158"/>
      <c r="D6" s="131"/>
      <c r="E6" s="132"/>
      <c r="F6" s="130"/>
      <c r="G6" s="131"/>
      <c r="H6" s="132"/>
      <c r="I6" s="130"/>
      <c r="J6" s="130"/>
      <c r="K6" s="132"/>
      <c r="L6" s="130"/>
      <c r="M6" s="131"/>
      <c r="N6" s="132"/>
      <c r="O6" s="130"/>
      <c r="P6" s="130"/>
      <c r="Q6" s="132"/>
      <c r="R6" s="84"/>
      <c r="S6" s="84"/>
    </row>
    <row r="7" spans="1:21">
      <c r="A7" s="94" t="s">
        <v>1239</v>
      </c>
      <c r="B7" s="133" t="s">
        <v>1500</v>
      </c>
      <c r="C7" s="159"/>
      <c r="D7" s="49"/>
      <c r="E7" s="1096" t="s">
        <v>1240</v>
      </c>
      <c r="F7" s="1096"/>
      <c r="G7" s="49"/>
      <c r="H7" s="1096" t="s">
        <v>1241</v>
      </c>
      <c r="I7" s="1096"/>
      <c r="J7" s="134"/>
      <c r="K7" s="1096" t="s">
        <v>1242</v>
      </c>
      <c r="L7" s="1096"/>
      <c r="M7" s="49"/>
      <c r="N7" s="1096" t="s">
        <v>1243</v>
      </c>
      <c r="O7" s="1096"/>
      <c r="Q7" s="1094" t="s">
        <v>1244</v>
      </c>
      <c r="R7" s="1094"/>
    </row>
    <row r="8" spans="1:21">
      <c r="A8" s="81" t="s">
        <v>1245</v>
      </c>
      <c r="B8" s="137" t="s">
        <v>388</v>
      </c>
      <c r="C8" s="160" t="s">
        <v>389</v>
      </c>
      <c r="D8" s="49"/>
      <c r="E8" s="139" t="s">
        <v>388</v>
      </c>
      <c r="F8" s="138" t="s">
        <v>389</v>
      </c>
      <c r="G8" s="49"/>
      <c r="H8" s="139" t="s">
        <v>388</v>
      </c>
      <c r="I8" s="138" t="s">
        <v>389</v>
      </c>
      <c r="J8" s="138"/>
      <c r="K8" s="139" t="s">
        <v>388</v>
      </c>
      <c r="L8" s="138" t="s">
        <v>389</v>
      </c>
      <c r="M8" s="49"/>
      <c r="N8" s="139" t="s">
        <v>388</v>
      </c>
      <c r="O8" s="138" t="s">
        <v>389</v>
      </c>
      <c r="Q8" s="139" t="s">
        <v>388</v>
      </c>
      <c r="R8" s="85" t="s">
        <v>389</v>
      </c>
    </row>
    <row r="9" spans="1:21" ht="10.5" customHeight="1" thickBot="1">
      <c r="A9" s="86"/>
      <c r="B9" s="140"/>
      <c r="C9" s="162"/>
      <c r="D9" s="142"/>
      <c r="E9" s="143"/>
      <c r="F9" s="141"/>
      <c r="G9" s="142"/>
      <c r="H9" s="143"/>
      <c r="I9" s="141"/>
      <c r="J9" s="141"/>
      <c r="K9" s="143"/>
      <c r="L9" s="141"/>
      <c r="M9" s="142"/>
      <c r="N9" s="143"/>
      <c r="O9" s="141"/>
      <c r="P9" s="141"/>
      <c r="Q9" s="143"/>
      <c r="R9" s="82"/>
      <c r="S9" s="82"/>
    </row>
    <row r="10" spans="1:21" ht="10" customHeight="1">
      <c r="A10" s="94"/>
      <c r="B10" s="133"/>
      <c r="C10" s="159"/>
      <c r="D10" s="49"/>
      <c r="E10" s="144"/>
      <c r="F10" s="134"/>
      <c r="G10" s="49"/>
      <c r="H10" s="144"/>
      <c r="I10" s="134"/>
      <c r="J10" s="134"/>
      <c r="K10" s="144"/>
      <c r="L10" s="134"/>
      <c r="M10" s="49"/>
      <c r="N10" s="144"/>
      <c r="O10" s="134"/>
      <c r="Q10" s="144"/>
      <c r="R10" s="101"/>
    </row>
    <row r="11" spans="1:21" ht="13">
      <c r="A11" s="47" t="s">
        <v>390</v>
      </c>
      <c r="B11" s="133">
        <f>IF(A11&lt;&gt;0,E11+H11+K11+N11+Q11,"")</f>
        <v>23308</v>
      </c>
      <c r="C11" s="159">
        <f>SUM(C13+C95)</f>
        <v>100</v>
      </c>
      <c r="D11" s="49"/>
      <c r="E11" s="257">
        <f>SUM(E13+E95)</f>
        <v>8774</v>
      </c>
      <c r="F11" s="377">
        <f>IF(A11&lt;&gt;0,E11/B11*100,"")</f>
        <v>37.643727475544878</v>
      </c>
      <c r="G11" s="193"/>
      <c r="H11" s="257">
        <f>SUM(H13+H95)</f>
        <v>11557</v>
      </c>
      <c r="I11" s="377">
        <f>IF(A11&lt;&gt;0,H11/B11*100,"")</f>
        <v>49.583833876780503</v>
      </c>
      <c r="J11" s="377"/>
      <c r="K11" s="257">
        <f>SUM(K13+K95)</f>
        <v>2417</v>
      </c>
      <c r="L11" s="377">
        <f>IF(A11&lt;&gt;0,K11/B11*100,"")</f>
        <v>10.36983010125279</v>
      </c>
      <c r="M11" s="193"/>
      <c r="N11" s="257">
        <f>SUM(N13+N95)</f>
        <v>363</v>
      </c>
      <c r="O11" s="377">
        <f>IF(A11&lt;&gt;0,N11/B11*100,"")</f>
        <v>1.5574051827698645</v>
      </c>
      <c r="P11" s="68"/>
      <c r="Q11" s="257">
        <f>SUM(Q13+Q95)</f>
        <v>197</v>
      </c>
      <c r="R11" s="803">
        <f>IF(A11&lt;&gt;0,Q11/B11*100,"")</f>
        <v>0.84520336365196502</v>
      </c>
      <c r="U11" s="257"/>
    </row>
    <row r="12" spans="1:21">
      <c r="B12" s="133" t="str">
        <f t="shared" ref="B12:B75" si="0">IF(A12&lt;&gt;0,E12+H12+K12+N12+Q12,"")</f>
        <v/>
      </c>
      <c r="C12" s="159" t="str">
        <f t="shared" ref="C12:C75" si="1">IF(A12&lt;&gt;0,B12/$B$11*100,"")</f>
        <v/>
      </c>
      <c r="D12" s="49"/>
      <c r="E12" s="257"/>
      <c r="F12" s="377" t="str">
        <f t="shared" ref="F12:F75" si="2">IF(A12&lt;&gt;0,E12/B12*100,"")</f>
        <v/>
      </c>
      <c r="G12" s="193"/>
      <c r="H12" s="257"/>
      <c r="I12" s="377" t="str">
        <f t="shared" ref="I12:I75" si="3">IF(A12&lt;&gt;0,H12/B12*100,"")</f>
        <v/>
      </c>
      <c r="J12" s="377"/>
      <c r="K12" s="257"/>
      <c r="L12" s="377" t="str">
        <f t="shared" ref="L12:L75" si="4">IF(A12&lt;&gt;0,K12/B12*100,"")</f>
        <v/>
      </c>
      <c r="M12" s="193"/>
      <c r="N12" s="257"/>
      <c r="O12" s="377" t="str">
        <f t="shared" ref="O12:O75" si="5">IF(A12&lt;&gt;0,N12/B12*100,"")</f>
        <v/>
      </c>
      <c r="P12" s="68"/>
      <c r="Q12" s="257"/>
      <c r="R12" s="803" t="str">
        <f t="shared" ref="R12:R75" si="6">IF(A12&lt;&gt;0,Q12/B12*100,"")</f>
        <v/>
      </c>
      <c r="U12" s="257"/>
    </row>
    <row r="13" spans="1:21" ht="13">
      <c r="A13" s="47" t="s">
        <v>391</v>
      </c>
      <c r="B13" s="133">
        <f t="shared" si="0"/>
        <v>14885</v>
      </c>
      <c r="C13" s="159">
        <f t="shared" si="1"/>
        <v>63.862193238373088</v>
      </c>
      <c r="D13" s="49"/>
      <c r="E13" s="257">
        <f>SUM(E15+E26+E34+E74+E60+E81+E93)</f>
        <v>5368</v>
      </c>
      <c r="F13" s="377">
        <f t="shared" si="2"/>
        <v>36.063150822976148</v>
      </c>
      <c r="G13" s="193"/>
      <c r="H13" s="257">
        <f>SUM(H15+H26+H34+H74+H60+H81+H93)</f>
        <v>7507</v>
      </c>
      <c r="I13" s="377">
        <f t="shared" si="3"/>
        <v>50.433322136378898</v>
      </c>
      <c r="J13" s="377"/>
      <c r="K13" s="257">
        <f>SUM(K15+K26+K34+K74+K60+K81+K93)</f>
        <v>1642</v>
      </c>
      <c r="L13" s="377">
        <f t="shared" si="4"/>
        <v>11.031239502855223</v>
      </c>
      <c r="M13" s="193"/>
      <c r="N13" s="257">
        <f>SUM(N15+N26+N34+N74+N60+N81+N93)</f>
        <v>241</v>
      </c>
      <c r="O13" s="377">
        <f t="shared" si="5"/>
        <v>1.6190796103459859</v>
      </c>
      <c r="P13" s="68"/>
      <c r="Q13" s="257">
        <f>SUM(Q15+Q26+Q34+Q74+Q60+Q81+Q93)</f>
        <v>127</v>
      </c>
      <c r="R13" s="803">
        <f t="shared" si="6"/>
        <v>0.8532079274437353</v>
      </c>
      <c r="U13" s="257"/>
    </row>
    <row r="14" spans="1:21" ht="13">
      <c r="A14" s="47"/>
      <c r="B14" s="133" t="str">
        <f t="shared" si="0"/>
        <v/>
      </c>
      <c r="C14" s="159"/>
      <c r="D14" s="49"/>
      <c r="E14" s="257"/>
      <c r="F14" s="377" t="str">
        <f t="shared" si="2"/>
        <v/>
      </c>
      <c r="G14" s="193"/>
      <c r="H14" s="257"/>
      <c r="I14" s="377" t="str">
        <f t="shared" si="3"/>
        <v/>
      </c>
      <c r="J14" s="377"/>
      <c r="K14" s="257"/>
      <c r="L14" s="377" t="str">
        <f t="shared" si="4"/>
        <v/>
      </c>
      <c r="M14" s="193"/>
      <c r="N14" s="257"/>
      <c r="O14" s="377" t="str">
        <f t="shared" si="5"/>
        <v/>
      </c>
      <c r="P14" s="68"/>
      <c r="Q14" s="257"/>
      <c r="R14" s="803"/>
    </row>
    <row r="15" spans="1:21" ht="13">
      <c r="A15" s="47" t="s">
        <v>392</v>
      </c>
      <c r="B15" s="133">
        <f t="shared" si="0"/>
        <v>1395</v>
      </c>
      <c r="C15" s="159">
        <f t="shared" si="1"/>
        <v>5.9850695040329498</v>
      </c>
      <c r="D15" s="49"/>
      <c r="E15" s="257">
        <f>SUM(E16+E21)</f>
        <v>451</v>
      </c>
      <c r="F15" s="377">
        <f t="shared" si="2"/>
        <v>32.329749103942653</v>
      </c>
      <c r="G15" s="193"/>
      <c r="H15" s="257">
        <f>SUM(H16+H21)</f>
        <v>688</v>
      </c>
      <c r="I15" s="377">
        <f t="shared" si="3"/>
        <v>49.318996415770613</v>
      </c>
      <c r="J15" s="377"/>
      <c r="K15" s="257">
        <f>SUM(K16+K21)</f>
        <v>208</v>
      </c>
      <c r="L15" s="377">
        <f t="shared" si="4"/>
        <v>14.910394265232977</v>
      </c>
      <c r="M15" s="193"/>
      <c r="N15" s="257">
        <f>SUM(N16+N21)</f>
        <v>28</v>
      </c>
      <c r="O15" s="377">
        <f t="shared" si="5"/>
        <v>2.0071684587813619</v>
      </c>
      <c r="P15" s="68"/>
      <c r="Q15" s="257">
        <f>SUM(Q16+Q21)</f>
        <v>20</v>
      </c>
      <c r="R15" s="803">
        <f t="shared" si="6"/>
        <v>1.4336917562724014</v>
      </c>
    </row>
    <row r="16" spans="1:21">
      <c r="A16" s="81" t="s">
        <v>161</v>
      </c>
      <c r="B16" s="133">
        <f t="shared" si="0"/>
        <v>432</v>
      </c>
      <c r="C16" s="159">
        <f t="shared" si="1"/>
        <v>1.8534408786682683</v>
      </c>
      <c r="D16" s="49"/>
      <c r="E16" s="257">
        <f>SUM(E17:E19)</f>
        <v>106</v>
      </c>
      <c r="F16" s="377">
        <f t="shared" si="2"/>
        <v>24.537037037037038</v>
      </c>
      <c r="G16" s="193"/>
      <c r="H16" s="257">
        <f>SUM(H17:H19)</f>
        <v>224</v>
      </c>
      <c r="I16" s="377">
        <f t="shared" si="3"/>
        <v>51.851851851851848</v>
      </c>
      <c r="J16" s="377"/>
      <c r="K16" s="257">
        <f>SUM(K17:K19)</f>
        <v>82</v>
      </c>
      <c r="L16" s="377">
        <f t="shared" si="4"/>
        <v>18.981481481481481</v>
      </c>
      <c r="M16" s="193"/>
      <c r="N16" s="257">
        <f>SUM(N17:N19)</f>
        <v>12</v>
      </c>
      <c r="O16" s="377">
        <f t="shared" si="5"/>
        <v>2.7777777777777777</v>
      </c>
      <c r="P16" s="68"/>
      <c r="Q16" s="257">
        <f>SUM(Q17:Q19)</f>
        <v>8</v>
      </c>
      <c r="R16" s="803">
        <f t="shared" si="6"/>
        <v>1.8518518518518516</v>
      </c>
    </row>
    <row r="17" spans="1:18">
      <c r="A17" s="81" t="s">
        <v>162</v>
      </c>
      <c r="B17" s="133">
        <f>IF(A17&lt;&gt;0,E17+H17+K17+N17+Q17,"")</f>
        <v>68</v>
      </c>
      <c r="C17" s="159">
        <f t="shared" si="1"/>
        <v>0.29174532349407928</v>
      </c>
      <c r="D17" s="49"/>
      <c r="E17" s="739">
        <v>14</v>
      </c>
      <c r="F17" s="377">
        <f t="shared" si="2"/>
        <v>20.588235294117645</v>
      </c>
      <c r="G17" s="568"/>
      <c r="H17" s="739">
        <v>36</v>
      </c>
      <c r="I17" s="377">
        <f t="shared" si="3"/>
        <v>52.941176470588239</v>
      </c>
      <c r="J17" s="568"/>
      <c r="K17" s="739">
        <v>15</v>
      </c>
      <c r="L17" s="377">
        <f t="shared" si="4"/>
        <v>22.058823529411764</v>
      </c>
      <c r="M17" s="568"/>
      <c r="N17" s="739">
        <v>3</v>
      </c>
      <c r="O17" s="377">
        <f t="shared" si="5"/>
        <v>4.4117647058823533</v>
      </c>
      <c r="P17" s="568"/>
      <c r="Q17" s="739">
        <v>0</v>
      </c>
      <c r="R17" s="803">
        <f t="shared" si="6"/>
        <v>0</v>
      </c>
    </row>
    <row r="18" spans="1:18">
      <c r="A18" s="81" t="s">
        <v>163</v>
      </c>
      <c r="B18" s="133">
        <f>IF(A18&lt;&gt;0,E18+H18+K18+N18+Q18,"")</f>
        <v>106</v>
      </c>
      <c r="C18" s="159">
        <f t="shared" si="1"/>
        <v>0.45477947485841774</v>
      </c>
      <c r="D18" s="49"/>
      <c r="E18" s="739">
        <v>24</v>
      </c>
      <c r="F18" s="377">
        <f t="shared" si="2"/>
        <v>22.641509433962266</v>
      </c>
      <c r="G18" s="568"/>
      <c r="H18" s="739">
        <v>56</v>
      </c>
      <c r="I18" s="377">
        <f t="shared" si="3"/>
        <v>52.830188679245282</v>
      </c>
      <c r="J18" s="568"/>
      <c r="K18" s="739">
        <v>24</v>
      </c>
      <c r="L18" s="377">
        <f t="shared" si="4"/>
        <v>22.641509433962266</v>
      </c>
      <c r="M18" s="568"/>
      <c r="N18" s="739">
        <v>2</v>
      </c>
      <c r="O18" s="377">
        <f t="shared" si="5"/>
        <v>1.8867924528301887</v>
      </c>
      <c r="P18" s="568"/>
      <c r="Q18" s="739">
        <v>0</v>
      </c>
      <c r="R18" s="803">
        <f t="shared" si="6"/>
        <v>0</v>
      </c>
    </row>
    <row r="19" spans="1:18">
      <c r="A19" s="81" t="s">
        <v>164</v>
      </c>
      <c r="B19" s="133">
        <f>IF(A19&lt;&gt;0,E19+H19+K19+N19+Q19,"")</f>
        <v>258</v>
      </c>
      <c r="C19" s="159">
        <f t="shared" si="1"/>
        <v>1.1069160803157714</v>
      </c>
      <c r="D19" s="49"/>
      <c r="E19" s="739">
        <v>68</v>
      </c>
      <c r="F19" s="377">
        <f t="shared" si="2"/>
        <v>26.356589147286826</v>
      </c>
      <c r="G19" s="568"/>
      <c r="H19" s="739">
        <v>132</v>
      </c>
      <c r="I19" s="377">
        <f t="shared" si="3"/>
        <v>51.162790697674424</v>
      </c>
      <c r="J19" s="568"/>
      <c r="K19" s="739">
        <v>43</v>
      </c>
      <c r="L19" s="377">
        <f t="shared" si="4"/>
        <v>16.666666666666664</v>
      </c>
      <c r="M19" s="568"/>
      <c r="N19" s="739">
        <v>7</v>
      </c>
      <c r="O19" s="377">
        <f t="shared" si="5"/>
        <v>2.7131782945736433</v>
      </c>
      <c r="P19" s="568"/>
      <c r="Q19" s="739">
        <v>8</v>
      </c>
      <c r="R19" s="803">
        <f t="shared" si="6"/>
        <v>3.1007751937984498</v>
      </c>
    </row>
    <row r="20" spans="1:18">
      <c r="B20" s="133" t="str">
        <f t="shared" si="0"/>
        <v/>
      </c>
      <c r="C20" s="159" t="str">
        <f t="shared" si="1"/>
        <v/>
      </c>
      <c r="D20" s="49"/>
      <c r="E20" s="257"/>
      <c r="F20" s="377" t="str">
        <f t="shared" si="2"/>
        <v/>
      </c>
      <c r="G20" s="193"/>
      <c r="H20" s="257"/>
      <c r="I20" s="377" t="str">
        <f t="shared" si="3"/>
        <v/>
      </c>
      <c r="J20" s="377"/>
      <c r="K20" s="257"/>
      <c r="L20" s="377" t="str">
        <f t="shared" si="4"/>
        <v/>
      </c>
      <c r="M20" s="193"/>
      <c r="N20" s="257"/>
      <c r="O20" s="377" t="str">
        <f t="shared" si="5"/>
        <v/>
      </c>
      <c r="P20" s="68"/>
      <c r="Q20" s="257"/>
      <c r="R20" s="803" t="str">
        <f t="shared" si="6"/>
        <v/>
      </c>
    </row>
    <row r="21" spans="1:18">
      <c r="A21" s="81" t="s">
        <v>165</v>
      </c>
      <c r="B21" s="133">
        <f t="shared" si="0"/>
        <v>963</v>
      </c>
      <c r="C21" s="159">
        <f t="shared" si="1"/>
        <v>4.1316286253646819</v>
      </c>
      <c r="D21" s="49"/>
      <c r="E21" s="257">
        <f>SUM(E22:E24)</f>
        <v>345</v>
      </c>
      <c r="F21" s="377">
        <f t="shared" si="2"/>
        <v>35.825545171339563</v>
      </c>
      <c r="G21" s="193"/>
      <c r="H21" s="257">
        <f>SUM(H22:H24)</f>
        <v>464</v>
      </c>
      <c r="I21" s="377">
        <f t="shared" si="3"/>
        <v>48.182762201453791</v>
      </c>
      <c r="J21" s="377"/>
      <c r="K21" s="257">
        <f>SUM(K22:K24)</f>
        <v>126</v>
      </c>
      <c r="L21" s="377">
        <f t="shared" si="4"/>
        <v>13.084112149532709</v>
      </c>
      <c r="M21" s="193"/>
      <c r="N21" s="257">
        <f>SUM(N22:N24)</f>
        <v>16</v>
      </c>
      <c r="O21" s="377">
        <f t="shared" si="5"/>
        <v>1.6614745586708204</v>
      </c>
      <c r="P21" s="68"/>
      <c r="Q21" s="257">
        <f>SUM(Q22:Q24)</f>
        <v>12</v>
      </c>
      <c r="R21" s="803">
        <f t="shared" si="6"/>
        <v>1.2461059190031152</v>
      </c>
    </row>
    <row r="22" spans="1:18">
      <c r="A22" s="81" t="s">
        <v>166</v>
      </c>
      <c r="B22" s="133">
        <f>IF(A22&lt;&gt;0,E22+H22+K22+N22+Q22,"")</f>
        <v>329</v>
      </c>
      <c r="C22" s="159">
        <f t="shared" si="1"/>
        <v>1.4115325210228247</v>
      </c>
      <c r="D22" s="49"/>
      <c r="E22" s="739">
        <v>103</v>
      </c>
      <c r="F22" s="377">
        <f t="shared" si="2"/>
        <v>31.306990881458969</v>
      </c>
      <c r="G22" s="568"/>
      <c r="H22" s="739">
        <v>165</v>
      </c>
      <c r="I22" s="377">
        <f t="shared" si="3"/>
        <v>50.151975683890583</v>
      </c>
      <c r="J22" s="568"/>
      <c r="K22" s="739">
        <v>50</v>
      </c>
      <c r="L22" s="377">
        <f t="shared" si="4"/>
        <v>15.19756838905775</v>
      </c>
      <c r="M22" s="568"/>
      <c r="N22" s="739">
        <v>7</v>
      </c>
      <c r="O22" s="377">
        <f t="shared" si="5"/>
        <v>2.1276595744680851</v>
      </c>
      <c r="P22" s="568"/>
      <c r="Q22" s="739">
        <v>4</v>
      </c>
      <c r="R22" s="803">
        <f t="shared" si="6"/>
        <v>1.21580547112462</v>
      </c>
    </row>
    <row r="23" spans="1:18">
      <c r="A23" s="81" t="s">
        <v>167</v>
      </c>
      <c r="B23" s="133">
        <f>IF(A23&lt;&gt;0,E23+H23+K23+N23+Q23,"")</f>
        <v>100</v>
      </c>
      <c r="C23" s="159">
        <f t="shared" si="1"/>
        <v>0.42903724043246949</v>
      </c>
      <c r="D23" s="49"/>
      <c r="E23" s="739">
        <v>20</v>
      </c>
      <c r="F23" s="377">
        <f t="shared" si="2"/>
        <v>20</v>
      </c>
      <c r="G23" s="568"/>
      <c r="H23" s="739">
        <v>44</v>
      </c>
      <c r="I23" s="377">
        <f t="shared" si="3"/>
        <v>44</v>
      </c>
      <c r="J23" s="568"/>
      <c r="K23" s="739">
        <v>27</v>
      </c>
      <c r="L23" s="377">
        <f t="shared" si="4"/>
        <v>27</v>
      </c>
      <c r="M23" s="568"/>
      <c r="N23" s="739">
        <v>4</v>
      </c>
      <c r="O23" s="377">
        <f t="shared" si="5"/>
        <v>4</v>
      </c>
      <c r="P23" s="568"/>
      <c r="Q23" s="739">
        <v>5</v>
      </c>
      <c r="R23" s="803">
        <f t="shared" si="6"/>
        <v>5</v>
      </c>
    </row>
    <row r="24" spans="1:18">
      <c r="A24" s="81" t="s">
        <v>168</v>
      </c>
      <c r="B24" s="133">
        <f>IF(A24&lt;&gt;0,E24+H24+K24+N24+Q24,"")</f>
        <v>534</v>
      </c>
      <c r="C24" s="159">
        <f t="shared" si="1"/>
        <v>2.2910588639093876</v>
      </c>
      <c r="D24" s="49"/>
      <c r="E24" s="739">
        <v>222</v>
      </c>
      <c r="F24" s="377">
        <f t="shared" si="2"/>
        <v>41.573033707865171</v>
      </c>
      <c r="G24" s="568"/>
      <c r="H24" s="739">
        <v>255</v>
      </c>
      <c r="I24" s="377">
        <f t="shared" si="3"/>
        <v>47.752808988764045</v>
      </c>
      <c r="J24" s="568"/>
      <c r="K24" s="739">
        <v>49</v>
      </c>
      <c r="L24" s="377">
        <f t="shared" si="4"/>
        <v>9.1760299625468171</v>
      </c>
      <c r="M24" s="568"/>
      <c r="N24" s="739">
        <v>5</v>
      </c>
      <c r="O24" s="377">
        <f t="shared" si="5"/>
        <v>0.93632958801498134</v>
      </c>
      <c r="P24" s="568"/>
      <c r="Q24" s="739">
        <v>3</v>
      </c>
      <c r="R24" s="803">
        <f t="shared" si="6"/>
        <v>0.5617977528089888</v>
      </c>
    </row>
    <row r="25" spans="1:18">
      <c r="B25" s="133" t="str">
        <f t="shared" si="0"/>
        <v/>
      </c>
      <c r="C25" s="159" t="str">
        <f t="shared" si="1"/>
        <v/>
      </c>
      <c r="D25" s="49"/>
      <c r="E25" s="257"/>
      <c r="F25" s="377" t="str">
        <f t="shared" si="2"/>
        <v/>
      </c>
      <c r="G25" s="193"/>
      <c r="H25" s="257"/>
      <c r="I25" s="377" t="str">
        <f t="shared" si="3"/>
        <v/>
      </c>
      <c r="J25" s="377"/>
      <c r="K25" s="257"/>
      <c r="L25" s="377" t="str">
        <f t="shared" si="4"/>
        <v/>
      </c>
      <c r="M25" s="193"/>
      <c r="N25" s="257"/>
      <c r="O25" s="377" t="str">
        <f t="shared" si="5"/>
        <v/>
      </c>
      <c r="P25" s="68"/>
      <c r="Q25" s="257"/>
      <c r="R25" s="803" t="str">
        <f t="shared" si="6"/>
        <v/>
      </c>
    </row>
    <row r="26" spans="1:18" ht="13">
      <c r="A26" s="47" t="s">
        <v>449</v>
      </c>
      <c r="B26" s="133">
        <f t="shared" si="0"/>
        <v>1033</v>
      </c>
      <c r="C26" s="159">
        <f t="shared" si="1"/>
        <v>4.4319546936674099</v>
      </c>
      <c r="D26" s="49"/>
      <c r="E26" s="257">
        <f>SUM(E27)</f>
        <v>458</v>
      </c>
      <c r="F26" s="377">
        <f t="shared" si="2"/>
        <v>44.336882865440465</v>
      </c>
      <c r="G26" s="193"/>
      <c r="H26" s="257">
        <f>SUM(H27)</f>
        <v>461</v>
      </c>
      <c r="I26" s="377">
        <f t="shared" si="3"/>
        <v>44.627299128751204</v>
      </c>
      <c r="J26" s="377"/>
      <c r="K26" s="257">
        <f>SUM(K27)</f>
        <v>100</v>
      </c>
      <c r="L26" s="377">
        <f t="shared" si="4"/>
        <v>9.6805421103581804</v>
      </c>
      <c r="M26" s="193"/>
      <c r="N26" s="257">
        <f>SUM(N27)</f>
        <v>11</v>
      </c>
      <c r="O26" s="377">
        <f t="shared" si="5"/>
        <v>1.0648596321393997</v>
      </c>
      <c r="P26" s="68"/>
      <c r="Q26" s="257">
        <f>SUM(Q27)</f>
        <v>3</v>
      </c>
      <c r="R26" s="803">
        <f t="shared" si="6"/>
        <v>0.29041626331074544</v>
      </c>
    </row>
    <row r="27" spans="1:18">
      <c r="A27" s="81" t="s">
        <v>169</v>
      </c>
      <c r="B27" s="133">
        <f t="shared" si="0"/>
        <v>1033</v>
      </c>
      <c r="C27" s="159">
        <f t="shared" si="1"/>
        <v>4.4319546936674099</v>
      </c>
      <c r="D27" s="49"/>
      <c r="E27" s="257">
        <f>SUM(E28:E32)</f>
        <v>458</v>
      </c>
      <c r="F27" s="377">
        <f t="shared" si="2"/>
        <v>44.336882865440465</v>
      </c>
      <c r="G27" s="193"/>
      <c r="H27" s="257">
        <f>SUM(H28:H32)</f>
        <v>461</v>
      </c>
      <c r="I27" s="377">
        <f t="shared" si="3"/>
        <v>44.627299128751204</v>
      </c>
      <c r="J27" s="377"/>
      <c r="K27" s="257">
        <f>SUM(K28:K32)</f>
        <v>100</v>
      </c>
      <c r="L27" s="377">
        <f t="shared" si="4"/>
        <v>9.6805421103581804</v>
      </c>
      <c r="M27" s="193"/>
      <c r="N27" s="257">
        <f>SUM(N28:N32)</f>
        <v>11</v>
      </c>
      <c r="O27" s="377">
        <f t="shared" si="5"/>
        <v>1.0648596321393997</v>
      </c>
      <c r="P27" s="68"/>
      <c r="Q27" s="257">
        <f>SUM(Q28:Q32)</f>
        <v>3</v>
      </c>
      <c r="R27" s="803">
        <f t="shared" si="6"/>
        <v>0.29041626331074544</v>
      </c>
    </row>
    <row r="28" spans="1:18">
      <c r="A28" s="81" t="s">
        <v>170</v>
      </c>
      <c r="B28" s="133">
        <f t="shared" si="0"/>
        <v>139</v>
      </c>
      <c r="C28" s="159">
        <f t="shared" si="1"/>
        <v>0.59636176420113274</v>
      </c>
      <c r="D28" s="49"/>
      <c r="E28" s="739">
        <v>46</v>
      </c>
      <c r="F28" s="377">
        <f t="shared" si="2"/>
        <v>33.093525179856115</v>
      </c>
      <c r="G28" s="568"/>
      <c r="H28" s="739">
        <v>70</v>
      </c>
      <c r="I28" s="377">
        <f t="shared" si="3"/>
        <v>50.359712230215827</v>
      </c>
      <c r="J28" s="568"/>
      <c r="K28" s="739">
        <v>21</v>
      </c>
      <c r="L28" s="377">
        <f t="shared" si="4"/>
        <v>15.107913669064748</v>
      </c>
      <c r="M28" s="568"/>
      <c r="N28" s="739">
        <v>2</v>
      </c>
      <c r="O28" s="377">
        <f t="shared" si="5"/>
        <v>1.4388489208633095</v>
      </c>
      <c r="P28" s="568"/>
      <c r="Q28" s="739">
        <v>0</v>
      </c>
      <c r="R28" s="803">
        <f t="shared" si="6"/>
        <v>0</v>
      </c>
    </row>
    <row r="29" spans="1:18">
      <c r="A29" s="81" t="s">
        <v>171</v>
      </c>
      <c r="B29" s="133">
        <f t="shared" si="0"/>
        <v>258</v>
      </c>
      <c r="C29" s="159">
        <f t="shared" si="1"/>
        <v>1.1069160803157714</v>
      </c>
      <c r="D29" s="49"/>
      <c r="E29" s="739">
        <v>118</v>
      </c>
      <c r="F29" s="377">
        <f t="shared" si="2"/>
        <v>45.736434108527128</v>
      </c>
      <c r="G29" s="568"/>
      <c r="H29" s="739">
        <v>106</v>
      </c>
      <c r="I29" s="377">
        <f t="shared" si="3"/>
        <v>41.085271317829459</v>
      </c>
      <c r="J29" s="568"/>
      <c r="K29" s="739">
        <v>28</v>
      </c>
      <c r="L29" s="377">
        <f t="shared" si="4"/>
        <v>10.852713178294573</v>
      </c>
      <c r="M29" s="568"/>
      <c r="N29" s="739">
        <v>4</v>
      </c>
      <c r="O29" s="377">
        <f t="shared" si="5"/>
        <v>1.5503875968992249</v>
      </c>
      <c r="P29" s="568"/>
      <c r="Q29" s="739">
        <v>2</v>
      </c>
      <c r="R29" s="803">
        <f t="shared" si="6"/>
        <v>0.77519379844961245</v>
      </c>
    </row>
    <row r="30" spans="1:18">
      <c r="A30" s="81" t="s">
        <v>172</v>
      </c>
      <c r="B30" s="133">
        <f t="shared" si="0"/>
        <v>175</v>
      </c>
      <c r="C30" s="159">
        <f t="shared" si="1"/>
        <v>0.75081517075682169</v>
      </c>
      <c r="D30" s="49"/>
      <c r="E30" s="739">
        <v>81</v>
      </c>
      <c r="F30" s="377">
        <f t="shared" si="2"/>
        <v>46.285714285714285</v>
      </c>
      <c r="G30" s="568"/>
      <c r="H30" s="739">
        <v>76</v>
      </c>
      <c r="I30" s="377">
        <f t="shared" si="3"/>
        <v>43.428571428571431</v>
      </c>
      <c r="J30" s="568"/>
      <c r="K30" s="739">
        <v>14</v>
      </c>
      <c r="L30" s="377">
        <f t="shared" si="4"/>
        <v>8</v>
      </c>
      <c r="M30" s="568"/>
      <c r="N30" s="739">
        <v>4</v>
      </c>
      <c r="O30" s="377">
        <f t="shared" si="5"/>
        <v>2.2857142857142856</v>
      </c>
      <c r="P30" s="568"/>
      <c r="Q30" s="739">
        <v>0</v>
      </c>
      <c r="R30" s="803">
        <f t="shared" si="6"/>
        <v>0</v>
      </c>
    </row>
    <row r="31" spans="1:18">
      <c r="A31" s="81" t="s">
        <v>173</v>
      </c>
      <c r="B31" s="133">
        <f t="shared" si="0"/>
        <v>268</v>
      </c>
      <c r="C31" s="159">
        <f t="shared" si="1"/>
        <v>1.1498198043590182</v>
      </c>
      <c r="D31" s="49"/>
      <c r="E31" s="739">
        <v>128</v>
      </c>
      <c r="F31" s="377">
        <f t="shared" si="2"/>
        <v>47.761194029850742</v>
      </c>
      <c r="G31" s="568"/>
      <c r="H31" s="739">
        <v>120</v>
      </c>
      <c r="I31" s="377">
        <f t="shared" si="3"/>
        <v>44.776119402985074</v>
      </c>
      <c r="J31" s="568"/>
      <c r="K31" s="739">
        <v>18</v>
      </c>
      <c r="L31" s="377">
        <f t="shared" si="4"/>
        <v>6.7164179104477615</v>
      </c>
      <c r="M31" s="568"/>
      <c r="N31" s="739">
        <v>1</v>
      </c>
      <c r="O31" s="377">
        <f t="shared" si="5"/>
        <v>0.37313432835820892</v>
      </c>
      <c r="P31" s="568"/>
      <c r="Q31" s="739">
        <v>1</v>
      </c>
      <c r="R31" s="803">
        <f t="shared" si="6"/>
        <v>0.37313432835820892</v>
      </c>
    </row>
    <row r="32" spans="1:18">
      <c r="A32" s="81" t="s">
        <v>174</v>
      </c>
      <c r="B32" s="133">
        <f t="shared" si="0"/>
        <v>193</v>
      </c>
      <c r="C32" s="159">
        <f t="shared" si="1"/>
        <v>0.82804187403466623</v>
      </c>
      <c r="D32" s="49"/>
      <c r="E32" s="739">
        <v>85</v>
      </c>
      <c r="F32" s="377">
        <f t="shared" si="2"/>
        <v>44.041450777202073</v>
      </c>
      <c r="G32" s="568"/>
      <c r="H32" s="739">
        <v>89</v>
      </c>
      <c r="I32" s="377">
        <f t="shared" si="3"/>
        <v>46.1139896373057</v>
      </c>
      <c r="J32" s="568"/>
      <c r="K32" s="739">
        <v>19</v>
      </c>
      <c r="L32" s="377">
        <f t="shared" si="4"/>
        <v>9.8445595854922274</v>
      </c>
      <c r="M32" s="568"/>
      <c r="N32" s="739">
        <v>0</v>
      </c>
      <c r="O32" s="377">
        <f t="shared" si="5"/>
        <v>0</v>
      </c>
      <c r="P32" s="568"/>
      <c r="Q32" s="739">
        <v>0</v>
      </c>
      <c r="R32" s="803">
        <f t="shared" si="6"/>
        <v>0</v>
      </c>
    </row>
    <row r="33" spans="1:18">
      <c r="B33" s="133" t="str">
        <f t="shared" si="0"/>
        <v/>
      </c>
      <c r="C33" s="159" t="str">
        <f t="shared" si="1"/>
        <v/>
      </c>
      <c r="D33" s="49"/>
      <c r="E33" s="257"/>
      <c r="F33" s="377" t="str">
        <f t="shared" si="2"/>
        <v/>
      </c>
      <c r="G33" s="193"/>
      <c r="H33" s="257"/>
      <c r="I33" s="377" t="str">
        <f t="shared" si="3"/>
        <v/>
      </c>
      <c r="J33" s="377"/>
      <c r="K33" s="257"/>
      <c r="L33" s="377" t="str">
        <f t="shared" si="4"/>
        <v/>
      </c>
      <c r="M33" s="193"/>
      <c r="N33" s="257"/>
      <c r="O33" s="377" t="str">
        <f t="shared" si="5"/>
        <v/>
      </c>
      <c r="P33" s="68"/>
      <c r="Q33" s="257"/>
      <c r="R33" s="803" t="str">
        <f t="shared" si="6"/>
        <v/>
      </c>
    </row>
    <row r="34" spans="1:18" ht="13">
      <c r="A34" s="47" t="s">
        <v>394</v>
      </c>
      <c r="B34" s="133">
        <f t="shared" si="0"/>
        <v>6692</v>
      </c>
      <c r="C34" s="159">
        <f t="shared" si="1"/>
        <v>28.711172129740863</v>
      </c>
      <c r="D34" s="49"/>
      <c r="E34" s="257">
        <f>SUM(E35+E41+E51+E53)</f>
        <v>2309</v>
      </c>
      <c r="F34" s="377">
        <f t="shared" si="2"/>
        <v>34.503885236102811</v>
      </c>
      <c r="G34" s="193"/>
      <c r="H34" s="257">
        <f>SUM(H35+H41+H51+H53)</f>
        <v>3377</v>
      </c>
      <c r="I34" s="377">
        <f t="shared" si="3"/>
        <v>50.463239689181115</v>
      </c>
      <c r="J34" s="377"/>
      <c r="K34" s="257">
        <f>SUM(K35+K41+K51+K53)</f>
        <v>783</v>
      </c>
      <c r="L34" s="377">
        <f t="shared" si="4"/>
        <v>11.70053795576808</v>
      </c>
      <c r="M34" s="193"/>
      <c r="N34" s="257">
        <f>SUM(N35+N41+N51+N53)</f>
        <v>139</v>
      </c>
      <c r="O34" s="377">
        <f t="shared" si="5"/>
        <v>2.0771069934249851</v>
      </c>
      <c r="P34" s="68"/>
      <c r="Q34" s="257">
        <f>SUM(Q35+Q41+Q51+Q53)</f>
        <v>84</v>
      </c>
      <c r="R34" s="803">
        <f t="shared" si="6"/>
        <v>1.2552301255230125</v>
      </c>
    </row>
    <row r="35" spans="1:18">
      <c r="A35" s="81" t="s">
        <v>175</v>
      </c>
      <c r="B35" s="133">
        <f t="shared" si="0"/>
        <v>2303</v>
      </c>
      <c r="C35" s="159">
        <f t="shared" si="1"/>
        <v>9.8807276471597731</v>
      </c>
      <c r="D35" s="49"/>
      <c r="E35" s="257">
        <f>SUM(E36:E39)</f>
        <v>875</v>
      </c>
      <c r="F35" s="377">
        <f t="shared" si="2"/>
        <v>37.993920972644382</v>
      </c>
      <c r="G35" s="193"/>
      <c r="H35" s="257">
        <f>SUM(H36:H39)</f>
        <v>1220</v>
      </c>
      <c r="I35" s="377">
        <f t="shared" si="3"/>
        <v>52.974381241858445</v>
      </c>
      <c r="J35" s="377"/>
      <c r="K35" s="257">
        <f>SUM(K36:K39)</f>
        <v>172</v>
      </c>
      <c r="L35" s="377">
        <f t="shared" si="4"/>
        <v>7.468519322622666</v>
      </c>
      <c r="M35" s="193"/>
      <c r="N35" s="257">
        <f>SUM(N36:N39)</f>
        <v>23</v>
      </c>
      <c r="O35" s="377">
        <f t="shared" si="5"/>
        <v>0.99869735128093795</v>
      </c>
      <c r="P35" s="68"/>
      <c r="Q35" s="257">
        <f>SUM(Q36:Q39)</f>
        <v>13</v>
      </c>
      <c r="R35" s="803">
        <f t="shared" si="6"/>
        <v>0.56448111159357361</v>
      </c>
    </row>
    <row r="36" spans="1:18">
      <c r="A36" s="81" t="s">
        <v>176</v>
      </c>
      <c r="B36" s="133">
        <f t="shared" si="0"/>
        <v>1212</v>
      </c>
      <c r="C36" s="159">
        <f t="shared" si="1"/>
        <v>5.1999313540415306</v>
      </c>
      <c r="D36" s="49"/>
      <c r="E36" s="739">
        <v>465</v>
      </c>
      <c r="F36" s="377">
        <f t="shared" si="2"/>
        <v>38.366336633663366</v>
      </c>
      <c r="G36" s="568"/>
      <c r="H36" s="739">
        <v>641</v>
      </c>
      <c r="I36" s="377">
        <f t="shared" si="3"/>
        <v>52.887788778877884</v>
      </c>
      <c r="J36" s="568"/>
      <c r="K36" s="739">
        <v>89</v>
      </c>
      <c r="L36" s="377">
        <f t="shared" si="4"/>
        <v>7.3432343234323429</v>
      </c>
      <c r="M36" s="568"/>
      <c r="N36" s="739">
        <v>10</v>
      </c>
      <c r="O36" s="377">
        <f t="shared" si="5"/>
        <v>0.82508250825082496</v>
      </c>
      <c r="P36" s="568"/>
      <c r="Q36" s="739">
        <v>7</v>
      </c>
      <c r="R36" s="803">
        <f t="shared" si="6"/>
        <v>0.57755775577557755</v>
      </c>
    </row>
    <row r="37" spans="1:18">
      <c r="A37" s="81" t="s">
        <v>177</v>
      </c>
      <c r="B37" s="133">
        <f t="shared" si="0"/>
        <v>663</v>
      </c>
      <c r="C37" s="159">
        <f t="shared" si="1"/>
        <v>2.8445169040672731</v>
      </c>
      <c r="D37" s="49"/>
      <c r="E37" s="739">
        <v>236</v>
      </c>
      <c r="F37" s="377">
        <f t="shared" si="2"/>
        <v>35.595776772247362</v>
      </c>
      <c r="G37" s="568"/>
      <c r="H37" s="739">
        <v>370</v>
      </c>
      <c r="I37" s="377">
        <f t="shared" si="3"/>
        <v>55.806938159879337</v>
      </c>
      <c r="J37" s="568"/>
      <c r="K37" s="739">
        <v>45</v>
      </c>
      <c r="L37" s="377">
        <f t="shared" si="4"/>
        <v>6.7873303167420813</v>
      </c>
      <c r="M37" s="568"/>
      <c r="N37" s="739">
        <v>6</v>
      </c>
      <c r="O37" s="377">
        <f t="shared" si="5"/>
        <v>0.90497737556561098</v>
      </c>
      <c r="P37" s="568"/>
      <c r="Q37" s="739">
        <v>6</v>
      </c>
      <c r="R37" s="803">
        <f t="shared" si="6"/>
        <v>0.90497737556561098</v>
      </c>
    </row>
    <row r="38" spans="1:18">
      <c r="A38" s="81" t="s">
        <v>178</v>
      </c>
      <c r="B38" s="133">
        <f t="shared" si="0"/>
        <v>184</v>
      </c>
      <c r="C38" s="159">
        <f t="shared" si="1"/>
        <v>0.78942852239574401</v>
      </c>
      <c r="D38" s="49"/>
      <c r="E38" s="739">
        <v>83</v>
      </c>
      <c r="F38" s="377">
        <f t="shared" si="2"/>
        <v>45.108695652173914</v>
      </c>
      <c r="G38" s="568"/>
      <c r="H38" s="739">
        <v>90</v>
      </c>
      <c r="I38" s="377">
        <f t="shared" si="3"/>
        <v>48.913043478260867</v>
      </c>
      <c r="J38" s="568"/>
      <c r="K38" s="739">
        <v>9</v>
      </c>
      <c r="L38" s="377">
        <f t="shared" si="4"/>
        <v>4.8913043478260869</v>
      </c>
      <c r="M38" s="568"/>
      <c r="N38" s="739">
        <v>2</v>
      </c>
      <c r="O38" s="377">
        <f t="shared" si="5"/>
        <v>1.0869565217391304</v>
      </c>
      <c r="P38" s="568"/>
      <c r="Q38" s="739">
        <v>0</v>
      </c>
      <c r="R38" s="803">
        <f t="shared" si="6"/>
        <v>0</v>
      </c>
    </row>
    <row r="39" spans="1:18">
      <c r="A39" s="81" t="s">
        <v>179</v>
      </c>
      <c r="B39" s="133">
        <f t="shared" si="0"/>
        <v>244</v>
      </c>
      <c r="C39" s="159">
        <f t="shared" si="1"/>
        <v>1.0468508666552256</v>
      </c>
      <c r="D39" s="49"/>
      <c r="E39" s="739">
        <v>91</v>
      </c>
      <c r="F39" s="377">
        <f t="shared" si="2"/>
        <v>37.295081967213115</v>
      </c>
      <c r="G39" s="568"/>
      <c r="H39" s="739">
        <v>119</v>
      </c>
      <c r="I39" s="377">
        <f t="shared" si="3"/>
        <v>48.770491803278688</v>
      </c>
      <c r="J39" s="568"/>
      <c r="K39" s="739">
        <v>29</v>
      </c>
      <c r="L39" s="377">
        <f t="shared" si="4"/>
        <v>11.885245901639344</v>
      </c>
      <c r="M39" s="568"/>
      <c r="N39" s="739">
        <v>5</v>
      </c>
      <c r="O39" s="377">
        <f t="shared" si="5"/>
        <v>2.0491803278688523</v>
      </c>
      <c r="P39" s="568"/>
      <c r="Q39" s="739">
        <v>0</v>
      </c>
      <c r="R39" s="803">
        <f t="shared" si="6"/>
        <v>0</v>
      </c>
    </row>
    <row r="40" spans="1:18">
      <c r="B40" s="133" t="str">
        <f t="shared" si="0"/>
        <v/>
      </c>
      <c r="C40" s="159" t="str">
        <f t="shared" si="1"/>
        <v/>
      </c>
      <c r="D40" s="49"/>
      <c r="E40" s="257"/>
      <c r="F40" s="377" t="str">
        <f t="shared" si="2"/>
        <v/>
      </c>
      <c r="G40" s="193"/>
      <c r="H40" s="257"/>
      <c r="I40" s="377" t="str">
        <f t="shared" si="3"/>
        <v/>
      </c>
      <c r="J40" s="377"/>
      <c r="K40" s="257"/>
      <c r="L40" s="377" t="str">
        <f t="shared" si="4"/>
        <v/>
      </c>
      <c r="M40" s="193"/>
      <c r="N40" s="257"/>
      <c r="O40" s="377" t="str">
        <f t="shared" si="5"/>
        <v/>
      </c>
      <c r="P40" s="68"/>
      <c r="Q40" s="257"/>
      <c r="R40" s="803" t="str">
        <f t="shared" si="6"/>
        <v/>
      </c>
    </row>
    <row r="41" spans="1:18">
      <c r="A41" s="81" t="s">
        <v>180</v>
      </c>
      <c r="B41" s="133">
        <f t="shared" si="0"/>
        <v>1945</v>
      </c>
      <c r="C41" s="159">
        <f t="shared" si="1"/>
        <v>8.3447743264115335</v>
      </c>
      <c r="D41" s="49"/>
      <c r="E41" s="257">
        <f>SUM(E42:E49)</f>
        <v>688</v>
      </c>
      <c r="F41" s="377">
        <f t="shared" si="2"/>
        <v>35.372750642673523</v>
      </c>
      <c r="G41" s="193"/>
      <c r="H41" s="257">
        <f>SUM(H42:H49)</f>
        <v>934</v>
      </c>
      <c r="I41" s="377">
        <f t="shared" si="3"/>
        <v>48.020565552699232</v>
      </c>
      <c r="J41" s="377"/>
      <c r="K41" s="257">
        <f>SUM(K42:K49)</f>
        <v>248</v>
      </c>
      <c r="L41" s="377">
        <f t="shared" si="4"/>
        <v>12.750642673521851</v>
      </c>
      <c r="M41" s="193"/>
      <c r="N41" s="257">
        <f>SUM(N42:N49)</f>
        <v>45</v>
      </c>
      <c r="O41" s="377">
        <f t="shared" si="5"/>
        <v>2.3136246786632388</v>
      </c>
      <c r="P41" s="68"/>
      <c r="Q41" s="257">
        <f>SUM(Q42:Q49)</f>
        <v>30</v>
      </c>
      <c r="R41" s="803">
        <f t="shared" si="6"/>
        <v>1.5424164524421593</v>
      </c>
    </row>
    <row r="42" spans="1:18">
      <c r="A42" s="81" t="s">
        <v>188</v>
      </c>
      <c r="B42" s="133">
        <f t="shared" si="0"/>
        <v>202</v>
      </c>
      <c r="C42" s="159">
        <f t="shared" si="1"/>
        <v>0.86665522567358855</v>
      </c>
      <c r="D42" s="49"/>
      <c r="E42" s="739">
        <v>59</v>
      </c>
      <c r="F42" s="377">
        <f t="shared" si="2"/>
        <v>29.207920792079207</v>
      </c>
      <c r="G42" s="568"/>
      <c r="H42" s="739">
        <v>95</v>
      </c>
      <c r="I42" s="377">
        <f t="shared" si="3"/>
        <v>47.029702970297024</v>
      </c>
      <c r="J42" s="568"/>
      <c r="K42" s="739">
        <v>40</v>
      </c>
      <c r="L42" s="377">
        <f t="shared" si="4"/>
        <v>19.801980198019802</v>
      </c>
      <c r="M42" s="568"/>
      <c r="N42" s="739">
        <v>3</v>
      </c>
      <c r="O42" s="377">
        <f t="shared" si="5"/>
        <v>1.4851485148514851</v>
      </c>
      <c r="P42" s="568"/>
      <c r="Q42" s="739">
        <v>5</v>
      </c>
      <c r="R42" s="803">
        <f t="shared" si="6"/>
        <v>2.4752475247524752</v>
      </c>
    </row>
    <row r="43" spans="1:18">
      <c r="A43" s="33" t="s">
        <v>181</v>
      </c>
      <c r="B43" s="133">
        <f t="shared" si="0"/>
        <v>229</v>
      </c>
      <c r="C43" s="159">
        <f t="shared" si="1"/>
        <v>0.98249528059035518</v>
      </c>
      <c r="D43" s="49"/>
      <c r="E43" s="739">
        <v>71</v>
      </c>
      <c r="F43" s="377">
        <f t="shared" si="2"/>
        <v>31.004366812227076</v>
      </c>
      <c r="G43" s="568"/>
      <c r="H43" s="739">
        <v>121</v>
      </c>
      <c r="I43" s="377">
        <f t="shared" si="3"/>
        <v>52.838427947598255</v>
      </c>
      <c r="J43" s="568"/>
      <c r="K43" s="739">
        <v>29</v>
      </c>
      <c r="L43" s="377">
        <f t="shared" si="4"/>
        <v>12.663755458515283</v>
      </c>
      <c r="M43" s="568"/>
      <c r="N43" s="739">
        <v>5</v>
      </c>
      <c r="O43" s="377">
        <f t="shared" si="5"/>
        <v>2.1834061135371177</v>
      </c>
      <c r="P43" s="568"/>
      <c r="Q43" s="739">
        <v>3</v>
      </c>
      <c r="R43" s="803">
        <f t="shared" si="6"/>
        <v>1.3100436681222707</v>
      </c>
    </row>
    <row r="44" spans="1:18">
      <c r="A44" s="81" t="s">
        <v>182</v>
      </c>
      <c r="B44" s="133">
        <f t="shared" si="0"/>
        <v>116</v>
      </c>
      <c r="C44" s="159">
        <f t="shared" si="1"/>
        <v>0.49768319890166463</v>
      </c>
      <c r="D44" s="49"/>
      <c r="E44" s="739">
        <v>51</v>
      </c>
      <c r="F44" s="377">
        <f t="shared" si="2"/>
        <v>43.96551724137931</v>
      </c>
      <c r="G44" s="568"/>
      <c r="H44" s="739">
        <v>57</v>
      </c>
      <c r="I44" s="377">
        <f t="shared" si="3"/>
        <v>49.137931034482754</v>
      </c>
      <c r="J44" s="568"/>
      <c r="K44" s="739">
        <v>6</v>
      </c>
      <c r="L44" s="377">
        <f t="shared" si="4"/>
        <v>5.1724137931034484</v>
      </c>
      <c r="M44" s="568"/>
      <c r="N44" s="739">
        <v>2</v>
      </c>
      <c r="O44" s="377">
        <f t="shared" si="5"/>
        <v>1.7241379310344827</v>
      </c>
      <c r="P44" s="568"/>
      <c r="Q44" s="739">
        <v>0</v>
      </c>
      <c r="R44" s="803">
        <f t="shared" si="6"/>
        <v>0</v>
      </c>
    </row>
    <row r="45" spans="1:18">
      <c r="A45" s="81" t="s">
        <v>183</v>
      </c>
      <c r="B45" s="133">
        <f t="shared" si="0"/>
        <v>298</v>
      </c>
      <c r="C45" s="159">
        <f t="shared" si="1"/>
        <v>1.2785309764887591</v>
      </c>
      <c r="D45" s="49"/>
      <c r="E45" s="739">
        <v>130</v>
      </c>
      <c r="F45" s="377">
        <f t="shared" si="2"/>
        <v>43.624161073825505</v>
      </c>
      <c r="G45" s="568"/>
      <c r="H45" s="739">
        <v>141</v>
      </c>
      <c r="I45" s="377">
        <f t="shared" si="3"/>
        <v>47.315436241610733</v>
      </c>
      <c r="J45" s="568"/>
      <c r="K45" s="739">
        <v>21</v>
      </c>
      <c r="L45" s="377">
        <f t="shared" si="4"/>
        <v>7.0469798657718119</v>
      </c>
      <c r="M45" s="568"/>
      <c r="N45" s="739">
        <v>5</v>
      </c>
      <c r="O45" s="377">
        <f t="shared" si="5"/>
        <v>1.6778523489932886</v>
      </c>
      <c r="P45" s="568"/>
      <c r="Q45" s="739">
        <v>1</v>
      </c>
      <c r="R45" s="803">
        <f t="shared" si="6"/>
        <v>0.33557046979865773</v>
      </c>
    </row>
    <row r="46" spans="1:18">
      <c r="A46" s="81" t="s">
        <v>1227</v>
      </c>
      <c r="B46" s="133">
        <f t="shared" si="0"/>
        <v>226</v>
      </c>
      <c r="C46" s="159">
        <f t="shared" si="1"/>
        <v>0.96962416337738111</v>
      </c>
      <c r="D46" s="49"/>
      <c r="E46" s="739">
        <v>64</v>
      </c>
      <c r="F46" s="377">
        <f t="shared" si="2"/>
        <v>28.318584070796462</v>
      </c>
      <c r="G46" s="568"/>
      <c r="H46" s="739">
        <v>113</v>
      </c>
      <c r="I46" s="377">
        <f t="shared" si="3"/>
        <v>50</v>
      </c>
      <c r="J46" s="568"/>
      <c r="K46" s="739">
        <v>43</v>
      </c>
      <c r="L46" s="377">
        <f t="shared" si="4"/>
        <v>19.026548672566371</v>
      </c>
      <c r="M46" s="568"/>
      <c r="N46" s="739">
        <v>4</v>
      </c>
      <c r="O46" s="377">
        <f t="shared" si="5"/>
        <v>1.7699115044247788</v>
      </c>
      <c r="P46" s="568"/>
      <c r="Q46" s="739">
        <v>2</v>
      </c>
      <c r="R46" s="803">
        <f t="shared" si="6"/>
        <v>0.88495575221238942</v>
      </c>
    </row>
    <row r="47" spans="1:18">
      <c r="A47" s="81" t="s">
        <v>396</v>
      </c>
      <c r="B47" s="133">
        <f t="shared" si="0"/>
        <v>411</v>
      </c>
      <c r="C47" s="159">
        <f>IF(A47&lt;&gt;0,B47/$B$11*100,"")</f>
        <v>1.7633430581774499</v>
      </c>
      <c r="D47" s="49"/>
      <c r="E47" s="739">
        <v>142</v>
      </c>
      <c r="F47" s="377">
        <f t="shared" si="2"/>
        <v>34.549878345498783</v>
      </c>
      <c r="G47" s="568"/>
      <c r="H47" s="739">
        <v>182</v>
      </c>
      <c r="I47" s="377">
        <f t="shared" si="3"/>
        <v>44.282238442822383</v>
      </c>
      <c r="J47" s="568"/>
      <c r="K47" s="739">
        <v>57</v>
      </c>
      <c r="L47" s="377">
        <f t="shared" si="4"/>
        <v>13.868613138686131</v>
      </c>
      <c r="M47" s="568"/>
      <c r="N47" s="739">
        <v>18</v>
      </c>
      <c r="O47" s="377">
        <f t="shared" si="5"/>
        <v>4.3795620437956204</v>
      </c>
      <c r="P47" s="568"/>
      <c r="Q47" s="739">
        <v>12</v>
      </c>
      <c r="R47" s="803">
        <f>IF(A47&lt;&gt;0,Q47/B47*100,"")</f>
        <v>2.9197080291970803</v>
      </c>
    </row>
    <row r="48" spans="1:18">
      <c r="A48" s="81" t="s">
        <v>186</v>
      </c>
      <c r="B48" s="133">
        <f t="shared" si="0"/>
        <v>164</v>
      </c>
      <c r="C48" s="159">
        <f t="shared" si="1"/>
        <v>0.70362107430925003</v>
      </c>
      <c r="D48" s="49"/>
      <c r="E48" s="739">
        <v>56</v>
      </c>
      <c r="F48" s="377">
        <f t="shared" si="2"/>
        <v>34.146341463414636</v>
      </c>
      <c r="G48" s="568"/>
      <c r="H48" s="739">
        <v>83</v>
      </c>
      <c r="I48" s="377">
        <f t="shared" si="3"/>
        <v>50.609756097560975</v>
      </c>
      <c r="J48" s="568"/>
      <c r="K48" s="739">
        <v>20</v>
      </c>
      <c r="L48" s="377">
        <f t="shared" si="4"/>
        <v>12.195121951219512</v>
      </c>
      <c r="M48" s="568"/>
      <c r="N48" s="739">
        <v>1</v>
      </c>
      <c r="O48" s="377">
        <f t="shared" si="5"/>
        <v>0.6097560975609756</v>
      </c>
      <c r="P48" s="568"/>
      <c r="Q48" s="739">
        <v>4</v>
      </c>
      <c r="R48" s="803">
        <f t="shared" si="6"/>
        <v>2.4390243902439024</v>
      </c>
    </row>
    <row r="49" spans="1:18">
      <c r="A49" s="81" t="s">
        <v>185</v>
      </c>
      <c r="B49" s="133">
        <f t="shared" si="0"/>
        <v>299</v>
      </c>
      <c r="C49" s="159">
        <f t="shared" si="1"/>
        <v>1.282821348893084</v>
      </c>
      <c r="D49" s="49"/>
      <c r="E49" s="739">
        <v>115</v>
      </c>
      <c r="F49" s="377">
        <f t="shared" si="2"/>
        <v>38.461538461538467</v>
      </c>
      <c r="G49" s="568"/>
      <c r="H49" s="739">
        <v>142</v>
      </c>
      <c r="I49" s="377">
        <f t="shared" si="3"/>
        <v>47.491638795986624</v>
      </c>
      <c r="J49" s="568"/>
      <c r="K49" s="739">
        <v>32</v>
      </c>
      <c r="L49" s="377">
        <f t="shared" si="4"/>
        <v>10.702341137123746</v>
      </c>
      <c r="M49" s="568"/>
      <c r="N49" s="739">
        <v>7</v>
      </c>
      <c r="O49" s="377">
        <f t="shared" si="5"/>
        <v>2.3411371237458192</v>
      </c>
      <c r="P49" s="568"/>
      <c r="Q49" s="739">
        <v>3</v>
      </c>
      <c r="R49" s="803">
        <f t="shared" si="6"/>
        <v>1.0033444816053512</v>
      </c>
    </row>
    <row r="50" spans="1:18">
      <c r="B50" s="133" t="str">
        <f t="shared" si="0"/>
        <v/>
      </c>
      <c r="C50" s="159" t="str">
        <f t="shared" si="1"/>
        <v/>
      </c>
      <c r="D50" s="49"/>
      <c r="E50" s="68"/>
      <c r="F50" s="377" t="str">
        <f t="shared" si="2"/>
        <v/>
      </c>
      <c r="G50" s="68"/>
      <c r="H50" s="68"/>
      <c r="I50" s="377" t="str">
        <f t="shared" si="3"/>
        <v/>
      </c>
      <c r="J50" s="68"/>
      <c r="K50" s="68"/>
      <c r="L50" s="377" t="str">
        <f t="shared" si="4"/>
        <v/>
      </c>
      <c r="M50" s="68"/>
      <c r="N50" s="68"/>
      <c r="O50" s="377" t="str">
        <f t="shared" si="5"/>
        <v/>
      </c>
      <c r="P50" s="68"/>
      <c r="Q50" s="68"/>
      <c r="R50" s="803" t="str">
        <f t="shared" si="6"/>
        <v/>
      </c>
    </row>
    <row r="51" spans="1:18" ht="13">
      <c r="A51" s="81" t="s">
        <v>189</v>
      </c>
      <c r="B51" s="133">
        <f t="shared" si="0"/>
        <v>439</v>
      </c>
      <c r="C51" s="159">
        <f t="shared" si="1"/>
        <v>1.8834734854985411</v>
      </c>
      <c r="D51" s="49"/>
      <c r="E51" s="740">
        <v>140</v>
      </c>
      <c r="F51" s="377">
        <f t="shared" si="2"/>
        <v>31.890660592255127</v>
      </c>
      <c r="G51" s="741"/>
      <c r="H51" s="740">
        <v>223</v>
      </c>
      <c r="I51" s="377">
        <f t="shared" si="3"/>
        <v>50.797266514806381</v>
      </c>
      <c r="J51" s="741"/>
      <c r="K51" s="740">
        <v>61</v>
      </c>
      <c r="L51" s="377">
        <f t="shared" si="4"/>
        <v>13.895216400911162</v>
      </c>
      <c r="M51" s="741"/>
      <c r="N51" s="740">
        <v>8</v>
      </c>
      <c r="O51" s="377">
        <f t="shared" si="5"/>
        <v>1.8223234624145785</v>
      </c>
      <c r="P51" s="741"/>
      <c r="Q51" s="740">
        <v>7</v>
      </c>
      <c r="R51" s="803">
        <f t="shared" si="6"/>
        <v>1.5945330296127564</v>
      </c>
    </row>
    <row r="52" spans="1:18">
      <c r="B52" s="133" t="str">
        <f t="shared" si="0"/>
        <v/>
      </c>
      <c r="C52" s="159" t="str">
        <f t="shared" si="1"/>
        <v/>
      </c>
      <c r="D52" s="49"/>
      <c r="E52" s="390"/>
      <c r="F52" s="377" t="str">
        <f t="shared" si="2"/>
        <v/>
      </c>
      <c r="G52" s="259"/>
      <c r="H52" s="390"/>
      <c r="I52" s="377" t="str">
        <f t="shared" si="3"/>
        <v/>
      </c>
      <c r="J52" s="391"/>
      <c r="K52" s="390"/>
      <c r="L52" s="377" t="str">
        <f t="shared" si="4"/>
        <v/>
      </c>
      <c r="M52" s="259"/>
      <c r="N52" s="390"/>
      <c r="O52" s="377" t="str">
        <f t="shared" si="5"/>
        <v/>
      </c>
      <c r="P52" s="389"/>
      <c r="Q52" s="390"/>
      <c r="R52" s="803" t="str">
        <f t="shared" si="6"/>
        <v/>
      </c>
    </row>
    <row r="53" spans="1:18">
      <c r="A53" s="81" t="s">
        <v>190</v>
      </c>
      <c r="B53" s="133">
        <f t="shared" si="0"/>
        <v>2005</v>
      </c>
      <c r="C53" s="159">
        <f t="shared" si="1"/>
        <v>8.6021966706710131</v>
      </c>
      <c r="D53" s="49"/>
      <c r="E53" s="257">
        <f>SUM(E54:E58)</f>
        <v>606</v>
      </c>
      <c r="F53" s="377">
        <f t="shared" si="2"/>
        <v>30.224438902743145</v>
      </c>
      <c r="G53" s="193"/>
      <c r="H53" s="257">
        <f>SUM(H54:H58)</f>
        <v>1000</v>
      </c>
      <c r="I53" s="377">
        <f t="shared" si="3"/>
        <v>49.875311720698257</v>
      </c>
      <c r="J53" s="377"/>
      <c r="K53" s="257">
        <f>SUM(K54:K58)</f>
        <v>302</v>
      </c>
      <c r="L53" s="377">
        <f t="shared" si="4"/>
        <v>15.062344139650873</v>
      </c>
      <c r="M53" s="193"/>
      <c r="N53" s="257">
        <f>SUM(N54:N58)</f>
        <v>63</v>
      </c>
      <c r="O53" s="377">
        <f t="shared" si="5"/>
        <v>3.1421446384039902</v>
      </c>
      <c r="P53" s="68"/>
      <c r="Q53" s="257">
        <f>SUM(Q54:Q58)</f>
        <v>34</v>
      </c>
      <c r="R53" s="803">
        <f t="shared" si="6"/>
        <v>1.6957605985037407</v>
      </c>
    </row>
    <row r="54" spans="1:18">
      <c r="A54" s="81" t="s">
        <v>191</v>
      </c>
      <c r="B54" s="133">
        <f t="shared" si="0"/>
        <v>61</v>
      </c>
      <c r="C54" s="159">
        <f t="shared" si="1"/>
        <v>0.26171271666380641</v>
      </c>
      <c r="D54" s="49"/>
      <c r="E54" s="739">
        <v>0</v>
      </c>
      <c r="F54" s="377">
        <f t="shared" si="2"/>
        <v>0</v>
      </c>
      <c r="G54" s="568"/>
      <c r="H54" s="739">
        <v>24</v>
      </c>
      <c r="I54" s="377">
        <f t="shared" si="3"/>
        <v>39.344262295081968</v>
      </c>
      <c r="J54" s="568"/>
      <c r="K54" s="739">
        <v>29</v>
      </c>
      <c r="L54" s="377">
        <f t="shared" si="4"/>
        <v>47.540983606557376</v>
      </c>
      <c r="M54" s="568"/>
      <c r="N54" s="739">
        <v>7</v>
      </c>
      <c r="O54" s="377">
        <f t="shared" si="5"/>
        <v>11.475409836065573</v>
      </c>
      <c r="P54" s="568"/>
      <c r="Q54" s="739">
        <v>1</v>
      </c>
      <c r="R54" s="803">
        <f t="shared" si="6"/>
        <v>1.639344262295082</v>
      </c>
    </row>
    <row r="55" spans="1:18">
      <c r="A55" s="81" t="s">
        <v>192</v>
      </c>
      <c r="B55" s="133">
        <f t="shared" si="0"/>
        <v>1228</v>
      </c>
      <c r="C55" s="159">
        <f t="shared" si="1"/>
        <v>5.2685773125107254</v>
      </c>
      <c r="D55" s="49"/>
      <c r="E55" s="739">
        <v>380</v>
      </c>
      <c r="F55" s="377">
        <f t="shared" si="2"/>
        <v>30.944625407166125</v>
      </c>
      <c r="G55" s="568"/>
      <c r="H55" s="739">
        <v>624</v>
      </c>
      <c r="I55" s="377">
        <f t="shared" si="3"/>
        <v>50.814332247557005</v>
      </c>
      <c r="J55" s="568"/>
      <c r="K55" s="739">
        <v>166</v>
      </c>
      <c r="L55" s="377">
        <f t="shared" si="4"/>
        <v>13.517915309446254</v>
      </c>
      <c r="M55" s="568"/>
      <c r="N55" s="739">
        <v>36</v>
      </c>
      <c r="O55" s="377">
        <f t="shared" si="5"/>
        <v>2.9315960912052117</v>
      </c>
      <c r="P55" s="568"/>
      <c r="Q55" s="739">
        <v>22</v>
      </c>
      <c r="R55" s="803">
        <f t="shared" si="6"/>
        <v>1.7915309446254073</v>
      </c>
    </row>
    <row r="56" spans="1:18">
      <c r="A56" s="81" t="s">
        <v>193</v>
      </c>
      <c r="B56" s="133">
        <f t="shared" si="0"/>
        <v>231</v>
      </c>
      <c r="C56" s="159">
        <f t="shared" si="1"/>
        <v>0.99107602539900475</v>
      </c>
      <c r="D56" s="49"/>
      <c r="E56" s="739">
        <v>76</v>
      </c>
      <c r="F56" s="377">
        <f t="shared" si="2"/>
        <v>32.900432900432904</v>
      </c>
      <c r="G56" s="568"/>
      <c r="H56" s="739">
        <v>122</v>
      </c>
      <c r="I56" s="377">
        <f t="shared" si="3"/>
        <v>52.813852813852812</v>
      </c>
      <c r="J56" s="568"/>
      <c r="K56" s="739">
        <v>28</v>
      </c>
      <c r="L56" s="377">
        <f t="shared" si="4"/>
        <v>12.121212121212121</v>
      </c>
      <c r="M56" s="568"/>
      <c r="N56" s="739">
        <v>3</v>
      </c>
      <c r="O56" s="377">
        <f t="shared" si="5"/>
        <v>1.2987012987012987</v>
      </c>
      <c r="P56" s="568"/>
      <c r="Q56" s="739">
        <v>2</v>
      </c>
      <c r="R56" s="803">
        <f t="shared" si="6"/>
        <v>0.86580086580086579</v>
      </c>
    </row>
    <row r="57" spans="1:18">
      <c r="A57" s="33" t="s">
        <v>2032</v>
      </c>
      <c r="B57" s="133">
        <f t="shared" si="0"/>
        <v>331</v>
      </c>
      <c r="C57" s="159">
        <f t="shared" si="1"/>
        <v>1.4201132658314741</v>
      </c>
      <c r="D57" s="49"/>
      <c r="E57" s="739">
        <v>113</v>
      </c>
      <c r="F57" s="377">
        <f t="shared" si="2"/>
        <v>34.138972809667671</v>
      </c>
      <c r="G57" s="568"/>
      <c r="H57" s="739">
        <v>137</v>
      </c>
      <c r="I57" s="377">
        <f t="shared" si="3"/>
        <v>41.389728096676734</v>
      </c>
      <c r="J57" s="568"/>
      <c r="K57" s="739">
        <v>62</v>
      </c>
      <c r="L57" s="377">
        <f t="shared" si="4"/>
        <v>18.731117824773413</v>
      </c>
      <c r="M57" s="568"/>
      <c r="N57" s="739">
        <v>12</v>
      </c>
      <c r="O57" s="377">
        <f t="shared" si="5"/>
        <v>3.6253776435045322</v>
      </c>
      <c r="P57" s="568"/>
      <c r="Q57" s="739">
        <v>7</v>
      </c>
      <c r="R57" s="803">
        <f t="shared" si="6"/>
        <v>2.1148036253776437</v>
      </c>
    </row>
    <row r="58" spans="1:18">
      <c r="A58" s="81" t="s">
        <v>194</v>
      </c>
      <c r="B58" s="133">
        <f t="shared" si="0"/>
        <v>154</v>
      </c>
      <c r="C58" s="159">
        <f t="shared" si="1"/>
        <v>0.66071735026600309</v>
      </c>
      <c r="D58" s="49"/>
      <c r="E58" s="739">
        <v>37</v>
      </c>
      <c r="F58" s="377">
        <f t="shared" si="2"/>
        <v>24.025974025974026</v>
      </c>
      <c r="G58" s="568"/>
      <c r="H58" s="739">
        <v>93</v>
      </c>
      <c r="I58" s="377">
        <f t="shared" si="3"/>
        <v>60.389610389610397</v>
      </c>
      <c r="J58" s="568"/>
      <c r="K58" s="739">
        <v>17</v>
      </c>
      <c r="L58" s="377">
        <f t="shared" si="4"/>
        <v>11.038961038961039</v>
      </c>
      <c r="M58" s="568"/>
      <c r="N58" s="739">
        <v>5</v>
      </c>
      <c r="O58" s="377">
        <f t="shared" si="5"/>
        <v>3.2467532467532463</v>
      </c>
      <c r="P58" s="568"/>
      <c r="Q58" s="739">
        <v>2</v>
      </c>
      <c r="R58" s="803">
        <f t="shared" si="6"/>
        <v>1.2987012987012987</v>
      </c>
    </row>
    <row r="59" spans="1:18">
      <c r="B59" s="133" t="str">
        <f t="shared" si="0"/>
        <v/>
      </c>
      <c r="C59" s="159" t="str">
        <f t="shared" si="1"/>
        <v/>
      </c>
      <c r="E59" s="180"/>
      <c r="F59" s="377" t="str">
        <f t="shared" si="2"/>
        <v/>
      </c>
      <c r="G59" s="68"/>
      <c r="H59" s="180"/>
      <c r="I59" s="377" t="str">
        <f t="shared" si="3"/>
        <v/>
      </c>
      <c r="J59" s="68"/>
      <c r="K59" s="180"/>
      <c r="L59" s="377" t="str">
        <f t="shared" si="4"/>
        <v/>
      </c>
      <c r="M59" s="68"/>
      <c r="N59" s="180"/>
      <c r="O59" s="377" t="str">
        <f t="shared" si="5"/>
        <v/>
      </c>
      <c r="P59" s="68"/>
      <c r="Q59" s="180"/>
      <c r="R59" s="803" t="str">
        <f t="shared" si="6"/>
        <v/>
      </c>
    </row>
    <row r="60" spans="1:18" ht="13">
      <c r="A60" s="47" t="s">
        <v>397</v>
      </c>
      <c r="B60" s="133">
        <f t="shared" si="0"/>
        <v>1844</v>
      </c>
      <c r="C60" s="159">
        <f t="shared" si="1"/>
        <v>7.9114467135747377</v>
      </c>
      <c r="E60" s="180">
        <f>SUM(E61+E63+E70+E72)</f>
        <v>674</v>
      </c>
      <c r="F60" s="377">
        <f t="shared" si="2"/>
        <v>36.550976138828631</v>
      </c>
      <c r="G60" s="68"/>
      <c r="H60" s="180">
        <f>SUM(H61+H63+H70+H72)</f>
        <v>971</v>
      </c>
      <c r="I60" s="377">
        <f t="shared" si="3"/>
        <v>52.657266811279825</v>
      </c>
      <c r="J60" s="181"/>
      <c r="K60" s="180">
        <f>SUM(K61+K63+K70+K72)</f>
        <v>173</v>
      </c>
      <c r="L60" s="377">
        <f t="shared" si="4"/>
        <v>9.3817787418655101</v>
      </c>
      <c r="M60" s="68"/>
      <c r="N60" s="180">
        <f>SUM(N61+N63+N70+N72)</f>
        <v>20</v>
      </c>
      <c r="O60" s="377">
        <f t="shared" si="5"/>
        <v>1.0845986984815619</v>
      </c>
      <c r="P60" s="68"/>
      <c r="Q60" s="180">
        <f>SUM(Q61+Q63+Q70+Q72)</f>
        <v>6</v>
      </c>
      <c r="R60" s="803">
        <f t="shared" si="6"/>
        <v>0.32537960954446854</v>
      </c>
    </row>
    <row r="61" spans="1:18" ht="13">
      <c r="A61" s="81" t="s">
        <v>398</v>
      </c>
      <c r="B61" s="133">
        <f t="shared" si="0"/>
        <v>252</v>
      </c>
      <c r="C61" s="159">
        <f t="shared" si="1"/>
        <v>1.0811738458898232</v>
      </c>
      <c r="E61" s="740">
        <v>92</v>
      </c>
      <c r="F61" s="377">
        <f t="shared" si="2"/>
        <v>36.507936507936506</v>
      </c>
      <c r="G61" s="741"/>
      <c r="H61" s="740">
        <v>136</v>
      </c>
      <c r="I61" s="377">
        <f t="shared" si="3"/>
        <v>53.968253968253968</v>
      </c>
      <c r="J61" s="741"/>
      <c r="K61" s="740">
        <v>23</v>
      </c>
      <c r="L61" s="377">
        <f t="shared" si="4"/>
        <v>9.1269841269841265</v>
      </c>
      <c r="M61" s="741"/>
      <c r="N61" s="740">
        <v>0</v>
      </c>
      <c r="O61" s="377">
        <f t="shared" si="5"/>
        <v>0</v>
      </c>
      <c r="P61" s="741"/>
      <c r="Q61" s="740">
        <v>1</v>
      </c>
      <c r="R61" s="803">
        <f t="shared" si="6"/>
        <v>0.3968253968253968</v>
      </c>
    </row>
    <row r="62" spans="1:18">
      <c r="B62" s="133" t="str">
        <f t="shared" si="0"/>
        <v/>
      </c>
      <c r="C62" s="159" t="str">
        <f t="shared" si="1"/>
        <v/>
      </c>
      <c r="E62" s="180"/>
      <c r="F62" s="377" t="str">
        <f t="shared" si="2"/>
        <v/>
      </c>
      <c r="G62" s="68"/>
      <c r="H62" s="180"/>
      <c r="I62" s="377" t="str">
        <f t="shared" si="3"/>
        <v/>
      </c>
      <c r="J62" s="181"/>
      <c r="K62" s="180"/>
      <c r="L62" s="377" t="str">
        <f t="shared" si="4"/>
        <v/>
      </c>
      <c r="M62" s="68"/>
      <c r="N62" s="180"/>
      <c r="O62" s="377" t="str">
        <f t="shared" si="5"/>
        <v/>
      </c>
      <c r="P62" s="68"/>
      <c r="Q62" s="180"/>
      <c r="R62" s="803" t="str">
        <f t="shared" si="6"/>
        <v/>
      </c>
    </row>
    <row r="63" spans="1:18">
      <c r="A63" s="81" t="s">
        <v>195</v>
      </c>
      <c r="B63" s="133">
        <f t="shared" si="0"/>
        <v>1154</v>
      </c>
      <c r="C63" s="159">
        <f t="shared" si="1"/>
        <v>4.9510897545906989</v>
      </c>
      <c r="E63" s="180">
        <f>SUM(E64:E68)</f>
        <v>413</v>
      </c>
      <c r="F63" s="377">
        <f t="shared" si="2"/>
        <v>35.788561525129978</v>
      </c>
      <c r="G63" s="68"/>
      <c r="H63" s="180">
        <f>SUM(H64:H68)</f>
        <v>618</v>
      </c>
      <c r="I63" s="377">
        <f t="shared" si="3"/>
        <v>53.552859618717505</v>
      </c>
      <c r="J63" s="181"/>
      <c r="K63" s="180">
        <f>SUM(K64:K68)</f>
        <v>108</v>
      </c>
      <c r="L63" s="377">
        <f t="shared" si="4"/>
        <v>9.3587521663778173</v>
      </c>
      <c r="M63" s="68"/>
      <c r="N63" s="180">
        <f>SUM(N64:N68)</f>
        <v>12</v>
      </c>
      <c r="O63" s="377">
        <f t="shared" si="5"/>
        <v>1.0398613518197575</v>
      </c>
      <c r="P63" s="68"/>
      <c r="Q63" s="180">
        <f>SUM(Q64:Q68)</f>
        <v>3</v>
      </c>
      <c r="R63" s="803">
        <f t="shared" si="6"/>
        <v>0.25996533795493937</v>
      </c>
    </row>
    <row r="64" spans="1:18">
      <c r="A64" s="81" t="s">
        <v>196</v>
      </c>
      <c r="B64" s="133">
        <f t="shared" si="0"/>
        <v>242</v>
      </c>
      <c r="C64" s="159">
        <f t="shared" si="1"/>
        <v>1.0382701218465762</v>
      </c>
      <c r="E64" s="739">
        <v>68</v>
      </c>
      <c r="F64" s="377">
        <f t="shared" si="2"/>
        <v>28.099173553719009</v>
      </c>
      <c r="G64" s="568"/>
      <c r="H64" s="739">
        <v>134</v>
      </c>
      <c r="I64" s="377">
        <f t="shared" si="3"/>
        <v>55.371900826446286</v>
      </c>
      <c r="J64" s="568"/>
      <c r="K64" s="739">
        <v>35</v>
      </c>
      <c r="L64" s="377">
        <f t="shared" si="4"/>
        <v>14.46280991735537</v>
      </c>
      <c r="M64" s="568"/>
      <c r="N64" s="739">
        <v>4</v>
      </c>
      <c r="O64" s="377">
        <f t="shared" si="5"/>
        <v>1.6528925619834711</v>
      </c>
      <c r="P64" s="568"/>
      <c r="Q64" s="739">
        <v>1</v>
      </c>
      <c r="R64" s="803">
        <f t="shared" si="6"/>
        <v>0.41322314049586778</v>
      </c>
    </row>
    <row r="65" spans="1:18">
      <c r="A65" s="81" t="s">
        <v>197</v>
      </c>
      <c r="B65" s="133">
        <f t="shared" si="0"/>
        <v>297</v>
      </c>
      <c r="C65" s="159">
        <f t="shared" si="1"/>
        <v>1.2742406040844345</v>
      </c>
      <c r="E65" s="739">
        <v>113</v>
      </c>
      <c r="F65" s="377">
        <f t="shared" si="2"/>
        <v>38.047138047138048</v>
      </c>
      <c r="G65" s="568"/>
      <c r="H65" s="739">
        <v>164</v>
      </c>
      <c r="I65" s="377">
        <f t="shared" si="3"/>
        <v>55.218855218855225</v>
      </c>
      <c r="J65" s="568"/>
      <c r="K65" s="739">
        <v>16</v>
      </c>
      <c r="L65" s="377">
        <f t="shared" si="4"/>
        <v>5.3872053872053867</v>
      </c>
      <c r="M65" s="568"/>
      <c r="N65" s="739">
        <v>3</v>
      </c>
      <c r="O65" s="377">
        <f t="shared" si="5"/>
        <v>1.0101010101010102</v>
      </c>
      <c r="P65" s="568"/>
      <c r="Q65" s="739">
        <v>1</v>
      </c>
      <c r="R65" s="803">
        <f t="shared" si="6"/>
        <v>0.33670033670033667</v>
      </c>
    </row>
    <row r="66" spans="1:18">
      <c r="A66" s="81" t="s">
        <v>199</v>
      </c>
      <c r="B66" s="133">
        <f t="shared" si="0"/>
        <v>125</v>
      </c>
      <c r="C66" s="159">
        <f t="shared" si="1"/>
        <v>0.53629655054058689</v>
      </c>
      <c r="E66" s="739">
        <v>42</v>
      </c>
      <c r="F66" s="377">
        <f t="shared" si="2"/>
        <v>33.6</v>
      </c>
      <c r="G66" s="568"/>
      <c r="H66" s="739">
        <v>69</v>
      </c>
      <c r="I66" s="377">
        <f t="shared" si="3"/>
        <v>55.2</v>
      </c>
      <c r="J66" s="568"/>
      <c r="K66" s="739">
        <v>12</v>
      </c>
      <c r="L66" s="377">
        <f t="shared" si="4"/>
        <v>9.6</v>
      </c>
      <c r="M66" s="568"/>
      <c r="N66" s="739">
        <v>2</v>
      </c>
      <c r="O66" s="377">
        <f t="shared" si="5"/>
        <v>1.6</v>
      </c>
      <c r="P66" s="568"/>
      <c r="Q66" s="739">
        <v>0</v>
      </c>
      <c r="R66" s="803">
        <f t="shared" si="6"/>
        <v>0</v>
      </c>
    </row>
    <row r="67" spans="1:18">
      <c r="A67" s="170" t="s">
        <v>742</v>
      </c>
      <c r="B67" s="133">
        <f t="shared" si="0"/>
        <v>81</v>
      </c>
      <c r="C67" s="159">
        <f t="shared" si="1"/>
        <v>0.34752016475030034</v>
      </c>
      <c r="E67" s="739">
        <v>25</v>
      </c>
      <c r="F67" s="377">
        <f t="shared" si="2"/>
        <v>30.864197530864196</v>
      </c>
      <c r="G67" s="568"/>
      <c r="H67" s="739">
        <v>43</v>
      </c>
      <c r="I67" s="377">
        <f t="shared" si="3"/>
        <v>53.086419753086425</v>
      </c>
      <c r="J67" s="568"/>
      <c r="K67" s="739">
        <v>11</v>
      </c>
      <c r="L67" s="377">
        <f t="shared" si="4"/>
        <v>13.580246913580247</v>
      </c>
      <c r="M67" s="568"/>
      <c r="N67" s="739">
        <v>1</v>
      </c>
      <c r="O67" s="377">
        <f t="shared" si="5"/>
        <v>1.2345679012345678</v>
      </c>
      <c r="P67" s="568"/>
      <c r="Q67" s="739">
        <v>1</v>
      </c>
      <c r="R67" s="803">
        <f t="shared" si="6"/>
        <v>1.2345679012345678</v>
      </c>
    </row>
    <row r="68" spans="1:18">
      <c r="A68" s="81" t="s">
        <v>1228</v>
      </c>
      <c r="B68" s="133">
        <f t="shared" si="0"/>
        <v>409</v>
      </c>
      <c r="C68" s="159">
        <f>IF(A68&lt;&gt;0,B68/$B$11*100,"")</f>
        <v>1.7547623133688004</v>
      </c>
      <c r="E68" s="739">
        <v>165</v>
      </c>
      <c r="F68" s="377">
        <f t="shared" si="2"/>
        <v>40.342298288508559</v>
      </c>
      <c r="G68" s="568"/>
      <c r="H68" s="739">
        <v>208</v>
      </c>
      <c r="I68" s="377">
        <f t="shared" si="3"/>
        <v>50.855745721271397</v>
      </c>
      <c r="J68" s="568"/>
      <c r="K68" s="739">
        <v>34</v>
      </c>
      <c r="L68" s="377">
        <f t="shared" si="4"/>
        <v>8.3129584352078236</v>
      </c>
      <c r="M68" s="568"/>
      <c r="N68" s="739">
        <v>2</v>
      </c>
      <c r="O68" s="377">
        <f t="shared" si="5"/>
        <v>0.48899755501222492</v>
      </c>
      <c r="P68" s="568"/>
      <c r="Q68" s="739">
        <v>0</v>
      </c>
      <c r="R68" s="803">
        <f>IF(A68&lt;&gt;0,Q68/B68*100,"")</f>
        <v>0</v>
      </c>
    </row>
    <row r="69" spans="1:18">
      <c r="B69" s="133" t="str">
        <f t="shared" si="0"/>
        <v/>
      </c>
      <c r="C69" s="159" t="str">
        <f t="shared" si="1"/>
        <v/>
      </c>
      <c r="E69" s="68"/>
      <c r="F69" s="377" t="str">
        <f t="shared" si="2"/>
        <v/>
      </c>
      <c r="G69" s="68"/>
      <c r="H69" s="68"/>
      <c r="I69" s="377" t="str">
        <f t="shared" si="3"/>
        <v/>
      </c>
      <c r="J69" s="68"/>
      <c r="K69" s="68"/>
      <c r="L69" s="377" t="str">
        <f t="shared" si="4"/>
        <v/>
      </c>
      <c r="M69" s="68"/>
      <c r="N69" s="68"/>
      <c r="O69" s="377" t="str">
        <f t="shared" si="5"/>
        <v/>
      </c>
      <c r="P69" s="68"/>
      <c r="Q69" s="68"/>
      <c r="R69" s="803" t="str">
        <f t="shared" si="6"/>
        <v/>
      </c>
    </row>
    <row r="70" spans="1:18" ht="13">
      <c r="A70" s="81" t="s">
        <v>201</v>
      </c>
      <c r="B70" s="133">
        <f t="shared" si="0"/>
        <v>193</v>
      </c>
      <c r="C70" s="159">
        <f t="shared" si="1"/>
        <v>0.82804187403466623</v>
      </c>
      <c r="E70" s="740">
        <v>81</v>
      </c>
      <c r="F70" s="377">
        <f t="shared" si="2"/>
        <v>41.968911917098445</v>
      </c>
      <c r="G70" s="741"/>
      <c r="H70" s="740">
        <v>94</v>
      </c>
      <c r="I70" s="377">
        <f t="shared" si="3"/>
        <v>48.704663212435236</v>
      </c>
      <c r="J70" s="741"/>
      <c r="K70" s="740">
        <v>14</v>
      </c>
      <c r="L70" s="377">
        <f t="shared" si="4"/>
        <v>7.2538860103626934</v>
      </c>
      <c r="M70" s="741"/>
      <c r="N70" s="740">
        <v>3</v>
      </c>
      <c r="O70" s="377">
        <f t="shared" si="5"/>
        <v>1.5544041450777202</v>
      </c>
      <c r="P70" s="741"/>
      <c r="Q70" s="740">
        <v>1</v>
      </c>
      <c r="R70" s="803">
        <f t="shared" si="6"/>
        <v>0.5181347150259068</v>
      </c>
    </row>
    <row r="71" spans="1:18">
      <c r="B71" s="133" t="str">
        <f t="shared" si="0"/>
        <v/>
      </c>
      <c r="C71" s="159" t="str">
        <f t="shared" si="1"/>
        <v/>
      </c>
      <c r="E71" s="68"/>
      <c r="F71" s="377" t="str">
        <f t="shared" si="2"/>
        <v/>
      </c>
      <c r="G71" s="68"/>
      <c r="H71" s="68"/>
      <c r="I71" s="377" t="str">
        <f t="shared" si="3"/>
        <v/>
      </c>
      <c r="J71" s="68"/>
      <c r="K71" s="68"/>
      <c r="L71" s="377" t="str">
        <f t="shared" si="4"/>
        <v/>
      </c>
      <c r="M71" s="68"/>
      <c r="N71" s="68"/>
      <c r="O71" s="377" t="str">
        <f t="shared" si="5"/>
        <v/>
      </c>
      <c r="P71" s="68"/>
      <c r="Q71" s="68"/>
      <c r="R71" s="803" t="str">
        <f t="shared" si="6"/>
        <v/>
      </c>
    </row>
    <row r="72" spans="1:18" ht="13">
      <c r="A72" s="81" t="s">
        <v>202</v>
      </c>
      <c r="B72" s="133">
        <f t="shared" si="0"/>
        <v>245</v>
      </c>
      <c r="C72" s="159">
        <f t="shared" si="1"/>
        <v>1.0511412390595503</v>
      </c>
      <c r="E72" s="740">
        <v>88</v>
      </c>
      <c r="F72" s="377">
        <f t="shared" si="2"/>
        <v>35.918367346938773</v>
      </c>
      <c r="G72" s="741"/>
      <c r="H72" s="740">
        <v>123</v>
      </c>
      <c r="I72" s="377">
        <f t="shared" si="3"/>
        <v>50.204081632653065</v>
      </c>
      <c r="J72" s="741"/>
      <c r="K72" s="740">
        <v>28</v>
      </c>
      <c r="L72" s="377">
        <f t="shared" si="4"/>
        <v>11.428571428571429</v>
      </c>
      <c r="M72" s="741"/>
      <c r="N72" s="740">
        <v>5</v>
      </c>
      <c r="O72" s="377">
        <f t="shared" si="5"/>
        <v>2.0408163265306123</v>
      </c>
      <c r="P72" s="741"/>
      <c r="Q72" s="740">
        <v>1</v>
      </c>
      <c r="R72" s="803">
        <f t="shared" si="6"/>
        <v>0.40816326530612246</v>
      </c>
    </row>
    <row r="73" spans="1:18">
      <c r="B73" s="133" t="str">
        <f t="shared" si="0"/>
        <v/>
      </c>
      <c r="C73" s="159" t="str">
        <f t="shared" si="1"/>
        <v/>
      </c>
      <c r="E73" s="180"/>
      <c r="F73" s="377" t="str">
        <f t="shared" si="2"/>
        <v/>
      </c>
      <c r="G73" s="68"/>
      <c r="H73" s="180"/>
      <c r="I73" s="377" t="str">
        <f t="shared" si="3"/>
        <v/>
      </c>
      <c r="J73" s="68"/>
      <c r="K73" s="180"/>
      <c r="L73" s="377" t="str">
        <f t="shared" si="4"/>
        <v/>
      </c>
      <c r="M73" s="68"/>
      <c r="N73" s="180"/>
      <c r="O73" s="377" t="str">
        <f t="shared" si="5"/>
        <v/>
      </c>
      <c r="P73" s="68"/>
      <c r="Q73" s="180"/>
      <c r="R73" s="803"/>
    </row>
    <row r="74" spans="1:18" ht="13">
      <c r="A74" s="47" t="s">
        <v>400</v>
      </c>
      <c r="B74" s="133">
        <f t="shared" si="0"/>
        <v>734</v>
      </c>
      <c r="C74" s="159">
        <f t="shared" si="1"/>
        <v>3.1491333447743264</v>
      </c>
      <c r="E74" s="180">
        <f>SUM(E75)</f>
        <v>239</v>
      </c>
      <c r="F74" s="377">
        <f t="shared" si="2"/>
        <v>32.561307901907355</v>
      </c>
      <c r="G74" s="68"/>
      <c r="H74" s="180">
        <f>SUM(H75)</f>
        <v>398</v>
      </c>
      <c r="I74" s="377">
        <f t="shared" si="3"/>
        <v>54.223433242506815</v>
      </c>
      <c r="J74" s="181"/>
      <c r="K74" s="180">
        <f>SUM(K75)</f>
        <v>80</v>
      </c>
      <c r="L74" s="377">
        <f t="shared" si="4"/>
        <v>10.899182561307901</v>
      </c>
      <c r="M74" s="68"/>
      <c r="N74" s="180">
        <f>SUM(N75)</f>
        <v>12</v>
      </c>
      <c r="O74" s="377">
        <f t="shared" si="5"/>
        <v>1.6348773841961852</v>
      </c>
      <c r="P74" s="68"/>
      <c r="Q74" s="180">
        <f>SUM(Q75)</f>
        <v>5</v>
      </c>
      <c r="R74" s="803">
        <f t="shared" si="6"/>
        <v>0.68119891008174382</v>
      </c>
    </row>
    <row r="75" spans="1:18">
      <c r="A75" s="81" t="s">
        <v>401</v>
      </c>
      <c r="B75" s="133">
        <f t="shared" si="0"/>
        <v>734</v>
      </c>
      <c r="C75" s="159">
        <f t="shared" si="1"/>
        <v>3.1491333447743264</v>
      </c>
      <c r="E75" s="180">
        <f>SUM(E76:E79)</f>
        <v>239</v>
      </c>
      <c r="F75" s="377">
        <f t="shared" si="2"/>
        <v>32.561307901907355</v>
      </c>
      <c r="G75" s="68"/>
      <c r="H75" s="180">
        <f>SUM(H76:H79)</f>
        <v>398</v>
      </c>
      <c r="I75" s="377">
        <f t="shared" si="3"/>
        <v>54.223433242506815</v>
      </c>
      <c r="J75" s="181"/>
      <c r="K75" s="180">
        <f>SUM(K76:K79)</f>
        <v>80</v>
      </c>
      <c r="L75" s="377">
        <f t="shared" si="4"/>
        <v>10.899182561307901</v>
      </c>
      <c r="M75" s="68"/>
      <c r="N75" s="180">
        <f>SUM(N76:N79)</f>
        <v>12</v>
      </c>
      <c r="O75" s="377">
        <f t="shared" si="5"/>
        <v>1.6348773841961852</v>
      </c>
      <c r="P75" s="68"/>
      <c r="Q75" s="180">
        <f>SUM(Q76:Q79)</f>
        <v>5</v>
      </c>
      <c r="R75" s="803">
        <f t="shared" si="6"/>
        <v>0.68119891008174382</v>
      </c>
    </row>
    <row r="76" spans="1:18">
      <c r="A76" s="81" t="s">
        <v>205</v>
      </c>
      <c r="B76" s="133">
        <f t="shared" ref="B76:B101" si="7">IF(A76&lt;&gt;0,E76+H76+K76+N76+Q76,"")</f>
        <v>263</v>
      </c>
      <c r="C76" s="159">
        <f t="shared" ref="C76:C101" si="8">IF(A76&lt;&gt;0,B76/$B$11*100,"")</f>
        <v>1.1283679423373949</v>
      </c>
      <c r="E76" s="739">
        <v>82</v>
      </c>
      <c r="F76" s="377">
        <f t="shared" ref="F76:F101" si="9">IF(A76&lt;&gt;0,E76/B76*100,"")</f>
        <v>31.178707224334602</v>
      </c>
      <c r="G76" s="568"/>
      <c r="H76" s="739">
        <v>136</v>
      </c>
      <c r="I76" s="377">
        <f t="shared" ref="I76:I101" si="10">IF(A76&lt;&gt;0,H76/B76*100,"")</f>
        <v>51.71102661596958</v>
      </c>
      <c r="J76" s="568"/>
      <c r="K76" s="739">
        <v>38</v>
      </c>
      <c r="L76" s="377">
        <f t="shared" ref="L76:L101" si="11">IF(A76&lt;&gt;0,K76/B76*100,"")</f>
        <v>14.448669201520911</v>
      </c>
      <c r="M76" s="568"/>
      <c r="N76" s="739">
        <v>6</v>
      </c>
      <c r="O76" s="377">
        <f t="shared" ref="O76:O101" si="12">IF(A76&lt;&gt;0,N76/B76*100,"")</f>
        <v>2.2813688212927756</v>
      </c>
      <c r="P76" s="568"/>
      <c r="Q76" s="739">
        <v>1</v>
      </c>
      <c r="R76" s="803">
        <f>IF(A76&lt;&gt;0,Q76/B76*100,"")</f>
        <v>0.38022813688212925</v>
      </c>
    </row>
    <row r="77" spans="1:18">
      <c r="A77" s="81" t="s">
        <v>206</v>
      </c>
      <c r="B77" s="133">
        <f t="shared" si="7"/>
        <v>173</v>
      </c>
      <c r="C77" s="159">
        <f t="shared" si="8"/>
        <v>0.74223442594817235</v>
      </c>
      <c r="E77" s="739">
        <v>57</v>
      </c>
      <c r="F77" s="377">
        <f t="shared" si="9"/>
        <v>32.947976878612714</v>
      </c>
      <c r="G77" s="568"/>
      <c r="H77" s="739">
        <v>98</v>
      </c>
      <c r="I77" s="377">
        <f t="shared" si="10"/>
        <v>56.647398843930638</v>
      </c>
      <c r="J77" s="568"/>
      <c r="K77" s="739">
        <v>16</v>
      </c>
      <c r="L77" s="377">
        <f t="shared" si="11"/>
        <v>9.2485549132947966</v>
      </c>
      <c r="M77" s="568"/>
      <c r="N77" s="739">
        <v>1</v>
      </c>
      <c r="O77" s="377">
        <f t="shared" si="12"/>
        <v>0.57803468208092479</v>
      </c>
      <c r="P77" s="568"/>
      <c r="Q77" s="739">
        <v>1</v>
      </c>
      <c r="R77" s="803">
        <f>IF(A77&lt;&gt;0,Q77/B77*100,"")</f>
        <v>0.57803468208092479</v>
      </c>
    </row>
    <row r="78" spans="1:18">
      <c r="A78" s="81" t="s">
        <v>1246</v>
      </c>
      <c r="B78" s="133">
        <f t="shared" si="7"/>
        <v>226</v>
      </c>
      <c r="C78" s="159">
        <f t="shared" si="8"/>
        <v>0.96962416337738111</v>
      </c>
      <c r="E78" s="739">
        <v>72</v>
      </c>
      <c r="F78" s="377">
        <f t="shared" si="9"/>
        <v>31.858407079646017</v>
      </c>
      <c r="G78" s="568"/>
      <c r="H78" s="739">
        <v>125</v>
      </c>
      <c r="I78" s="377">
        <f t="shared" si="10"/>
        <v>55.309734513274336</v>
      </c>
      <c r="J78" s="568"/>
      <c r="K78" s="739">
        <v>24</v>
      </c>
      <c r="L78" s="377">
        <f t="shared" si="11"/>
        <v>10.619469026548673</v>
      </c>
      <c r="M78" s="568"/>
      <c r="N78" s="739">
        <v>2</v>
      </c>
      <c r="O78" s="377">
        <f t="shared" si="12"/>
        <v>0.88495575221238942</v>
      </c>
      <c r="P78" s="568"/>
      <c r="Q78" s="739">
        <v>3</v>
      </c>
      <c r="R78" s="803">
        <f t="shared" ref="R78:R96" si="13">IF(A78&lt;&gt;0,Q78/B78*100,"")</f>
        <v>1.3274336283185841</v>
      </c>
    </row>
    <row r="79" spans="1:18">
      <c r="A79" s="81" t="s">
        <v>1247</v>
      </c>
      <c r="B79" s="133">
        <f t="shared" si="7"/>
        <v>72</v>
      </c>
      <c r="C79" s="159">
        <f t="shared" si="8"/>
        <v>0.30890681311137808</v>
      </c>
      <c r="E79" s="739">
        <v>28</v>
      </c>
      <c r="F79" s="377">
        <f t="shared" si="9"/>
        <v>38.888888888888893</v>
      </c>
      <c r="G79" s="568"/>
      <c r="H79" s="739">
        <v>39</v>
      </c>
      <c r="I79" s="377">
        <f t="shared" si="10"/>
        <v>54.166666666666664</v>
      </c>
      <c r="J79" s="568"/>
      <c r="K79" s="739">
        <v>2</v>
      </c>
      <c r="L79" s="377">
        <f t="shared" si="11"/>
        <v>2.7777777777777777</v>
      </c>
      <c r="M79" s="568"/>
      <c r="N79" s="739">
        <v>3</v>
      </c>
      <c r="O79" s="377">
        <f t="shared" si="12"/>
        <v>4.1666666666666661</v>
      </c>
      <c r="P79" s="568"/>
      <c r="Q79" s="739">
        <v>0</v>
      </c>
      <c r="R79" s="803">
        <f t="shared" si="13"/>
        <v>0</v>
      </c>
    </row>
    <row r="80" spans="1:18">
      <c r="B80" s="133" t="str">
        <f t="shared" si="7"/>
        <v/>
      </c>
      <c r="C80" s="159" t="str">
        <f t="shared" si="8"/>
        <v/>
      </c>
      <c r="E80" s="180"/>
      <c r="F80" s="377" t="str">
        <f t="shared" si="9"/>
        <v/>
      </c>
      <c r="G80" s="68"/>
      <c r="H80" s="180"/>
      <c r="I80" s="377" t="str">
        <f t="shared" si="10"/>
        <v/>
      </c>
      <c r="J80" s="181"/>
      <c r="K80" s="180"/>
      <c r="L80" s="377" t="str">
        <f t="shared" si="11"/>
        <v/>
      </c>
      <c r="M80" s="68"/>
      <c r="N80" s="180"/>
      <c r="O80" s="377" t="str">
        <f t="shared" si="12"/>
        <v/>
      </c>
      <c r="P80" s="68"/>
      <c r="Q80" s="180"/>
      <c r="R80" s="803" t="str">
        <f t="shared" si="13"/>
        <v/>
      </c>
    </row>
    <row r="81" spans="1:19" ht="13">
      <c r="A81" s="47" t="s">
        <v>468</v>
      </c>
      <c r="B81" s="133">
        <f t="shared" si="7"/>
        <v>2794</v>
      </c>
      <c r="C81" s="159">
        <f t="shared" si="8"/>
        <v>11.987300497683199</v>
      </c>
      <c r="E81" s="180">
        <f>SUM(E82)</f>
        <v>1106</v>
      </c>
      <c r="F81" s="377">
        <f t="shared" si="9"/>
        <v>39.584824624194702</v>
      </c>
      <c r="G81" s="68"/>
      <c r="H81" s="180">
        <f>SUM(H82)</f>
        <v>1397</v>
      </c>
      <c r="I81" s="377">
        <f t="shared" si="10"/>
        <v>50</v>
      </c>
      <c r="J81" s="181"/>
      <c r="K81" s="180">
        <f>SUM(K82)</f>
        <v>256</v>
      </c>
      <c r="L81" s="377">
        <f t="shared" si="11"/>
        <v>9.1624910522548308</v>
      </c>
      <c r="M81" s="68"/>
      <c r="N81" s="180">
        <f>SUM(N82)</f>
        <v>27</v>
      </c>
      <c r="O81" s="377">
        <f t="shared" si="12"/>
        <v>0.96635647816750181</v>
      </c>
      <c r="P81" s="68"/>
      <c r="Q81" s="180">
        <f>SUM(Q82)</f>
        <v>8</v>
      </c>
      <c r="R81" s="803">
        <f t="shared" si="13"/>
        <v>0.28632784538296346</v>
      </c>
    </row>
    <row r="82" spans="1:19">
      <c r="A82" s="81" t="s">
        <v>209</v>
      </c>
      <c r="B82" s="133">
        <f t="shared" si="7"/>
        <v>2794</v>
      </c>
      <c r="C82" s="159">
        <f t="shared" si="8"/>
        <v>11.987300497683199</v>
      </c>
      <c r="E82" s="180">
        <f>SUM(E83:E91)</f>
        <v>1106</v>
      </c>
      <c r="F82" s="377">
        <f t="shared" si="9"/>
        <v>39.584824624194702</v>
      </c>
      <c r="G82" s="68"/>
      <c r="H82" s="180">
        <f>SUM(H83:H91)</f>
        <v>1397</v>
      </c>
      <c r="I82" s="377">
        <f t="shared" si="10"/>
        <v>50</v>
      </c>
      <c r="J82" s="181"/>
      <c r="K82" s="180">
        <f>SUM(K83:K91)</f>
        <v>256</v>
      </c>
      <c r="L82" s="377">
        <f t="shared" si="11"/>
        <v>9.1624910522548308</v>
      </c>
      <c r="M82" s="68"/>
      <c r="N82" s="180">
        <f>SUM(N83:N91)</f>
        <v>27</v>
      </c>
      <c r="O82" s="377">
        <f t="shared" si="12"/>
        <v>0.96635647816750181</v>
      </c>
      <c r="P82" s="68"/>
      <c r="Q82" s="180">
        <f>SUM(Q83:Q91)</f>
        <v>8</v>
      </c>
      <c r="R82" s="803">
        <f t="shared" si="13"/>
        <v>0.28632784538296346</v>
      </c>
    </row>
    <row r="83" spans="1:19">
      <c r="A83" s="33" t="s">
        <v>1456</v>
      </c>
      <c r="B83" s="133">
        <f t="shared" si="7"/>
        <v>330</v>
      </c>
      <c r="C83" s="159">
        <f t="shared" si="8"/>
        <v>1.4158228934271495</v>
      </c>
      <c r="E83" s="739">
        <v>137</v>
      </c>
      <c r="F83" s="377">
        <f t="shared" si="9"/>
        <v>41.515151515151516</v>
      </c>
      <c r="G83" s="568"/>
      <c r="H83" s="739">
        <v>153</v>
      </c>
      <c r="I83" s="377">
        <f t="shared" si="10"/>
        <v>46.36363636363636</v>
      </c>
      <c r="J83" s="568"/>
      <c r="K83" s="739">
        <v>35</v>
      </c>
      <c r="L83" s="377">
        <f t="shared" si="11"/>
        <v>10.606060606060606</v>
      </c>
      <c r="M83" s="568"/>
      <c r="N83" s="739">
        <v>5</v>
      </c>
      <c r="O83" s="377">
        <f t="shared" si="12"/>
        <v>1.5151515151515151</v>
      </c>
      <c r="P83" s="568"/>
      <c r="Q83" s="739">
        <v>0</v>
      </c>
      <c r="R83" s="803">
        <f t="shared" si="13"/>
        <v>0</v>
      </c>
    </row>
    <row r="84" spans="1:19">
      <c r="A84" s="81" t="s">
        <v>210</v>
      </c>
      <c r="B84" s="133">
        <f t="shared" si="7"/>
        <v>411</v>
      </c>
      <c r="C84" s="159">
        <f t="shared" si="8"/>
        <v>1.7633430581774499</v>
      </c>
      <c r="E84" s="739">
        <v>173</v>
      </c>
      <c r="F84" s="377">
        <f t="shared" si="9"/>
        <v>42.092457420924575</v>
      </c>
      <c r="G84" s="568"/>
      <c r="H84" s="739">
        <v>207</v>
      </c>
      <c r="I84" s="377">
        <f t="shared" si="10"/>
        <v>50.364963503649641</v>
      </c>
      <c r="J84" s="568"/>
      <c r="K84" s="739">
        <v>26</v>
      </c>
      <c r="L84" s="377">
        <f t="shared" si="11"/>
        <v>6.3260340632603409</v>
      </c>
      <c r="M84" s="568"/>
      <c r="N84" s="739">
        <v>3</v>
      </c>
      <c r="O84" s="377">
        <f t="shared" si="12"/>
        <v>0.72992700729927007</v>
      </c>
      <c r="P84" s="568"/>
      <c r="Q84" s="739">
        <v>2</v>
      </c>
      <c r="R84" s="803">
        <f t="shared" si="13"/>
        <v>0.48661800486618007</v>
      </c>
    </row>
    <row r="85" spans="1:19">
      <c r="A85" s="81" t="s">
        <v>212</v>
      </c>
      <c r="B85" s="133">
        <f t="shared" si="7"/>
        <v>510</v>
      </c>
      <c r="C85" s="159">
        <f t="shared" si="8"/>
        <v>2.1880899262055946</v>
      </c>
      <c r="E85" s="739">
        <v>207</v>
      </c>
      <c r="F85" s="377">
        <f t="shared" si="9"/>
        <v>40.588235294117645</v>
      </c>
      <c r="G85" s="568"/>
      <c r="H85" s="739">
        <v>254</v>
      </c>
      <c r="I85" s="377">
        <f t="shared" si="10"/>
        <v>49.803921568627452</v>
      </c>
      <c r="J85" s="568"/>
      <c r="K85" s="739">
        <v>47</v>
      </c>
      <c r="L85" s="377">
        <f t="shared" si="11"/>
        <v>9.2156862745098049</v>
      </c>
      <c r="M85" s="568"/>
      <c r="N85" s="739">
        <v>1</v>
      </c>
      <c r="O85" s="377">
        <f t="shared" si="12"/>
        <v>0.19607843137254902</v>
      </c>
      <c r="P85" s="568"/>
      <c r="Q85" s="739">
        <v>1</v>
      </c>
      <c r="R85" s="803">
        <f t="shared" si="13"/>
        <v>0.19607843137254902</v>
      </c>
    </row>
    <row r="86" spans="1:19">
      <c r="A86" s="81" t="s">
        <v>214</v>
      </c>
      <c r="B86" s="133">
        <f t="shared" si="7"/>
        <v>160</v>
      </c>
      <c r="C86" s="159">
        <f t="shared" si="8"/>
        <v>0.68645958469195123</v>
      </c>
      <c r="E86" s="739">
        <v>69</v>
      </c>
      <c r="F86" s="377">
        <f t="shared" si="9"/>
        <v>43.125</v>
      </c>
      <c r="G86" s="568"/>
      <c r="H86" s="739">
        <v>80</v>
      </c>
      <c r="I86" s="377">
        <f t="shared" si="10"/>
        <v>50</v>
      </c>
      <c r="J86" s="568"/>
      <c r="K86" s="739">
        <v>11</v>
      </c>
      <c r="L86" s="377">
        <f t="shared" si="11"/>
        <v>6.8750000000000009</v>
      </c>
      <c r="M86" s="568"/>
      <c r="N86" s="739">
        <v>0</v>
      </c>
      <c r="O86" s="377">
        <f t="shared" si="12"/>
        <v>0</v>
      </c>
      <c r="P86" s="568"/>
      <c r="Q86" s="739">
        <v>0</v>
      </c>
      <c r="R86" s="803">
        <f t="shared" si="13"/>
        <v>0</v>
      </c>
    </row>
    <row r="87" spans="1:19">
      <c r="A87" s="81" t="s">
        <v>213</v>
      </c>
      <c r="B87" s="133">
        <f t="shared" si="7"/>
        <v>205</v>
      </c>
      <c r="C87" s="159">
        <f t="shared" si="8"/>
        <v>0.87952634288656262</v>
      </c>
      <c r="D87" s="49"/>
      <c r="E87" s="739">
        <v>76</v>
      </c>
      <c r="F87" s="377">
        <f t="shared" si="9"/>
        <v>37.073170731707314</v>
      </c>
      <c r="G87" s="568"/>
      <c r="H87" s="739">
        <v>112</v>
      </c>
      <c r="I87" s="377">
        <f t="shared" si="10"/>
        <v>54.634146341463421</v>
      </c>
      <c r="J87" s="568"/>
      <c r="K87" s="739">
        <v>14</v>
      </c>
      <c r="L87" s="377">
        <f t="shared" si="11"/>
        <v>6.8292682926829276</v>
      </c>
      <c r="M87" s="568"/>
      <c r="N87" s="739">
        <v>2</v>
      </c>
      <c r="O87" s="377">
        <f t="shared" si="12"/>
        <v>0.97560975609756095</v>
      </c>
      <c r="P87" s="568"/>
      <c r="Q87" s="739">
        <v>1</v>
      </c>
      <c r="R87" s="803">
        <f t="shared" si="13"/>
        <v>0.48780487804878048</v>
      </c>
      <c r="S87" s="101"/>
    </row>
    <row r="88" spans="1:19">
      <c r="A88" s="81" t="s">
        <v>211</v>
      </c>
      <c r="B88" s="133">
        <f t="shared" si="7"/>
        <v>289</v>
      </c>
      <c r="C88" s="159">
        <f t="shared" si="8"/>
        <v>1.2399176248498369</v>
      </c>
      <c r="D88" s="49"/>
      <c r="E88" s="739">
        <v>119</v>
      </c>
      <c r="F88" s="377">
        <f t="shared" si="9"/>
        <v>41.17647058823529</v>
      </c>
      <c r="G88" s="568"/>
      <c r="H88" s="739">
        <v>141</v>
      </c>
      <c r="I88" s="377">
        <f t="shared" si="10"/>
        <v>48.788927335640139</v>
      </c>
      <c r="J88" s="568"/>
      <c r="K88" s="739">
        <v>27</v>
      </c>
      <c r="L88" s="377">
        <f t="shared" si="11"/>
        <v>9.3425605536332181</v>
      </c>
      <c r="M88" s="568"/>
      <c r="N88" s="739">
        <v>2</v>
      </c>
      <c r="O88" s="377">
        <f t="shared" si="12"/>
        <v>0.69204152249134954</v>
      </c>
      <c r="P88" s="568"/>
      <c r="Q88" s="739">
        <v>0</v>
      </c>
      <c r="R88" s="803">
        <f t="shared" si="13"/>
        <v>0</v>
      </c>
      <c r="S88" s="101"/>
    </row>
    <row r="89" spans="1:19">
      <c r="A89" s="81" t="s">
        <v>215</v>
      </c>
      <c r="B89" s="133">
        <f t="shared" si="7"/>
        <v>303</v>
      </c>
      <c r="C89" s="159">
        <f t="shared" si="8"/>
        <v>1.2999828385103827</v>
      </c>
      <c r="D89" s="49"/>
      <c r="E89" s="739">
        <v>90</v>
      </c>
      <c r="F89" s="377">
        <f t="shared" si="9"/>
        <v>29.702970297029701</v>
      </c>
      <c r="G89" s="568"/>
      <c r="H89" s="739">
        <v>165</v>
      </c>
      <c r="I89" s="377">
        <f t="shared" si="10"/>
        <v>54.455445544554458</v>
      </c>
      <c r="J89" s="568"/>
      <c r="K89" s="739">
        <v>40</v>
      </c>
      <c r="L89" s="377">
        <f t="shared" si="11"/>
        <v>13.201320132013199</v>
      </c>
      <c r="M89" s="568"/>
      <c r="N89" s="739">
        <v>5</v>
      </c>
      <c r="O89" s="377">
        <f t="shared" si="12"/>
        <v>1.6501650165016499</v>
      </c>
      <c r="P89" s="568"/>
      <c r="Q89" s="739">
        <v>3</v>
      </c>
      <c r="R89" s="803">
        <f t="shared" si="13"/>
        <v>0.99009900990099009</v>
      </c>
    </row>
    <row r="90" spans="1:19">
      <c r="A90" s="81" t="s">
        <v>516</v>
      </c>
      <c r="B90" s="133">
        <f t="shared" si="7"/>
        <v>275</v>
      </c>
      <c r="C90" s="159">
        <f t="shared" si="8"/>
        <v>1.1798524111892912</v>
      </c>
      <c r="D90" s="49"/>
      <c r="E90" s="739">
        <v>99</v>
      </c>
      <c r="F90" s="377">
        <f t="shared" si="9"/>
        <v>36</v>
      </c>
      <c r="G90" s="568"/>
      <c r="H90" s="739">
        <v>132</v>
      </c>
      <c r="I90" s="377">
        <f t="shared" si="10"/>
        <v>48</v>
      </c>
      <c r="J90" s="568"/>
      <c r="K90" s="739">
        <v>39</v>
      </c>
      <c r="L90" s="377">
        <f t="shared" si="11"/>
        <v>14.181818181818182</v>
      </c>
      <c r="M90" s="568"/>
      <c r="N90" s="739">
        <v>5</v>
      </c>
      <c r="O90" s="377">
        <f t="shared" si="12"/>
        <v>1.8181818181818181</v>
      </c>
      <c r="P90" s="568"/>
      <c r="Q90" s="739">
        <v>0</v>
      </c>
      <c r="R90" s="803">
        <f t="shared" si="13"/>
        <v>0</v>
      </c>
    </row>
    <row r="91" spans="1:19">
      <c r="A91" s="81" t="s">
        <v>403</v>
      </c>
      <c r="B91" s="133">
        <f t="shared" si="7"/>
        <v>311</v>
      </c>
      <c r="C91" s="159">
        <f t="shared" si="8"/>
        <v>1.3343058177449802</v>
      </c>
      <c r="E91" s="739">
        <v>136</v>
      </c>
      <c r="F91" s="377">
        <f t="shared" si="9"/>
        <v>43.729903536977496</v>
      </c>
      <c r="G91" s="568"/>
      <c r="H91" s="739">
        <v>153</v>
      </c>
      <c r="I91" s="377">
        <f t="shared" si="10"/>
        <v>49.19614147909968</v>
      </c>
      <c r="J91" s="568"/>
      <c r="K91" s="739">
        <v>17</v>
      </c>
      <c r="L91" s="377">
        <f t="shared" si="11"/>
        <v>5.4662379421221869</v>
      </c>
      <c r="M91" s="568"/>
      <c r="N91" s="739">
        <v>4</v>
      </c>
      <c r="O91" s="377">
        <f t="shared" si="12"/>
        <v>1.2861736334405145</v>
      </c>
      <c r="P91" s="568"/>
      <c r="Q91" s="739">
        <v>1</v>
      </c>
      <c r="R91" s="803">
        <f t="shared" si="13"/>
        <v>0.32154340836012862</v>
      </c>
    </row>
    <row r="92" spans="1:19">
      <c r="B92" s="133" t="str">
        <f t="shared" si="7"/>
        <v/>
      </c>
      <c r="C92" s="159" t="str">
        <f t="shared" si="8"/>
        <v/>
      </c>
      <c r="E92" s="68"/>
      <c r="F92" s="377" t="str">
        <f t="shared" si="9"/>
        <v/>
      </c>
      <c r="G92" s="68"/>
      <c r="H92" s="68"/>
      <c r="I92" s="377" t="str">
        <f t="shared" si="10"/>
        <v/>
      </c>
      <c r="J92" s="68"/>
      <c r="K92" s="68"/>
      <c r="L92" s="377" t="str">
        <f t="shared" si="11"/>
        <v/>
      </c>
      <c r="M92" s="68"/>
      <c r="N92" s="68"/>
      <c r="O92" s="377" t="str">
        <f t="shared" si="12"/>
        <v/>
      </c>
      <c r="P92" s="68"/>
      <c r="Q92" s="68"/>
      <c r="R92" s="803" t="str">
        <f t="shared" si="13"/>
        <v/>
      </c>
    </row>
    <row r="93" spans="1:19">
      <c r="A93" s="33" t="s">
        <v>1505</v>
      </c>
      <c r="B93" s="133">
        <f t="shared" si="7"/>
        <v>393</v>
      </c>
      <c r="C93" s="159">
        <f t="shared" si="8"/>
        <v>1.6861163548996052</v>
      </c>
      <c r="E93" s="564">
        <v>131</v>
      </c>
      <c r="F93" s="377">
        <f t="shared" si="9"/>
        <v>33.333333333333329</v>
      </c>
      <c r="G93" s="568"/>
      <c r="H93" s="564">
        <v>215</v>
      </c>
      <c r="I93" s="377">
        <f t="shared" si="10"/>
        <v>54.707379134860048</v>
      </c>
      <c r="J93" s="568"/>
      <c r="K93" s="564">
        <v>42</v>
      </c>
      <c r="L93" s="377">
        <f t="shared" si="11"/>
        <v>10.687022900763358</v>
      </c>
      <c r="M93" s="568"/>
      <c r="N93" s="564">
        <v>4</v>
      </c>
      <c r="O93" s="377">
        <f t="shared" si="12"/>
        <v>1.0178117048346056</v>
      </c>
      <c r="P93" s="568"/>
      <c r="Q93" s="564">
        <v>1</v>
      </c>
      <c r="R93" s="803">
        <f t="shared" si="13"/>
        <v>0.2544529262086514</v>
      </c>
    </row>
    <row r="94" spans="1:19">
      <c r="B94" s="133" t="str">
        <f t="shared" si="7"/>
        <v/>
      </c>
      <c r="C94" s="159" t="str">
        <f t="shared" si="8"/>
        <v/>
      </c>
      <c r="E94" s="180"/>
      <c r="F94" s="377" t="str">
        <f t="shared" si="9"/>
        <v/>
      </c>
      <c r="G94" s="68"/>
      <c r="H94" s="180"/>
      <c r="I94" s="377" t="str">
        <f t="shared" si="10"/>
        <v/>
      </c>
      <c r="J94" s="181"/>
      <c r="K94" s="180"/>
      <c r="L94" s="377" t="str">
        <f t="shared" si="11"/>
        <v/>
      </c>
      <c r="M94" s="68"/>
      <c r="N94" s="180"/>
      <c r="O94" s="377" t="str">
        <f t="shared" si="12"/>
        <v/>
      </c>
      <c r="P94" s="68"/>
      <c r="Q94" s="180"/>
      <c r="R94" s="803" t="str">
        <f t="shared" si="13"/>
        <v/>
      </c>
    </row>
    <row r="95" spans="1:19" ht="13">
      <c r="A95" s="47" t="s">
        <v>1229</v>
      </c>
      <c r="B95" s="133">
        <f t="shared" si="7"/>
        <v>8423</v>
      </c>
      <c r="C95" s="159">
        <f t="shared" si="8"/>
        <v>36.137806761626912</v>
      </c>
      <c r="E95" s="180">
        <f>SUM(E96:E101)</f>
        <v>3406</v>
      </c>
      <c r="F95" s="377">
        <f t="shared" si="9"/>
        <v>40.436898967113855</v>
      </c>
      <c r="G95" s="68"/>
      <c r="H95" s="180">
        <f>SUM(H96:H101)</f>
        <v>4050</v>
      </c>
      <c r="I95" s="377">
        <f t="shared" si="10"/>
        <v>48.082630891606314</v>
      </c>
      <c r="J95" s="181"/>
      <c r="K95" s="180">
        <f>SUM(K96:K101)</f>
        <v>775</v>
      </c>
      <c r="L95" s="377">
        <f t="shared" si="11"/>
        <v>9.200997269381455</v>
      </c>
      <c r="M95" s="68"/>
      <c r="N95" s="180">
        <f>SUM(N96:N101)</f>
        <v>122</v>
      </c>
      <c r="O95" s="377">
        <f t="shared" si="12"/>
        <v>1.4484150540187581</v>
      </c>
      <c r="P95" s="68"/>
      <c r="Q95" s="180">
        <f>SUM(Q96:Q101)</f>
        <v>70</v>
      </c>
      <c r="R95" s="803">
        <f t="shared" si="13"/>
        <v>0.83105781787961541</v>
      </c>
    </row>
    <row r="96" spans="1:19">
      <c r="A96" s="81" t="s">
        <v>411</v>
      </c>
      <c r="B96" s="133">
        <f t="shared" si="7"/>
        <v>2321</v>
      </c>
      <c r="C96" s="159">
        <f t="shared" si="8"/>
        <v>9.9579543504376193</v>
      </c>
      <c r="E96" s="739">
        <v>877</v>
      </c>
      <c r="F96" s="377">
        <f t="shared" si="9"/>
        <v>37.785437311503664</v>
      </c>
      <c r="G96" s="568"/>
      <c r="H96" s="739">
        <v>1160</v>
      </c>
      <c r="I96" s="377">
        <f t="shared" si="10"/>
        <v>49.978457561395949</v>
      </c>
      <c r="J96" s="568"/>
      <c r="K96" s="739">
        <v>233</v>
      </c>
      <c r="L96" s="377">
        <f t="shared" si="11"/>
        <v>10.038776389487291</v>
      </c>
      <c r="M96" s="568"/>
      <c r="N96" s="739">
        <v>33</v>
      </c>
      <c r="O96" s="377">
        <f t="shared" si="12"/>
        <v>1.4218009478672986</v>
      </c>
      <c r="P96" s="568"/>
      <c r="Q96" s="739">
        <v>18</v>
      </c>
      <c r="R96" s="803">
        <f t="shared" si="13"/>
        <v>0.77552778974579917</v>
      </c>
    </row>
    <row r="97" spans="1:19">
      <c r="A97" s="81" t="s">
        <v>412</v>
      </c>
      <c r="B97" s="133">
        <f t="shared" si="7"/>
        <v>1699</v>
      </c>
      <c r="C97" s="159">
        <f t="shared" si="8"/>
        <v>7.289342714947658</v>
      </c>
      <c r="E97" s="739">
        <v>714</v>
      </c>
      <c r="F97" s="377">
        <f t="shared" si="9"/>
        <v>42.024720423778696</v>
      </c>
      <c r="G97" s="568"/>
      <c r="H97" s="739">
        <v>800</v>
      </c>
      <c r="I97" s="377">
        <f t="shared" si="10"/>
        <v>47.086521483225425</v>
      </c>
      <c r="J97" s="568"/>
      <c r="K97" s="739">
        <v>142</v>
      </c>
      <c r="L97" s="377">
        <f t="shared" si="11"/>
        <v>8.3578575632725141</v>
      </c>
      <c r="M97" s="568"/>
      <c r="N97" s="739">
        <v>29</v>
      </c>
      <c r="O97" s="377">
        <f t="shared" si="12"/>
        <v>1.7068864037669218</v>
      </c>
      <c r="P97" s="568"/>
      <c r="Q97" s="739">
        <v>14</v>
      </c>
      <c r="R97" s="803">
        <f>IF(A97&lt;&gt;0,Q97/B97*100,"")</f>
        <v>0.82401412595644496</v>
      </c>
    </row>
    <row r="98" spans="1:19">
      <c r="A98" s="81" t="s">
        <v>413</v>
      </c>
      <c r="B98" s="133">
        <f t="shared" si="7"/>
        <v>1737</v>
      </c>
      <c r="C98" s="159">
        <f t="shared" si="8"/>
        <v>7.4523768663119956</v>
      </c>
      <c r="E98" s="739">
        <v>684</v>
      </c>
      <c r="F98" s="377">
        <f t="shared" si="9"/>
        <v>39.37823834196891</v>
      </c>
      <c r="G98" s="568"/>
      <c r="H98" s="739">
        <v>849</v>
      </c>
      <c r="I98" s="377">
        <f t="shared" si="10"/>
        <v>48.877374784110536</v>
      </c>
      <c r="J98" s="568"/>
      <c r="K98" s="739">
        <v>162</v>
      </c>
      <c r="L98" s="377">
        <f t="shared" si="11"/>
        <v>9.3264248704663206</v>
      </c>
      <c r="M98" s="568"/>
      <c r="N98" s="739">
        <v>28</v>
      </c>
      <c r="O98" s="377">
        <f t="shared" si="12"/>
        <v>1.6119746689694874</v>
      </c>
      <c r="P98" s="568"/>
      <c r="Q98" s="739">
        <v>14</v>
      </c>
      <c r="R98" s="803">
        <f>IF(A98&lt;&gt;0,Q98/B98*100,"")</f>
        <v>0.80598733448474369</v>
      </c>
    </row>
    <row r="99" spans="1:19">
      <c r="A99" s="81" t="s">
        <v>414</v>
      </c>
      <c r="B99" s="133">
        <f t="shared" si="7"/>
        <v>1120</v>
      </c>
      <c r="C99" s="159">
        <f t="shared" si="8"/>
        <v>4.8052170928436588</v>
      </c>
      <c r="E99" s="739">
        <v>456</v>
      </c>
      <c r="F99" s="377">
        <f t="shared" si="9"/>
        <v>40.714285714285715</v>
      </c>
      <c r="G99" s="568"/>
      <c r="H99" s="739">
        <v>509</v>
      </c>
      <c r="I99" s="377">
        <f t="shared" si="10"/>
        <v>45.446428571428569</v>
      </c>
      <c r="J99" s="568"/>
      <c r="K99" s="739">
        <v>124</v>
      </c>
      <c r="L99" s="377">
        <f t="shared" si="11"/>
        <v>11.071428571428571</v>
      </c>
      <c r="M99" s="568"/>
      <c r="N99" s="739">
        <v>18</v>
      </c>
      <c r="O99" s="377">
        <f t="shared" si="12"/>
        <v>1.607142857142857</v>
      </c>
      <c r="P99" s="568"/>
      <c r="Q99" s="739">
        <v>13</v>
      </c>
      <c r="R99" s="803">
        <f>IF(A99&lt;&gt;0,Q99/B99*100,"")</f>
        <v>1.1607142857142858</v>
      </c>
    </row>
    <row r="100" spans="1:19">
      <c r="A100" s="81" t="s">
        <v>1248</v>
      </c>
      <c r="B100" s="133">
        <f>IF(A100&lt;&gt;0,E100+H100+K100+N100+Q100,"")</f>
        <v>1093</v>
      </c>
      <c r="C100" s="159">
        <f>IF(A100&lt;&gt;0,B100/$B$11*100,"")</f>
        <v>4.6893770379268922</v>
      </c>
      <c r="E100" s="739">
        <v>473</v>
      </c>
      <c r="F100" s="377">
        <f>IF(A100&lt;&gt;0,E100/B100*100,"")</f>
        <v>43.275388838060387</v>
      </c>
      <c r="G100" s="568"/>
      <c r="H100" s="739">
        <v>527</v>
      </c>
      <c r="I100" s="377">
        <f>IF(A100&lt;&gt;0,H100/B100*100,"")</f>
        <v>48.215919487648677</v>
      </c>
      <c r="J100" s="568"/>
      <c r="K100" s="739">
        <v>74</v>
      </c>
      <c r="L100" s="377">
        <f>IF(A100&lt;&gt;0,K100/B100*100,"")</f>
        <v>6.7703568161024696</v>
      </c>
      <c r="M100" s="568"/>
      <c r="N100" s="739">
        <v>12</v>
      </c>
      <c r="O100" s="377">
        <f>IF(A100&lt;&gt;0,N100/B100*100,"")</f>
        <v>1.0978956999085088</v>
      </c>
      <c r="P100" s="568"/>
      <c r="Q100" s="739">
        <v>7</v>
      </c>
      <c r="R100" s="803">
        <f>IF(A100&lt;&gt;0,Q100/B100*100,"")</f>
        <v>0.64043915827996334</v>
      </c>
    </row>
    <row r="101" spans="1:19">
      <c r="A101" s="33" t="s">
        <v>1535</v>
      </c>
      <c r="B101" s="133">
        <f t="shared" si="7"/>
        <v>453</v>
      </c>
      <c r="C101" s="159">
        <f t="shared" si="8"/>
        <v>1.9435386991590871</v>
      </c>
      <c r="E101" s="739">
        <v>202</v>
      </c>
      <c r="F101" s="377">
        <f t="shared" si="9"/>
        <v>44.5916114790287</v>
      </c>
      <c r="G101" s="568"/>
      <c r="H101" s="739">
        <v>205</v>
      </c>
      <c r="I101" s="377">
        <f t="shared" si="10"/>
        <v>45.253863134657834</v>
      </c>
      <c r="J101" s="568"/>
      <c r="K101" s="739">
        <v>40</v>
      </c>
      <c r="L101" s="377">
        <f t="shared" si="11"/>
        <v>8.8300220750551883</v>
      </c>
      <c r="M101" s="568"/>
      <c r="N101" s="739">
        <v>2</v>
      </c>
      <c r="O101" s="377">
        <f t="shared" si="12"/>
        <v>0.44150110375275936</v>
      </c>
      <c r="P101" s="568"/>
      <c r="Q101" s="739">
        <v>4</v>
      </c>
      <c r="R101" s="803">
        <f>IF(A101&lt;&gt;0,Q101/B101*100,"")</f>
        <v>0.88300220750551872</v>
      </c>
    </row>
    <row r="102" spans="1:19" ht="13" thickBot="1"/>
    <row r="103" spans="1:19">
      <c r="A103" s="83"/>
      <c r="B103" s="129"/>
      <c r="C103" s="158"/>
      <c r="D103" s="131"/>
      <c r="E103" s="132"/>
      <c r="F103" s="130"/>
      <c r="G103" s="131"/>
      <c r="H103" s="132"/>
      <c r="I103" s="130"/>
      <c r="J103" s="130"/>
      <c r="K103" s="132"/>
      <c r="L103" s="131"/>
      <c r="M103" s="131"/>
      <c r="N103" s="132"/>
      <c r="O103" s="131"/>
      <c r="P103" s="131"/>
      <c r="Q103" s="132"/>
      <c r="R103" s="83"/>
      <c r="S103" s="83"/>
    </row>
    <row r="104" spans="1:19">
      <c r="A104" s="33" t="s">
        <v>1816</v>
      </c>
      <c r="D104" s="63"/>
      <c r="G104" s="63"/>
      <c r="J104" s="33"/>
      <c r="K104" s="33"/>
      <c r="N104" s="33"/>
      <c r="Q104" s="33"/>
    </row>
    <row r="105" spans="1:19">
      <c r="A105" s="81" t="s">
        <v>1230</v>
      </c>
    </row>
    <row r="107" spans="1:19">
      <c r="A107" s="81" t="s">
        <v>1231</v>
      </c>
    </row>
    <row r="108" spans="1:19">
      <c r="A108" s="81" t="s">
        <v>1232</v>
      </c>
    </row>
  </sheetData>
  <mergeCells count="5">
    <mergeCell ref="E7:F7"/>
    <mergeCell ref="H7:I7"/>
    <mergeCell ref="K7:L7"/>
    <mergeCell ref="N7:O7"/>
    <mergeCell ref="Q7:R7"/>
  </mergeCells>
  <conditionalFormatting sqref="A1:XFD56 A58:XFD1048576 B57:XFD57">
    <cfRule type="cellIs" dxfId="15" priority="2" operator="equal">
      <formula>0</formula>
    </cfRule>
  </conditionalFormatting>
  <conditionalFormatting sqref="A57">
    <cfRule type="cellIs" dxfId="4" priority="1" operator="equal">
      <formula>0</formula>
    </cfRule>
  </conditionalFormatting>
  <pageMargins left="0.7" right="0.7" top="0.75" bottom="0.75" header="0.3" footer="0.3"/>
  <pageSetup orientation="portrait" horizontalDpi="4294967293" vertic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theme="4" tint="-0.249977111117893"/>
  </sheetPr>
  <dimension ref="A1:P59"/>
  <sheetViews>
    <sheetView workbookViewId="0">
      <selection activeCell="A2" sqref="A2"/>
    </sheetView>
  </sheetViews>
  <sheetFormatPr baseColWidth="10" defaultColWidth="9.1796875" defaultRowHeight="12.5"/>
  <cols>
    <col min="1" max="1" width="37.81640625" style="81" customWidth="1"/>
    <col min="2" max="2" width="7.81640625" style="115" customWidth="1"/>
    <col min="3" max="3" width="7.81640625" style="104" customWidth="1"/>
    <col min="4" max="4" width="2.453125" style="88" customWidth="1"/>
    <col min="5" max="5" width="8.81640625" style="105" customWidth="1"/>
    <col min="6" max="6" width="8.81640625" style="88" customWidth="1"/>
    <col min="7" max="7" width="1.81640625" style="88" customWidth="1"/>
    <col min="8" max="8" width="8.81640625" style="105" customWidth="1"/>
    <col min="9" max="9" width="8.81640625" style="81" customWidth="1"/>
    <col min="10" max="10" width="1.81640625" style="81" customWidth="1"/>
    <col min="11" max="11" width="8.81640625" style="105" customWidth="1"/>
    <col min="12" max="12" width="8.81640625" style="81" customWidth="1"/>
    <col min="13" max="13" width="1.81640625" style="81" customWidth="1"/>
    <col min="14" max="14" width="8.81640625" style="105" customWidth="1"/>
    <col min="15" max="15" width="8.1796875" style="81" customWidth="1"/>
    <col min="16" max="16" width="2.453125" style="81" customWidth="1"/>
    <col min="17" max="256" width="9.1796875" style="81"/>
    <col min="257" max="257" width="37.81640625" style="81" customWidth="1"/>
    <col min="258" max="259" width="7.81640625" style="81" customWidth="1"/>
    <col min="260" max="260" width="2.453125" style="81" customWidth="1"/>
    <col min="261" max="262" width="8.81640625" style="81" customWidth="1"/>
    <col min="263" max="263" width="1.81640625" style="81" customWidth="1"/>
    <col min="264" max="265" width="8.81640625" style="81" customWidth="1"/>
    <col min="266" max="266" width="1.81640625" style="81" customWidth="1"/>
    <col min="267" max="268" width="8.81640625" style="81" customWidth="1"/>
    <col min="269" max="269" width="1.81640625" style="81" customWidth="1"/>
    <col min="270" max="270" width="8.81640625" style="81" customWidth="1"/>
    <col min="271" max="271" width="8.1796875" style="81" customWidth="1"/>
    <col min="272" max="272" width="2.453125" style="81" customWidth="1"/>
    <col min="273" max="512" width="9.1796875" style="81"/>
    <col min="513" max="513" width="37.81640625" style="81" customWidth="1"/>
    <col min="514" max="515" width="7.81640625" style="81" customWidth="1"/>
    <col min="516" max="516" width="2.453125" style="81" customWidth="1"/>
    <col min="517" max="518" width="8.81640625" style="81" customWidth="1"/>
    <col min="519" max="519" width="1.81640625" style="81" customWidth="1"/>
    <col min="520" max="521" width="8.81640625" style="81" customWidth="1"/>
    <col min="522" max="522" width="1.81640625" style="81" customWidth="1"/>
    <col min="523" max="524" width="8.81640625" style="81" customWidth="1"/>
    <col min="525" max="525" width="1.81640625" style="81" customWidth="1"/>
    <col min="526" max="526" width="8.81640625" style="81" customWidth="1"/>
    <col min="527" max="527" width="8.1796875" style="81" customWidth="1"/>
    <col min="528" max="528" width="2.453125" style="81" customWidth="1"/>
    <col min="529" max="768" width="9.1796875" style="81"/>
    <col min="769" max="769" width="37.81640625" style="81" customWidth="1"/>
    <col min="770" max="771" width="7.81640625" style="81" customWidth="1"/>
    <col min="772" max="772" width="2.453125" style="81" customWidth="1"/>
    <col min="773" max="774" width="8.81640625" style="81" customWidth="1"/>
    <col min="775" max="775" width="1.81640625" style="81" customWidth="1"/>
    <col min="776" max="777" width="8.81640625" style="81" customWidth="1"/>
    <col min="778" max="778" width="1.81640625" style="81" customWidth="1"/>
    <col min="779" max="780" width="8.81640625" style="81" customWidth="1"/>
    <col min="781" max="781" width="1.81640625" style="81" customWidth="1"/>
    <col min="782" max="782" width="8.81640625" style="81" customWidth="1"/>
    <col min="783" max="783" width="8.1796875" style="81" customWidth="1"/>
    <col min="784" max="784" width="2.453125" style="81" customWidth="1"/>
    <col min="785" max="1024" width="9.1796875" style="81"/>
    <col min="1025" max="1025" width="37.81640625" style="81" customWidth="1"/>
    <col min="1026" max="1027" width="7.81640625" style="81" customWidth="1"/>
    <col min="1028" max="1028" width="2.453125" style="81" customWidth="1"/>
    <col min="1029" max="1030" width="8.81640625" style="81" customWidth="1"/>
    <col min="1031" max="1031" width="1.81640625" style="81" customWidth="1"/>
    <col min="1032" max="1033" width="8.81640625" style="81" customWidth="1"/>
    <col min="1034" max="1034" width="1.81640625" style="81" customWidth="1"/>
    <col min="1035" max="1036" width="8.81640625" style="81" customWidth="1"/>
    <col min="1037" max="1037" width="1.81640625" style="81" customWidth="1"/>
    <col min="1038" max="1038" width="8.81640625" style="81" customWidth="1"/>
    <col min="1039" max="1039" width="8.1796875" style="81" customWidth="1"/>
    <col min="1040" max="1040" width="2.453125" style="81" customWidth="1"/>
    <col min="1041" max="1280" width="9.1796875" style="81"/>
    <col min="1281" max="1281" width="37.81640625" style="81" customWidth="1"/>
    <col min="1282" max="1283" width="7.81640625" style="81" customWidth="1"/>
    <col min="1284" max="1284" width="2.453125" style="81" customWidth="1"/>
    <col min="1285" max="1286" width="8.81640625" style="81" customWidth="1"/>
    <col min="1287" max="1287" width="1.81640625" style="81" customWidth="1"/>
    <col min="1288" max="1289" width="8.81640625" style="81" customWidth="1"/>
    <col min="1290" max="1290" width="1.81640625" style="81" customWidth="1"/>
    <col min="1291" max="1292" width="8.81640625" style="81" customWidth="1"/>
    <col min="1293" max="1293" width="1.81640625" style="81" customWidth="1"/>
    <col min="1294" max="1294" width="8.81640625" style="81" customWidth="1"/>
    <col min="1295" max="1295" width="8.1796875" style="81" customWidth="1"/>
    <col min="1296" max="1296" width="2.453125" style="81" customWidth="1"/>
    <col min="1297" max="1536" width="9.1796875" style="81"/>
    <col min="1537" max="1537" width="37.81640625" style="81" customWidth="1"/>
    <col min="1538" max="1539" width="7.81640625" style="81" customWidth="1"/>
    <col min="1540" max="1540" width="2.453125" style="81" customWidth="1"/>
    <col min="1541" max="1542" width="8.81640625" style="81" customWidth="1"/>
    <col min="1543" max="1543" width="1.81640625" style="81" customWidth="1"/>
    <col min="1544" max="1545" width="8.81640625" style="81" customWidth="1"/>
    <col min="1546" max="1546" width="1.81640625" style="81" customWidth="1"/>
    <col min="1547" max="1548" width="8.81640625" style="81" customWidth="1"/>
    <col min="1549" max="1549" width="1.81640625" style="81" customWidth="1"/>
    <col min="1550" max="1550" width="8.81640625" style="81" customWidth="1"/>
    <col min="1551" max="1551" width="8.1796875" style="81" customWidth="1"/>
    <col min="1552" max="1552" width="2.453125" style="81" customWidth="1"/>
    <col min="1553" max="1792" width="9.1796875" style="81"/>
    <col min="1793" max="1793" width="37.81640625" style="81" customWidth="1"/>
    <col min="1794" max="1795" width="7.81640625" style="81" customWidth="1"/>
    <col min="1796" max="1796" width="2.453125" style="81" customWidth="1"/>
    <col min="1797" max="1798" width="8.81640625" style="81" customWidth="1"/>
    <col min="1799" max="1799" width="1.81640625" style="81" customWidth="1"/>
    <col min="1800" max="1801" width="8.81640625" style="81" customWidth="1"/>
    <col min="1802" max="1802" width="1.81640625" style="81" customWidth="1"/>
    <col min="1803" max="1804" width="8.81640625" style="81" customWidth="1"/>
    <col min="1805" max="1805" width="1.81640625" style="81" customWidth="1"/>
    <col min="1806" max="1806" width="8.81640625" style="81" customWidth="1"/>
    <col min="1807" max="1807" width="8.1796875" style="81" customWidth="1"/>
    <col min="1808" max="1808" width="2.453125" style="81" customWidth="1"/>
    <col min="1809" max="2048" width="9.1796875" style="81"/>
    <col min="2049" max="2049" width="37.81640625" style="81" customWidth="1"/>
    <col min="2050" max="2051" width="7.81640625" style="81" customWidth="1"/>
    <col min="2052" max="2052" width="2.453125" style="81" customWidth="1"/>
    <col min="2053" max="2054" width="8.81640625" style="81" customWidth="1"/>
    <col min="2055" max="2055" width="1.81640625" style="81" customWidth="1"/>
    <col min="2056" max="2057" width="8.81640625" style="81" customWidth="1"/>
    <col min="2058" max="2058" width="1.81640625" style="81" customWidth="1"/>
    <col min="2059" max="2060" width="8.81640625" style="81" customWidth="1"/>
    <col min="2061" max="2061" width="1.81640625" style="81" customWidth="1"/>
    <col min="2062" max="2062" width="8.81640625" style="81" customWidth="1"/>
    <col min="2063" max="2063" width="8.1796875" style="81" customWidth="1"/>
    <col min="2064" max="2064" width="2.453125" style="81" customWidth="1"/>
    <col min="2065" max="2304" width="9.1796875" style="81"/>
    <col min="2305" max="2305" width="37.81640625" style="81" customWidth="1"/>
    <col min="2306" max="2307" width="7.81640625" style="81" customWidth="1"/>
    <col min="2308" max="2308" width="2.453125" style="81" customWidth="1"/>
    <col min="2309" max="2310" width="8.81640625" style="81" customWidth="1"/>
    <col min="2311" max="2311" width="1.81640625" style="81" customWidth="1"/>
    <col min="2312" max="2313" width="8.81640625" style="81" customWidth="1"/>
    <col min="2314" max="2314" width="1.81640625" style="81" customWidth="1"/>
    <col min="2315" max="2316" width="8.81640625" style="81" customWidth="1"/>
    <col min="2317" max="2317" width="1.81640625" style="81" customWidth="1"/>
    <col min="2318" max="2318" width="8.81640625" style="81" customWidth="1"/>
    <col min="2319" max="2319" width="8.1796875" style="81" customWidth="1"/>
    <col min="2320" max="2320" width="2.453125" style="81" customWidth="1"/>
    <col min="2321" max="2560" width="9.1796875" style="81"/>
    <col min="2561" max="2561" width="37.81640625" style="81" customWidth="1"/>
    <col min="2562" max="2563" width="7.81640625" style="81" customWidth="1"/>
    <col min="2564" max="2564" width="2.453125" style="81" customWidth="1"/>
    <col min="2565" max="2566" width="8.81640625" style="81" customWidth="1"/>
    <col min="2567" max="2567" width="1.81640625" style="81" customWidth="1"/>
    <col min="2568" max="2569" width="8.81640625" style="81" customWidth="1"/>
    <col min="2570" max="2570" width="1.81640625" style="81" customWidth="1"/>
    <col min="2571" max="2572" width="8.81640625" style="81" customWidth="1"/>
    <col min="2573" max="2573" width="1.81640625" style="81" customWidth="1"/>
    <col min="2574" max="2574" width="8.81640625" style="81" customWidth="1"/>
    <col min="2575" max="2575" width="8.1796875" style="81" customWidth="1"/>
    <col min="2576" max="2576" width="2.453125" style="81" customWidth="1"/>
    <col min="2577" max="2816" width="9.1796875" style="81"/>
    <col min="2817" max="2817" width="37.81640625" style="81" customWidth="1"/>
    <col min="2818" max="2819" width="7.81640625" style="81" customWidth="1"/>
    <col min="2820" max="2820" width="2.453125" style="81" customWidth="1"/>
    <col min="2821" max="2822" width="8.81640625" style="81" customWidth="1"/>
    <col min="2823" max="2823" width="1.81640625" style="81" customWidth="1"/>
    <col min="2824" max="2825" width="8.81640625" style="81" customWidth="1"/>
    <col min="2826" max="2826" width="1.81640625" style="81" customWidth="1"/>
    <col min="2827" max="2828" width="8.81640625" style="81" customWidth="1"/>
    <col min="2829" max="2829" width="1.81640625" style="81" customWidth="1"/>
    <col min="2830" max="2830" width="8.81640625" style="81" customWidth="1"/>
    <col min="2831" max="2831" width="8.1796875" style="81" customWidth="1"/>
    <col min="2832" max="2832" width="2.453125" style="81" customWidth="1"/>
    <col min="2833" max="3072" width="9.1796875" style="81"/>
    <col min="3073" max="3073" width="37.81640625" style="81" customWidth="1"/>
    <col min="3074" max="3075" width="7.81640625" style="81" customWidth="1"/>
    <col min="3076" max="3076" width="2.453125" style="81" customWidth="1"/>
    <col min="3077" max="3078" width="8.81640625" style="81" customWidth="1"/>
    <col min="3079" max="3079" width="1.81640625" style="81" customWidth="1"/>
    <col min="3080" max="3081" width="8.81640625" style="81" customWidth="1"/>
    <col min="3082" max="3082" width="1.81640625" style="81" customWidth="1"/>
    <col min="3083" max="3084" width="8.81640625" style="81" customWidth="1"/>
    <col min="3085" max="3085" width="1.81640625" style="81" customWidth="1"/>
    <col min="3086" max="3086" width="8.81640625" style="81" customWidth="1"/>
    <col min="3087" max="3087" width="8.1796875" style="81" customWidth="1"/>
    <col min="3088" max="3088" width="2.453125" style="81" customWidth="1"/>
    <col min="3089" max="3328" width="9.1796875" style="81"/>
    <col min="3329" max="3329" width="37.81640625" style="81" customWidth="1"/>
    <col min="3330" max="3331" width="7.81640625" style="81" customWidth="1"/>
    <col min="3332" max="3332" width="2.453125" style="81" customWidth="1"/>
    <col min="3333" max="3334" width="8.81640625" style="81" customWidth="1"/>
    <col min="3335" max="3335" width="1.81640625" style="81" customWidth="1"/>
    <col min="3336" max="3337" width="8.81640625" style="81" customWidth="1"/>
    <col min="3338" max="3338" width="1.81640625" style="81" customWidth="1"/>
    <col min="3339" max="3340" width="8.81640625" style="81" customWidth="1"/>
    <col min="3341" max="3341" width="1.81640625" style="81" customWidth="1"/>
    <col min="3342" max="3342" width="8.81640625" style="81" customWidth="1"/>
    <col min="3343" max="3343" width="8.1796875" style="81" customWidth="1"/>
    <col min="3344" max="3344" width="2.453125" style="81" customWidth="1"/>
    <col min="3345" max="3584" width="9.1796875" style="81"/>
    <col min="3585" max="3585" width="37.81640625" style="81" customWidth="1"/>
    <col min="3586" max="3587" width="7.81640625" style="81" customWidth="1"/>
    <col min="3588" max="3588" width="2.453125" style="81" customWidth="1"/>
    <col min="3589" max="3590" width="8.81640625" style="81" customWidth="1"/>
    <col min="3591" max="3591" width="1.81640625" style="81" customWidth="1"/>
    <col min="3592" max="3593" width="8.81640625" style="81" customWidth="1"/>
    <col min="3594" max="3594" width="1.81640625" style="81" customWidth="1"/>
    <col min="3595" max="3596" width="8.81640625" style="81" customWidth="1"/>
    <col min="3597" max="3597" width="1.81640625" style="81" customWidth="1"/>
    <col min="3598" max="3598" width="8.81640625" style="81" customWidth="1"/>
    <col min="3599" max="3599" width="8.1796875" style="81" customWidth="1"/>
    <col min="3600" max="3600" width="2.453125" style="81" customWidth="1"/>
    <col min="3601" max="3840" width="9.1796875" style="81"/>
    <col min="3841" max="3841" width="37.81640625" style="81" customWidth="1"/>
    <col min="3842" max="3843" width="7.81640625" style="81" customWidth="1"/>
    <col min="3844" max="3844" width="2.453125" style="81" customWidth="1"/>
    <col min="3845" max="3846" width="8.81640625" style="81" customWidth="1"/>
    <col min="3847" max="3847" width="1.81640625" style="81" customWidth="1"/>
    <col min="3848" max="3849" width="8.81640625" style="81" customWidth="1"/>
    <col min="3850" max="3850" width="1.81640625" style="81" customWidth="1"/>
    <col min="3851" max="3852" width="8.81640625" style="81" customWidth="1"/>
    <col min="3853" max="3853" width="1.81640625" style="81" customWidth="1"/>
    <col min="3854" max="3854" width="8.81640625" style="81" customWidth="1"/>
    <col min="3855" max="3855" width="8.1796875" style="81" customWidth="1"/>
    <col min="3856" max="3856" width="2.453125" style="81" customWidth="1"/>
    <col min="3857" max="4096" width="9.1796875" style="81"/>
    <col min="4097" max="4097" width="37.81640625" style="81" customWidth="1"/>
    <col min="4098" max="4099" width="7.81640625" style="81" customWidth="1"/>
    <col min="4100" max="4100" width="2.453125" style="81" customWidth="1"/>
    <col min="4101" max="4102" width="8.81640625" style="81" customWidth="1"/>
    <col min="4103" max="4103" width="1.81640625" style="81" customWidth="1"/>
    <col min="4104" max="4105" width="8.81640625" style="81" customWidth="1"/>
    <col min="4106" max="4106" width="1.81640625" style="81" customWidth="1"/>
    <col min="4107" max="4108" width="8.81640625" style="81" customWidth="1"/>
    <col min="4109" max="4109" width="1.81640625" style="81" customWidth="1"/>
    <col min="4110" max="4110" width="8.81640625" style="81" customWidth="1"/>
    <col min="4111" max="4111" width="8.1796875" style="81" customWidth="1"/>
    <col min="4112" max="4112" width="2.453125" style="81" customWidth="1"/>
    <col min="4113" max="4352" width="9.1796875" style="81"/>
    <col min="4353" max="4353" width="37.81640625" style="81" customWidth="1"/>
    <col min="4354" max="4355" width="7.81640625" style="81" customWidth="1"/>
    <col min="4356" max="4356" width="2.453125" style="81" customWidth="1"/>
    <col min="4357" max="4358" width="8.81640625" style="81" customWidth="1"/>
    <col min="4359" max="4359" width="1.81640625" style="81" customWidth="1"/>
    <col min="4360" max="4361" width="8.81640625" style="81" customWidth="1"/>
    <col min="4362" max="4362" width="1.81640625" style="81" customWidth="1"/>
    <col min="4363" max="4364" width="8.81640625" style="81" customWidth="1"/>
    <col min="4365" max="4365" width="1.81640625" style="81" customWidth="1"/>
    <col min="4366" max="4366" width="8.81640625" style="81" customWidth="1"/>
    <col min="4367" max="4367" width="8.1796875" style="81" customWidth="1"/>
    <col min="4368" max="4368" width="2.453125" style="81" customWidth="1"/>
    <col min="4369" max="4608" width="9.1796875" style="81"/>
    <col min="4609" max="4609" width="37.81640625" style="81" customWidth="1"/>
    <col min="4610" max="4611" width="7.81640625" style="81" customWidth="1"/>
    <col min="4612" max="4612" width="2.453125" style="81" customWidth="1"/>
    <col min="4613" max="4614" width="8.81640625" style="81" customWidth="1"/>
    <col min="4615" max="4615" width="1.81640625" style="81" customWidth="1"/>
    <col min="4616" max="4617" width="8.81640625" style="81" customWidth="1"/>
    <col min="4618" max="4618" width="1.81640625" style="81" customWidth="1"/>
    <col min="4619" max="4620" width="8.81640625" style="81" customWidth="1"/>
    <col min="4621" max="4621" width="1.81640625" style="81" customWidth="1"/>
    <col min="4622" max="4622" width="8.81640625" style="81" customWidth="1"/>
    <col min="4623" max="4623" width="8.1796875" style="81" customWidth="1"/>
    <col min="4624" max="4624" width="2.453125" style="81" customWidth="1"/>
    <col min="4625" max="4864" width="9.1796875" style="81"/>
    <col min="4865" max="4865" width="37.81640625" style="81" customWidth="1"/>
    <col min="4866" max="4867" width="7.81640625" style="81" customWidth="1"/>
    <col min="4868" max="4868" width="2.453125" style="81" customWidth="1"/>
    <col min="4869" max="4870" width="8.81640625" style="81" customWidth="1"/>
    <col min="4871" max="4871" width="1.81640625" style="81" customWidth="1"/>
    <col min="4872" max="4873" width="8.81640625" style="81" customWidth="1"/>
    <col min="4874" max="4874" width="1.81640625" style="81" customWidth="1"/>
    <col min="4875" max="4876" width="8.81640625" style="81" customWidth="1"/>
    <col min="4877" max="4877" width="1.81640625" style="81" customWidth="1"/>
    <col min="4878" max="4878" width="8.81640625" style="81" customWidth="1"/>
    <col min="4879" max="4879" width="8.1796875" style="81" customWidth="1"/>
    <col min="4880" max="4880" width="2.453125" style="81" customWidth="1"/>
    <col min="4881" max="5120" width="9.1796875" style="81"/>
    <col min="5121" max="5121" width="37.81640625" style="81" customWidth="1"/>
    <col min="5122" max="5123" width="7.81640625" style="81" customWidth="1"/>
    <col min="5124" max="5124" width="2.453125" style="81" customWidth="1"/>
    <col min="5125" max="5126" width="8.81640625" style="81" customWidth="1"/>
    <col min="5127" max="5127" width="1.81640625" style="81" customWidth="1"/>
    <col min="5128" max="5129" width="8.81640625" style="81" customWidth="1"/>
    <col min="5130" max="5130" width="1.81640625" style="81" customWidth="1"/>
    <col min="5131" max="5132" width="8.81640625" style="81" customWidth="1"/>
    <col min="5133" max="5133" width="1.81640625" style="81" customWidth="1"/>
    <col min="5134" max="5134" width="8.81640625" style="81" customWidth="1"/>
    <col min="5135" max="5135" width="8.1796875" style="81" customWidth="1"/>
    <col min="5136" max="5136" width="2.453125" style="81" customWidth="1"/>
    <col min="5137" max="5376" width="9.1796875" style="81"/>
    <col min="5377" max="5377" width="37.81640625" style="81" customWidth="1"/>
    <col min="5378" max="5379" width="7.81640625" style="81" customWidth="1"/>
    <col min="5380" max="5380" width="2.453125" style="81" customWidth="1"/>
    <col min="5381" max="5382" width="8.81640625" style="81" customWidth="1"/>
    <col min="5383" max="5383" width="1.81640625" style="81" customWidth="1"/>
    <col min="5384" max="5385" width="8.81640625" style="81" customWidth="1"/>
    <col min="5386" max="5386" width="1.81640625" style="81" customWidth="1"/>
    <col min="5387" max="5388" width="8.81640625" style="81" customWidth="1"/>
    <col min="5389" max="5389" width="1.81640625" style="81" customWidth="1"/>
    <col min="5390" max="5390" width="8.81640625" style="81" customWidth="1"/>
    <col min="5391" max="5391" width="8.1796875" style="81" customWidth="1"/>
    <col min="5392" max="5392" width="2.453125" style="81" customWidth="1"/>
    <col min="5393" max="5632" width="9.1796875" style="81"/>
    <col min="5633" max="5633" width="37.81640625" style="81" customWidth="1"/>
    <col min="5634" max="5635" width="7.81640625" style="81" customWidth="1"/>
    <col min="5636" max="5636" width="2.453125" style="81" customWidth="1"/>
    <col min="5637" max="5638" width="8.81640625" style="81" customWidth="1"/>
    <col min="5639" max="5639" width="1.81640625" style="81" customWidth="1"/>
    <col min="5640" max="5641" width="8.81640625" style="81" customWidth="1"/>
    <col min="5642" max="5642" width="1.81640625" style="81" customWidth="1"/>
    <col min="5643" max="5644" width="8.81640625" style="81" customWidth="1"/>
    <col min="5645" max="5645" width="1.81640625" style="81" customWidth="1"/>
    <col min="5646" max="5646" width="8.81640625" style="81" customWidth="1"/>
    <col min="5647" max="5647" width="8.1796875" style="81" customWidth="1"/>
    <col min="5648" max="5648" width="2.453125" style="81" customWidth="1"/>
    <col min="5649" max="5888" width="9.1796875" style="81"/>
    <col min="5889" max="5889" width="37.81640625" style="81" customWidth="1"/>
    <col min="5890" max="5891" width="7.81640625" style="81" customWidth="1"/>
    <col min="5892" max="5892" width="2.453125" style="81" customWidth="1"/>
    <col min="5893" max="5894" width="8.81640625" style="81" customWidth="1"/>
    <col min="5895" max="5895" width="1.81640625" style="81" customWidth="1"/>
    <col min="5896" max="5897" width="8.81640625" style="81" customWidth="1"/>
    <col min="5898" max="5898" width="1.81640625" style="81" customWidth="1"/>
    <col min="5899" max="5900" width="8.81640625" style="81" customWidth="1"/>
    <col min="5901" max="5901" width="1.81640625" style="81" customWidth="1"/>
    <col min="5902" max="5902" width="8.81640625" style="81" customWidth="1"/>
    <col min="5903" max="5903" width="8.1796875" style="81" customWidth="1"/>
    <col min="5904" max="5904" width="2.453125" style="81" customWidth="1"/>
    <col min="5905" max="6144" width="9.1796875" style="81"/>
    <col min="6145" max="6145" width="37.81640625" style="81" customWidth="1"/>
    <col min="6146" max="6147" width="7.81640625" style="81" customWidth="1"/>
    <col min="6148" max="6148" width="2.453125" style="81" customWidth="1"/>
    <col min="6149" max="6150" width="8.81640625" style="81" customWidth="1"/>
    <col min="6151" max="6151" width="1.81640625" style="81" customWidth="1"/>
    <col min="6152" max="6153" width="8.81640625" style="81" customWidth="1"/>
    <col min="6154" max="6154" width="1.81640625" style="81" customWidth="1"/>
    <col min="6155" max="6156" width="8.81640625" style="81" customWidth="1"/>
    <col min="6157" max="6157" width="1.81640625" style="81" customWidth="1"/>
    <col min="6158" max="6158" width="8.81640625" style="81" customWidth="1"/>
    <col min="6159" max="6159" width="8.1796875" style="81" customWidth="1"/>
    <col min="6160" max="6160" width="2.453125" style="81" customWidth="1"/>
    <col min="6161" max="6400" width="9.1796875" style="81"/>
    <col min="6401" max="6401" width="37.81640625" style="81" customWidth="1"/>
    <col min="6402" max="6403" width="7.81640625" style="81" customWidth="1"/>
    <col min="6404" max="6404" width="2.453125" style="81" customWidth="1"/>
    <col min="6405" max="6406" width="8.81640625" style="81" customWidth="1"/>
    <col min="6407" max="6407" width="1.81640625" style="81" customWidth="1"/>
    <col min="6408" max="6409" width="8.81640625" style="81" customWidth="1"/>
    <col min="6410" max="6410" width="1.81640625" style="81" customWidth="1"/>
    <col min="6411" max="6412" width="8.81640625" style="81" customWidth="1"/>
    <col min="6413" max="6413" width="1.81640625" style="81" customWidth="1"/>
    <col min="6414" max="6414" width="8.81640625" style="81" customWidth="1"/>
    <col min="6415" max="6415" width="8.1796875" style="81" customWidth="1"/>
    <col min="6416" max="6416" width="2.453125" style="81" customWidth="1"/>
    <col min="6417" max="6656" width="9.1796875" style="81"/>
    <col min="6657" max="6657" width="37.81640625" style="81" customWidth="1"/>
    <col min="6658" max="6659" width="7.81640625" style="81" customWidth="1"/>
    <col min="6660" max="6660" width="2.453125" style="81" customWidth="1"/>
    <col min="6661" max="6662" width="8.81640625" style="81" customWidth="1"/>
    <col min="6663" max="6663" width="1.81640625" style="81" customWidth="1"/>
    <col min="6664" max="6665" width="8.81640625" style="81" customWidth="1"/>
    <col min="6666" max="6666" width="1.81640625" style="81" customWidth="1"/>
    <col min="6667" max="6668" width="8.81640625" style="81" customWidth="1"/>
    <col min="6669" max="6669" width="1.81640625" style="81" customWidth="1"/>
    <col min="6670" max="6670" width="8.81640625" style="81" customWidth="1"/>
    <col min="6671" max="6671" width="8.1796875" style="81" customWidth="1"/>
    <col min="6672" max="6672" width="2.453125" style="81" customWidth="1"/>
    <col min="6673" max="6912" width="9.1796875" style="81"/>
    <col min="6913" max="6913" width="37.81640625" style="81" customWidth="1"/>
    <col min="6914" max="6915" width="7.81640625" style="81" customWidth="1"/>
    <col min="6916" max="6916" width="2.453125" style="81" customWidth="1"/>
    <col min="6917" max="6918" width="8.81640625" style="81" customWidth="1"/>
    <col min="6919" max="6919" width="1.81640625" style="81" customWidth="1"/>
    <col min="6920" max="6921" width="8.81640625" style="81" customWidth="1"/>
    <col min="6922" max="6922" width="1.81640625" style="81" customWidth="1"/>
    <col min="6923" max="6924" width="8.81640625" style="81" customWidth="1"/>
    <col min="6925" max="6925" width="1.81640625" style="81" customWidth="1"/>
    <col min="6926" max="6926" width="8.81640625" style="81" customWidth="1"/>
    <col min="6927" max="6927" width="8.1796875" style="81" customWidth="1"/>
    <col min="6928" max="6928" width="2.453125" style="81" customWidth="1"/>
    <col min="6929" max="7168" width="9.1796875" style="81"/>
    <col min="7169" max="7169" width="37.81640625" style="81" customWidth="1"/>
    <col min="7170" max="7171" width="7.81640625" style="81" customWidth="1"/>
    <col min="7172" max="7172" width="2.453125" style="81" customWidth="1"/>
    <col min="7173" max="7174" width="8.81640625" style="81" customWidth="1"/>
    <col min="7175" max="7175" width="1.81640625" style="81" customWidth="1"/>
    <col min="7176" max="7177" width="8.81640625" style="81" customWidth="1"/>
    <col min="7178" max="7178" width="1.81640625" style="81" customWidth="1"/>
    <col min="7179" max="7180" width="8.81640625" style="81" customWidth="1"/>
    <col min="7181" max="7181" width="1.81640625" style="81" customWidth="1"/>
    <col min="7182" max="7182" width="8.81640625" style="81" customWidth="1"/>
    <col min="7183" max="7183" width="8.1796875" style="81" customWidth="1"/>
    <col min="7184" max="7184" width="2.453125" style="81" customWidth="1"/>
    <col min="7185" max="7424" width="9.1796875" style="81"/>
    <col min="7425" max="7425" width="37.81640625" style="81" customWidth="1"/>
    <col min="7426" max="7427" width="7.81640625" style="81" customWidth="1"/>
    <col min="7428" max="7428" width="2.453125" style="81" customWidth="1"/>
    <col min="7429" max="7430" width="8.81640625" style="81" customWidth="1"/>
    <col min="7431" max="7431" width="1.81640625" style="81" customWidth="1"/>
    <col min="7432" max="7433" width="8.81640625" style="81" customWidth="1"/>
    <col min="7434" max="7434" width="1.81640625" style="81" customWidth="1"/>
    <col min="7435" max="7436" width="8.81640625" style="81" customWidth="1"/>
    <col min="7437" max="7437" width="1.81640625" style="81" customWidth="1"/>
    <col min="7438" max="7438" width="8.81640625" style="81" customWidth="1"/>
    <col min="7439" max="7439" width="8.1796875" style="81" customWidth="1"/>
    <col min="7440" max="7440" width="2.453125" style="81" customWidth="1"/>
    <col min="7441" max="7680" width="9.1796875" style="81"/>
    <col min="7681" max="7681" width="37.81640625" style="81" customWidth="1"/>
    <col min="7682" max="7683" width="7.81640625" style="81" customWidth="1"/>
    <col min="7684" max="7684" width="2.453125" style="81" customWidth="1"/>
    <col min="7685" max="7686" width="8.81640625" style="81" customWidth="1"/>
    <col min="7687" max="7687" width="1.81640625" style="81" customWidth="1"/>
    <col min="7688" max="7689" width="8.81640625" style="81" customWidth="1"/>
    <col min="7690" max="7690" width="1.81640625" style="81" customWidth="1"/>
    <col min="7691" max="7692" width="8.81640625" style="81" customWidth="1"/>
    <col min="7693" max="7693" width="1.81640625" style="81" customWidth="1"/>
    <col min="7694" max="7694" width="8.81640625" style="81" customWidth="1"/>
    <col min="7695" max="7695" width="8.1796875" style="81" customWidth="1"/>
    <col min="7696" max="7696" width="2.453125" style="81" customWidth="1"/>
    <col min="7697" max="7936" width="9.1796875" style="81"/>
    <col min="7937" max="7937" width="37.81640625" style="81" customWidth="1"/>
    <col min="7938" max="7939" width="7.81640625" style="81" customWidth="1"/>
    <col min="7940" max="7940" width="2.453125" style="81" customWidth="1"/>
    <col min="7941" max="7942" width="8.81640625" style="81" customWidth="1"/>
    <col min="7943" max="7943" width="1.81640625" style="81" customWidth="1"/>
    <col min="7944" max="7945" width="8.81640625" style="81" customWidth="1"/>
    <col min="7946" max="7946" width="1.81640625" style="81" customWidth="1"/>
    <col min="7947" max="7948" width="8.81640625" style="81" customWidth="1"/>
    <col min="7949" max="7949" width="1.81640625" style="81" customWidth="1"/>
    <col min="7950" max="7950" width="8.81640625" style="81" customWidth="1"/>
    <col min="7951" max="7951" width="8.1796875" style="81" customWidth="1"/>
    <col min="7952" max="7952" width="2.453125" style="81" customWidth="1"/>
    <col min="7953" max="8192" width="9.1796875" style="81"/>
    <col min="8193" max="8193" width="37.81640625" style="81" customWidth="1"/>
    <col min="8194" max="8195" width="7.81640625" style="81" customWidth="1"/>
    <col min="8196" max="8196" width="2.453125" style="81" customWidth="1"/>
    <col min="8197" max="8198" width="8.81640625" style="81" customWidth="1"/>
    <col min="8199" max="8199" width="1.81640625" style="81" customWidth="1"/>
    <col min="8200" max="8201" width="8.81640625" style="81" customWidth="1"/>
    <col min="8202" max="8202" width="1.81640625" style="81" customWidth="1"/>
    <col min="8203" max="8204" width="8.81640625" style="81" customWidth="1"/>
    <col min="8205" max="8205" width="1.81640625" style="81" customWidth="1"/>
    <col min="8206" max="8206" width="8.81640625" style="81" customWidth="1"/>
    <col min="8207" max="8207" width="8.1796875" style="81" customWidth="1"/>
    <col min="8208" max="8208" width="2.453125" style="81" customWidth="1"/>
    <col min="8209" max="8448" width="9.1796875" style="81"/>
    <col min="8449" max="8449" width="37.81640625" style="81" customWidth="1"/>
    <col min="8450" max="8451" width="7.81640625" style="81" customWidth="1"/>
    <col min="8452" max="8452" width="2.453125" style="81" customWidth="1"/>
    <col min="8453" max="8454" width="8.81640625" style="81" customWidth="1"/>
    <col min="8455" max="8455" width="1.81640625" style="81" customWidth="1"/>
    <col min="8456" max="8457" width="8.81640625" style="81" customWidth="1"/>
    <col min="8458" max="8458" width="1.81640625" style="81" customWidth="1"/>
    <col min="8459" max="8460" width="8.81640625" style="81" customWidth="1"/>
    <col min="8461" max="8461" width="1.81640625" style="81" customWidth="1"/>
    <col min="8462" max="8462" width="8.81640625" style="81" customWidth="1"/>
    <col min="8463" max="8463" width="8.1796875" style="81" customWidth="1"/>
    <col min="8464" max="8464" width="2.453125" style="81" customWidth="1"/>
    <col min="8465" max="8704" width="9.1796875" style="81"/>
    <col min="8705" max="8705" width="37.81640625" style="81" customWidth="1"/>
    <col min="8706" max="8707" width="7.81640625" style="81" customWidth="1"/>
    <col min="8708" max="8708" width="2.453125" style="81" customWidth="1"/>
    <col min="8709" max="8710" width="8.81640625" style="81" customWidth="1"/>
    <col min="8711" max="8711" width="1.81640625" style="81" customWidth="1"/>
    <col min="8712" max="8713" width="8.81640625" style="81" customWidth="1"/>
    <col min="8714" max="8714" width="1.81640625" style="81" customWidth="1"/>
    <col min="8715" max="8716" width="8.81640625" style="81" customWidth="1"/>
    <col min="8717" max="8717" width="1.81640625" style="81" customWidth="1"/>
    <col min="8718" max="8718" width="8.81640625" style="81" customWidth="1"/>
    <col min="8719" max="8719" width="8.1796875" style="81" customWidth="1"/>
    <col min="8720" max="8720" width="2.453125" style="81" customWidth="1"/>
    <col min="8721" max="8960" width="9.1796875" style="81"/>
    <col min="8961" max="8961" width="37.81640625" style="81" customWidth="1"/>
    <col min="8962" max="8963" width="7.81640625" style="81" customWidth="1"/>
    <col min="8964" max="8964" width="2.453125" style="81" customWidth="1"/>
    <col min="8965" max="8966" width="8.81640625" style="81" customWidth="1"/>
    <col min="8967" max="8967" width="1.81640625" style="81" customWidth="1"/>
    <col min="8968" max="8969" width="8.81640625" style="81" customWidth="1"/>
    <col min="8970" max="8970" width="1.81640625" style="81" customWidth="1"/>
    <col min="8971" max="8972" width="8.81640625" style="81" customWidth="1"/>
    <col min="8973" max="8973" width="1.81640625" style="81" customWidth="1"/>
    <col min="8974" max="8974" width="8.81640625" style="81" customWidth="1"/>
    <col min="8975" max="8975" width="8.1796875" style="81" customWidth="1"/>
    <col min="8976" max="8976" width="2.453125" style="81" customWidth="1"/>
    <col min="8977" max="9216" width="9.1796875" style="81"/>
    <col min="9217" max="9217" width="37.81640625" style="81" customWidth="1"/>
    <col min="9218" max="9219" width="7.81640625" style="81" customWidth="1"/>
    <col min="9220" max="9220" width="2.453125" style="81" customWidth="1"/>
    <col min="9221" max="9222" width="8.81640625" style="81" customWidth="1"/>
    <col min="9223" max="9223" width="1.81640625" style="81" customWidth="1"/>
    <col min="9224" max="9225" width="8.81640625" style="81" customWidth="1"/>
    <col min="9226" max="9226" width="1.81640625" style="81" customWidth="1"/>
    <col min="9227" max="9228" width="8.81640625" style="81" customWidth="1"/>
    <col min="9229" max="9229" width="1.81640625" style="81" customWidth="1"/>
    <col min="9230" max="9230" width="8.81640625" style="81" customWidth="1"/>
    <col min="9231" max="9231" width="8.1796875" style="81" customWidth="1"/>
    <col min="9232" max="9232" width="2.453125" style="81" customWidth="1"/>
    <col min="9233" max="9472" width="9.1796875" style="81"/>
    <col min="9473" max="9473" width="37.81640625" style="81" customWidth="1"/>
    <col min="9474" max="9475" width="7.81640625" style="81" customWidth="1"/>
    <col min="9476" max="9476" width="2.453125" style="81" customWidth="1"/>
    <col min="9477" max="9478" width="8.81640625" style="81" customWidth="1"/>
    <col min="9479" max="9479" width="1.81640625" style="81" customWidth="1"/>
    <col min="9480" max="9481" width="8.81640625" style="81" customWidth="1"/>
    <col min="9482" max="9482" width="1.81640625" style="81" customWidth="1"/>
    <col min="9483" max="9484" width="8.81640625" style="81" customWidth="1"/>
    <col min="9485" max="9485" width="1.81640625" style="81" customWidth="1"/>
    <col min="9486" max="9486" width="8.81640625" style="81" customWidth="1"/>
    <col min="9487" max="9487" width="8.1796875" style="81" customWidth="1"/>
    <col min="9488" max="9488" width="2.453125" style="81" customWidth="1"/>
    <col min="9489" max="9728" width="9.1796875" style="81"/>
    <col min="9729" max="9729" width="37.81640625" style="81" customWidth="1"/>
    <col min="9730" max="9731" width="7.81640625" style="81" customWidth="1"/>
    <col min="9732" max="9732" width="2.453125" style="81" customWidth="1"/>
    <col min="9733" max="9734" width="8.81640625" style="81" customWidth="1"/>
    <col min="9735" max="9735" width="1.81640625" style="81" customWidth="1"/>
    <col min="9736" max="9737" width="8.81640625" style="81" customWidth="1"/>
    <col min="9738" max="9738" width="1.81640625" style="81" customWidth="1"/>
    <col min="9739" max="9740" width="8.81640625" style="81" customWidth="1"/>
    <col min="9741" max="9741" width="1.81640625" style="81" customWidth="1"/>
    <col min="9742" max="9742" width="8.81640625" style="81" customWidth="1"/>
    <col min="9743" max="9743" width="8.1796875" style="81" customWidth="1"/>
    <col min="9744" max="9744" width="2.453125" style="81" customWidth="1"/>
    <col min="9745" max="9984" width="9.1796875" style="81"/>
    <col min="9985" max="9985" width="37.81640625" style="81" customWidth="1"/>
    <col min="9986" max="9987" width="7.81640625" style="81" customWidth="1"/>
    <col min="9988" max="9988" width="2.453125" style="81" customWidth="1"/>
    <col min="9989" max="9990" width="8.81640625" style="81" customWidth="1"/>
    <col min="9991" max="9991" width="1.81640625" style="81" customWidth="1"/>
    <col min="9992" max="9993" width="8.81640625" style="81" customWidth="1"/>
    <col min="9994" max="9994" width="1.81640625" style="81" customWidth="1"/>
    <col min="9995" max="9996" width="8.81640625" style="81" customWidth="1"/>
    <col min="9997" max="9997" width="1.81640625" style="81" customWidth="1"/>
    <col min="9998" max="9998" width="8.81640625" style="81" customWidth="1"/>
    <col min="9999" max="9999" width="8.1796875" style="81" customWidth="1"/>
    <col min="10000" max="10000" width="2.453125" style="81" customWidth="1"/>
    <col min="10001" max="10240" width="9.1796875" style="81"/>
    <col min="10241" max="10241" width="37.81640625" style="81" customWidth="1"/>
    <col min="10242" max="10243" width="7.81640625" style="81" customWidth="1"/>
    <col min="10244" max="10244" width="2.453125" style="81" customWidth="1"/>
    <col min="10245" max="10246" width="8.81640625" style="81" customWidth="1"/>
    <col min="10247" max="10247" width="1.81640625" style="81" customWidth="1"/>
    <col min="10248" max="10249" width="8.81640625" style="81" customWidth="1"/>
    <col min="10250" max="10250" width="1.81640625" style="81" customWidth="1"/>
    <col min="10251" max="10252" width="8.81640625" style="81" customWidth="1"/>
    <col min="10253" max="10253" width="1.81640625" style="81" customWidth="1"/>
    <col min="10254" max="10254" width="8.81640625" style="81" customWidth="1"/>
    <col min="10255" max="10255" width="8.1796875" style="81" customWidth="1"/>
    <col min="10256" max="10256" width="2.453125" style="81" customWidth="1"/>
    <col min="10257" max="10496" width="9.1796875" style="81"/>
    <col min="10497" max="10497" width="37.81640625" style="81" customWidth="1"/>
    <col min="10498" max="10499" width="7.81640625" style="81" customWidth="1"/>
    <col min="10500" max="10500" width="2.453125" style="81" customWidth="1"/>
    <col min="10501" max="10502" width="8.81640625" style="81" customWidth="1"/>
    <col min="10503" max="10503" width="1.81640625" style="81" customWidth="1"/>
    <col min="10504" max="10505" width="8.81640625" style="81" customWidth="1"/>
    <col min="10506" max="10506" width="1.81640625" style="81" customWidth="1"/>
    <col min="10507" max="10508" width="8.81640625" style="81" customWidth="1"/>
    <col min="10509" max="10509" width="1.81640625" style="81" customWidth="1"/>
    <col min="10510" max="10510" width="8.81640625" style="81" customWidth="1"/>
    <col min="10511" max="10511" width="8.1796875" style="81" customWidth="1"/>
    <col min="10512" max="10512" width="2.453125" style="81" customWidth="1"/>
    <col min="10513" max="10752" width="9.1796875" style="81"/>
    <col min="10753" max="10753" width="37.81640625" style="81" customWidth="1"/>
    <col min="10754" max="10755" width="7.81640625" style="81" customWidth="1"/>
    <col min="10756" max="10756" width="2.453125" style="81" customWidth="1"/>
    <col min="10757" max="10758" width="8.81640625" style="81" customWidth="1"/>
    <col min="10759" max="10759" width="1.81640625" style="81" customWidth="1"/>
    <col min="10760" max="10761" width="8.81640625" style="81" customWidth="1"/>
    <col min="10762" max="10762" width="1.81640625" style="81" customWidth="1"/>
    <col min="10763" max="10764" width="8.81640625" style="81" customWidth="1"/>
    <col min="10765" max="10765" width="1.81640625" style="81" customWidth="1"/>
    <col min="10766" max="10766" width="8.81640625" style="81" customWidth="1"/>
    <col min="10767" max="10767" width="8.1796875" style="81" customWidth="1"/>
    <col min="10768" max="10768" width="2.453125" style="81" customWidth="1"/>
    <col min="10769" max="11008" width="9.1796875" style="81"/>
    <col min="11009" max="11009" width="37.81640625" style="81" customWidth="1"/>
    <col min="11010" max="11011" width="7.81640625" style="81" customWidth="1"/>
    <col min="11012" max="11012" width="2.453125" style="81" customWidth="1"/>
    <col min="11013" max="11014" width="8.81640625" style="81" customWidth="1"/>
    <col min="11015" max="11015" width="1.81640625" style="81" customWidth="1"/>
    <col min="11016" max="11017" width="8.81640625" style="81" customWidth="1"/>
    <col min="11018" max="11018" width="1.81640625" style="81" customWidth="1"/>
    <col min="11019" max="11020" width="8.81640625" style="81" customWidth="1"/>
    <col min="11021" max="11021" width="1.81640625" style="81" customWidth="1"/>
    <col min="11022" max="11022" width="8.81640625" style="81" customWidth="1"/>
    <col min="11023" max="11023" width="8.1796875" style="81" customWidth="1"/>
    <col min="11024" max="11024" width="2.453125" style="81" customWidth="1"/>
    <col min="11025" max="11264" width="9.1796875" style="81"/>
    <col min="11265" max="11265" width="37.81640625" style="81" customWidth="1"/>
    <col min="11266" max="11267" width="7.81640625" style="81" customWidth="1"/>
    <col min="11268" max="11268" width="2.453125" style="81" customWidth="1"/>
    <col min="11269" max="11270" width="8.81640625" style="81" customWidth="1"/>
    <col min="11271" max="11271" width="1.81640625" style="81" customWidth="1"/>
    <col min="11272" max="11273" width="8.81640625" style="81" customWidth="1"/>
    <col min="11274" max="11274" width="1.81640625" style="81" customWidth="1"/>
    <col min="11275" max="11276" width="8.81640625" style="81" customWidth="1"/>
    <col min="11277" max="11277" width="1.81640625" style="81" customWidth="1"/>
    <col min="11278" max="11278" width="8.81640625" style="81" customWidth="1"/>
    <col min="11279" max="11279" width="8.1796875" style="81" customWidth="1"/>
    <col min="11280" max="11280" width="2.453125" style="81" customWidth="1"/>
    <col min="11281" max="11520" width="9.1796875" style="81"/>
    <col min="11521" max="11521" width="37.81640625" style="81" customWidth="1"/>
    <col min="11522" max="11523" width="7.81640625" style="81" customWidth="1"/>
    <col min="11524" max="11524" width="2.453125" style="81" customWidth="1"/>
    <col min="11525" max="11526" width="8.81640625" style="81" customWidth="1"/>
    <col min="11527" max="11527" width="1.81640625" style="81" customWidth="1"/>
    <col min="11528" max="11529" width="8.81640625" style="81" customWidth="1"/>
    <col min="11530" max="11530" width="1.81640625" style="81" customWidth="1"/>
    <col min="11531" max="11532" width="8.81640625" style="81" customWidth="1"/>
    <col min="11533" max="11533" width="1.81640625" style="81" customWidth="1"/>
    <col min="11534" max="11534" width="8.81640625" style="81" customWidth="1"/>
    <col min="11535" max="11535" width="8.1796875" style="81" customWidth="1"/>
    <col min="11536" max="11536" width="2.453125" style="81" customWidth="1"/>
    <col min="11537" max="11776" width="9.1796875" style="81"/>
    <col min="11777" max="11777" width="37.81640625" style="81" customWidth="1"/>
    <col min="11778" max="11779" width="7.81640625" style="81" customWidth="1"/>
    <col min="11780" max="11780" width="2.453125" style="81" customWidth="1"/>
    <col min="11781" max="11782" width="8.81640625" style="81" customWidth="1"/>
    <col min="11783" max="11783" width="1.81640625" style="81" customWidth="1"/>
    <col min="11784" max="11785" width="8.81640625" style="81" customWidth="1"/>
    <col min="11786" max="11786" width="1.81640625" style="81" customWidth="1"/>
    <col min="11787" max="11788" width="8.81640625" style="81" customWidth="1"/>
    <col min="11789" max="11789" width="1.81640625" style="81" customWidth="1"/>
    <col min="11790" max="11790" width="8.81640625" style="81" customWidth="1"/>
    <col min="11791" max="11791" width="8.1796875" style="81" customWidth="1"/>
    <col min="11792" max="11792" width="2.453125" style="81" customWidth="1"/>
    <col min="11793" max="12032" width="9.1796875" style="81"/>
    <col min="12033" max="12033" width="37.81640625" style="81" customWidth="1"/>
    <col min="12034" max="12035" width="7.81640625" style="81" customWidth="1"/>
    <col min="12036" max="12036" width="2.453125" style="81" customWidth="1"/>
    <col min="12037" max="12038" width="8.81640625" style="81" customWidth="1"/>
    <col min="12039" max="12039" width="1.81640625" style="81" customWidth="1"/>
    <col min="12040" max="12041" width="8.81640625" style="81" customWidth="1"/>
    <col min="12042" max="12042" width="1.81640625" style="81" customWidth="1"/>
    <col min="12043" max="12044" width="8.81640625" style="81" customWidth="1"/>
    <col min="12045" max="12045" width="1.81640625" style="81" customWidth="1"/>
    <col min="12046" max="12046" width="8.81640625" style="81" customWidth="1"/>
    <col min="12047" max="12047" width="8.1796875" style="81" customWidth="1"/>
    <col min="12048" max="12048" width="2.453125" style="81" customWidth="1"/>
    <col min="12049" max="12288" width="9.1796875" style="81"/>
    <col min="12289" max="12289" width="37.81640625" style="81" customWidth="1"/>
    <col min="12290" max="12291" width="7.81640625" style="81" customWidth="1"/>
    <col min="12292" max="12292" width="2.453125" style="81" customWidth="1"/>
    <col min="12293" max="12294" width="8.81640625" style="81" customWidth="1"/>
    <col min="12295" max="12295" width="1.81640625" style="81" customWidth="1"/>
    <col min="12296" max="12297" width="8.81640625" style="81" customWidth="1"/>
    <col min="12298" max="12298" width="1.81640625" style="81" customWidth="1"/>
    <col min="12299" max="12300" width="8.81640625" style="81" customWidth="1"/>
    <col min="12301" max="12301" width="1.81640625" style="81" customWidth="1"/>
    <col min="12302" max="12302" width="8.81640625" style="81" customWidth="1"/>
    <col min="12303" max="12303" width="8.1796875" style="81" customWidth="1"/>
    <col min="12304" max="12304" width="2.453125" style="81" customWidth="1"/>
    <col min="12305" max="12544" width="9.1796875" style="81"/>
    <col min="12545" max="12545" width="37.81640625" style="81" customWidth="1"/>
    <col min="12546" max="12547" width="7.81640625" style="81" customWidth="1"/>
    <col min="12548" max="12548" width="2.453125" style="81" customWidth="1"/>
    <col min="12549" max="12550" width="8.81640625" style="81" customWidth="1"/>
    <col min="12551" max="12551" width="1.81640625" style="81" customWidth="1"/>
    <col min="12552" max="12553" width="8.81640625" style="81" customWidth="1"/>
    <col min="12554" max="12554" width="1.81640625" style="81" customWidth="1"/>
    <col min="12555" max="12556" width="8.81640625" style="81" customWidth="1"/>
    <col min="12557" max="12557" width="1.81640625" style="81" customWidth="1"/>
    <col min="12558" max="12558" width="8.81640625" style="81" customWidth="1"/>
    <col min="12559" max="12559" width="8.1796875" style="81" customWidth="1"/>
    <col min="12560" max="12560" width="2.453125" style="81" customWidth="1"/>
    <col min="12561" max="12800" width="9.1796875" style="81"/>
    <col min="12801" max="12801" width="37.81640625" style="81" customWidth="1"/>
    <col min="12802" max="12803" width="7.81640625" style="81" customWidth="1"/>
    <col min="12804" max="12804" width="2.453125" style="81" customWidth="1"/>
    <col min="12805" max="12806" width="8.81640625" style="81" customWidth="1"/>
    <col min="12807" max="12807" width="1.81640625" style="81" customWidth="1"/>
    <col min="12808" max="12809" width="8.81640625" style="81" customWidth="1"/>
    <col min="12810" max="12810" width="1.81640625" style="81" customWidth="1"/>
    <col min="12811" max="12812" width="8.81640625" style="81" customWidth="1"/>
    <col min="12813" max="12813" width="1.81640625" style="81" customWidth="1"/>
    <col min="12814" max="12814" width="8.81640625" style="81" customWidth="1"/>
    <col min="12815" max="12815" width="8.1796875" style="81" customWidth="1"/>
    <col min="12816" max="12816" width="2.453125" style="81" customWidth="1"/>
    <col min="12817" max="13056" width="9.1796875" style="81"/>
    <col min="13057" max="13057" width="37.81640625" style="81" customWidth="1"/>
    <col min="13058" max="13059" width="7.81640625" style="81" customWidth="1"/>
    <col min="13060" max="13060" width="2.453125" style="81" customWidth="1"/>
    <col min="13061" max="13062" width="8.81640625" style="81" customWidth="1"/>
    <col min="13063" max="13063" width="1.81640625" style="81" customWidth="1"/>
    <col min="13064" max="13065" width="8.81640625" style="81" customWidth="1"/>
    <col min="13066" max="13066" width="1.81640625" style="81" customWidth="1"/>
    <col min="13067" max="13068" width="8.81640625" style="81" customWidth="1"/>
    <col min="13069" max="13069" width="1.81640625" style="81" customWidth="1"/>
    <col min="13070" max="13070" width="8.81640625" style="81" customWidth="1"/>
    <col min="13071" max="13071" width="8.1796875" style="81" customWidth="1"/>
    <col min="13072" max="13072" width="2.453125" style="81" customWidth="1"/>
    <col min="13073" max="13312" width="9.1796875" style="81"/>
    <col min="13313" max="13313" width="37.81640625" style="81" customWidth="1"/>
    <col min="13314" max="13315" width="7.81640625" style="81" customWidth="1"/>
    <col min="13316" max="13316" width="2.453125" style="81" customWidth="1"/>
    <col min="13317" max="13318" width="8.81640625" style="81" customWidth="1"/>
    <col min="13319" max="13319" width="1.81640625" style="81" customWidth="1"/>
    <col min="13320" max="13321" width="8.81640625" style="81" customWidth="1"/>
    <col min="13322" max="13322" width="1.81640625" style="81" customWidth="1"/>
    <col min="13323" max="13324" width="8.81640625" style="81" customWidth="1"/>
    <col min="13325" max="13325" width="1.81640625" style="81" customWidth="1"/>
    <col min="13326" max="13326" width="8.81640625" style="81" customWidth="1"/>
    <col min="13327" max="13327" width="8.1796875" style="81" customWidth="1"/>
    <col min="13328" max="13328" width="2.453125" style="81" customWidth="1"/>
    <col min="13329" max="13568" width="9.1796875" style="81"/>
    <col min="13569" max="13569" width="37.81640625" style="81" customWidth="1"/>
    <col min="13570" max="13571" width="7.81640625" style="81" customWidth="1"/>
    <col min="13572" max="13572" width="2.453125" style="81" customWidth="1"/>
    <col min="13573" max="13574" width="8.81640625" style="81" customWidth="1"/>
    <col min="13575" max="13575" width="1.81640625" style="81" customWidth="1"/>
    <col min="13576" max="13577" width="8.81640625" style="81" customWidth="1"/>
    <col min="13578" max="13578" width="1.81640625" style="81" customWidth="1"/>
    <col min="13579" max="13580" width="8.81640625" style="81" customWidth="1"/>
    <col min="13581" max="13581" width="1.81640625" style="81" customWidth="1"/>
    <col min="13582" max="13582" width="8.81640625" style="81" customWidth="1"/>
    <col min="13583" max="13583" width="8.1796875" style="81" customWidth="1"/>
    <col min="13584" max="13584" width="2.453125" style="81" customWidth="1"/>
    <col min="13585" max="13824" width="9.1796875" style="81"/>
    <col min="13825" max="13825" width="37.81640625" style="81" customWidth="1"/>
    <col min="13826" max="13827" width="7.81640625" style="81" customWidth="1"/>
    <col min="13828" max="13828" width="2.453125" style="81" customWidth="1"/>
    <col min="13829" max="13830" width="8.81640625" style="81" customWidth="1"/>
    <col min="13831" max="13831" width="1.81640625" style="81" customWidth="1"/>
    <col min="13832" max="13833" width="8.81640625" style="81" customWidth="1"/>
    <col min="13834" max="13834" width="1.81640625" style="81" customWidth="1"/>
    <col min="13835" max="13836" width="8.81640625" style="81" customWidth="1"/>
    <col min="13837" max="13837" width="1.81640625" style="81" customWidth="1"/>
    <col min="13838" max="13838" width="8.81640625" style="81" customWidth="1"/>
    <col min="13839" max="13839" width="8.1796875" style="81" customWidth="1"/>
    <col min="13840" max="13840" width="2.453125" style="81" customWidth="1"/>
    <col min="13841" max="14080" width="9.1796875" style="81"/>
    <col min="14081" max="14081" width="37.81640625" style="81" customWidth="1"/>
    <col min="14082" max="14083" width="7.81640625" style="81" customWidth="1"/>
    <col min="14084" max="14084" width="2.453125" style="81" customWidth="1"/>
    <col min="14085" max="14086" width="8.81640625" style="81" customWidth="1"/>
    <col min="14087" max="14087" width="1.81640625" style="81" customWidth="1"/>
    <col min="14088" max="14089" width="8.81640625" style="81" customWidth="1"/>
    <col min="14090" max="14090" width="1.81640625" style="81" customWidth="1"/>
    <col min="14091" max="14092" width="8.81640625" style="81" customWidth="1"/>
    <col min="14093" max="14093" width="1.81640625" style="81" customWidth="1"/>
    <col min="14094" max="14094" width="8.81640625" style="81" customWidth="1"/>
    <col min="14095" max="14095" width="8.1796875" style="81" customWidth="1"/>
    <col min="14096" max="14096" width="2.453125" style="81" customWidth="1"/>
    <col min="14097" max="14336" width="9.1796875" style="81"/>
    <col min="14337" max="14337" width="37.81640625" style="81" customWidth="1"/>
    <col min="14338" max="14339" width="7.81640625" style="81" customWidth="1"/>
    <col min="14340" max="14340" width="2.453125" style="81" customWidth="1"/>
    <col min="14341" max="14342" width="8.81640625" style="81" customWidth="1"/>
    <col min="14343" max="14343" width="1.81640625" style="81" customWidth="1"/>
    <col min="14344" max="14345" width="8.81640625" style="81" customWidth="1"/>
    <col min="14346" max="14346" width="1.81640625" style="81" customWidth="1"/>
    <col min="14347" max="14348" width="8.81640625" style="81" customWidth="1"/>
    <col min="14349" max="14349" width="1.81640625" style="81" customWidth="1"/>
    <col min="14350" max="14350" width="8.81640625" style="81" customWidth="1"/>
    <col min="14351" max="14351" width="8.1796875" style="81" customWidth="1"/>
    <col min="14352" max="14352" width="2.453125" style="81" customWidth="1"/>
    <col min="14353" max="14592" width="9.1796875" style="81"/>
    <col min="14593" max="14593" width="37.81640625" style="81" customWidth="1"/>
    <col min="14594" max="14595" width="7.81640625" style="81" customWidth="1"/>
    <col min="14596" max="14596" width="2.453125" style="81" customWidth="1"/>
    <col min="14597" max="14598" width="8.81640625" style="81" customWidth="1"/>
    <col min="14599" max="14599" width="1.81640625" style="81" customWidth="1"/>
    <col min="14600" max="14601" width="8.81640625" style="81" customWidth="1"/>
    <col min="14602" max="14602" width="1.81640625" style="81" customWidth="1"/>
    <col min="14603" max="14604" width="8.81640625" style="81" customWidth="1"/>
    <col min="14605" max="14605" width="1.81640625" style="81" customWidth="1"/>
    <col min="14606" max="14606" width="8.81640625" style="81" customWidth="1"/>
    <col min="14607" max="14607" width="8.1796875" style="81" customWidth="1"/>
    <col min="14608" max="14608" width="2.453125" style="81" customWidth="1"/>
    <col min="14609" max="14848" width="9.1796875" style="81"/>
    <col min="14849" max="14849" width="37.81640625" style="81" customWidth="1"/>
    <col min="14850" max="14851" width="7.81640625" style="81" customWidth="1"/>
    <col min="14852" max="14852" width="2.453125" style="81" customWidth="1"/>
    <col min="14853" max="14854" width="8.81640625" style="81" customWidth="1"/>
    <col min="14855" max="14855" width="1.81640625" style="81" customWidth="1"/>
    <col min="14856" max="14857" width="8.81640625" style="81" customWidth="1"/>
    <col min="14858" max="14858" width="1.81640625" style="81" customWidth="1"/>
    <col min="14859" max="14860" width="8.81640625" style="81" customWidth="1"/>
    <col min="14861" max="14861" width="1.81640625" style="81" customWidth="1"/>
    <col min="14862" max="14862" width="8.81640625" style="81" customWidth="1"/>
    <col min="14863" max="14863" width="8.1796875" style="81" customWidth="1"/>
    <col min="14864" max="14864" width="2.453125" style="81" customWidth="1"/>
    <col min="14865" max="15104" width="9.1796875" style="81"/>
    <col min="15105" max="15105" width="37.81640625" style="81" customWidth="1"/>
    <col min="15106" max="15107" width="7.81640625" style="81" customWidth="1"/>
    <col min="15108" max="15108" width="2.453125" style="81" customWidth="1"/>
    <col min="15109" max="15110" width="8.81640625" style="81" customWidth="1"/>
    <col min="15111" max="15111" width="1.81640625" style="81" customWidth="1"/>
    <col min="15112" max="15113" width="8.81640625" style="81" customWidth="1"/>
    <col min="15114" max="15114" width="1.81640625" style="81" customWidth="1"/>
    <col min="15115" max="15116" width="8.81640625" style="81" customWidth="1"/>
    <col min="15117" max="15117" width="1.81640625" style="81" customWidth="1"/>
    <col min="15118" max="15118" width="8.81640625" style="81" customWidth="1"/>
    <col min="15119" max="15119" width="8.1796875" style="81" customWidth="1"/>
    <col min="15120" max="15120" width="2.453125" style="81" customWidth="1"/>
    <col min="15121" max="15360" width="9.1796875" style="81"/>
    <col min="15361" max="15361" width="37.81640625" style="81" customWidth="1"/>
    <col min="15362" max="15363" width="7.81640625" style="81" customWidth="1"/>
    <col min="15364" max="15364" width="2.453125" style="81" customWidth="1"/>
    <col min="15365" max="15366" width="8.81640625" style="81" customWidth="1"/>
    <col min="15367" max="15367" width="1.81640625" style="81" customWidth="1"/>
    <col min="15368" max="15369" width="8.81640625" style="81" customWidth="1"/>
    <col min="15370" max="15370" width="1.81640625" style="81" customWidth="1"/>
    <col min="15371" max="15372" width="8.81640625" style="81" customWidth="1"/>
    <col min="15373" max="15373" width="1.81640625" style="81" customWidth="1"/>
    <col min="15374" max="15374" width="8.81640625" style="81" customWidth="1"/>
    <col min="15375" max="15375" width="8.1796875" style="81" customWidth="1"/>
    <col min="15376" max="15376" width="2.453125" style="81" customWidth="1"/>
    <col min="15377" max="15616" width="9.1796875" style="81"/>
    <col min="15617" max="15617" width="37.81640625" style="81" customWidth="1"/>
    <col min="15618" max="15619" width="7.81640625" style="81" customWidth="1"/>
    <col min="15620" max="15620" width="2.453125" style="81" customWidth="1"/>
    <col min="15621" max="15622" width="8.81640625" style="81" customWidth="1"/>
    <col min="15623" max="15623" width="1.81640625" style="81" customWidth="1"/>
    <col min="15624" max="15625" width="8.81640625" style="81" customWidth="1"/>
    <col min="15626" max="15626" width="1.81640625" style="81" customWidth="1"/>
    <col min="15627" max="15628" width="8.81640625" style="81" customWidth="1"/>
    <col min="15629" max="15629" width="1.81640625" style="81" customWidth="1"/>
    <col min="15630" max="15630" width="8.81640625" style="81" customWidth="1"/>
    <col min="15631" max="15631" width="8.1796875" style="81" customWidth="1"/>
    <col min="15632" max="15632" width="2.453125" style="81" customWidth="1"/>
    <col min="15633" max="15872" width="9.1796875" style="81"/>
    <col min="15873" max="15873" width="37.81640625" style="81" customWidth="1"/>
    <col min="15874" max="15875" width="7.81640625" style="81" customWidth="1"/>
    <col min="15876" max="15876" width="2.453125" style="81" customWidth="1"/>
    <col min="15877" max="15878" width="8.81640625" style="81" customWidth="1"/>
    <col min="15879" max="15879" width="1.81640625" style="81" customWidth="1"/>
    <col min="15880" max="15881" width="8.81640625" style="81" customWidth="1"/>
    <col min="15882" max="15882" width="1.81640625" style="81" customWidth="1"/>
    <col min="15883" max="15884" width="8.81640625" style="81" customWidth="1"/>
    <col min="15885" max="15885" width="1.81640625" style="81" customWidth="1"/>
    <col min="15886" max="15886" width="8.81640625" style="81" customWidth="1"/>
    <col min="15887" max="15887" width="8.1796875" style="81" customWidth="1"/>
    <col min="15888" max="15888" width="2.453125" style="81" customWidth="1"/>
    <col min="15889" max="16128" width="9.1796875" style="81"/>
    <col min="16129" max="16129" width="37.81640625" style="81" customWidth="1"/>
    <col min="16130" max="16131" width="7.81640625" style="81" customWidth="1"/>
    <col min="16132" max="16132" width="2.453125" style="81" customWidth="1"/>
    <col min="16133" max="16134" width="8.81640625" style="81" customWidth="1"/>
    <col min="16135" max="16135" width="1.81640625" style="81" customWidth="1"/>
    <col min="16136" max="16137" width="8.81640625" style="81" customWidth="1"/>
    <col min="16138" max="16138" width="1.81640625" style="81" customWidth="1"/>
    <col min="16139" max="16140" width="8.81640625" style="81" customWidth="1"/>
    <col min="16141" max="16141" width="1.81640625" style="81" customWidth="1"/>
    <col min="16142" max="16142" width="8.81640625" style="81" customWidth="1"/>
    <col min="16143" max="16143" width="8.1796875" style="81" customWidth="1"/>
    <col min="16144" max="16144" width="2.453125" style="81" customWidth="1"/>
    <col min="16145" max="16384" width="9.1796875" style="81"/>
  </cols>
  <sheetData>
    <row r="1" spans="1:16">
      <c r="A1" s="81" t="s">
        <v>438</v>
      </c>
    </row>
    <row r="2" spans="1:16">
      <c r="A2" s="81" t="s">
        <v>439</v>
      </c>
    </row>
    <row r="4" spans="1:16">
      <c r="A4" s="33" t="s">
        <v>1818</v>
      </c>
    </row>
    <row r="5" spans="1:16" ht="13" thickBot="1">
      <c r="I5" s="88"/>
      <c r="L5" s="88"/>
      <c r="M5" s="88"/>
      <c r="O5" s="88"/>
      <c r="P5" s="88"/>
    </row>
    <row r="6" spans="1:16">
      <c r="A6" s="83"/>
      <c r="B6" s="93"/>
      <c r="C6" s="106"/>
      <c r="D6" s="84"/>
      <c r="E6" s="107"/>
      <c r="F6" s="84"/>
      <c r="G6" s="84"/>
      <c r="H6" s="107"/>
      <c r="I6" s="84"/>
      <c r="J6" s="83"/>
      <c r="K6" s="107"/>
      <c r="L6" s="84"/>
      <c r="M6" s="84"/>
      <c r="N6" s="107"/>
      <c r="O6" s="84"/>
      <c r="P6" s="84"/>
    </row>
    <row r="7" spans="1:16">
      <c r="A7" s="81" t="s">
        <v>784</v>
      </c>
      <c r="B7" s="1160" t="s">
        <v>1249</v>
      </c>
      <c r="C7" s="1093"/>
      <c r="D7" s="848"/>
      <c r="E7" s="1161" t="s">
        <v>1250</v>
      </c>
      <c r="F7" s="1161"/>
      <c r="G7" s="101"/>
      <c r="H7" s="1161" t="s">
        <v>1251</v>
      </c>
      <c r="I7" s="1161"/>
      <c r="J7" s="94"/>
      <c r="K7" s="1094" t="s">
        <v>1252</v>
      </c>
      <c r="L7" s="1094"/>
      <c r="N7" s="1094" t="s">
        <v>1253</v>
      </c>
      <c r="O7" s="1094"/>
    </row>
    <row r="8" spans="1:16">
      <c r="A8" s="94" t="s">
        <v>1254</v>
      </c>
      <c r="B8" s="186" t="s">
        <v>388</v>
      </c>
      <c r="C8" s="109" t="s">
        <v>389</v>
      </c>
      <c r="D8" s="111"/>
      <c r="E8" s="727" t="s">
        <v>388</v>
      </c>
      <c r="F8" s="111" t="s">
        <v>389</v>
      </c>
      <c r="G8" s="111"/>
      <c r="H8" s="110" t="s">
        <v>388</v>
      </c>
      <c r="I8" s="85" t="s">
        <v>389</v>
      </c>
      <c r="J8" s="94"/>
      <c r="K8" s="110" t="s">
        <v>388</v>
      </c>
      <c r="L8" s="85" t="s">
        <v>389</v>
      </c>
      <c r="N8" s="110" t="s">
        <v>388</v>
      </c>
      <c r="O8" s="85" t="s">
        <v>389</v>
      </c>
    </row>
    <row r="9" spans="1:16" ht="13" thickBot="1">
      <c r="A9" s="86"/>
      <c r="B9" s="98"/>
      <c r="C9" s="112"/>
      <c r="D9" s="82"/>
      <c r="E9" s="113"/>
      <c r="F9" s="82"/>
      <c r="G9" s="82"/>
      <c r="H9" s="113"/>
      <c r="I9" s="82"/>
      <c r="J9" s="86"/>
      <c r="K9" s="113"/>
      <c r="L9" s="82"/>
      <c r="M9" s="82"/>
      <c r="N9" s="113"/>
      <c r="O9" s="82"/>
    </row>
    <row r="10" spans="1:16">
      <c r="A10" s="94"/>
      <c r="B10" s="95"/>
      <c r="C10" s="108"/>
      <c r="D10" s="101"/>
      <c r="E10" s="114"/>
      <c r="F10" s="101"/>
      <c r="G10" s="101"/>
      <c r="H10" s="114"/>
      <c r="I10" s="101"/>
      <c r="J10" s="94"/>
      <c r="K10" s="114"/>
      <c r="L10" s="101"/>
      <c r="N10" s="114"/>
      <c r="O10" s="101"/>
      <c r="P10" s="84"/>
    </row>
    <row r="11" spans="1:16" ht="13">
      <c r="A11" s="47" t="s">
        <v>281</v>
      </c>
      <c r="B11" s="793">
        <f>IF(A11&lt;&gt;0,E11+H11+K11+N11,"")</f>
        <v>137</v>
      </c>
      <c r="C11" s="802">
        <f>SUM(C12:C50)</f>
        <v>97.810218978102142</v>
      </c>
      <c r="D11" s="803"/>
      <c r="E11" s="862">
        <f>SUM(E13:E52)</f>
        <v>54</v>
      </c>
      <c r="F11" s="803">
        <f>IF($A11&lt;&gt;0,E11/$B11*100,"")</f>
        <v>39.416058394160586</v>
      </c>
      <c r="G11" s="803"/>
      <c r="H11" s="862">
        <f>SUM(H13:H52)</f>
        <v>61</v>
      </c>
      <c r="I11" s="803">
        <f>IF($A11&lt;&gt;0,H11/$B11*100,"")</f>
        <v>44.525547445255476</v>
      </c>
      <c r="J11" s="862"/>
      <c r="K11" s="862">
        <f>SUM(K13:K52)</f>
        <v>14</v>
      </c>
      <c r="L11" s="803">
        <f>IF($A11&lt;&gt;0,K11/$B11*100,"")</f>
        <v>10.218978102189782</v>
      </c>
      <c r="M11" s="862"/>
      <c r="N11" s="862">
        <f>SUM(N13:N52)</f>
        <v>8</v>
      </c>
      <c r="O11" s="803">
        <f t="shared" ref="O11:O52" si="0">IF($A11&lt;&gt;0,N11/$B11*100,"")</f>
        <v>5.8394160583941606</v>
      </c>
      <c r="P11" s="155"/>
    </row>
    <row r="12" spans="1:16" ht="9.75" customHeight="1">
      <c r="B12" s="793" t="str">
        <f>IF(A12&lt;&gt;0,#REF!+E12+H12+K12+N12,"")</f>
        <v/>
      </c>
      <c r="C12" s="802" t="str">
        <f t="shared" ref="C12:C52" si="1">IF(A12&lt;&gt;0,B12/$B$11*100,"")</f>
        <v/>
      </c>
      <c r="D12" s="803"/>
      <c r="E12" s="862"/>
      <c r="F12" s="803" t="str">
        <f t="shared" ref="F12:F52" si="2">IF($A12&lt;&gt;0,E12/$B12*100,"")</f>
        <v/>
      </c>
      <c r="G12" s="803"/>
      <c r="H12" s="862"/>
      <c r="I12" s="803" t="str">
        <f t="shared" ref="I12:I52" si="3">IF($A12&lt;&gt;0,H12/$B12*100,"")</f>
        <v/>
      </c>
      <c r="J12" s="862"/>
      <c r="K12" s="862"/>
      <c r="L12" s="803" t="str">
        <f t="shared" ref="L12:L52" si="4">IF($A12&lt;&gt;0,K12/$B12*100,"")</f>
        <v/>
      </c>
      <c r="M12" s="862"/>
      <c r="N12" s="862"/>
      <c r="O12" s="803" t="str">
        <f t="shared" si="0"/>
        <v/>
      </c>
      <c r="P12" s="155"/>
    </row>
    <row r="13" spans="1:16" ht="14.25" customHeight="1">
      <c r="A13" s="270" t="s">
        <v>689</v>
      </c>
      <c r="B13" s="793">
        <f>IF(A13&lt;&gt;0,E13+H13+K13+N13,"")</f>
        <v>1</v>
      </c>
      <c r="C13" s="802">
        <f t="shared" si="1"/>
        <v>0.72992700729927007</v>
      </c>
      <c r="D13" s="803"/>
      <c r="E13" s="742">
        <v>0</v>
      </c>
      <c r="F13" s="803">
        <f t="shared" si="2"/>
        <v>0</v>
      </c>
      <c r="G13" s="569"/>
      <c r="H13" s="742">
        <v>1</v>
      </c>
      <c r="I13" s="803">
        <f t="shared" si="3"/>
        <v>100</v>
      </c>
      <c r="J13" s="569"/>
      <c r="K13" s="742">
        <v>0</v>
      </c>
      <c r="L13" s="803">
        <f t="shared" si="4"/>
        <v>0</v>
      </c>
      <c r="M13" s="569"/>
      <c r="N13" s="742">
        <v>0</v>
      </c>
      <c r="O13" s="803">
        <f t="shared" si="0"/>
        <v>0</v>
      </c>
      <c r="P13" s="148"/>
    </row>
    <row r="14" spans="1:16" ht="14.25" customHeight="1">
      <c r="A14" s="270" t="s">
        <v>1234</v>
      </c>
      <c r="B14" s="793">
        <f t="shared" ref="B14:B52" si="5">IF(A14&lt;&gt;0,E14+H14+K14+N14,"")</f>
        <v>1</v>
      </c>
      <c r="C14" s="802">
        <f t="shared" si="1"/>
        <v>0.72992700729927007</v>
      </c>
      <c r="D14" s="803"/>
      <c r="E14" s="742">
        <v>0</v>
      </c>
      <c r="F14" s="803">
        <f t="shared" si="2"/>
        <v>0</v>
      </c>
      <c r="G14" s="569"/>
      <c r="H14" s="742">
        <v>1</v>
      </c>
      <c r="I14" s="803">
        <f t="shared" si="3"/>
        <v>100</v>
      </c>
      <c r="J14" s="569"/>
      <c r="K14" s="742">
        <v>0</v>
      </c>
      <c r="L14" s="803">
        <f t="shared" si="4"/>
        <v>0</v>
      </c>
      <c r="M14" s="569"/>
      <c r="N14" s="742">
        <v>0</v>
      </c>
      <c r="O14" s="803">
        <f t="shared" si="0"/>
        <v>0</v>
      </c>
      <c r="P14" s="148"/>
    </row>
    <row r="15" spans="1:16" ht="14.25" customHeight="1">
      <c r="A15" s="270" t="s">
        <v>692</v>
      </c>
      <c r="B15" s="793">
        <f t="shared" si="5"/>
        <v>10</v>
      </c>
      <c r="C15" s="802">
        <f t="shared" si="1"/>
        <v>7.2992700729926998</v>
      </c>
      <c r="D15" s="803"/>
      <c r="E15" s="742">
        <v>4</v>
      </c>
      <c r="F15" s="803">
        <f t="shared" si="2"/>
        <v>40</v>
      </c>
      <c r="G15" s="569"/>
      <c r="H15" s="742">
        <v>5</v>
      </c>
      <c r="I15" s="803">
        <f t="shared" si="3"/>
        <v>50</v>
      </c>
      <c r="J15" s="569"/>
      <c r="K15" s="742">
        <v>1</v>
      </c>
      <c r="L15" s="803">
        <f t="shared" si="4"/>
        <v>10</v>
      </c>
      <c r="M15" s="569"/>
      <c r="N15" s="742">
        <v>0</v>
      </c>
      <c r="O15" s="803">
        <f t="shared" si="0"/>
        <v>0</v>
      </c>
      <c r="P15" s="148"/>
    </row>
    <row r="16" spans="1:16" ht="14.25" customHeight="1">
      <c r="A16" s="270" t="s">
        <v>694</v>
      </c>
      <c r="B16" s="793">
        <f t="shared" si="5"/>
        <v>4</v>
      </c>
      <c r="C16" s="802">
        <f t="shared" si="1"/>
        <v>2.9197080291970803</v>
      </c>
      <c r="D16" s="803"/>
      <c r="E16" s="742">
        <v>0</v>
      </c>
      <c r="F16" s="803">
        <f t="shared" si="2"/>
        <v>0</v>
      </c>
      <c r="G16" s="569"/>
      <c r="H16" s="742">
        <v>2</v>
      </c>
      <c r="I16" s="803">
        <f t="shared" si="3"/>
        <v>50</v>
      </c>
      <c r="J16" s="569"/>
      <c r="K16" s="742">
        <v>1</v>
      </c>
      <c r="L16" s="803">
        <f t="shared" si="4"/>
        <v>25</v>
      </c>
      <c r="M16" s="569"/>
      <c r="N16" s="742">
        <v>1</v>
      </c>
      <c r="O16" s="803">
        <f t="shared" si="0"/>
        <v>25</v>
      </c>
      <c r="P16" s="155"/>
    </row>
    <row r="17" spans="1:16" ht="14.25" customHeight="1">
      <c r="A17" s="270" t="s">
        <v>695</v>
      </c>
      <c r="B17" s="793">
        <f t="shared" si="5"/>
        <v>11</v>
      </c>
      <c r="C17" s="802">
        <f t="shared" si="1"/>
        <v>8.0291970802919703</v>
      </c>
      <c r="D17" s="803"/>
      <c r="E17" s="742">
        <v>3</v>
      </c>
      <c r="F17" s="803">
        <f t="shared" si="2"/>
        <v>27.27272727272727</v>
      </c>
      <c r="G17" s="569"/>
      <c r="H17" s="742">
        <v>8</v>
      </c>
      <c r="I17" s="803">
        <f t="shared" si="3"/>
        <v>72.727272727272734</v>
      </c>
      <c r="J17" s="569"/>
      <c r="K17" s="742">
        <v>0</v>
      </c>
      <c r="L17" s="803">
        <f t="shared" si="4"/>
        <v>0</v>
      </c>
      <c r="M17" s="569"/>
      <c r="N17" s="742">
        <v>0</v>
      </c>
      <c r="O17" s="803">
        <f t="shared" si="0"/>
        <v>0</v>
      </c>
      <c r="P17" s="155"/>
    </row>
    <row r="18" spans="1:16" ht="14.25" customHeight="1">
      <c r="A18" s="270" t="s">
        <v>1235</v>
      </c>
      <c r="B18" s="793">
        <f t="shared" si="5"/>
        <v>5</v>
      </c>
      <c r="C18" s="802">
        <f t="shared" si="1"/>
        <v>3.6496350364963499</v>
      </c>
      <c r="D18" s="803"/>
      <c r="E18" s="742">
        <v>0</v>
      </c>
      <c r="F18" s="803">
        <f t="shared" si="2"/>
        <v>0</v>
      </c>
      <c r="G18" s="569"/>
      <c r="H18" s="742">
        <v>5</v>
      </c>
      <c r="I18" s="803">
        <f t="shared" si="3"/>
        <v>100</v>
      </c>
      <c r="J18" s="569"/>
      <c r="K18" s="742">
        <v>0</v>
      </c>
      <c r="L18" s="803">
        <f t="shared" si="4"/>
        <v>0</v>
      </c>
      <c r="M18" s="569"/>
      <c r="N18" s="742">
        <v>0</v>
      </c>
      <c r="O18" s="803">
        <f t="shared" si="0"/>
        <v>0</v>
      </c>
      <c r="P18" s="155"/>
    </row>
    <row r="19" spans="1:16" ht="14.25" customHeight="1">
      <c r="A19" s="270" t="s">
        <v>697</v>
      </c>
      <c r="B19" s="793">
        <f t="shared" si="5"/>
        <v>1</v>
      </c>
      <c r="C19" s="802">
        <f t="shared" si="1"/>
        <v>0.72992700729927007</v>
      </c>
      <c r="D19" s="803"/>
      <c r="E19" s="742">
        <v>0</v>
      </c>
      <c r="F19" s="803">
        <f t="shared" si="2"/>
        <v>0</v>
      </c>
      <c r="G19" s="569"/>
      <c r="H19" s="742">
        <v>0</v>
      </c>
      <c r="I19" s="803">
        <f t="shared" si="3"/>
        <v>0</v>
      </c>
      <c r="J19" s="569"/>
      <c r="K19" s="742">
        <v>1</v>
      </c>
      <c r="L19" s="803">
        <f t="shared" si="4"/>
        <v>100</v>
      </c>
      <c r="M19" s="569"/>
      <c r="N19" s="742">
        <v>0</v>
      </c>
      <c r="O19" s="803">
        <f t="shared" si="0"/>
        <v>0</v>
      </c>
      <c r="P19" s="155"/>
    </row>
    <row r="20" spans="1:16" ht="14.25" customHeight="1">
      <c r="A20" s="270" t="s">
        <v>698</v>
      </c>
      <c r="B20" s="793">
        <f t="shared" si="5"/>
        <v>1</v>
      </c>
      <c r="C20" s="802">
        <f t="shared" si="1"/>
        <v>0.72992700729927007</v>
      </c>
      <c r="D20" s="803"/>
      <c r="E20" s="742">
        <v>0</v>
      </c>
      <c r="F20" s="803">
        <f t="shared" si="2"/>
        <v>0</v>
      </c>
      <c r="G20" s="569"/>
      <c r="H20" s="742">
        <v>1</v>
      </c>
      <c r="I20" s="803">
        <f t="shared" si="3"/>
        <v>100</v>
      </c>
      <c r="J20" s="569"/>
      <c r="K20" s="742">
        <v>0</v>
      </c>
      <c r="L20" s="803">
        <f t="shared" si="4"/>
        <v>0</v>
      </c>
      <c r="M20" s="569"/>
      <c r="N20" s="742">
        <v>0</v>
      </c>
      <c r="O20" s="803">
        <f t="shared" si="0"/>
        <v>0</v>
      </c>
      <c r="P20" s="155"/>
    </row>
    <row r="21" spans="1:16" ht="14.25" customHeight="1">
      <c r="A21" s="737" t="s">
        <v>699</v>
      </c>
      <c r="B21" s="793">
        <f t="shared" si="5"/>
        <v>1</v>
      </c>
      <c r="C21" s="802">
        <f t="shared" si="1"/>
        <v>0.72992700729927007</v>
      </c>
      <c r="D21" s="803"/>
      <c r="E21" s="742">
        <v>0</v>
      </c>
      <c r="F21" s="803">
        <f t="shared" si="2"/>
        <v>0</v>
      </c>
      <c r="G21" s="569"/>
      <c r="H21" s="742">
        <v>1</v>
      </c>
      <c r="I21" s="803">
        <f t="shared" si="3"/>
        <v>100</v>
      </c>
      <c r="J21" s="569"/>
      <c r="K21" s="742">
        <v>0</v>
      </c>
      <c r="L21" s="803">
        <f t="shared" si="4"/>
        <v>0</v>
      </c>
      <c r="M21" s="569"/>
      <c r="N21" s="742">
        <v>0</v>
      </c>
      <c r="O21" s="803">
        <f t="shared" si="0"/>
        <v>0</v>
      </c>
      <c r="P21" s="155"/>
    </row>
    <row r="22" spans="1:16" ht="14.25" customHeight="1">
      <c r="A22" s="571" t="s">
        <v>700</v>
      </c>
      <c r="B22" s="793">
        <f t="shared" si="5"/>
        <v>4</v>
      </c>
      <c r="C22" s="802">
        <f t="shared" si="1"/>
        <v>2.9197080291970803</v>
      </c>
      <c r="D22" s="803"/>
      <c r="E22" s="742">
        <v>2</v>
      </c>
      <c r="F22" s="803">
        <f t="shared" si="2"/>
        <v>50</v>
      </c>
      <c r="G22" s="569"/>
      <c r="H22" s="742">
        <v>1</v>
      </c>
      <c r="I22" s="803">
        <f t="shared" si="3"/>
        <v>25</v>
      </c>
      <c r="J22" s="569"/>
      <c r="K22" s="742">
        <v>1</v>
      </c>
      <c r="L22" s="803">
        <f t="shared" si="4"/>
        <v>25</v>
      </c>
      <c r="M22" s="569"/>
      <c r="N22" s="742">
        <v>0</v>
      </c>
      <c r="O22" s="803">
        <f t="shared" si="0"/>
        <v>0</v>
      </c>
      <c r="P22" s="155"/>
    </row>
    <row r="23" spans="1:16" ht="14.25" customHeight="1">
      <c r="A23" s="270" t="s">
        <v>1236</v>
      </c>
      <c r="B23" s="793">
        <f t="shared" si="5"/>
        <v>7</v>
      </c>
      <c r="C23" s="802">
        <f t="shared" si="1"/>
        <v>5.1094890510948909</v>
      </c>
      <c r="D23" s="803"/>
      <c r="E23" s="742">
        <v>4</v>
      </c>
      <c r="F23" s="803">
        <f t="shared" si="2"/>
        <v>57.142857142857139</v>
      </c>
      <c r="G23" s="569"/>
      <c r="H23" s="742">
        <v>2</v>
      </c>
      <c r="I23" s="803">
        <f t="shared" si="3"/>
        <v>28.571428571428569</v>
      </c>
      <c r="J23" s="569"/>
      <c r="K23" s="742">
        <v>1</v>
      </c>
      <c r="L23" s="803">
        <f t="shared" si="4"/>
        <v>14.285714285714285</v>
      </c>
      <c r="M23" s="569"/>
      <c r="N23" s="742">
        <v>0</v>
      </c>
      <c r="O23" s="803">
        <f t="shared" si="0"/>
        <v>0</v>
      </c>
      <c r="P23" s="155"/>
    </row>
    <row r="24" spans="1:16" ht="14.25" customHeight="1">
      <c r="A24" s="270" t="s">
        <v>702</v>
      </c>
      <c r="B24" s="793">
        <f t="shared" si="5"/>
        <v>2</v>
      </c>
      <c r="C24" s="802">
        <f t="shared" si="1"/>
        <v>1.4598540145985401</v>
      </c>
      <c r="D24" s="803"/>
      <c r="E24" s="742">
        <v>2</v>
      </c>
      <c r="F24" s="803">
        <f t="shared" si="2"/>
        <v>100</v>
      </c>
      <c r="G24" s="572"/>
      <c r="H24" s="742">
        <v>0</v>
      </c>
      <c r="I24" s="803">
        <f t="shared" si="3"/>
        <v>0</v>
      </c>
      <c r="J24" s="572"/>
      <c r="K24" s="742">
        <v>0</v>
      </c>
      <c r="L24" s="803">
        <f t="shared" si="4"/>
        <v>0</v>
      </c>
      <c r="M24" s="572"/>
      <c r="N24" s="742">
        <v>0</v>
      </c>
      <c r="O24" s="803">
        <f t="shared" si="0"/>
        <v>0</v>
      </c>
      <c r="P24" s="155"/>
    </row>
    <row r="25" spans="1:16" ht="14.25" customHeight="1">
      <c r="A25" s="270" t="s">
        <v>703</v>
      </c>
      <c r="B25" s="793">
        <f t="shared" si="5"/>
        <v>3</v>
      </c>
      <c r="C25" s="802">
        <f t="shared" si="1"/>
        <v>2.1897810218978102</v>
      </c>
      <c r="D25" s="803"/>
      <c r="E25" s="742">
        <v>3</v>
      </c>
      <c r="F25" s="803">
        <f t="shared" si="2"/>
        <v>100</v>
      </c>
      <c r="G25" s="569"/>
      <c r="H25" s="742">
        <v>0</v>
      </c>
      <c r="I25" s="803">
        <f t="shared" si="3"/>
        <v>0</v>
      </c>
      <c r="J25" s="569"/>
      <c r="K25" s="742">
        <v>0</v>
      </c>
      <c r="L25" s="803">
        <f t="shared" si="4"/>
        <v>0</v>
      </c>
      <c r="M25" s="569"/>
      <c r="N25" s="742">
        <v>0</v>
      </c>
      <c r="O25" s="803">
        <f t="shared" si="0"/>
        <v>0</v>
      </c>
      <c r="P25" s="155"/>
    </row>
    <row r="26" spans="1:16" ht="14.25" customHeight="1">
      <c r="A26" s="270" t="s">
        <v>704</v>
      </c>
      <c r="B26" s="793">
        <f t="shared" si="5"/>
        <v>2</v>
      </c>
      <c r="C26" s="802">
        <f t="shared" si="1"/>
        <v>1.4598540145985401</v>
      </c>
      <c r="D26" s="803"/>
      <c r="E26" s="742">
        <v>1</v>
      </c>
      <c r="F26" s="803">
        <f t="shared" si="2"/>
        <v>50</v>
      </c>
      <c r="G26" s="569"/>
      <c r="H26" s="742">
        <v>0</v>
      </c>
      <c r="I26" s="803">
        <f t="shared" si="3"/>
        <v>0</v>
      </c>
      <c r="J26" s="569"/>
      <c r="K26" s="742">
        <v>0</v>
      </c>
      <c r="L26" s="803">
        <f t="shared" si="4"/>
        <v>0</v>
      </c>
      <c r="M26" s="569"/>
      <c r="N26" s="742">
        <v>1</v>
      </c>
      <c r="O26" s="803">
        <f t="shared" si="0"/>
        <v>50</v>
      </c>
      <c r="P26" s="155"/>
    </row>
    <row r="27" spans="1:16" ht="14.25" customHeight="1">
      <c r="A27" s="566" t="s">
        <v>747</v>
      </c>
      <c r="B27" s="793">
        <f t="shared" si="5"/>
        <v>1</v>
      </c>
      <c r="C27" s="802">
        <f t="shared" si="1"/>
        <v>0.72992700729927007</v>
      </c>
      <c r="D27" s="803"/>
      <c r="E27" s="742">
        <v>0</v>
      </c>
      <c r="F27" s="803">
        <f t="shared" si="2"/>
        <v>0</v>
      </c>
      <c r="G27" s="569"/>
      <c r="H27" s="742">
        <v>1</v>
      </c>
      <c r="I27" s="803">
        <f t="shared" si="3"/>
        <v>100</v>
      </c>
      <c r="J27" s="569"/>
      <c r="K27" s="742">
        <v>0</v>
      </c>
      <c r="L27" s="803">
        <f t="shared" si="4"/>
        <v>0</v>
      </c>
      <c r="M27" s="569"/>
      <c r="N27" s="742">
        <v>0</v>
      </c>
      <c r="O27" s="803">
        <f t="shared" si="0"/>
        <v>0</v>
      </c>
      <c r="P27" s="155"/>
    </row>
    <row r="28" spans="1:16" ht="14.25" customHeight="1">
      <c r="A28" s="270" t="s">
        <v>1237</v>
      </c>
      <c r="B28" s="793">
        <f t="shared" si="5"/>
        <v>2</v>
      </c>
      <c r="C28" s="802">
        <f t="shared" si="1"/>
        <v>1.4598540145985401</v>
      </c>
      <c r="D28" s="803"/>
      <c r="E28" s="742">
        <v>0</v>
      </c>
      <c r="F28" s="803">
        <f t="shared" si="2"/>
        <v>0</v>
      </c>
      <c r="G28" s="569"/>
      <c r="H28" s="742">
        <v>1</v>
      </c>
      <c r="I28" s="803">
        <f t="shared" si="3"/>
        <v>50</v>
      </c>
      <c r="J28" s="569"/>
      <c r="K28" s="742">
        <v>1</v>
      </c>
      <c r="L28" s="803">
        <f t="shared" si="4"/>
        <v>50</v>
      </c>
      <c r="M28" s="569"/>
      <c r="N28" s="742">
        <v>0</v>
      </c>
      <c r="O28" s="803">
        <f t="shared" si="0"/>
        <v>0</v>
      </c>
      <c r="P28" s="155"/>
    </row>
    <row r="29" spans="1:16" ht="14.25" customHeight="1">
      <c r="A29" s="270" t="s">
        <v>1238</v>
      </c>
      <c r="B29" s="793">
        <f t="shared" si="5"/>
        <v>11</v>
      </c>
      <c r="C29" s="802">
        <f t="shared" si="1"/>
        <v>8.0291970802919703</v>
      </c>
      <c r="D29" s="803"/>
      <c r="E29" s="742">
        <v>10</v>
      </c>
      <c r="F29" s="803">
        <f t="shared" si="2"/>
        <v>90.909090909090907</v>
      </c>
      <c r="G29" s="569"/>
      <c r="H29" s="742">
        <v>0</v>
      </c>
      <c r="I29" s="803">
        <f t="shared" si="3"/>
        <v>0</v>
      </c>
      <c r="J29" s="569"/>
      <c r="K29" s="742">
        <v>1</v>
      </c>
      <c r="L29" s="803">
        <f t="shared" si="4"/>
        <v>9.0909090909090917</v>
      </c>
      <c r="M29" s="569"/>
      <c r="N29" s="742">
        <v>0</v>
      </c>
      <c r="O29" s="803">
        <f t="shared" si="0"/>
        <v>0</v>
      </c>
      <c r="P29" s="155"/>
    </row>
    <row r="30" spans="1:16" ht="14.25" customHeight="1">
      <c r="A30" s="737" t="s">
        <v>1812</v>
      </c>
      <c r="B30" s="793">
        <f>IF(A30&lt;&gt;0,E30+H30+K30+N30,"")</f>
        <v>1</v>
      </c>
      <c r="C30" s="802">
        <f>IF(A30&lt;&gt;0,B30/$B$11*100,"")</f>
        <v>0.72992700729927007</v>
      </c>
      <c r="D30" s="803"/>
      <c r="E30" s="742">
        <v>0</v>
      </c>
      <c r="F30" s="803">
        <f t="shared" si="2"/>
        <v>0</v>
      </c>
      <c r="G30" s="569"/>
      <c r="H30" s="742">
        <v>1</v>
      </c>
      <c r="I30" s="803">
        <f t="shared" si="3"/>
        <v>100</v>
      </c>
      <c r="J30" s="569"/>
      <c r="K30" s="742">
        <v>0</v>
      </c>
      <c r="L30" s="803">
        <f t="shared" si="4"/>
        <v>0</v>
      </c>
      <c r="M30" s="569"/>
      <c r="N30" s="742">
        <v>0</v>
      </c>
      <c r="O30" s="803">
        <f t="shared" si="0"/>
        <v>0</v>
      </c>
      <c r="P30" s="155"/>
    </row>
    <row r="31" spans="1:16" ht="14.25" customHeight="1">
      <c r="A31" s="270" t="s">
        <v>711</v>
      </c>
      <c r="B31" s="793">
        <f>IF(A31&lt;&gt;0,E31+H31+K31+N31,"")</f>
        <v>2</v>
      </c>
      <c r="C31" s="802">
        <f>IF(A31&lt;&gt;0,B31/$B$11*100,"")</f>
        <v>1.4598540145985401</v>
      </c>
      <c r="D31" s="803"/>
      <c r="E31" s="742">
        <v>0</v>
      </c>
      <c r="F31" s="803">
        <f t="shared" si="2"/>
        <v>0</v>
      </c>
      <c r="G31" s="569"/>
      <c r="H31" s="742">
        <v>0</v>
      </c>
      <c r="I31" s="803">
        <f t="shared" si="3"/>
        <v>0</v>
      </c>
      <c r="J31" s="569"/>
      <c r="K31" s="742">
        <v>0</v>
      </c>
      <c r="L31" s="803">
        <f t="shared" si="4"/>
        <v>0</v>
      </c>
      <c r="M31" s="569"/>
      <c r="N31" s="742">
        <v>2</v>
      </c>
      <c r="O31" s="803">
        <f t="shared" si="0"/>
        <v>100</v>
      </c>
      <c r="P31" s="155"/>
    </row>
    <row r="32" spans="1:16" ht="14.25" customHeight="1">
      <c r="A32" s="270" t="s">
        <v>712</v>
      </c>
      <c r="B32" s="793">
        <f t="shared" si="5"/>
        <v>3</v>
      </c>
      <c r="C32" s="802">
        <f t="shared" si="1"/>
        <v>2.1897810218978102</v>
      </c>
      <c r="D32" s="803"/>
      <c r="E32" s="742">
        <v>2</v>
      </c>
      <c r="F32" s="803">
        <f t="shared" si="2"/>
        <v>66.666666666666657</v>
      </c>
      <c r="G32" s="569"/>
      <c r="H32" s="742">
        <v>1</v>
      </c>
      <c r="I32" s="803">
        <f t="shared" si="3"/>
        <v>33.333333333333329</v>
      </c>
      <c r="J32" s="569"/>
      <c r="K32" s="742">
        <v>0</v>
      </c>
      <c r="L32" s="803">
        <f t="shared" si="4"/>
        <v>0</v>
      </c>
      <c r="M32" s="569"/>
      <c r="N32" s="742">
        <v>0</v>
      </c>
      <c r="O32" s="803">
        <f t="shared" si="0"/>
        <v>0</v>
      </c>
      <c r="P32" s="155"/>
    </row>
    <row r="33" spans="1:16" ht="14.25" customHeight="1">
      <c r="A33" s="571" t="s">
        <v>713</v>
      </c>
      <c r="B33" s="793">
        <f t="shared" si="5"/>
        <v>5</v>
      </c>
      <c r="C33" s="802">
        <f t="shared" si="1"/>
        <v>3.6496350364963499</v>
      </c>
      <c r="D33" s="803"/>
      <c r="E33" s="743">
        <v>1</v>
      </c>
      <c r="F33" s="803">
        <f t="shared" si="2"/>
        <v>20</v>
      </c>
      <c r="G33" s="569"/>
      <c r="H33" s="743">
        <v>2</v>
      </c>
      <c r="I33" s="803">
        <f t="shared" si="3"/>
        <v>40</v>
      </c>
      <c r="J33" s="569"/>
      <c r="K33" s="743">
        <v>1</v>
      </c>
      <c r="L33" s="803">
        <f t="shared" si="4"/>
        <v>20</v>
      </c>
      <c r="M33" s="569"/>
      <c r="N33" s="743">
        <v>1</v>
      </c>
      <c r="O33" s="803">
        <f t="shared" si="0"/>
        <v>20</v>
      </c>
      <c r="P33" s="155"/>
    </row>
    <row r="34" spans="1:16" ht="14.25" customHeight="1">
      <c r="A34" s="566" t="s">
        <v>1813</v>
      </c>
      <c r="B34" s="793">
        <f t="shared" si="5"/>
        <v>1</v>
      </c>
      <c r="C34" s="802">
        <f t="shared" si="1"/>
        <v>0.72992700729927007</v>
      </c>
      <c r="D34" s="803"/>
      <c r="E34" s="742">
        <v>0</v>
      </c>
      <c r="F34" s="803">
        <f t="shared" si="2"/>
        <v>0</v>
      </c>
      <c r="G34" s="569"/>
      <c r="H34" s="742">
        <v>0</v>
      </c>
      <c r="I34" s="803">
        <f t="shared" si="3"/>
        <v>0</v>
      </c>
      <c r="J34" s="569"/>
      <c r="K34" s="742">
        <v>1</v>
      </c>
      <c r="L34" s="803">
        <f t="shared" si="4"/>
        <v>100</v>
      </c>
      <c r="M34" s="569"/>
      <c r="N34" s="742">
        <v>0</v>
      </c>
      <c r="O34" s="803">
        <f t="shared" si="0"/>
        <v>0</v>
      </c>
      <c r="P34" s="155"/>
    </row>
    <row r="35" spans="1:16" ht="14.25" customHeight="1">
      <c r="A35" s="270" t="s">
        <v>718</v>
      </c>
      <c r="B35" s="793">
        <f t="shared" si="5"/>
        <v>8</v>
      </c>
      <c r="C35" s="802">
        <f t="shared" si="1"/>
        <v>5.8394160583941606</v>
      </c>
      <c r="D35" s="803"/>
      <c r="E35" s="742">
        <v>2</v>
      </c>
      <c r="F35" s="803">
        <f t="shared" si="2"/>
        <v>25</v>
      </c>
      <c r="G35" s="569"/>
      <c r="H35" s="742">
        <v>4</v>
      </c>
      <c r="I35" s="803">
        <f t="shared" si="3"/>
        <v>50</v>
      </c>
      <c r="J35" s="569"/>
      <c r="K35" s="742">
        <v>1</v>
      </c>
      <c r="L35" s="803">
        <f t="shared" si="4"/>
        <v>12.5</v>
      </c>
      <c r="M35" s="569"/>
      <c r="N35" s="742">
        <v>1</v>
      </c>
      <c r="O35" s="803">
        <f t="shared" si="0"/>
        <v>12.5</v>
      </c>
      <c r="P35" s="155"/>
    </row>
    <row r="36" spans="1:16" ht="14.25" customHeight="1">
      <c r="A36" s="270" t="s">
        <v>719</v>
      </c>
      <c r="B36" s="793">
        <f>IF(A36&lt;&gt;0,E36+H36+K36+N36,"")</f>
        <v>1</v>
      </c>
      <c r="C36" s="802">
        <f>IF(A36&lt;&gt;0,B36/$B$11*100,"")</f>
        <v>0.72992700729927007</v>
      </c>
      <c r="D36" s="803"/>
      <c r="E36" s="742">
        <v>0</v>
      </c>
      <c r="F36" s="803">
        <f t="shared" si="2"/>
        <v>0</v>
      </c>
      <c r="G36" s="569"/>
      <c r="H36" s="742">
        <v>0</v>
      </c>
      <c r="I36" s="803">
        <f t="shared" si="3"/>
        <v>0</v>
      </c>
      <c r="J36" s="569"/>
      <c r="K36" s="742">
        <v>1</v>
      </c>
      <c r="L36" s="803">
        <f t="shared" si="4"/>
        <v>100</v>
      </c>
      <c r="M36" s="569"/>
      <c r="N36" s="742">
        <v>0</v>
      </c>
      <c r="O36" s="803">
        <f t="shared" si="0"/>
        <v>0</v>
      </c>
      <c r="P36" s="155"/>
    </row>
    <row r="37" spans="1:16" ht="14.25" customHeight="1">
      <c r="A37" s="270" t="s">
        <v>720</v>
      </c>
      <c r="B37" s="793">
        <f t="shared" si="5"/>
        <v>2</v>
      </c>
      <c r="C37" s="802">
        <f t="shared" si="1"/>
        <v>1.4598540145985401</v>
      </c>
      <c r="D37" s="803"/>
      <c r="E37" s="742">
        <v>0</v>
      </c>
      <c r="F37" s="803">
        <f t="shared" si="2"/>
        <v>0</v>
      </c>
      <c r="G37" s="569"/>
      <c r="H37" s="742">
        <v>2</v>
      </c>
      <c r="I37" s="803">
        <f t="shared" si="3"/>
        <v>100</v>
      </c>
      <c r="J37" s="569"/>
      <c r="K37" s="742">
        <v>0</v>
      </c>
      <c r="L37" s="803">
        <f t="shared" si="4"/>
        <v>0</v>
      </c>
      <c r="M37" s="569"/>
      <c r="N37" s="742">
        <v>0</v>
      </c>
      <c r="O37" s="803">
        <f t="shared" si="0"/>
        <v>0</v>
      </c>
      <c r="P37" s="155"/>
    </row>
    <row r="38" spans="1:16" ht="14.25" customHeight="1">
      <c r="A38" s="270" t="s">
        <v>721</v>
      </c>
      <c r="B38" s="793">
        <f t="shared" si="5"/>
        <v>1</v>
      </c>
      <c r="C38" s="802">
        <f t="shared" si="1"/>
        <v>0.72992700729927007</v>
      </c>
      <c r="D38" s="803"/>
      <c r="E38" s="742">
        <v>0</v>
      </c>
      <c r="F38" s="803">
        <f t="shared" si="2"/>
        <v>0</v>
      </c>
      <c r="G38" s="569"/>
      <c r="H38" s="742">
        <v>1</v>
      </c>
      <c r="I38" s="803">
        <f t="shared" si="3"/>
        <v>100</v>
      </c>
      <c r="J38" s="569"/>
      <c r="K38" s="742">
        <v>0</v>
      </c>
      <c r="L38" s="803">
        <f t="shared" si="4"/>
        <v>0</v>
      </c>
      <c r="M38" s="569"/>
      <c r="N38" s="742">
        <v>0</v>
      </c>
      <c r="O38" s="803">
        <f t="shared" si="0"/>
        <v>0</v>
      </c>
      <c r="P38" s="155"/>
    </row>
    <row r="39" spans="1:16" ht="14.25" customHeight="1">
      <c r="A39" s="571" t="s">
        <v>723</v>
      </c>
      <c r="B39" s="793">
        <f t="shared" si="5"/>
        <v>1</v>
      </c>
      <c r="C39" s="802">
        <f t="shared" si="1"/>
        <v>0.72992700729927007</v>
      </c>
      <c r="D39" s="803"/>
      <c r="E39" s="742">
        <v>1</v>
      </c>
      <c r="F39" s="803">
        <f t="shared" si="2"/>
        <v>100</v>
      </c>
      <c r="G39" s="569"/>
      <c r="H39" s="742">
        <v>0</v>
      </c>
      <c r="I39" s="803">
        <f t="shared" si="3"/>
        <v>0</v>
      </c>
      <c r="J39" s="569"/>
      <c r="K39" s="742">
        <v>0</v>
      </c>
      <c r="L39" s="803">
        <f t="shared" si="4"/>
        <v>0</v>
      </c>
      <c r="M39" s="569"/>
      <c r="N39" s="742">
        <v>0</v>
      </c>
      <c r="O39" s="803">
        <f t="shared" si="0"/>
        <v>0</v>
      </c>
      <c r="P39" s="155"/>
    </row>
    <row r="40" spans="1:16" ht="14.25" customHeight="1">
      <c r="A40" s="270" t="s">
        <v>1814</v>
      </c>
      <c r="B40" s="793">
        <f t="shared" si="5"/>
        <v>1</v>
      </c>
      <c r="C40" s="802">
        <f t="shared" si="1"/>
        <v>0.72992700729927007</v>
      </c>
      <c r="D40" s="803"/>
      <c r="E40" s="742">
        <v>0</v>
      </c>
      <c r="F40" s="803">
        <f t="shared" si="2"/>
        <v>0</v>
      </c>
      <c r="G40" s="569"/>
      <c r="H40" s="742">
        <v>1</v>
      </c>
      <c r="I40" s="803">
        <f t="shared" si="3"/>
        <v>100</v>
      </c>
      <c r="J40" s="569"/>
      <c r="K40" s="742">
        <v>0</v>
      </c>
      <c r="L40" s="803">
        <f t="shared" si="4"/>
        <v>0</v>
      </c>
      <c r="M40" s="569"/>
      <c r="N40" s="742">
        <v>0</v>
      </c>
      <c r="O40" s="803">
        <f t="shared" si="0"/>
        <v>0</v>
      </c>
      <c r="P40" s="155"/>
    </row>
    <row r="41" spans="1:16" ht="14.25" customHeight="1">
      <c r="A41" s="270" t="s">
        <v>727</v>
      </c>
      <c r="B41" s="793">
        <f t="shared" si="5"/>
        <v>5</v>
      </c>
      <c r="C41" s="802">
        <f t="shared" si="1"/>
        <v>3.6496350364963499</v>
      </c>
      <c r="D41" s="803"/>
      <c r="E41" s="742">
        <v>2</v>
      </c>
      <c r="F41" s="803">
        <f t="shared" si="2"/>
        <v>40</v>
      </c>
      <c r="G41" s="569"/>
      <c r="H41" s="742">
        <v>3</v>
      </c>
      <c r="I41" s="803">
        <f t="shared" si="3"/>
        <v>60</v>
      </c>
      <c r="J41" s="569"/>
      <c r="K41" s="742">
        <v>0</v>
      </c>
      <c r="L41" s="803">
        <f t="shared" si="4"/>
        <v>0</v>
      </c>
      <c r="M41" s="569"/>
      <c r="N41" s="742">
        <v>0</v>
      </c>
      <c r="O41" s="803">
        <f t="shared" si="0"/>
        <v>0</v>
      </c>
      <c r="P41" s="155"/>
    </row>
    <row r="42" spans="1:16" ht="14.25" customHeight="1">
      <c r="A42" s="270" t="s">
        <v>729</v>
      </c>
      <c r="B42" s="793">
        <f t="shared" si="5"/>
        <v>1</v>
      </c>
      <c r="C42" s="802">
        <f t="shared" si="1"/>
        <v>0.72992700729927007</v>
      </c>
      <c r="D42" s="803"/>
      <c r="E42" s="742">
        <v>1</v>
      </c>
      <c r="F42" s="803">
        <f t="shared" si="2"/>
        <v>100</v>
      </c>
      <c r="G42" s="569"/>
      <c r="H42" s="742">
        <v>0</v>
      </c>
      <c r="I42" s="803">
        <f t="shared" si="3"/>
        <v>0</v>
      </c>
      <c r="J42" s="569"/>
      <c r="K42" s="742">
        <v>0</v>
      </c>
      <c r="L42" s="803">
        <f t="shared" si="4"/>
        <v>0</v>
      </c>
      <c r="M42" s="569"/>
      <c r="N42" s="742">
        <v>0</v>
      </c>
      <c r="O42" s="803">
        <f t="shared" si="0"/>
        <v>0</v>
      </c>
      <c r="P42" s="155"/>
    </row>
    <row r="43" spans="1:16" ht="14.25" customHeight="1">
      <c r="A43" s="737" t="s">
        <v>1815</v>
      </c>
      <c r="B43" s="793">
        <f t="shared" si="5"/>
        <v>1</v>
      </c>
      <c r="C43" s="802">
        <f t="shared" si="1"/>
        <v>0.72992700729927007</v>
      </c>
      <c r="D43" s="803"/>
      <c r="E43" s="742">
        <v>0</v>
      </c>
      <c r="F43" s="803">
        <f t="shared" si="2"/>
        <v>0</v>
      </c>
      <c r="G43" s="569"/>
      <c r="H43" s="742">
        <v>1</v>
      </c>
      <c r="I43" s="803">
        <f t="shared" si="3"/>
        <v>100</v>
      </c>
      <c r="J43" s="569"/>
      <c r="K43" s="742">
        <v>0</v>
      </c>
      <c r="L43" s="803">
        <f t="shared" si="4"/>
        <v>0</v>
      </c>
      <c r="M43" s="569"/>
      <c r="N43" s="742">
        <v>0</v>
      </c>
      <c r="O43" s="803">
        <f t="shared" si="0"/>
        <v>0</v>
      </c>
      <c r="P43" s="155"/>
    </row>
    <row r="44" spans="1:16" ht="14.25" customHeight="1">
      <c r="A44" s="737" t="s">
        <v>730</v>
      </c>
      <c r="B44" s="793">
        <f t="shared" si="5"/>
        <v>1</v>
      </c>
      <c r="C44" s="802">
        <f t="shared" si="1"/>
        <v>0.72992700729927007</v>
      </c>
      <c r="D44" s="803"/>
      <c r="E44" s="742">
        <v>0</v>
      </c>
      <c r="F44" s="803">
        <f t="shared" si="2"/>
        <v>0</v>
      </c>
      <c r="G44" s="569"/>
      <c r="H44" s="742">
        <v>1</v>
      </c>
      <c r="I44" s="803">
        <f t="shared" si="3"/>
        <v>100</v>
      </c>
      <c r="J44" s="569"/>
      <c r="K44" s="742">
        <v>0</v>
      </c>
      <c r="L44" s="803">
        <f t="shared" si="4"/>
        <v>0</v>
      </c>
      <c r="M44" s="569"/>
      <c r="N44" s="742">
        <v>0</v>
      </c>
      <c r="O44" s="803">
        <f t="shared" si="0"/>
        <v>0</v>
      </c>
      <c r="P44" s="155"/>
    </row>
    <row r="45" spans="1:16" ht="14.25" customHeight="1">
      <c r="A45" s="737" t="s">
        <v>731</v>
      </c>
      <c r="B45" s="793">
        <f t="shared" si="5"/>
        <v>1</v>
      </c>
      <c r="C45" s="802">
        <f t="shared" si="1"/>
        <v>0.72992700729927007</v>
      </c>
      <c r="D45" s="803"/>
      <c r="E45" s="742">
        <v>1</v>
      </c>
      <c r="F45" s="803">
        <f t="shared" si="2"/>
        <v>100</v>
      </c>
      <c r="G45" s="569"/>
      <c r="H45" s="742">
        <v>0</v>
      </c>
      <c r="I45" s="803">
        <f t="shared" si="3"/>
        <v>0</v>
      </c>
      <c r="J45" s="569"/>
      <c r="K45" s="742">
        <v>0</v>
      </c>
      <c r="L45" s="803">
        <f t="shared" si="4"/>
        <v>0</v>
      </c>
      <c r="M45" s="569"/>
      <c r="N45" s="742">
        <v>0</v>
      </c>
      <c r="O45" s="803">
        <f t="shared" si="0"/>
        <v>0</v>
      </c>
      <c r="P45" s="155"/>
    </row>
    <row r="46" spans="1:16" ht="14.25" customHeight="1">
      <c r="A46" s="737" t="s">
        <v>732</v>
      </c>
      <c r="B46" s="793">
        <f t="shared" si="5"/>
        <v>1</v>
      </c>
      <c r="C46" s="802">
        <f t="shared" si="1"/>
        <v>0.72992700729927007</v>
      </c>
      <c r="D46" s="803"/>
      <c r="E46" s="742">
        <v>1</v>
      </c>
      <c r="F46" s="803">
        <f t="shared" si="2"/>
        <v>100</v>
      </c>
      <c r="G46" s="569"/>
      <c r="H46" s="742">
        <v>0</v>
      </c>
      <c r="I46" s="803">
        <f t="shared" si="3"/>
        <v>0</v>
      </c>
      <c r="J46" s="569"/>
      <c r="K46" s="742">
        <v>0</v>
      </c>
      <c r="L46" s="803">
        <f t="shared" si="4"/>
        <v>0</v>
      </c>
      <c r="M46" s="569"/>
      <c r="N46" s="742">
        <v>0</v>
      </c>
      <c r="O46" s="803">
        <f t="shared" si="0"/>
        <v>0</v>
      </c>
      <c r="P46" s="155"/>
    </row>
    <row r="47" spans="1:16" ht="14.25" customHeight="1">
      <c r="A47" s="270" t="s">
        <v>733</v>
      </c>
      <c r="B47" s="793">
        <f t="shared" si="5"/>
        <v>8</v>
      </c>
      <c r="C47" s="802">
        <f t="shared" si="1"/>
        <v>5.8394160583941606</v>
      </c>
      <c r="D47" s="803"/>
      <c r="E47" s="742">
        <v>2</v>
      </c>
      <c r="F47" s="803">
        <f t="shared" si="2"/>
        <v>25</v>
      </c>
      <c r="G47" s="569"/>
      <c r="H47" s="742">
        <v>5</v>
      </c>
      <c r="I47" s="803">
        <f t="shared" si="3"/>
        <v>62.5</v>
      </c>
      <c r="J47" s="569"/>
      <c r="K47" s="742">
        <v>1</v>
      </c>
      <c r="L47" s="803">
        <f t="shared" si="4"/>
        <v>12.5</v>
      </c>
      <c r="M47" s="569"/>
      <c r="N47" s="742">
        <v>0</v>
      </c>
      <c r="O47" s="803">
        <f t="shared" si="0"/>
        <v>0</v>
      </c>
      <c r="P47" s="155"/>
    </row>
    <row r="48" spans="1:16" ht="14.25" customHeight="1">
      <c r="A48" s="270" t="s">
        <v>734</v>
      </c>
      <c r="B48" s="793">
        <f t="shared" si="5"/>
        <v>15</v>
      </c>
      <c r="C48" s="802">
        <f t="shared" si="1"/>
        <v>10.948905109489052</v>
      </c>
      <c r="D48" s="803"/>
      <c r="E48" s="742">
        <v>6</v>
      </c>
      <c r="F48" s="803">
        <f t="shared" si="2"/>
        <v>40</v>
      </c>
      <c r="G48" s="569"/>
      <c r="H48" s="742">
        <v>6</v>
      </c>
      <c r="I48" s="803">
        <f t="shared" si="3"/>
        <v>40</v>
      </c>
      <c r="J48" s="569"/>
      <c r="K48" s="742">
        <v>2</v>
      </c>
      <c r="L48" s="803">
        <f t="shared" si="4"/>
        <v>13.333333333333334</v>
      </c>
      <c r="M48" s="569"/>
      <c r="N48" s="742">
        <v>1</v>
      </c>
      <c r="O48" s="803">
        <f t="shared" si="0"/>
        <v>6.666666666666667</v>
      </c>
      <c r="P48" s="155"/>
    </row>
    <row r="49" spans="1:16" ht="14.25" customHeight="1">
      <c r="A49" s="566" t="s">
        <v>740</v>
      </c>
      <c r="B49" s="793">
        <f>IF(A49&lt;&gt;0,E49+H49+K49+N49,"")</f>
        <v>3</v>
      </c>
      <c r="C49" s="802">
        <f>IF(A49&lt;&gt;0,B49/$B$11*100,"")</f>
        <v>2.1897810218978102</v>
      </c>
      <c r="D49" s="803"/>
      <c r="E49" s="742">
        <v>0</v>
      </c>
      <c r="F49" s="803">
        <f t="shared" si="2"/>
        <v>0</v>
      </c>
      <c r="G49" s="569"/>
      <c r="H49" s="742">
        <v>3</v>
      </c>
      <c r="I49" s="803">
        <f t="shared" si="3"/>
        <v>100</v>
      </c>
      <c r="J49" s="569"/>
      <c r="K49" s="742">
        <v>0</v>
      </c>
      <c r="L49" s="803">
        <f t="shared" si="4"/>
        <v>0</v>
      </c>
      <c r="M49" s="569"/>
      <c r="N49" s="742">
        <v>0</v>
      </c>
      <c r="O49" s="803">
        <f t="shared" si="0"/>
        <v>0</v>
      </c>
      <c r="P49" s="155"/>
    </row>
    <row r="50" spans="1:16" ht="14.25" customHeight="1">
      <c r="A50" s="270" t="s">
        <v>741</v>
      </c>
      <c r="B50" s="793">
        <f t="shared" si="5"/>
        <v>5</v>
      </c>
      <c r="C50" s="802">
        <f t="shared" si="1"/>
        <v>3.6496350364963499</v>
      </c>
      <c r="D50" s="803"/>
      <c r="E50" s="742">
        <v>4</v>
      </c>
      <c r="F50" s="803">
        <f t="shared" si="2"/>
        <v>80</v>
      </c>
      <c r="G50" s="569"/>
      <c r="H50" s="742">
        <v>1</v>
      </c>
      <c r="I50" s="803">
        <f t="shared" si="3"/>
        <v>20</v>
      </c>
      <c r="J50" s="569"/>
      <c r="K50" s="742">
        <v>0</v>
      </c>
      <c r="L50" s="803">
        <f t="shared" si="4"/>
        <v>0</v>
      </c>
      <c r="M50" s="569"/>
      <c r="N50" s="742">
        <v>0</v>
      </c>
      <c r="O50" s="803">
        <f t="shared" si="0"/>
        <v>0</v>
      </c>
      <c r="P50" s="155"/>
    </row>
    <row r="51" spans="1:16" ht="14.25" customHeight="1">
      <c r="A51" s="270" t="s">
        <v>742</v>
      </c>
      <c r="B51" s="793">
        <f t="shared" si="5"/>
        <v>1</v>
      </c>
      <c r="C51" s="802">
        <f t="shared" si="1"/>
        <v>0.72992700729927007</v>
      </c>
      <c r="D51" s="803"/>
      <c r="E51" s="742">
        <v>1</v>
      </c>
      <c r="F51" s="803">
        <f t="shared" si="2"/>
        <v>100</v>
      </c>
      <c r="G51" s="569"/>
      <c r="H51" s="742">
        <v>0</v>
      </c>
      <c r="I51" s="803">
        <f t="shared" si="3"/>
        <v>0</v>
      </c>
      <c r="J51" s="569"/>
      <c r="K51" s="742">
        <v>0</v>
      </c>
      <c r="L51" s="803">
        <f t="shared" si="4"/>
        <v>0</v>
      </c>
      <c r="M51" s="569"/>
      <c r="N51" s="742">
        <v>0</v>
      </c>
      <c r="O51" s="803">
        <f t="shared" si="0"/>
        <v>0</v>
      </c>
      <c r="P51" s="155"/>
    </row>
    <row r="52" spans="1:16" ht="14.25" customHeight="1">
      <c r="A52" s="270" t="s">
        <v>743</v>
      </c>
      <c r="B52" s="793">
        <f t="shared" si="5"/>
        <v>2</v>
      </c>
      <c r="C52" s="802">
        <f t="shared" si="1"/>
        <v>1.4598540145985401</v>
      </c>
      <c r="D52" s="803"/>
      <c r="E52" s="743">
        <v>1</v>
      </c>
      <c r="F52" s="803">
        <f t="shared" si="2"/>
        <v>50</v>
      </c>
      <c r="G52" s="569"/>
      <c r="H52" s="743">
        <v>0</v>
      </c>
      <c r="I52" s="803">
        <f t="shared" si="3"/>
        <v>0</v>
      </c>
      <c r="J52" s="569"/>
      <c r="K52" s="743">
        <v>0</v>
      </c>
      <c r="L52" s="803">
        <f t="shared" si="4"/>
        <v>0</v>
      </c>
      <c r="M52" s="569"/>
      <c r="N52" s="743">
        <v>1</v>
      </c>
      <c r="O52" s="803">
        <f t="shared" si="0"/>
        <v>50</v>
      </c>
      <c r="P52" s="155"/>
    </row>
    <row r="53" spans="1:16" ht="5.25" customHeight="1" thickBot="1">
      <c r="A53" s="86"/>
      <c r="B53" s="863"/>
      <c r="C53" s="863"/>
      <c r="D53" s="826"/>
      <c r="E53" s="826"/>
      <c r="F53" s="826"/>
      <c r="G53" s="826"/>
      <c r="H53" s="826"/>
      <c r="I53" s="826"/>
      <c r="J53" s="826"/>
      <c r="K53" s="826"/>
      <c r="L53" s="826"/>
      <c r="M53" s="826"/>
      <c r="N53" s="826"/>
      <c r="O53" s="826"/>
      <c r="P53" s="155"/>
    </row>
    <row r="54" spans="1:16" ht="11.25" customHeight="1">
      <c r="B54" s="90"/>
      <c r="C54" s="90"/>
      <c r="D54" s="81"/>
      <c r="E54" s="81"/>
      <c r="F54" s="81"/>
      <c r="G54" s="81"/>
      <c r="H54" s="81"/>
      <c r="K54" s="81"/>
      <c r="O54" s="101"/>
      <c r="P54" s="84"/>
    </row>
    <row r="55" spans="1:16" ht="11.25" customHeight="1">
      <c r="A55" s="395" t="s">
        <v>1816</v>
      </c>
      <c r="D55" s="115"/>
      <c r="E55" s="90"/>
      <c r="F55" s="90"/>
      <c r="G55" s="81"/>
      <c r="H55" s="81"/>
      <c r="K55" s="81"/>
      <c r="O55" s="101"/>
      <c r="P55" s="101"/>
    </row>
    <row r="56" spans="1:16">
      <c r="A56" s="864" t="s">
        <v>1230</v>
      </c>
      <c r="G56" s="81"/>
      <c r="H56" s="81"/>
      <c r="K56" s="81"/>
      <c r="N56" s="81"/>
    </row>
    <row r="57" spans="1:16" ht="10.5" customHeight="1">
      <c r="A57" s="396"/>
      <c r="B57" s="95"/>
      <c r="C57" s="108"/>
      <c r="D57" s="101"/>
      <c r="F57" s="101"/>
      <c r="I57" s="101"/>
      <c r="L57" s="101"/>
      <c r="O57" s="101"/>
    </row>
    <row r="58" spans="1:16">
      <c r="A58" s="864" t="s">
        <v>1231</v>
      </c>
      <c r="B58" s="95"/>
      <c r="C58" s="108"/>
      <c r="D58" s="101"/>
      <c r="F58" s="101"/>
      <c r="I58" s="101"/>
      <c r="L58" s="101"/>
      <c r="O58" s="101"/>
    </row>
    <row r="59" spans="1:16">
      <c r="A59" s="864" t="s">
        <v>1232</v>
      </c>
      <c r="B59" s="95"/>
      <c r="C59" s="108"/>
      <c r="D59" s="101"/>
      <c r="F59" s="101"/>
      <c r="I59" s="101"/>
      <c r="L59" s="101"/>
      <c r="O59" s="101"/>
    </row>
  </sheetData>
  <mergeCells count="5">
    <mergeCell ref="B7:C7"/>
    <mergeCell ref="E7:F7"/>
    <mergeCell ref="H7:I7"/>
    <mergeCell ref="K7:L7"/>
    <mergeCell ref="N7:O7"/>
  </mergeCells>
  <conditionalFormatting sqref="A1:XFD1048576">
    <cfRule type="cellIs" dxfId="14" priority="1" operator="equal">
      <formula>0</formula>
    </cfRule>
  </conditionalFormatting>
  <pageMargins left="0.7" right="0.7" top="0.75" bottom="0.75" header="0.3" footer="0.3"/>
  <ignoredErrors>
    <ignoredError sqref="B12" formula="1"/>
  </ignoredErrors>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FFC000"/>
  </sheetPr>
  <dimension ref="B3:J9"/>
  <sheetViews>
    <sheetView workbookViewId="0">
      <selection activeCell="L18" sqref="L18"/>
    </sheetView>
  </sheetViews>
  <sheetFormatPr baseColWidth="10" defaultRowHeight="14.5"/>
  <cols>
    <col min="2" max="2" width="16" customWidth="1"/>
    <col min="258" max="258" width="16" customWidth="1"/>
    <col min="514" max="514" width="16" customWidth="1"/>
    <col min="770" max="770" width="16" customWidth="1"/>
    <col min="1026" max="1026" width="16" customWidth="1"/>
    <col min="1282" max="1282" width="16" customWidth="1"/>
    <col min="1538" max="1538" width="16" customWidth="1"/>
    <col min="1794" max="1794" width="16" customWidth="1"/>
    <col min="2050" max="2050" width="16" customWidth="1"/>
    <col min="2306" max="2306" width="16" customWidth="1"/>
    <col min="2562" max="2562" width="16" customWidth="1"/>
    <col min="2818" max="2818" width="16" customWidth="1"/>
    <col min="3074" max="3074" width="16" customWidth="1"/>
    <col min="3330" max="3330" width="16" customWidth="1"/>
    <col min="3586" max="3586" width="16" customWidth="1"/>
    <col min="3842" max="3842" width="16" customWidth="1"/>
    <col min="4098" max="4098" width="16" customWidth="1"/>
    <col min="4354" max="4354" width="16" customWidth="1"/>
    <col min="4610" max="4610" width="16" customWidth="1"/>
    <col min="4866" max="4866" width="16" customWidth="1"/>
    <col min="5122" max="5122" width="16" customWidth="1"/>
    <col min="5378" max="5378" width="16" customWidth="1"/>
    <col min="5634" max="5634" width="16" customWidth="1"/>
    <col min="5890" max="5890" width="16" customWidth="1"/>
    <col min="6146" max="6146" width="16" customWidth="1"/>
    <col min="6402" max="6402" width="16" customWidth="1"/>
    <col min="6658" max="6658" width="16" customWidth="1"/>
    <col min="6914" max="6914" width="16" customWidth="1"/>
    <col min="7170" max="7170" width="16" customWidth="1"/>
    <col min="7426" max="7426" width="16" customWidth="1"/>
    <col min="7682" max="7682" width="16" customWidth="1"/>
    <col min="7938" max="7938" width="16" customWidth="1"/>
    <col min="8194" max="8194" width="16" customWidth="1"/>
    <col min="8450" max="8450" width="16" customWidth="1"/>
    <col min="8706" max="8706" width="16" customWidth="1"/>
    <col min="8962" max="8962" width="16" customWidth="1"/>
    <col min="9218" max="9218" width="16" customWidth="1"/>
    <col min="9474" max="9474" width="16" customWidth="1"/>
    <col min="9730" max="9730" width="16" customWidth="1"/>
    <col min="9986" max="9986" width="16" customWidth="1"/>
    <col min="10242" max="10242" width="16" customWidth="1"/>
    <col min="10498" max="10498" width="16" customWidth="1"/>
    <col min="10754" max="10754" width="16" customWidth="1"/>
    <col min="11010" max="11010" width="16" customWidth="1"/>
    <col min="11266" max="11266" width="16" customWidth="1"/>
    <col min="11522" max="11522" width="16" customWidth="1"/>
    <col min="11778" max="11778" width="16" customWidth="1"/>
    <col min="12034" max="12034" width="16" customWidth="1"/>
    <col min="12290" max="12290" width="16" customWidth="1"/>
    <col min="12546" max="12546" width="16" customWidth="1"/>
    <col min="12802" max="12802" width="16" customWidth="1"/>
    <col min="13058" max="13058" width="16" customWidth="1"/>
    <col min="13314" max="13314" width="16" customWidth="1"/>
    <col min="13570" max="13570" width="16" customWidth="1"/>
    <col min="13826" max="13826" width="16" customWidth="1"/>
    <col min="14082" max="14082" width="16" customWidth="1"/>
    <col min="14338" max="14338" width="16" customWidth="1"/>
    <col min="14594" max="14594" width="16" customWidth="1"/>
    <col min="14850" max="14850" width="16" customWidth="1"/>
    <col min="15106" max="15106" width="16" customWidth="1"/>
    <col min="15362" max="15362" width="16" customWidth="1"/>
    <col min="15618" max="15618" width="16" customWidth="1"/>
    <col min="15874" max="15874" width="16" customWidth="1"/>
    <col min="16130" max="16130" width="16" customWidth="1"/>
  </cols>
  <sheetData>
    <row r="3" spans="2:10">
      <c r="F3" s="257"/>
      <c r="G3" s="257"/>
      <c r="H3" s="257"/>
      <c r="I3" s="257"/>
      <c r="J3" s="257"/>
    </row>
    <row r="4" spans="2:10">
      <c r="C4" s="35"/>
      <c r="D4" s="61"/>
      <c r="E4" s="257"/>
      <c r="F4" s="257"/>
      <c r="H4" s="35"/>
    </row>
    <row r="5" spans="2:10">
      <c r="C5" s="35"/>
      <c r="D5" s="61"/>
      <c r="F5" s="257"/>
      <c r="G5" s="394"/>
      <c r="H5" s="35"/>
    </row>
    <row r="6" spans="2:10">
      <c r="C6" s="35"/>
      <c r="D6" s="61"/>
      <c r="E6" s="35"/>
      <c r="F6" s="257"/>
      <c r="G6" s="394"/>
      <c r="H6" s="35"/>
    </row>
    <row r="7" spans="2:10">
      <c r="C7" s="35"/>
      <c r="D7" s="61"/>
      <c r="F7" s="257"/>
      <c r="G7" s="394"/>
      <c r="H7" s="35"/>
    </row>
    <row r="8" spans="2:10">
      <c r="C8" s="35"/>
      <c r="D8" s="61"/>
      <c r="F8" s="257"/>
      <c r="G8" s="394"/>
      <c r="H8" s="35"/>
    </row>
    <row r="9" spans="2:10">
      <c r="B9" s="28"/>
      <c r="C9" s="28"/>
      <c r="D9" s="28"/>
      <c r="E9" s="28"/>
      <c r="F9" s="28"/>
    </row>
  </sheetData>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4" tint="-0.249977111117893"/>
  </sheetPr>
  <dimension ref="A1:M111"/>
  <sheetViews>
    <sheetView topLeftCell="A46" zoomScaleNormal="100" workbookViewId="0">
      <selection activeCell="A57" sqref="A57"/>
    </sheetView>
  </sheetViews>
  <sheetFormatPr baseColWidth="10" defaultColWidth="9.1796875" defaultRowHeight="14.5"/>
  <cols>
    <col min="1" max="1" width="35.54296875" customWidth="1"/>
    <col min="2" max="2" width="8.453125" style="744" customWidth="1"/>
    <col min="3" max="3" width="8.453125" style="558" customWidth="1"/>
    <col min="4" max="4" width="2.54296875" style="3" customWidth="1"/>
    <col min="5" max="5" width="8.54296875" style="745" customWidth="1"/>
    <col min="6" max="6" width="8.453125" style="372" customWidth="1"/>
    <col min="7" max="7" width="2.54296875" style="3" customWidth="1"/>
    <col min="8" max="8" width="8.453125" style="745" customWidth="1"/>
    <col min="9" max="9" width="8.1796875" style="372" customWidth="1"/>
    <col min="10" max="10" width="2.54296875" style="372" customWidth="1"/>
    <col min="11" max="11" width="8.54296875" style="745" customWidth="1"/>
    <col min="12" max="12" width="8.54296875" style="3" customWidth="1"/>
    <col min="13" max="13" width="2.54296875" style="3" customWidth="1"/>
    <col min="257" max="257" width="35.54296875" customWidth="1"/>
    <col min="258" max="259" width="8.453125" customWidth="1"/>
    <col min="260" max="260" width="2.54296875" customWidth="1"/>
    <col min="261" max="261" width="8.54296875" customWidth="1"/>
    <col min="262" max="262" width="8.453125" customWidth="1"/>
    <col min="263" max="263" width="2.54296875" customWidth="1"/>
    <col min="264" max="264" width="8.453125" customWidth="1"/>
    <col min="265" max="265" width="8.1796875" customWidth="1"/>
    <col min="266" max="266" width="2.54296875" customWidth="1"/>
    <col min="267" max="268" width="8.54296875" customWidth="1"/>
    <col min="269" max="269" width="2.54296875" customWidth="1"/>
    <col min="513" max="513" width="35.54296875" customWidth="1"/>
    <col min="514" max="515" width="8.453125" customWidth="1"/>
    <col min="516" max="516" width="2.54296875" customWidth="1"/>
    <col min="517" max="517" width="8.54296875" customWidth="1"/>
    <col min="518" max="518" width="8.453125" customWidth="1"/>
    <col min="519" max="519" width="2.54296875" customWidth="1"/>
    <col min="520" max="520" width="8.453125" customWidth="1"/>
    <col min="521" max="521" width="8.1796875" customWidth="1"/>
    <col min="522" max="522" width="2.54296875" customWidth="1"/>
    <col min="523" max="524" width="8.54296875" customWidth="1"/>
    <col min="525" max="525" width="2.54296875" customWidth="1"/>
    <col min="769" max="769" width="35.54296875" customWidth="1"/>
    <col min="770" max="771" width="8.453125" customWidth="1"/>
    <col min="772" max="772" width="2.54296875" customWidth="1"/>
    <col min="773" max="773" width="8.54296875" customWidth="1"/>
    <col min="774" max="774" width="8.453125" customWidth="1"/>
    <col min="775" max="775" width="2.54296875" customWidth="1"/>
    <col min="776" max="776" width="8.453125" customWidth="1"/>
    <col min="777" max="777" width="8.1796875" customWidth="1"/>
    <col min="778" max="778" width="2.54296875" customWidth="1"/>
    <col min="779" max="780" width="8.54296875" customWidth="1"/>
    <col min="781" max="781" width="2.54296875" customWidth="1"/>
    <col min="1025" max="1025" width="35.54296875" customWidth="1"/>
    <col min="1026" max="1027" width="8.453125" customWidth="1"/>
    <col min="1028" max="1028" width="2.54296875" customWidth="1"/>
    <col min="1029" max="1029" width="8.54296875" customWidth="1"/>
    <col min="1030" max="1030" width="8.453125" customWidth="1"/>
    <col min="1031" max="1031" width="2.54296875" customWidth="1"/>
    <col min="1032" max="1032" width="8.453125" customWidth="1"/>
    <col min="1033" max="1033" width="8.1796875" customWidth="1"/>
    <col min="1034" max="1034" width="2.54296875" customWidth="1"/>
    <col min="1035" max="1036" width="8.54296875" customWidth="1"/>
    <col min="1037" max="1037" width="2.54296875" customWidth="1"/>
    <col min="1281" max="1281" width="35.54296875" customWidth="1"/>
    <col min="1282" max="1283" width="8.453125" customWidth="1"/>
    <col min="1284" max="1284" width="2.54296875" customWidth="1"/>
    <col min="1285" max="1285" width="8.54296875" customWidth="1"/>
    <col min="1286" max="1286" width="8.453125" customWidth="1"/>
    <col min="1287" max="1287" width="2.54296875" customWidth="1"/>
    <col min="1288" max="1288" width="8.453125" customWidth="1"/>
    <col min="1289" max="1289" width="8.1796875" customWidth="1"/>
    <col min="1290" max="1290" width="2.54296875" customWidth="1"/>
    <col min="1291" max="1292" width="8.54296875" customWidth="1"/>
    <col min="1293" max="1293" width="2.54296875" customWidth="1"/>
    <col min="1537" max="1537" width="35.54296875" customWidth="1"/>
    <col min="1538" max="1539" width="8.453125" customWidth="1"/>
    <col min="1540" max="1540" width="2.54296875" customWidth="1"/>
    <col min="1541" max="1541" width="8.54296875" customWidth="1"/>
    <col min="1542" max="1542" width="8.453125" customWidth="1"/>
    <col min="1543" max="1543" width="2.54296875" customWidth="1"/>
    <col min="1544" max="1544" width="8.453125" customWidth="1"/>
    <col min="1545" max="1545" width="8.1796875" customWidth="1"/>
    <col min="1546" max="1546" width="2.54296875" customWidth="1"/>
    <col min="1547" max="1548" width="8.54296875" customWidth="1"/>
    <col min="1549" max="1549" width="2.54296875" customWidth="1"/>
    <col min="1793" max="1793" width="35.54296875" customWidth="1"/>
    <col min="1794" max="1795" width="8.453125" customWidth="1"/>
    <col min="1796" max="1796" width="2.54296875" customWidth="1"/>
    <col min="1797" max="1797" width="8.54296875" customWidth="1"/>
    <col min="1798" max="1798" width="8.453125" customWidth="1"/>
    <col min="1799" max="1799" width="2.54296875" customWidth="1"/>
    <col min="1800" max="1800" width="8.453125" customWidth="1"/>
    <col min="1801" max="1801" width="8.1796875" customWidth="1"/>
    <col min="1802" max="1802" width="2.54296875" customWidth="1"/>
    <col min="1803" max="1804" width="8.54296875" customWidth="1"/>
    <col min="1805" max="1805" width="2.54296875" customWidth="1"/>
    <col min="2049" max="2049" width="35.54296875" customWidth="1"/>
    <col min="2050" max="2051" width="8.453125" customWidth="1"/>
    <col min="2052" max="2052" width="2.54296875" customWidth="1"/>
    <col min="2053" max="2053" width="8.54296875" customWidth="1"/>
    <col min="2054" max="2054" width="8.453125" customWidth="1"/>
    <col min="2055" max="2055" width="2.54296875" customWidth="1"/>
    <col min="2056" max="2056" width="8.453125" customWidth="1"/>
    <col min="2057" max="2057" width="8.1796875" customWidth="1"/>
    <col min="2058" max="2058" width="2.54296875" customWidth="1"/>
    <col min="2059" max="2060" width="8.54296875" customWidth="1"/>
    <col min="2061" max="2061" width="2.54296875" customWidth="1"/>
    <col min="2305" max="2305" width="35.54296875" customWidth="1"/>
    <col min="2306" max="2307" width="8.453125" customWidth="1"/>
    <col min="2308" max="2308" width="2.54296875" customWidth="1"/>
    <col min="2309" max="2309" width="8.54296875" customWidth="1"/>
    <col min="2310" max="2310" width="8.453125" customWidth="1"/>
    <col min="2311" max="2311" width="2.54296875" customWidth="1"/>
    <col min="2312" max="2312" width="8.453125" customWidth="1"/>
    <col min="2313" max="2313" width="8.1796875" customWidth="1"/>
    <col min="2314" max="2314" width="2.54296875" customWidth="1"/>
    <col min="2315" max="2316" width="8.54296875" customWidth="1"/>
    <col min="2317" max="2317" width="2.54296875" customWidth="1"/>
    <col min="2561" max="2561" width="35.54296875" customWidth="1"/>
    <col min="2562" max="2563" width="8.453125" customWidth="1"/>
    <col min="2564" max="2564" width="2.54296875" customWidth="1"/>
    <col min="2565" max="2565" width="8.54296875" customWidth="1"/>
    <col min="2566" max="2566" width="8.453125" customWidth="1"/>
    <col min="2567" max="2567" width="2.54296875" customWidth="1"/>
    <col min="2568" max="2568" width="8.453125" customWidth="1"/>
    <col min="2569" max="2569" width="8.1796875" customWidth="1"/>
    <col min="2570" max="2570" width="2.54296875" customWidth="1"/>
    <col min="2571" max="2572" width="8.54296875" customWidth="1"/>
    <col min="2573" max="2573" width="2.54296875" customWidth="1"/>
    <col min="2817" max="2817" width="35.54296875" customWidth="1"/>
    <col min="2818" max="2819" width="8.453125" customWidth="1"/>
    <col min="2820" max="2820" width="2.54296875" customWidth="1"/>
    <col min="2821" max="2821" width="8.54296875" customWidth="1"/>
    <col min="2822" max="2822" width="8.453125" customWidth="1"/>
    <col min="2823" max="2823" width="2.54296875" customWidth="1"/>
    <col min="2824" max="2824" width="8.453125" customWidth="1"/>
    <col min="2825" max="2825" width="8.1796875" customWidth="1"/>
    <col min="2826" max="2826" width="2.54296875" customWidth="1"/>
    <col min="2827" max="2828" width="8.54296875" customWidth="1"/>
    <col min="2829" max="2829" width="2.54296875" customWidth="1"/>
    <col min="3073" max="3073" width="35.54296875" customWidth="1"/>
    <col min="3074" max="3075" width="8.453125" customWidth="1"/>
    <col min="3076" max="3076" width="2.54296875" customWidth="1"/>
    <col min="3077" max="3077" width="8.54296875" customWidth="1"/>
    <col min="3078" max="3078" width="8.453125" customWidth="1"/>
    <col min="3079" max="3079" width="2.54296875" customWidth="1"/>
    <col min="3080" max="3080" width="8.453125" customWidth="1"/>
    <col min="3081" max="3081" width="8.1796875" customWidth="1"/>
    <col min="3082" max="3082" width="2.54296875" customWidth="1"/>
    <col min="3083" max="3084" width="8.54296875" customWidth="1"/>
    <col min="3085" max="3085" width="2.54296875" customWidth="1"/>
    <col min="3329" max="3329" width="35.54296875" customWidth="1"/>
    <col min="3330" max="3331" width="8.453125" customWidth="1"/>
    <col min="3332" max="3332" width="2.54296875" customWidth="1"/>
    <col min="3333" max="3333" width="8.54296875" customWidth="1"/>
    <col min="3334" max="3334" width="8.453125" customWidth="1"/>
    <col min="3335" max="3335" width="2.54296875" customWidth="1"/>
    <col min="3336" max="3336" width="8.453125" customWidth="1"/>
    <col min="3337" max="3337" width="8.1796875" customWidth="1"/>
    <col min="3338" max="3338" width="2.54296875" customWidth="1"/>
    <col min="3339" max="3340" width="8.54296875" customWidth="1"/>
    <col min="3341" max="3341" width="2.54296875" customWidth="1"/>
    <col min="3585" max="3585" width="35.54296875" customWidth="1"/>
    <col min="3586" max="3587" width="8.453125" customWidth="1"/>
    <col min="3588" max="3588" width="2.54296875" customWidth="1"/>
    <col min="3589" max="3589" width="8.54296875" customWidth="1"/>
    <col min="3590" max="3590" width="8.453125" customWidth="1"/>
    <col min="3591" max="3591" width="2.54296875" customWidth="1"/>
    <col min="3592" max="3592" width="8.453125" customWidth="1"/>
    <col min="3593" max="3593" width="8.1796875" customWidth="1"/>
    <col min="3594" max="3594" width="2.54296875" customWidth="1"/>
    <col min="3595" max="3596" width="8.54296875" customWidth="1"/>
    <col min="3597" max="3597" width="2.54296875" customWidth="1"/>
    <col min="3841" max="3841" width="35.54296875" customWidth="1"/>
    <col min="3842" max="3843" width="8.453125" customWidth="1"/>
    <col min="3844" max="3844" width="2.54296875" customWidth="1"/>
    <col min="3845" max="3845" width="8.54296875" customWidth="1"/>
    <col min="3846" max="3846" width="8.453125" customWidth="1"/>
    <col min="3847" max="3847" width="2.54296875" customWidth="1"/>
    <col min="3848" max="3848" width="8.453125" customWidth="1"/>
    <col min="3849" max="3849" width="8.1796875" customWidth="1"/>
    <col min="3850" max="3850" width="2.54296875" customWidth="1"/>
    <col min="3851" max="3852" width="8.54296875" customWidth="1"/>
    <col min="3853" max="3853" width="2.54296875" customWidth="1"/>
    <col min="4097" max="4097" width="35.54296875" customWidth="1"/>
    <col min="4098" max="4099" width="8.453125" customWidth="1"/>
    <col min="4100" max="4100" width="2.54296875" customWidth="1"/>
    <col min="4101" max="4101" width="8.54296875" customWidth="1"/>
    <col min="4102" max="4102" width="8.453125" customWidth="1"/>
    <col min="4103" max="4103" width="2.54296875" customWidth="1"/>
    <col min="4104" max="4104" width="8.453125" customWidth="1"/>
    <col min="4105" max="4105" width="8.1796875" customWidth="1"/>
    <col min="4106" max="4106" width="2.54296875" customWidth="1"/>
    <col min="4107" max="4108" width="8.54296875" customWidth="1"/>
    <col min="4109" max="4109" width="2.54296875" customWidth="1"/>
    <col min="4353" max="4353" width="35.54296875" customWidth="1"/>
    <col min="4354" max="4355" width="8.453125" customWidth="1"/>
    <col min="4356" max="4356" width="2.54296875" customWidth="1"/>
    <col min="4357" max="4357" width="8.54296875" customWidth="1"/>
    <col min="4358" max="4358" width="8.453125" customWidth="1"/>
    <col min="4359" max="4359" width="2.54296875" customWidth="1"/>
    <col min="4360" max="4360" width="8.453125" customWidth="1"/>
    <col min="4361" max="4361" width="8.1796875" customWidth="1"/>
    <col min="4362" max="4362" width="2.54296875" customWidth="1"/>
    <col min="4363" max="4364" width="8.54296875" customWidth="1"/>
    <col min="4365" max="4365" width="2.54296875" customWidth="1"/>
    <col min="4609" max="4609" width="35.54296875" customWidth="1"/>
    <col min="4610" max="4611" width="8.453125" customWidth="1"/>
    <col min="4612" max="4612" width="2.54296875" customWidth="1"/>
    <col min="4613" max="4613" width="8.54296875" customWidth="1"/>
    <col min="4614" max="4614" width="8.453125" customWidth="1"/>
    <col min="4615" max="4615" width="2.54296875" customWidth="1"/>
    <col min="4616" max="4616" width="8.453125" customWidth="1"/>
    <col min="4617" max="4617" width="8.1796875" customWidth="1"/>
    <col min="4618" max="4618" width="2.54296875" customWidth="1"/>
    <col min="4619" max="4620" width="8.54296875" customWidth="1"/>
    <col min="4621" max="4621" width="2.54296875" customWidth="1"/>
    <col min="4865" max="4865" width="35.54296875" customWidth="1"/>
    <col min="4866" max="4867" width="8.453125" customWidth="1"/>
    <col min="4868" max="4868" width="2.54296875" customWidth="1"/>
    <col min="4869" max="4869" width="8.54296875" customWidth="1"/>
    <col min="4870" max="4870" width="8.453125" customWidth="1"/>
    <col min="4871" max="4871" width="2.54296875" customWidth="1"/>
    <col min="4872" max="4872" width="8.453125" customWidth="1"/>
    <col min="4873" max="4873" width="8.1796875" customWidth="1"/>
    <col min="4874" max="4874" width="2.54296875" customWidth="1"/>
    <col min="4875" max="4876" width="8.54296875" customWidth="1"/>
    <col min="4877" max="4877" width="2.54296875" customWidth="1"/>
    <col min="5121" max="5121" width="35.54296875" customWidth="1"/>
    <col min="5122" max="5123" width="8.453125" customWidth="1"/>
    <col min="5124" max="5124" width="2.54296875" customWidth="1"/>
    <col min="5125" max="5125" width="8.54296875" customWidth="1"/>
    <col min="5126" max="5126" width="8.453125" customWidth="1"/>
    <col min="5127" max="5127" width="2.54296875" customWidth="1"/>
    <col min="5128" max="5128" width="8.453125" customWidth="1"/>
    <col min="5129" max="5129" width="8.1796875" customWidth="1"/>
    <col min="5130" max="5130" width="2.54296875" customWidth="1"/>
    <col min="5131" max="5132" width="8.54296875" customWidth="1"/>
    <col min="5133" max="5133" width="2.54296875" customWidth="1"/>
    <col min="5377" max="5377" width="35.54296875" customWidth="1"/>
    <col min="5378" max="5379" width="8.453125" customWidth="1"/>
    <col min="5380" max="5380" width="2.54296875" customWidth="1"/>
    <col min="5381" max="5381" width="8.54296875" customWidth="1"/>
    <col min="5382" max="5382" width="8.453125" customWidth="1"/>
    <col min="5383" max="5383" width="2.54296875" customWidth="1"/>
    <col min="5384" max="5384" width="8.453125" customWidth="1"/>
    <col min="5385" max="5385" width="8.1796875" customWidth="1"/>
    <col min="5386" max="5386" width="2.54296875" customWidth="1"/>
    <col min="5387" max="5388" width="8.54296875" customWidth="1"/>
    <col min="5389" max="5389" width="2.54296875" customWidth="1"/>
    <col min="5633" max="5633" width="35.54296875" customWidth="1"/>
    <col min="5634" max="5635" width="8.453125" customWidth="1"/>
    <col min="5636" max="5636" width="2.54296875" customWidth="1"/>
    <col min="5637" max="5637" width="8.54296875" customWidth="1"/>
    <col min="5638" max="5638" width="8.453125" customWidth="1"/>
    <col min="5639" max="5639" width="2.54296875" customWidth="1"/>
    <col min="5640" max="5640" width="8.453125" customWidth="1"/>
    <col min="5641" max="5641" width="8.1796875" customWidth="1"/>
    <col min="5642" max="5642" width="2.54296875" customWidth="1"/>
    <col min="5643" max="5644" width="8.54296875" customWidth="1"/>
    <col min="5645" max="5645" width="2.54296875" customWidth="1"/>
    <col min="5889" max="5889" width="35.54296875" customWidth="1"/>
    <col min="5890" max="5891" width="8.453125" customWidth="1"/>
    <col min="5892" max="5892" width="2.54296875" customWidth="1"/>
    <col min="5893" max="5893" width="8.54296875" customWidth="1"/>
    <col min="5894" max="5894" width="8.453125" customWidth="1"/>
    <col min="5895" max="5895" width="2.54296875" customWidth="1"/>
    <col min="5896" max="5896" width="8.453125" customWidth="1"/>
    <col min="5897" max="5897" width="8.1796875" customWidth="1"/>
    <col min="5898" max="5898" width="2.54296875" customWidth="1"/>
    <col min="5899" max="5900" width="8.54296875" customWidth="1"/>
    <col min="5901" max="5901" width="2.54296875" customWidth="1"/>
    <col min="6145" max="6145" width="35.54296875" customWidth="1"/>
    <col min="6146" max="6147" width="8.453125" customWidth="1"/>
    <col min="6148" max="6148" width="2.54296875" customWidth="1"/>
    <col min="6149" max="6149" width="8.54296875" customWidth="1"/>
    <col min="6150" max="6150" width="8.453125" customWidth="1"/>
    <col min="6151" max="6151" width="2.54296875" customWidth="1"/>
    <col min="6152" max="6152" width="8.453125" customWidth="1"/>
    <col min="6153" max="6153" width="8.1796875" customWidth="1"/>
    <col min="6154" max="6154" width="2.54296875" customWidth="1"/>
    <col min="6155" max="6156" width="8.54296875" customWidth="1"/>
    <col min="6157" max="6157" width="2.54296875" customWidth="1"/>
    <col min="6401" max="6401" width="35.54296875" customWidth="1"/>
    <col min="6402" max="6403" width="8.453125" customWidth="1"/>
    <col min="6404" max="6404" width="2.54296875" customWidth="1"/>
    <col min="6405" max="6405" width="8.54296875" customWidth="1"/>
    <col min="6406" max="6406" width="8.453125" customWidth="1"/>
    <col min="6407" max="6407" width="2.54296875" customWidth="1"/>
    <col min="6408" max="6408" width="8.453125" customWidth="1"/>
    <col min="6409" max="6409" width="8.1796875" customWidth="1"/>
    <col min="6410" max="6410" width="2.54296875" customWidth="1"/>
    <col min="6411" max="6412" width="8.54296875" customWidth="1"/>
    <col min="6413" max="6413" width="2.54296875" customWidth="1"/>
    <col min="6657" max="6657" width="35.54296875" customWidth="1"/>
    <col min="6658" max="6659" width="8.453125" customWidth="1"/>
    <col min="6660" max="6660" width="2.54296875" customWidth="1"/>
    <col min="6661" max="6661" width="8.54296875" customWidth="1"/>
    <col min="6662" max="6662" width="8.453125" customWidth="1"/>
    <col min="6663" max="6663" width="2.54296875" customWidth="1"/>
    <col min="6664" max="6664" width="8.453125" customWidth="1"/>
    <col min="6665" max="6665" width="8.1796875" customWidth="1"/>
    <col min="6666" max="6666" width="2.54296875" customWidth="1"/>
    <col min="6667" max="6668" width="8.54296875" customWidth="1"/>
    <col min="6669" max="6669" width="2.54296875" customWidth="1"/>
    <col min="6913" max="6913" width="35.54296875" customWidth="1"/>
    <col min="6914" max="6915" width="8.453125" customWidth="1"/>
    <col min="6916" max="6916" width="2.54296875" customWidth="1"/>
    <col min="6917" max="6917" width="8.54296875" customWidth="1"/>
    <col min="6918" max="6918" width="8.453125" customWidth="1"/>
    <col min="6919" max="6919" width="2.54296875" customWidth="1"/>
    <col min="6920" max="6920" width="8.453125" customWidth="1"/>
    <col min="6921" max="6921" width="8.1796875" customWidth="1"/>
    <col min="6922" max="6922" width="2.54296875" customWidth="1"/>
    <col min="6923" max="6924" width="8.54296875" customWidth="1"/>
    <col min="6925" max="6925" width="2.54296875" customWidth="1"/>
    <col min="7169" max="7169" width="35.54296875" customWidth="1"/>
    <col min="7170" max="7171" width="8.453125" customWidth="1"/>
    <col min="7172" max="7172" width="2.54296875" customWidth="1"/>
    <col min="7173" max="7173" width="8.54296875" customWidth="1"/>
    <col min="7174" max="7174" width="8.453125" customWidth="1"/>
    <col min="7175" max="7175" width="2.54296875" customWidth="1"/>
    <col min="7176" max="7176" width="8.453125" customWidth="1"/>
    <col min="7177" max="7177" width="8.1796875" customWidth="1"/>
    <col min="7178" max="7178" width="2.54296875" customWidth="1"/>
    <col min="7179" max="7180" width="8.54296875" customWidth="1"/>
    <col min="7181" max="7181" width="2.54296875" customWidth="1"/>
    <col min="7425" max="7425" width="35.54296875" customWidth="1"/>
    <col min="7426" max="7427" width="8.453125" customWidth="1"/>
    <col min="7428" max="7428" width="2.54296875" customWidth="1"/>
    <col min="7429" max="7429" width="8.54296875" customWidth="1"/>
    <col min="7430" max="7430" width="8.453125" customWidth="1"/>
    <col min="7431" max="7431" width="2.54296875" customWidth="1"/>
    <col min="7432" max="7432" width="8.453125" customWidth="1"/>
    <col min="7433" max="7433" width="8.1796875" customWidth="1"/>
    <col min="7434" max="7434" width="2.54296875" customWidth="1"/>
    <col min="7435" max="7436" width="8.54296875" customWidth="1"/>
    <col min="7437" max="7437" width="2.54296875" customWidth="1"/>
    <col min="7681" max="7681" width="35.54296875" customWidth="1"/>
    <col min="7682" max="7683" width="8.453125" customWidth="1"/>
    <col min="7684" max="7684" width="2.54296875" customWidth="1"/>
    <col min="7685" max="7685" width="8.54296875" customWidth="1"/>
    <col min="7686" max="7686" width="8.453125" customWidth="1"/>
    <col min="7687" max="7687" width="2.54296875" customWidth="1"/>
    <col min="7688" max="7688" width="8.453125" customWidth="1"/>
    <col min="7689" max="7689" width="8.1796875" customWidth="1"/>
    <col min="7690" max="7690" width="2.54296875" customWidth="1"/>
    <col min="7691" max="7692" width="8.54296875" customWidth="1"/>
    <col min="7693" max="7693" width="2.54296875" customWidth="1"/>
    <col min="7937" max="7937" width="35.54296875" customWidth="1"/>
    <col min="7938" max="7939" width="8.453125" customWidth="1"/>
    <col min="7940" max="7940" width="2.54296875" customWidth="1"/>
    <col min="7941" max="7941" width="8.54296875" customWidth="1"/>
    <col min="7942" max="7942" width="8.453125" customWidth="1"/>
    <col min="7943" max="7943" width="2.54296875" customWidth="1"/>
    <col min="7944" max="7944" width="8.453125" customWidth="1"/>
    <col min="7945" max="7945" width="8.1796875" customWidth="1"/>
    <col min="7946" max="7946" width="2.54296875" customWidth="1"/>
    <col min="7947" max="7948" width="8.54296875" customWidth="1"/>
    <col min="7949" max="7949" width="2.54296875" customWidth="1"/>
    <col min="8193" max="8193" width="35.54296875" customWidth="1"/>
    <col min="8194" max="8195" width="8.453125" customWidth="1"/>
    <col min="8196" max="8196" width="2.54296875" customWidth="1"/>
    <col min="8197" max="8197" width="8.54296875" customWidth="1"/>
    <col min="8198" max="8198" width="8.453125" customWidth="1"/>
    <col min="8199" max="8199" width="2.54296875" customWidth="1"/>
    <col min="8200" max="8200" width="8.453125" customWidth="1"/>
    <col min="8201" max="8201" width="8.1796875" customWidth="1"/>
    <col min="8202" max="8202" width="2.54296875" customWidth="1"/>
    <col min="8203" max="8204" width="8.54296875" customWidth="1"/>
    <col min="8205" max="8205" width="2.54296875" customWidth="1"/>
    <col min="8449" max="8449" width="35.54296875" customWidth="1"/>
    <col min="8450" max="8451" width="8.453125" customWidth="1"/>
    <col min="8452" max="8452" width="2.54296875" customWidth="1"/>
    <col min="8453" max="8453" width="8.54296875" customWidth="1"/>
    <col min="8454" max="8454" width="8.453125" customWidth="1"/>
    <col min="8455" max="8455" width="2.54296875" customWidth="1"/>
    <col min="8456" max="8456" width="8.453125" customWidth="1"/>
    <col min="8457" max="8457" width="8.1796875" customWidth="1"/>
    <col min="8458" max="8458" width="2.54296875" customWidth="1"/>
    <col min="8459" max="8460" width="8.54296875" customWidth="1"/>
    <col min="8461" max="8461" width="2.54296875" customWidth="1"/>
    <col min="8705" max="8705" width="35.54296875" customWidth="1"/>
    <col min="8706" max="8707" width="8.453125" customWidth="1"/>
    <col min="8708" max="8708" width="2.54296875" customWidth="1"/>
    <col min="8709" max="8709" width="8.54296875" customWidth="1"/>
    <col min="8710" max="8710" width="8.453125" customWidth="1"/>
    <col min="8711" max="8711" width="2.54296875" customWidth="1"/>
    <col min="8712" max="8712" width="8.453125" customWidth="1"/>
    <col min="8713" max="8713" width="8.1796875" customWidth="1"/>
    <col min="8714" max="8714" width="2.54296875" customWidth="1"/>
    <col min="8715" max="8716" width="8.54296875" customWidth="1"/>
    <col min="8717" max="8717" width="2.54296875" customWidth="1"/>
    <col min="8961" max="8961" width="35.54296875" customWidth="1"/>
    <col min="8962" max="8963" width="8.453125" customWidth="1"/>
    <col min="8964" max="8964" width="2.54296875" customWidth="1"/>
    <col min="8965" max="8965" width="8.54296875" customWidth="1"/>
    <col min="8966" max="8966" width="8.453125" customWidth="1"/>
    <col min="8967" max="8967" width="2.54296875" customWidth="1"/>
    <col min="8968" max="8968" width="8.453125" customWidth="1"/>
    <col min="8969" max="8969" width="8.1796875" customWidth="1"/>
    <col min="8970" max="8970" width="2.54296875" customWidth="1"/>
    <col min="8971" max="8972" width="8.54296875" customWidth="1"/>
    <col min="8973" max="8973" width="2.54296875" customWidth="1"/>
    <col min="9217" max="9217" width="35.54296875" customWidth="1"/>
    <col min="9218" max="9219" width="8.453125" customWidth="1"/>
    <col min="9220" max="9220" width="2.54296875" customWidth="1"/>
    <col min="9221" max="9221" width="8.54296875" customWidth="1"/>
    <col min="9222" max="9222" width="8.453125" customWidth="1"/>
    <col min="9223" max="9223" width="2.54296875" customWidth="1"/>
    <col min="9224" max="9224" width="8.453125" customWidth="1"/>
    <col min="9225" max="9225" width="8.1796875" customWidth="1"/>
    <col min="9226" max="9226" width="2.54296875" customWidth="1"/>
    <col min="9227" max="9228" width="8.54296875" customWidth="1"/>
    <col min="9229" max="9229" width="2.54296875" customWidth="1"/>
    <col min="9473" max="9473" width="35.54296875" customWidth="1"/>
    <col min="9474" max="9475" width="8.453125" customWidth="1"/>
    <col min="9476" max="9476" width="2.54296875" customWidth="1"/>
    <col min="9477" max="9477" width="8.54296875" customWidth="1"/>
    <col min="9478" max="9478" width="8.453125" customWidth="1"/>
    <col min="9479" max="9479" width="2.54296875" customWidth="1"/>
    <col min="9480" max="9480" width="8.453125" customWidth="1"/>
    <col min="9481" max="9481" width="8.1796875" customWidth="1"/>
    <col min="9482" max="9482" width="2.54296875" customWidth="1"/>
    <col min="9483" max="9484" width="8.54296875" customWidth="1"/>
    <col min="9485" max="9485" width="2.54296875" customWidth="1"/>
    <col min="9729" max="9729" width="35.54296875" customWidth="1"/>
    <col min="9730" max="9731" width="8.453125" customWidth="1"/>
    <col min="9732" max="9732" width="2.54296875" customWidth="1"/>
    <col min="9733" max="9733" width="8.54296875" customWidth="1"/>
    <col min="9734" max="9734" width="8.453125" customWidth="1"/>
    <col min="9735" max="9735" width="2.54296875" customWidth="1"/>
    <col min="9736" max="9736" width="8.453125" customWidth="1"/>
    <col min="9737" max="9737" width="8.1796875" customWidth="1"/>
    <col min="9738" max="9738" width="2.54296875" customWidth="1"/>
    <col min="9739" max="9740" width="8.54296875" customWidth="1"/>
    <col min="9741" max="9741" width="2.54296875" customWidth="1"/>
    <col min="9985" max="9985" width="35.54296875" customWidth="1"/>
    <col min="9986" max="9987" width="8.453125" customWidth="1"/>
    <col min="9988" max="9988" width="2.54296875" customWidth="1"/>
    <col min="9989" max="9989" width="8.54296875" customWidth="1"/>
    <col min="9990" max="9990" width="8.453125" customWidth="1"/>
    <col min="9991" max="9991" width="2.54296875" customWidth="1"/>
    <col min="9992" max="9992" width="8.453125" customWidth="1"/>
    <col min="9993" max="9993" width="8.1796875" customWidth="1"/>
    <col min="9994" max="9994" width="2.54296875" customWidth="1"/>
    <col min="9995" max="9996" width="8.54296875" customWidth="1"/>
    <col min="9997" max="9997" width="2.54296875" customWidth="1"/>
    <col min="10241" max="10241" width="35.54296875" customWidth="1"/>
    <col min="10242" max="10243" width="8.453125" customWidth="1"/>
    <col min="10244" max="10244" width="2.54296875" customWidth="1"/>
    <col min="10245" max="10245" width="8.54296875" customWidth="1"/>
    <col min="10246" max="10246" width="8.453125" customWidth="1"/>
    <col min="10247" max="10247" width="2.54296875" customWidth="1"/>
    <col min="10248" max="10248" width="8.453125" customWidth="1"/>
    <col min="10249" max="10249" width="8.1796875" customWidth="1"/>
    <col min="10250" max="10250" width="2.54296875" customWidth="1"/>
    <col min="10251" max="10252" width="8.54296875" customWidth="1"/>
    <col min="10253" max="10253" width="2.54296875" customWidth="1"/>
    <col min="10497" max="10497" width="35.54296875" customWidth="1"/>
    <col min="10498" max="10499" width="8.453125" customWidth="1"/>
    <col min="10500" max="10500" width="2.54296875" customWidth="1"/>
    <col min="10501" max="10501" width="8.54296875" customWidth="1"/>
    <col min="10502" max="10502" width="8.453125" customWidth="1"/>
    <col min="10503" max="10503" width="2.54296875" customWidth="1"/>
    <col min="10504" max="10504" width="8.453125" customWidth="1"/>
    <col min="10505" max="10505" width="8.1796875" customWidth="1"/>
    <col min="10506" max="10506" width="2.54296875" customWidth="1"/>
    <col min="10507" max="10508" width="8.54296875" customWidth="1"/>
    <col min="10509" max="10509" width="2.54296875" customWidth="1"/>
    <col min="10753" max="10753" width="35.54296875" customWidth="1"/>
    <col min="10754" max="10755" width="8.453125" customWidth="1"/>
    <col min="10756" max="10756" width="2.54296875" customWidth="1"/>
    <col min="10757" max="10757" width="8.54296875" customWidth="1"/>
    <col min="10758" max="10758" width="8.453125" customWidth="1"/>
    <col min="10759" max="10759" width="2.54296875" customWidth="1"/>
    <col min="10760" max="10760" width="8.453125" customWidth="1"/>
    <col min="10761" max="10761" width="8.1796875" customWidth="1"/>
    <col min="10762" max="10762" width="2.54296875" customWidth="1"/>
    <col min="10763" max="10764" width="8.54296875" customWidth="1"/>
    <col min="10765" max="10765" width="2.54296875" customWidth="1"/>
    <col min="11009" max="11009" width="35.54296875" customWidth="1"/>
    <col min="11010" max="11011" width="8.453125" customWidth="1"/>
    <col min="11012" max="11012" width="2.54296875" customWidth="1"/>
    <col min="11013" max="11013" width="8.54296875" customWidth="1"/>
    <col min="11014" max="11014" width="8.453125" customWidth="1"/>
    <col min="11015" max="11015" width="2.54296875" customWidth="1"/>
    <col min="11016" max="11016" width="8.453125" customWidth="1"/>
    <col min="11017" max="11017" width="8.1796875" customWidth="1"/>
    <col min="11018" max="11018" width="2.54296875" customWidth="1"/>
    <col min="11019" max="11020" width="8.54296875" customWidth="1"/>
    <col min="11021" max="11021" width="2.54296875" customWidth="1"/>
    <col min="11265" max="11265" width="35.54296875" customWidth="1"/>
    <col min="11266" max="11267" width="8.453125" customWidth="1"/>
    <col min="11268" max="11268" width="2.54296875" customWidth="1"/>
    <col min="11269" max="11269" width="8.54296875" customWidth="1"/>
    <col min="11270" max="11270" width="8.453125" customWidth="1"/>
    <col min="11271" max="11271" width="2.54296875" customWidth="1"/>
    <col min="11272" max="11272" width="8.453125" customWidth="1"/>
    <col min="11273" max="11273" width="8.1796875" customWidth="1"/>
    <col min="11274" max="11274" width="2.54296875" customWidth="1"/>
    <col min="11275" max="11276" width="8.54296875" customWidth="1"/>
    <col min="11277" max="11277" width="2.54296875" customWidth="1"/>
    <col min="11521" max="11521" width="35.54296875" customWidth="1"/>
    <col min="11522" max="11523" width="8.453125" customWidth="1"/>
    <col min="11524" max="11524" width="2.54296875" customWidth="1"/>
    <col min="11525" max="11525" width="8.54296875" customWidth="1"/>
    <col min="11526" max="11526" width="8.453125" customWidth="1"/>
    <col min="11527" max="11527" width="2.54296875" customWidth="1"/>
    <col min="11528" max="11528" width="8.453125" customWidth="1"/>
    <col min="11529" max="11529" width="8.1796875" customWidth="1"/>
    <col min="11530" max="11530" width="2.54296875" customWidth="1"/>
    <col min="11531" max="11532" width="8.54296875" customWidth="1"/>
    <col min="11533" max="11533" width="2.54296875" customWidth="1"/>
    <col min="11777" max="11777" width="35.54296875" customWidth="1"/>
    <col min="11778" max="11779" width="8.453125" customWidth="1"/>
    <col min="11780" max="11780" width="2.54296875" customWidth="1"/>
    <col min="11781" max="11781" width="8.54296875" customWidth="1"/>
    <col min="11782" max="11782" width="8.453125" customWidth="1"/>
    <col min="11783" max="11783" width="2.54296875" customWidth="1"/>
    <col min="11784" max="11784" width="8.453125" customWidth="1"/>
    <col min="11785" max="11785" width="8.1796875" customWidth="1"/>
    <col min="11786" max="11786" width="2.54296875" customWidth="1"/>
    <col min="11787" max="11788" width="8.54296875" customWidth="1"/>
    <col min="11789" max="11789" width="2.54296875" customWidth="1"/>
    <col min="12033" max="12033" width="35.54296875" customWidth="1"/>
    <col min="12034" max="12035" width="8.453125" customWidth="1"/>
    <col min="12036" max="12036" width="2.54296875" customWidth="1"/>
    <col min="12037" max="12037" width="8.54296875" customWidth="1"/>
    <col min="12038" max="12038" width="8.453125" customWidth="1"/>
    <col min="12039" max="12039" width="2.54296875" customWidth="1"/>
    <col min="12040" max="12040" width="8.453125" customWidth="1"/>
    <col min="12041" max="12041" width="8.1796875" customWidth="1"/>
    <col min="12042" max="12042" width="2.54296875" customWidth="1"/>
    <col min="12043" max="12044" width="8.54296875" customWidth="1"/>
    <col min="12045" max="12045" width="2.54296875" customWidth="1"/>
    <col min="12289" max="12289" width="35.54296875" customWidth="1"/>
    <col min="12290" max="12291" width="8.453125" customWidth="1"/>
    <col min="12292" max="12292" width="2.54296875" customWidth="1"/>
    <col min="12293" max="12293" width="8.54296875" customWidth="1"/>
    <col min="12294" max="12294" width="8.453125" customWidth="1"/>
    <col min="12295" max="12295" width="2.54296875" customWidth="1"/>
    <col min="12296" max="12296" width="8.453125" customWidth="1"/>
    <col min="12297" max="12297" width="8.1796875" customWidth="1"/>
    <col min="12298" max="12298" width="2.54296875" customWidth="1"/>
    <col min="12299" max="12300" width="8.54296875" customWidth="1"/>
    <col min="12301" max="12301" width="2.54296875" customWidth="1"/>
    <col min="12545" max="12545" width="35.54296875" customWidth="1"/>
    <col min="12546" max="12547" width="8.453125" customWidth="1"/>
    <col min="12548" max="12548" width="2.54296875" customWidth="1"/>
    <col min="12549" max="12549" width="8.54296875" customWidth="1"/>
    <col min="12550" max="12550" width="8.453125" customWidth="1"/>
    <col min="12551" max="12551" width="2.54296875" customWidth="1"/>
    <col min="12552" max="12552" width="8.453125" customWidth="1"/>
    <col min="12553" max="12553" width="8.1796875" customWidth="1"/>
    <col min="12554" max="12554" width="2.54296875" customWidth="1"/>
    <col min="12555" max="12556" width="8.54296875" customWidth="1"/>
    <col min="12557" max="12557" width="2.54296875" customWidth="1"/>
    <col min="12801" max="12801" width="35.54296875" customWidth="1"/>
    <col min="12802" max="12803" width="8.453125" customWidth="1"/>
    <col min="12804" max="12804" width="2.54296875" customWidth="1"/>
    <col min="12805" max="12805" width="8.54296875" customWidth="1"/>
    <col min="12806" max="12806" width="8.453125" customWidth="1"/>
    <col min="12807" max="12807" width="2.54296875" customWidth="1"/>
    <col min="12808" max="12808" width="8.453125" customWidth="1"/>
    <col min="12809" max="12809" width="8.1796875" customWidth="1"/>
    <col min="12810" max="12810" width="2.54296875" customWidth="1"/>
    <col min="12811" max="12812" width="8.54296875" customWidth="1"/>
    <col min="12813" max="12813" width="2.54296875" customWidth="1"/>
    <col min="13057" max="13057" width="35.54296875" customWidth="1"/>
    <col min="13058" max="13059" width="8.453125" customWidth="1"/>
    <col min="13060" max="13060" width="2.54296875" customWidth="1"/>
    <col min="13061" max="13061" width="8.54296875" customWidth="1"/>
    <col min="13062" max="13062" width="8.453125" customWidth="1"/>
    <col min="13063" max="13063" width="2.54296875" customWidth="1"/>
    <col min="13064" max="13064" width="8.453125" customWidth="1"/>
    <col min="13065" max="13065" width="8.1796875" customWidth="1"/>
    <col min="13066" max="13066" width="2.54296875" customWidth="1"/>
    <col min="13067" max="13068" width="8.54296875" customWidth="1"/>
    <col min="13069" max="13069" width="2.54296875" customWidth="1"/>
    <col min="13313" max="13313" width="35.54296875" customWidth="1"/>
    <col min="13314" max="13315" width="8.453125" customWidth="1"/>
    <col min="13316" max="13316" width="2.54296875" customWidth="1"/>
    <col min="13317" max="13317" width="8.54296875" customWidth="1"/>
    <col min="13318" max="13318" width="8.453125" customWidth="1"/>
    <col min="13319" max="13319" width="2.54296875" customWidth="1"/>
    <col min="13320" max="13320" width="8.453125" customWidth="1"/>
    <col min="13321" max="13321" width="8.1796875" customWidth="1"/>
    <col min="13322" max="13322" width="2.54296875" customWidth="1"/>
    <col min="13323" max="13324" width="8.54296875" customWidth="1"/>
    <col min="13325" max="13325" width="2.54296875" customWidth="1"/>
    <col min="13569" max="13569" width="35.54296875" customWidth="1"/>
    <col min="13570" max="13571" width="8.453125" customWidth="1"/>
    <col min="13572" max="13572" width="2.54296875" customWidth="1"/>
    <col min="13573" max="13573" width="8.54296875" customWidth="1"/>
    <col min="13574" max="13574" width="8.453125" customWidth="1"/>
    <col min="13575" max="13575" width="2.54296875" customWidth="1"/>
    <col min="13576" max="13576" width="8.453125" customWidth="1"/>
    <col min="13577" max="13577" width="8.1796875" customWidth="1"/>
    <col min="13578" max="13578" width="2.54296875" customWidth="1"/>
    <col min="13579" max="13580" width="8.54296875" customWidth="1"/>
    <col min="13581" max="13581" width="2.54296875" customWidth="1"/>
    <col min="13825" max="13825" width="35.54296875" customWidth="1"/>
    <col min="13826" max="13827" width="8.453125" customWidth="1"/>
    <col min="13828" max="13828" width="2.54296875" customWidth="1"/>
    <col min="13829" max="13829" width="8.54296875" customWidth="1"/>
    <col min="13830" max="13830" width="8.453125" customWidth="1"/>
    <col min="13831" max="13831" width="2.54296875" customWidth="1"/>
    <col min="13832" max="13832" width="8.453125" customWidth="1"/>
    <col min="13833" max="13833" width="8.1796875" customWidth="1"/>
    <col min="13834" max="13834" width="2.54296875" customWidth="1"/>
    <col min="13835" max="13836" width="8.54296875" customWidth="1"/>
    <col min="13837" max="13837" width="2.54296875" customWidth="1"/>
    <col min="14081" max="14081" width="35.54296875" customWidth="1"/>
    <col min="14082" max="14083" width="8.453125" customWidth="1"/>
    <col min="14084" max="14084" width="2.54296875" customWidth="1"/>
    <col min="14085" max="14085" width="8.54296875" customWidth="1"/>
    <col min="14086" max="14086" width="8.453125" customWidth="1"/>
    <col min="14087" max="14087" width="2.54296875" customWidth="1"/>
    <col min="14088" max="14088" width="8.453125" customWidth="1"/>
    <col min="14089" max="14089" width="8.1796875" customWidth="1"/>
    <col min="14090" max="14090" width="2.54296875" customWidth="1"/>
    <col min="14091" max="14092" width="8.54296875" customWidth="1"/>
    <col min="14093" max="14093" width="2.54296875" customWidth="1"/>
    <col min="14337" max="14337" width="35.54296875" customWidth="1"/>
    <col min="14338" max="14339" width="8.453125" customWidth="1"/>
    <col min="14340" max="14340" width="2.54296875" customWidth="1"/>
    <col min="14341" max="14341" width="8.54296875" customWidth="1"/>
    <col min="14342" max="14342" width="8.453125" customWidth="1"/>
    <col min="14343" max="14343" width="2.54296875" customWidth="1"/>
    <col min="14344" max="14344" width="8.453125" customWidth="1"/>
    <col min="14345" max="14345" width="8.1796875" customWidth="1"/>
    <col min="14346" max="14346" width="2.54296875" customWidth="1"/>
    <col min="14347" max="14348" width="8.54296875" customWidth="1"/>
    <col min="14349" max="14349" width="2.54296875" customWidth="1"/>
    <col min="14593" max="14593" width="35.54296875" customWidth="1"/>
    <col min="14594" max="14595" width="8.453125" customWidth="1"/>
    <col min="14596" max="14596" width="2.54296875" customWidth="1"/>
    <col min="14597" max="14597" width="8.54296875" customWidth="1"/>
    <col min="14598" max="14598" width="8.453125" customWidth="1"/>
    <col min="14599" max="14599" width="2.54296875" customWidth="1"/>
    <col min="14600" max="14600" width="8.453125" customWidth="1"/>
    <col min="14601" max="14601" width="8.1796875" customWidth="1"/>
    <col min="14602" max="14602" width="2.54296875" customWidth="1"/>
    <col min="14603" max="14604" width="8.54296875" customWidth="1"/>
    <col min="14605" max="14605" width="2.54296875" customWidth="1"/>
    <col min="14849" max="14849" width="35.54296875" customWidth="1"/>
    <col min="14850" max="14851" width="8.453125" customWidth="1"/>
    <col min="14852" max="14852" width="2.54296875" customWidth="1"/>
    <col min="14853" max="14853" width="8.54296875" customWidth="1"/>
    <col min="14854" max="14854" width="8.453125" customWidth="1"/>
    <col min="14855" max="14855" width="2.54296875" customWidth="1"/>
    <col min="14856" max="14856" width="8.453125" customWidth="1"/>
    <col min="14857" max="14857" width="8.1796875" customWidth="1"/>
    <col min="14858" max="14858" width="2.54296875" customWidth="1"/>
    <col min="14859" max="14860" width="8.54296875" customWidth="1"/>
    <col min="14861" max="14861" width="2.54296875" customWidth="1"/>
    <col min="15105" max="15105" width="35.54296875" customWidth="1"/>
    <col min="15106" max="15107" width="8.453125" customWidth="1"/>
    <col min="15108" max="15108" width="2.54296875" customWidth="1"/>
    <col min="15109" max="15109" width="8.54296875" customWidth="1"/>
    <col min="15110" max="15110" width="8.453125" customWidth="1"/>
    <col min="15111" max="15111" width="2.54296875" customWidth="1"/>
    <col min="15112" max="15112" width="8.453125" customWidth="1"/>
    <col min="15113" max="15113" width="8.1796875" customWidth="1"/>
    <col min="15114" max="15114" width="2.54296875" customWidth="1"/>
    <col min="15115" max="15116" width="8.54296875" customWidth="1"/>
    <col min="15117" max="15117" width="2.54296875" customWidth="1"/>
    <col min="15361" max="15361" width="35.54296875" customWidth="1"/>
    <col min="15362" max="15363" width="8.453125" customWidth="1"/>
    <col min="15364" max="15364" width="2.54296875" customWidth="1"/>
    <col min="15365" max="15365" width="8.54296875" customWidth="1"/>
    <col min="15366" max="15366" width="8.453125" customWidth="1"/>
    <col min="15367" max="15367" width="2.54296875" customWidth="1"/>
    <col min="15368" max="15368" width="8.453125" customWidth="1"/>
    <col min="15369" max="15369" width="8.1796875" customWidth="1"/>
    <col min="15370" max="15370" width="2.54296875" customWidth="1"/>
    <col min="15371" max="15372" width="8.54296875" customWidth="1"/>
    <col min="15373" max="15373" width="2.54296875" customWidth="1"/>
    <col min="15617" max="15617" width="35.54296875" customWidth="1"/>
    <col min="15618" max="15619" width="8.453125" customWidth="1"/>
    <col min="15620" max="15620" width="2.54296875" customWidth="1"/>
    <col min="15621" max="15621" width="8.54296875" customWidth="1"/>
    <col min="15622" max="15622" width="8.453125" customWidth="1"/>
    <col min="15623" max="15623" width="2.54296875" customWidth="1"/>
    <col min="15624" max="15624" width="8.453125" customWidth="1"/>
    <col min="15625" max="15625" width="8.1796875" customWidth="1"/>
    <col min="15626" max="15626" width="2.54296875" customWidth="1"/>
    <col min="15627" max="15628" width="8.54296875" customWidth="1"/>
    <col min="15629" max="15629" width="2.54296875" customWidth="1"/>
    <col min="15873" max="15873" width="35.54296875" customWidth="1"/>
    <col min="15874" max="15875" width="8.453125" customWidth="1"/>
    <col min="15876" max="15876" width="2.54296875" customWidth="1"/>
    <col min="15877" max="15877" width="8.54296875" customWidth="1"/>
    <col min="15878" max="15878" width="8.453125" customWidth="1"/>
    <col min="15879" max="15879" width="2.54296875" customWidth="1"/>
    <col min="15880" max="15880" width="8.453125" customWidth="1"/>
    <col min="15881" max="15881" width="8.1796875" customWidth="1"/>
    <col min="15882" max="15882" width="2.54296875" customWidth="1"/>
    <col min="15883" max="15884" width="8.54296875" customWidth="1"/>
    <col min="15885" max="15885" width="2.54296875" customWidth="1"/>
    <col min="16129" max="16129" width="35.54296875" customWidth="1"/>
    <col min="16130" max="16131" width="8.453125" customWidth="1"/>
    <col min="16132" max="16132" width="2.54296875" customWidth="1"/>
    <col min="16133" max="16133" width="8.54296875" customWidth="1"/>
    <col min="16134" max="16134" width="8.453125" customWidth="1"/>
    <col min="16135" max="16135" width="2.54296875" customWidth="1"/>
    <col min="16136" max="16136" width="8.453125" customWidth="1"/>
    <col min="16137" max="16137" width="8.1796875" customWidth="1"/>
    <col min="16138" max="16138" width="2.54296875" customWidth="1"/>
    <col min="16139" max="16140" width="8.54296875" customWidth="1"/>
    <col min="16141" max="16141" width="2.54296875" customWidth="1"/>
  </cols>
  <sheetData>
    <row r="1" spans="1:13" ht="12" customHeight="1">
      <c r="A1" s="81" t="s">
        <v>451</v>
      </c>
    </row>
    <row r="2" spans="1:13" ht="13.4" customHeight="1">
      <c r="A2" t="s">
        <v>452</v>
      </c>
    </row>
    <row r="3" spans="1:13" ht="8.25" customHeight="1"/>
    <row r="4" spans="1:13" ht="13.4" customHeight="1">
      <c r="A4" s="33" t="s">
        <v>1819</v>
      </c>
    </row>
    <row r="5" spans="1:13" ht="9.75" customHeight="1" thickBot="1"/>
    <row r="6" spans="1:13" ht="13.4" customHeight="1">
      <c r="A6" s="15"/>
      <c r="B6" s="746"/>
      <c r="C6" s="747"/>
      <c r="D6" s="316"/>
      <c r="E6" s="748"/>
      <c r="F6" s="749"/>
      <c r="G6" s="316"/>
      <c r="H6" s="748"/>
      <c r="I6" s="749"/>
      <c r="J6" s="749"/>
      <c r="K6" s="748"/>
      <c r="L6" s="316"/>
      <c r="M6" s="316"/>
    </row>
    <row r="7" spans="1:13" ht="13.4" customHeight="1">
      <c r="A7" s="39" t="s">
        <v>1255</v>
      </c>
      <c r="B7" s="1114" t="s">
        <v>1223</v>
      </c>
      <c r="C7" s="1162"/>
      <c r="D7" s="319"/>
      <c r="E7" s="1163" t="s">
        <v>1256</v>
      </c>
      <c r="F7" s="1163"/>
      <c r="G7" s="319"/>
      <c r="H7" s="1163" t="s">
        <v>1257</v>
      </c>
      <c r="I7" s="1163"/>
      <c r="J7" s="42"/>
      <c r="K7" s="1096" t="s">
        <v>1258</v>
      </c>
      <c r="L7" s="1163"/>
      <c r="M7" s="319"/>
    </row>
    <row r="8" spans="1:13" ht="13.4" customHeight="1">
      <c r="A8" t="s">
        <v>1259</v>
      </c>
      <c r="B8" s="750" t="s">
        <v>388</v>
      </c>
      <c r="C8" s="40" t="s">
        <v>389</v>
      </c>
      <c r="D8" s="319"/>
      <c r="E8" s="751" t="s">
        <v>388</v>
      </c>
      <c r="F8" s="41" t="s">
        <v>389</v>
      </c>
      <c r="G8" s="319"/>
      <c r="H8" s="751" t="s">
        <v>388</v>
      </c>
      <c r="I8" s="41" t="s">
        <v>389</v>
      </c>
      <c r="J8" s="42"/>
      <c r="K8" s="751" t="s">
        <v>388</v>
      </c>
      <c r="L8" s="41" t="s">
        <v>389</v>
      </c>
      <c r="M8" s="319"/>
    </row>
    <row r="9" spans="1:13" ht="13.4" customHeight="1" thickBot="1">
      <c r="A9" s="23"/>
      <c r="B9" s="752"/>
      <c r="C9" s="753"/>
      <c r="D9" s="320"/>
      <c r="E9" s="754"/>
      <c r="F9" s="755"/>
      <c r="G9" s="320"/>
      <c r="H9" s="754"/>
      <c r="I9" s="755"/>
      <c r="J9" s="755"/>
      <c r="K9" s="754"/>
      <c r="L9" s="320"/>
      <c r="M9" s="320"/>
    </row>
    <row r="10" spans="1:13" ht="10" customHeight="1">
      <c r="A10" s="39"/>
      <c r="B10" s="756"/>
      <c r="C10" s="597"/>
      <c r="D10" s="319"/>
      <c r="E10" s="757"/>
      <c r="F10" s="42"/>
      <c r="G10" s="319"/>
      <c r="H10" s="757"/>
      <c r="I10" s="42"/>
      <c r="J10" s="42"/>
      <c r="K10" s="757"/>
      <c r="L10" s="319"/>
      <c r="M10" s="319"/>
    </row>
    <row r="11" spans="1:13" ht="13.4" customHeight="1">
      <c r="A11" s="47" t="s">
        <v>390</v>
      </c>
      <c r="B11" s="758">
        <f>IF($A11&lt;&gt;0,E11+H11+K11,"")</f>
        <v>23308</v>
      </c>
      <c r="C11" s="406">
        <f>SUM(C13+C95)</f>
        <v>100</v>
      </c>
      <c r="D11" s="570"/>
      <c r="E11" s="397">
        <f>SUM(E13+E95)</f>
        <v>22801</v>
      </c>
      <c r="F11" s="370">
        <f>IF($A11&lt;&gt;0,E11/$B11*100,"")</f>
        <v>97.824781191007375</v>
      </c>
      <c r="G11" s="570"/>
      <c r="H11" s="397">
        <f>SUM(H13+H95)</f>
        <v>213</v>
      </c>
      <c r="I11" s="370">
        <f>IF($A11&lt;&gt;0,H11/$B11*100,"")</f>
        <v>0.91384932212115999</v>
      </c>
      <c r="J11" s="382"/>
      <c r="K11" s="397">
        <f>SUM(K13+K95)</f>
        <v>294</v>
      </c>
      <c r="L11" s="372">
        <f>IF($A11&lt;&gt;0,K11/$B11*100,"")</f>
        <v>1.2613694868714604</v>
      </c>
      <c r="M11" s="319"/>
    </row>
    <row r="12" spans="1:13" ht="10" customHeight="1">
      <c r="A12" s="33"/>
      <c r="B12" s="758" t="str">
        <f>IF(A12&lt;&gt;0,E12+H12+K12,"")</f>
        <v/>
      </c>
      <c r="C12" s="406" t="str">
        <f t="shared" ref="C12:C75" si="0">IF($A12&lt;&gt;0,B12/$B$11*100,"")</f>
        <v/>
      </c>
      <c r="D12" s="570"/>
      <c r="E12" s="759"/>
      <c r="F12" s="370" t="str">
        <f t="shared" ref="F12:F75" si="1">IF($A12&lt;&gt;0,E12/$B12*100,"")</f>
        <v/>
      </c>
      <c r="G12" s="570"/>
      <c r="H12" s="759"/>
      <c r="I12" s="370" t="str">
        <f t="shared" ref="I12:I75" si="2">IF($A12&lt;&gt;0,H12/$B12*100,"")</f>
        <v/>
      </c>
      <c r="J12" s="382"/>
      <c r="K12" s="759"/>
      <c r="L12" s="372" t="str">
        <f t="shared" ref="L12:L75" si="3">IF($A12&lt;&gt;0,K12/$B12*100,"")</f>
        <v/>
      </c>
      <c r="M12" s="319"/>
    </row>
    <row r="13" spans="1:13" ht="13.4" customHeight="1">
      <c r="A13" s="728" t="s">
        <v>1184</v>
      </c>
      <c r="B13" s="758">
        <f>IF(A13&lt;&gt;0,E13+H13+K13,"")</f>
        <v>14885</v>
      </c>
      <c r="C13" s="406">
        <f t="shared" si="0"/>
        <v>63.862193238373088</v>
      </c>
      <c r="D13" s="570"/>
      <c r="E13" s="759">
        <f>E15+E26+E34+E60+E74+E81+E93</f>
        <v>14608</v>
      </c>
      <c r="F13" s="370">
        <f t="shared" si="1"/>
        <v>98.139066174000661</v>
      </c>
      <c r="G13" s="570"/>
      <c r="H13" s="759">
        <f>H15+H26+H34+H60+H74+H81+H93</f>
        <v>118</v>
      </c>
      <c r="I13" s="370">
        <f t="shared" si="2"/>
        <v>0.79274437353039973</v>
      </c>
      <c r="J13" s="382"/>
      <c r="K13" s="759">
        <f>K15+K26+K34+K60+K74+K81+K93</f>
        <v>159</v>
      </c>
      <c r="L13" s="372">
        <f t="shared" si="3"/>
        <v>1.0681894524689284</v>
      </c>
      <c r="M13" s="319"/>
    </row>
    <row r="14" spans="1:13" ht="10" customHeight="1">
      <c r="A14" s="728"/>
      <c r="B14" s="758" t="str">
        <f t="shared" ref="B14:B77" si="4">IF(A14&lt;&gt;0,E14+H14+K14,"")</f>
        <v/>
      </c>
      <c r="C14" s="406"/>
      <c r="D14" s="570"/>
      <c r="E14" s="759"/>
      <c r="F14" s="370" t="str">
        <f t="shared" si="1"/>
        <v/>
      </c>
      <c r="G14" s="570"/>
      <c r="H14" s="759"/>
      <c r="I14" s="370"/>
      <c r="J14" s="382"/>
      <c r="K14" s="759"/>
      <c r="L14" s="372"/>
      <c r="M14" s="319"/>
    </row>
    <row r="15" spans="1:13" ht="13.4" customHeight="1">
      <c r="A15" s="47" t="s">
        <v>392</v>
      </c>
      <c r="B15" s="758">
        <f t="shared" si="4"/>
        <v>1395</v>
      </c>
      <c r="C15" s="406">
        <f t="shared" si="0"/>
        <v>5.9850695040329498</v>
      </c>
      <c r="D15" s="570"/>
      <c r="E15" s="759">
        <f>E16+E21</f>
        <v>1370</v>
      </c>
      <c r="F15" s="370">
        <f t="shared" si="1"/>
        <v>98.207885304659499</v>
      </c>
      <c r="G15" s="570"/>
      <c r="H15" s="759">
        <f>H16+H21</f>
        <v>11</v>
      </c>
      <c r="I15" s="370">
        <f t="shared" si="2"/>
        <v>0.7885304659498209</v>
      </c>
      <c r="J15" s="382"/>
      <c r="K15" s="759">
        <f>K16+K21</f>
        <v>14</v>
      </c>
      <c r="L15" s="372">
        <f t="shared" si="3"/>
        <v>1.0035842293906809</v>
      </c>
      <c r="M15" s="319"/>
    </row>
    <row r="16" spans="1:13" ht="13.4" customHeight="1">
      <c r="A16" s="33" t="s">
        <v>161</v>
      </c>
      <c r="B16" s="758">
        <f t="shared" si="4"/>
        <v>432</v>
      </c>
      <c r="C16" s="406">
        <f t="shared" si="0"/>
        <v>1.8534408786682683</v>
      </c>
      <c r="D16" s="570"/>
      <c r="E16" s="759">
        <f>SUM(E17:E19)</f>
        <v>424</v>
      </c>
      <c r="F16" s="370">
        <f t="shared" si="1"/>
        <v>98.148148148148152</v>
      </c>
      <c r="G16" s="570"/>
      <c r="H16" s="759">
        <f>SUM(H17:H19)</f>
        <v>4</v>
      </c>
      <c r="I16" s="370">
        <f t="shared" si="2"/>
        <v>0.92592592592592582</v>
      </c>
      <c r="J16" s="382"/>
      <c r="K16" s="759">
        <f>SUM(K17:K19)</f>
        <v>4</v>
      </c>
      <c r="L16" s="372">
        <f t="shared" si="3"/>
        <v>0.92592592592592582</v>
      </c>
      <c r="M16" s="319"/>
    </row>
    <row r="17" spans="1:13" ht="13.4" customHeight="1">
      <c r="A17" s="33" t="s">
        <v>162</v>
      </c>
      <c r="B17" s="758">
        <f t="shared" si="4"/>
        <v>68</v>
      </c>
      <c r="C17" s="406">
        <f t="shared" si="0"/>
        <v>0.29174532349407928</v>
      </c>
      <c r="D17" s="570"/>
      <c r="E17" s="760">
        <v>68</v>
      </c>
      <c r="F17" s="370">
        <f t="shared" si="1"/>
        <v>100</v>
      </c>
      <c r="G17" s="761"/>
      <c r="H17" s="760">
        <v>0</v>
      </c>
      <c r="I17" s="370">
        <f t="shared" si="2"/>
        <v>0</v>
      </c>
      <c r="J17" s="761"/>
      <c r="K17" s="760">
        <v>0</v>
      </c>
      <c r="L17" s="372">
        <f t="shared" si="3"/>
        <v>0</v>
      </c>
      <c r="M17" s="319"/>
    </row>
    <row r="18" spans="1:13" ht="13.4" customHeight="1">
      <c r="A18" s="33" t="s">
        <v>163</v>
      </c>
      <c r="B18" s="758">
        <f t="shared" si="4"/>
        <v>258</v>
      </c>
      <c r="C18" s="406">
        <f t="shared" si="0"/>
        <v>1.1069160803157714</v>
      </c>
      <c r="D18" s="570"/>
      <c r="E18" s="760">
        <v>251</v>
      </c>
      <c r="F18" s="370">
        <f t="shared" si="1"/>
        <v>97.286821705426348</v>
      </c>
      <c r="G18" s="761"/>
      <c r="H18" s="760">
        <v>3</v>
      </c>
      <c r="I18" s="370">
        <f t="shared" si="2"/>
        <v>1.1627906976744187</v>
      </c>
      <c r="J18" s="761"/>
      <c r="K18" s="760">
        <v>4</v>
      </c>
      <c r="L18" s="372">
        <f t="shared" si="3"/>
        <v>1.5503875968992249</v>
      </c>
      <c r="M18" s="319"/>
    </row>
    <row r="19" spans="1:13" ht="13.4" customHeight="1">
      <c r="A19" s="33" t="s">
        <v>164</v>
      </c>
      <c r="B19" s="758">
        <f t="shared" si="4"/>
        <v>106</v>
      </c>
      <c r="C19" s="406">
        <f t="shared" si="0"/>
        <v>0.45477947485841774</v>
      </c>
      <c r="D19" s="570"/>
      <c r="E19" s="760">
        <v>105</v>
      </c>
      <c r="F19" s="370">
        <f t="shared" si="1"/>
        <v>99.056603773584911</v>
      </c>
      <c r="G19" s="761"/>
      <c r="H19" s="760">
        <v>1</v>
      </c>
      <c r="I19" s="370">
        <f t="shared" si="2"/>
        <v>0.94339622641509435</v>
      </c>
      <c r="J19" s="761"/>
      <c r="K19" s="760">
        <v>0</v>
      </c>
      <c r="L19" s="372">
        <f t="shared" si="3"/>
        <v>0</v>
      </c>
      <c r="M19" s="319"/>
    </row>
    <row r="20" spans="1:13" ht="10" customHeight="1">
      <c r="A20" s="33"/>
      <c r="B20" s="758" t="str">
        <f t="shared" si="4"/>
        <v/>
      </c>
      <c r="C20" s="406" t="str">
        <f t="shared" si="0"/>
        <v/>
      </c>
      <c r="D20" s="570"/>
      <c r="E20" s="759"/>
      <c r="F20" s="370" t="str">
        <f t="shared" si="1"/>
        <v/>
      </c>
      <c r="G20" s="570"/>
      <c r="H20" s="759"/>
      <c r="I20" s="370" t="str">
        <f t="shared" si="2"/>
        <v/>
      </c>
      <c r="J20" s="382"/>
      <c r="K20" s="759"/>
      <c r="L20" s="372" t="str">
        <f t="shared" si="3"/>
        <v/>
      </c>
      <c r="M20" s="319"/>
    </row>
    <row r="21" spans="1:13" ht="13.4" customHeight="1">
      <c r="A21" s="33" t="s">
        <v>165</v>
      </c>
      <c r="B21" s="758">
        <f t="shared" si="4"/>
        <v>963</v>
      </c>
      <c r="C21" s="406">
        <f t="shared" si="0"/>
        <v>4.1316286253646819</v>
      </c>
      <c r="D21" s="570"/>
      <c r="E21" s="759">
        <f>SUM(E22:E24)</f>
        <v>946</v>
      </c>
      <c r="F21" s="370">
        <f t="shared" si="1"/>
        <v>98.234683281412245</v>
      </c>
      <c r="G21" s="570"/>
      <c r="H21" s="759">
        <f>SUM(H22:H24)</f>
        <v>7</v>
      </c>
      <c r="I21" s="370">
        <f t="shared" si="2"/>
        <v>0.72689511941848395</v>
      </c>
      <c r="J21" s="382"/>
      <c r="K21" s="759">
        <f>SUM(K22:K24)</f>
        <v>10</v>
      </c>
      <c r="L21" s="372">
        <f t="shared" si="3"/>
        <v>1.0384215991692627</v>
      </c>
      <c r="M21" s="319"/>
    </row>
    <row r="22" spans="1:13" ht="13.4" customHeight="1">
      <c r="A22" s="33" t="s">
        <v>166</v>
      </c>
      <c r="B22" s="758">
        <f t="shared" si="4"/>
        <v>329</v>
      </c>
      <c r="C22" s="406">
        <f t="shared" si="0"/>
        <v>1.4115325210228247</v>
      </c>
      <c r="D22" s="570"/>
      <c r="E22" s="760">
        <v>321</v>
      </c>
      <c r="F22" s="370">
        <f t="shared" si="1"/>
        <v>97.568389057750764</v>
      </c>
      <c r="G22" s="761"/>
      <c r="H22" s="760">
        <v>3</v>
      </c>
      <c r="I22" s="370">
        <f t="shared" si="2"/>
        <v>0.91185410334346495</v>
      </c>
      <c r="J22" s="761"/>
      <c r="K22" s="760">
        <v>5</v>
      </c>
      <c r="L22" s="372">
        <f t="shared" si="3"/>
        <v>1.5197568389057752</v>
      </c>
      <c r="M22" s="319"/>
    </row>
    <row r="23" spans="1:13" ht="13.4" customHeight="1">
      <c r="A23" s="33" t="s">
        <v>167</v>
      </c>
      <c r="B23" s="758">
        <f t="shared" si="4"/>
        <v>100</v>
      </c>
      <c r="C23" s="406">
        <f t="shared" si="0"/>
        <v>0.42903724043246949</v>
      </c>
      <c r="D23" s="570"/>
      <c r="E23" s="760">
        <v>99</v>
      </c>
      <c r="F23" s="370">
        <f t="shared" si="1"/>
        <v>99</v>
      </c>
      <c r="G23" s="761"/>
      <c r="H23" s="760">
        <v>0</v>
      </c>
      <c r="I23" s="370">
        <f t="shared" si="2"/>
        <v>0</v>
      </c>
      <c r="J23" s="761"/>
      <c r="K23" s="760">
        <v>1</v>
      </c>
      <c r="L23" s="372">
        <f t="shared" si="3"/>
        <v>1</v>
      </c>
      <c r="M23" s="319"/>
    </row>
    <row r="24" spans="1:13" ht="13.4" customHeight="1">
      <c r="A24" s="33" t="s">
        <v>168</v>
      </c>
      <c r="B24" s="758">
        <f t="shared" si="4"/>
        <v>534</v>
      </c>
      <c r="C24" s="406">
        <f t="shared" si="0"/>
        <v>2.2910588639093876</v>
      </c>
      <c r="D24" s="570"/>
      <c r="E24" s="760">
        <v>526</v>
      </c>
      <c r="F24" s="370">
        <f t="shared" si="1"/>
        <v>98.50187265917603</v>
      </c>
      <c r="G24" s="761"/>
      <c r="H24" s="760">
        <v>4</v>
      </c>
      <c r="I24" s="370">
        <f t="shared" si="2"/>
        <v>0.74906367041198507</v>
      </c>
      <c r="J24" s="761"/>
      <c r="K24" s="760">
        <v>4</v>
      </c>
      <c r="L24" s="372">
        <f t="shared" si="3"/>
        <v>0.74906367041198507</v>
      </c>
      <c r="M24" s="319"/>
    </row>
    <row r="25" spans="1:13" ht="10" customHeight="1">
      <c r="A25" s="33"/>
      <c r="B25" s="758" t="str">
        <f t="shared" si="4"/>
        <v/>
      </c>
      <c r="C25" s="406" t="str">
        <f t="shared" si="0"/>
        <v/>
      </c>
      <c r="D25" s="570"/>
      <c r="E25" s="759"/>
      <c r="F25" s="370" t="str">
        <f t="shared" si="1"/>
        <v/>
      </c>
      <c r="G25" s="570"/>
      <c r="H25" s="759"/>
      <c r="I25" s="370" t="str">
        <f t="shared" si="2"/>
        <v/>
      </c>
      <c r="J25" s="382"/>
      <c r="K25" s="759"/>
      <c r="L25" s="372" t="str">
        <f t="shared" si="3"/>
        <v/>
      </c>
      <c r="M25" s="319"/>
    </row>
    <row r="26" spans="1:13" ht="13.4" customHeight="1">
      <c r="A26" s="47" t="s">
        <v>449</v>
      </c>
      <c r="B26" s="758">
        <f t="shared" si="4"/>
        <v>1033</v>
      </c>
      <c r="C26" s="406">
        <f t="shared" si="0"/>
        <v>4.4319546936674099</v>
      </c>
      <c r="D26" s="570"/>
      <c r="E26" s="759">
        <f>SUM(E27)</f>
        <v>1027</v>
      </c>
      <c r="F26" s="370">
        <f t="shared" si="1"/>
        <v>99.419167473378508</v>
      </c>
      <c r="G26" s="570"/>
      <c r="H26" s="759">
        <f>SUM(H27)</f>
        <v>2</v>
      </c>
      <c r="I26" s="370">
        <f t="shared" si="2"/>
        <v>0.1936108422071636</v>
      </c>
      <c r="J26" s="382"/>
      <c r="K26" s="759">
        <f>SUM(K27)</f>
        <v>4</v>
      </c>
      <c r="L26" s="372">
        <f t="shared" si="3"/>
        <v>0.38722168441432719</v>
      </c>
      <c r="M26" s="319"/>
    </row>
    <row r="27" spans="1:13" ht="13.4" customHeight="1">
      <c r="A27" s="33" t="s">
        <v>169</v>
      </c>
      <c r="B27" s="758">
        <f t="shared" si="4"/>
        <v>1033</v>
      </c>
      <c r="C27" s="406">
        <f t="shared" si="0"/>
        <v>4.4319546936674099</v>
      </c>
      <c r="D27" s="570"/>
      <c r="E27" s="759">
        <f>SUM(E28:E32)</f>
        <v>1027</v>
      </c>
      <c r="F27" s="370">
        <f t="shared" si="1"/>
        <v>99.419167473378508</v>
      </c>
      <c r="G27" s="570"/>
      <c r="H27" s="759">
        <f>SUM(H28:H32)</f>
        <v>2</v>
      </c>
      <c r="I27" s="370">
        <f t="shared" si="2"/>
        <v>0.1936108422071636</v>
      </c>
      <c r="J27" s="382"/>
      <c r="K27" s="759">
        <f>SUM(K28:K32)</f>
        <v>4</v>
      </c>
      <c r="L27" s="372">
        <f t="shared" si="3"/>
        <v>0.38722168441432719</v>
      </c>
      <c r="M27" s="319"/>
    </row>
    <row r="28" spans="1:13" ht="13.4" customHeight="1">
      <c r="A28" s="33" t="s">
        <v>170</v>
      </c>
      <c r="B28" s="758">
        <f t="shared" si="4"/>
        <v>139</v>
      </c>
      <c r="C28" s="406">
        <f t="shared" si="0"/>
        <v>0.59636176420113274</v>
      </c>
      <c r="D28" s="570"/>
      <c r="E28" s="760">
        <v>136</v>
      </c>
      <c r="F28" s="370">
        <f t="shared" si="1"/>
        <v>97.841726618705039</v>
      </c>
      <c r="G28" s="761"/>
      <c r="H28" s="760">
        <v>1</v>
      </c>
      <c r="I28" s="370">
        <f t="shared" si="2"/>
        <v>0.71942446043165476</v>
      </c>
      <c r="J28" s="761"/>
      <c r="K28" s="760">
        <v>2</v>
      </c>
      <c r="L28" s="372">
        <f t="shared" si="3"/>
        <v>1.4388489208633095</v>
      </c>
      <c r="M28" s="319"/>
    </row>
    <row r="29" spans="1:13" ht="13.4" customHeight="1">
      <c r="A29" s="33" t="s">
        <v>171</v>
      </c>
      <c r="B29" s="758">
        <f t="shared" si="4"/>
        <v>258</v>
      </c>
      <c r="C29" s="406">
        <f t="shared" si="0"/>
        <v>1.1069160803157714</v>
      </c>
      <c r="D29" s="570"/>
      <c r="E29" s="760">
        <v>257</v>
      </c>
      <c r="F29" s="370">
        <f t="shared" si="1"/>
        <v>99.612403100775197</v>
      </c>
      <c r="G29" s="761"/>
      <c r="H29" s="760">
        <v>1</v>
      </c>
      <c r="I29" s="370">
        <f t="shared" si="2"/>
        <v>0.38759689922480622</v>
      </c>
      <c r="J29" s="761"/>
      <c r="K29" s="760">
        <v>0</v>
      </c>
      <c r="L29" s="372">
        <f t="shared" si="3"/>
        <v>0</v>
      </c>
      <c r="M29" s="319"/>
    </row>
    <row r="30" spans="1:13" ht="13.4" customHeight="1">
      <c r="A30" s="33" t="s">
        <v>172</v>
      </c>
      <c r="B30" s="758">
        <f t="shared" si="4"/>
        <v>175</v>
      </c>
      <c r="C30" s="406">
        <f t="shared" si="0"/>
        <v>0.75081517075682169</v>
      </c>
      <c r="D30" s="570"/>
      <c r="E30" s="760">
        <v>174</v>
      </c>
      <c r="F30" s="370">
        <f t="shared" si="1"/>
        <v>99.428571428571431</v>
      </c>
      <c r="G30" s="761"/>
      <c r="H30" s="760">
        <v>0</v>
      </c>
      <c r="I30" s="370">
        <f t="shared" si="2"/>
        <v>0</v>
      </c>
      <c r="J30" s="761"/>
      <c r="K30" s="760">
        <v>1</v>
      </c>
      <c r="L30" s="372">
        <f>IF($A30&lt;&gt;0,K30/$B30*100,"")</f>
        <v>0.5714285714285714</v>
      </c>
      <c r="M30" s="319"/>
    </row>
    <row r="31" spans="1:13" ht="13.4" customHeight="1">
      <c r="A31" s="33" t="s">
        <v>173</v>
      </c>
      <c r="B31" s="758">
        <f t="shared" si="4"/>
        <v>268</v>
      </c>
      <c r="C31" s="406">
        <f t="shared" si="0"/>
        <v>1.1498198043590182</v>
      </c>
      <c r="D31" s="570"/>
      <c r="E31" s="760">
        <v>267</v>
      </c>
      <c r="F31" s="370">
        <f t="shared" si="1"/>
        <v>99.626865671641795</v>
      </c>
      <c r="G31" s="761"/>
      <c r="H31" s="760">
        <v>0</v>
      </c>
      <c r="I31" s="370">
        <f t="shared" si="2"/>
        <v>0</v>
      </c>
      <c r="J31" s="761"/>
      <c r="K31" s="760">
        <v>1</v>
      </c>
      <c r="L31" s="372">
        <f t="shared" si="3"/>
        <v>0.37313432835820892</v>
      </c>
      <c r="M31" s="319"/>
    </row>
    <row r="32" spans="1:13" ht="13.4" customHeight="1">
      <c r="A32" s="33" t="s">
        <v>174</v>
      </c>
      <c r="B32" s="758">
        <f t="shared" si="4"/>
        <v>193</v>
      </c>
      <c r="C32" s="406">
        <f t="shared" si="0"/>
        <v>0.82804187403466623</v>
      </c>
      <c r="D32" s="570"/>
      <c r="E32" s="760">
        <v>193</v>
      </c>
      <c r="F32" s="370">
        <f t="shared" si="1"/>
        <v>100</v>
      </c>
      <c r="G32" s="761"/>
      <c r="H32" s="760">
        <v>0</v>
      </c>
      <c r="I32" s="370">
        <f t="shared" si="2"/>
        <v>0</v>
      </c>
      <c r="J32" s="761"/>
      <c r="K32" s="760">
        <v>0</v>
      </c>
      <c r="L32" s="372">
        <f t="shared" si="3"/>
        <v>0</v>
      </c>
      <c r="M32" s="319"/>
    </row>
    <row r="33" spans="1:13" ht="10" customHeight="1">
      <c r="A33" s="33"/>
      <c r="B33" s="758" t="str">
        <f t="shared" si="4"/>
        <v/>
      </c>
      <c r="C33" s="406" t="str">
        <f t="shared" si="0"/>
        <v/>
      </c>
      <c r="D33" s="570"/>
      <c r="E33" s="397"/>
      <c r="F33" s="370" t="str">
        <f t="shared" si="1"/>
        <v/>
      </c>
      <c r="G33" s="570"/>
      <c r="H33" s="759"/>
      <c r="I33" s="370" t="str">
        <f t="shared" si="2"/>
        <v/>
      </c>
      <c r="J33" s="382"/>
      <c r="K33" s="759"/>
      <c r="L33" s="372" t="str">
        <f t="shared" si="3"/>
        <v/>
      </c>
      <c r="M33" s="319"/>
    </row>
    <row r="34" spans="1:13" ht="13.4" customHeight="1">
      <c r="A34" s="47" t="s">
        <v>394</v>
      </c>
      <c r="B34" s="758">
        <f t="shared" si="4"/>
        <v>6692</v>
      </c>
      <c r="C34" s="406">
        <f t="shared" si="0"/>
        <v>28.711172129740863</v>
      </c>
      <c r="D34" s="570"/>
      <c r="E34" s="397">
        <f>E35+E41+E51+E53</f>
        <v>6509</v>
      </c>
      <c r="F34" s="370">
        <f t="shared" si="1"/>
        <v>97.265391512253444</v>
      </c>
      <c r="G34" s="570"/>
      <c r="H34" s="759">
        <f>H35+H41+H51+H53</f>
        <v>85</v>
      </c>
      <c r="I34" s="370">
        <f t="shared" si="2"/>
        <v>1.2701733413030485</v>
      </c>
      <c r="J34" s="382"/>
      <c r="K34" s="759">
        <f>K35+K41+K51+K53</f>
        <v>98</v>
      </c>
      <c r="L34" s="372">
        <f t="shared" si="3"/>
        <v>1.4644351464435146</v>
      </c>
      <c r="M34" s="319"/>
    </row>
    <row r="35" spans="1:13" ht="13.4" customHeight="1">
      <c r="A35" s="33" t="s">
        <v>175</v>
      </c>
      <c r="B35" s="758">
        <f t="shared" si="4"/>
        <v>2303</v>
      </c>
      <c r="C35" s="406">
        <f t="shared" si="0"/>
        <v>9.8807276471597731</v>
      </c>
      <c r="D35" s="570"/>
      <c r="E35" s="397">
        <f>SUM(E36:E39)</f>
        <v>2262</v>
      </c>
      <c r="F35" s="370">
        <f t="shared" si="1"/>
        <v>98.21971341728181</v>
      </c>
      <c r="G35" s="570"/>
      <c r="H35" s="759">
        <f>SUM(H36:H39)</f>
        <v>19</v>
      </c>
      <c r="I35" s="370">
        <f t="shared" si="2"/>
        <v>0.82501085540599217</v>
      </c>
      <c r="J35" s="382"/>
      <c r="K35" s="759">
        <f>SUM(K36:K39)</f>
        <v>22</v>
      </c>
      <c r="L35" s="372">
        <f t="shared" si="3"/>
        <v>0.95527572731220145</v>
      </c>
      <c r="M35" s="319"/>
    </row>
    <row r="36" spans="1:13" ht="13.4" customHeight="1">
      <c r="A36" s="33" t="s">
        <v>176</v>
      </c>
      <c r="B36" s="758">
        <f t="shared" si="4"/>
        <v>1212</v>
      </c>
      <c r="C36" s="406">
        <f t="shared" si="0"/>
        <v>5.1999313540415306</v>
      </c>
      <c r="D36" s="570"/>
      <c r="E36" s="760">
        <v>1191</v>
      </c>
      <c r="F36" s="370">
        <f t="shared" si="1"/>
        <v>98.267326732673268</v>
      </c>
      <c r="G36" s="761"/>
      <c r="H36" s="760">
        <v>11</v>
      </c>
      <c r="I36" s="370">
        <f t="shared" si="2"/>
        <v>0.90759075907590769</v>
      </c>
      <c r="J36" s="761"/>
      <c r="K36" s="760">
        <v>10</v>
      </c>
      <c r="L36" s="372">
        <f t="shared" si="3"/>
        <v>0.82508250825082496</v>
      </c>
      <c r="M36" s="319"/>
    </row>
    <row r="37" spans="1:13" ht="13.4" customHeight="1">
      <c r="A37" s="33" t="s">
        <v>177</v>
      </c>
      <c r="B37" s="758">
        <f t="shared" si="4"/>
        <v>663</v>
      </c>
      <c r="C37" s="406">
        <f t="shared" si="0"/>
        <v>2.8445169040672731</v>
      </c>
      <c r="D37" s="570"/>
      <c r="E37" s="760">
        <v>649</v>
      </c>
      <c r="F37" s="370">
        <f t="shared" si="1"/>
        <v>97.888386123680235</v>
      </c>
      <c r="G37" s="761"/>
      <c r="H37" s="760">
        <v>6</v>
      </c>
      <c r="I37" s="370">
        <f t="shared" si="2"/>
        <v>0.90497737556561098</v>
      </c>
      <c r="J37" s="761"/>
      <c r="K37" s="760">
        <v>8</v>
      </c>
      <c r="L37" s="372">
        <f t="shared" si="3"/>
        <v>1.206636500754148</v>
      </c>
      <c r="M37" s="319"/>
    </row>
    <row r="38" spans="1:13" ht="13.4" customHeight="1">
      <c r="A38" s="33" t="s">
        <v>178</v>
      </c>
      <c r="B38" s="758">
        <f t="shared" si="4"/>
        <v>184</v>
      </c>
      <c r="C38" s="406">
        <f t="shared" si="0"/>
        <v>0.78942852239574401</v>
      </c>
      <c r="D38" s="570"/>
      <c r="E38" s="760">
        <v>182</v>
      </c>
      <c r="F38" s="370">
        <f t="shared" si="1"/>
        <v>98.91304347826086</v>
      </c>
      <c r="G38" s="761"/>
      <c r="H38" s="760">
        <v>1</v>
      </c>
      <c r="I38" s="370">
        <f t="shared" si="2"/>
        <v>0.54347826086956519</v>
      </c>
      <c r="J38" s="761"/>
      <c r="K38" s="760">
        <v>1</v>
      </c>
      <c r="L38" s="372">
        <f t="shared" si="3"/>
        <v>0.54347826086956519</v>
      </c>
      <c r="M38" s="319"/>
    </row>
    <row r="39" spans="1:13" ht="13.4" customHeight="1">
      <c r="A39" s="33" t="s">
        <v>179</v>
      </c>
      <c r="B39" s="758">
        <f t="shared" si="4"/>
        <v>244</v>
      </c>
      <c r="C39" s="406">
        <f t="shared" si="0"/>
        <v>1.0468508666552256</v>
      </c>
      <c r="D39" s="570"/>
      <c r="E39" s="760">
        <v>240</v>
      </c>
      <c r="F39" s="370">
        <f t="shared" si="1"/>
        <v>98.360655737704917</v>
      </c>
      <c r="G39" s="761"/>
      <c r="H39" s="760">
        <v>1</v>
      </c>
      <c r="I39" s="370">
        <f t="shared" si="2"/>
        <v>0.4098360655737705</v>
      </c>
      <c r="J39" s="761"/>
      <c r="K39" s="760">
        <v>3</v>
      </c>
      <c r="L39" s="372">
        <f t="shared" si="3"/>
        <v>1.2295081967213115</v>
      </c>
      <c r="M39" s="319"/>
    </row>
    <row r="40" spans="1:13" ht="10" customHeight="1">
      <c r="A40" s="33"/>
      <c r="B40" s="758" t="str">
        <f t="shared" si="4"/>
        <v/>
      </c>
      <c r="C40" s="406" t="str">
        <f t="shared" si="0"/>
        <v/>
      </c>
      <c r="D40" s="570"/>
      <c r="E40" s="759"/>
      <c r="F40" s="370" t="str">
        <f t="shared" si="1"/>
        <v/>
      </c>
      <c r="G40" s="570"/>
      <c r="H40" s="759"/>
      <c r="I40" s="370" t="str">
        <f t="shared" si="2"/>
        <v/>
      </c>
      <c r="J40" s="382"/>
      <c r="K40" s="759"/>
      <c r="L40" s="372" t="str">
        <f t="shared" si="3"/>
        <v/>
      </c>
      <c r="M40" s="319"/>
    </row>
    <row r="41" spans="1:13" ht="13.4" customHeight="1">
      <c r="A41" s="33" t="s">
        <v>180</v>
      </c>
      <c r="B41" s="758">
        <f t="shared" si="4"/>
        <v>1945</v>
      </c>
      <c r="C41" s="406">
        <f t="shared" si="0"/>
        <v>8.3447743264115335</v>
      </c>
      <c r="D41" s="570"/>
      <c r="E41" s="759">
        <f>SUM(E42:E49)</f>
        <v>1891</v>
      </c>
      <c r="F41" s="370">
        <f t="shared" si="1"/>
        <v>97.223650385604117</v>
      </c>
      <c r="G41" s="570"/>
      <c r="H41" s="759">
        <f>SUM(H42:H49)</f>
        <v>25</v>
      </c>
      <c r="I41" s="370">
        <f t="shared" si="2"/>
        <v>1.2853470437017995</v>
      </c>
      <c r="J41" s="382"/>
      <c r="K41" s="759">
        <f>SUM(K42:K49)</f>
        <v>29</v>
      </c>
      <c r="L41" s="372">
        <f t="shared" si="3"/>
        <v>1.4910025706940875</v>
      </c>
      <c r="M41" s="319"/>
    </row>
    <row r="42" spans="1:13" ht="13.4" customHeight="1">
      <c r="A42" s="33" t="s">
        <v>188</v>
      </c>
      <c r="B42" s="758">
        <f t="shared" si="4"/>
        <v>202</v>
      </c>
      <c r="C42" s="406">
        <f t="shared" si="0"/>
        <v>0.86665522567358855</v>
      </c>
      <c r="D42" s="570"/>
      <c r="E42" s="760">
        <v>194</v>
      </c>
      <c r="F42" s="370">
        <f t="shared" si="1"/>
        <v>96.039603960396036</v>
      </c>
      <c r="G42" s="761"/>
      <c r="H42" s="760">
        <v>3</v>
      </c>
      <c r="I42" s="370">
        <f t="shared" si="2"/>
        <v>1.4851485148514851</v>
      </c>
      <c r="J42" s="761"/>
      <c r="K42" s="760">
        <v>5</v>
      </c>
      <c r="L42" s="372">
        <f t="shared" si="3"/>
        <v>2.4752475247524752</v>
      </c>
      <c r="M42" s="319"/>
    </row>
    <row r="43" spans="1:13" ht="13.4" customHeight="1">
      <c r="A43" s="33" t="s">
        <v>181</v>
      </c>
      <c r="B43" s="758">
        <f t="shared" si="4"/>
        <v>229</v>
      </c>
      <c r="C43" s="406">
        <f t="shared" si="0"/>
        <v>0.98249528059035518</v>
      </c>
      <c r="D43" s="570"/>
      <c r="E43" s="760">
        <v>223</v>
      </c>
      <c r="F43" s="370">
        <f t="shared" si="1"/>
        <v>97.379912663755462</v>
      </c>
      <c r="G43" s="761"/>
      <c r="H43" s="760">
        <v>3</v>
      </c>
      <c r="I43" s="370">
        <f t="shared" si="2"/>
        <v>1.3100436681222707</v>
      </c>
      <c r="J43" s="761"/>
      <c r="K43" s="760">
        <v>3</v>
      </c>
      <c r="L43" s="372">
        <f t="shared" si="3"/>
        <v>1.3100436681222707</v>
      </c>
      <c r="M43" s="319"/>
    </row>
    <row r="44" spans="1:13" ht="13.4" customHeight="1">
      <c r="A44" s="33" t="s">
        <v>182</v>
      </c>
      <c r="B44" s="758">
        <f t="shared" si="4"/>
        <v>116</v>
      </c>
      <c r="C44" s="406">
        <f t="shared" si="0"/>
        <v>0.49768319890166463</v>
      </c>
      <c r="D44" s="570"/>
      <c r="E44" s="760">
        <v>115</v>
      </c>
      <c r="F44" s="370">
        <f t="shared" si="1"/>
        <v>99.137931034482762</v>
      </c>
      <c r="G44" s="761"/>
      <c r="H44" s="760">
        <v>0</v>
      </c>
      <c r="I44" s="370">
        <f t="shared" si="2"/>
        <v>0</v>
      </c>
      <c r="J44" s="761"/>
      <c r="K44" s="760">
        <v>1</v>
      </c>
      <c r="L44" s="372">
        <f t="shared" si="3"/>
        <v>0.86206896551724133</v>
      </c>
      <c r="M44" s="319"/>
    </row>
    <row r="45" spans="1:13" ht="13.4" customHeight="1">
      <c r="A45" s="33" t="s">
        <v>183</v>
      </c>
      <c r="B45" s="758">
        <f t="shared" si="4"/>
        <v>298</v>
      </c>
      <c r="C45" s="406">
        <f t="shared" si="0"/>
        <v>1.2785309764887591</v>
      </c>
      <c r="D45" s="570"/>
      <c r="E45" s="760">
        <v>296</v>
      </c>
      <c r="F45" s="370">
        <f t="shared" si="1"/>
        <v>99.328859060402692</v>
      </c>
      <c r="G45" s="761"/>
      <c r="H45" s="760">
        <v>0</v>
      </c>
      <c r="I45" s="370">
        <f t="shared" si="2"/>
        <v>0</v>
      </c>
      <c r="J45" s="761"/>
      <c r="K45" s="760">
        <v>2</v>
      </c>
      <c r="L45" s="372">
        <f t="shared" si="3"/>
        <v>0.67114093959731547</v>
      </c>
      <c r="M45" s="319"/>
    </row>
    <row r="46" spans="1:13" ht="13.4" customHeight="1">
      <c r="A46" s="33" t="s">
        <v>396</v>
      </c>
      <c r="B46" s="758">
        <f>IF(A46&lt;&gt;0,E46+H46+K46,"")</f>
        <v>411</v>
      </c>
      <c r="C46" s="406">
        <f>IF($A46&lt;&gt;0,B46/$B$11*100,"")</f>
        <v>1.7633430581774499</v>
      </c>
      <c r="D46" s="570"/>
      <c r="E46" s="760">
        <v>397</v>
      </c>
      <c r="F46" s="370">
        <f t="shared" si="1"/>
        <v>96.593673965936745</v>
      </c>
      <c r="G46" s="761"/>
      <c r="H46" s="760">
        <v>6</v>
      </c>
      <c r="I46" s="370">
        <f t="shared" si="2"/>
        <v>1.4598540145985401</v>
      </c>
      <c r="J46" s="761"/>
      <c r="K46" s="760">
        <v>8</v>
      </c>
      <c r="L46" s="372">
        <f>IF($A46&lt;&gt;0,K46/$B46*100,"")</f>
        <v>1.9464720194647203</v>
      </c>
      <c r="M46" s="319"/>
    </row>
    <row r="47" spans="1:13" ht="13.4" customHeight="1">
      <c r="A47" s="33" t="s">
        <v>187</v>
      </c>
      <c r="B47" s="758">
        <f>IF(A47&lt;&gt;0,E47+H47+K47,"")</f>
        <v>226</v>
      </c>
      <c r="C47" s="406">
        <f>IF($A47&lt;&gt;0,B47/$B$11*100,"")</f>
        <v>0.96962416337738111</v>
      </c>
      <c r="D47" s="570"/>
      <c r="E47" s="760">
        <v>220</v>
      </c>
      <c r="F47" s="370">
        <f t="shared" si="1"/>
        <v>97.345132743362825</v>
      </c>
      <c r="G47" s="761"/>
      <c r="H47" s="760">
        <v>3</v>
      </c>
      <c r="I47" s="370">
        <f t="shared" si="2"/>
        <v>1.3274336283185841</v>
      </c>
      <c r="J47" s="761"/>
      <c r="K47" s="760">
        <v>3</v>
      </c>
      <c r="L47" s="372">
        <f>IF($A47&lt;&gt;0,K47/$B47*100,"")</f>
        <v>1.3274336283185841</v>
      </c>
      <c r="M47" s="319"/>
    </row>
    <row r="48" spans="1:13" ht="13.4" customHeight="1">
      <c r="A48" s="33" t="s">
        <v>186</v>
      </c>
      <c r="B48" s="758">
        <f t="shared" si="4"/>
        <v>164</v>
      </c>
      <c r="C48" s="406">
        <f t="shared" si="0"/>
        <v>0.70362107430925003</v>
      </c>
      <c r="D48" s="570"/>
      <c r="E48" s="760">
        <v>156</v>
      </c>
      <c r="F48" s="370">
        <f t="shared" si="1"/>
        <v>95.121951219512198</v>
      </c>
      <c r="G48" s="761"/>
      <c r="H48" s="760">
        <v>4</v>
      </c>
      <c r="I48" s="370">
        <f t="shared" si="2"/>
        <v>2.4390243902439024</v>
      </c>
      <c r="J48" s="761"/>
      <c r="K48" s="760">
        <v>4</v>
      </c>
      <c r="L48" s="372">
        <f t="shared" si="3"/>
        <v>2.4390243902439024</v>
      </c>
      <c r="M48" s="319"/>
    </row>
    <row r="49" spans="1:13" ht="13.4" customHeight="1">
      <c r="A49" s="33" t="s">
        <v>185</v>
      </c>
      <c r="B49" s="758">
        <f t="shared" si="4"/>
        <v>299</v>
      </c>
      <c r="C49" s="406">
        <f t="shared" si="0"/>
        <v>1.282821348893084</v>
      </c>
      <c r="D49" s="570"/>
      <c r="E49" s="760">
        <v>290</v>
      </c>
      <c r="F49" s="370">
        <f t="shared" si="1"/>
        <v>96.989966555183955</v>
      </c>
      <c r="G49" s="761"/>
      <c r="H49" s="760">
        <v>6</v>
      </c>
      <c r="I49" s="370">
        <f t="shared" si="2"/>
        <v>2.0066889632107023</v>
      </c>
      <c r="J49" s="761"/>
      <c r="K49" s="760">
        <v>3</v>
      </c>
      <c r="L49" s="372">
        <f t="shared" si="3"/>
        <v>1.0033444816053512</v>
      </c>
      <c r="M49" s="319"/>
    </row>
    <row r="50" spans="1:13" ht="10" customHeight="1">
      <c r="A50" s="33"/>
      <c r="B50" s="758" t="str">
        <f t="shared" si="4"/>
        <v/>
      </c>
      <c r="C50" s="406" t="str">
        <f t="shared" si="0"/>
        <v/>
      </c>
      <c r="D50" s="570"/>
      <c r="E50" s="145"/>
      <c r="F50" s="370" t="str">
        <f t="shared" si="1"/>
        <v/>
      </c>
      <c r="G50" s="66"/>
      <c r="H50" s="145"/>
      <c r="I50" s="370" t="str">
        <f t="shared" si="2"/>
        <v/>
      </c>
      <c r="J50" s="66"/>
      <c r="K50" s="145"/>
      <c r="L50" s="372" t="str">
        <f t="shared" si="3"/>
        <v/>
      </c>
      <c r="M50" s="319"/>
    </row>
    <row r="51" spans="1:13" ht="13.4" customHeight="1">
      <c r="A51" s="33" t="s">
        <v>189</v>
      </c>
      <c r="B51" s="758">
        <f t="shared" si="4"/>
        <v>439</v>
      </c>
      <c r="C51" s="406">
        <f t="shared" si="0"/>
        <v>1.8834734854985411</v>
      </c>
      <c r="D51" s="570"/>
      <c r="E51" s="762">
        <v>430</v>
      </c>
      <c r="F51" s="370">
        <f t="shared" si="1"/>
        <v>97.949886104783602</v>
      </c>
      <c r="G51" s="763"/>
      <c r="H51" s="762">
        <v>4</v>
      </c>
      <c r="I51" s="370">
        <f t="shared" si="2"/>
        <v>0.91116173120728927</v>
      </c>
      <c r="J51" s="763"/>
      <c r="K51" s="762">
        <v>5</v>
      </c>
      <c r="L51" s="372">
        <f t="shared" si="3"/>
        <v>1.1389521640091116</v>
      </c>
      <c r="M51" s="319"/>
    </row>
    <row r="52" spans="1:13" ht="10" customHeight="1">
      <c r="A52" s="33"/>
      <c r="B52" s="758" t="str">
        <f t="shared" si="4"/>
        <v/>
      </c>
      <c r="C52" s="406" t="str">
        <f t="shared" si="0"/>
        <v/>
      </c>
      <c r="D52" s="570"/>
      <c r="E52" s="759"/>
      <c r="F52" s="370" t="str">
        <f t="shared" si="1"/>
        <v/>
      </c>
      <c r="G52" s="570"/>
      <c r="H52" s="759"/>
      <c r="I52" s="370" t="str">
        <f t="shared" si="2"/>
        <v/>
      </c>
      <c r="J52" s="382"/>
      <c r="K52" s="759"/>
      <c r="L52" s="372" t="str">
        <f t="shared" si="3"/>
        <v/>
      </c>
      <c r="M52" s="319"/>
    </row>
    <row r="53" spans="1:13" ht="13.4" customHeight="1">
      <c r="A53" s="33" t="s">
        <v>190</v>
      </c>
      <c r="B53" s="758">
        <f t="shared" si="4"/>
        <v>2005</v>
      </c>
      <c r="C53" s="406">
        <f t="shared" si="0"/>
        <v>8.6021966706710131</v>
      </c>
      <c r="D53" s="570"/>
      <c r="E53" s="759">
        <f>SUM(E54:E58)</f>
        <v>1926</v>
      </c>
      <c r="F53" s="370">
        <f t="shared" si="1"/>
        <v>96.059850374064837</v>
      </c>
      <c r="G53" s="570"/>
      <c r="H53" s="759">
        <f>SUM(H54:H58)</f>
        <v>37</v>
      </c>
      <c r="I53" s="370">
        <f t="shared" si="2"/>
        <v>1.8453865336658355</v>
      </c>
      <c r="J53" s="382"/>
      <c r="K53" s="759">
        <f>SUM(K54:K58)</f>
        <v>42</v>
      </c>
      <c r="L53" s="372">
        <f t="shared" si="3"/>
        <v>2.0947630922693268</v>
      </c>
      <c r="M53" s="319"/>
    </row>
    <row r="54" spans="1:13" ht="13.4" customHeight="1">
      <c r="A54" s="33" t="s">
        <v>191</v>
      </c>
      <c r="B54" s="758">
        <f t="shared" si="4"/>
        <v>61</v>
      </c>
      <c r="C54" s="406">
        <f t="shared" si="0"/>
        <v>0.26171271666380641</v>
      </c>
      <c r="D54" s="570"/>
      <c r="E54" s="760">
        <v>57</v>
      </c>
      <c r="F54" s="370">
        <f t="shared" si="1"/>
        <v>93.442622950819683</v>
      </c>
      <c r="G54" s="761"/>
      <c r="H54" s="760">
        <v>2</v>
      </c>
      <c r="I54" s="370">
        <f t="shared" si="2"/>
        <v>3.278688524590164</v>
      </c>
      <c r="J54" s="761"/>
      <c r="K54" s="760">
        <v>2</v>
      </c>
      <c r="L54" s="372">
        <f t="shared" si="3"/>
        <v>3.278688524590164</v>
      </c>
      <c r="M54" s="319"/>
    </row>
    <row r="55" spans="1:13" ht="13.4" customHeight="1">
      <c r="A55" s="33" t="s">
        <v>192</v>
      </c>
      <c r="B55" s="758">
        <f t="shared" si="4"/>
        <v>1228</v>
      </c>
      <c r="C55" s="406">
        <f t="shared" si="0"/>
        <v>5.2685773125107254</v>
      </c>
      <c r="D55" s="570"/>
      <c r="E55" s="760">
        <v>1177</v>
      </c>
      <c r="F55" s="370">
        <f t="shared" si="1"/>
        <v>95.846905537459278</v>
      </c>
      <c r="G55" s="761"/>
      <c r="H55" s="760">
        <v>24</v>
      </c>
      <c r="I55" s="370">
        <f t="shared" si="2"/>
        <v>1.9543973941368076</v>
      </c>
      <c r="J55" s="761"/>
      <c r="K55" s="760">
        <v>27</v>
      </c>
      <c r="L55" s="372">
        <f t="shared" si="3"/>
        <v>2.1986970684039089</v>
      </c>
      <c r="M55" s="319"/>
    </row>
    <row r="56" spans="1:13" ht="13.4" customHeight="1">
      <c r="A56" s="33" t="s">
        <v>193</v>
      </c>
      <c r="B56" s="758">
        <f t="shared" si="4"/>
        <v>231</v>
      </c>
      <c r="C56" s="406">
        <f t="shared" si="0"/>
        <v>0.99107602539900475</v>
      </c>
      <c r="D56" s="570"/>
      <c r="E56" s="760">
        <v>223</v>
      </c>
      <c r="F56" s="370">
        <f t="shared" si="1"/>
        <v>96.53679653679653</v>
      </c>
      <c r="G56" s="761"/>
      <c r="H56" s="760">
        <v>3</v>
      </c>
      <c r="I56" s="370">
        <f t="shared" si="2"/>
        <v>1.2987012987012987</v>
      </c>
      <c r="J56" s="761"/>
      <c r="K56" s="760">
        <v>5</v>
      </c>
      <c r="L56" s="372">
        <f t="shared" si="3"/>
        <v>2.1645021645021645</v>
      </c>
      <c r="M56" s="319"/>
    </row>
    <row r="57" spans="1:13" ht="13.4" customHeight="1">
      <c r="A57" s="33" t="s">
        <v>2032</v>
      </c>
      <c r="B57" s="758">
        <f t="shared" si="4"/>
        <v>331</v>
      </c>
      <c r="C57" s="406">
        <f t="shared" si="0"/>
        <v>1.4201132658314741</v>
      </c>
      <c r="D57" s="570"/>
      <c r="E57" s="760">
        <v>319</v>
      </c>
      <c r="F57" s="370">
        <f t="shared" si="1"/>
        <v>96.374622356495465</v>
      </c>
      <c r="G57" s="761"/>
      <c r="H57" s="760">
        <v>6</v>
      </c>
      <c r="I57" s="370">
        <f t="shared" si="2"/>
        <v>1.8126888217522661</v>
      </c>
      <c r="J57" s="761"/>
      <c r="K57" s="760">
        <v>6</v>
      </c>
      <c r="L57" s="372">
        <f t="shared" si="3"/>
        <v>1.8126888217522661</v>
      </c>
      <c r="M57" s="319"/>
    </row>
    <row r="58" spans="1:13" ht="13.4" customHeight="1">
      <c r="A58" s="33" t="s">
        <v>194</v>
      </c>
      <c r="B58" s="758">
        <f t="shared" si="4"/>
        <v>154</v>
      </c>
      <c r="C58" s="406">
        <f t="shared" si="0"/>
        <v>0.66071735026600309</v>
      </c>
      <c r="D58" s="570"/>
      <c r="E58" s="760">
        <v>150</v>
      </c>
      <c r="F58" s="370">
        <f t="shared" si="1"/>
        <v>97.402597402597408</v>
      </c>
      <c r="G58" s="761"/>
      <c r="H58" s="760">
        <v>2</v>
      </c>
      <c r="I58" s="370">
        <f t="shared" si="2"/>
        <v>1.2987012987012987</v>
      </c>
      <c r="J58" s="761"/>
      <c r="K58" s="760">
        <v>2</v>
      </c>
      <c r="L58" s="372">
        <f t="shared" si="3"/>
        <v>1.2987012987012987</v>
      </c>
      <c r="M58" s="319"/>
    </row>
    <row r="59" spans="1:13" ht="10" customHeight="1">
      <c r="A59" s="33"/>
      <c r="B59" s="758" t="str">
        <f t="shared" si="4"/>
        <v/>
      </c>
      <c r="C59" s="406" t="str">
        <f t="shared" si="0"/>
        <v/>
      </c>
      <c r="D59" s="570"/>
      <c r="E59" s="759"/>
      <c r="F59" s="370" t="str">
        <f t="shared" si="1"/>
        <v/>
      </c>
      <c r="G59" s="570"/>
      <c r="H59" s="759"/>
      <c r="I59" s="370" t="str">
        <f t="shared" si="2"/>
        <v/>
      </c>
      <c r="J59" s="382"/>
      <c r="K59" s="759"/>
      <c r="L59" s="372" t="str">
        <f t="shared" si="3"/>
        <v/>
      </c>
      <c r="M59" s="319"/>
    </row>
    <row r="60" spans="1:13" ht="13.4" customHeight="1">
      <c r="A60" s="47" t="s">
        <v>397</v>
      </c>
      <c r="B60" s="758">
        <f t="shared" si="4"/>
        <v>1844</v>
      </c>
      <c r="C60" s="406">
        <f t="shared" si="0"/>
        <v>7.9114467135747377</v>
      </c>
      <c r="D60" s="570"/>
      <c r="E60" s="759">
        <f>SUM(E61+E63+E70+E72)</f>
        <v>1813</v>
      </c>
      <c r="F60" s="370">
        <f t="shared" si="1"/>
        <v>98.31887201735357</v>
      </c>
      <c r="G60" s="570"/>
      <c r="H60" s="759">
        <f>SUM(H61+H63+H70+H72)</f>
        <v>11</v>
      </c>
      <c r="I60" s="370">
        <f t="shared" si="2"/>
        <v>0.59652928416485895</v>
      </c>
      <c r="J60" s="382"/>
      <c r="K60" s="759">
        <f>SUM(K61+K63+K70+K72)</f>
        <v>20</v>
      </c>
      <c r="L60" s="372">
        <f t="shared" si="3"/>
        <v>1.0845986984815619</v>
      </c>
      <c r="M60" s="319"/>
    </row>
    <row r="61" spans="1:13" ht="13.4" customHeight="1">
      <c r="A61" s="33" t="s">
        <v>398</v>
      </c>
      <c r="B61" s="758">
        <f t="shared" si="4"/>
        <v>252</v>
      </c>
      <c r="C61" s="406">
        <f t="shared" si="0"/>
        <v>1.0811738458898232</v>
      </c>
      <c r="D61" s="570"/>
      <c r="E61" s="762">
        <v>250</v>
      </c>
      <c r="F61" s="370">
        <f t="shared" si="1"/>
        <v>99.206349206349216</v>
      </c>
      <c r="G61" s="763"/>
      <c r="H61" s="762">
        <v>1</v>
      </c>
      <c r="I61" s="370">
        <f t="shared" si="2"/>
        <v>0.3968253968253968</v>
      </c>
      <c r="J61" s="763"/>
      <c r="K61" s="762">
        <v>1</v>
      </c>
      <c r="L61" s="372">
        <f t="shared" si="3"/>
        <v>0.3968253968253968</v>
      </c>
      <c r="M61" s="319"/>
    </row>
    <row r="62" spans="1:13" ht="10" customHeight="1">
      <c r="A62" s="33"/>
      <c r="B62" s="758" t="str">
        <f t="shared" si="4"/>
        <v/>
      </c>
      <c r="C62" s="406"/>
      <c r="D62" s="570"/>
      <c r="E62" s="759"/>
      <c r="F62" s="370" t="str">
        <f t="shared" si="1"/>
        <v/>
      </c>
      <c r="G62" s="570"/>
      <c r="H62" s="759"/>
      <c r="I62" s="370" t="str">
        <f t="shared" si="2"/>
        <v/>
      </c>
      <c r="J62" s="382"/>
      <c r="K62" s="759"/>
      <c r="L62" s="372"/>
      <c r="M62" s="319"/>
    </row>
    <row r="63" spans="1:13" ht="13.4" customHeight="1">
      <c r="A63" s="33" t="s">
        <v>195</v>
      </c>
      <c r="B63" s="758">
        <f t="shared" si="4"/>
        <v>1154</v>
      </c>
      <c r="C63" s="406">
        <f t="shared" si="0"/>
        <v>4.9510897545906989</v>
      </c>
      <c r="D63" s="570"/>
      <c r="E63" s="759">
        <f>SUM(E64:E68)</f>
        <v>1134</v>
      </c>
      <c r="F63" s="370">
        <f t="shared" si="1"/>
        <v>98.266897746967075</v>
      </c>
      <c r="G63" s="570"/>
      <c r="H63" s="759">
        <f>SUM(H64:H68)</f>
        <v>6</v>
      </c>
      <c r="I63" s="370">
        <f t="shared" si="2"/>
        <v>0.51993067590987874</v>
      </c>
      <c r="J63" s="382"/>
      <c r="K63" s="759">
        <f>SUM(K64:K68)</f>
        <v>14</v>
      </c>
      <c r="L63" s="372">
        <f t="shared" si="3"/>
        <v>1.2131715771230502</v>
      </c>
      <c r="M63" s="319"/>
    </row>
    <row r="64" spans="1:13" ht="13.4" customHeight="1">
      <c r="A64" s="33" t="s">
        <v>196</v>
      </c>
      <c r="B64" s="758">
        <f t="shared" si="4"/>
        <v>242</v>
      </c>
      <c r="C64" s="406">
        <f t="shared" si="0"/>
        <v>1.0382701218465762</v>
      </c>
      <c r="D64" s="570"/>
      <c r="E64" s="760">
        <v>237</v>
      </c>
      <c r="F64" s="370">
        <f t="shared" si="1"/>
        <v>97.933884297520663</v>
      </c>
      <c r="G64" s="761"/>
      <c r="H64" s="760">
        <v>0</v>
      </c>
      <c r="I64" s="370">
        <f t="shared" si="2"/>
        <v>0</v>
      </c>
      <c r="J64" s="761"/>
      <c r="K64" s="760">
        <v>5</v>
      </c>
      <c r="L64" s="372">
        <f t="shared" si="3"/>
        <v>2.0661157024793391</v>
      </c>
      <c r="M64" s="319"/>
    </row>
    <row r="65" spans="1:13" ht="13.4" customHeight="1">
      <c r="A65" s="33" t="s">
        <v>197</v>
      </c>
      <c r="B65" s="758">
        <f t="shared" si="4"/>
        <v>297</v>
      </c>
      <c r="C65" s="406">
        <f t="shared" si="0"/>
        <v>1.2742406040844345</v>
      </c>
      <c r="D65" s="570"/>
      <c r="E65" s="760">
        <v>292</v>
      </c>
      <c r="F65" s="370">
        <f t="shared" si="1"/>
        <v>98.316498316498311</v>
      </c>
      <c r="G65" s="761"/>
      <c r="H65" s="760">
        <v>3</v>
      </c>
      <c r="I65" s="370">
        <f t="shared" si="2"/>
        <v>1.0101010101010102</v>
      </c>
      <c r="J65" s="761"/>
      <c r="K65" s="760">
        <v>2</v>
      </c>
      <c r="L65" s="372">
        <f t="shared" si="3"/>
        <v>0.67340067340067333</v>
      </c>
      <c r="M65" s="319"/>
    </row>
    <row r="66" spans="1:13" ht="13.4" customHeight="1">
      <c r="A66" s="33" t="s">
        <v>199</v>
      </c>
      <c r="B66" s="758">
        <f>IF(A68&lt;&gt;0,E66+H66+K66,"")</f>
        <v>125</v>
      </c>
      <c r="C66" s="406">
        <f t="shared" si="0"/>
        <v>0.53629655054058689</v>
      </c>
      <c r="D66" s="570"/>
      <c r="E66" s="760">
        <v>122</v>
      </c>
      <c r="F66" s="370">
        <f t="shared" si="1"/>
        <v>97.6</v>
      </c>
      <c r="G66" s="761"/>
      <c r="H66" s="760">
        <v>2</v>
      </c>
      <c r="I66" s="370">
        <f t="shared" si="2"/>
        <v>1.6</v>
      </c>
      <c r="J66" s="761"/>
      <c r="K66" s="760">
        <v>1</v>
      </c>
      <c r="L66" s="372">
        <f>IF($A68&lt;&gt;0,K66/$B66*100,"")</f>
        <v>0.8</v>
      </c>
      <c r="M66" s="319"/>
    </row>
    <row r="67" spans="1:13" ht="13.4" customHeight="1">
      <c r="A67" t="s">
        <v>198</v>
      </c>
      <c r="B67" s="758">
        <f>IF(A67&lt;&gt;0,E67+H67+K67,"")</f>
        <v>81</v>
      </c>
      <c r="C67" s="406">
        <f t="shared" si="0"/>
        <v>0.34752016475030034</v>
      </c>
      <c r="D67" s="570"/>
      <c r="E67" s="760">
        <v>79</v>
      </c>
      <c r="F67" s="370">
        <f t="shared" si="1"/>
        <v>97.53086419753086</v>
      </c>
      <c r="G67" s="761"/>
      <c r="H67" s="760">
        <v>0</v>
      </c>
      <c r="I67" s="370">
        <f t="shared" si="2"/>
        <v>0</v>
      </c>
      <c r="J67" s="761"/>
      <c r="K67" s="760">
        <v>2</v>
      </c>
      <c r="L67" s="372">
        <f>IF($A68&lt;&gt;0,K67/$B67*100,"")</f>
        <v>2.4691358024691357</v>
      </c>
      <c r="M67" s="319"/>
    </row>
    <row r="68" spans="1:13" ht="13.4" customHeight="1">
      <c r="A68" s="33" t="s">
        <v>200</v>
      </c>
      <c r="B68" s="758">
        <f>IF(A66&lt;&gt;0,E68+H68+K68,"")</f>
        <v>409</v>
      </c>
      <c r="C68" s="406">
        <f t="shared" si="0"/>
        <v>1.7547623133688004</v>
      </c>
      <c r="D68" s="570"/>
      <c r="E68" s="760">
        <v>404</v>
      </c>
      <c r="F68" s="370">
        <f t="shared" si="1"/>
        <v>98.777506112469439</v>
      </c>
      <c r="G68" s="761"/>
      <c r="H68" s="760">
        <v>1</v>
      </c>
      <c r="I68" s="370">
        <f t="shared" si="2"/>
        <v>0.24449877750611246</v>
      </c>
      <c r="J68" s="761"/>
      <c r="K68" s="760">
        <v>4</v>
      </c>
      <c r="L68" s="372">
        <f>IF($A66&lt;&gt;0,K68/$B68*100,"")</f>
        <v>0.97799511002444983</v>
      </c>
      <c r="M68" s="319"/>
    </row>
    <row r="69" spans="1:13" ht="10" customHeight="1">
      <c r="A69" s="33"/>
      <c r="B69" s="758" t="str">
        <f t="shared" si="4"/>
        <v/>
      </c>
      <c r="C69" s="406"/>
      <c r="D69" s="570"/>
      <c r="E69" s="145"/>
      <c r="F69" s="370" t="str">
        <f t="shared" si="1"/>
        <v/>
      </c>
      <c r="G69" s="66"/>
      <c r="H69" s="145"/>
      <c r="I69" s="370" t="str">
        <f t="shared" si="2"/>
        <v/>
      </c>
      <c r="J69" s="66"/>
      <c r="K69" s="145"/>
      <c r="L69" s="372"/>
      <c r="M69" s="319"/>
    </row>
    <row r="70" spans="1:13" ht="13.4" customHeight="1">
      <c r="A70" s="33" t="s">
        <v>201</v>
      </c>
      <c r="B70" s="758">
        <f t="shared" si="4"/>
        <v>193</v>
      </c>
      <c r="C70" s="406">
        <f t="shared" si="0"/>
        <v>0.82804187403466623</v>
      </c>
      <c r="D70" s="570"/>
      <c r="E70" s="762">
        <v>190</v>
      </c>
      <c r="F70" s="370">
        <f t="shared" si="1"/>
        <v>98.445595854922274</v>
      </c>
      <c r="G70" s="763"/>
      <c r="H70" s="762">
        <v>1</v>
      </c>
      <c r="I70" s="370">
        <f t="shared" si="2"/>
        <v>0.5181347150259068</v>
      </c>
      <c r="J70" s="763"/>
      <c r="K70" s="762">
        <v>2</v>
      </c>
      <c r="L70" s="372">
        <f t="shared" si="3"/>
        <v>1.0362694300518136</v>
      </c>
      <c r="M70" s="319"/>
    </row>
    <row r="71" spans="1:13" ht="11.15" customHeight="1">
      <c r="A71" s="33"/>
      <c r="B71" s="758" t="str">
        <f t="shared" si="4"/>
        <v/>
      </c>
      <c r="C71" s="406" t="str">
        <f t="shared" si="0"/>
        <v/>
      </c>
      <c r="D71" s="570"/>
      <c r="E71" s="145"/>
      <c r="F71" s="370" t="str">
        <f t="shared" si="1"/>
        <v/>
      </c>
      <c r="G71" s="66"/>
      <c r="H71" s="145"/>
      <c r="I71" s="370" t="str">
        <f t="shared" si="2"/>
        <v/>
      </c>
      <c r="J71" s="66"/>
      <c r="K71" s="145"/>
      <c r="L71" s="372" t="str">
        <f t="shared" si="3"/>
        <v/>
      </c>
      <c r="M71" s="319"/>
    </row>
    <row r="72" spans="1:13" ht="13.4" customHeight="1">
      <c r="A72" s="33" t="s">
        <v>202</v>
      </c>
      <c r="B72" s="758">
        <f t="shared" si="4"/>
        <v>245</v>
      </c>
      <c r="C72" s="406">
        <f t="shared" si="0"/>
        <v>1.0511412390595503</v>
      </c>
      <c r="D72" s="570"/>
      <c r="E72" s="762">
        <v>239</v>
      </c>
      <c r="F72" s="370">
        <f t="shared" si="1"/>
        <v>97.551020408163268</v>
      </c>
      <c r="G72" s="763"/>
      <c r="H72" s="762">
        <v>3</v>
      </c>
      <c r="I72" s="370">
        <f t="shared" si="2"/>
        <v>1.2244897959183674</v>
      </c>
      <c r="J72" s="763"/>
      <c r="K72" s="762">
        <v>3</v>
      </c>
      <c r="L72" s="372">
        <f t="shared" si="3"/>
        <v>1.2244897959183674</v>
      </c>
      <c r="M72" s="319"/>
    </row>
    <row r="73" spans="1:13" ht="10" customHeight="1">
      <c r="A73" s="33"/>
      <c r="B73" s="758" t="str">
        <f t="shared" si="4"/>
        <v/>
      </c>
      <c r="C73" s="406" t="str">
        <f t="shared" si="0"/>
        <v/>
      </c>
      <c r="D73" s="570"/>
      <c r="E73" s="759"/>
      <c r="F73" s="370" t="str">
        <f t="shared" si="1"/>
        <v/>
      </c>
      <c r="G73" s="570"/>
      <c r="H73" s="759"/>
      <c r="I73" s="370" t="str">
        <f t="shared" si="2"/>
        <v/>
      </c>
      <c r="J73" s="382"/>
      <c r="K73" s="759"/>
      <c r="L73" s="372" t="str">
        <f t="shared" si="3"/>
        <v/>
      </c>
      <c r="M73" s="319"/>
    </row>
    <row r="74" spans="1:13" ht="13.4" customHeight="1">
      <c r="A74" s="47" t="s">
        <v>400</v>
      </c>
      <c r="B74" s="758">
        <f t="shared" si="4"/>
        <v>734</v>
      </c>
      <c r="C74" s="406">
        <f t="shared" si="0"/>
        <v>3.1491333447743264</v>
      </c>
      <c r="D74" s="570"/>
      <c r="E74" s="759">
        <f>E75</f>
        <v>723</v>
      </c>
      <c r="F74" s="370">
        <f t="shared" si="1"/>
        <v>98.501362397820159</v>
      </c>
      <c r="G74" s="570"/>
      <c r="H74" s="759">
        <f>H75</f>
        <v>3</v>
      </c>
      <c r="I74" s="370">
        <f t="shared" si="2"/>
        <v>0.40871934604904631</v>
      </c>
      <c r="J74" s="382"/>
      <c r="K74" s="759">
        <f>K75</f>
        <v>8</v>
      </c>
      <c r="L74" s="372">
        <f t="shared" si="3"/>
        <v>1.0899182561307901</v>
      </c>
      <c r="M74" s="319"/>
    </row>
    <row r="75" spans="1:13" ht="13.4" customHeight="1">
      <c r="A75" s="33" t="s">
        <v>203</v>
      </c>
      <c r="B75" s="758">
        <f t="shared" si="4"/>
        <v>734</v>
      </c>
      <c r="C75" s="406">
        <f t="shared" si="0"/>
        <v>3.1491333447743264</v>
      </c>
      <c r="D75" s="570"/>
      <c r="E75" s="759">
        <f>SUM(E76:E79)</f>
        <v>723</v>
      </c>
      <c r="F75" s="370">
        <f t="shared" si="1"/>
        <v>98.501362397820159</v>
      </c>
      <c r="G75" s="570"/>
      <c r="H75" s="759">
        <f>SUM(H76:H79)</f>
        <v>3</v>
      </c>
      <c r="I75" s="370">
        <f t="shared" si="2"/>
        <v>0.40871934604904631</v>
      </c>
      <c r="J75" s="382"/>
      <c r="K75" s="759">
        <f>SUM(K76:K79)</f>
        <v>8</v>
      </c>
      <c r="L75" s="372">
        <f t="shared" si="3"/>
        <v>1.0899182561307901</v>
      </c>
      <c r="M75" s="319"/>
    </row>
    <row r="76" spans="1:13" ht="13.4" customHeight="1">
      <c r="A76" s="33" t="s">
        <v>204</v>
      </c>
      <c r="B76" s="758">
        <f t="shared" si="4"/>
        <v>226</v>
      </c>
      <c r="C76" s="406">
        <f t="shared" ref="C76:C101" si="5">IF($A76&lt;&gt;0,B76/$B$11*100,"")</f>
        <v>0.96962416337738111</v>
      </c>
      <c r="D76" s="570"/>
      <c r="E76" s="760">
        <v>220</v>
      </c>
      <c r="F76" s="370">
        <f t="shared" ref="F76:F101" si="6">IF($A76&lt;&gt;0,E76/$B76*100,"")</f>
        <v>97.345132743362825</v>
      </c>
      <c r="G76" s="761"/>
      <c r="H76" s="760">
        <v>3</v>
      </c>
      <c r="I76" s="370">
        <f t="shared" ref="I76:I101" si="7">IF($A76&lt;&gt;0,H76/$B76*100,"")</f>
        <v>1.3274336283185841</v>
      </c>
      <c r="J76" s="761"/>
      <c r="K76" s="760">
        <v>3</v>
      </c>
      <c r="L76" s="372">
        <f t="shared" ref="L76:L101" si="8">IF($A76&lt;&gt;0,K76/$B76*100,"")</f>
        <v>1.3274336283185841</v>
      </c>
      <c r="M76" s="319"/>
    </row>
    <row r="77" spans="1:13" ht="13.4" customHeight="1">
      <c r="A77" s="33" t="s">
        <v>205</v>
      </c>
      <c r="B77" s="758">
        <f t="shared" si="4"/>
        <v>263</v>
      </c>
      <c r="C77" s="406">
        <f t="shared" si="5"/>
        <v>1.1283679423373949</v>
      </c>
      <c r="D77" s="570"/>
      <c r="E77" s="760">
        <v>261</v>
      </c>
      <c r="F77" s="370">
        <f t="shared" si="6"/>
        <v>99.239543726235752</v>
      </c>
      <c r="G77" s="761"/>
      <c r="H77" s="760">
        <v>0</v>
      </c>
      <c r="I77" s="370">
        <f t="shared" si="7"/>
        <v>0</v>
      </c>
      <c r="J77" s="761"/>
      <c r="K77" s="760">
        <v>2</v>
      </c>
      <c r="L77" s="372">
        <f t="shared" si="8"/>
        <v>0.76045627376425851</v>
      </c>
      <c r="M77" s="319"/>
    </row>
    <row r="78" spans="1:13" ht="13.4" customHeight="1">
      <c r="A78" s="33" t="s">
        <v>206</v>
      </c>
      <c r="B78" s="758">
        <f t="shared" ref="B78:B101" si="9">IF(A78&lt;&gt;0,E78+H78+K78,"")</f>
        <v>173</v>
      </c>
      <c r="C78" s="406">
        <f t="shared" si="5"/>
        <v>0.74223442594817235</v>
      </c>
      <c r="D78" s="570"/>
      <c r="E78" s="760">
        <v>171</v>
      </c>
      <c r="F78" s="370">
        <f t="shared" si="6"/>
        <v>98.843930635838149</v>
      </c>
      <c r="G78" s="761"/>
      <c r="H78" s="760">
        <v>0</v>
      </c>
      <c r="I78" s="370">
        <f t="shared" si="7"/>
        <v>0</v>
      </c>
      <c r="J78" s="761"/>
      <c r="K78" s="760">
        <v>2</v>
      </c>
      <c r="L78" s="372">
        <f t="shared" si="8"/>
        <v>1.1560693641618496</v>
      </c>
      <c r="M78" s="319"/>
    </row>
    <row r="79" spans="1:13" ht="13.4" customHeight="1">
      <c r="A79" s="33" t="s">
        <v>207</v>
      </c>
      <c r="B79" s="758">
        <f t="shared" si="9"/>
        <v>72</v>
      </c>
      <c r="C79" s="406">
        <f t="shared" si="5"/>
        <v>0.30890681311137808</v>
      </c>
      <c r="D79" s="570"/>
      <c r="E79" s="760">
        <v>71</v>
      </c>
      <c r="F79" s="370">
        <f t="shared" si="6"/>
        <v>98.611111111111114</v>
      </c>
      <c r="G79" s="761"/>
      <c r="H79" s="760">
        <v>0</v>
      </c>
      <c r="I79" s="370">
        <f t="shared" si="7"/>
        <v>0</v>
      </c>
      <c r="J79" s="761"/>
      <c r="K79" s="760">
        <v>1</v>
      </c>
      <c r="L79" s="372">
        <f t="shared" si="8"/>
        <v>1.3888888888888888</v>
      </c>
      <c r="M79" s="319"/>
    </row>
    <row r="80" spans="1:13" ht="10" customHeight="1">
      <c r="A80" s="33"/>
      <c r="B80" s="758"/>
      <c r="C80" s="406"/>
      <c r="D80" s="570"/>
      <c r="E80" s="764"/>
      <c r="F80" s="370" t="str">
        <f t="shared" si="6"/>
        <v/>
      </c>
      <c r="G80" s="570"/>
      <c r="H80" s="764"/>
      <c r="I80" s="370" t="str">
        <f t="shared" si="7"/>
        <v/>
      </c>
      <c r="J80" s="382"/>
      <c r="K80" s="764"/>
      <c r="L80" s="372"/>
      <c r="M80" s="319"/>
    </row>
    <row r="81" spans="1:13" ht="16.399999999999999" customHeight="1">
      <c r="A81" s="47" t="s">
        <v>468</v>
      </c>
      <c r="B81" s="758">
        <f t="shared" si="9"/>
        <v>2794</v>
      </c>
      <c r="C81" s="406">
        <f t="shared" si="5"/>
        <v>11.987300497683199</v>
      </c>
      <c r="D81" s="570"/>
      <c r="E81" s="398">
        <f>SUM(E82)</f>
        <v>2777</v>
      </c>
      <c r="F81" s="370">
        <f t="shared" si="6"/>
        <v>99.391553328561201</v>
      </c>
      <c r="G81" s="570"/>
      <c r="H81" s="759">
        <f>SUM(H82)</f>
        <v>4</v>
      </c>
      <c r="I81" s="370">
        <f t="shared" si="7"/>
        <v>0.14316392269148173</v>
      </c>
      <c r="J81" s="382"/>
      <c r="K81" s="759">
        <f>SUM(K82)</f>
        <v>13</v>
      </c>
      <c r="L81" s="372">
        <f t="shared" si="8"/>
        <v>0.46528274874731562</v>
      </c>
      <c r="M81" s="319"/>
    </row>
    <row r="82" spans="1:13" ht="13.4" customHeight="1">
      <c r="A82" s="33" t="s">
        <v>209</v>
      </c>
      <c r="B82" s="758">
        <f t="shared" si="9"/>
        <v>2794</v>
      </c>
      <c r="C82" s="406">
        <f t="shared" si="5"/>
        <v>11.987300497683199</v>
      </c>
      <c r="D82" s="570"/>
      <c r="E82" s="759">
        <f>SUM(E83:E91)</f>
        <v>2777</v>
      </c>
      <c r="F82" s="370">
        <f t="shared" si="6"/>
        <v>99.391553328561201</v>
      </c>
      <c r="G82" s="570"/>
      <c r="H82" s="759">
        <f>SUM(H83:H91)</f>
        <v>4</v>
      </c>
      <c r="I82" s="370">
        <f t="shared" si="7"/>
        <v>0.14316392269148173</v>
      </c>
      <c r="J82" s="382"/>
      <c r="K82" s="759">
        <f>SUM(K83:K91)</f>
        <v>13</v>
      </c>
      <c r="L82" s="372">
        <f t="shared" si="8"/>
        <v>0.46528274874731562</v>
      </c>
      <c r="M82" s="319"/>
    </row>
    <row r="83" spans="1:13" ht="13.4" customHeight="1">
      <c r="A83" s="33" t="s">
        <v>1457</v>
      </c>
      <c r="B83" s="758">
        <f t="shared" si="9"/>
        <v>330</v>
      </c>
      <c r="C83" s="406">
        <f t="shared" si="5"/>
        <v>1.4158228934271495</v>
      </c>
      <c r="D83" s="570"/>
      <c r="E83" s="760">
        <v>330</v>
      </c>
      <c r="F83" s="370">
        <f t="shared" si="6"/>
        <v>100</v>
      </c>
      <c r="G83" s="761"/>
      <c r="H83" s="760">
        <v>0</v>
      </c>
      <c r="I83" s="370">
        <f t="shared" si="7"/>
        <v>0</v>
      </c>
      <c r="J83" s="761"/>
      <c r="K83" s="760">
        <v>0</v>
      </c>
      <c r="L83" s="372">
        <f t="shared" si="8"/>
        <v>0</v>
      </c>
      <c r="M83" s="319"/>
    </row>
    <row r="84" spans="1:13" ht="13.4" customHeight="1">
      <c r="A84" s="33" t="s">
        <v>210</v>
      </c>
      <c r="B84" s="758">
        <f t="shared" si="9"/>
        <v>411</v>
      </c>
      <c r="C84" s="406">
        <f t="shared" si="5"/>
        <v>1.7633430581774499</v>
      </c>
      <c r="D84" s="570"/>
      <c r="E84" s="760">
        <v>408</v>
      </c>
      <c r="F84" s="370">
        <f t="shared" si="6"/>
        <v>99.270072992700733</v>
      </c>
      <c r="G84" s="761"/>
      <c r="H84" s="760">
        <v>0</v>
      </c>
      <c r="I84" s="370">
        <f t="shared" si="7"/>
        <v>0</v>
      </c>
      <c r="J84" s="761"/>
      <c r="K84" s="760">
        <v>3</v>
      </c>
      <c r="L84" s="372">
        <f t="shared" si="8"/>
        <v>0.72992700729927007</v>
      </c>
      <c r="M84" s="319"/>
    </row>
    <row r="85" spans="1:13" ht="13.4" customHeight="1">
      <c r="A85" s="33" t="s">
        <v>212</v>
      </c>
      <c r="B85" s="758">
        <f t="shared" si="9"/>
        <v>510</v>
      </c>
      <c r="C85" s="406">
        <f t="shared" si="5"/>
        <v>2.1880899262055946</v>
      </c>
      <c r="D85" s="570"/>
      <c r="E85" s="760">
        <v>505</v>
      </c>
      <c r="F85" s="370">
        <f t="shared" si="6"/>
        <v>99.019607843137265</v>
      </c>
      <c r="G85" s="761"/>
      <c r="H85" s="760">
        <v>1</v>
      </c>
      <c r="I85" s="370">
        <f t="shared" si="7"/>
        <v>0.19607843137254902</v>
      </c>
      <c r="J85" s="761"/>
      <c r="K85" s="760">
        <v>4</v>
      </c>
      <c r="L85" s="372">
        <f t="shared" si="8"/>
        <v>0.78431372549019607</v>
      </c>
      <c r="M85" s="319"/>
    </row>
    <row r="86" spans="1:13" ht="13.4" customHeight="1">
      <c r="A86" s="33" t="s">
        <v>214</v>
      </c>
      <c r="B86" s="758">
        <f t="shared" si="9"/>
        <v>160</v>
      </c>
      <c r="C86" s="406">
        <f t="shared" si="5"/>
        <v>0.68645958469195123</v>
      </c>
      <c r="D86" s="570"/>
      <c r="E86" s="760">
        <v>159</v>
      </c>
      <c r="F86" s="370">
        <f t="shared" si="6"/>
        <v>99.375</v>
      </c>
      <c r="G86" s="761"/>
      <c r="H86" s="760">
        <v>1</v>
      </c>
      <c r="I86" s="370">
        <f t="shared" si="7"/>
        <v>0.625</v>
      </c>
      <c r="J86" s="761"/>
      <c r="K86" s="760">
        <v>0</v>
      </c>
      <c r="L86" s="372">
        <f t="shared" si="8"/>
        <v>0</v>
      </c>
      <c r="M86" s="319"/>
    </row>
    <row r="87" spans="1:13" ht="13.4" customHeight="1">
      <c r="A87" s="33" t="s">
        <v>213</v>
      </c>
      <c r="B87" s="758">
        <f t="shared" si="9"/>
        <v>205</v>
      </c>
      <c r="C87" s="406">
        <f t="shared" si="5"/>
        <v>0.87952634288656262</v>
      </c>
      <c r="D87" s="570"/>
      <c r="E87" s="760">
        <v>205</v>
      </c>
      <c r="F87" s="370">
        <f t="shared" si="6"/>
        <v>100</v>
      </c>
      <c r="G87" s="761"/>
      <c r="H87" s="760">
        <v>0</v>
      </c>
      <c r="I87" s="370">
        <f t="shared" si="7"/>
        <v>0</v>
      </c>
      <c r="J87" s="761"/>
      <c r="K87" s="760">
        <v>0</v>
      </c>
      <c r="L87" s="372">
        <f t="shared" si="8"/>
        <v>0</v>
      </c>
      <c r="M87" s="319"/>
    </row>
    <row r="88" spans="1:13" ht="13.4" customHeight="1">
      <c r="A88" s="33" t="s">
        <v>211</v>
      </c>
      <c r="B88" s="758">
        <f t="shared" si="9"/>
        <v>289</v>
      </c>
      <c r="C88" s="406">
        <f t="shared" si="5"/>
        <v>1.2399176248498369</v>
      </c>
      <c r="D88" s="570"/>
      <c r="E88" s="760">
        <v>287</v>
      </c>
      <c r="F88" s="370">
        <f t="shared" si="6"/>
        <v>99.307958477508649</v>
      </c>
      <c r="G88" s="761"/>
      <c r="H88" s="760">
        <v>1</v>
      </c>
      <c r="I88" s="370">
        <f t="shared" si="7"/>
        <v>0.34602076124567477</v>
      </c>
      <c r="J88" s="761"/>
      <c r="K88" s="760">
        <v>1</v>
      </c>
      <c r="L88" s="372">
        <f t="shared" si="8"/>
        <v>0.34602076124567477</v>
      </c>
      <c r="M88" s="319"/>
    </row>
    <row r="89" spans="1:13" ht="13.4" customHeight="1">
      <c r="A89" s="33" t="s">
        <v>215</v>
      </c>
      <c r="B89" s="758">
        <f t="shared" si="9"/>
        <v>303</v>
      </c>
      <c r="C89" s="406">
        <f t="shared" si="5"/>
        <v>1.2999828385103827</v>
      </c>
      <c r="D89" s="570"/>
      <c r="E89" s="760">
        <v>299</v>
      </c>
      <c r="F89" s="370">
        <f t="shared" si="6"/>
        <v>98.679867986798669</v>
      </c>
      <c r="G89" s="761"/>
      <c r="H89" s="760">
        <v>1</v>
      </c>
      <c r="I89" s="370">
        <f t="shared" si="7"/>
        <v>0.33003300330033003</v>
      </c>
      <c r="J89" s="761"/>
      <c r="K89" s="760">
        <v>3</v>
      </c>
      <c r="L89" s="372">
        <f t="shared" si="8"/>
        <v>0.99009900990099009</v>
      </c>
      <c r="M89" s="319"/>
    </row>
    <row r="90" spans="1:13" ht="13.4" customHeight="1">
      <c r="A90" t="s">
        <v>948</v>
      </c>
      <c r="B90" s="758">
        <f t="shared" si="9"/>
        <v>275</v>
      </c>
      <c r="C90" s="406">
        <f t="shared" si="5"/>
        <v>1.1798524111892912</v>
      </c>
      <c r="D90" s="570"/>
      <c r="E90" s="760">
        <v>274</v>
      </c>
      <c r="F90" s="370">
        <f t="shared" si="6"/>
        <v>99.63636363636364</v>
      </c>
      <c r="G90" s="761"/>
      <c r="H90" s="760">
        <v>0</v>
      </c>
      <c r="I90" s="370">
        <f t="shared" si="7"/>
        <v>0</v>
      </c>
      <c r="J90" s="761"/>
      <c r="K90" s="760">
        <v>1</v>
      </c>
      <c r="L90" s="372">
        <f t="shared" si="8"/>
        <v>0.36363636363636365</v>
      </c>
      <c r="M90" s="319"/>
    </row>
    <row r="91" spans="1:13" ht="13.4" customHeight="1">
      <c r="A91" s="33" t="s">
        <v>403</v>
      </c>
      <c r="B91" s="758">
        <f t="shared" si="9"/>
        <v>311</v>
      </c>
      <c r="C91" s="406">
        <f t="shared" si="5"/>
        <v>1.3343058177449802</v>
      </c>
      <c r="D91" s="570"/>
      <c r="E91" s="760">
        <v>310</v>
      </c>
      <c r="F91" s="370">
        <f t="shared" si="6"/>
        <v>99.678456591639872</v>
      </c>
      <c r="G91" s="761"/>
      <c r="H91" s="760">
        <v>0</v>
      </c>
      <c r="I91" s="370">
        <f t="shared" si="7"/>
        <v>0</v>
      </c>
      <c r="J91" s="761"/>
      <c r="K91" s="760">
        <v>1</v>
      </c>
      <c r="L91" s="372">
        <f t="shared" si="8"/>
        <v>0.32154340836012862</v>
      </c>
      <c r="M91" s="319"/>
    </row>
    <row r="92" spans="1:13" ht="9.75" customHeight="1">
      <c r="A92" s="33"/>
      <c r="B92" s="758" t="str">
        <f t="shared" si="9"/>
        <v/>
      </c>
      <c r="C92" s="406" t="str">
        <f t="shared" si="5"/>
        <v/>
      </c>
      <c r="D92" s="570"/>
      <c r="E92" s="33"/>
      <c r="F92" s="370" t="str">
        <f t="shared" si="6"/>
        <v/>
      </c>
      <c r="G92" s="33"/>
      <c r="H92" s="33"/>
      <c r="I92" s="370" t="str">
        <f t="shared" si="7"/>
        <v/>
      </c>
      <c r="J92" s="33"/>
      <c r="K92" s="33"/>
      <c r="L92" s="372" t="str">
        <f t="shared" si="8"/>
        <v/>
      </c>
      <c r="M92" s="319"/>
    </row>
    <row r="93" spans="1:13" ht="13.4" customHeight="1">
      <c r="A93" s="33" t="s">
        <v>1505</v>
      </c>
      <c r="B93" s="758">
        <f t="shared" si="9"/>
        <v>393</v>
      </c>
      <c r="C93" s="406">
        <f t="shared" si="5"/>
        <v>1.6861163548996052</v>
      </c>
      <c r="D93" s="570"/>
      <c r="E93" s="760">
        <v>389</v>
      </c>
      <c r="F93" s="370">
        <f t="shared" si="6"/>
        <v>98.9821882951654</v>
      </c>
      <c r="G93" s="761"/>
      <c r="H93" s="760">
        <v>2</v>
      </c>
      <c r="I93" s="370">
        <f t="shared" si="7"/>
        <v>0.5089058524173028</v>
      </c>
      <c r="J93" s="761"/>
      <c r="K93" s="760">
        <v>2</v>
      </c>
      <c r="L93" s="372">
        <f t="shared" si="8"/>
        <v>0.5089058524173028</v>
      </c>
      <c r="M93" s="319"/>
    </row>
    <row r="94" spans="1:13" ht="10" customHeight="1">
      <c r="A94" s="33"/>
      <c r="B94" s="758" t="str">
        <f t="shared" si="9"/>
        <v/>
      </c>
      <c r="C94" s="406" t="str">
        <f t="shared" si="5"/>
        <v/>
      </c>
      <c r="D94" s="570"/>
      <c r="E94" s="759"/>
      <c r="F94" s="370" t="str">
        <f t="shared" si="6"/>
        <v/>
      </c>
      <c r="G94" s="570"/>
      <c r="H94" s="759"/>
      <c r="I94" s="370" t="str">
        <f t="shared" si="7"/>
        <v/>
      </c>
      <c r="J94" s="382"/>
      <c r="K94" s="398"/>
      <c r="L94" s="372" t="str">
        <f t="shared" si="8"/>
        <v/>
      </c>
      <c r="M94" s="319"/>
    </row>
    <row r="95" spans="1:13" ht="12" customHeight="1">
      <c r="A95" s="728" t="s">
        <v>410</v>
      </c>
      <c r="B95" s="758">
        <f t="shared" si="9"/>
        <v>8423</v>
      </c>
      <c r="C95" s="406">
        <f t="shared" si="5"/>
        <v>36.137806761626912</v>
      </c>
      <c r="D95" s="570"/>
      <c r="E95" s="759">
        <f>SUM(E96:E101)</f>
        <v>8193</v>
      </c>
      <c r="F95" s="370">
        <f t="shared" si="6"/>
        <v>97.269381455538408</v>
      </c>
      <c r="G95" s="570"/>
      <c r="H95" s="759">
        <f>SUM(H96:H101)</f>
        <v>95</v>
      </c>
      <c r="I95" s="370">
        <f t="shared" si="7"/>
        <v>1.1278641814080494</v>
      </c>
      <c r="J95" s="382"/>
      <c r="K95" s="759">
        <f>SUM(K96:K101)</f>
        <v>135</v>
      </c>
      <c r="L95" s="372">
        <f t="shared" si="8"/>
        <v>1.6027543630535439</v>
      </c>
      <c r="M95" s="319"/>
    </row>
    <row r="96" spans="1:13" ht="13.4" customHeight="1">
      <c r="A96" s="33" t="s">
        <v>411</v>
      </c>
      <c r="B96" s="758">
        <f t="shared" si="9"/>
        <v>2321</v>
      </c>
      <c r="C96" s="406">
        <f t="shared" si="5"/>
        <v>9.9579543504376193</v>
      </c>
      <c r="D96" s="570"/>
      <c r="E96" s="760">
        <v>2254</v>
      </c>
      <c r="F96" s="370">
        <f t="shared" si="6"/>
        <v>97.113313227057304</v>
      </c>
      <c r="G96" s="761"/>
      <c r="H96" s="760">
        <v>32</v>
      </c>
      <c r="I96" s="370">
        <f t="shared" si="7"/>
        <v>1.3787160706591985</v>
      </c>
      <c r="J96" s="761"/>
      <c r="K96" s="760">
        <v>35</v>
      </c>
      <c r="L96" s="372">
        <f t="shared" si="8"/>
        <v>1.5079707022834985</v>
      </c>
      <c r="M96" s="319"/>
    </row>
    <row r="97" spans="1:13" ht="13.4" customHeight="1">
      <c r="A97" s="33" t="s">
        <v>412</v>
      </c>
      <c r="B97" s="758">
        <f t="shared" si="9"/>
        <v>1699</v>
      </c>
      <c r="C97" s="406">
        <f t="shared" si="5"/>
        <v>7.289342714947658</v>
      </c>
      <c r="D97" s="570"/>
      <c r="E97" s="760">
        <v>1650</v>
      </c>
      <c r="F97" s="370">
        <f t="shared" si="6"/>
        <v>97.115950559152438</v>
      </c>
      <c r="G97" s="761"/>
      <c r="H97" s="760">
        <v>21</v>
      </c>
      <c r="I97" s="370">
        <f t="shared" si="7"/>
        <v>1.2360211889346673</v>
      </c>
      <c r="J97" s="761"/>
      <c r="K97" s="760">
        <v>28</v>
      </c>
      <c r="L97" s="372">
        <f t="shared" si="8"/>
        <v>1.6480282519128899</v>
      </c>
      <c r="M97" s="319"/>
    </row>
    <row r="98" spans="1:13" ht="13.4" customHeight="1">
      <c r="A98" s="33" t="s">
        <v>413</v>
      </c>
      <c r="B98" s="758">
        <f t="shared" si="9"/>
        <v>1737</v>
      </c>
      <c r="C98" s="406">
        <f t="shared" si="5"/>
        <v>7.4523768663119956</v>
      </c>
      <c r="D98" s="69"/>
      <c r="E98" s="760">
        <v>1693</v>
      </c>
      <c r="F98" s="370">
        <f t="shared" si="6"/>
        <v>97.466896948762241</v>
      </c>
      <c r="G98" s="761"/>
      <c r="H98" s="760">
        <v>16</v>
      </c>
      <c r="I98" s="370">
        <f t="shared" si="7"/>
        <v>0.92112838226827876</v>
      </c>
      <c r="J98" s="761"/>
      <c r="K98" s="760">
        <v>28</v>
      </c>
      <c r="L98" s="372">
        <f t="shared" si="8"/>
        <v>1.6119746689694874</v>
      </c>
      <c r="M98" s="319"/>
    </row>
    <row r="99" spans="1:13" ht="13.4" customHeight="1">
      <c r="A99" s="33" t="s">
        <v>414</v>
      </c>
      <c r="B99" s="758">
        <f t="shared" si="9"/>
        <v>1120</v>
      </c>
      <c r="C99" s="406">
        <f t="shared" si="5"/>
        <v>4.8052170928436588</v>
      </c>
      <c r="D99" s="69"/>
      <c r="E99" s="760">
        <v>1087</v>
      </c>
      <c r="F99" s="370">
        <f t="shared" si="6"/>
        <v>97.053571428571431</v>
      </c>
      <c r="G99" s="761"/>
      <c r="H99" s="760">
        <v>14</v>
      </c>
      <c r="I99" s="370">
        <f t="shared" si="7"/>
        <v>1.25</v>
      </c>
      <c r="J99" s="761"/>
      <c r="K99" s="760">
        <v>19</v>
      </c>
      <c r="L99" s="372">
        <f t="shared" si="8"/>
        <v>1.6964285714285714</v>
      </c>
    </row>
    <row r="100" spans="1:13" ht="13.4" customHeight="1">
      <c r="A100" s="33" t="s">
        <v>1248</v>
      </c>
      <c r="B100" s="758">
        <f t="shared" si="9"/>
        <v>1093</v>
      </c>
      <c r="C100" s="406">
        <f>IF($A100&lt;&gt;0,B100/$B$11*100,"")</f>
        <v>4.6893770379268922</v>
      </c>
      <c r="D100" s="69"/>
      <c r="E100" s="760">
        <v>1071</v>
      </c>
      <c r="F100" s="370">
        <f>IF($A100&lt;&gt;0,E100/$B100*100,"")</f>
        <v>97.987191216834404</v>
      </c>
      <c r="G100" s="761"/>
      <c r="H100" s="760">
        <v>11</v>
      </c>
      <c r="I100" s="370">
        <f>IF($A100&lt;&gt;0,H100/$B100*100,"")</f>
        <v>1.0064043915827996</v>
      </c>
      <c r="J100" s="761"/>
      <c r="K100" s="760">
        <v>11</v>
      </c>
      <c r="L100" s="372">
        <f t="shared" si="8"/>
        <v>1.0064043915827996</v>
      </c>
    </row>
    <row r="101" spans="1:13" ht="13.4" customHeight="1">
      <c r="A101" s="33" t="s">
        <v>1535</v>
      </c>
      <c r="B101" s="758">
        <f t="shared" si="9"/>
        <v>453</v>
      </c>
      <c r="C101" s="406">
        <f t="shared" si="5"/>
        <v>1.9435386991590871</v>
      </c>
      <c r="D101" s="69"/>
      <c r="E101" s="760">
        <v>438</v>
      </c>
      <c r="F101" s="370">
        <f t="shared" si="6"/>
        <v>96.688741721854313</v>
      </c>
      <c r="G101" s="761"/>
      <c r="H101" s="760">
        <v>1</v>
      </c>
      <c r="I101" s="370">
        <f t="shared" si="7"/>
        <v>0.22075055187637968</v>
      </c>
      <c r="J101" s="761"/>
      <c r="K101" s="760">
        <v>14</v>
      </c>
      <c r="L101" s="372">
        <f t="shared" si="8"/>
        <v>3.0905077262693159</v>
      </c>
    </row>
    <row r="102" spans="1:13" ht="10" customHeight="1" thickBot="1">
      <c r="B102" s="756" t="str">
        <f>IF(A102&lt;&gt;0,E102+H102+K102+#REF!,"")</f>
        <v/>
      </c>
    </row>
    <row r="103" spans="1:13" ht="7.5" customHeight="1">
      <c r="A103" s="15"/>
      <c r="B103" s="746"/>
      <c r="C103" s="747"/>
      <c r="D103" s="316"/>
      <c r="E103" s="748"/>
      <c r="F103" s="749"/>
      <c r="G103" s="316"/>
      <c r="H103" s="748"/>
      <c r="I103" s="749"/>
      <c r="J103" s="749"/>
      <c r="K103" s="748"/>
      <c r="L103" s="316"/>
      <c r="M103" s="316"/>
    </row>
    <row r="104" spans="1:13" ht="12.75" customHeight="1">
      <c r="A104" s="399" t="s">
        <v>1816</v>
      </c>
      <c r="B104" s="756"/>
      <c r="C104" s="597"/>
      <c r="D104" s="319"/>
      <c r="E104" s="757"/>
      <c r="F104" s="42"/>
      <c r="G104" s="319"/>
      <c r="H104" s="757"/>
      <c r="I104" s="42"/>
      <c r="J104" s="42"/>
      <c r="K104" s="757"/>
      <c r="L104" s="319"/>
      <c r="M104" s="319"/>
    </row>
    <row r="105" spans="1:13" ht="13.5" customHeight="1">
      <c r="A105" s="33" t="s">
        <v>1260</v>
      </c>
      <c r="D105" s="53"/>
      <c r="G105" s="53"/>
      <c r="J105" s="3"/>
    </row>
    <row r="106" spans="1:13" ht="13.5" customHeight="1">
      <c r="A106" s="51" t="s">
        <v>1820</v>
      </c>
    </row>
    <row r="107" spans="1:13" ht="10" customHeight="1">
      <c r="A107" s="39"/>
    </row>
    <row r="108" spans="1:13" ht="11.15" customHeight="1">
      <c r="A108" t="s">
        <v>1261</v>
      </c>
    </row>
    <row r="109" spans="1:13" ht="13.4" customHeight="1">
      <c r="A109" t="s">
        <v>1232</v>
      </c>
    </row>
    <row r="110" spans="1:13" ht="13.4" customHeight="1"/>
    <row r="111" spans="1:13" ht="13.4" customHeight="1"/>
  </sheetData>
  <mergeCells count="4">
    <mergeCell ref="B7:C7"/>
    <mergeCell ref="E7:F7"/>
    <mergeCell ref="H7:I7"/>
    <mergeCell ref="K7:L7"/>
  </mergeCells>
  <conditionalFormatting sqref="A1:XFD56 A58:XFD1048576 B57:XFD57">
    <cfRule type="cellIs" dxfId="13" priority="2" operator="equal">
      <formula>0</formula>
    </cfRule>
  </conditionalFormatting>
  <conditionalFormatting sqref="A57">
    <cfRule type="cellIs" dxfId="3" priority="1" operator="equal">
      <formula>0</formula>
    </cfRule>
  </conditionalFormatting>
  <pageMargins left="0.7" right="0.7" top="0.75" bottom="0.75" header="0.3" footer="0.3"/>
  <pageSetup orientation="portrait" r:id="rId1"/>
  <ignoredErrors>
    <ignoredError sqref="B66 B68" formula="1"/>
  </ignoredErrors>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4" tint="-0.249977111117893"/>
  </sheetPr>
  <dimension ref="A1:M79"/>
  <sheetViews>
    <sheetView workbookViewId="0">
      <selection activeCell="A4" sqref="A4"/>
    </sheetView>
  </sheetViews>
  <sheetFormatPr baseColWidth="10" defaultColWidth="9.1796875" defaultRowHeight="12.5"/>
  <cols>
    <col min="1" max="1" width="37.54296875" style="81" customWidth="1"/>
    <col min="2" max="2" width="7.54296875" style="811" customWidth="1"/>
    <col min="3" max="3" width="7.54296875" style="813" customWidth="1"/>
    <col min="4" max="4" width="2.54296875" style="89" customWidth="1"/>
    <col min="5" max="5" width="7.54296875" style="812" customWidth="1"/>
    <col min="6" max="6" width="7.54296875" style="813" customWidth="1"/>
    <col min="7" max="7" width="2.54296875" style="89" customWidth="1"/>
    <col min="8" max="8" width="7.54296875" style="812" customWidth="1"/>
    <col min="9" max="9" width="7.54296875" style="813" customWidth="1"/>
    <col min="10" max="10" width="2.54296875" style="813" customWidth="1"/>
    <col min="11" max="11" width="7.54296875" style="812" customWidth="1"/>
    <col min="12" max="12" width="7.54296875" style="89" customWidth="1"/>
    <col min="13" max="13" width="2.54296875" style="89" customWidth="1"/>
    <col min="14" max="256" width="9.1796875" style="81"/>
    <col min="257" max="257" width="37.54296875" style="81" customWidth="1"/>
    <col min="258" max="259" width="7.54296875" style="81" customWidth="1"/>
    <col min="260" max="260" width="2.54296875" style="81" customWidth="1"/>
    <col min="261" max="262" width="7.54296875" style="81" customWidth="1"/>
    <col min="263" max="263" width="2.54296875" style="81" customWidth="1"/>
    <col min="264" max="265" width="7.54296875" style="81" customWidth="1"/>
    <col min="266" max="266" width="2.54296875" style="81" customWidth="1"/>
    <col min="267" max="268" width="7.54296875" style="81" customWidth="1"/>
    <col min="269" max="269" width="2.54296875" style="81" customWidth="1"/>
    <col min="270" max="512" width="9.1796875" style="81"/>
    <col min="513" max="513" width="37.54296875" style="81" customWidth="1"/>
    <col min="514" max="515" width="7.54296875" style="81" customWidth="1"/>
    <col min="516" max="516" width="2.54296875" style="81" customWidth="1"/>
    <col min="517" max="518" width="7.54296875" style="81" customWidth="1"/>
    <col min="519" max="519" width="2.54296875" style="81" customWidth="1"/>
    <col min="520" max="521" width="7.54296875" style="81" customWidth="1"/>
    <col min="522" max="522" width="2.54296875" style="81" customWidth="1"/>
    <col min="523" max="524" width="7.54296875" style="81" customWidth="1"/>
    <col min="525" max="525" width="2.54296875" style="81" customWidth="1"/>
    <col min="526" max="768" width="9.1796875" style="81"/>
    <col min="769" max="769" width="37.54296875" style="81" customWidth="1"/>
    <col min="770" max="771" width="7.54296875" style="81" customWidth="1"/>
    <col min="772" max="772" width="2.54296875" style="81" customWidth="1"/>
    <col min="773" max="774" width="7.54296875" style="81" customWidth="1"/>
    <col min="775" max="775" width="2.54296875" style="81" customWidth="1"/>
    <col min="776" max="777" width="7.54296875" style="81" customWidth="1"/>
    <col min="778" max="778" width="2.54296875" style="81" customWidth="1"/>
    <col min="779" max="780" width="7.54296875" style="81" customWidth="1"/>
    <col min="781" max="781" width="2.54296875" style="81" customWidth="1"/>
    <col min="782" max="1024" width="9.1796875" style="81"/>
    <col min="1025" max="1025" width="37.54296875" style="81" customWidth="1"/>
    <col min="1026" max="1027" width="7.54296875" style="81" customWidth="1"/>
    <col min="1028" max="1028" width="2.54296875" style="81" customWidth="1"/>
    <col min="1029" max="1030" width="7.54296875" style="81" customWidth="1"/>
    <col min="1031" max="1031" width="2.54296875" style="81" customWidth="1"/>
    <col min="1032" max="1033" width="7.54296875" style="81" customWidth="1"/>
    <col min="1034" max="1034" width="2.54296875" style="81" customWidth="1"/>
    <col min="1035" max="1036" width="7.54296875" style="81" customWidth="1"/>
    <col min="1037" max="1037" width="2.54296875" style="81" customWidth="1"/>
    <col min="1038" max="1280" width="9.1796875" style="81"/>
    <col min="1281" max="1281" width="37.54296875" style="81" customWidth="1"/>
    <col min="1282" max="1283" width="7.54296875" style="81" customWidth="1"/>
    <col min="1284" max="1284" width="2.54296875" style="81" customWidth="1"/>
    <col min="1285" max="1286" width="7.54296875" style="81" customWidth="1"/>
    <col min="1287" max="1287" width="2.54296875" style="81" customWidth="1"/>
    <col min="1288" max="1289" width="7.54296875" style="81" customWidth="1"/>
    <col min="1290" max="1290" width="2.54296875" style="81" customWidth="1"/>
    <col min="1291" max="1292" width="7.54296875" style="81" customWidth="1"/>
    <col min="1293" max="1293" width="2.54296875" style="81" customWidth="1"/>
    <col min="1294" max="1536" width="9.1796875" style="81"/>
    <col min="1537" max="1537" width="37.54296875" style="81" customWidth="1"/>
    <col min="1538" max="1539" width="7.54296875" style="81" customWidth="1"/>
    <col min="1540" max="1540" width="2.54296875" style="81" customWidth="1"/>
    <col min="1541" max="1542" width="7.54296875" style="81" customWidth="1"/>
    <col min="1543" max="1543" width="2.54296875" style="81" customWidth="1"/>
    <col min="1544" max="1545" width="7.54296875" style="81" customWidth="1"/>
    <col min="1546" max="1546" width="2.54296875" style="81" customWidth="1"/>
    <col min="1547" max="1548" width="7.54296875" style="81" customWidth="1"/>
    <col min="1549" max="1549" width="2.54296875" style="81" customWidth="1"/>
    <col min="1550" max="1792" width="9.1796875" style="81"/>
    <col min="1793" max="1793" width="37.54296875" style="81" customWidth="1"/>
    <col min="1794" max="1795" width="7.54296875" style="81" customWidth="1"/>
    <col min="1796" max="1796" width="2.54296875" style="81" customWidth="1"/>
    <col min="1797" max="1798" width="7.54296875" style="81" customWidth="1"/>
    <col min="1799" max="1799" width="2.54296875" style="81" customWidth="1"/>
    <col min="1800" max="1801" width="7.54296875" style="81" customWidth="1"/>
    <col min="1802" max="1802" width="2.54296875" style="81" customWidth="1"/>
    <col min="1803" max="1804" width="7.54296875" style="81" customWidth="1"/>
    <col min="1805" max="1805" width="2.54296875" style="81" customWidth="1"/>
    <col min="1806" max="2048" width="9.1796875" style="81"/>
    <col min="2049" max="2049" width="37.54296875" style="81" customWidth="1"/>
    <col min="2050" max="2051" width="7.54296875" style="81" customWidth="1"/>
    <col min="2052" max="2052" width="2.54296875" style="81" customWidth="1"/>
    <col min="2053" max="2054" width="7.54296875" style="81" customWidth="1"/>
    <col min="2055" max="2055" width="2.54296875" style="81" customWidth="1"/>
    <col min="2056" max="2057" width="7.54296875" style="81" customWidth="1"/>
    <col min="2058" max="2058" width="2.54296875" style="81" customWidth="1"/>
    <col min="2059" max="2060" width="7.54296875" style="81" customWidth="1"/>
    <col min="2061" max="2061" width="2.54296875" style="81" customWidth="1"/>
    <col min="2062" max="2304" width="9.1796875" style="81"/>
    <col min="2305" max="2305" width="37.54296875" style="81" customWidth="1"/>
    <col min="2306" max="2307" width="7.54296875" style="81" customWidth="1"/>
    <col min="2308" max="2308" width="2.54296875" style="81" customWidth="1"/>
    <col min="2309" max="2310" width="7.54296875" style="81" customWidth="1"/>
    <col min="2311" max="2311" width="2.54296875" style="81" customWidth="1"/>
    <col min="2312" max="2313" width="7.54296875" style="81" customWidth="1"/>
    <col min="2314" max="2314" width="2.54296875" style="81" customWidth="1"/>
    <col min="2315" max="2316" width="7.54296875" style="81" customWidth="1"/>
    <col min="2317" max="2317" width="2.54296875" style="81" customWidth="1"/>
    <col min="2318" max="2560" width="9.1796875" style="81"/>
    <col min="2561" max="2561" width="37.54296875" style="81" customWidth="1"/>
    <col min="2562" max="2563" width="7.54296875" style="81" customWidth="1"/>
    <col min="2564" max="2564" width="2.54296875" style="81" customWidth="1"/>
    <col min="2565" max="2566" width="7.54296875" style="81" customWidth="1"/>
    <col min="2567" max="2567" width="2.54296875" style="81" customWidth="1"/>
    <col min="2568" max="2569" width="7.54296875" style="81" customWidth="1"/>
    <col min="2570" max="2570" width="2.54296875" style="81" customWidth="1"/>
    <col min="2571" max="2572" width="7.54296875" style="81" customWidth="1"/>
    <col min="2573" max="2573" width="2.54296875" style="81" customWidth="1"/>
    <col min="2574" max="2816" width="9.1796875" style="81"/>
    <col min="2817" max="2817" width="37.54296875" style="81" customWidth="1"/>
    <col min="2818" max="2819" width="7.54296875" style="81" customWidth="1"/>
    <col min="2820" max="2820" width="2.54296875" style="81" customWidth="1"/>
    <col min="2821" max="2822" width="7.54296875" style="81" customWidth="1"/>
    <col min="2823" max="2823" width="2.54296875" style="81" customWidth="1"/>
    <col min="2824" max="2825" width="7.54296875" style="81" customWidth="1"/>
    <col min="2826" max="2826" width="2.54296875" style="81" customWidth="1"/>
    <col min="2827" max="2828" width="7.54296875" style="81" customWidth="1"/>
    <col min="2829" max="2829" width="2.54296875" style="81" customWidth="1"/>
    <col min="2830" max="3072" width="9.1796875" style="81"/>
    <col min="3073" max="3073" width="37.54296875" style="81" customWidth="1"/>
    <col min="3074" max="3075" width="7.54296875" style="81" customWidth="1"/>
    <col min="3076" max="3076" width="2.54296875" style="81" customWidth="1"/>
    <col min="3077" max="3078" width="7.54296875" style="81" customWidth="1"/>
    <col min="3079" max="3079" width="2.54296875" style="81" customWidth="1"/>
    <col min="3080" max="3081" width="7.54296875" style="81" customWidth="1"/>
    <col min="3082" max="3082" width="2.54296875" style="81" customWidth="1"/>
    <col min="3083" max="3084" width="7.54296875" style="81" customWidth="1"/>
    <col min="3085" max="3085" width="2.54296875" style="81" customWidth="1"/>
    <col min="3086" max="3328" width="9.1796875" style="81"/>
    <col min="3329" max="3329" width="37.54296875" style="81" customWidth="1"/>
    <col min="3330" max="3331" width="7.54296875" style="81" customWidth="1"/>
    <col min="3332" max="3332" width="2.54296875" style="81" customWidth="1"/>
    <col min="3333" max="3334" width="7.54296875" style="81" customWidth="1"/>
    <col min="3335" max="3335" width="2.54296875" style="81" customWidth="1"/>
    <col min="3336" max="3337" width="7.54296875" style="81" customWidth="1"/>
    <col min="3338" max="3338" width="2.54296875" style="81" customWidth="1"/>
    <col min="3339" max="3340" width="7.54296875" style="81" customWidth="1"/>
    <col min="3341" max="3341" width="2.54296875" style="81" customWidth="1"/>
    <col min="3342" max="3584" width="9.1796875" style="81"/>
    <col min="3585" max="3585" width="37.54296875" style="81" customWidth="1"/>
    <col min="3586" max="3587" width="7.54296875" style="81" customWidth="1"/>
    <col min="3588" max="3588" width="2.54296875" style="81" customWidth="1"/>
    <col min="3589" max="3590" width="7.54296875" style="81" customWidth="1"/>
    <col min="3591" max="3591" width="2.54296875" style="81" customWidth="1"/>
    <col min="3592" max="3593" width="7.54296875" style="81" customWidth="1"/>
    <col min="3594" max="3594" width="2.54296875" style="81" customWidth="1"/>
    <col min="3595" max="3596" width="7.54296875" style="81" customWidth="1"/>
    <col min="3597" max="3597" width="2.54296875" style="81" customWidth="1"/>
    <col min="3598" max="3840" width="9.1796875" style="81"/>
    <col min="3841" max="3841" width="37.54296875" style="81" customWidth="1"/>
    <col min="3842" max="3843" width="7.54296875" style="81" customWidth="1"/>
    <col min="3844" max="3844" width="2.54296875" style="81" customWidth="1"/>
    <col min="3845" max="3846" width="7.54296875" style="81" customWidth="1"/>
    <col min="3847" max="3847" width="2.54296875" style="81" customWidth="1"/>
    <col min="3848" max="3849" width="7.54296875" style="81" customWidth="1"/>
    <col min="3850" max="3850" width="2.54296875" style="81" customWidth="1"/>
    <col min="3851" max="3852" width="7.54296875" style="81" customWidth="1"/>
    <col min="3853" max="3853" width="2.54296875" style="81" customWidth="1"/>
    <col min="3854" max="4096" width="9.1796875" style="81"/>
    <col min="4097" max="4097" width="37.54296875" style="81" customWidth="1"/>
    <col min="4098" max="4099" width="7.54296875" style="81" customWidth="1"/>
    <col min="4100" max="4100" width="2.54296875" style="81" customWidth="1"/>
    <col min="4101" max="4102" width="7.54296875" style="81" customWidth="1"/>
    <col min="4103" max="4103" width="2.54296875" style="81" customWidth="1"/>
    <col min="4104" max="4105" width="7.54296875" style="81" customWidth="1"/>
    <col min="4106" max="4106" width="2.54296875" style="81" customWidth="1"/>
    <col min="4107" max="4108" width="7.54296875" style="81" customWidth="1"/>
    <col min="4109" max="4109" width="2.54296875" style="81" customWidth="1"/>
    <col min="4110" max="4352" width="9.1796875" style="81"/>
    <col min="4353" max="4353" width="37.54296875" style="81" customWidth="1"/>
    <col min="4354" max="4355" width="7.54296875" style="81" customWidth="1"/>
    <col min="4356" max="4356" width="2.54296875" style="81" customWidth="1"/>
    <col min="4357" max="4358" width="7.54296875" style="81" customWidth="1"/>
    <col min="4359" max="4359" width="2.54296875" style="81" customWidth="1"/>
    <col min="4360" max="4361" width="7.54296875" style="81" customWidth="1"/>
    <col min="4362" max="4362" width="2.54296875" style="81" customWidth="1"/>
    <col min="4363" max="4364" width="7.54296875" style="81" customWidth="1"/>
    <col min="4365" max="4365" width="2.54296875" style="81" customWidth="1"/>
    <col min="4366" max="4608" width="9.1796875" style="81"/>
    <col min="4609" max="4609" width="37.54296875" style="81" customWidth="1"/>
    <col min="4610" max="4611" width="7.54296875" style="81" customWidth="1"/>
    <col min="4612" max="4612" width="2.54296875" style="81" customWidth="1"/>
    <col min="4613" max="4614" width="7.54296875" style="81" customWidth="1"/>
    <col min="4615" max="4615" width="2.54296875" style="81" customWidth="1"/>
    <col min="4616" max="4617" width="7.54296875" style="81" customWidth="1"/>
    <col min="4618" max="4618" width="2.54296875" style="81" customWidth="1"/>
    <col min="4619" max="4620" width="7.54296875" style="81" customWidth="1"/>
    <col min="4621" max="4621" width="2.54296875" style="81" customWidth="1"/>
    <col min="4622" max="4864" width="9.1796875" style="81"/>
    <col min="4865" max="4865" width="37.54296875" style="81" customWidth="1"/>
    <col min="4866" max="4867" width="7.54296875" style="81" customWidth="1"/>
    <col min="4868" max="4868" width="2.54296875" style="81" customWidth="1"/>
    <col min="4869" max="4870" width="7.54296875" style="81" customWidth="1"/>
    <col min="4871" max="4871" width="2.54296875" style="81" customWidth="1"/>
    <col min="4872" max="4873" width="7.54296875" style="81" customWidth="1"/>
    <col min="4874" max="4874" width="2.54296875" style="81" customWidth="1"/>
    <col min="4875" max="4876" width="7.54296875" style="81" customWidth="1"/>
    <col min="4877" max="4877" width="2.54296875" style="81" customWidth="1"/>
    <col min="4878" max="5120" width="9.1796875" style="81"/>
    <col min="5121" max="5121" width="37.54296875" style="81" customWidth="1"/>
    <col min="5122" max="5123" width="7.54296875" style="81" customWidth="1"/>
    <col min="5124" max="5124" width="2.54296875" style="81" customWidth="1"/>
    <col min="5125" max="5126" width="7.54296875" style="81" customWidth="1"/>
    <col min="5127" max="5127" width="2.54296875" style="81" customWidth="1"/>
    <col min="5128" max="5129" width="7.54296875" style="81" customWidth="1"/>
    <col min="5130" max="5130" width="2.54296875" style="81" customWidth="1"/>
    <col min="5131" max="5132" width="7.54296875" style="81" customWidth="1"/>
    <col min="5133" max="5133" width="2.54296875" style="81" customWidth="1"/>
    <col min="5134" max="5376" width="9.1796875" style="81"/>
    <col min="5377" max="5377" width="37.54296875" style="81" customWidth="1"/>
    <col min="5378" max="5379" width="7.54296875" style="81" customWidth="1"/>
    <col min="5380" max="5380" width="2.54296875" style="81" customWidth="1"/>
    <col min="5381" max="5382" width="7.54296875" style="81" customWidth="1"/>
    <col min="5383" max="5383" width="2.54296875" style="81" customWidth="1"/>
    <col min="5384" max="5385" width="7.54296875" style="81" customWidth="1"/>
    <col min="5386" max="5386" width="2.54296875" style="81" customWidth="1"/>
    <col min="5387" max="5388" width="7.54296875" style="81" customWidth="1"/>
    <col min="5389" max="5389" width="2.54296875" style="81" customWidth="1"/>
    <col min="5390" max="5632" width="9.1796875" style="81"/>
    <col min="5633" max="5633" width="37.54296875" style="81" customWidth="1"/>
    <col min="5634" max="5635" width="7.54296875" style="81" customWidth="1"/>
    <col min="5636" max="5636" width="2.54296875" style="81" customWidth="1"/>
    <col min="5637" max="5638" width="7.54296875" style="81" customWidth="1"/>
    <col min="5639" max="5639" width="2.54296875" style="81" customWidth="1"/>
    <col min="5640" max="5641" width="7.54296875" style="81" customWidth="1"/>
    <col min="5642" max="5642" width="2.54296875" style="81" customWidth="1"/>
    <col min="5643" max="5644" width="7.54296875" style="81" customWidth="1"/>
    <col min="5645" max="5645" width="2.54296875" style="81" customWidth="1"/>
    <col min="5646" max="5888" width="9.1796875" style="81"/>
    <col min="5889" max="5889" width="37.54296875" style="81" customWidth="1"/>
    <col min="5890" max="5891" width="7.54296875" style="81" customWidth="1"/>
    <col min="5892" max="5892" width="2.54296875" style="81" customWidth="1"/>
    <col min="5893" max="5894" width="7.54296875" style="81" customWidth="1"/>
    <col min="5895" max="5895" width="2.54296875" style="81" customWidth="1"/>
    <col min="5896" max="5897" width="7.54296875" style="81" customWidth="1"/>
    <col min="5898" max="5898" width="2.54296875" style="81" customWidth="1"/>
    <col min="5899" max="5900" width="7.54296875" style="81" customWidth="1"/>
    <col min="5901" max="5901" width="2.54296875" style="81" customWidth="1"/>
    <col min="5902" max="6144" width="9.1796875" style="81"/>
    <col min="6145" max="6145" width="37.54296875" style="81" customWidth="1"/>
    <col min="6146" max="6147" width="7.54296875" style="81" customWidth="1"/>
    <col min="6148" max="6148" width="2.54296875" style="81" customWidth="1"/>
    <col min="6149" max="6150" width="7.54296875" style="81" customWidth="1"/>
    <col min="6151" max="6151" width="2.54296875" style="81" customWidth="1"/>
    <col min="6152" max="6153" width="7.54296875" style="81" customWidth="1"/>
    <col min="6154" max="6154" width="2.54296875" style="81" customWidth="1"/>
    <col min="6155" max="6156" width="7.54296875" style="81" customWidth="1"/>
    <col min="6157" max="6157" width="2.54296875" style="81" customWidth="1"/>
    <col min="6158" max="6400" width="9.1796875" style="81"/>
    <col min="6401" max="6401" width="37.54296875" style="81" customWidth="1"/>
    <col min="6402" max="6403" width="7.54296875" style="81" customWidth="1"/>
    <col min="6404" max="6404" width="2.54296875" style="81" customWidth="1"/>
    <col min="6405" max="6406" width="7.54296875" style="81" customWidth="1"/>
    <col min="6407" max="6407" width="2.54296875" style="81" customWidth="1"/>
    <col min="6408" max="6409" width="7.54296875" style="81" customWidth="1"/>
    <col min="6410" max="6410" width="2.54296875" style="81" customWidth="1"/>
    <col min="6411" max="6412" width="7.54296875" style="81" customWidth="1"/>
    <col min="6413" max="6413" width="2.54296875" style="81" customWidth="1"/>
    <col min="6414" max="6656" width="9.1796875" style="81"/>
    <col min="6657" max="6657" width="37.54296875" style="81" customWidth="1"/>
    <col min="6658" max="6659" width="7.54296875" style="81" customWidth="1"/>
    <col min="6660" max="6660" width="2.54296875" style="81" customWidth="1"/>
    <col min="6661" max="6662" width="7.54296875" style="81" customWidth="1"/>
    <col min="6663" max="6663" width="2.54296875" style="81" customWidth="1"/>
    <col min="6664" max="6665" width="7.54296875" style="81" customWidth="1"/>
    <col min="6666" max="6666" width="2.54296875" style="81" customWidth="1"/>
    <col min="6667" max="6668" width="7.54296875" style="81" customWidth="1"/>
    <col min="6669" max="6669" width="2.54296875" style="81" customWidth="1"/>
    <col min="6670" max="6912" width="9.1796875" style="81"/>
    <col min="6913" max="6913" width="37.54296875" style="81" customWidth="1"/>
    <col min="6914" max="6915" width="7.54296875" style="81" customWidth="1"/>
    <col min="6916" max="6916" width="2.54296875" style="81" customWidth="1"/>
    <col min="6917" max="6918" width="7.54296875" style="81" customWidth="1"/>
    <col min="6919" max="6919" width="2.54296875" style="81" customWidth="1"/>
    <col min="6920" max="6921" width="7.54296875" style="81" customWidth="1"/>
    <col min="6922" max="6922" width="2.54296875" style="81" customWidth="1"/>
    <col min="6923" max="6924" width="7.54296875" style="81" customWidth="1"/>
    <col min="6925" max="6925" width="2.54296875" style="81" customWidth="1"/>
    <col min="6926" max="7168" width="9.1796875" style="81"/>
    <col min="7169" max="7169" width="37.54296875" style="81" customWidth="1"/>
    <col min="7170" max="7171" width="7.54296875" style="81" customWidth="1"/>
    <col min="7172" max="7172" width="2.54296875" style="81" customWidth="1"/>
    <col min="7173" max="7174" width="7.54296875" style="81" customWidth="1"/>
    <col min="7175" max="7175" width="2.54296875" style="81" customWidth="1"/>
    <col min="7176" max="7177" width="7.54296875" style="81" customWidth="1"/>
    <col min="7178" max="7178" width="2.54296875" style="81" customWidth="1"/>
    <col min="7179" max="7180" width="7.54296875" style="81" customWidth="1"/>
    <col min="7181" max="7181" width="2.54296875" style="81" customWidth="1"/>
    <col min="7182" max="7424" width="9.1796875" style="81"/>
    <col min="7425" max="7425" width="37.54296875" style="81" customWidth="1"/>
    <col min="7426" max="7427" width="7.54296875" style="81" customWidth="1"/>
    <col min="7428" max="7428" width="2.54296875" style="81" customWidth="1"/>
    <col min="7429" max="7430" width="7.54296875" style="81" customWidth="1"/>
    <col min="7431" max="7431" width="2.54296875" style="81" customWidth="1"/>
    <col min="7432" max="7433" width="7.54296875" style="81" customWidth="1"/>
    <col min="7434" max="7434" width="2.54296875" style="81" customWidth="1"/>
    <col min="7435" max="7436" width="7.54296875" style="81" customWidth="1"/>
    <col min="7437" max="7437" width="2.54296875" style="81" customWidth="1"/>
    <col min="7438" max="7680" width="9.1796875" style="81"/>
    <col min="7681" max="7681" width="37.54296875" style="81" customWidth="1"/>
    <col min="7682" max="7683" width="7.54296875" style="81" customWidth="1"/>
    <col min="7684" max="7684" width="2.54296875" style="81" customWidth="1"/>
    <col min="7685" max="7686" width="7.54296875" style="81" customWidth="1"/>
    <col min="7687" max="7687" width="2.54296875" style="81" customWidth="1"/>
    <col min="7688" max="7689" width="7.54296875" style="81" customWidth="1"/>
    <col min="7690" max="7690" width="2.54296875" style="81" customWidth="1"/>
    <col min="7691" max="7692" width="7.54296875" style="81" customWidth="1"/>
    <col min="7693" max="7693" width="2.54296875" style="81" customWidth="1"/>
    <col min="7694" max="7936" width="9.1796875" style="81"/>
    <col min="7937" max="7937" width="37.54296875" style="81" customWidth="1"/>
    <col min="7938" max="7939" width="7.54296875" style="81" customWidth="1"/>
    <col min="7940" max="7940" width="2.54296875" style="81" customWidth="1"/>
    <col min="7941" max="7942" width="7.54296875" style="81" customWidth="1"/>
    <col min="7943" max="7943" width="2.54296875" style="81" customWidth="1"/>
    <col min="7944" max="7945" width="7.54296875" style="81" customWidth="1"/>
    <col min="7946" max="7946" width="2.54296875" style="81" customWidth="1"/>
    <col min="7947" max="7948" width="7.54296875" style="81" customWidth="1"/>
    <col min="7949" max="7949" width="2.54296875" style="81" customWidth="1"/>
    <col min="7950" max="8192" width="9.1796875" style="81"/>
    <col min="8193" max="8193" width="37.54296875" style="81" customWidth="1"/>
    <col min="8194" max="8195" width="7.54296875" style="81" customWidth="1"/>
    <col min="8196" max="8196" width="2.54296875" style="81" customWidth="1"/>
    <col min="8197" max="8198" width="7.54296875" style="81" customWidth="1"/>
    <col min="8199" max="8199" width="2.54296875" style="81" customWidth="1"/>
    <col min="8200" max="8201" width="7.54296875" style="81" customWidth="1"/>
    <col min="8202" max="8202" width="2.54296875" style="81" customWidth="1"/>
    <col min="8203" max="8204" width="7.54296875" style="81" customWidth="1"/>
    <col min="8205" max="8205" width="2.54296875" style="81" customWidth="1"/>
    <col min="8206" max="8448" width="9.1796875" style="81"/>
    <col min="8449" max="8449" width="37.54296875" style="81" customWidth="1"/>
    <col min="8450" max="8451" width="7.54296875" style="81" customWidth="1"/>
    <col min="8452" max="8452" width="2.54296875" style="81" customWidth="1"/>
    <col min="8453" max="8454" width="7.54296875" style="81" customWidth="1"/>
    <col min="8455" max="8455" width="2.54296875" style="81" customWidth="1"/>
    <col min="8456" max="8457" width="7.54296875" style="81" customWidth="1"/>
    <col min="8458" max="8458" width="2.54296875" style="81" customWidth="1"/>
    <col min="8459" max="8460" width="7.54296875" style="81" customWidth="1"/>
    <col min="8461" max="8461" width="2.54296875" style="81" customWidth="1"/>
    <col min="8462" max="8704" width="9.1796875" style="81"/>
    <col min="8705" max="8705" width="37.54296875" style="81" customWidth="1"/>
    <col min="8706" max="8707" width="7.54296875" style="81" customWidth="1"/>
    <col min="8708" max="8708" width="2.54296875" style="81" customWidth="1"/>
    <col min="8709" max="8710" width="7.54296875" style="81" customWidth="1"/>
    <col min="8711" max="8711" width="2.54296875" style="81" customWidth="1"/>
    <col min="8712" max="8713" width="7.54296875" style="81" customWidth="1"/>
    <col min="8714" max="8714" width="2.54296875" style="81" customWidth="1"/>
    <col min="8715" max="8716" width="7.54296875" style="81" customWidth="1"/>
    <col min="8717" max="8717" width="2.54296875" style="81" customWidth="1"/>
    <col min="8718" max="8960" width="9.1796875" style="81"/>
    <col min="8961" max="8961" width="37.54296875" style="81" customWidth="1"/>
    <col min="8962" max="8963" width="7.54296875" style="81" customWidth="1"/>
    <col min="8964" max="8964" width="2.54296875" style="81" customWidth="1"/>
    <col min="8965" max="8966" width="7.54296875" style="81" customWidth="1"/>
    <col min="8967" max="8967" width="2.54296875" style="81" customWidth="1"/>
    <col min="8968" max="8969" width="7.54296875" style="81" customWidth="1"/>
    <col min="8970" max="8970" width="2.54296875" style="81" customWidth="1"/>
    <col min="8971" max="8972" width="7.54296875" style="81" customWidth="1"/>
    <col min="8973" max="8973" width="2.54296875" style="81" customWidth="1"/>
    <col min="8974" max="9216" width="9.1796875" style="81"/>
    <col min="9217" max="9217" width="37.54296875" style="81" customWidth="1"/>
    <col min="9218" max="9219" width="7.54296875" style="81" customWidth="1"/>
    <col min="9220" max="9220" width="2.54296875" style="81" customWidth="1"/>
    <col min="9221" max="9222" width="7.54296875" style="81" customWidth="1"/>
    <col min="9223" max="9223" width="2.54296875" style="81" customWidth="1"/>
    <col min="9224" max="9225" width="7.54296875" style="81" customWidth="1"/>
    <col min="9226" max="9226" width="2.54296875" style="81" customWidth="1"/>
    <col min="9227" max="9228" width="7.54296875" style="81" customWidth="1"/>
    <col min="9229" max="9229" width="2.54296875" style="81" customWidth="1"/>
    <col min="9230" max="9472" width="9.1796875" style="81"/>
    <col min="9473" max="9473" width="37.54296875" style="81" customWidth="1"/>
    <col min="9474" max="9475" width="7.54296875" style="81" customWidth="1"/>
    <col min="9476" max="9476" width="2.54296875" style="81" customWidth="1"/>
    <col min="9477" max="9478" width="7.54296875" style="81" customWidth="1"/>
    <col min="9479" max="9479" width="2.54296875" style="81" customWidth="1"/>
    <col min="9480" max="9481" width="7.54296875" style="81" customWidth="1"/>
    <col min="9482" max="9482" width="2.54296875" style="81" customWidth="1"/>
    <col min="9483" max="9484" width="7.54296875" style="81" customWidth="1"/>
    <col min="9485" max="9485" width="2.54296875" style="81" customWidth="1"/>
    <col min="9486" max="9728" width="9.1796875" style="81"/>
    <col min="9729" max="9729" width="37.54296875" style="81" customWidth="1"/>
    <col min="9730" max="9731" width="7.54296875" style="81" customWidth="1"/>
    <col min="9732" max="9732" width="2.54296875" style="81" customWidth="1"/>
    <col min="9733" max="9734" width="7.54296875" style="81" customWidth="1"/>
    <col min="9735" max="9735" width="2.54296875" style="81" customWidth="1"/>
    <col min="9736" max="9737" width="7.54296875" style="81" customWidth="1"/>
    <col min="9738" max="9738" width="2.54296875" style="81" customWidth="1"/>
    <col min="9739" max="9740" width="7.54296875" style="81" customWidth="1"/>
    <col min="9741" max="9741" width="2.54296875" style="81" customWidth="1"/>
    <col min="9742" max="9984" width="9.1796875" style="81"/>
    <col min="9985" max="9985" width="37.54296875" style="81" customWidth="1"/>
    <col min="9986" max="9987" width="7.54296875" style="81" customWidth="1"/>
    <col min="9988" max="9988" width="2.54296875" style="81" customWidth="1"/>
    <col min="9989" max="9990" width="7.54296875" style="81" customWidth="1"/>
    <col min="9991" max="9991" width="2.54296875" style="81" customWidth="1"/>
    <col min="9992" max="9993" width="7.54296875" style="81" customWidth="1"/>
    <col min="9994" max="9994" width="2.54296875" style="81" customWidth="1"/>
    <col min="9995" max="9996" width="7.54296875" style="81" customWidth="1"/>
    <col min="9997" max="9997" width="2.54296875" style="81" customWidth="1"/>
    <col min="9998" max="10240" width="9.1796875" style="81"/>
    <col min="10241" max="10241" width="37.54296875" style="81" customWidth="1"/>
    <col min="10242" max="10243" width="7.54296875" style="81" customWidth="1"/>
    <col min="10244" max="10244" width="2.54296875" style="81" customWidth="1"/>
    <col min="10245" max="10246" width="7.54296875" style="81" customWidth="1"/>
    <col min="10247" max="10247" width="2.54296875" style="81" customWidth="1"/>
    <col min="10248" max="10249" width="7.54296875" style="81" customWidth="1"/>
    <col min="10250" max="10250" width="2.54296875" style="81" customWidth="1"/>
    <col min="10251" max="10252" width="7.54296875" style="81" customWidth="1"/>
    <col min="10253" max="10253" width="2.54296875" style="81" customWidth="1"/>
    <col min="10254" max="10496" width="9.1796875" style="81"/>
    <col min="10497" max="10497" width="37.54296875" style="81" customWidth="1"/>
    <col min="10498" max="10499" width="7.54296875" style="81" customWidth="1"/>
    <col min="10500" max="10500" width="2.54296875" style="81" customWidth="1"/>
    <col min="10501" max="10502" width="7.54296875" style="81" customWidth="1"/>
    <col min="10503" max="10503" width="2.54296875" style="81" customWidth="1"/>
    <col min="10504" max="10505" width="7.54296875" style="81" customWidth="1"/>
    <col min="10506" max="10506" width="2.54296875" style="81" customWidth="1"/>
    <col min="10507" max="10508" width="7.54296875" style="81" customWidth="1"/>
    <col min="10509" max="10509" width="2.54296875" style="81" customWidth="1"/>
    <col min="10510" max="10752" width="9.1796875" style="81"/>
    <col min="10753" max="10753" width="37.54296875" style="81" customWidth="1"/>
    <col min="10754" max="10755" width="7.54296875" style="81" customWidth="1"/>
    <col min="10756" max="10756" width="2.54296875" style="81" customWidth="1"/>
    <col min="10757" max="10758" width="7.54296875" style="81" customWidth="1"/>
    <col min="10759" max="10759" width="2.54296875" style="81" customWidth="1"/>
    <col min="10760" max="10761" width="7.54296875" style="81" customWidth="1"/>
    <col min="10762" max="10762" width="2.54296875" style="81" customWidth="1"/>
    <col min="10763" max="10764" width="7.54296875" style="81" customWidth="1"/>
    <col min="10765" max="10765" width="2.54296875" style="81" customWidth="1"/>
    <col min="10766" max="11008" width="9.1796875" style="81"/>
    <col min="11009" max="11009" width="37.54296875" style="81" customWidth="1"/>
    <col min="11010" max="11011" width="7.54296875" style="81" customWidth="1"/>
    <col min="11012" max="11012" width="2.54296875" style="81" customWidth="1"/>
    <col min="11013" max="11014" width="7.54296875" style="81" customWidth="1"/>
    <col min="11015" max="11015" width="2.54296875" style="81" customWidth="1"/>
    <col min="11016" max="11017" width="7.54296875" style="81" customWidth="1"/>
    <col min="11018" max="11018" width="2.54296875" style="81" customWidth="1"/>
    <col min="11019" max="11020" width="7.54296875" style="81" customWidth="1"/>
    <col min="11021" max="11021" width="2.54296875" style="81" customWidth="1"/>
    <col min="11022" max="11264" width="9.1796875" style="81"/>
    <col min="11265" max="11265" width="37.54296875" style="81" customWidth="1"/>
    <col min="11266" max="11267" width="7.54296875" style="81" customWidth="1"/>
    <col min="11268" max="11268" width="2.54296875" style="81" customWidth="1"/>
    <col min="11269" max="11270" width="7.54296875" style="81" customWidth="1"/>
    <col min="11271" max="11271" width="2.54296875" style="81" customWidth="1"/>
    <col min="11272" max="11273" width="7.54296875" style="81" customWidth="1"/>
    <col min="11274" max="11274" width="2.54296875" style="81" customWidth="1"/>
    <col min="11275" max="11276" width="7.54296875" style="81" customWidth="1"/>
    <col min="11277" max="11277" width="2.54296875" style="81" customWidth="1"/>
    <col min="11278" max="11520" width="9.1796875" style="81"/>
    <col min="11521" max="11521" width="37.54296875" style="81" customWidth="1"/>
    <col min="11522" max="11523" width="7.54296875" style="81" customWidth="1"/>
    <col min="11524" max="11524" width="2.54296875" style="81" customWidth="1"/>
    <col min="11525" max="11526" width="7.54296875" style="81" customWidth="1"/>
    <col min="11527" max="11527" width="2.54296875" style="81" customWidth="1"/>
    <col min="11528" max="11529" width="7.54296875" style="81" customWidth="1"/>
    <col min="11530" max="11530" width="2.54296875" style="81" customWidth="1"/>
    <col min="11531" max="11532" width="7.54296875" style="81" customWidth="1"/>
    <col min="11533" max="11533" width="2.54296875" style="81" customWidth="1"/>
    <col min="11534" max="11776" width="9.1796875" style="81"/>
    <col min="11777" max="11777" width="37.54296875" style="81" customWidth="1"/>
    <col min="11778" max="11779" width="7.54296875" style="81" customWidth="1"/>
    <col min="11780" max="11780" width="2.54296875" style="81" customWidth="1"/>
    <col min="11781" max="11782" width="7.54296875" style="81" customWidth="1"/>
    <col min="11783" max="11783" width="2.54296875" style="81" customWidth="1"/>
    <col min="11784" max="11785" width="7.54296875" style="81" customWidth="1"/>
    <col min="11786" max="11786" width="2.54296875" style="81" customWidth="1"/>
    <col min="11787" max="11788" width="7.54296875" style="81" customWidth="1"/>
    <col min="11789" max="11789" width="2.54296875" style="81" customWidth="1"/>
    <col min="11790" max="12032" width="9.1796875" style="81"/>
    <col min="12033" max="12033" width="37.54296875" style="81" customWidth="1"/>
    <col min="12034" max="12035" width="7.54296875" style="81" customWidth="1"/>
    <col min="12036" max="12036" width="2.54296875" style="81" customWidth="1"/>
    <col min="12037" max="12038" width="7.54296875" style="81" customWidth="1"/>
    <col min="12039" max="12039" width="2.54296875" style="81" customWidth="1"/>
    <col min="12040" max="12041" width="7.54296875" style="81" customWidth="1"/>
    <col min="12042" max="12042" width="2.54296875" style="81" customWidth="1"/>
    <col min="12043" max="12044" width="7.54296875" style="81" customWidth="1"/>
    <col min="12045" max="12045" width="2.54296875" style="81" customWidth="1"/>
    <col min="12046" max="12288" width="9.1796875" style="81"/>
    <col min="12289" max="12289" width="37.54296875" style="81" customWidth="1"/>
    <col min="12290" max="12291" width="7.54296875" style="81" customWidth="1"/>
    <col min="12292" max="12292" width="2.54296875" style="81" customWidth="1"/>
    <col min="12293" max="12294" width="7.54296875" style="81" customWidth="1"/>
    <col min="12295" max="12295" width="2.54296875" style="81" customWidth="1"/>
    <col min="12296" max="12297" width="7.54296875" style="81" customWidth="1"/>
    <col min="12298" max="12298" width="2.54296875" style="81" customWidth="1"/>
    <col min="12299" max="12300" width="7.54296875" style="81" customWidth="1"/>
    <col min="12301" max="12301" width="2.54296875" style="81" customWidth="1"/>
    <col min="12302" max="12544" width="9.1796875" style="81"/>
    <col min="12545" max="12545" width="37.54296875" style="81" customWidth="1"/>
    <col min="12546" max="12547" width="7.54296875" style="81" customWidth="1"/>
    <col min="12548" max="12548" width="2.54296875" style="81" customWidth="1"/>
    <col min="12549" max="12550" width="7.54296875" style="81" customWidth="1"/>
    <col min="12551" max="12551" width="2.54296875" style="81" customWidth="1"/>
    <col min="12552" max="12553" width="7.54296875" style="81" customWidth="1"/>
    <col min="12554" max="12554" width="2.54296875" style="81" customWidth="1"/>
    <col min="12555" max="12556" width="7.54296875" style="81" customWidth="1"/>
    <col min="12557" max="12557" width="2.54296875" style="81" customWidth="1"/>
    <col min="12558" max="12800" width="9.1796875" style="81"/>
    <col min="12801" max="12801" width="37.54296875" style="81" customWidth="1"/>
    <col min="12802" max="12803" width="7.54296875" style="81" customWidth="1"/>
    <col min="12804" max="12804" width="2.54296875" style="81" customWidth="1"/>
    <col min="12805" max="12806" width="7.54296875" style="81" customWidth="1"/>
    <col min="12807" max="12807" width="2.54296875" style="81" customWidth="1"/>
    <col min="12808" max="12809" width="7.54296875" style="81" customWidth="1"/>
    <col min="12810" max="12810" width="2.54296875" style="81" customWidth="1"/>
    <col min="12811" max="12812" width="7.54296875" style="81" customWidth="1"/>
    <col min="12813" max="12813" width="2.54296875" style="81" customWidth="1"/>
    <col min="12814" max="13056" width="9.1796875" style="81"/>
    <col min="13057" max="13057" width="37.54296875" style="81" customWidth="1"/>
    <col min="13058" max="13059" width="7.54296875" style="81" customWidth="1"/>
    <col min="13060" max="13060" width="2.54296875" style="81" customWidth="1"/>
    <col min="13061" max="13062" width="7.54296875" style="81" customWidth="1"/>
    <col min="13063" max="13063" width="2.54296875" style="81" customWidth="1"/>
    <col min="13064" max="13065" width="7.54296875" style="81" customWidth="1"/>
    <col min="13066" max="13066" width="2.54296875" style="81" customWidth="1"/>
    <col min="13067" max="13068" width="7.54296875" style="81" customWidth="1"/>
    <col min="13069" max="13069" width="2.54296875" style="81" customWidth="1"/>
    <col min="13070" max="13312" width="9.1796875" style="81"/>
    <col min="13313" max="13313" width="37.54296875" style="81" customWidth="1"/>
    <col min="13314" max="13315" width="7.54296875" style="81" customWidth="1"/>
    <col min="13316" max="13316" width="2.54296875" style="81" customWidth="1"/>
    <col min="13317" max="13318" width="7.54296875" style="81" customWidth="1"/>
    <col min="13319" max="13319" width="2.54296875" style="81" customWidth="1"/>
    <col min="13320" max="13321" width="7.54296875" style="81" customWidth="1"/>
    <col min="13322" max="13322" width="2.54296875" style="81" customWidth="1"/>
    <col min="13323" max="13324" width="7.54296875" style="81" customWidth="1"/>
    <col min="13325" max="13325" width="2.54296875" style="81" customWidth="1"/>
    <col min="13326" max="13568" width="9.1796875" style="81"/>
    <col min="13569" max="13569" width="37.54296875" style="81" customWidth="1"/>
    <col min="13570" max="13571" width="7.54296875" style="81" customWidth="1"/>
    <col min="13572" max="13572" width="2.54296875" style="81" customWidth="1"/>
    <col min="13573" max="13574" width="7.54296875" style="81" customWidth="1"/>
    <col min="13575" max="13575" width="2.54296875" style="81" customWidth="1"/>
    <col min="13576" max="13577" width="7.54296875" style="81" customWidth="1"/>
    <col min="13578" max="13578" width="2.54296875" style="81" customWidth="1"/>
    <col min="13579" max="13580" width="7.54296875" style="81" customWidth="1"/>
    <col min="13581" max="13581" width="2.54296875" style="81" customWidth="1"/>
    <col min="13582" max="13824" width="9.1796875" style="81"/>
    <col min="13825" max="13825" width="37.54296875" style="81" customWidth="1"/>
    <col min="13826" max="13827" width="7.54296875" style="81" customWidth="1"/>
    <col min="13828" max="13828" width="2.54296875" style="81" customWidth="1"/>
    <col min="13829" max="13830" width="7.54296875" style="81" customWidth="1"/>
    <col min="13831" max="13831" width="2.54296875" style="81" customWidth="1"/>
    <col min="13832" max="13833" width="7.54296875" style="81" customWidth="1"/>
    <col min="13834" max="13834" width="2.54296875" style="81" customWidth="1"/>
    <col min="13835" max="13836" width="7.54296875" style="81" customWidth="1"/>
    <col min="13837" max="13837" width="2.54296875" style="81" customWidth="1"/>
    <col min="13838" max="14080" width="9.1796875" style="81"/>
    <col min="14081" max="14081" width="37.54296875" style="81" customWidth="1"/>
    <col min="14082" max="14083" width="7.54296875" style="81" customWidth="1"/>
    <col min="14084" max="14084" width="2.54296875" style="81" customWidth="1"/>
    <col min="14085" max="14086" width="7.54296875" style="81" customWidth="1"/>
    <col min="14087" max="14087" width="2.54296875" style="81" customWidth="1"/>
    <col min="14088" max="14089" width="7.54296875" style="81" customWidth="1"/>
    <col min="14090" max="14090" width="2.54296875" style="81" customWidth="1"/>
    <col min="14091" max="14092" width="7.54296875" style="81" customWidth="1"/>
    <col min="14093" max="14093" width="2.54296875" style="81" customWidth="1"/>
    <col min="14094" max="14336" width="9.1796875" style="81"/>
    <col min="14337" max="14337" width="37.54296875" style="81" customWidth="1"/>
    <col min="14338" max="14339" width="7.54296875" style="81" customWidth="1"/>
    <col min="14340" max="14340" width="2.54296875" style="81" customWidth="1"/>
    <col min="14341" max="14342" width="7.54296875" style="81" customWidth="1"/>
    <col min="14343" max="14343" width="2.54296875" style="81" customWidth="1"/>
    <col min="14344" max="14345" width="7.54296875" style="81" customWidth="1"/>
    <col min="14346" max="14346" width="2.54296875" style="81" customWidth="1"/>
    <col min="14347" max="14348" width="7.54296875" style="81" customWidth="1"/>
    <col min="14349" max="14349" width="2.54296875" style="81" customWidth="1"/>
    <col min="14350" max="14592" width="9.1796875" style="81"/>
    <col min="14593" max="14593" width="37.54296875" style="81" customWidth="1"/>
    <col min="14594" max="14595" width="7.54296875" style="81" customWidth="1"/>
    <col min="14596" max="14596" width="2.54296875" style="81" customWidth="1"/>
    <col min="14597" max="14598" width="7.54296875" style="81" customWidth="1"/>
    <col min="14599" max="14599" width="2.54296875" style="81" customWidth="1"/>
    <col min="14600" max="14601" width="7.54296875" style="81" customWidth="1"/>
    <col min="14602" max="14602" width="2.54296875" style="81" customWidth="1"/>
    <col min="14603" max="14604" width="7.54296875" style="81" customWidth="1"/>
    <col min="14605" max="14605" width="2.54296875" style="81" customWidth="1"/>
    <col min="14606" max="14848" width="9.1796875" style="81"/>
    <col min="14849" max="14849" width="37.54296875" style="81" customWidth="1"/>
    <col min="14850" max="14851" width="7.54296875" style="81" customWidth="1"/>
    <col min="14852" max="14852" width="2.54296875" style="81" customWidth="1"/>
    <col min="14853" max="14854" width="7.54296875" style="81" customWidth="1"/>
    <col min="14855" max="14855" width="2.54296875" style="81" customWidth="1"/>
    <col min="14856" max="14857" width="7.54296875" style="81" customWidth="1"/>
    <col min="14858" max="14858" width="2.54296875" style="81" customWidth="1"/>
    <col min="14859" max="14860" width="7.54296875" style="81" customWidth="1"/>
    <col min="14861" max="14861" width="2.54296875" style="81" customWidth="1"/>
    <col min="14862" max="15104" width="9.1796875" style="81"/>
    <col min="15105" max="15105" width="37.54296875" style="81" customWidth="1"/>
    <col min="15106" max="15107" width="7.54296875" style="81" customWidth="1"/>
    <col min="15108" max="15108" width="2.54296875" style="81" customWidth="1"/>
    <col min="15109" max="15110" width="7.54296875" style="81" customWidth="1"/>
    <col min="15111" max="15111" width="2.54296875" style="81" customWidth="1"/>
    <col min="15112" max="15113" width="7.54296875" style="81" customWidth="1"/>
    <col min="15114" max="15114" width="2.54296875" style="81" customWidth="1"/>
    <col min="15115" max="15116" width="7.54296875" style="81" customWidth="1"/>
    <col min="15117" max="15117" width="2.54296875" style="81" customWidth="1"/>
    <col min="15118" max="15360" width="9.1796875" style="81"/>
    <col min="15361" max="15361" width="37.54296875" style="81" customWidth="1"/>
    <col min="15362" max="15363" width="7.54296875" style="81" customWidth="1"/>
    <col min="15364" max="15364" width="2.54296875" style="81" customWidth="1"/>
    <col min="15365" max="15366" width="7.54296875" style="81" customWidth="1"/>
    <col min="15367" max="15367" width="2.54296875" style="81" customWidth="1"/>
    <col min="15368" max="15369" width="7.54296875" style="81" customWidth="1"/>
    <col min="15370" max="15370" width="2.54296875" style="81" customWidth="1"/>
    <col min="15371" max="15372" width="7.54296875" style="81" customWidth="1"/>
    <col min="15373" max="15373" width="2.54296875" style="81" customWidth="1"/>
    <col min="15374" max="15616" width="9.1796875" style="81"/>
    <col min="15617" max="15617" width="37.54296875" style="81" customWidth="1"/>
    <col min="15618" max="15619" width="7.54296875" style="81" customWidth="1"/>
    <col min="15620" max="15620" width="2.54296875" style="81" customWidth="1"/>
    <col min="15621" max="15622" width="7.54296875" style="81" customWidth="1"/>
    <col min="15623" max="15623" width="2.54296875" style="81" customWidth="1"/>
    <col min="15624" max="15625" width="7.54296875" style="81" customWidth="1"/>
    <col min="15626" max="15626" width="2.54296875" style="81" customWidth="1"/>
    <col min="15627" max="15628" width="7.54296875" style="81" customWidth="1"/>
    <col min="15629" max="15629" width="2.54296875" style="81" customWidth="1"/>
    <col min="15630" max="15872" width="9.1796875" style="81"/>
    <col min="15873" max="15873" width="37.54296875" style="81" customWidth="1"/>
    <col min="15874" max="15875" width="7.54296875" style="81" customWidth="1"/>
    <col min="15876" max="15876" width="2.54296875" style="81" customWidth="1"/>
    <col min="15877" max="15878" width="7.54296875" style="81" customWidth="1"/>
    <col min="15879" max="15879" width="2.54296875" style="81" customWidth="1"/>
    <col min="15880" max="15881" width="7.54296875" style="81" customWidth="1"/>
    <col min="15882" max="15882" width="2.54296875" style="81" customWidth="1"/>
    <col min="15883" max="15884" width="7.54296875" style="81" customWidth="1"/>
    <col min="15885" max="15885" width="2.54296875" style="81" customWidth="1"/>
    <col min="15886" max="16128" width="9.1796875" style="81"/>
    <col min="16129" max="16129" width="37.54296875" style="81" customWidth="1"/>
    <col min="16130" max="16131" width="7.54296875" style="81" customWidth="1"/>
    <col min="16132" max="16132" width="2.54296875" style="81" customWidth="1"/>
    <col min="16133" max="16134" width="7.54296875" style="81" customWidth="1"/>
    <col min="16135" max="16135" width="2.54296875" style="81" customWidth="1"/>
    <col min="16136" max="16137" width="7.54296875" style="81" customWidth="1"/>
    <col min="16138" max="16138" width="2.54296875" style="81" customWidth="1"/>
    <col min="16139" max="16140" width="7.54296875" style="81" customWidth="1"/>
    <col min="16141" max="16141" width="2.54296875" style="81" customWidth="1"/>
    <col min="16142" max="16384" width="9.1796875" style="81"/>
  </cols>
  <sheetData>
    <row r="1" spans="1:13" ht="13.4" customHeight="1">
      <c r="A1" s="81" t="s">
        <v>438</v>
      </c>
    </row>
    <row r="2" spans="1:13" ht="13.4" customHeight="1">
      <c r="A2" s="81" t="s">
        <v>439</v>
      </c>
    </row>
    <row r="3" spans="1:13" ht="10.5" customHeight="1"/>
    <row r="4" spans="1:13" ht="13.4" customHeight="1">
      <c r="A4" s="33" t="s">
        <v>1821</v>
      </c>
    </row>
    <row r="5" spans="1:13" ht="13.4" customHeight="1" thickBot="1"/>
    <row r="6" spans="1:13" ht="15" customHeight="1">
      <c r="A6" s="83"/>
      <c r="B6" s="814"/>
      <c r="C6" s="815"/>
      <c r="D6" s="816"/>
      <c r="E6" s="817"/>
      <c r="F6" s="815"/>
      <c r="G6" s="816"/>
      <c r="H6" s="817"/>
      <c r="I6" s="815"/>
      <c r="J6" s="815"/>
      <c r="K6" s="817"/>
      <c r="L6" s="816"/>
      <c r="M6" s="816"/>
    </row>
    <row r="7" spans="1:13" ht="15" customHeight="1">
      <c r="A7" s="94" t="s">
        <v>1262</v>
      </c>
      <c r="B7" s="1117" t="s">
        <v>1263</v>
      </c>
      <c r="C7" s="1102"/>
      <c r="D7" s="818"/>
      <c r="E7" s="1094" t="s">
        <v>1256</v>
      </c>
      <c r="F7" s="1094"/>
      <c r="G7" s="818"/>
      <c r="H7" s="1094" t="s">
        <v>1257</v>
      </c>
      <c r="I7" s="1094"/>
      <c r="J7" s="111"/>
      <c r="K7" s="1096" t="s">
        <v>1264</v>
      </c>
      <c r="L7" s="1094"/>
    </row>
    <row r="8" spans="1:13" ht="15" customHeight="1">
      <c r="A8" s="81" t="s">
        <v>1265</v>
      </c>
      <c r="B8" s="820" t="s">
        <v>388</v>
      </c>
      <c r="C8" s="85" t="s">
        <v>1266</v>
      </c>
      <c r="D8" s="818"/>
      <c r="E8" s="110" t="s">
        <v>388</v>
      </c>
      <c r="F8" s="85" t="s">
        <v>1266</v>
      </c>
      <c r="G8" s="818"/>
      <c r="H8" s="110" t="s">
        <v>388</v>
      </c>
      <c r="I8" s="85" t="s">
        <v>1267</v>
      </c>
      <c r="J8" s="111"/>
      <c r="K8" s="110" t="s">
        <v>388</v>
      </c>
      <c r="L8" s="85" t="s">
        <v>1266</v>
      </c>
    </row>
    <row r="9" spans="1:13" ht="15" customHeight="1" thickBot="1">
      <c r="A9" s="86"/>
      <c r="B9" s="822"/>
      <c r="C9" s="823"/>
      <c r="D9" s="824"/>
      <c r="E9" s="825"/>
      <c r="F9" s="823"/>
      <c r="G9" s="824"/>
      <c r="H9" s="825"/>
      <c r="I9" s="823"/>
      <c r="J9" s="823"/>
      <c r="K9" s="825"/>
      <c r="L9" s="824"/>
    </row>
    <row r="10" spans="1:13" ht="10" customHeight="1">
      <c r="A10" s="94"/>
      <c r="B10" s="409"/>
      <c r="C10" s="111"/>
      <c r="D10" s="818"/>
      <c r="E10" s="727"/>
      <c r="F10" s="111"/>
      <c r="G10" s="818"/>
      <c r="H10" s="727"/>
      <c r="I10" s="111"/>
      <c r="J10" s="111"/>
      <c r="K10" s="727"/>
      <c r="L10" s="818"/>
      <c r="M10" s="816"/>
    </row>
    <row r="11" spans="1:13" ht="15" customHeight="1">
      <c r="A11" s="47" t="s">
        <v>281</v>
      </c>
      <c r="B11" s="400">
        <f>IF($A11&lt;&gt;0,E11+H11+K11,"")</f>
        <v>137</v>
      </c>
      <c r="C11" s="401">
        <f>SUM(C13:C50)</f>
        <v>97.810218978102142</v>
      </c>
      <c r="D11" s="402"/>
      <c r="E11" s="258">
        <f>SUM(E13:E52)</f>
        <v>131</v>
      </c>
      <c r="F11" s="403">
        <f>IF($A11&lt;&gt;0,E11/$B11*100,"")</f>
        <v>95.620437956204384</v>
      </c>
      <c r="G11" s="402"/>
      <c r="H11" s="258">
        <f>SUM(H13:H52)</f>
        <v>3</v>
      </c>
      <c r="I11" s="403">
        <f>IF($A11&lt;&gt;0,H11/$B11*100,"")</f>
        <v>2.1897810218978102</v>
      </c>
      <c r="J11" s="404"/>
      <c r="K11" s="258">
        <f>SUM(K13:K52)</f>
        <v>3</v>
      </c>
      <c r="L11" s="405">
        <f>IF($A11&lt;&gt;0,K11/$B11*100,"")</f>
        <v>2.1897810218978102</v>
      </c>
    </row>
    <row r="12" spans="1:13" ht="12" customHeight="1">
      <c r="A12" s="47"/>
      <c r="B12" s="400" t="str">
        <f t="shared" ref="B12:B49" si="0">IF($A12&lt;&gt;0,E12+H12+K12,"")</f>
        <v/>
      </c>
      <c r="C12" s="802"/>
      <c r="D12" s="410"/>
      <c r="E12" s="157"/>
      <c r="F12" s="408" t="str">
        <f t="shared" ref="F12:F52" si="1">IF($A12&lt;&gt;0,E12/$B12*100,"")</f>
        <v/>
      </c>
      <c r="G12" s="410"/>
      <c r="H12" s="157"/>
      <c r="I12" s="181" t="str">
        <f t="shared" ref="I12:I50" si="2">IF($A12&lt;&gt;0,H12/$B12*100,"")</f>
        <v/>
      </c>
      <c r="J12" s="803"/>
      <c r="K12" s="743">
        <v>0</v>
      </c>
      <c r="L12" s="813"/>
    </row>
    <row r="13" spans="1:13" ht="14.25" customHeight="1">
      <c r="A13" s="270" t="s">
        <v>689</v>
      </c>
      <c r="B13" s="259">
        <f t="shared" si="0"/>
        <v>1</v>
      </c>
      <c r="C13" s="802">
        <f t="shared" ref="C13:C49" si="3">IF($A13&lt;&gt;0,B13/$B$11*100,"")</f>
        <v>0.72992700729927007</v>
      </c>
      <c r="D13" s="410"/>
      <c r="E13" s="743">
        <v>1</v>
      </c>
      <c r="F13" s="408">
        <f t="shared" si="1"/>
        <v>100</v>
      </c>
      <c r="G13" s="865"/>
      <c r="H13" s="743">
        <v>0</v>
      </c>
      <c r="I13" s="181">
        <f t="shared" si="2"/>
        <v>0</v>
      </c>
      <c r="J13" s="865"/>
      <c r="K13" s="743">
        <v>0</v>
      </c>
      <c r="L13" s="813">
        <f>IF($A13&lt;&gt;0,K13/$B13*100,"")</f>
        <v>0</v>
      </c>
    </row>
    <row r="14" spans="1:13" ht="14.25" customHeight="1">
      <c r="A14" s="270" t="s">
        <v>1234</v>
      </c>
      <c r="B14" s="259">
        <f t="shared" si="0"/>
        <v>1</v>
      </c>
      <c r="C14" s="802">
        <f t="shared" si="3"/>
        <v>0.72992700729927007</v>
      </c>
      <c r="D14" s="410"/>
      <c r="E14" s="743">
        <v>1</v>
      </c>
      <c r="F14" s="408">
        <f t="shared" si="1"/>
        <v>100</v>
      </c>
      <c r="G14" s="865"/>
      <c r="H14" s="743">
        <v>0</v>
      </c>
      <c r="I14" s="181">
        <f t="shared" si="2"/>
        <v>0</v>
      </c>
      <c r="J14" s="865"/>
      <c r="K14" s="743">
        <v>0</v>
      </c>
      <c r="L14" s="813">
        <f t="shared" ref="L14:L52" si="4">IF($A14&lt;&gt;0,K14/$B14*100,"")</f>
        <v>0</v>
      </c>
    </row>
    <row r="15" spans="1:13" ht="14.25" customHeight="1">
      <c r="A15" s="270" t="s">
        <v>692</v>
      </c>
      <c r="B15" s="259">
        <f t="shared" si="0"/>
        <v>10</v>
      </c>
      <c r="C15" s="802">
        <f t="shared" si="3"/>
        <v>7.2992700729926998</v>
      </c>
      <c r="D15" s="410"/>
      <c r="E15" s="743">
        <v>10</v>
      </c>
      <c r="F15" s="408">
        <f t="shared" si="1"/>
        <v>100</v>
      </c>
      <c r="G15" s="865"/>
      <c r="H15" s="743">
        <v>0</v>
      </c>
      <c r="I15" s="181">
        <f t="shared" si="2"/>
        <v>0</v>
      </c>
      <c r="J15" s="865"/>
      <c r="K15" s="743">
        <v>0</v>
      </c>
      <c r="L15" s="813">
        <f t="shared" si="4"/>
        <v>0</v>
      </c>
    </row>
    <row r="16" spans="1:13" ht="14.25" customHeight="1">
      <c r="A16" s="270" t="s">
        <v>694</v>
      </c>
      <c r="B16" s="259">
        <f t="shared" si="0"/>
        <v>4</v>
      </c>
      <c r="C16" s="802">
        <f t="shared" si="3"/>
        <v>2.9197080291970803</v>
      </c>
      <c r="D16" s="410"/>
      <c r="E16" s="743">
        <v>4</v>
      </c>
      <c r="F16" s="408">
        <f t="shared" si="1"/>
        <v>100</v>
      </c>
      <c r="G16" s="865"/>
      <c r="H16" s="743">
        <v>0</v>
      </c>
      <c r="I16" s="181">
        <f t="shared" si="2"/>
        <v>0</v>
      </c>
      <c r="J16" s="865"/>
      <c r="K16" s="743">
        <v>0</v>
      </c>
      <c r="L16" s="813">
        <f t="shared" si="4"/>
        <v>0</v>
      </c>
    </row>
    <row r="17" spans="1:12" ht="14.25" customHeight="1">
      <c r="A17" s="270" t="s">
        <v>695</v>
      </c>
      <c r="B17" s="259">
        <f t="shared" si="0"/>
        <v>11</v>
      </c>
      <c r="C17" s="802">
        <f t="shared" si="3"/>
        <v>8.0291970802919703</v>
      </c>
      <c r="D17" s="410"/>
      <c r="E17" s="743">
        <v>11</v>
      </c>
      <c r="F17" s="408">
        <f t="shared" si="1"/>
        <v>100</v>
      </c>
      <c r="G17" s="865"/>
      <c r="H17" s="743">
        <v>0</v>
      </c>
      <c r="I17" s="181">
        <f t="shared" si="2"/>
        <v>0</v>
      </c>
      <c r="J17" s="865"/>
      <c r="K17" s="743">
        <v>0</v>
      </c>
      <c r="L17" s="813">
        <f t="shared" si="4"/>
        <v>0</v>
      </c>
    </row>
    <row r="18" spans="1:12" ht="14.25" customHeight="1">
      <c r="A18" s="270" t="s">
        <v>1235</v>
      </c>
      <c r="B18" s="259">
        <f t="shared" si="0"/>
        <v>5</v>
      </c>
      <c r="C18" s="802">
        <f t="shared" si="3"/>
        <v>3.6496350364963499</v>
      </c>
      <c r="D18" s="410"/>
      <c r="E18" s="743">
        <v>5</v>
      </c>
      <c r="F18" s="408">
        <f t="shared" si="1"/>
        <v>100</v>
      </c>
      <c r="G18" s="865"/>
      <c r="H18" s="743">
        <v>0</v>
      </c>
      <c r="I18" s="181">
        <f t="shared" si="2"/>
        <v>0</v>
      </c>
      <c r="J18" s="865"/>
      <c r="K18" s="743">
        <v>0</v>
      </c>
      <c r="L18" s="813">
        <f t="shared" si="4"/>
        <v>0</v>
      </c>
    </row>
    <row r="19" spans="1:12" ht="14.25" customHeight="1">
      <c r="A19" s="270" t="s">
        <v>697</v>
      </c>
      <c r="B19" s="259">
        <f t="shared" si="0"/>
        <v>1</v>
      </c>
      <c r="C19" s="802">
        <f>IF($A20&lt;&gt;0,B19/$B$11*100,"")</f>
        <v>0.72992700729927007</v>
      </c>
      <c r="D19" s="410"/>
      <c r="E19" s="743">
        <v>1</v>
      </c>
      <c r="F19" s="408">
        <f t="shared" si="1"/>
        <v>100</v>
      </c>
      <c r="G19" s="865"/>
      <c r="H19" s="743">
        <v>0</v>
      </c>
      <c r="I19" s="181">
        <f t="shared" si="2"/>
        <v>0</v>
      </c>
      <c r="J19" s="865"/>
      <c r="K19" s="743">
        <v>0</v>
      </c>
      <c r="L19" s="813">
        <f>IF($A20&lt;&gt;0,K19/$B19*100,"")</f>
        <v>0</v>
      </c>
    </row>
    <row r="20" spans="1:12" ht="14.25" customHeight="1">
      <c r="A20" s="270" t="s">
        <v>698</v>
      </c>
      <c r="B20" s="259">
        <f t="shared" si="0"/>
        <v>1</v>
      </c>
      <c r="C20" s="802">
        <f>IF($A19&lt;&gt;0,B20/$B$11*100,"")</f>
        <v>0.72992700729927007</v>
      </c>
      <c r="D20" s="410"/>
      <c r="E20" s="743">
        <v>1</v>
      </c>
      <c r="F20" s="408">
        <f t="shared" si="1"/>
        <v>100</v>
      </c>
      <c r="G20" s="865"/>
      <c r="H20" s="743">
        <v>0</v>
      </c>
      <c r="I20" s="181">
        <f t="shared" si="2"/>
        <v>0</v>
      </c>
      <c r="J20" s="865"/>
      <c r="K20" s="743">
        <v>0</v>
      </c>
      <c r="L20" s="813">
        <f>IF($A19&lt;&gt;0,K20/$B20*100,"")</f>
        <v>0</v>
      </c>
    </row>
    <row r="21" spans="1:12" ht="14.25" customHeight="1">
      <c r="A21" s="737" t="s">
        <v>699</v>
      </c>
      <c r="B21" s="259">
        <f t="shared" si="0"/>
        <v>1</v>
      </c>
      <c r="C21" s="802">
        <f t="shared" si="3"/>
        <v>0.72992700729927007</v>
      </c>
      <c r="D21" s="410"/>
      <c r="E21" s="743">
        <v>1</v>
      </c>
      <c r="F21" s="408">
        <f t="shared" si="1"/>
        <v>100</v>
      </c>
      <c r="G21" s="865"/>
      <c r="H21" s="743">
        <v>0</v>
      </c>
      <c r="I21" s="181">
        <f t="shared" si="2"/>
        <v>0</v>
      </c>
      <c r="J21" s="865"/>
      <c r="K21" s="743">
        <v>0</v>
      </c>
      <c r="L21" s="813">
        <f t="shared" si="4"/>
        <v>0</v>
      </c>
    </row>
    <row r="22" spans="1:12" ht="14.25" customHeight="1">
      <c r="A22" s="571" t="s">
        <v>700</v>
      </c>
      <c r="B22" s="259">
        <f t="shared" si="0"/>
        <v>4</v>
      </c>
      <c r="C22" s="802">
        <f t="shared" si="3"/>
        <v>2.9197080291970803</v>
      </c>
      <c r="D22" s="410"/>
      <c r="E22" s="743">
        <v>4</v>
      </c>
      <c r="F22" s="408">
        <f t="shared" si="1"/>
        <v>100</v>
      </c>
      <c r="G22" s="865"/>
      <c r="H22" s="743">
        <v>0</v>
      </c>
      <c r="I22" s="181">
        <f t="shared" si="2"/>
        <v>0</v>
      </c>
      <c r="J22" s="865"/>
      <c r="K22" s="743">
        <v>0</v>
      </c>
      <c r="L22" s="813">
        <f t="shared" si="4"/>
        <v>0</v>
      </c>
    </row>
    <row r="23" spans="1:12" ht="14.25" customHeight="1">
      <c r="A23" s="270" t="s">
        <v>1236</v>
      </c>
      <c r="B23" s="259">
        <f t="shared" si="0"/>
        <v>7</v>
      </c>
      <c r="C23" s="802">
        <f t="shared" si="3"/>
        <v>5.1094890510948909</v>
      </c>
      <c r="D23" s="410"/>
      <c r="E23" s="743">
        <v>7</v>
      </c>
      <c r="F23" s="408">
        <f t="shared" si="1"/>
        <v>100</v>
      </c>
      <c r="G23" s="865"/>
      <c r="H23" s="743">
        <v>0</v>
      </c>
      <c r="I23" s="181">
        <f t="shared" si="2"/>
        <v>0</v>
      </c>
      <c r="J23" s="865"/>
      <c r="K23" s="743">
        <v>0</v>
      </c>
      <c r="L23" s="813">
        <f t="shared" si="4"/>
        <v>0</v>
      </c>
    </row>
    <row r="24" spans="1:12" ht="14.25" customHeight="1">
      <c r="A24" s="270" t="s">
        <v>702</v>
      </c>
      <c r="B24" s="259">
        <f t="shared" si="0"/>
        <v>2</v>
      </c>
      <c r="C24" s="802">
        <f t="shared" si="3"/>
        <v>1.4598540145985401</v>
      </c>
      <c r="D24" s="410"/>
      <c r="E24" s="743">
        <v>2</v>
      </c>
      <c r="F24" s="408">
        <f t="shared" si="1"/>
        <v>100</v>
      </c>
      <c r="G24" s="865"/>
      <c r="H24" s="743">
        <v>0</v>
      </c>
      <c r="I24" s="181">
        <f t="shared" si="2"/>
        <v>0</v>
      </c>
      <c r="J24" s="865"/>
      <c r="K24" s="743">
        <v>0</v>
      </c>
      <c r="L24" s="813">
        <f t="shared" si="4"/>
        <v>0</v>
      </c>
    </row>
    <row r="25" spans="1:12" ht="14.25" customHeight="1">
      <c r="A25" s="270" t="s">
        <v>703</v>
      </c>
      <c r="B25" s="259">
        <f t="shared" si="0"/>
        <v>3</v>
      </c>
      <c r="C25" s="802">
        <f t="shared" si="3"/>
        <v>2.1897810218978102</v>
      </c>
      <c r="D25" s="410"/>
      <c r="E25" s="743">
        <v>3</v>
      </c>
      <c r="F25" s="408">
        <f t="shared" si="1"/>
        <v>100</v>
      </c>
      <c r="G25" s="865"/>
      <c r="H25" s="743">
        <v>0</v>
      </c>
      <c r="I25" s="181">
        <f t="shared" si="2"/>
        <v>0</v>
      </c>
      <c r="J25" s="865"/>
      <c r="K25" s="743">
        <v>0</v>
      </c>
      <c r="L25" s="813">
        <f t="shared" si="4"/>
        <v>0</v>
      </c>
    </row>
    <row r="26" spans="1:12" ht="14.25" customHeight="1">
      <c r="A26" s="270" t="s">
        <v>704</v>
      </c>
      <c r="B26" s="259">
        <f t="shared" si="0"/>
        <v>2</v>
      </c>
      <c r="C26" s="802">
        <f t="shared" si="3"/>
        <v>1.4598540145985401</v>
      </c>
      <c r="D26" s="410"/>
      <c r="E26" s="743">
        <v>2</v>
      </c>
      <c r="F26" s="408">
        <f t="shared" si="1"/>
        <v>100</v>
      </c>
      <c r="G26" s="865"/>
      <c r="H26" s="743">
        <v>0</v>
      </c>
      <c r="I26" s="181">
        <f t="shared" si="2"/>
        <v>0</v>
      </c>
      <c r="J26" s="865"/>
      <c r="K26" s="743">
        <v>0</v>
      </c>
      <c r="L26" s="813">
        <f t="shared" si="4"/>
        <v>0</v>
      </c>
    </row>
    <row r="27" spans="1:12" ht="14.25" customHeight="1">
      <c r="A27" s="566" t="s">
        <v>747</v>
      </c>
      <c r="B27" s="259">
        <f t="shared" si="0"/>
        <v>1</v>
      </c>
      <c r="C27" s="802">
        <f t="shared" si="3"/>
        <v>0.72992700729927007</v>
      </c>
      <c r="D27" s="410"/>
      <c r="E27" s="743">
        <v>1</v>
      </c>
      <c r="F27" s="408">
        <f t="shared" si="1"/>
        <v>100</v>
      </c>
      <c r="G27" s="865"/>
      <c r="H27" s="743">
        <v>0</v>
      </c>
      <c r="I27" s="181">
        <f t="shared" si="2"/>
        <v>0</v>
      </c>
      <c r="J27" s="865"/>
      <c r="K27" s="743">
        <v>0</v>
      </c>
      <c r="L27" s="813">
        <f t="shared" si="4"/>
        <v>0</v>
      </c>
    </row>
    <row r="28" spans="1:12" ht="14.25" customHeight="1">
      <c r="A28" s="270" t="s">
        <v>1237</v>
      </c>
      <c r="B28" s="259">
        <f t="shared" si="0"/>
        <v>2</v>
      </c>
      <c r="C28" s="802">
        <f t="shared" si="3"/>
        <v>1.4598540145985401</v>
      </c>
      <c r="D28" s="410"/>
      <c r="E28" s="743">
        <v>2</v>
      </c>
      <c r="F28" s="408">
        <f t="shared" si="1"/>
        <v>100</v>
      </c>
      <c r="G28" s="865"/>
      <c r="H28" s="743">
        <v>0</v>
      </c>
      <c r="I28" s="181">
        <f t="shared" si="2"/>
        <v>0</v>
      </c>
      <c r="J28" s="865"/>
      <c r="K28" s="743">
        <v>0</v>
      </c>
      <c r="L28" s="813">
        <f t="shared" si="4"/>
        <v>0</v>
      </c>
    </row>
    <row r="29" spans="1:12" ht="14.25" customHeight="1">
      <c r="A29" s="270" t="s">
        <v>1238</v>
      </c>
      <c r="B29" s="259">
        <f t="shared" si="0"/>
        <v>11</v>
      </c>
      <c r="C29" s="802">
        <f t="shared" si="3"/>
        <v>8.0291970802919703</v>
      </c>
      <c r="D29" s="410"/>
      <c r="E29" s="743">
        <v>10</v>
      </c>
      <c r="F29" s="408">
        <f t="shared" si="1"/>
        <v>90.909090909090907</v>
      </c>
      <c r="G29" s="865"/>
      <c r="H29" s="743">
        <v>1</v>
      </c>
      <c r="I29" s="181">
        <f t="shared" si="2"/>
        <v>9.0909090909090917</v>
      </c>
      <c r="J29" s="865"/>
      <c r="K29" s="743">
        <v>0</v>
      </c>
      <c r="L29" s="813">
        <f t="shared" si="4"/>
        <v>0</v>
      </c>
    </row>
    <row r="30" spans="1:12" ht="14.25" customHeight="1">
      <c r="A30" s="737" t="s">
        <v>1812</v>
      </c>
      <c r="B30" s="259">
        <f>IF($A30&lt;&gt;0,E30+H30+K30,"")</f>
        <v>1</v>
      </c>
      <c r="C30" s="802">
        <f>IF($A30&lt;&gt;0,B30/$B$11*100,"")</f>
        <v>0.72992700729927007</v>
      </c>
      <c r="D30" s="410"/>
      <c r="E30" s="743">
        <v>1</v>
      </c>
      <c r="F30" s="408">
        <f t="shared" si="1"/>
        <v>100</v>
      </c>
      <c r="G30" s="865"/>
      <c r="H30" s="743">
        <v>0</v>
      </c>
      <c r="I30" s="181">
        <f t="shared" si="2"/>
        <v>0</v>
      </c>
      <c r="J30" s="865"/>
      <c r="K30" s="743">
        <v>0</v>
      </c>
      <c r="L30" s="813"/>
    </row>
    <row r="31" spans="1:12" ht="14.25" customHeight="1">
      <c r="A31" s="270" t="s">
        <v>711</v>
      </c>
      <c r="B31" s="259">
        <f t="shared" si="0"/>
        <v>2</v>
      </c>
      <c r="C31" s="802">
        <f t="shared" si="3"/>
        <v>1.4598540145985401</v>
      </c>
      <c r="D31" s="410"/>
      <c r="E31" s="743">
        <v>2</v>
      </c>
      <c r="F31" s="408">
        <f t="shared" si="1"/>
        <v>100</v>
      </c>
      <c r="G31" s="865"/>
      <c r="H31" s="743">
        <v>0</v>
      </c>
      <c r="I31" s="181">
        <f t="shared" si="2"/>
        <v>0</v>
      </c>
      <c r="J31" s="865"/>
      <c r="K31" s="743">
        <v>0</v>
      </c>
      <c r="L31" s="813">
        <f t="shared" si="4"/>
        <v>0</v>
      </c>
    </row>
    <row r="32" spans="1:12" ht="14.25" customHeight="1">
      <c r="A32" s="270" t="s">
        <v>712</v>
      </c>
      <c r="B32" s="259">
        <f t="shared" si="0"/>
        <v>3</v>
      </c>
      <c r="C32" s="802">
        <f t="shared" si="3"/>
        <v>2.1897810218978102</v>
      </c>
      <c r="D32" s="410"/>
      <c r="E32" s="743">
        <v>3</v>
      </c>
      <c r="F32" s="408">
        <f t="shared" si="1"/>
        <v>100</v>
      </c>
      <c r="G32" s="865"/>
      <c r="H32" s="743">
        <v>0</v>
      </c>
      <c r="I32" s="181">
        <f t="shared" si="2"/>
        <v>0</v>
      </c>
      <c r="J32" s="865"/>
      <c r="K32" s="743">
        <v>0</v>
      </c>
      <c r="L32" s="813">
        <f t="shared" si="4"/>
        <v>0</v>
      </c>
    </row>
    <row r="33" spans="1:12" ht="14.25" customHeight="1">
      <c r="A33" s="571" t="s">
        <v>713</v>
      </c>
      <c r="B33" s="259">
        <f>IF($A33&lt;&gt;0,E33+H33+K33,"")</f>
        <v>5</v>
      </c>
      <c r="C33" s="802">
        <f>IF($A33&lt;&gt;0,B33/$B$11*100,"")</f>
        <v>3.6496350364963499</v>
      </c>
      <c r="D33" s="410"/>
      <c r="E33" s="743">
        <v>5</v>
      </c>
      <c r="F33" s="408">
        <f t="shared" si="1"/>
        <v>100</v>
      </c>
      <c r="G33" s="865"/>
      <c r="H33" s="743">
        <v>0</v>
      </c>
      <c r="I33" s="181">
        <f t="shared" si="2"/>
        <v>0</v>
      </c>
      <c r="J33" s="865"/>
      <c r="K33" s="743">
        <v>0</v>
      </c>
      <c r="L33" s="813"/>
    </row>
    <row r="34" spans="1:12" ht="14.25" customHeight="1">
      <c r="A34" s="566" t="s">
        <v>1813</v>
      </c>
      <c r="B34" s="259">
        <f>IF($A34&lt;&gt;0,E34+H34+K34,"")</f>
        <v>1</v>
      </c>
      <c r="C34" s="802">
        <f>IF($A34&lt;&gt;0,B34/$B$11*100,"")</f>
        <v>0.72992700729927007</v>
      </c>
      <c r="D34" s="410"/>
      <c r="E34" s="743">
        <v>1</v>
      </c>
      <c r="F34" s="408">
        <f t="shared" si="1"/>
        <v>100</v>
      </c>
      <c r="G34" s="865"/>
      <c r="H34" s="743">
        <v>0</v>
      </c>
      <c r="I34" s="181">
        <f t="shared" si="2"/>
        <v>0</v>
      </c>
      <c r="J34" s="865"/>
      <c r="K34" s="743">
        <v>0</v>
      </c>
      <c r="L34" s="813">
        <f t="shared" si="4"/>
        <v>0</v>
      </c>
    </row>
    <row r="35" spans="1:12" ht="14.25" customHeight="1">
      <c r="A35" s="270" t="s">
        <v>718</v>
      </c>
      <c r="B35" s="259">
        <f t="shared" si="0"/>
        <v>8</v>
      </c>
      <c r="C35" s="802">
        <f t="shared" si="3"/>
        <v>5.8394160583941606</v>
      </c>
      <c r="D35" s="410"/>
      <c r="E35" s="743">
        <v>7</v>
      </c>
      <c r="F35" s="408">
        <f t="shared" si="1"/>
        <v>87.5</v>
      </c>
      <c r="G35" s="865"/>
      <c r="H35" s="743">
        <v>0</v>
      </c>
      <c r="I35" s="181">
        <f t="shared" si="2"/>
        <v>0</v>
      </c>
      <c r="J35" s="865"/>
      <c r="K35" s="743">
        <v>1</v>
      </c>
      <c r="L35" s="813">
        <f t="shared" si="4"/>
        <v>12.5</v>
      </c>
    </row>
    <row r="36" spans="1:12" ht="14.25" customHeight="1">
      <c r="A36" s="270" t="s">
        <v>719</v>
      </c>
      <c r="B36" s="259">
        <f t="shared" si="0"/>
        <v>1</v>
      </c>
      <c r="C36" s="802">
        <f t="shared" si="3"/>
        <v>0.72992700729927007</v>
      </c>
      <c r="D36" s="410"/>
      <c r="E36" s="743">
        <v>0</v>
      </c>
      <c r="F36" s="408">
        <f t="shared" si="1"/>
        <v>0</v>
      </c>
      <c r="G36" s="865"/>
      <c r="H36" s="743">
        <v>1</v>
      </c>
      <c r="I36" s="181">
        <f t="shared" si="2"/>
        <v>100</v>
      </c>
      <c r="J36" s="865"/>
      <c r="K36" s="743">
        <v>0</v>
      </c>
      <c r="L36" s="813">
        <f t="shared" si="4"/>
        <v>0</v>
      </c>
    </row>
    <row r="37" spans="1:12" ht="14.25" customHeight="1">
      <c r="A37" s="270" t="s">
        <v>720</v>
      </c>
      <c r="B37" s="259">
        <f>IF($A37&lt;&gt;0,E37+H37+K37,"")</f>
        <v>2</v>
      </c>
      <c r="C37" s="802">
        <f>IF($A37&lt;&gt;0,B37/$B$11*100,"")</f>
        <v>1.4598540145985401</v>
      </c>
      <c r="D37" s="410"/>
      <c r="E37" s="743">
        <v>2</v>
      </c>
      <c r="F37" s="408">
        <f t="shared" si="1"/>
        <v>100</v>
      </c>
      <c r="G37" s="865"/>
      <c r="H37" s="743">
        <v>0</v>
      </c>
      <c r="I37" s="181">
        <f t="shared" si="2"/>
        <v>0</v>
      </c>
      <c r="J37" s="865"/>
      <c r="K37" s="743">
        <v>0</v>
      </c>
      <c r="L37" s="813">
        <f t="shared" si="4"/>
        <v>0</v>
      </c>
    </row>
    <row r="38" spans="1:12" ht="14.25" customHeight="1">
      <c r="A38" s="270" t="s">
        <v>721</v>
      </c>
      <c r="B38" s="259">
        <f t="shared" si="0"/>
        <v>1</v>
      </c>
      <c r="C38" s="802">
        <f t="shared" si="3"/>
        <v>0.72992700729927007</v>
      </c>
      <c r="D38" s="410"/>
      <c r="E38" s="743">
        <v>1</v>
      </c>
      <c r="F38" s="408">
        <f t="shared" si="1"/>
        <v>100</v>
      </c>
      <c r="G38" s="865"/>
      <c r="H38" s="743">
        <v>0</v>
      </c>
      <c r="I38" s="181">
        <f t="shared" si="2"/>
        <v>0</v>
      </c>
      <c r="J38" s="865"/>
      <c r="K38" s="743">
        <v>0</v>
      </c>
      <c r="L38" s="813">
        <f t="shared" si="4"/>
        <v>0</v>
      </c>
    </row>
    <row r="39" spans="1:12" ht="14.25" customHeight="1">
      <c r="A39" s="571" t="s">
        <v>723</v>
      </c>
      <c r="B39" s="259">
        <f t="shared" si="0"/>
        <v>1</v>
      </c>
      <c r="C39" s="802">
        <f t="shared" si="3"/>
        <v>0.72992700729927007</v>
      </c>
      <c r="D39" s="410"/>
      <c r="E39" s="743">
        <v>1</v>
      </c>
      <c r="F39" s="408">
        <f t="shared" si="1"/>
        <v>100</v>
      </c>
      <c r="G39" s="865"/>
      <c r="H39" s="743">
        <v>0</v>
      </c>
      <c r="I39" s="181">
        <f t="shared" si="2"/>
        <v>0</v>
      </c>
      <c r="J39" s="865"/>
      <c r="K39" s="743">
        <v>0</v>
      </c>
      <c r="L39" s="813">
        <f t="shared" si="4"/>
        <v>0</v>
      </c>
    </row>
    <row r="40" spans="1:12" ht="14.25" customHeight="1">
      <c r="A40" s="270" t="s">
        <v>1814</v>
      </c>
      <c r="B40" s="259">
        <f t="shared" si="0"/>
        <v>1</v>
      </c>
      <c r="C40" s="802">
        <f t="shared" si="3"/>
        <v>0.72992700729927007</v>
      </c>
      <c r="D40" s="410"/>
      <c r="E40" s="743">
        <v>1</v>
      </c>
      <c r="F40" s="408">
        <f t="shared" si="1"/>
        <v>100</v>
      </c>
      <c r="G40" s="865"/>
      <c r="H40" s="743">
        <v>0</v>
      </c>
      <c r="I40" s="181">
        <f t="shared" si="2"/>
        <v>0</v>
      </c>
      <c r="J40" s="865"/>
      <c r="K40" s="743">
        <v>0</v>
      </c>
      <c r="L40" s="813">
        <f t="shared" si="4"/>
        <v>0</v>
      </c>
    </row>
    <row r="41" spans="1:12" ht="14.25" customHeight="1">
      <c r="A41" s="270" t="s">
        <v>727</v>
      </c>
      <c r="B41" s="259">
        <f t="shared" si="0"/>
        <v>5</v>
      </c>
      <c r="C41" s="802">
        <f t="shared" si="3"/>
        <v>3.6496350364963499</v>
      </c>
      <c r="D41" s="410"/>
      <c r="E41" s="743">
        <v>5</v>
      </c>
      <c r="F41" s="408">
        <f t="shared" si="1"/>
        <v>100</v>
      </c>
      <c r="G41" s="865"/>
      <c r="H41" s="743">
        <v>0</v>
      </c>
      <c r="I41" s="181">
        <f t="shared" si="2"/>
        <v>0</v>
      </c>
      <c r="J41" s="865"/>
      <c r="K41" s="743">
        <v>0</v>
      </c>
      <c r="L41" s="813">
        <f t="shared" si="4"/>
        <v>0</v>
      </c>
    </row>
    <row r="42" spans="1:12" ht="14.25" customHeight="1">
      <c r="A42" s="270" t="s">
        <v>729</v>
      </c>
      <c r="B42" s="259">
        <f t="shared" si="0"/>
        <v>1</v>
      </c>
      <c r="C42" s="802">
        <f t="shared" si="3"/>
        <v>0.72992700729927007</v>
      </c>
      <c r="D42" s="410"/>
      <c r="E42" s="743">
        <v>1</v>
      </c>
      <c r="F42" s="408">
        <f t="shared" si="1"/>
        <v>100</v>
      </c>
      <c r="G42" s="865"/>
      <c r="H42" s="743">
        <v>0</v>
      </c>
      <c r="I42" s="181">
        <f t="shared" si="2"/>
        <v>0</v>
      </c>
      <c r="J42" s="865"/>
      <c r="K42" s="743">
        <v>0</v>
      </c>
      <c r="L42" s="813">
        <f t="shared" si="4"/>
        <v>0</v>
      </c>
    </row>
    <row r="43" spans="1:12" ht="14.25" customHeight="1">
      <c r="A43" s="737" t="s">
        <v>1815</v>
      </c>
      <c r="B43" s="259">
        <f t="shared" si="0"/>
        <v>1</v>
      </c>
      <c r="C43" s="802">
        <f t="shared" si="3"/>
        <v>0.72992700729927007</v>
      </c>
      <c r="D43" s="410"/>
      <c r="E43" s="743">
        <v>1</v>
      </c>
      <c r="F43" s="408">
        <f t="shared" si="1"/>
        <v>100</v>
      </c>
      <c r="G43" s="865"/>
      <c r="H43" s="743">
        <v>0</v>
      </c>
      <c r="I43" s="181">
        <f t="shared" si="2"/>
        <v>0</v>
      </c>
      <c r="J43" s="865"/>
      <c r="K43" s="743">
        <v>0</v>
      </c>
      <c r="L43" s="813">
        <f t="shared" si="4"/>
        <v>0</v>
      </c>
    </row>
    <row r="44" spans="1:12" ht="14.25" customHeight="1">
      <c r="A44" s="737" t="s">
        <v>730</v>
      </c>
      <c r="B44" s="259">
        <f t="shared" si="0"/>
        <v>1</v>
      </c>
      <c r="C44" s="802">
        <f t="shared" si="3"/>
        <v>0.72992700729927007</v>
      </c>
      <c r="D44" s="410"/>
      <c r="E44" s="743">
        <v>1</v>
      </c>
      <c r="F44" s="408">
        <f t="shared" si="1"/>
        <v>100</v>
      </c>
      <c r="G44" s="865"/>
      <c r="H44" s="743">
        <v>0</v>
      </c>
      <c r="I44" s="181">
        <f t="shared" si="2"/>
        <v>0</v>
      </c>
      <c r="J44" s="865"/>
      <c r="K44" s="743">
        <v>0</v>
      </c>
      <c r="L44" s="813">
        <f t="shared" si="4"/>
        <v>0</v>
      </c>
    </row>
    <row r="45" spans="1:12" ht="14.25" customHeight="1">
      <c r="A45" s="737" t="s">
        <v>731</v>
      </c>
      <c r="B45" s="259">
        <f t="shared" si="0"/>
        <v>1</v>
      </c>
      <c r="C45" s="802">
        <f t="shared" si="3"/>
        <v>0.72992700729927007</v>
      </c>
      <c r="D45" s="410"/>
      <c r="E45" s="743">
        <v>1</v>
      </c>
      <c r="F45" s="408">
        <f t="shared" si="1"/>
        <v>100</v>
      </c>
      <c r="G45" s="865"/>
      <c r="H45" s="743">
        <v>0</v>
      </c>
      <c r="I45" s="181">
        <f t="shared" si="2"/>
        <v>0</v>
      </c>
      <c r="J45" s="865"/>
      <c r="K45" s="743">
        <v>0</v>
      </c>
      <c r="L45" s="813">
        <f t="shared" si="4"/>
        <v>0</v>
      </c>
    </row>
    <row r="46" spans="1:12" ht="14.25" customHeight="1">
      <c r="A46" s="737" t="s">
        <v>732</v>
      </c>
      <c r="B46" s="259">
        <f t="shared" si="0"/>
        <v>1</v>
      </c>
      <c r="C46" s="802">
        <f t="shared" si="3"/>
        <v>0.72992700729927007</v>
      </c>
      <c r="D46" s="410"/>
      <c r="E46" s="743">
        <v>1</v>
      </c>
      <c r="F46" s="408">
        <f t="shared" si="1"/>
        <v>100</v>
      </c>
      <c r="G46" s="865"/>
      <c r="H46" s="743">
        <v>0</v>
      </c>
      <c r="I46" s="181">
        <f t="shared" si="2"/>
        <v>0</v>
      </c>
      <c r="J46" s="865"/>
      <c r="K46" s="743">
        <v>0</v>
      </c>
      <c r="L46" s="813">
        <f t="shared" si="4"/>
        <v>0</v>
      </c>
    </row>
    <row r="47" spans="1:12" ht="14.25" customHeight="1">
      <c r="A47" s="270" t="s">
        <v>733</v>
      </c>
      <c r="B47" s="259">
        <f t="shared" si="0"/>
        <v>8</v>
      </c>
      <c r="C47" s="802">
        <f t="shared" si="3"/>
        <v>5.8394160583941606</v>
      </c>
      <c r="D47" s="410"/>
      <c r="E47" s="743">
        <v>8</v>
      </c>
      <c r="F47" s="408">
        <f t="shared" si="1"/>
        <v>100</v>
      </c>
      <c r="G47" s="865"/>
      <c r="H47" s="743">
        <v>0</v>
      </c>
      <c r="I47" s="181">
        <f t="shared" si="2"/>
        <v>0</v>
      </c>
      <c r="J47" s="865"/>
      <c r="K47" s="743">
        <v>0</v>
      </c>
      <c r="L47" s="813">
        <f t="shared" si="4"/>
        <v>0</v>
      </c>
    </row>
    <row r="48" spans="1:12" ht="14.25" customHeight="1">
      <c r="A48" s="270" t="s">
        <v>734</v>
      </c>
      <c r="B48" s="259">
        <f t="shared" si="0"/>
        <v>15</v>
      </c>
      <c r="C48" s="802">
        <f t="shared" si="3"/>
        <v>10.948905109489052</v>
      </c>
      <c r="D48" s="410"/>
      <c r="E48" s="743">
        <v>13</v>
      </c>
      <c r="F48" s="408">
        <f t="shared" si="1"/>
        <v>86.666666666666671</v>
      </c>
      <c r="G48" s="865"/>
      <c r="H48" s="743">
        <v>1</v>
      </c>
      <c r="I48" s="181">
        <f t="shared" si="2"/>
        <v>6.666666666666667</v>
      </c>
      <c r="J48" s="865"/>
      <c r="K48" s="743">
        <v>1</v>
      </c>
      <c r="L48" s="813">
        <f t="shared" si="4"/>
        <v>6.666666666666667</v>
      </c>
    </row>
    <row r="49" spans="1:13" ht="14.25" customHeight="1">
      <c r="A49" s="566" t="s">
        <v>740</v>
      </c>
      <c r="B49" s="259">
        <f t="shared" si="0"/>
        <v>3</v>
      </c>
      <c r="C49" s="802">
        <f t="shared" si="3"/>
        <v>2.1897810218978102</v>
      </c>
      <c r="D49" s="410"/>
      <c r="E49" s="743">
        <v>3</v>
      </c>
      <c r="F49" s="408">
        <f t="shared" si="1"/>
        <v>100</v>
      </c>
      <c r="G49" s="865"/>
      <c r="H49" s="743">
        <v>0</v>
      </c>
      <c r="I49" s="181">
        <f t="shared" si="2"/>
        <v>0</v>
      </c>
      <c r="J49" s="865"/>
      <c r="K49" s="743">
        <v>0</v>
      </c>
      <c r="L49" s="813">
        <f t="shared" si="4"/>
        <v>0</v>
      </c>
    </row>
    <row r="50" spans="1:13" ht="14.25" customHeight="1">
      <c r="A50" s="270" t="s">
        <v>741</v>
      </c>
      <c r="B50" s="259">
        <f>IF($A50&lt;&gt;0,E50+H50+K50,"")</f>
        <v>5</v>
      </c>
      <c r="C50" s="802">
        <f>IF($A50&lt;&gt;0,B50/$B$11*100,"")</f>
        <v>3.6496350364963499</v>
      </c>
      <c r="D50" s="410"/>
      <c r="E50" s="743">
        <v>5</v>
      </c>
      <c r="F50" s="408">
        <f t="shared" si="1"/>
        <v>100</v>
      </c>
      <c r="G50" s="865"/>
      <c r="H50" s="743">
        <v>0</v>
      </c>
      <c r="I50" s="181">
        <f t="shared" si="2"/>
        <v>0</v>
      </c>
      <c r="J50" s="865"/>
      <c r="K50" s="743">
        <v>0</v>
      </c>
      <c r="L50" s="813">
        <f t="shared" si="4"/>
        <v>0</v>
      </c>
    </row>
    <row r="51" spans="1:13" ht="14.25" customHeight="1">
      <c r="A51" s="270" t="s">
        <v>742</v>
      </c>
      <c r="B51" s="259">
        <f>IF($A51&lt;&gt;0,E51+H51+K51,"")</f>
        <v>1</v>
      </c>
      <c r="C51" s="802">
        <f>IF($A51&lt;&gt;0,B51/$B$11*100,"")</f>
        <v>0.72992700729927007</v>
      </c>
      <c r="D51" s="410"/>
      <c r="E51" s="743">
        <v>1</v>
      </c>
      <c r="F51" s="408">
        <f t="shared" si="1"/>
        <v>100</v>
      </c>
      <c r="G51" s="865"/>
      <c r="H51" s="743">
        <v>0</v>
      </c>
      <c r="I51" s="181"/>
      <c r="J51" s="865"/>
      <c r="K51" s="743">
        <v>0</v>
      </c>
      <c r="L51" s="813">
        <f t="shared" si="4"/>
        <v>0</v>
      </c>
    </row>
    <row r="52" spans="1:13" ht="14.25" customHeight="1">
      <c r="A52" s="270" t="s">
        <v>743</v>
      </c>
      <c r="B52" s="259">
        <f>IF($A52&lt;&gt;0,E52+H52+K52,"")</f>
        <v>2</v>
      </c>
      <c r="C52" s="802">
        <f>IF($A52&lt;&gt;0,B52/$B$11*100,"")</f>
        <v>1.4598540145985401</v>
      </c>
      <c r="D52" s="410"/>
      <c r="E52" s="743">
        <v>1</v>
      </c>
      <c r="F52" s="408">
        <f t="shared" si="1"/>
        <v>50</v>
      </c>
      <c r="G52" s="865"/>
      <c r="H52" s="743">
        <v>0</v>
      </c>
      <c r="I52" s="181"/>
      <c r="J52" s="865"/>
      <c r="K52" s="743">
        <v>1</v>
      </c>
      <c r="L52" s="813">
        <f t="shared" si="4"/>
        <v>50</v>
      </c>
    </row>
    <row r="53" spans="1:13" ht="8.25" customHeight="1" thickBot="1">
      <c r="K53" s="89"/>
    </row>
    <row r="54" spans="1:13" ht="8.5" customHeight="1">
      <c r="A54" s="83"/>
      <c r="B54" s="814"/>
      <c r="C54" s="815"/>
      <c r="D54" s="816"/>
      <c r="E54" s="817"/>
      <c r="F54" s="815"/>
      <c r="G54" s="816"/>
      <c r="H54" s="817"/>
      <c r="I54" s="815"/>
      <c r="J54" s="815"/>
      <c r="K54" s="817"/>
      <c r="L54" s="816"/>
      <c r="M54" s="816"/>
    </row>
    <row r="55" spans="1:13" ht="14.5">
      <c r="A55" s="14" t="s">
        <v>1882</v>
      </c>
      <c r="B55" s="409"/>
      <c r="C55" s="111"/>
      <c r="D55" s="818"/>
      <c r="E55" s="727"/>
      <c r="F55" s="111"/>
      <c r="G55" s="818"/>
      <c r="H55" s="727"/>
      <c r="I55" s="111"/>
      <c r="J55" s="111"/>
      <c r="K55" s="727"/>
      <c r="L55" s="818"/>
      <c r="M55" s="818"/>
    </row>
    <row r="56" spans="1:13" ht="14.5">
      <c r="A56" s="146" t="s">
        <v>1883</v>
      </c>
      <c r="B56" s="827"/>
      <c r="D56" s="812"/>
      <c r="G56" s="812"/>
      <c r="J56" s="89"/>
      <c r="K56" s="89"/>
    </row>
    <row r="57" spans="1:13" ht="14.5">
      <c r="A57" s="51" t="s">
        <v>1884</v>
      </c>
    </row>
    <row r="58" spans="1:13" ht="13" customHeight="1">
      <c r="A58" s="94"/>
      <c r="B58" s="409"/>
      <c r="C58" s="111"/>
      <c r="D58" s="818"/>
      <c r="E58" s="727"/>
      <c r="F58" s="111"/>
      <c r="G58" s="818"/>
      <c r="H58" s="727"/>
      <c r="I58" s="111"/>
      <c r="J58" s="111"/>
      <c r="K58" s="727"/>
      <c r="L58" s="818"/>
    </row>
    <row r="59" spans="1:13" ht="13" customHeight="1">
      <c r="A59" s="81" t="s">
        <v>1268</v>
      </c>
    </row>
    <row r="60" spans="1:13" ht="13" customHeight="1">
      <c r="A60" s="81" t="s">
        <v>456</v>
      </c>
    </row>
    <row r="61" spans="1:13" ht="13" customHeight="1"/>
    <row r="62" spans="1:13" ht="13" customHeight="1"/>
    <row r="63" spans="1:13" ht="13" customHeight="1"/>
    <row r="64" spans="1:13" ht="13" customHeight="1"/>
    <row r="65" ht="13" customHeight="1"/>
    <row r="66" ht="15" customHeight="1"/>
    <row r="67" ht="10" customHeight="1"/>
    <row r="68" ht="15" customHeight="1"/>
    <row r="69" ht="15" customHeight="1"/>
    <row r="70" ht="15" customHeight="1"/>
    <row r="71" ht="10" customHeight="1"/>
    <row r="72" ht="13.4" customHeight="1"/>
    <row r="73" ht="13.4" customHeight="1"/>
    <row r="74" ht="13.4" customHeight="1"/>
    <row r="75" ht="13.4" customHeight="1"/>
    <row r="76" ht="13.4" customHeight="1"/>
    <row r="77" ht="13.4" customHeight="1"/>
    <row r="78" ht="13.4" customHeight="1"/>
    <row r="79" ht="13.4" customHeight="1"/>
  </sheetData>
  <mergeCells count="4">
    <mergeCell ref="B7:C7"/>
    <mergeCell ref="E7:F7"/>
    <mergeCell ref="H7:I7"/>
    <mergeCell ref="K7:L7"/>
  </mergeCells>
  <conditionalFormatting sqref="A1:XFD1048576">
    <cfRule type="cellIs" dxfId="12" priority="1" operator="equal">
      <formula>0</formula>
    </cfRule>
  </conditionalFormatting>
  <pageMargins left="0.70866141732283472" right="0.70866141732283472" top="0.74803149606299213" bottom="0.74803149606299213" header="0.31496062992125984" footer="0.31496062992125984"/>
  <pageSetup scale="80" orientation="portrait" horizontalDpi="4294967293" vertic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2:K12"/>
  <sheetViews>
    <sheetView topLeftCell="C1" workbookViewId="0"/>
  </sheetViews>
  <sheetFormatPr baseColWidth="10" defaultRowHeight="14.5"/>
  <sheetData>
    <row r="2" spans="1:11">
      <c r="B2" s="33" t="s">
        <v>443</v>
      </c>
      <c r="C2" s="33" t="s">
        <v>583</v>
      </c>
      <c r="D2" s="33" t="s">
        <v>444</v>
      </c>
      <c r="E2" s="33" t="s">
        <v>446</v>
      </c>
    </row>
    <row r="3" spans="1:11">
      <c r="A3">
        <v>2016</v>
      </c>
      <c r="B3" s="28">
        <v>24.89</v>
      </c>
      <c r="C3" s="28">
        <v>25.39</v>
      </c>
      <c r="D3" s="28">
        <v>9.67</v>
      </c>
      <c r="E3" s="28">
        <v>40.049999999999997</v>
      </c>
      <c r="G3" s="24"/>
    </row>
    <row r="4" spans="1:11">
      <c r="A4">
        <v>2017</v>
      </c>
      <c r="B4" s="28">
        <v>24.82</v>
      </c>
      <c r="C4" s="28">
        <v>24.92</v>
      </c>
      <c r="D4" s="28">
        <v>9.64</v>
      </c>
      <c r="E4" s="28">
        <v>40.619999999999997</v>
      </c>
      <c r="G4" s="24"/>
    </row>
    <row r="5" spans="1:11">
      <c r="A5">
        <v>2018</v>
      </c>
      <c r="B5" s="24">
        <v>24.03560830860534</v>
      </c>
      <c r="C5" s="24">
        <v>24.233432245301682</v>
      </c>
      <c r="D5" s="24">
        <v>9.792284866468842</v>
      </c>
      <c r="E5" s="24">
        <v>41.938674579624134</v>
      </c>
    </row>
    <row r="6" spans="1:11">
      <c r="A6">
        <v>2019</v>
      </c>
      <c r="B6" s="24">
        <v>24.83</v>
      </c>
      <c r="C6" s="24">
        <v>23.09</v>
      </c>
      <c r="D6" s="24">
        <v>10.26</v>
      </c>
      <c r="E6" s="24">
        <v>41.82</v>
      </c>
      <c r="G6" s="24"/>
      <c r="K6" s="24"/>
    </row>
    <row r="7" spans="1:11">
      <c r="A7">
        <v>2020</v>
      </c>
      <c r="B7" s="28">
        <v>25.85</v>
      </c>
      <c r="C7" s="28">
        <v>22.89</v>
      </c>
      <c r="D7" s="28">
        <v>9.92</v>
      </c>
      <c r="E7" s="28">
        <v>41.54</v>
      </c>
      <c r="G7" s="24"/>
      <c r="K7" s="24"/>
    </row>
    <row r="8" spans="1:11">
      <c r="G8" s="24"/>
      <c r="K8" s="24"/>
    </row>
    <row r="9" spans="1:11">
      <c r="K9" s="24"/>
    </row>
    <row r="10" spans="1:11">
      <c r="K10" s="24"/>
    </row>
    <row r="11" spans="1:11">
      <c r="K11" s="24"/>
    </row>
    <row r="12" spans="1:11">
      <c r="K12" s="24"/>
    </row>
  </sheetData>
  <pageMargins left="0.7" right="0.7" top="0.75" bottom="0.75" header="0.3" footer="0.3"/>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rgb="FFFFC000"/>
  </sheetPr>
  <dimension ref="A2:K42"/>
  <sheetViews>
    <sheetView topLeftCell="A7" workbookViewId="0">
      <selection activeCell="I11" sqref="I11"/>
    </sheetView>
  </sheetViews>
  <sheetFormatPr baseColWidth="10" defaultRowHeight="14.5"/>
  <sheetData>
    <row r="2" spans="1:11" ht="12.75" customHeight="1">
      <c r="B2" s="33"/>
      <c r="C2" s="33"/>
      <c r="D2" s="33"/>
    </row>
    <row r="3" spans="1:11" ht="12.75" customHeight="1">
      <c r="B3" s="28"/>
      <c r="C3" s="28"/>
      <c r="D3" s="28"/>
      <c r="K3" s="29"/>
    </row>
    <row r="4" spans="1:11" ht="12.75" customHeight="1">
      <c r="I4" s="30"/>
    </row>
    <row r="5" spans="1:11" ht="12.75" customHeight="1">
      <c r="I5" s="30"/>
    </row>
    <row r="6" spans="1:11" ht="12.75" customHeight="1">
      <c r="B6" s="393"/>
      <c r="C6" s="381"/>
      <c r="D6" s="381"/>
      <c r="E6" s="381"/>
      <c r="F6" s="370"/>
      <c r="G6" s="370"/>
      <c r="H6" s="372"/>
      <c r="I6" s="30"/>
    </row>
    <row r="7" spans="1:11" ht="12.75" customHeight="1">
      <c r="B7" s="393"/>
      <c r="C7" s="258"/>
      <c r="D7" s="258"/>
      <c r="E7" s="258"/>
      <c r="F7" s="448"/>
      <c r="G7" s="448"/>
      <c r="H7" s="448"/>
      <c r="I7" s="31"/>
    </row>
    <row r="8" spans="1:11">
      <c r="B8" s="393"/>
      <c r="C8" s="35"/>
      <c r="D8" s="35"/>
      <c r="E8" s="35"/>
      <c r="F8" s="380"/>
      <c r="G8" s="380"/>
      <c r="H8" s="380"/>
    </row>
    <row r="9" spans="1:11" ht="23">
      <c r="D9" s="32"/>
      <c r="F9" s="380"/>
      <c r="G9" s="380"/>
      <c r="H9" s="380"/>
    </row>
    <row r="10" spans="1:11">
      <c r="C10" s="380"/>
      <c r="D10" s="380"/>
      <c r="E10" s="380"/>
    </row>
    <row r="11" spans="1:11">
      <c r="B11" s="28"/>
      <c r="C11" s="28"/>
      <c r="D11" s="28"/>
    </row>
    <row r="12" spans="1:11">
      <c r="B12" s="28"/>
      <c r="C12" s="28"/>
      <c r="D12" s="28"/>
    </row>
    <row r="13" spans="1:11">
      <c r="A13" s="61"/>
      <c r="B13" s="397"/>
      <c r="C13" s="397"/>
      <c r="D13" s="397"/>
    </row>
    <row r="14" spans="1:11">
      <c r="A14" s="61"/>
      <c r="B14" s="258"/>
      <c r="C14" s="258"/>
      <c r="D14" s="258"/>
    </row>
    <row r="15" spans="1:11">
      <c r="A15" s="61"/>
      <c r="B15" s="61"/>
      <c r="C15" s="61"/>
      <c r="D15" s="61"/>
    </row>
    <row r="17" spans="2:4">
      <c r="B17" s="28"/>
      <c r="C17" s="28"/>
      <c r="D17" s="28"/>
    </row>
    <row r="36" spans="2:5">
      <c r="B36" s="381"/>
      <c r="C36" s="381"/>
      <c r="D36" s="381"/>
    </row>
    <row r="39" spans="2:5">
      <c r="E39" s="28"/>
    </row>
    <row r="40" spans="2:5">
      <c r="E40" s="28"/>
    </row>
    <row r="41" spans="2:5">
      <c r="E41" s="28"/>
    </row>
    <row r="42" spans="2:5">
      <c r="E42" s="28"/>
    </row>
  </sheetData>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theme="4" tint="-0.249977111117893"/>
  </sheetPr>
  <dimension ref="A1:M108"/>
  <sheetViews>
    <sheetView topLeftCell="A31" workbookViewId="0">
      <selection activeCell="A57" sqref="A57"/>
    </sheetView>
  </sheetViews>
  <sheetFormatPr baseColWidth="10" defaultRowHeight="14.5"/>
  <cols>
    <col min="1" max="1" width="39.453125" bestFit="1" customWidth="1"/>
    <col min="2" max="2" width="10.54296875" style="411" customWidth="1"/>
    <col min="3" max="3" width="10.54296875" style="359" customWidth="1"/>
    <col min="4" max="4" width="1.54296875" style="3" customWidth="1"/>
    <col min="5" max="5" width="10.54296875" style="412" customWidth="1"/>
    <col min="6" max="6" width="10.54296875" style="3" customWidth="1"/>
    <col min="7" max="7" width="1.54296875" style="3" customWidth="1"/>
    <col min="8" max="8" width="10.54296875" style="412" customWidth="1"/>
    <col min="9" max="9" width="11.54296875" style="3" customWidth="1"/>
    <col min="10" max="10" width="1.54296875" style="3" customWidth="1"/>
    <col min="11" max="11" width="10.54296875" style="412" customWidth="1"/>
    <col min="12" max="12" width="10.54296875" style="3" customWidth="1"/>
    <col min="13" max="13" width="2.453125" customWidth="1"/>
    <col min="257" max="257" width="39.453125" bestFit="1" customWidth="1"/>
    <col min="258" max="259" width="10.54296875" customWidth="1"/>
    <col min="260" max="260" width="1.54296875" customWidth="1"/>
    <col min="261" max="262" width="10.54296875" customWidth="1"/>
    <col min="263" max="263" width="1.54296875" customWidth="1"/>
    <col min="264" max="264" width="10.54296875" customWidth="1"/>
    <col min="265" max="265" width="11.54296875" customWidth="1"/>
    <col min="266" max="266" width="1.54296875" customWidth="1"/>
    <col min="267" max="268" width="10.54296875" customWidth="1"/>
    <col min="269" max="269" width="2.453125" customWidth="1"/>
    <col min="513" max="513" width="39.453125" bestFit="1" customWidth="1"/>
    <col min="514" max="515" width="10.54296875" customWidth="1"/>
    <col min="516" max="516" width="1.54296875" customWidth="1"/>
    <col min="517" max="518" width="10.54296875" customWidth="1"/>
    <col min="519" max="519" width="1.54296875" customWidth="1"/>
    <col min="520" max="520" width="10.54296875" customWidth="1"/>
    <col min="521" max="521" width="11.54296875" customWidth="1"/>
    <col min="522" max="522" width="1.54296875" customWidth="1"/>
    <col min="523" max="524" width="10.54296875" customWidth="1"/>
    <col min="525" max="525" width="2.453125" customWidth="1"/>
    <col min="769" max="769" width="39.453125" bestFit="1" customWidth="1"/>
    <col min="770" max="771" width="10.54296875" customWidth="1"/>
    <col min="772" max="772" width="1.54296875" customWidth="1"/>
    <col min="773" max="774" width="10.54296875" customWidth="1"/>
    <col min="775" max="775" width="1.54296875" customWidth="1"/>
    <col min="776" max="776" width="10.54296875" customWidth="1"/>
    <col min="777" max="777" width="11.54296875" customWidth="1"/>
    <col min="778" max="778" width="1.54296875" customWidth="1"/>
    <col min="779" max="780" width="10.54296875" customWidth="1"/>
    <col min="781" max="781" width="2.453125" customWidth="1"/>
    <col min="1025" max="1025" width="39.453125" bestFit="1" customWidth="1"/>
    <col min="1026" max="1027" width="10.54296875" customWidth="1"/>
    <col min="1028" max="1028" width="1.54296875" customWidth="1"/>
    <col min="1029" max="1030" width="10.54296875" customWidth="1"/>
    <col min="1031" max="1031" width="1.54296875" customWidth="1"/>
    <col min="1032" max="1032" width="10.54296875" customWidth="1"/>
    <col min="1033" max="1033" width="11.54296875" customWidth="1"/>
    <col min="1034" max="1034" width="1.54296875" customWidth="1"/>
    <col min="1035" max="1036" width="10.54296875" customWidth="1"/>
    <col min="1037" max="1037" width="2.453125" customWidth="1"/>
    <col min="1281" max="1281" width="39.453125" bestFit="1" customWidth="1"/>
    <col min="1282" max="1283" width="10.54296875" customWidth="1"/>
    <col min="1284" max="1284" width="1.54296875" customWidth="1"/>
    <col min="1285" max="1286" width="10.54296875" customWidth="1"/>
    <col min="1287" max="1287" width="1.54296875" customWidth="1"/>
    <col min="1288" max="1288" width="10.54296875" customWidth="1"/>
    <col min="1289" max="1289" width="11.54296875" customWidth="1"/>
    <col min="1290" max="1290" width="1.54296875" customWidth="1"/>
    <col min="1291" max="1292" width="10.54296875" customWidth="1"/>
    <col min="1293" max="1293" width="2.453125" customWidth="1"/>
    <col min="1537" max="1537" width="39.453125" bestFit="1" customWidth="1"/>
    <col min="1538" max="1539" width="10.54296875" customWidth="1"/>
    <col min="1540" max="1540" width="1.54296875" customWidth="1"/>
    <col min="1541" max="1542" width="10.54296875" customWidth="1"/>
    <col min="1543" max="1543" width="1.54296875" customWidth="1"/>
    <col min="1544" max="1544" width="10.54296875" customWidth="1"/>
    <col min="1545" max="1545" width="11.54296875" customWidth="1"/>
    <col min="1546" max="1546" width="1.54296875" customWidth="1"/>
    <col min="1547" max="1548" width="10.54296875" customWidth="1"/>
    <col min="1549" max="1549" width="2.453125" customWidth="1"/>
    <col min="1793" max="1793" width="39.453125" bestFit="1" customWidth="1"/>
    <col min="1794" max="1795" width="10.54296875" customWidth="1"/>
    <col min="1796" max="1796" width="1.54296875" customWidth="1"/>
    <col min="1797" max="1798" width="10.54296875" customWidth="1"/>
    <col min="1799" max="1799" width="1.54296875" customWidth="1"/>
    <col min="1800" max="1800" width="10.54296875" customWidth="1"/>
    <col min="1801" max="1801" width="11.54296875" customWidth="1"/>
    <col min="1802" max="1802" width="1.54296875" customWidth="1"/>
    <col min="1803" max="1804" width="10.54296875" customWidth="1"/>
    <col min="1805" max="1805" width="2.453125" customWidth="1"/>
    <col min="2049" max="2049" width="39.453125" bestFit="1" customWidth="1"/>
    <col min="2050" max="2051" width="10.54296875" customWidth="1"/>
    <col min="2052" max="2052" width="1.54296875" customWidth="1"/>
    <col min="2053" max="2054" width="10.54296875" customWidth="1"/>
    <col min="2055" max="2055" width="1.54296875" customWidth="1"/>
    <col min="2056" max="2056" width="10.54296875" customWidth="1"/>
    <col min="2057" max="2057" width="11.54296875" customWidth="1"/>
    <col min="2058" max="2058" width="1.54296875" customWidth="1"/>
    <col min="2059" max="2060" width="10.54296875" customWidth="1"/>
    <col min="2061" max="2061" width="2.453125" customWidth="1"/>
    <col min="2305" max="2305" width="39.453125" bestFit="1" customWidth="1"/>
    <col min="2306" max="2307" width="10.54296875" customWidth="1"/>
    <col min="2308" max="2308" width="1.54296875" customWidth="1"/>
    <col min="2309" max="2310" width="10.54296875" customWidth="1"/>
    <col min="2311" max="2311" width="1.54296875" customWidth="1"/>
    <col min="2312" max="2312" width="10.54296875" customWidth="1"/>
    <col min="2313" max="2313" width="11.54296875" customWidth="1"/>
    <col min="2314" max="2314" width="1.54296875" customWidth="1"/>
    <col min="2315" max="2316" width="10.54296875" customWidth="1"/>
    <col min="2317" max="2317" width="2.453125" customWidth="1"/>
    <col min="2561" max="2561" width="39.453125" bestFit="1" customWidth="1"/>
    <col min="2562" max="2563" width="10.54296875" customWidth="1"/>
    <col min="2564" max="2564" width="1.54296875" customWidth="1"/>
    <col min="2565" max="2566" width="10.54296875" customWidth="1"/>
    <col min="2567" max="2567" width="1.54296875" customWidth="1"/>
    <col min="2568" max="2568" width="10.54296875" customWidth="1"/>
    <col min="2569" max="2569" width="11.54296875" customWidth="1"/>
    <col min="2570" max="2570" width="1.54296875" customWidth="1"/>
    <col min="2571" max="2572" width="10.54296875" customWidth="1"/>
    <col min="2573" max="2573" width="2.453125" customWidth="1"/>
    <col min="2817" max="2817" width="39.453125" bestFit="1" customWidth="1"/>
    <col min="2818" max="2819" width="10.54296875" customWidth="1"/>
    <col min="2820" max="2820" width="1.54296875" customWidth="1"/>
    <col min="2821" max="2822" width="10.54296875" customWidth="1"/>
    <col min="2823" max="2823" width="1.54296875" customWidth="1"/>
    <col min="2824" max="2824" width="10.54296875" customWidth="1"/>
    <col min="2825" max="2825" width="11.54296875" customWidth="1"/>
    <col min="2826" max="2826" width="1.54296875" customWidth="1"/>
    <col min="2827" max="2828" width="10.54296875" customWidth="1"/>
    <col min="2829" max="2829" width="2.453125" customWidth="1"/>
    <col min="3073" max="3073" width="39.453125" bestFit="1" customWidth="1"/>
    <col min="3074" max="3075" width="10.54296875" customWidth="1"/>
    <col min="3076" max="3076" width="1.54296875" customWidth="1"/>
    <col min="3077" max="3078" width="10.54296875" customWidth="1"/>
    <col min="3079" max="3079" width="1.54296875" customWidth="1"/>
    <col min="3080" max="3080" width="10.54296875" customWidth="1"/>
    <col min="3081" max="3081" width="11.54296875" customWidth="1"/>
    <col min="3082" max="3082" width="1.54296875" customWidth="1"/>
    <col min="3083" max="3084" width="10.54296875" customWidth="1"/>
    <col min="3085" max="3085" width="2.453125" customWidth="1"/>
    <col min="3329" max="3329" width="39.453125" bestFit="1" customWidth="1"/>
    <col min="3330" max="3331" width="10.54296875" customWidth="1"/>
    <col min="3332" max="3332" width="1.54296875" customWidth="1"/>
    <col min="3333" max="3334" width="10.54296875" customWidth="1"/>
    <col min="3335" max="3335" width="1.54296875" customWidth="1"/>
    <col min="3336" max="3336" width="10.54296875" customWidth="1"/>
    <col min="3337" max="3337" width="11.54296875" customWidth="1"/>
    <col min="3338" max="3338" width="1.54296875" customWidth="1"/>
    <col min="3339" max="3340" width="10.54296875" customWidth="1"/>
    <col min="3341" max="3341" width="2.453125" customWidth="1"/>
    <col min="3585" max="3585" width="39.453125" bestFit="1" customWidth="1"/>
    <col min="3586" max="3587" width="10.54296875" customWidth="1"/>
    <col min="3588" max="3588" width="1.54296875" customWidth="1"/>
    <col min="3589" max="3590" width="10.54296875" customWidth="1"/>
    <col min="3591" max="3591" width="1.54296875" customWidth="1"/>
    <col min="3592" max="3592" width="10.54296875" customWidth="1"/>
    <col min="3593" max="3593" width="11.54296875" customWidth="1"/>
    <col min="3594" max="3594" width="1.54296875" customWidth="1"/>
    <col min="3595" max="3596" width="10.54296875" customWidth="1"/>
    <col min="3597" max="3597" width="2.453125" customWidth="1"/>
    <col min="3841" max="3841" width="39.453125" bestFit="1" customWidth="1"/>
    <col min="3842" max="3843" width="10.54296875" customWidth="1"/>
    <col min="3844" max="3844" width="1.54296875" customWidth="1"/>
    <col min="3845" max="3846" width="10.54296875" customWidth="1"/>
    <col min="3847" max="3847" width="1.54296875" customWidth="1"/>
    <col min="3848" max="3848" width="10.54296875" customWidth="1"/>
    <col min="3849" max="3849" width="11.54296875" customWidth="1"/>
    <col min="3850" max="3850" width="1.54296875" customWidth="1"/>
    <col min="3851" max="3852" width="10.54296875" customWidth="1"/>
    <col min="3853" max="3853" width="2.453125" customWidth="1"/>
    <col min="4097" max="4097" width="39.453125" bestFit="1" customWidth="1"/>
    <col min="4098" max="4099" width="10.54296875" customWidth="1"/>
    <col min="4100" max="4100" width="1.54296875" customWidth="1"/>
    <col min="4101" max="4102" width="10.54296875" customWidth="1"/>
    <col min="4103" max="4103" width="1.54296875" customWidth="1"/>
    <col min="4104" max="4104" width="10.54296875" customWidth="1"/>
    <col min="4105" max="4105" width="11.54296875" customWidth="1"/>
    <col min="4106" max="4106" width="1.54296875" customWidth="1"/>
    <col min="4107" max="4108" width="10.54296875" customWidth="1"/>
    <col min="4109" max="4109" width="2.453125" customWidth="1"/>
    <col min="4353" max="4353" width="39.453125" bestFit="1" customWidth="1"/>
    <col min="4354" max="4355" width="10.54296875" customWidth="1"/>
    <col min="4356" max="4356" width="1.54296875" customWidth="1"/>
    <col min="4357" max="4358" width="10.54296875" customWidth="1"/>
    <col min="4359" max="4359" width="1.54296875" customWidth="1"/>
    <col min="4360" max="4360" width="10.54296875" customWidth="1"/>
    <col min="4361" max="4361" width="11.54296875" customWidth="1"/>
    <col min="4362" max="4362" width="1.54296875" customWidth="1"/>
    <col min="4363" max="4364" width="10.54296875" customWidth="1"/>
    <col min="4365" max="4365" width="2.453125" customWidth="1"/>
    <col min="4609" max="4609" width="39.453125" bestFit="1" customWidth="1"/>
    <col min="4610" max="4611" width="10.54296875" customWidth="1"/>
    <col min="4612" max="4612" width="1.54296875" customWidth="1"/>
    <col min="4613" max="4614" width="10.54296875" customWidth="1"/>
    <col min="4615" max="4615" width="1.54296875" customWidth="1"/>
    <col min="4616" max="4616" width="10.54296875" customWidth="1"/>
    <col min="4617" max="4617" width="11.54296875" customWidth="1"/>
    <col min="4618" max="4618" width="1.54296875" customWidth="1"/>
    <col min="4619" max="4620" width="10.54296875" customWidth="1"/>
    <col min="4621" max="4621" width="2.453125" customWidth="1"/>
    <col min="4865" max="4865" width="39.453125" bestFit="1" customWidth="1"/>
    <col min="4866" max="4867" width="10.54296875" customWidth="1"/>
    <col min="4868" max="4868" width="1.54296875" customWidth="1"/>
    <col min="4869" max="4870" width="10.54296875" customWidth="1"/>
    <col min="4871" max="4871" width="1.54296875" customWidth="1"/>
    <col min="4872" max="4872" width="10.54296875" customWidth="1"/>
    <col min="4873" max="4873" width="11.54296875" customWidth="1"/>
    <col min="4874" max="4874" width="1.54296875" customWidth="1"/>
    <col min="4875" max="4876" width="10.54296875" customWidth="1"/>
    <col min="4877" max="4877" width="2.453125" customWidth="1"/>
    <col min="5121" max="5121" width="39.453125" bestFit="1" customWidth="1"/>
    <col min="5122" max="5123" width="10.54296875" customWidth="1"/>
    <col min="5124" max="5124" width="1.54296875" customWidth="1"/>
    <col min="5125" max="5126" width="10.54296875" customWidth="1"/>
    <col min="5127" max="5127" width="1.54296875" customWidth="1"/>
    <col min="5128" max="5128" width="10.54296875" customWidth="1"/>
    <col min="5129" max="5129" width="11.54296875" customWidth="1"/>
    <col min="5130" max="5130" width="1.54296875" customWidth="1"/>
    <col min="5131" max="5132" width="10.54296875" customWidth="1"/>
    <col min="5133" max="5133" width="2.453125" customWidth="1"/>
    <col min="5377" max="5377" width="39.453125" bestFit="1" customWidth="1"/>
    <col min="5378" max="5379" width="10.54296875" customWidth="1"/>
    <col min="5380" max="5380" width="1.54296875" customWidth="1"/>
    <col min="5381" max="5382" width="10.54296875" customWidth="1"/>
    <col min="5383" max="5383" width="1.54296875" customWidth="1"/>
    <col min="5384" max="5384" width="10.54296875" customWidth="1"/>
    <col min="5385" max="5385" width="11.54296875" customWidth="1"/>
    <col min="5386" max="5386" width="1.54296875" customWidth="1"/>
    <col min="5387" max="5388" width="10.54296875" customWidth="1"/>
    <col min="5389" max="5389" width="2.453125" customWidth="1"/>
    <col min="5633" max="5633" width="39.453125" bestFit="1" customWidth="1"/>
    <col min="5634" max="5635" width="10.54296875" customWidth="1"/>
    <col min="5636" max="5636" width="1.54296875" customWidth="1"/>
    <col min="5637" max="5638" width="10.54296875" customWidth="1"/>
    <col min="5639" max="5639" width="1.54296875" customWidth="1"/>
    <col min="5640" max="5640" width="10.54296875" customWidth="1"/>
    <col min="5641" max="5641" width="11.54296875" customWidth="1"/>
    <col min="5642" max="5642" width="1.54296875" customWidth="1"/>
    <col min="5643" max="5644" width="10.54296875" customWidth="1"/>
    <col min="5645" max="5645" width="2.453125" customWidth="1"/>
    <col min="5889" max="5889" width="39.453125" bestFit="1" customWidth="1"/>
    <col min="5890" max="5891" width="10.54296875" customWidth="1"/>
    <col min="5892" max="5892" width="1.54296875" customWidth="1"/>
    <col min="5893" max="5894" width="10.54296875" customWidth="1"/>
    <col min="5895" max="5895" width="1.54296875" customWidth="1"/>
    <col min="5896" max="5896" width="10.54296875" customWidth="1"/>
    <col min="5897" max="5897" width="11.54296875" customWidth="1"/>
    <col min="5898" max="5898" width="1.54296875" customWidth="1"/>
    <col min="5899" max="5900" width="10.54296875" customWidth="1"/>
    <col min="5901" max="5901" width="2.453125" customWidth="1"/>
    <col min="6145" max="6145" width="39.453125" bestFit="1" customWidth="1"/>
    <col min="6146" max="6147" width="10.54296875" customWidth="1"/>
    <col min="6148" max="6148" width="1.54296875" customWidth="1"/>
    <col min="6149" max="6150" width="10.54296875" customWidth="1"/>
    <col min="6151" max="6151" width="1.54296875" customWidth="1"/>
    <col min="6152" max="6152" width="10.54296875" customWidth="1"/>
    <col min="6153" max="6153" width="11.54296875" customWidth="1"/>
    <col min="6154" max="6154" width="1.54296875" customWidth="1"/>
    <col min="6155" max="6156" width="10.54296875" customWidth="1"/>
    <col min="6157" max="6157" width="2.453125" customWidth="1"/>
    <col min="6401" max="6401" width="39.453125" bestFit="1" customWidth="1"/>
    <col min="6402" max="6403" width="10.54296875" customWidth="1"/>
    <col min="6404" max="6404" width="1.54296875" customWidth="1"/>
    <col min="6405" max="6406" width="10.54296875" customWidth="1"/>
    <col min="6407" max="6407" width="1.54296875" customWidth="1"/>
    <col min="6408" max="6408" width="10.54296875" customWidth="1"/>
    <col min="6409" max="6409" width="11.54296875" customWidth="1"/>
    <col min="6410" max="6410" width="1.54296875" customWidth="1"/>
    <col min="6411" max="6412" width="10.54296875" customWidth="1"/>
    <col min="6413" max="6413" width="2.453125" customWidth="1"/>
    <col min="6657" max="6657" width="39.453125" bestFit="1" customWidth="1"/>
    <col min="6658" max="6659" width="10.54296875" customWidth="1"/>
    <col min="6660" max="6660" width="1.54296875" customWidth="1"/>
    <col min="6661" max="6662" width="10.54296875" customWidth="1"/>
    <col min="6663" max="6663" width="1.54296875" customWidth="1"/>
    <col min="6664" max="6664" width="10.54296875" customWidth="1"/>
    <col min="6665" max="6665" width="11.54296875" customWidth="1"/>
    <col min="6666" max="6666" width="1.54296875" customWidth="1"/>
    <col min="6667" max="6668" width="10.54296875" customWidth="1"/>
    <col min="6669" max="6669" width="2.453125" customWidth="1"/>
    <col min="6913" max="6913" width="39.453125" bestFit="1" customWidth="1"/>
    <col min="6914" max="6915" width="10.54296875" customWidth="1"/>
    <col min="6916" max="6916" width="1.54296875" customWidth="1"/>
    <col min="6917" max="6918" width="10.54296875" customWidth="1"/>
    <col min="6919" max="6919" width="1.54296875" customWidth="1"/>
    <col min="6920" max="6920" width="10.54296875" customWidth="1"/>
    <col min="6921" max="6921" width="11.54296875" customWidth="1"/>
    <col min="6922" max="6922" width="1.54296875" customWidth="1"/>
    <col min="6923" max="6924" width="10.54296875" customWidth="1"/>
    <col min="6925" max="6925" width="2.453125" customWidth="1"/>
    <col min="7169" max="7169" width="39.453125" bestFit="1" customWidth="1"/>
    <col min="7170" max="7171" width="10.54296875" customWidth="1"/>
    <col min="7172" max="7172" width="1.54296875" customWidth="1"/>
    <col min="7173" max="7174" width="10.54296875" customWidth="1"/>
    <col min="7175" max="7175" width="1.54296875" customWidth="1"/>
    <col min="7176" max="7176" width="10.54296875" customWidth="1"/>
    <col min="7177" max="7177" width="11.54296875" customWidth="1"/>
    <col min="7178" max="7178" width="1.54296875" customWidth="1"/>
    <col min="7179" max="7180" width="10.54296875" customWidth="1"/>
    <col min="7181" max="7181" width="2.453125" customWidth="1"/>
    <col min="7425" max="7425" width="39.453125" bestFit="1" customWidth="1"/>
    <col min="7426" max="7427" width="10.54296875" customWidth="1"/>
    <col min="7428" max="7428" width="1.54296875" customWidth="1"/>
    <col min="7429" max="7430" width="10.54296875" customWidth="1"/>
    <col min="7431" max="7431" width="1.54296875" customWidth="1"/>
    <col min="7432" max="7432" width="10.54296875" customWidth="1"/>
    <col min="7433" max="7433" width="11.54296875" customWidth="1"/>
    <col min="7434" max="7434" width="1.54296875" customWidth="1"/>
    <col min="7435" max="7436" width="10.54296875" customWidth="1"/>
    <col min="7437" max="7437" width="2.453125" customWidth="1"/>
    <col min="7681" max="7681" width="39.453125" bestFit="1" customWidth="1"/>
    <col min="7682" max="7683" width="10.54296875" customWidth="1"/>
    <col min="7684" max="7684" width="1.54296875" customWidth="1"/>
    <col min="7685" max="7686" width="10.54296875" customWidth="1"/>
    <col min="7687" max="7687" width="1.54296875" customWidth="1"/>
    <col min="7688" max="7688" width="10.54296875" customWidth="1"/>
    <col min="7689" max="7689" width="11.54296875" customWidth="1"/>
    <col min="7690" max="7690" width="1.54296875" customWidth="1"/>
    <col min="7691" max="7692" width="10.54296875" customWidth="1"/>
    <col min="7693" max="7693" width="2.453125" customWidth="1"/>
    <col min="7937" max="7937" width="39.453125" bestFit="1" customWidth="1"/>
    <col min="7938" max="7939" width="10.54296875" customWidth="1"/>
    <col min="7940" max="7940" width="1.54296875" customWidth="1"/>
    <col min="7941" max="7942" width="10.54296875" customWidth="1"/>
    <col min="7943" max="7943" width="1.54296875" customWidth="1"/>
    <col min="7944" max="7944" width="10.54296875" customWidth="1"/>
    <col min="7945" max="7945" width="11.54296875" customWidth="1"/>
    <col min="7946" max="7946" width="1.54296875" customWidth="1"/>
    <col min="7947" max="7948" width="10.54296875" customWidth="1"/>
    <col min="7949" max="7949" width="2.453125" customWidth="1"/>
    <col min="8193" max="8193" width="39.453125" bestFit="1" customWidth="1"/>
    <col min="8194" max="8195" width="10.54296875" customWidth="1"/>
    <col min="8196" max="8196" width="1.54296875" customWidth="1"/>
    <col min="8197" max="8198" width="10.54296875" customWidth="1"/>
    <col min="8199" max="8199" width="1.54296875" customWidth="1"/>
    <col min="8200" max="8200" width="10.54296875" customWidth="1"/>
    <col min="8201" max="8201" width="11.54296875" customWidth="1"/>
    <col min="8202" max="8202" width="1.54296875" customWidth="1"/>
    <col min="8203" max="8204" width="10.54296875" customWidth="1"/>
    <col min="8205" max="8205" width="2.453125" customWidth="1"/>
    <col min="8449" max="8449" width="39.453125" bestFit="1" customWidth="1"/>
    <col min="8450" max="8451" width="10.54296875" customWidth="1"/>
    <col min="8452" max="8452" width="1.54296875" customWidth="1"/>
    <col min="8453" max="8454" width="10.54296875" customWidth="1"/>
    <col min="8455" max="8455" width="1.54296875" customWidth="1"/>
    <col min="8456" max="8456" width="10.54296875" customWidth="1"/>
    <col min="8457" max="8457" width="11.54296875" customWidth="1"/>
    <col min="8458" max="8458" width="1.54296875" customWidth="1"/>
    <col min="8459" max="8460" width="10.54296875" customWidth="1"/>
    <col min="8461" max="8461" width="2.453125" customWidth="1"/>
    <col min="8705" max="8705" width="39.453125" bestFit="1" customWidth="1"/>
    <col min="8706" max="8707" width="10.54296875" customWidth="1"/>
    <col min="8708" max="8708" width="1.54296875" customWidth="1"/>
    <col min="8709" max="8710" width="10.54296875" customWidth="1"/>
    <col min="8711" max="8711" width="1.54296875" customWidth="1"/>
    <col min="8712" max="8712" width="10.54296875" customWidth="1"/>
    <col min="8713" max="8713" width="11.54296875" customWidth="1"/>
    <col min="8714" max="8714" width="1.54296875" customWidth="1"/>
    <col min="8715" max="8716" width="10.54296875" customWidth="1"/>
    <col min="8717" max="8717" width="2.453125" customWidth="1"/>
    <col min="8961" max="8961" width="39.453125" bestFit="1" customWidth="1"/>
    <col min="8962" max="8963" width="10.54296875" customWidth="1"/>
    <col min="8964" max="8964" width="1.54296875" customWidth="1"/>
    <col min="8965" max="8966" width="10.54296875" customWidth="1"/>
    <col min="8967" max="8967" width="1.54296875" customWidth="1"/>
    <col min="8968" max="8968" width="10.54296875" customWidth="1"/>
    <col min="8969" max="8969" width="11.54296875" customWidth="1"/>
    <col min="8970" max="8970" width="1.54296875" customWidth="1"/>
    <col min="8971" max="8972" width="10.54296875" customWidth="1"/>
    <col min="8973" max="8973" width="2.453125" customWidth="1"/>
    <col min="9217" max="9217" width="39.453125" bestFit="1" customWidth="1"/>
    <col min="9218" max="9219" width="10.54296875" customWidth="1"/>
    <col min="9220" max="9220" width="1.54296875" customWidth="1"/>
    <col min="9221" max="9222" width="10.54296875" customWidth="1"/>
    <col min="9223" max="9223" width="1.54296875" customWidth="1"/>
    <col min="9224" max="9224" width="10.54296875" customWidth="1"/>
    <col min="9225" max="9225" width="11.54296875" customWidth="1"/>
    <col min="9226" max="9226" width="1.54296875" customWidth="1"/>
    <col min="9227" max="9228" width="10.54296875" customWidth="1"/>
    <col min="9229" max="9229" width="2.453125" customWidth="1"/>
    <col min="9473" max="9473" width="39.453125" bestFit="1" customWidth="1"/>
    <col min="9474" max="9475" width="10.54296875" customWidth="1"/>
    <col min="9476" max="9476" width="1.54296875" customWidth="1"/>
    <col min="9477" max="9478" width="10.54296875" customWidth="1"/>
    <col min="9479" max="9479" width="1.54296875" customWidth="1"/>
    <col min="9480" max="9480" width="10.54296875" customWidth="1"/>
    <col min="9481" max="9481" width="11.54296875" customWidth="1"/>
    <col min="9482" max="9482" width="1.54296875" customWidth="1"/>
    <col min="9483" max="9484" width="10.54296875" customWidth="1"/>
    <col min="9485" max="9485" width="2.453125" customWidth="1"/>
    <col min="9729" max="9729" width="39.453125" bestFit="1" customWidth="1"/>
    <col min="9730" max="9731" width="10.54296875" customWidth="1"/>
    <col min="9732" max="9732" width="1.54296875" customWidth="1"/>
    <col min="9733" max="9734" width="10.54296875" customWidth="1"/>
    <col min="9735" max="9735" width="1.54296875" customWidth="1"/>
    <col min="9736" max="9736" width="10.54296875" customWidth="1"/>
    <col min="9737" max="9737" width="11.54296875" customWidth="1"/>
    <col min="9738" max="9738" width="1.54296875" customWidth="1"/>
    <col min="9739" max="9740" width="10.54296875" customWidth="1"/>
    <col min="9741" max="9741" width="2.453125" customWidth="1"/>
    <col min="9985" max="9985" width="39.453125" bestFit="1" customWidth="1"/>
    <col min="9986" max="9987" width="10.54296875" customWidth="1"/>
    <col min="9988" max="9988" width="1.54296875" customWidth="1"/>
    <col min="9989" max="9990" width="10.54296875" customWidth="1"/>
    <col min="9991" max="9991" width="1.54296875" customWidth="1"/>
    <col min="9992" max="9992" width="10.54296875" customWidth="1"/>
    <col min="9993" max="9993" width="11.54296875" customWidth="1"/>
    <col min="9994" max="9994" width="1.54296875" customWidth="1"/>
    <col min="9995" max="9996" width="10.54296875" customWidth="1"/>
    <col min="9997" max="9997" width="2.453125" customWidth="1"/>
    <col min="10241" max="10241" width="39.453125" bestFit="1" customWidth="1"/>
    <col min="10242" max="10243" width="10.54296875" customWidth="1"/>
    <col min="10244" max="10244" width="1.54296875" customWidth="1"/>
    <col min="10245" max="10246" width="10.54296875" customWidth="1"/>
    <col min="10247" max="10247" width="1.54296875" customWidth="1"/>
    <col min="10248" max="10248" width="10.54296875" customWidth="1"/>
    <col min="10249" max="10249" width="11.54296875" customWidth="1"/>
    <col min="10250" max="10250" width="1.54296875" customWidth="1"/>
    <col min="10251" max="10252" width="10.54296875" customWidth="1"/>
    <col min="10253" max="10253" width="2.453125" customWidth="1"/>
    <col min="10497" max="10497" width="39.453125" bestFit="1" customWidth="1"/>
    <col min="10498" max="10499" width="10.54296875" customWidth="1"/>
    <col min="10500" max="10500" width="1.54296875" customWidth="1"/>
    <col min="10501" max="10502" width="10.54296875" customWidth="1"/>
    <col min="10503" max="10503" width="1.54296875" customWidth="1"/>
    <col min="10504" max="10504" width="10.54296875" customWidth="1"/>
    <col min="10505" max="10505" width="11.54296875" customWidth="1"/>
    <col min="10506" max="10506" width="1.54296875" customWidth="1"/>
    <col min="10507" max="10508" width="10.54296875" customWidth="1"/>
    <col min="10509" max="10509" width="2.453125" customWidth="1"/>
    <col min="10753" max="10753" width="39.453125" bestFit="1" customWidth="1"/>
    <col min="10754" max="10755" width="10.54296875" customWidth="1"/>
    <col min="10756" max="10756" width="1.54296875" customWidth="1"/>
    <col min="10757" max="10758" width="10.54296875" customWidth="1"/>
    <col min="10759" max="10759" width="1.54296875" customWidth="1"/>
    <col min="10760" max="10760" width="10.54296875" customWidth="1"/>
    <col min="10761" max="10761" width="11.54296875" customWidth="1"/>
    <col min="10762" max="10762" width="1.54296875" customWidth="1"/>
    <col min="10763" max="10764" width="10.54296875" customWidth="1"/>
    <col min="10765" max="10765" width="2.453125" customWidth="1"/>
    <col min="11009" max="11009" width="39.453125" bestFit="1" customWidth="1"/>
    <col min="11010" max="11011" width="10.54296875" customWidth="1"/>
    <col min="11012" max="11012" width="1.54296875" customWidth="1"/>
    <col min="11013" max="11014" width="10.54296875" customWidth="1"/>
    <col min="11015" max="11015" width="1.54296875" customWidth="1"/>
    <col min="11016" max="11016" width="10.54296875" customWidth="1"/>
    <col min="11017" max="11017" width="11.54296875" customWidth="1"/>
    <col min="11018" max="11018" width="1.54296875" customWidth="1"/>
    <col min="11019" max="11020" width="10.54296875" customWidth="1"/>
    <col min="11021" max="11021" width="2.453125" customWidth="1"/>
    <col min="11265" max="11265" width="39.453125" bestFit="1" customWidth="1"/>
    <col min="11266" max="11267" width="10.54296875" customWidth="1"/>
    <col min="11268" max="11268" width="1.54296875" customWidth="1"/>
    <col min="11269" max="11270" width="10.54296875" customWidth="1"/>
    <col min="11271" max="11271" width="1.54296875" customWidth="1"/>
    <col min="11272" max="11272" width="10.54296875" customWidth="1"/>
    <col min="11273" max="11273" width="11.54296875" customWidth="1"/>
    <col min="11274" max="11274" width="1.54296875" customWidth="1"/>
    <col min="11275" max="11276" width="10.54296875" customWidth="1"/>
    <col min="11277" max="11277" width="2.453125" customWidth="1"/>
    <col min="11521" max="11521" width="39.453125" bestFit="1" customWidth="1"/>
    <col min="11522" max="11523" width="10.54296875" customWidth="1"/>
    <col min="11524" max="11524" width="1.54296875" customWidth="1"/>
    <col min="11525" max="11526" width="10.54296875" customWidth="1"/>
    <col min="11527" max="11527" width="1.54296875" customWidth="1"/>
    <col min="11528" max="11528" width="10.54296875" customWidth="1"/>
    <col min="11529" max="11529" width="11.54296875" customWidth="1"/>
    <col min="11530" max="11530" width="1.54296875" customWidth="1"/>
    <col min="11531" max="11532" width="10.54296875" customWidth="1"/>
    <col min="11533" max="11533" width="2.453125" customWidth="1"/>
    <col min="11777" max="11777" width="39.453125" bestFit="1" customWidth="1"/>
    <col min="11778" max="11779" width="10.54296875" customWidth="1"/>
    <col min="11780" max="11780" width="1.54296875" customWidth="1"/>
    <col min="11781" max="11782" width="10.54296875" customWidth="1"/>
    <col min="11783" max="11783" width="1.54296875" customWidth="1"/>
    <col min="11784" max="11784" width="10.54296875" customWidth="1"/>
    <col min="11785" max="11785" width="11.54296875" customWidth="1"/>
    <col min="11786" max="11786" width="1.54296875" customWidth="1"/>
    <col min="11787" max="11788" width="10.54296875" customWidth="1"/>
    <col min="11789" max="11789" width="2.453125" customWidth="1"/>
    <col min="12033" max="12033" width="39.453125" bestFit="1" customWidth="1"/>
    <col min="12034" max="12035" width="10.54296875" customWidth="1"/>
    <col min="12036" max="12036" width="1.54296875" customWidth="1"/>
    <col min="12037" max="12038" width="10.54296875" customWidth="1"/>
    <col min="12039" max="12039" width="1.54296875" customWidth="1"/>
    <col min="12040" max="12040" width="10.54296875" customWidth="1"/>
    <col min="12041" max="12041" width="11.54296875" customWidth="1"/>
    <col min="12042" max="12042" width="1.54296875" customWidth="1"/>
    <col min="12043" max="12044" width="10.54296875" customWidth="1"/>
    <col min="12045" max="12045" width="2.453125" customWidth="1"/>
    <col min="12289" max="12289" width="39.453125" bestFit="1" customWidth="1"/>
    <col min="12290" max="12291" width="10.54296875" customWidth="1"/>
    <col min="12292" max="12292" width="1.54296875" customWidth="1"/>
    <col min="12293" max="12294" width="10.54296875" customWidth="1"/>
    <col min="12295" max="12295" width="1.54296875" customWidth="1"/>
    <col min="12296" max="12296" width="10.54296875" customWidth="1"/>
    <col min="12297" max="12297" width="11.54296875" customWidth="1"/>
    <col min="12298" max="12298" width="1.54296875" customWidth="1"/>
    <col min="12299" max="12300" width="10.54296875" customWidth="1"/>
    <col min="12301" max="12301" width="2.453125" customWidth="1"/>
    <col min="12545" max="12545" width="39.453125" bestFit="1" customWidth="1"/>
    <col min="12546" max="12547" width="10.54296875" customWidth="1"/>
    <col min="12548" max="12548" width="1.54296875" customWidth="1"/>
    <col min="12549" max="12550" width="10.54296875" customWidth="1"/>
    <col min="12551" max="12551" width="1.54296875" customWidth="1"/>
    <col min="12552" max="12552" width="10.54296875" customWidth="1"/>
    <col min="12553" max="12553" width="11.54296875" customWidth="1"/>
    <col min="12554" max="12554" width="1.54296875" customWidth="1"/>
    <col min="12555" max="12556" width="10.54296875" customWidth="1"/>
    <col min="12557" max="12557" width="2.453125" customWidth="1"/>
    <col min="12801" max="12801" width="39.453125" bestFit="1" customWidth="1"/>
    <col min="12802" max="12803" width="10.54296875" customWidth="1"/>
    <col min="12804" max="12804" width="1.54296875" customWidth="1"/>
    <col min="12805" max="12806" width="10.54296875" customWidth="1"/>
    <col min="12807" max="12807" width="1.54296875" customWidth="1"/>
    <col min="12808" max="12808" width="10.54296875" customWidth="1"/>
    <col min="12809" max="12809" width="11.54296875" customWidth="1"/>
    <col min="12810" max="12810" width="1.54296875" customWidth="1"/>
    <col min="12811" max="12812" width="10.54296875" customWidth="1"/>
    <col min="12813" max="12813" width="2.453125" customWidth="1"/>
    <col min="13057" max="13057" width="39.453125" bestFit="1" customWidth="1"/>
    <col min="13058" max="13059" width="10.54296875" customWidth="1"/>
    <col min="13060" max="13060" width="1.54296875" customWidth="1"/>
    <col min="13061" max="13062" width="10.54296875" customWidth="1"/>
    <col min="13063" max="13063" width="1.54296875" customWidth="1"/>
    <col min="13064" max="13064" width="10.54296875" customWidth="1"/>
    <col min="13065" max="13065" width="11.54296875" customWidth="1"/>
    <col min="13066" max="13066" width="1.54296875" customWidth="1"/>
    <col min="13067" max="13068" width="10.54296875" customWidth="1"/>
    <col min="13069" max="13069" width="2.453125" customWidth="1"/>
    <col min="13313" max="13313" width="39.453125" bestFit="1" customWidth="1"/>
    <col min="13314" max="13315" width="10.54296875" customWidth="1"/>
    <col min="13316" max="13316" width="1.54296875" customWidth="1"/>
    <col min="13317" max="13318" width="10.54296875" customWidth="1"/>
    <col min="13319" max="13319" width="1.54296875" customWidth="1"/>
    <col min="13320" max="13320" width="10.54296875" customWidth="1"/>
    <col min="13321" max="13321" width="11.54296875" customWidth="1"/>
    <col min="13322" max="13322" width="1.54296875" customWidth="1"/>
    <col min="13323" max="13324" width="10.54296875" customWidth="1"/>
    <col min="13325" max="13325" width="2.453125" customWidth="1"/>
    <col min="13569" max="13569" width="39.453125" bestFit="1" customWidth="1"/>
    <col min="13570" max="13571" width="10.54296875" customWidth="1"/>
    <col min="13572" max="13572" width="1.54296875" customWidth="1"/>
    <col min="13573" max="13574" width="10.54296875" customWidth="1"/>
    <col min="13575" max="13575" width="1.54296875" customWidth="1"/>
    <col min="13576" max="13576" width="10.54296875" customWidth="1"/>
    <col min="13577" max="13577" width="11.54296875" customWidth="1"/>
    <col min="13578" max="13578" width="1.54296875" customWidth="1"/>
    <col min="13579" max="13580" width="10.54296875" customWidth="1"/>
    <col min="13581" max="13581" width="2.453125" customWidth="1"/>
    <col min="13825" max="13825" width="39.453125" bestFit="1" customWidth="1"/>
    <col min="13826" max="13827" width="10.54296875" customWidth="1"/>
    <col min="13828" max="13828" width="1.54296875" customWidth="1"/>
    <col min="13829" max="13830" width="10.54296875" customWidth="1"/>
    <col min="13831" max="13831" width="1.54296875" customWidth="1"/>
    <col min="13832" max="13832" width="10.54296875" customWidth="1"/>
    <col min="13833" max="13833" width="11.54296875" customWidth="1"/>
    <col min="13834" max="13834" width="1.54296875" customWidth="1"/>
    <col min="13835" max="13836" width="10.54296875" customWidth="1"/>
    <col min="13837" max="13837" width="2.453125" customWidth="1"/>
    <col min="14081" max="14081" width="39.453125" bestFit="1" customWidth="1"/>
    <col min="14082" max="14083" width="10.54296875" customWidth="1"/>
    <col min="14084" max="14084" width="1.54296875" customWidth="1"/>
    <col min="14085" max="14086" width="10.54296875" customWidth="1"/>
    <col min="14087" max="14087" width="1.54296875" customWidth="1"/>
    <col min="14088" max="14088" width="10.54296875" customWidth="1"/>
    <col min="14089" max="14089" width="11.54296875" customWidth="1"/>
    <col min="14090" max="14090" width="1.54296875" customWidth="1"/>
    <col min="14091" max="14092" width="10.54296875" customWidth="1"/>
    <col min="14093" max="14093" width="2.453125" customWidth="1"/>
    <col min="14337" max="14337" width="39.453125" bestFit="1" customWidth="1"/>
    <col min="14338" max="14339" width="10.54296875" customWidth="1"/>
    <col min="14340" max="14340" width="1.54296875" customWidth="1"/>
    <col min="14341" max="14342" width="10.54296875" customWidth="1"/>
    <col min="14343" max="14343" width="1.54296875" customWidth="1"/>
    <col min="14344" max="14344" width="10.54296875" customWidth="1"/>
    <col min="14345" max="14345" width="11.54296875" customWidth="1"/>
    <col min="14346" max="14346" width="1.54296875" customWidth="1"/>
    <col min="14347" max="14348" width="10.54296875" customWidth="1"/>
    <col min="14349" max="14349" width="2.453125" customWidth="1"/>
    <col min="14593" max="14593" width="39.453125" bestFit="1" customWidth="1"/>
    <col min="14594" max="14595" width="10.54296875" customWidth="1"/>
    <col min="14596" max="14596" width="1.54296875" customWidth="1"/>
    <col min="14597" max="14598" width="10.54296875" customWidth="1"/>
    <col min="14599" max="14599" width="1.54296875" customWidth="1"/>
    <col min="14600" max="14600" width="10.54296875" customWidth="1"/>
    <col min="14601" max="14601" width="11.54296875" customWidth="1"/>
    <col min="14602" max="14602" width="1.54296875" customWidth="1"/>
    <col min="14603" max="14604" width="10.54296875" customWidth="1"/>
    <col min="14605" max="14605" width="2.453125" customWidth="1"/>
    <col min="14849" max="14849" width="39.453125" bestFit="1" customWidth="1"/>
    <col min="14850" max="14851" width="10.54296875" customWidth="1"/>
    <col min="14852" max="14852" width="1.54296875" customWidth="1"/>
    <col min="14853" max="14854" width="10.54296875" customWidth="1"/>
    <col min="14855" max="14855" width="1.54296875" customWidth="1"/>
    <col min="14856" max="14856" width="10.54296875" customWidth="1"/>
    <col min="14857" max="14857" width="11.54296875" customWidth="1"/>
    <col min="14858" max="14858" width="1.54296875" customWidth="1"/>
    <col min="14859" max="14860" width="10.54296875" customWidth="1"/>
    <col min="14861" max="14861" width="2.453125" customWidth="1"/>
    <col min="15105" max="15105" width="39.453125" bestFit="1" customWidth="1"/>
    <col min="15106" max="15107" width="10.54296875" customWidth="1"/>
    <col min="15108" max="15108" width="1.54296875" customWidth="1"/>
    <col min="15109" max="15110" width="10.54296875" customWidth="1"/>
    <col min="15111" max="15111" width="1.54296875" customWidth="1"/>
    <col min="15112" max="15112" width="10.54296875" customWidth="1"/>
    <col min="15113" max="15113" width="11.54296875" customWidth="1"/>
    <col min="15114" max="15114" width="1.54296875" customWidth="1"/>
    <col min="15115" max="15116" width="10.54296875" customWidth="1"/>
    <col min="15117" max="15117" width="2.453125" customWidth="1"/>
    <col min="15361" max="15361" width="39.453125" bestFit="1" customWidth="1"/>
    <col min="15362" max="15363" width="10.54296875" customWidth="1"/>
    <col min="15364" max="15364" width="1.54296875" customWidth="1"/>
    <col min="15365" max="15366" width="10.54296875" customWidth="1"/>
    <col min="15367" max="15367" width="1.54296875" customWidth="1"/>
    <col min="15368" max="15368" width="10.54296875" customWidth="1"/>
    <col min="15369" max="15369" width="11.54296875" customWidth="1"/>
    <col min="15370" max="15370" width="1.54296875" customWidth="1"/>
    <col min="15371" max="15372" width="10.54296875" customWidth="1"/>
    <col min="15373" max="15373" width="2.453125" customWidth="1"/>
    <col min="15617" max="15617" width="39.453125" bestFit="1" customWidth="1"/>
    <col min="15618" max="15619" width="10.54296875" customWidth="1"/>
    <col min="15620" max="15620" width="1.54296875" customWidth="1"/>
    <col min="15621" max="15622" width="10.54296875" customWidth="1"/>
    <col min="15623" max="15623" width="1.54296875" customWidth="1"/>
    <col min="15624" max="15624" width="10.54296875" customWidth="1"/>
    <col min="15625" max="15625" width="11.54296875" customWidth="1"/>
    <col min="15626" max="15626" width="1.54296875" customWidth="1"/>
    <col min="15627" max="15628" width="10.54296875" customWidth="1"/>
    <col min="15629" max="15629" width="2.453125" customWidth="1"/>
    <col min="15873" max="15873" width="39.453125" bestFit="1" customWidth="1"/>
    <col min="15874" max="15875" width="10.54296875" customWidth="1"/>
    <col min="15876" max="15876" width="1.54296875" customWidth="1"/>
    <col min="15877" max="15878" width="10.54296875" customWidth="1"/>
    <col min="15879" max="15879" width="1.54296875" customWidth="1"/>
    <col min="15880" max="15880" width="10.54296875" customWidth="1"/>
    <col min="15881" max="15881" width="11.54296875" customWidth="1"/>
    <col min="15882" max="15882" width="1.54296875" customWidth="1"/>
    <col min="15883" max="15884" width="10.54296875" customWidth="1"/>
    <col min="15885" max="15885" width="2.453125" customWidth="1"/>
    <col min="16129" max="16129" width="39.453125" bestFit="1" customWidth="1"/>
    <col min="16130" max="16131" width="10.54296875" customWidth="1"/>
    <col min="16132" max="16132" width="1.54296875" customWidth="1"/>
    <col min="16133" max="16134" width="10.54296875" customWidth="1"/>
    <col min="16135" max="16135" width="1.54296875" customWidth="1"/>
    <col min="16136" max="16136" width="10.54296875" customWidth="1"/>
    <col min="16137" max="16137" width="11.54296875" customWidth="1"/>
    <col min="16138" max="16138" width="1.54296875" customWidth="1"/>
    <col min="16139" max="16140" width="10.54296875" customWidth="1"/>
    <col min="16141" max="16141" width="2.453125" customWidth="1"/>
  </cols>
  <sheetData>
    <row r="1" spans="1:13">
      <c r="A1" s="33" t="s">
        <v>451</v>
      </c>
      <c r="C1" s="408"/>
      <c r="D1" s="52"/>
      <c r="F1" s="269"/>
      <c r="G1" s="52"/>
      <c r="I1" s="269"/>
      <c r="L1" s="54"/>
    </row>
    <row r="2" spans="1:13">
      <c r="A2" s="33" t="s">
        <v>452</v>
      </c>
      <c r="C2" s="408"/>
      <c r="D2" s="52"/>
      <c r="F2" s="269"/>
      <c r="G2" s="52"/>
      <c r="I2" s="269"/>
      <c r="L2" s="54"/>
    </row>
    <row r="3" spans="1:13" ht="10" customHeight="1">
      <c r="A3" s="33"/>
      <c r="C3" s="408"/>
      <c r="D3" s="52"/>
      <c r="F3" s="269"/>
      <c r="G3" s="52"/>
      <c r="I3" s="269"/>
      <c r="L3" s="54"/>
    </row>
    <row r="4" spans="1:13">
      <c r="A4" s="33" t="s">
        <v>1822</v>
      </c>
      <c r="C4" s="408"/>
      <c r="D4" s="52"/>
      <c r="F4" s="269"/>
      <c r="G4" s="52"/>
      <c r="I4" s="269"/>
      <c r="L4" s="54"/>
    </row>
    <row r="5" spans="1:13" ht="10" customHeight="1" thickBot="1">
      <c r="A5" s="33"/>
      <c r="C5" s="408"/>
      <c r="D5" s="52"/>
      <c r="F5" s="269"/>
      <c r="G5" s="52"/>
      <c r="I5" s="269"/>
      <c r="J5" s="269"/>
      <c r="L5" s="54"/>
    </row>
    <row r="6" spans="1:13" s="766" customFormat="1" ht="10" customHeight="1">
      <c r="A6" s="131"/>
      <c r="B6" s="413"/>
      <c r="C6" s="573"/>
      <c r="D6" s="415"/>
      <c r="E6" s="416"/>
      <c r="F6" s="417"/>
      <c r="G6" s="415"/>
      <c r="H6" s="416"/>
      <c r="I6" s="417"/>
      <c r="J6" s="417"/>
      <c r="K6" s="416"/>
      <c r="L6" s="765"/>
      <c r="M6" s="598"/>
    </row>
    <row r="7" spans="1:13" s="766" customFormat="1">
      <c r="A7" t="s">
        <v>834</v>
      </c>
      <c r="B7" s="1114" t="s">
        <v>1263</v>
      </c>
      <c r="C7" s="1114"/>
      <c r="D7" s="720"/>
      <c r="E7" s="1164" t="s">
        <v>1269</v>
      </c>
      <c r="F7" s="1164"/>
      <c r="G7" s="720"/>
      <c r="H7" s="1096" t="s">
        <v>1270</v>
      </c>
      <c r="I7" s="1096"/>
      <c r="J7" s="3"/>
      <c r="K7" s="1165" t="s">
        <v>1271</v>
      </c>
      <c r="L7" s="1165"/>
    </row>
    <row r="8" spans="1:13">
      <c r="A8" s="49" t="s">
        <v>1272</v>
      </c>
      <c r="B8" s="418" t="s">
        <v>388</v>
      </c>
      <c r="C8" s="574" t="s">
        <v>389</v>
      </c>
      <c r="D8" s="720"/>
      <c r="E8" s="419" t="s">
        <v>388</v>
      </c>
      <c r="F8" s="138" t="s">
        <v>389</v>
      </c>
      <c r="G8" s="720"/>
      <c r="H8" s="419" t="s">
        <v>388</v>
      </c>
      <c r="I8" s="138" t="s">
        <v>389</v>
      </c>
      <c r="K8" s="412" t="s">
        <v>1096</v>
      </c>
      <c r="L8" s="54" t="s">
        <v>153</v>
      </c>
    </row>
    <row r="9" spans="1:13" ht="10" customHeight="1" thickBot="1">
      <c r="A9" s="142"/>
      <c r="B9" s="420"/>
      <c r="C9" s="435"/>
      <c r="D9" s="375"/>
      <c r="E9" s="421"/>
      <c r="F9" s="376"/>
      <c r="G9" s="375"/>
      <c r="H9" s="421"/>
      <c r="I9" s="376"/>
      <c r="J9" s="269"/>
      <c r="K9" s="421"/>
      <c r="L9" s="767"/>
    </row>
    <row r="10" spans="1:13" ht="10" customHeight="1">
      <c r="A10" s="49"/>
      <c r="B10" s="145"/>
      <c r="C10" s="391"/>
      <c r="D10" s="720"/>
      <c r="E10" s="422"/>
      <c r="F10" s="135"/>
      <c r="G10" s="720"/>
      <c r="H10" s="422"/>
      <c r="I10" s="135"/>
      <c r="J10" s="417"/>
      <c r="L10" s="54"/>
      <c r="M10" s="598"/>
    </row>
    <row r="11" spans="1:13" s="47" customFormat="1" ht="13">
      <c r="A11" s="47" t="s">
        <v>390</v>
      </c>
      <c r="B11" s="423">
        <f>IF(A11&lt;&gt;0,E11+H11+K11,"")</f>
        <v>23308</v>
      </c>
      <c r="C11" s="19">
        <f>SUM(C13+C95)</f>
        <v>100</v>
      </c>
      <c r="D11" s="378"/>
      <c r="E11" s="425">
        <f>SUM(E13+E95)</f>
        <v>22977</v>
      </c>
      <c r="F11" s="404">
        <f>IF(A11&lt;&gt;0,E11/B11*100,"")</f>
        <v>98.579886734168525</v>
      </c>
      <c r="G11" s="402"/>
      <c r="H11" s="425">
        <f>SUM(H13+H95)</f>
        <v>160</v>
      </c>
      <c r="I11" s="404">
        <f>IF(A11&lt;&gt;0,H11/B11*100,"")</f>
        <v>0.68645958469195123</v>
      </c>
      <c r="J11" s="426"/>
      <c r="K11" s="425">
        <f>SUM(K13+K95)</f>
        <v>171</v>
      </c>
      <c r="L11" s="401">
        <f>IF(A11&lt;&gt;0,K11/B11*100,"")</f>
        <v>0.7336536811395229</v>
      </c>
    </row>
    <row r="12" spans="1:13" ht="10" customHeight="1">
      <c r="A12" s="33"/>
      <c r="B12" s="145" t="str">
        <f t="shared" ref="B12:B75" si="0">IF(A12&lt;&gt;0,E12+H12+K12,"")</f>
        <v/>
      </c>
      <c r="C12" s="408"/>
      <c r="D12" s="52"/>
      <c r="E12" s="398"/>
      <c r="F12" s="377" t="str">
        <f t="shared" ref="F12:F75" si="1">IF(A12&lt;&gt;0,E12/B12*100,"")</f>
        <v/>
      </c>
      <c r="G12" s="68"/>
      <c r="H12" s="398"/>
      <c r="I12" s="377" t="str">
        <f t="shared" ref="I12:I75" si="2">IF(A12&lt;&gt;0,H12/B12*100,"")</f>
        <v/>
      </c>
      <c r="J12" s="68"/>
      <c r="K12" s="398"/>
      <c r="L12" s="427" t="str">
        <f t="shared" ref="L12:L75" si="3">IF(A12&lt;&gt;0,K12/B12*100,"")</f>
        <v/>
      </c>
    </row>
    <row r="13" spans="1:13" s="47" customFormat="1" ht="13">
      <c r="A13" s="47" t="s">
        <v>1184</v>
      </c>
      <c r="B13" s="423">
        <f>IF(A13&lt;&gt;0,E13+H13+K13,"")</f>
        <v>14885</v>
      </c>
      <c r="C13" s="407">
        <f>IF($A13&lt;&gt;0,B13/$B$11*100,"")</f>
        <v>63.862193238373088</v>
      </c>
      <c r="D13" s="428"/>
      <c r="E13" s="429">
        <f>E15+E26+E34+E60+E74+E81+E93</f>
        <v>14668</v>
      </c>
      <c r="F13" s="404">
        <f t="shared" si="1"/>
        <v>98.542156533422911</v>
      </c>
      <c r="G13" s="426"/>
      <c r="H13" s="429">
        <f>H15+H26+H34+H60+H74+H81+H93</f>
        <v>94</v>
      </c>
      <c r="I13" s="404">
        <f t="shared" si="2"/>
        <v>0.63150822976150489</v>
      </c>
      <c r="J13" s="426"/>
      <c r="K13" s="429">
        <f>K15+K26+K34+K60+K74+K81+K93</f>
        <v>123</v>
      </c>
      <c r="L13" s="401">
        <f t="shared" si="3"/>
        <v>0.82633523681558618</v>
      </c>
    </row>
    <row r="14" spans="1:13" ht="10" customHeight="1">
      <c r="A14" s="728"/>
      <c r="B14" s="145" t="str">
        <f t="shared" si="0"/>
        <v/>
      </c>
      <c r="C14" s="408" t="str">
        <f t="shared" ref="C14:C77" si="4">IF($A14&lt;&gt;0,B14/$B$11*100,"")</f>
        <v/>
      </c>
      <c r="D14" s="52"/>
      <c r="E14" s="398"/>
      <c r="F14" s="377" t="str">
        <f t="shared" si="1"/>
        <v/>
      </c>
      <c r="G14" s="68"/>
      <c r="H14" s="398"/>
      <c r="I14" s="377" t="str">
        <f t="shared" si="2"/>
        <v/>
      </c>
      <c r="J14" s="68"/>
      <c r="K14" s="398"/>
      <c r="L14" s="427" t="str">
        <f t="shared" si="3"/>
        <v/>
      </c>
    </row>
    <row r="15" spans="1:13" s="430" customFormat="1" ht="13">
      <c r="A15" s="47" t="s">
        <v>392</v>
      </c>
      <c r="B15" s="145">
        <f t="shared" si="0"/>
        <v>1395</v>
      </c>
      <c r="C15" s="408">
        <f t="shared" si="4"/>
        <v>5.9850695040329498</v>
      </c>
      <c r="D15" s="52"/>
      <c r="E15" s="398">
        <f>E16+E21</f>
        <v>1364</v>
      </c>
      <c r="F15" s="377">
        <f t="shared" si="1"/>
        <v>97.777777777777771</v>
      </c>
      <c r="G15" s="68"/>
      <c r="H15" s="398">
        <f>H16+H21</f>
        <v>15</v>
      </c>
      <c r="I15" s="377">
        <f t="shared" si="2"/>
        <v>1.0752688172043012</v>
      </c>
      <c r="J15" s="68"/>
      <c r="K15" s="398">
        <f>K16+K21</f>
        <v>16</v>
      </c>
      <c r="L15" s="427">
        <f t="shared" si="3"/>
        <v>1.1469534050179211</v>
      </c>
    </row>
    <row r="16" spans="1:13" s="768" customFormat="1">
      <c r="A16" s="33" t="s">
        <v>161</v>
      </c>
      <c r="B16" s="145">
        <f t="shared" si="0"/>
        <v>432</v>
      </c>
      <c r="C16" s="408">
        <f t="shared" si="4"/>
        <v>1.8534408786682683</v>
      </c>
      <c r="D16" s="52"/>
      <c r="E16" s="145">
        <f>SUM(E17:E19)</f>
        <v>425</v>
      </c>
      <c r="F16" s="377">
        <f t="shared" si="1"/>
        <v>98.379629629629633</v>
      </c>
      <c r="G16" s="390"/>
      <c r="H16" s="145">
        <f>SUM(H17:H19)</f>
        <v>4</v>
      </c>
      <c r="I16" s="377">
        <f t="shared" si="2"/>
        <v>0.92592592592592582</v>
      </c>
      <c r="J16" s="390"/>
      <c r="K16" s="145">
        <f>SUM(K17:K19)</f>
        <v>3</v>
      </c>
      <c r="L16" s="427">
        <f t="shared" si="3"/>
        <v>0.69444444444444442</v>
      </c>
    </row>
    <row r="17" spans="1:12" s="770" customFormat="1">
      <c r="A17" s="33" t="s">
        <v>162</v>
      </c>
      <c r="B17" s="145">
        <f t="shared" si="0"/>
        <v>68</v>
      </c>
      <c r="C17" s="408">
        <f t="shared" si="4"/>
        <v>0.29174532349407928</v>
      </c>
      <c r="D17" s="52"/>
      <c r="E17" s="760">
        <v>67</v>
      </c>
      <c r="F17" s="377">
        <f t="shared" si="1"/>
        <v>98.529411764705884</v>
      </c>
      <c r="G17" s="769"/>
      <c r="H17" s="760">
        <v>0</v>
      </c>
      <c r="I17" s="377">
        <f t="shared" si="2"/>
        <v>0</v>
      </c>
      <c r="J17" s="769"/>
      <c r="K17" s="760">
        <v>1</v>
      </c>
      <c r="L17" s="427">
        <f t="shared" si="3"/>
        <v>1.4705882352941175</v>
      </c>
    </row>
    <row r="18" spans="1:12" s="770" customFormat="1">
      <c r="A18" s="33" t="s">
        <v>163</v>
      </c>
      <c r="B18" s="145">
        <f t="shared" si="0"/>
        <v>106</v>
      </c>
      <c r="C18" s="408">
        <f t="shared" si="4"/>
        <v>0.45477947485841774</v>
      </c>
      <c r="D18" s="52"/>
      <c r="E18" s="760">
        <v>106</v>
      </c>
      <c r="F18" s="377">
        <f t="shared" si="1"/>
        <v>100</v>
      </c>
      <c r="G18" s="769"/>
      <c r="H18" s="760">
        <v>0</v>
      </c>
      <c r="I18" s="377">
        <f t="shared" si="2"/>
        <v>0</v>
      </c>
      <c r="J18" s="769"/>
      <c r="K18" s="760">
        <v>0</v>
      </c>
      <c r="L18" s="427">
        <f t="shared" si="3"/>
        <v>0</v>
      </c>
    </row>
    <row r="19" spans="1:12" s="770" customFormat="1">
      <c r="A19" s="33" t="s">
        <v>164</v>
      </c>
      <c r="B19" s="145">
        <f t="shared" si="0"/>
        <v>258</v>
      </c>
      <c r="C19" s="408">
        <f t="shared" si="4"/>
        <v>1.1069160803157714</v>
      </c>
      <c r="D19" s="52"/>
      <c r="E19" s="760">
        <v>252</v>
      </c>
      <c r="F19" s="377">
        <f t="shared" si="1"/>
        <v>97.674418604651152</v>
      </c>
      <c r="G19" s="769"/>
      <c r="H19" s="760">
        <v>4</v>
      </c>
      <c r="I19" s="377">
        <f t="shared" si="2"/>
        <v>1.5503875968992249</v>
      </c>
      <c r="J19" s="769"/>
      <c r="K19" s="760">
        <v>2</v>
      </c>
      <c r="L19" s="427">
        <f t="shared" si="3"/>
        <v>0.77519379844961245</v>
      </c>
    </row>
    <row r="20" spans="1:12" ht="10" customHeight="1">
      <c r="A20" s="33"/>
      <c r="B20" s="145" t="str">
        <f t="shared" si="0"/>
        <v/>
      </c>
      <c r="C20" s="408" t="str">
        <f t="shared" si="4"/>
        <v/>
      </c>
      <c r="D20" s="52"/>
      <c r="E20" s="145"/>
      <c r="F20" s="377" t="str">
        <f t="shared" si="1"/>
        <v/>
      </c>
      <c r="G20" s="390"/>
      <c r="H20" s="145"/>
      <c r="I20" s="377" t="str">
        <f t="shared" si="2"/>
        <v/>
      </c>
      <c r="J20" s="390"/>
      <c r="K20" s="145"/>
      <c r="L20" s="427" t="str">
        <f t="shared" si="3"/>
        <v/>
      </c>
    </row>
    <row r="21" spans="1:12" s="768" customFormat="1">
      <c r="A21" s="33" t="s">
        <v>165</v>
      </c>
      <c r="B21" s="145">
        <f t="shared" si="0"/>
        <v>963</v>
      </c>
      <c r="C21" s="408">
        <f t="shared" si="4"/>
        <v>4.1316286253646819</v>
      </c>
      <c r="D21" s="52"/>
      <c r="E21" s="398">
        <f>SUM(E22:E24)</f>
        <v>939</v>
      </c>
      <c r="F21" s="377">
        <f t="shared" si="1"/>
        <v>97.507788161993773</v>
      </c>
      <c r="G21" s="68"/>
      <c r="H21" s="398">
        <f>SUM(H22:H24)</f>
        <v>11</v>
      </c>
      <c r="I21" s="377">
        <f t="shared" si="2"/>
        <v>1.142263759086189</v>
      </c>
      <c r="J21" s="68"/>
      <c r="K21" s="398">
        <f>SUM(K22:K24)</f>
        <v>13</v>
      </c>
      <c r="L21" s="427">
        <f t="shared" si="3"/>
        <v>1.3499480789200415</v>
      </c>
    </row>
    <row r="22" spans="1:12" s="770" customFormat="1">
      <c r="A22" s="33" t="s">
        <v>166</v>
      </c>
      <c r="B22" s="145">
        <f t="shared" si="0"/>
        <v>329</v>
      </c>
      <c r="C22" s="408">
        <f t="shared" si="4"/>
        <v>1.4115325210228247</v>
      </c>
      <c r="D22" s="52"/>
      <c r="E22" s="760">
        <v>322</v>
      </c>
      <c r="F22" s="377">
        <f t="shared" si="1"/>
        <v>97.872340425531917</v>
      </c>
      <c r="G22" s="769"/>
      <c r="H22" s="760">
        <v>4</v>
      </c>
      <c r="I22" s="377">
        <f t="shared" si="2"/>
        <v>1.21580547112462</v>
      </c>
      <c r="J22" s="769"/>
      <c r="K22" s="760">
        <v>3</v>
      </c>
      <c r="L22" s="427">
        <f t="shared" si="3"/>
        <v>0.91185410334346495</v>
      </c>
    </row>
    <row r="23" spans="1:12" s="770" customFormat="1">
      <c r="A23" s="33" t="s">
        <v>167</v>
      </c>
      <c r="B23" s="145">
        <f t="shared" si="0"/>
        <v>100</v>
      </c>
      <c r="C23" s="408">
        <f t="shared" si="4"/>
        <v>0.42903724043246949</v>
      </c>
      <c r="D23" s="52"/>
      <c r="E23" s="760">
        <v>98</v>
      </c>
      <c r="F23" s="377">
        <f t="shared" si="1"/>
        <v>98</v>
      </c>
      <c r="G23" s="769"/>
      <c r="H23" s="760">
        <v>1</v>
      </c>
      <c r="I23" s="377">
        <f t="shared" si="2"/>
        <v>1</v>
      </c>
      <c r="J23" s="769"/>
      <c r="K23" s="760">
        <v>1</v>
      </c>
      <c r="L23" s="427">
        <f t="shared" si="3"/>
        <v>1</v>
      </c>
    </row>
    <row r="24" spans="1:12" s="770" customFormat="1">
      <c r="A24" s="33" t="s">
        <v>168</v>
      </c>
      <c r="B24" s="145">
        <f t="shared" si="0"/>
        <v>534</v>
      </c>
      <c r="C24" s="408">
        <f t="shared" si="4"/>
        <v>2.2910588639093876</v>
      </c>
      <c r="D24" s="52"/>
      <c r="E24" s="760">
        <v>519</v>
      </c>
      <c r="F24" s="377">
        <f t="shared" si="1"/>
        <v>97.19101123595506</v>
      </c>
      <c r="G24" s="769"/>
      <c r="H24" s="760">
        <v>6</v>
      </c>
      <c r="I24" s="377">
        <f t="shared" si="2"/>
        <v>1.1235955056179776</v>
      </c>
      <c r="J24" s="769"/>
      <c r="K24" s="760">
        <v>9</v>
      </c>
      <c r="L24" s="427">
        <f t="shared" si="3"/>
        <v>1.6853932584269662</v>
      </c>
    </row>
    <row r="25" spans="1:12" ht="10" customHeight="1">
      <c r="A25" s="33"/>
      <c r="B25" s="145" t="str">
        <f t="shared" si="0"/>
        <v/>
      </c>
      <c r="C25" s="408" t="str">
        <f t="shared" si="4"/>
        <v/>
      </c>
      <c r="D25" s="52"/>
      <c r="E25" s="398"/>
      <c r="F25" s="377" t="str">
        <f t="shared" si="1"/>
        <v/>
      </c>
      <c r="G25" s="68"/>
      <c r="H25" s="398"/>
      <c r="I25" s="377" t="str">
        <f t="shared" si="2"/>
        <v/>
      </c>
      <c r="J25" s="68"/>
      <c r="K25" s="398"/>
      <c r="L25" s="427" t="str">
        <f t="shared" si="3"/>
        <v/>
      </c>
    </row>
    <row r="26" spans="1:12" s="430" customFormat="1" ht="13">
      <c r="A26" s="47" t="s">
        <v>449</v>
      </c>
      <c r="B26" s="145">
        <f t="shared" si="0"/>
        <v>1033</v>
      </c>
      <c r="C26" s="408">
        <f t="shared" si="4"/>
        <v>4.4319546936674099</v>
      </c>
      <c r="D26" s="52"/>
      <c r="E26" s="398">
        <f>E27</f>
        <v>1023</v>
      </c>
      <c r="F26" s="377">
        <f t="shared" si="1"/>
        <v>99.03194578896418</v>
      </c>
      <c r="G26" s="68"/>
      <c r="H26" s="398">
        <f>H27</f>
        <v>3</v>
      </c>
      <c r="I26" s="377">
        <f t="shared" si="2"/>
        <v>0.29041626331074544</v>
      </c>
      <c r="J26" s="68"/>
      <c r="K26" s="398">
        <f>K27</f>
        <v>7</v>
      </c>
      <c r="L26" s="427">
        <f t="shared" si="3"/>
        <v>0.67763794772507258</v>
      </c>
    </row>
    <row r="27" spans="1:12" s="768" customFormat="1">
      <c r="A27" s="33" t="s">
        <v>169</v>
      </c>
      <c r="B27" s="145">
        <f t="shared" si="0"/>
        <v>1033</v>
      </c>
      <c r="C27" s="408">
        <f t="shared" si="4"/>
        <v>4.4319546936674099</v>
      </c>
      <c r="D27" s="52"/>
      <c r="E27" s="398">
        <f>SUM(E28:E32)</f>
        <v>1023</v>
      </c>
      <c r="F27" s="377">
        <f t="shared" si="1"/>
        <v>99.03194578896418</v>
      </c>
      <c r="G27" s="68"/>
      <c r="H27" s="398">
        <f>SUM(H28:H32)</f>
        <v>3</v>
      </c>
      <c r="I27" s="377">
        <f t="shared" si="2"/>
        <v>0.29041626331074544</v>
      </c>
      <c r="J27" s="68"/>
      <c r="K27" s="398">
        <f>SUM(K28:K32)</f>
        <v>7</v>
      </c>
      <c r="L27" s="427">
        <f t="shared" si="3"/>
        <v>0.67763794772507258</v>
      </c>
    </row>
    <row r="28" spans="1:12" s="770" customFormat="1">
      <c r="A28" s="33" t="s">
        <v>170</v>
      </c>
      <c r="B28" s="145">
        <f t="shared" si="0"/>
        <v>139</v>
      </c>
      <c r="C28" s="408">
        <f t="shared" si="4"/>
        <v>0.59636176420113274</v>
      </c>
      <c r="D28" s="52"/>
      <c r="E28" s="760">
        <v>139</v>
      </c>
      <c r="F28" s="377">
        <f t="shared" si="1"/>
        <v>100</v>
      </c>
      <c r="G28" s="769"/>
      <c r="H28" s="760">
        <v>0</v>
      </c>
      <c r="I28" s="377">
        <f t="shared" si="2"/>
        <v>0</v>
      </c>
      <c r="J28" s="769"/>
      <c r="K28" s="760">
        <v>0</v>
      </c>
      <c r="L28" s="427">
        <f t="shared" si="3"/>
        <v>0</v>
      </c>
    </row>
    <row r="29" spans="1:12" s="770" customFormat="1">
      <c r="A29" s="33" t="s">
        <v>171</v>
      </c>
      <c r="B29" s="145">
        <f t="shared" si="0"/>
        <v>258</v>
      </c>
      <c r="C29" s="408">
        <f t="shared" si="4"/>
        <v>1.1069160803157714</v>
      </c>
      <c r="D29" s="52"/>
      <c r="E29" s="760">
        <v>254</v>
      </c>
      <c r="F29" s="377">
        <f t="shared" si="1"/>
        <v>98.449612403100772</v>
      </c>
      <c r="G29" s="769"/>
      <c r="H29" s="760">
        <v>2</v>
      </c>
      <c r="I29" s="377">
        <f t="shared" si="2"/>
        <v>0.77519379844961245</v>
      </c>
      <c r="J29" s="769"/>
      <c r="K29" s="760">
        <v>2</v>
      </c>
      <c r="L29" s="427">
        <f t="shared" si="3"/>
        <v>0.77519379844961245</v>
      </c>
    </row>
    <row r="30" spans="1:12" s="770" customFormat="1">
      <c r="A30" s="33" t="s">
        <v>172</v>
      </c>
      <c r="B30" s="145">
        <f t="shared" si="0"/>
        <v>175</v>
      </c>
      <c r="C30" s="408">
        <f t="shared" si="4"/>
        <v>0.75081517075682169</v>
      </c>
      <c r="D30" s="52"/>
      <c r="E30" s="760">
        <v>175</v>
      </c>
      <c r="F30" s="377">
        <f t="shared" si="1"/>
        <v>100</v>
      </c>
      <c r="G30" s="769"/>
      <c r="H30" s="760">
        <v>0</v>
      </c>
      <c r="I30" s="377">
        <f t="shared" si="2"/>
        <v>0</v>
      </c>
      <c r="J30" s="769"/>
      <c r="K30" s="760">
        <v>0</v>
      </c>
      <c r="L30" s="427">
        <f t="shared" si="3"/>
        <v>0</v>
      </c>
    </row>
    <row r="31" spans="1:12" s="770" customFormat="1">
      <c r="A31" s="33" t="s">
        <v>173</v>
      </c>
      <c r="B31" s="145">
        <f t="shared" si="0"/>
        <v>268</v>
      </c>
      <c r="C31" s="408">
        <f t="shared" si="4"/>
        <v>1.1498198043590182</v>
      </c>
      <c r="D31" s="52"/>
      <c r="E31" s="760">
        <v>263</v>
      </c>
      <c r="F31" s="377">
        <f t="shared" si="1"/>
        <v>98.134328358208961</v>
      </c>
      <c r="G31" s="769"/>
      <c r="H31" s="760">
        <v>1</v>
      </c>
      <c r="I31" s="377">
        <f t="shared" si="2"/>
        <v>0.37313432835820892</v>
      </c>
      <c r="J31" s="769"/>
      <c r="K31" s="760">
        <v>4</v>
      </c>
      <c r="L31" s="427">
        <f t="shared" si="3"/>
        <v>1.4925373134328357</v>
      </c>
    </row>
    <row r="32" spans="1:12" s="770" customFormat="1">
      <c r="A32" s="33" t="s">
        <v>174</v>
      </c>
      <c r="B32" s="145">
        <f t="shared" si="0"/>
        <v>193</v>
      </c>
      <c r="C32" s="408">
        <f t="shared" si="4"/>
        <v>0.82804187403466623</v>
      </c>
      <c r="D32" s="52"/>
      <c r="E32" s="760">
        <v>192</v>
      </c>
      <c r="F32" s="377">
        <f t="shared" si="1"/>
        <v>99.481865284974091</v>
      </c>
      <c r="G32" s="769"/>
      <c r="H32" s="760">
        <v>0</v>
      </c>
      <c r="I32" s="377">
        <f t="shared" si="2"/>
        <v>0</v>
      </c>
      <c r="J32" s="769"/>
      <c r="K32" s="760">
        <v>1</v>
      </c>
      <c r="L32" s="427">
        <f t="shared" si="3"/>
        <v>0.5181347150259068</v>
      </c>
    </row>
    <row r="33" spans="1:12" ht="10" customHeight="1">
      <c r="A33" s="33"/>
      <c r="B33" s="145" t="str">
        <f t="shared" si="0"/>
        <v/>
      </c>
      <c r="C33" s="408" t="str">
        <f t="shared" si="4"/>
        <v/>
      </c>
      <c r="D33" s="52"/>
      <c r="E33" s="398"/>
      <c r="F33" s="377" t="str">
        <f t="shared" si="1"/>
        <v/>
      </c>
      <c r="G33" s="68"/>
      <c r="H33" s="398"/>
      <c r="I33" s="377" t="str">
        <f t="shared" si="2"/>
        <v/>
      </c>
      <c r="J33" s="68"/>
      <c r="K33" s="398"/>
      <c r="L33" s="427" t="str">
        <f t="shared" si="3"/>
        <v/>
      </c>
    </row>
    <row r="34" spans="1:12" s="430" customFormat="1" ht="13">
      <c r="A34" s="47" t="s">
        <v>394</v>
      </c>
      <c r="B34" s="145">
        <f t="shared" si="0"/>
        <v>6692</v>
      </c>
      <c r="C34" s="408">
        <f t="shared" si="4"/>
        <v>28.711172129740863</v>
      </c>
      <c r="D34" s="52"/>
      <c r="E34" s="398">
        <f>E35+E41+E51+E53</f>
        <v>6580</v>
      </c>
      <c r="F34" s="377">
        <f t="shared" si="1"/>
        <v>98.326359832635973</v>
      </c>
      <c r="G34" s="68"/>
      <c r="H34" s="398">
        <f>H35+H41+H51+H53</f>
        <v>52</v>
      </c>
      <c r="I34" s="377">
        <f t="shared" si="2"/>
        <v>0.77704722056186493</v>
      </c>
      <c r="J34" s="68"/>
      <c r="K34" s="398">
        <f>K35+K41+K51+K53</f>
        <v>60</v>
      </c>
      <c r="L34" s="427">
        <f t="shared" si="3"/>
        <v>0.89659294680215185</v>
      </c>
    </row>
    <row r="35" spans="1:12" s="768" customFormat="1">
      <c r="A35" s="33" t="s">
        <v>175</v>
      </c>
      <c r="B35" s="145">
        <f t="shared" si="0"/>
        <v>2303</v>
      </c>
      <c r="C35" s="408">
        <f t="shared" si="4"/>
        <v>9.8807276471597731</v>
      </c>
      <c r="D35" s="52"/>
      <c r="E35" s="398">
        <f>SUM(E36:E39)</f>
        <v>2257</v>
      </c>
      <c r="F35" s="377">
        <f t="shared" si="1"/>
        <v>98.002605297438123</v>
      </c>
      <c r="G35" s="68"/>
      <c r="H35" s="398">
        <f>SUM(H36:H39)</f>
        <v>19</v>
      </c>
      <c r="I35" s="377">
        <f t="shared" si="2"/>
        <v>0.82501085540599217</v>
      </c>
      <c r="J35" s="68"/>
      <c r="K35" s="398">
        <f>SUM(K36:K39)</f>
        <v>27</v>
      </c>
      <c r="L35" s="427">
        <f t="shared" si="3"/>
        <v>1.1723838471558836</v>
      </c>
    </row>
    <row r="36" spans="1:12" s="770" customFormat="1">
      <c r="A36" s="33" t="s">
        <v>176</v>
      </c>
      <c r="B36" s="145">
        <f t="shared" si="0"/>
        <v>1212</v>
      </c>
      <c r="C36" s="408">
        <f t="shared" si="4"/>
        <v>5.1999313540415306</v>
      </c>
      <c r="D36" s="52"/>
      <c r="E36" s="760">
        <v>1182</v>
      </c>
      <c r="F36" s="377">
        <f t="shared" si="1"/>
        <v>97.524752475247524</v>
      </c>
      <c r="G36" s="769"/>
      <c r="H36" s="760">
        <v>10</v>
      </c>
      <c r="I36" s="377">
        <f t="shared" si="2"/>
        <v>0.82508250825082496</v>
      </c>
      <c r="J36" s="769"/>
      <c r="K36" s="760">
        <v>20</v>
      </c>
      <c r="L36" s="427">
        <f t="shared" si="3"/>
        <v>1.6501650165016499</v>
      </c>
    </row>
    <row r="37" spans="1:12" s="770" customFormat="1">
      <c r="A37" s="33" t="s">
        <v>177</v>
      </c>
      <c r="B37" s="145">
        <f t="shared" si="0"/>
        <v>663</v>
      </c>
      <c r="C37" s="408">
        <f t="shared" si="4"/>
        <v>2.8445169040672731</v>
      </c>
      <c r="D37" s="52"/>
      <c r="E37" s="760">
        <v>654</v>
      </c>
      <c r="F37" s="377">
        <f t="shared" si="1"/>
        <v>98.642533936651589</v>
      </c>
      <c r="G37" s="769"/>
      <c r="H37" s="760">
        <v>5</v>
      </c>
      <c r="I37" s="377">
        <f t="shared" si="2"/>
        <v>0.75414781297134237</v>
      </c>
      <c r="J37" s="769"/>
      <c r="K37" s="760">
        <v>4</v>
      </c>
      <c r="L37" s="427">
        <f t="shared" si="3"/>
        <v>0.60331825037707398</v>
      </c>
    </row>
    <row r="38" spans="1:12" s="770" customFormat="1">
      <c r="A38" s="33" t="s">
        <v>178</v>
      </c>
      <c r="B38" s="145">
        <f t="shared" si="0"/>
        <v>184</v>
      </c>
      <c r="C38" s="408">
        <f t="shared" si="4"/>
        <v>0.78942852239574401</v>
      </c>
      <c r="D38" s="52"/>
      <c r="E38" s="760">
        <v>181</v>
      </c>
      <c r="F38" s="377">
        <f t="shared" si="1"/>
        <v>98.369565217391312</v>
      </c>
      <c r="G38" s="769"/>
      <c r="H38" s="760">
        <v>1</v>
      </c>
      <c r="I38" s="377">
        <f t="shared" si="2"/>
        <v>0.54347826086956519</v>
      </c>
      <c r="J38" s="769"/>
      <c r="K38" s="760">
        <v>2</v>
      </c>
      <c r="L38" s="427">
        <f t="shared" si="3"/>
        <v>1.0869565217391304</v>
      </c>
    </row>
    <row r="39" spans="1:12" s="770" customFormat="1">
      <c r="A39" s="33" t="s">
        <v>179</v>
      </c>
      <c r="B39" s="145">
        <f t="shared" si="0"/>
        <v>244</v>
      </c>
      <c r="C39" s="408">
        <f t="shared" si="4"/>
        <v>1.0468508666552256</v>
      </c>
      <c r="D39" s="52"/>
      <c r="E39" s="760">
        <v>240</v>
      </c>
      <c r="F39" s="377">
        <f t="shared" si="1"/>
        <v>98.360655737704917</v>
      </c>
      <c r="G39" s="769"/>
      <c r="H39" s="760">
        <v>3</v>
      </c>
      <c r="I39" s="377">
        <f t="shared" si="2"/>
        <v>1.2295081967213115</v>
      </c>
      <c r="J39" s="769"/>
      <c r="K39" s="760">
        <v>1</v>
      </c>
      <c r="L39" s="427">
        <f t="shared" si="3"/>
        <v>0.4098360655737705</v>
      </c>
    </row>
    <row r="40" spans="1:12" ht="10" customHeight="1">
      <c r="A40" s="33"/>
      <c r="B40" s="145" t="str">
        <f t="shared" si="0"/>
        <v/>
      </c>
      <c r="C40" s="408" t="str">
        <f t="shared" si="4"/>
        <v/>
      </c>
      <c r="D40" s="52"/>
      <c r="E40" s="398"/>
      <c r="F40" s="377" t="str">
        <f t="shared" si="1"/>
        <v/>
      </c>
      <c r="G40" s="68"/>
      <c r="H40" s="398"/>
      <c r="I40" s="377" t="str">
        <f t="shared" si="2"/>
        <v/>
      </c>
      <c r="J40" s="68"/>
      <c r="K40" s="398">
        <v>0</v>
      </c>
      <c r="L40" s="427" t="str">
        <f t="shared" si="3"/>
        <v/>
      </c>
    </row>
    <row r="41" spans="1:12" s="768" customFormat="1">
      <c r="A41" s="33" t="s">
        <v>180</v>
      </c>
      <c r="B41" s="145">
        <f t="shared" si="0"/>
        <v>1945</v>
      </c>
      <c r="C41" s="408">
        <f t="shared" si="4"/>
        <v>8.3447743264115335</v>
      </c>
      <c r="D41" s="52"/>
      <c r="E41" s="398">
        <f>SUM(E42:E49)</f>
        <v>1910</v>
      </c>
      <c r="F41" s="377">
        <f t="shared" si="1"/>
        <v>98.200514138817482</v>
      </c>
      <c r="G41" s="68"/>
      <c r="H41" s="398">
        <f>SUM(H42:H49)</f>
        <v>19</v>
      </c>
      <c r="I41" s="377">
        <f t="shared" si="2"/>
        <v>0.9768637532133676</v>
      </c>
      <c r="J41" s="68"/>
      <c r="K41" s="398">
        <f>SUM(K42:K49)</f>
        <v>16</v>
      </c>
      <c r="L41" s="427">
        <f t="shared" si="3"/>
        <v>0.82262210796915158</v>
      </c>
    </row>
    <row r="42" spans="1:12" s="770" customFormat="1">
      <c r="A42" s="33" t="s">
        <v>395</v>
      </c>
      <c r="B42" s="145">
        <f t="shared" si="0"/>
        <v>202</v>
      </c>
      <c r="C42" s="408">
        <f t="shared" si="4"/>
        <v>0.86665522567358855</v>
      </c>
      <c r="D42" s="52"/>
      <c r="E42" s="760">
        <v>199</v>
      </c>
      <c r="F42" s="377">
        <f t="shared" si="1"/>
        <v>98.514851485148512</v>
      </c>
      <c r="G42" s="769"/>
      <c r="H42" s="760">
        <v>2</v>
      </c>
      <c r="I42" s="377">
        <f t="shared" si="2"/>
        <v>0.99009900990099009</v>
      </c>
      <c r="J42" s="769"/>
      <c r="K42" s="760">
        <v>1</v>
      </c>
      <c r="L42" s="427">
        <f t="shared" si="3"/>
        <v>0.49504950495049505</v>
      </c>
    </row>
    <row r="43" spans="1:12" s="770" customFormat="1">
      <c r="A43" s="33" t="s">
        <v>181</v>
      </c>
      <c r="B43" s="145">
        <f t="shared" si="0"/>
        <v>229</v>
      </c>
      <c r="C43" s="408">
        <f t="shared" si="4"/>
        <v>0.98249528059035518</v>
      </c>
      <c r="D43" s="52"/>
      <c r="E43" s="760">
        <v>225</v>
      </c>
      <c r="F43" s="377">
        <f t="shared" si="1"/>
        <v>98.253275109170303</v>
      </c>
      <c r="G43" s="769"/>
      <c r="H43" s="760">
        <v>4</v>
      </c>
      <c r="I43" s="377">
        <f t="shared" si="2"/>
        <v>1.7467248908296942</v>
      </c>
      <c r="J43" s="769"/>
      <c r="K43" s="760">
        <v>0</v>
      </c>
      <c r="L43" s="427">
        <f t="shared" si="3"/>
        <v>0</v>
      </c>
    </row>
    <row r="44" spans="1:12" s="770" customFormat="1">
      <c r="A44" s="33" t="s">
        <v>182</v>
      </c>
      <c r="B44" s="145">
        <f t="shared" si="0"/>
        <v>116</v>
      </c>
      <c r="C44" s="408">
        <f t="shared" si="4"/>
        <v>0.49768319890166463</v>
      </c>
      <c r="D44" s="52"/>
      <c r="E44" s="760">
        <v>113</v>
      </c>
      <c r="F44" s="377">
        <f t="shared" si="1"/>
        <v>97.41379310344827</v>
      </c>
      <c r="G44" s="769"/>
      <c r="H44" s="760">
        <v>0</v>
      </c>
      <c r="I44" s="377">
        <f t="shared" si="2"/>
        <v>0</v>
      </c>
      <c r="J44" s="769"/>
      <c r="K44" s="760">
        <v>3</v>
      </c>
      <c r="L44" s="427">
        <f t="shared" si="3"/>
        <v>2.5862068965517242</v>
      </c>
    </row>
    <row r="45" spans="1:12" s="770" customFormat="1">
      <c r="A45" s="33" t="s">
        <v>183</v>
      </c>
      <c r="B45" s="145">
        <f t="shared" si="0"/>
        <v>298</v>
      </c>
      <c r="C45" s="408">
        <f t="shared" si="4"/>
        <v>1.2785309764887591</v>
      </c>
      <c r="D45" s="52"/>
      <c r="E45" s="760">
        <v>286</v>
      </c>
      <c r="F45" s="377">
        <f t="shared" si="1"/>
        <v>95.973154362416096</v>
      </c>
      <c r="G45" s="769"/>
      <c r="H45" s="760">
        <v>7</v>
      </c>
      <c r="I45" s="377">
        <f t="shared" si="2"/>
        <v>2.348993288590604</v>
      </c>
      <c r="J45" s="769"/>
      <c r="K45" s="760">
        <v>5</v>
      </c>
      <c r="L45" s="427">
        <f t="shared" si="3"/>
        <v>1.6778523489932886</v>
      </c>
    </row>
    <row r="46" spans="1:12" s="770" customFormat="1">
      <c r="A46" s="33" t="s">
        <v>187</v>
      </c>
      <c r="B46" s="145">
        <f t="shared" si="0"/>
        <v>226</v>
      </c>
      <c r="C46" s="408">
        <f t="shared" si="4"/>
        <v>0.96962416337738111</v>
      </c>
      <c r="D46" s="52"/>
      <c r="E46" s="760">
        <v>222</v>
      </c>
      <c r="F46" s="377">
        <f t="shared" si="1"/>
        <v>98.230088495575217</v>
      </c>
      <c r="G46" s="769"/>
      <c r="H46" s="760">
        <v>2</v>
      </c>
      <c r="I46" s="377">
        <f t="shared" si="2"/>
        <v>0.88495575221238942</v>
      </c>
      <c r="J46" s="769"/>
      <c r="K46" s="760">
        <v>2</v>
      </c>
      <c r="L46" s="427">
        <f t="shared" si="3"/>
        <v>0.88495575221238942</v>
      </c>
    </row>
    <row r="47" spans="1:12" s="770" customFormat="1">
      <c r="A47" s="33" t="s">
        <v>396</v>
      </c>
      <c r="B47" s="145">
        <f t="shared" si="0"/>
        <v>411</v>
      </c>
      <c r="C47" s="408">
        <f t="shared" si="4"/>
        <v>1.7633430581774499</v>
      </c>
      <c r="D47" s="52"/>
      <c r="E47" s="760">
        <v>409</v>
      </c>
      <c r="F47" s="377">
        <f t="shared" si="1"/>
        <v>99.513381995133827</v>
      </c>
      <c r="G47" s="769"/>
      <c r="H47" s="760">
        <v>1</v>
      </c>
      <c r="I47" s="377">
        <f t="shared" si="2"/>
        <v>0.24330900243309003</v>
      </c>
      <c r="J47" s="769"/>
      <c r="K47" s="760">
        <v>1</v>
      </c>
      <c r="L47" s="427">
        <f t="shared" si="3"/>
        <v>0.24330900243309003</v>
      </c>
    </row>
    <row r="48" spans="1:12" s="770" customFormat="1">
      <c r="A48" s="33" t="s">
        <v>186</v>
      </c>
      <c r="B48" s="145">
        <f t="shared" si="0"/>
        <v>164</v>
      </c>
      <c r="C48" s="408">
        <f t="shared" si="4"/>
        <v>0.70362107430925003</v>
      </c>
      <c r="D48" s="52"/>
      <c r="E48" s="760">
        <v>163</v>
      </c>
      <c r="F48" s="377">
        <f t="shared" si="1"/>
        <v>99.390243902439025</v>
      </c>
      <c r="G48" s="769"/>
      <c r="H48" s="760">
        <v>0</v>
      </c>
      <c r="I48" s="377">
        <f t="shared" si="2"/>
        <v>0</v>
      </c>
      <c r="J48" s="769"/>
      <c r="K48" s="760">
        <v>1</v>
      </c>
      <c r="L48" s="427">
        <f t="shared" si="3"/>
        <v>0.6097560975609756</v>
      </c>
    </row>
    <row r="49" spans="1:12" s="770" customFormat="1">
      <c r="A49" s="33" t="s">
        <v>185</v>
      </c>
      <c r="B49" s="145">
        <f t="shared" si="0"/>
        <v>299</v>
      </c>
      <c r="C49" s="408">
        <f t="shared" si="4"/>
        <v>1.282821348893084</v>
      </c>
      <c r="D49" s="52"/>
      <c r="E49" s="760">
        <v>293</v>
      </c>
      <c r="F49" s="377">
        <f t="shared" si="1"/>
        <v>97.993311036789294</v>
      </c>
      <c r="G49" s="769"/>
      <c r="H49" s="760">
        <v>3</v>
      </c>
      <c r="I49" s="377">
        <f t="shared" si="2"/>
        <v>1.0033444816053512</v>
      </c>
      <c r="J49" s="769"/>
      <c r="K49" s="760">
        <v>3</v>
      </c>
      <c r="L49" s="427">
        <f t="shared" si="3"/>
        <v>1.0033444816053512</v>
      </c>
    </row>
    <row r="50" spans="1:12" ht="10" customHeight="1">
      <c r="A50" s="33"/>
      <c r="B50" s="145" t="str">
        <f t="shared" si="0"/>
        <v/>
      </c>
      <c r="C50" s="408" t="str">
        <f t="shared" si="4"/>
        <v/>
      </c>
      <c r="D50" s="52"/>
      <c r="E50" s="409"/>
      <c r="F50" s="377" t="str">
        <f t="shared" si="1"/>
        <v/>
      </c>
      <c r="G50" s="409"/>
      <c r="H50" s="409"/>
      <c r="I50" s="377" t="str">
        <f t="shared" si="2"/>
        <v/>
      </c>
      <c r="J50" s="409"/>
      <c r="K50" s="409"/>
      <c r="L50" s="427" t="str">
        <f t="shared" si="3"/>
        <v/>
      </c>
    </row>
    <row r="51" spans="1:12">
      <c r="A51" s="33" t="s">
        <v>189</v>
      </c>
      <c r="B51" s="145">
        <f t="shared" si="0"/>
        <v>439</v>
      </c>
      <c r="C51" s="408">
        <f t="shared" si="4"/>
        <v>1.8834734854985411</v>
      </c>
      <c r="D51" s="52"/>
      <c r="E51" s="760">
        <v>431</v>
      </c>
      <c r="F51" s="377">
        <f t="shared" si="1"/>
        <v>98.177676537585427</v>
      </c>
      <c r="G51" s="769"/>
      <c r="H51" s="760">
        <v>3</v>
      </c>
      <c r="I51" s="377">
        <f t="shared" si="2"/>
        <v>0.68337129840546695</v>
      </c>
      <c r="J51" s="769"/>
      <c r="K51" s="760">
        <v>5</v>
      </c>
      <c r="L51" s="427">
        <f t="shared" si="3"/>
        <v>1.1389521640091116</v>
      </c>
    </row>
    <row r="52" spans="1:12" ht="10" customHeight="1">
      <c r="A52" s="33"/>
      <c r="B52" s="145" t="str">
        <f t="shared" si="0"/>
        <v/>
      </c>
      <c r="C52" s="408" t="str">
        <f t="shared" si="4"/>
        <v/>
      </c>
      <c r="D52" s="52"/>
      <c r="E52" s="398"/>
      <c r="F52" s="377" t="str">
        <f t="shared" si="1"/>
        <v/>
      </c>
      <c r="G52" s="68"/>
      <c r="H52" s="398"/>
      <c r="I52" s="377" t="str">
        <f t="shared" si="2"/>
        <v/>
      </c>
      <c r="J52" s="68"/>
      <c r="K52" s="398"/>
      <c r="L52" s="427" t="str">
        <f t="shared" si="3"/>
        <v/>
      </c>
    </row>
    <row r="53" spans="1:12" s="768" customFormat="1">
      <c r="A53" s="33" t="s">
        <v>190</v>
      </c>
      <c r="B53" s="145">
        <f t="shared" si="0"/>
        <v>2005</v>
      </c>
      <c r="C53" s="408">
        <f t="shared" si="4"/>
        <v>8.6021966706710131</v>
      </c>
      <c r="D53" s="52"/>
      <c r="E53" s="398">
        <f>SUM(E54:E58)</f>
        <v>1982</v>
      </c>
      <c r="F53" s="377">
        <f t="shared" si="1"/>
        <v>98.852867830423946</v>
      </c>
      <c r="G53" s="68"/>
      <c r="H53" s="398">
        <f>SUM(H54:H58)</f>
        <v>11</v>
      </c>
      <c r="I53" s="377">
        <f t="shared" si="2"/>
        <v>0.54862842892768082</v>
      </c>
      <c r="J53" s="68"/>
      <c r="K53" s="398">
        <f>SUM(K54:K58)</f>
        <v>12</v>
      </c>
      <c r="L53" s="427">
        <f t="shared" si="3"/>
        <v>0.59850374064837908</v>
      </c>
    </row>
    <row r="54" spans="1:12" s="770" customFormat="1">
      <c r="A54" s="33" t="s">
        <v>191</v>
      </c>
      <c r="B54" s="145">
        <f t="shared" si="0"/>
        <v>61</v>
      </c>
      <c r="C54" s="408">
        <f t="shared" si="4"/>
        <v>0.26171271666380641</v>
      </c>
      <c r="D54" s="52"/>
      <c r="E54" s="760">
        <v>61</v>
      </c>
      <c r="F54" s="377">
        <f t="shared" si="1"/>
        <v>100</v>
      </c>
      <c r="G54" s="769"/>
      <c r="H54" s="760">
        <v>0</v>
      </c>
      <c r="I54" s="377">
        <f t="shared" si="2"/>
        <v>0</v>
      </c>
      <c r="J54" s="769"/>
      <c r="K54" s="760">
        <v>0</v>
      </c>
      <c r="L54" s="427">
        <f t="shared" si="3"/>
        <v>0</v>
      </c>
    </row>
    <row r="55" spans="1:12" s="770" customFormat="1">
      <c r="A55" s="33" t="s">
        <v>192</v>
      </c>
      <c r="B55" s="145">
        <f t="shared" si="0"/>
        <v>1228</v>
      </c>
      <c r="C55" s="408">
        <f t="shared" si="4"/>
        <v>5.2685773125107254</v>
      </c>
      <c r="D55" s="52"/>
      <c r="E55" s="760">
        <v>1213</v>
      </c>
      <c r="F55" s="377">
        <f t="shared" si="1"/>
        <v>98.7785016286645</v>
      </c>
      <c r="G55" s="769"/>
      <c r="H55" s="760">
        <v>7</v>
      </c>
      <c r="I55" s="377">
        <f t="shared" si="2"/>
        <v>0.57003257328990231</v>
      </c>
      <c r="J55" s="769"/>
      <c r="K55" s="760">
        <v>8</v>
      </c>
      <c r="L55" s="427">
        <f t="shared" si="3"/>
        <v>0.65146579804560267</v>
      </c>
    </row>
    <row r="56" spans="1:12" s="770" customFormat="1">
      <c r="A56" s="33" t="s">
        <v>193</v>
      </c>
      <c r="B56" s="145">
        <f t="shared" si="0"/>
        <v>231</v>
      </c>
      <c r="C56" s="408">
        <f t="shared" si="4"/>
        <v>0.99107602539900475</v>
      </c>
      <c r="D56" s="52"/>
      <c r="E56" s="760">
        <v>229</v>
      </c>
      <c r="F56" s="377">
        <f t="shared" si="1"/>
        <v>99.134199134199136</v>
      </c>
      <c r="G56" s="769"/>
      <c r="H56" s="760">
        <v>1</v>
      </c>
      <c r="I56" s="377">
        <f t="shared" si="2"/>
        <v>0.4329004329004329</v>
      </c>
      <c r="J56" s="769"/>
      <c r="K56" s="760">
        <v>1</v>
      </c>
      <c r="L56" s="427">
        <f t="shared" si="3"/>
        <v>0.4329004329004329</v>
      </c>
    </row>
    <row r="57" spans="1:12" s="770" customFormat="1">
      <c r="A57" s="33" t="s">
        <v>2032</v>
      </c>
      <c r="B57" s="145">
        <f t="shared" si="0"/>
        <v>331</v>
      </c>
      <c r="C57" s="408">
        <f t="shared" si="4"/>
        <v>1.4201132658314741</v>
      </c>
      <c r="D57" s="52"/>
      <c r="E57" s="760">
        <v>330</v>
      </c>
      <c r="F57" s="377">
        <f t="shared" si="1"/>
        <v>99.697885196374628</v>
      </c>
      <c r="G57" s="769"/>
      <c r="H57" s="760">
        <v>1</v>
      </c>
      <c r="I57" s="377">
        <f t="shared" si="2"/>
        <v>0.30211480362537763</v>
      </c>
      <c r="J57" s="769"/>
      <c r="K57" s="760">
        <v>0</v>
      </c>
      <c r="L57" s="427">
        <f t="shared" si="3"/>
        <v>0</v>
      </c>
    </row>
    <row r="58" spans="1:12" s="770" customFormat="1">
      <c r="A58" s="33" t="s">
        <v>194</v>
      </c>
      <c r="B58" s="145">
        <f t="shared" si="0"/>
        <v>154</v>
      </c>
      <c r="C58" s="408">
        <f t="shared" si="4"/>
        <v>0.66071735026600309</v>
      </c>
      <c r="D58" s="52"/>
      <c r="E58" s="760">
        <v>149</v>
      </c>
      <c r="F58" s="377">
        <f t="shared" si="1"/>
        <v>96.753246753246756</v>
      </c>
      <c r="G58" s="769"/>
      <c r="H58" s="760">
        <v>2</v>
      </c>
      <c r="I58" s="377">
        <f t="shared" si="2"/>
        <v>1.2987012987012987</v>
      </c>
      <c r="J58" s="769"/>
      <c r="K58" s="760">
        <v>3</v>
      </c>
      <c r="L58" s="427">
        <f t="shared" si="3"/>
        <v>1.948051948051948</v>
      </c>
    </row>
    <row r="59" spans="1:12" ht="10" customHeight="1">
      <c r="A59" s="33"/>
      <c r="B59" s="145" t="str">
        <f t="shared" si="0"/>
        <v/>
      </c>
      <c r="C59" s="408" t="str">
        <f t="shared" si="4"/>
        <v/>
      </c>
      <c r="D59" s="52"/>
      <c r="E59" s="398"/>
      <c r="F59" s="377" t="str">
        <f t="shared" si="1"/>
        <v/>
      </c>
      <c r="G59" s="68"/>
      <c r="H59" s="398"/>
      <c r="I59" s="377" t="str">
        <f t="shared" si="2"/>
        <v/>
      </c>
      <c r="J59" s="68"/>
      <c r="K59" s="398"/>
      <c r="L59" s="427" t="str">
        <f t="shared" si="3"/>
        <v/>
      </c>
    </row>
    <row r="60" spans="1:12" s="430" customFormat="1" ht="13">
      <c r="A60" s="47" t="s">
        <v>397</v>
      </c>
      <c r="B60" s="145">
        <f t="shared" si="0"/>
        <v>1844</v>
      </c>
      <c r="C60" s="408">
        <f t="shared" si="4"/>
        <v>7.9114467135747377</v>
      </c>
      <c r="D60" s="52"/>
      <c r="E60" s="398">
        <f>E61+E63+E70+E72</f>
        <v>1826</v>
      </c>
      <c r="F60" s="377">
        <f t="shared" si="1"/>
        <v>99.02386117136659</v>
      </c>
      <c r="G60" s="68"/>
      <c r="H60" s="398">
        <f>H61+H63+H70+H72</f>
        <v>6</v>
      </c>
      <c r="I60" s="377">
        <f t="shared" si="2"/>
        <v>0.32537960954446854</v>
      </c>
      <c r="J60" s="68"/>
      <c r="K60" s="398">
        <f>K61+K63+K70+K72</f>
        <v>12</v>
      </c>
      <c r="L60" s="427">
        <f t="shared" si="3"/>
        <v>0.65075921908893708</v>
      </c>
    </row>
    <row r="61" spans="1:12" s="768" customFormat="1">
      <c r="A61" s="33" t="s">
        <v>398</v>
      </c>
      <c r="B61" s="145">
        <f t="shared" si="0"/>
        <v>252</v>
      </c>
      <c r="C61" s="408">
        <f t="shared" si="4"/>
        <v>1.0811738458898232</v>
      </c>
      <c r="D61" s="52"/>
      <c r="E61" s="762">
        <v>250</v>
      </c>
      <c r="F61" s="377">
        <f t="shared" si="1"/>
        <v>99.206349206349216</v>
      </c>
      <c r="G61" s="771"/>
      <c r="H61" s="762">
        <v>1</v>
      </c>
      <c r="I61" s="377">
        <f t="shared" si="2"/>
        <v>0.3968253968253968</v>
      </c>
      <c r="J61" s="771"/>
      <c r="K61" s="762">
        <v>1</v>
      </c>
      <c r="L61" s="427">
        <f t="shared" si="3"/>
        <v>0.3968253968253968</v>
      </c>
    </row>
    <row r="62" spans="1:12" ht="10" customHeight="1">
      <c r="B62" s="145" t="str">
        <f t="shared" si="0"/>
        <v/>
      </c>
      <c r="C62" s="408" t="str">
        <f t="shared" si="4"/>
        <v/>
      </c>
      <c r="D62" s="52"/>
      <c r="E62" s="398"/>
      <c r="F62" s="377" t="str">
        <f t="shared" si="1"/>
        <v/>
      </c>
      <c r="G62" s="68"/>
      <c r="H62" s="398"/>
      <c r="I62" s="377" t="str">
        <f t="shared" si="2"/>
        <v/>
      </c>
      <c r="J62" s="68"/>
      <c r="K62" s="398"/>
      <c r="L62" s="427" t="str">
        <f t="shared" si="3"/>
        <v/>
      </c>
    </row>
    <row r="63" spans="1:12" s="768" customFormat="1">
      <c r="A63" s="33" t="s">
        <v>195</v>
      </c>
      <c r="B63" s="145">
        <f t="shared" si="0"/>
        <v>1154</v>
      </c>
      <c r="C63" s="408">
        <f t="shared" si="4"/>
        <v>4.9510897545906989</v>
      </c>
      <c r="D63" s="52"/>
      <c r="E63" s="398">
        <f>SUM(E64:E68)</f>
        <v>1142</v>
      </c>
      <c r="F63" s="377">
        <f t="shared" si="1"/>
        <v>98.960138648180234</v>
      </c>
      <c r="G63" s="68"/>
      <c r="H63" s="398">
        <f>SUM(H64:H68)</f>
        <v>2</v>
      </c>
      <c r="I63" s="377">
        <f t="shared" si="2"/>
        <v>0.17331022530329288</v>
      </c>
      <c r="J63" s="68"/>
      <c r="K63" s="398">
        <f>SUM(K64:K68)</f>
        <v>10</v>
      </c>
      <c r="L63" s="427">
        <f t="shared" si="3"/>
        <v>0.86655112651646449</v>
      </c>
    </row>
    <row r="64" spans="1:12" s="770" customFormat="1">
      <c r="A64" s="33" t="s">
        <v>1273</v>
      </c>
      <c r="B64" s="145">
        <f t="shared" si="0"/>
        <v>242</v>
      </c>
      <c r="C64" s="408">
        <f t="shared" si="4"/>
        <v>1.0382701218465762</v>
      </c>
      <c r="D64" s="52"/>
      <c r="E64" s="760">
        <v>238</v>
      </c>
      <c r="F64" s="377">
        <f t="shared" si="1"/>
        <v>98.347107438016536</v>
      </c>
      <c r="G64" s="769"/>
      <c r="H64" s="760">
        <v>1</v>
      </c>
      <c r="I64" s="377">
        <f t="shared" si="2"/>
        <v>0.41322314049586778</v>
      </c>
      <c r="J64" s="769"/>
      <c r="K64" s="760">
        <v>3</v>
      </c>
      <c r="L64" s="427">
        <f t="shared" si="3"/>
        <v>1.2396694214876034</v>
      </c>
    </row>
    <row r="65" spans="1:12" s="770" customFormat="1">
      <c r="A65" s="33" t="s">
        <v>196</v>
      </c>
      <c r="B65" s="145">
        <f t="shared" si="0"/>
        <v>297</v>
      </c>
      <c r="C65" s="408">
        <f t="shared" si="4"/>
        <v>1.2742406040844345</v>
      </c>
      <c r="D65" s="52"/>
      <c r="E65" s="760">
        <v>296</v>
      </c>
      <c r="F65" s="377">
        <f t="shared" si="1"/>
        <v>99.663299663299668</v>
      </c>
      <c r="G65" s="769"/>
      <c r="H65" s="760">
        <v>0</v>
      </c>
      <c r="I65" s="377">
        <f t="shared" si="2"/>
        <v>0</v>
      </c>
      <c r="J65" s="769"/>
      <c r="K65" s="760">
        <v>1</v>
      </c>
      <c r="L65" s="427">
        <f t="shared" si="3"/>
        <v>0.33670033670033667</v>
      </c>
    </row>
    <row r="66" spans="1:12" s="770" customFormat="1">
      <c r="A66" s="33" t="s">
        <v>199</v>
      </c>
      <c r="B66" s="145">
        <f t="shared" si="0"/>
        <v>125</v>
      </c>
      <c r="C66" s="408">
        <f t="shared" si="4"/>
        <v>0.53629655054058689</v>
      </c>
      <c r="D66" s="52"/>
      <c r="E66" s="760">
        <v>124</v>
      </c>
      <c r="F66" s="377">
        <f t="shared" si="1"/>
        <v>99.2</v>
      </c>
      <c r="G66" s="769"/>
      <c r="H66" s="760">
        <v>0</v>
      </c>
      <c r="I66" s="377">
        <f t="shared" si="2"/>
        <v>0</v>
      </c>
      <c r="J66" s="769"/>
      <c r="K66" s="760">
        <v>1</v>
      </c>
      <c r="L66" s="427">
        <f t="shared" si="3"/>
        <v>0.8</v>
      </c>
    </row>
    <row r="67" spans="1:12" s="770" customFormat="1">
      <c r="A67" s="33" t="s">
        <v>198</v>
      </c>
      <c r="B67" s="145">
        <f t="shared" si="0"/>
        <v>81</v>
      </c>
      <c r="C67" s="408"/>
      <c r="D67" s="52"/>
      <c r="E67" s="760">
        <v>80</v>
      </c>
      <c r="F67" s="377">
        <f t="shared" si="1"/>
        <v>98.76543209876543</v>
      </c>
      <c r="G67" s="769"/>
      <c r="H67" s="760">
        <v>1</v>
      </c>
      <c r="I67" s="377">
        <f t="shared" si="2"/>
        <v>1.2345679012345678</v>
      </c>
      <c r="J67" s="769"/>
      <c r="K67" s="760">
        <v>0</v>
      </c>
      <c r="L67" s="427">
        <f t="shared" si="3"/>
        <v>0</v>
      </c>
    </row>
    <row r="68" spans="1:12" s="770" customFormat="1">
      <c r="A68" s="33" t="s">
        <v>1228</v>
      </c>
      <c r="B68" s="145">
        <f t="shared" si="0"/>
        <v>409</v>
      </c>
      <c r="C68" s="408">
        <f t="shared" si="4"/>
        <v>1.7547623133688004</v>
      </c>
      <c r="D68" s="52"/>
      <c r="E68" s="760">
        <v>404</v>
      </c>
      <c r="F68" s="377">
        <f t="shared" si="1"/>
        <v>98.777506112469439</v>
      </c>
      <c r="G68" s="769"/>
      <c r="H68" s="760">
        <v>0</v>
      </c>
      <c r="I68" s="377">
        <f t="shared" si="2"/>
        <v>0</v>
      </c>
      <c r="J68" s="769"/>
      <c r="K68" s="760">
        <v>5</v>
      </c>
      <c r="L68" s="427">
        <f t="shared" si="3"/>
        <v>1.2224938875305624</v>
      </c>
    </row>
    <row r="69" spans="1:12" ht="10" customHeight="1">
      <c r="A69" s="33"/>
      <c r="B69" s="145" t="str">
        <f t="shared" si="0"/>
        <v/>
      </c>
      <c r="C69" s="408" t="str">
        <f t="shared" si="4"/>
        <v/>
      </c>
      <c r="D69" s="52"/>
      <c r="E69" s="409"/>
      <c r="F69" s="377" t="str">
        <f t="shared" si="1"/>
        <v/>
      </c>
      <c r="G69" s="409"/>
      <c r="H69" s="409"/>
      <c r="I69" s="377" t="str">
        <f t="shared" si="2"/>
        <v/>
      </c>
      <c r="J69" s="409"/>
      <c r="K69" s="409"/>
      <c r="L69" s="427" t="str">
        <f t="shared" si="3"/>
        <v/>
      </c>
    </row>
    <row r="70" spans="1:12" s="768" customFormat="1">
      <c r="A70" s="33" t="s">
        <v>201</v>
      </c>
      <c r="B70" s="145">
        <f t="shared" si="0"/>
        <v>193</v>
      </c>
      <c r="C70" s="408">
        <f t="shared" si="4"/>
        <v>0.82804187403466623</v>
      </c>
      <c r="D70" s="52"/>
      <c r="E70" s="762">
        <v>192</v>
      </c>
      <c r="F70" s="377">
        <f t="shared" si="1"/>
        <v>99.481865284974091</v>
      </c>
      <c r="G70" s="771"/>
      <c r="H70" s="762">
        <v>1</v>
      </c>
      <c r="I70" s="377">
        <f t="shared" si="2"/>
        <v>0.5181347150259068</v>
      </c>
      <c r="J70" s="771"/>
      <c r="K70" s="762">
        <v>0</v>
      </c>
      <c r="L70" s="427">
        <f t="shared" si="3"/>
        <v>0</v>
      </c>
    </row>
    <row r="71" spans="1:12" ht="9.75" customHeight="1">
      <c r="A71" s="33"/>
      <c r="B71" s="145" t="str">
        <f t="shared" si="0"/>
        <v/>
      </c>
      <c r="C71" s="408" t="str">
        <f t="shared" si="4"/>
        <v/>
      </c>
      <c r="D71" s="52"/>
      <c r="E71" s="409"/>
      <c r="F71" s="377" t="str">
        <f t="shared" si="1"/>
        <v/>
      </c>
      <c r="G71" s="409"/>
      <c r="H71" s="409"/>
      <c r="I71" s="377" t="str">
        <f t="shared" si="2"/>
        <v/>
      </c>
      <c r="J71" s="409"/>
      <c r="K71" s="409"/>
      <c r="L71" s="427" t="str">
        <f t="shared" si="3"/>
        <v/>
      </c>
    </row>
    <row r="72" spans="1:12" s="768" customFormat="1">
      <c r="A72" s="33" t="s">
        <v>202</v>
      </c>
      <c r="B72" s="145">
        <f t="shared" si="0"/>
        <v>245</v>
      </c>
      <c r="C72" s="408">
        <f t="shared" si="4"/>
        <v>1.0511412390595503</v>
      </c>
      <c r="D72" s="52"/>
      <c r="E72" s="762">
        <v>242</v>
      </c>
      <c r="F72" s="377">
        <f t="shared" si="1"/>
        <v>98.775510204081627</v>
      </c>
      <c r="G72" s="771"/>
      <c r="H72" s="762">
        <v>2</v>
      </c>
      <c r="I72" s="377">
        <f t="shared" si="2"/>
        <v>0.81632653061224492</v>
      </c>
      <c r="J72" s="771"/>
      <c r="K72" s="762">
        <v>1</v>
      </c>
      <c r="L72" s="427">
        <f t="shared" si="3"/>
        <v>0.40816326530612246</v>
      </c>
    </row>
    <row r="73" spans="1:12" ht="10" customHeight="1">
      <c r="A73" s="33"/>
      <c r="B73" s="145" t="str">
        <f t="shared" si="0"/>
        <v/>
      </c>
      <c r="C73" s="408" t="str">
        <f t="shared" si="4"/>
        <v/>
      </c>
      <c r="D73" s="52"/>
      <c r="E73" s="398"/>
      <c r="F73" s="377" t="str">
        <f t="shared" si="1"/>
        <v/>
      </c>
      <c r="G73" s="68"/>
      <c r="H73" s="398"/>
      <c r="I73" s="377" t="str">
        <f t="shared" si="2"/>
        <v/>
      </c>
      <c r="J73" s="68"/>
      <c r="K73" s="398"/>
      <c r="L73" s="427" t="str">
        <f t="shared" si="3"/>
        <v/>
      </c>
    </row>
    <row r="74" spans="1:12" s="430" customFormat="1" ht="13">
      <c r="A74" s="47" t="s">
        <v>400</v>
      </c>
      <c r="B74" s="145">
        <f t="shared" si="0"/>
        <v>734</v>
      </c>
      <c r="C74" s="408">
        <f t="shared" si="4"/>
        <v>3.1491333447743264</v>
      </c>
      <c r="D74" s="52"/>
      <c r="E74" s="398">
        <f>E75</f>
        <v>730</v>
      </c>
      <c r="F74" s="377">
        <f t="shared" si="1"/>
        <v>99.455040871934614</v>
      </c>
      <c r="G74" s="68"/>
      <c r="H74" s="398">
        <f>H75</f>
        <v>1</v>
      </c>
      <c r="I74" s="377">
        <f t="shared" si="2"/>
        <v>0.13623978201634876</v>
      </c>
      <c r="J74" s="68"/>
      <c r="K74" s="398">
        <f>K75</f>
        <v>3</v>
      </c>
      <c r="L74" s="427">
        <f t="shared" si="3"/>
        <v>0.40871934604904631</v>
      </c>
    </row>
    <row r="75" spans="1:12" s="768" customFormat="1">
      <c r="A75" s="33" t="s">
        <v>401</v>
      </c>
      <c r="B75" s="145">
        <f t="shared" si="0"/>
        <v>734</v>
      </c>
      <c r="C75" s="408">
        <f t="shared" si="4"/>
        <v>3.1491333447743264</v>
      </c>
      <c r="D75" s="52"/>
      <c r="E75" s="398">
        <f>SUM(E76:E79)</f>
        <v>730</v>
      </c>
      <c r="F75" s="377">
        <f t="shared" si="1"/>
        <v>99.455040871934614</v>
      </c>
      <c r="G75" s="68"/>
      <c r="H75" s="398">
        <f>SUM(H76:H79)</f>
        <v>1</v>
      </c>
      <c r="I75" s="377">
        <f t="shared" si="2"/>
        <v>0.13623978201634876</v>
      </c>
      <c r="J75" s="68"/>
      <c r="K75" s="398">
        <f>SUM(K76:K79)</f>
        <v>3</v>
      </c>
      <c r="L75" s="427">
        <f t="shared" si="3"/>
        <v>0.40871934604904631</v>
      </c>
    </row>
    <row r="76" spans="1:12" s="770" customFormat="1">
      <c r="A76" s="33" t="s">
        <v>204</v>
      </c>
      <c r="B76" s="145">
        <f>IF(A76&lt;&gt;0,E76+H76+K76,"")</f>
        <v>226</v>
      </c>
      <c r="C76" s="408">
        <f t="shared" si="4"/>
        <v>0.96962416337738111</v>
      </c>
      <c r="D76" s="52"/>
      <c r="E76" s="760">
        <v>223</v>
      </c>
      <c r="F76" s="377">
        <f t="shared" ref="F76:F101" si="5">IF(A76&lt;&gt;0,E76/B76*100,"")</f>
        <v>98.672566371681413</v>
      </c>
      <c r="G76" s="769"/>
      <c r="H76" s="760">
        <v>1</v>
      </c>
      <c r="I76" s="377">
        <f t="shared" ref="I76:I101" si="6">IF(A76&lt;&gt;0,H76/B76*100,"")</f>
        <v>0.44247787610619471</v>
      </c>
      <c r="J76" s="769"/>
      <c r="K76" s="760">
        <v>2</v>
      </c>
      <c r="L76" s="427">
        <f t="shared" ref="L76:L101" si="7">IF(A76&lt;&gt;0,K76/B76*100,"")</f>
        <v>0.88495575221238942</v>
      </c>
    </row>
    <row r="77" spans="1:12" s="770" customFormat="1">
      <c r="A77" s="33" t="s">
        <v>205</v>
      </c>
      <c r="B77" s="145">
        <f>IF(A77&lt;&gt;0,E77+H77+K77,"")</f>
        <v>263</v>
      </c>
      <c r="C77" s="408">
        <f t="shared" si="4"/>
        <v>1.1283679423373949</v>
      </c>
      <c r="D77" s="52"/>
      <c r="E77" s="760">
        <v>262</v>
      </c>
      <c r="F77" s="377">
        <f t="shared" si="5"/>
        <v>99.619771863117862</v>
      </c>
      <c r="G77" s="769"/>
      <c r="H77" s="760">
        <v>0</v>
      </c>
      <c r="I77" s="377">
        <f t="shared" si="6"/>
        <v>0</v>
      </c>
      <c r="J77" s="769"/>
      <c r="K77" s="760">
        <v>1</v>
      </c>
      <c r="L77" s="427">
        <f t="shared" si="7"/>
        <v>0.38022813688212925</v>
      </c>
    </row>
    <row r="78" spans="1:12" s="770" customFormat="1">
      <c r="A78" s="33" t="s">
        <v>206</v>
      </c>
      <c r="B78" s="145">
        <f>IF(A78&lt;&gt;0,E78+H78+K78,"")</f>
        <v>173</v>
      </c>
      <c r="C78" s="408">
        <f t="shared" ref="C78:C101" si="8">IF($A78&lt;&gt;0,B78/$B$11*100,"")</f>
        <v>0.74223442594817235</v>
      </c>
      <c r="D78" s="52"/>
      <c r="E78" s="760">
        <v>173</v>
      </c>
      <c r="F78" s="377">
        <f t="shared" si="5"/>
        <v>100</v>
      </c>
      <c r="G78" s="769"/>
      <c r="H78" s="760">
        <v>0</v>
      </c>
      <c r="I78" s="377">
        <f t="shared" si="6"/>
        <v>0</v>
      </c>
      <c r="J78" s="769"/>
      <c r="K78" s="760">
        <v>0</v>
      </c>
      <c r="L78" s="427">
        <f t="shared" si="7"/>
        <v>0</v>
      </c>
    </row>
    <row r="79" spans="1:12" s="770" customFormat="1">
      <c r="A79" s="33" t="s">
        <v>207</v>
      </c>
      <c r="B79" s="145">
        <f>IF(A79&lt;&gt;0,E79+H79+K79,"")</f>
        <v>72</v>
      </c>
      <c r="C79" s="408">
        <f t="shared" si="8"/>
        <v>0.30890681311137808</v>
      </c>
      <c r="D79" s="52"/>
      <c r="E79" s="760">
        <v>72</v>
      </c>
      <c r="F79" s="377">
        <f t="shared" si="5"/>
        <v>100</v>
      </c>
      <c r="G79" s="769"/>
      <c r="H79" s="760">
        <v>0</v>
      </c>
      <c r="I79" s="377">
        <f t="shared" si="6"/>
        <v>0</v>
      </c>
      <c r="J79" s="769"/>
      <c r="K79" s="760">
        <v>0</v>
      </c>
      <c r="L79" s="427">
        <f t="shared" si="7"/>
        <v>0</v>
      </c>
    </row>
    <row r="80" spans="1:12" ht="10" customHeight="1">
      <c r="A80" s="33"/>
      <c r="B80" s="145" t="str">
        <f t="shared" ref="B80:B101" si="9">IF(A80&lt;&gt;0,E80+H80+K80,"")</f>
        <v/>
      </c>
      <c r="C80" s="408" t="str">
        <f t="shared" si="8"/>
        <v/>
      </c>
      <c r="D80" s="52"/>
      <c r="E80" s="398"/>
      <c r="F80" s="377" t="str">
        <f t="shared" si="5"/>
        <v/>
      </c>
      <c r="G80" s="68"/>
      <c r="H80" s="398"/>
      <c r="I80" s="377" t="str">
        <f t="shared" si="6"/>
        <v/>
      </c>
      <c r="J80" s="68"/>
      <c r="K80" s="398"/>
      <c r="L80" s="427" t="str">
        <f t="shared" si="7"/>
        <v/>
      </c>
    </row>
    <row r="81" spans="1:12" s="430" customFormat="1" ht="13">
      <c r="A81" s="47" t="s">
        <v>468</v>
      </c>
      <c r="B81" s="145">
        <f t="shared" si="9"/>
        <v>2794</v>
      </c>
      <c r="C81" s="408">
        <f t="shared" si="8"/>
        <v>11.987300497683199</v>
      </c>
      <c r="D81" s="52"/>
      <c r="E81" s="398">
        <f>E82</f>
        <v>2760</v>
      </c>
      <c r="F81" s="377">
        <f t="shared" si="5"/>
        <v>98.783106657122417</v>
      </c>
      <c r="G81" s="68"/>
      <c r="H81" s="398">
        <f>H82</f>
        <v>15</v>
      </c>
      <c r="I81" s="377">
        <f t="shared" si="6"/>
        <v>0.53686471009305659</v>
      </c>
      <c r="J81" s="68"/>
      <c r="K81" s="398">
        <f>K82</f>
        <v>19</v>
      </c>
      <c r="L81" s="427">
        <f t="shared" si="7"/>
        <v>0.68002863278453829</v>
      </c>
    </row>
    <row r="82" spans="1:12" s="768" customFormat="1">
      <c r="A82" s="33" t="s">
        <v>209</v>
      </c>
      <c r="B82" s="145">
        <f t="shared" si="9"/>
        <v>2794</v>
      </c>
      <c r="C82" s="408">
        <f t="shared" si="8"/>
        <v>11.987300497683199</v>
      </c>
      <c r="D82" s="52"/>
      <c r="E82" s="398">
        <f>SUM(E83:E91)</f>
        <v>2760</v>
      </c>
      <c r="F82" s="377">
        <f t="shared" si="5"/>
        <v>98.783106657122417</v>
      </c>
      <c r="G82" s="68"/>
      <c r="H82" s="398">
        <f>SUM(H83:H91)</f>
        <v>15</v>
      </c>
      <c r="I82" s="377">
        <f t="shared" si="6"/>
        <v>0.53686471009305659</v>
      </c>
      <c r="J82" s="68"/>
      <c r="K82" s="398">
        <f>SUM(K83:K91)</f>
        <v>19</v>
      </c>
      <c r="L82" s="427">
        <f t="shared" si="7"/>
        <v>0.68002863278453829</v>
      </c>
    </row>
    <row r="83" spans="1:12" s="770" customFormat="1">
      <c r="A83" s="33" t="s">
        <v>1457</v>
      </c>
      <c r="B83" s="145">
        <f t="shared" si="9"/>
        <v>330</v>
      </c>
      <c r="C83" s="408">
        <f t="shared" si="8"/>
        <v>1.4158228934271495</v>
      </c>
      <c r="D83" s="52"/>
      <c r="E83" s="760">
        <v>327</v>
      </c>
      <c r="F83" s="377">
        <f t="shared" si="5"/>
        <v>99.090909090909093</v>
      </c>
      <c r="G83" s="769"/>
      <c r="H83" s="760">
        <v>2</v>
      </c>
      <c r="I83" s="377">
        <f t="shared" si="6"/>
        <v>0.60606060606060608</v>
      </c>
      <c r="J83" s="769"/>
      <c r="K83" s="760">
        <v>1</v>
      </c>
      <c r="L83" s="427">
        <f t="shared" si="7"/>
        <v>0.30303030303030304</v>
      </c>
    </row>
    <row r="84" spans="1:12" s="770" customFormat="1">
      <c r="A84" s="33" t="s">
        <v>210</v>
      </c>
      <c r="B84" s="145">
        <f t="shared" si="9"/>
        <v>411</v>
      </c>
      <c r="C84" s="408">
        <f t="shared" si="8"/>
        <v>1.7633430581774499</v>
      </c>
      <c r="D84" s="52"/>
      <c r="E84" s="760">
        <v>407</v>
      </c>
      <c r="F84" s="377">
        <f t="shared" si="5"/>
        <v>99.026763990267639</v>
      </c>
      <c r="G84" s="769"/>
      <c r="H84" s="760">
        <v>1</v>
      </c>
      <c r="I84" s="377">
        <f t="shared" si="6"/>
        <v>0.24330900243309003</v>
      </c>
      <c r="J84" s="769"/>
      <c r="K84" s="760">
        <v>3</v>
      </c>
      <c r="L84" s="427">
        <f t="shared" si="7"/>
        <v>0.72992700729927007</v>
      </c>
    </row>
    <row r="85" spans="1:12" s="770" customFormat="1">
      <c r="A85" s="33" t="s">
        <v>212</v>
      </c>
      <c r="B85" s="145">
        <f t="shared" si="9"/>
        <v>510</v>
      </c>
      <c r="C85" s="408">
        <f t="shared" si="8"/>
        <v>2.1880899262055946</v>
      </c>
      <c r="D85" s="52"/>
      <c r="E85" s="760">
        <v>501</v>
      </c>
      <c r="F85" s="377">
        <f t="shared" si="5"/>
        <v>98.235294117647058</v>
      </c>
      <c r="G85" s="769"/>
      <c r="H85" s="760">
        <v>4</v>
      </c>
      <c r="I85" s="377">
        <f t="shared" si="6"/>
        <v>0.78431372549019607</v>
      </c>
      <c r="J85" s="769"/>
      <c r="K85" s="760">
        <v>5</v>
      </c>
      <c r="L85" s="427">
        <f t="shared" si="7"/>
        <v>0.98039215686274506</v>
      </c>
    </row>
    <row r="86" spans="1:12" s="770" customFormat="1">
      <c r="A86" s="33" t="s">
        <v>214</v>
      </c>
      <c r="B86" s="145">
        <f t="shared" si="9"/>
        <v>160</v>
      </c>
      <c r="C86" s="408">
        <f t="shared" si="8"/>
        <v>0.68645958469195123</v>
      </c>
      <c r="D86" s="52"/>
      <c r="E86" s="760">
        <v>157</v>
      </c>
      <c r="F86" s="377">
        <f t="shared" si="5"/>
        <v>98.125</v>
      </c>
      <c r="G86" s="769"/>
      <c r="H86" s="760">
        <v>1</v>
      </c>
      <c r="I86" s="377">
        <f t="shared" si="6"/>
        <v>0.625</v>
      </c>
      <c r="J86" s="769"/>
      <c r="K86" s="760">
        <v>2</v>
      </c>
      <c r="L86" s="427">
        <f t="shared" si="7"/>
        <v>1.25</v>
      </c>
    </row>
    <row r="87" spans="1:12" s="770" customFormat="1">
      <c r="A87" s="33" t="s">
        <v>213</v>
      </c>
      <c r="B87" s="145">
        <f t="shared" si="9"/>
        <v>205</v>
      </c>
      <c r="C87" s="408">
        <f t="shared" si="8"/>
        <v>0.87952634288656262</v>
      </c>
      <c r="D87" s="52"/>
      <c r="E87" s="760">
        <v>201</v>
      </c>
      <c r="F87" s="377">
        <f t="shared" si="5"/>
        <v>98.048780487804876</v>
      </c>
      <c r="G87" s="769"/>
      <c r="H87" s="760">
        <v>2</v>
      </c>
      <c r="I87" s="377">
        <f t="shared" si="6"/>
        <v>0.97560975609756095</v>
      </c>
      <c r="J87" s="769"/>
      <c r="K87" s="760">
        <v>2</v>
      </c>
      <c r="L87" s="427">
        <f t="shared" si="7"/>
        <v>0.97560975609756095</v>
      </c>
    </row>
    <row r="88" spans="1:12" s="770" customFormat="1">
      <c r="A88" s="33" t="s">
        <v>211</v>
      </c>
      <c r="B88" s="145">
        <f t="shared" si="9"/>
        <v>289</v>
      </c>
      <c r="C88" s="408">
        <f t="shared" si="8"/>
        <v>1.2399176248498369</v>
      </c>
      <c r="D88" s="52"/>
      <c r="E88" s="760">
        <v>287</v>
      </c>
      <c r="F88" s="377">
        <f t="shared" si="5"/>
        <v>99.307958477508649</v>
      </c>
      <c r="G88" s="769"/>
      <c r="H88" s="760">
        <v>0</v>
      </c>
      <c r="I88" s="377">
        <f t="shared" si="6"/>
        <v>0</v>
      </c>
      <c r="J88" s="769"/>
      <c r="K88" s="760">
        <v>2</v>
      </c>
      <c r="L88" s="427">
        <f t="shared" si="7"/>
        <v>0.69204152249134954</v>
      </c>
    </row>
    <row r="89" spans="1:12" s="770" customFormat="1">
      <c r="A89" s="33" t="s">
        <v>215</v>
      </c>
      <c r="B89" s="145">
        <f t="shared" si="9"/>
        <v>303</v>
      </c>
      <c r="C89" s="408">
        <f t="shared" si="8"/>
        <v>1.2999828385103827</v>
      </c>
      <c r="D89" s="52"/>
      <c r="E89" s="760">
        <v>297</v>
      </c>
      <c r="F89" s="377">
        <f t="shared" si="5"/>
        <v>98.019801980198025</v>
      </c>
      <c r="G89" s="769"/>
      <c r="H89" s="760">
        <v>4</v>
      </c>
      <c r="I89" s="377">
        <f t="shared" si="6"/>
        <v>1.3201320132013201</v>
      </c>
      <c r="J89" s="769"/>
      <c r="K89" s="760">
        <v>2</v>
      </c>
      <c r="L89" s="427">
        <f t="shared" si="7"/>
        <v>0.66006600660066006</v>
      </c>
    </row>
    <row r="90" spans="1:12" s="770" customFormat="1">
      <c r="A90" s="33" t="s">
        <v>516</v>
      </c>
      <c r="B90" s="145">
        <f t="shared" si="9"/>
        <v>275</v>
      </c>
      <c r="C90" s="408">
        <f t="shared" si="8"/>
        <v>1.1798524111892912</v>
      </c>
      <c r="D90" s="52"/>
      <c r="E90" s="760">
        <v>274</v>
      </c>
      <c r="F90" s="377">
        <f t="shared" si="5"/>
        <v>99.63636363636364</v>
      </c>
      <c r="G90" s="769"/>
      <c r="H90" s="760">
        <v>0</v>
      </c>
      <c r="I90" s="377">
        <f t="shared" si="6"/>
        <v>0</v>
      </c>
      <c r="J90" s="769"/>
      <c r="K90" s="760">
        <v>1</v>
      </c>
      <c r="L90" s="427">
        <f t="shared" si="7"/>
        <v>0.36363636363636365</v>
      </c>
    </row>
    <row r="91" spans="1:12" s="770" customFormat="1">
      <c r="A91" s="33" t="s">
        <v>403</v>
      </c>
      <c r="B91" s="145">
        <f t="shared" si="9"/>
        <v>311</v>
      </c>
      <c r="C91" s="408">
        <f t="shared" si="8"/>
        <v>1.3343058177449802</v>
      </c>
      <c r="D91" s="52"/>
      <c r="E91" s="760">
        <v>309</v>
      </c>
      <c r="F91" s="377">
        <f t="shared" si="5"/>
        <v>99.356913183279744</v>
      </c>
      <c r="G91" s="769"/>
      <c r="H91" s="760">
        <v>1</v>
      </c>
      <c r="I91" s="377">
        <f t="shared" si="6"/>
        <v>0.32154340836012862</v>
      </c>
      <c r="J91" s="769"/>
      <c r="K91" s="760">
        <v>1</v>
      </c>
      <c r="L91" s="427">
        <f t="shared" si="7"/>
        <v>0.32154340836012862</v>
      </c>
    </row>
    <row r="92" spans="1:12" s="770" customFormat="1" ht="9" customHeight="1">
      <c r="A92" s="33"/>
      <c r="B92" s="145" t="str">
        <f t="shared" si="9"/>
        <v/>
      </c>
      <c r="C92" s="408" t="str">
        <f t="shared" si="8"/>
        <v/>
      </c>
      <c r="D92" s="52"/>
      <c r="E92" s="409"/>
      <c r="F92" s="377" t="str">
        <f t="shared" si="5"/>
        <v/>
      </c>
      <c r="G92" s="409"/>
      <c r="H92" s="409"/>
      <c r="I92" s="377" t="str">
        <f t="shared" si="6"/>
        <v/>
      </c>
      <c r="J92" s="409"/>
      <c r="K92" s="409"/>
      <c r="L92" s="427" t="str">
        <f t="shared" si="7"/>
        <v/>
      </c>
    </row>
    <row r="93" spans="1:12" s="770" customFormat="1">
      <c r="A93" s="33" t="s">
        <v>1505</v>
      </c>
      <c r="B93" s="145">
        <f t="shared" si="9"/>
        <v>393</v>
      </c>
      <c r="C93" s="408">
        <f t="shared" si="8"/>
        <v>1.6861163548996052</v>
      </c>
      <c r="D93" s="52"/>
      <c r="E93" s="760">
        <v>385</v>
      </c>
      <c r="F93" s="377">
        <f t="shared" si="5"/>
        <v>97.964376590330787</v>
      </c>
      <c r="G93" s="769"/>
      <c r="H93" s="760">
        <v>2</v>
      </c>
      <c r="I93" s="377">
        <f t="shared" si="6"/>
        <v>0.5089058524173028</v>
      </c>
      <c r="J93" s="769"/>
      <c r="K93" s="760">
        <v>6</v>
      </c>
      <c r="L93" s="427">
        <f t="shared" si="7"/>
        <v>1.5267175572519083</v>
      </c>
    </row>
    <row r="94" spans="1:12" ht="10" customHeight="1">
      <c r="A94" s="33"/>
      <c r="B94" s="411" t="str">
        <f t="shared" si="9"/>
        <v/>
      </c>
      <c r="C94" s="182" t="str">
        <f t="shared" si="8"/>
        <v/>
      </c>
      <c r="D94" s="52"/>
      <c r="E94" s="398"/>
      <c r="F94" s="377" t="str">
        <f t="shared" si="5"/>
        <v/>
      </c>
      <c r="G94" s="68"/>
      <c r="H94" s="398"/>
      <c r="I94" s="377" t="str">
        <f t="shared" si="6"/>
        <v/>
      </c>
      <c r="J94" s="68"/>
      <c r="K94" s="398"/>
      <c r="L94" s="427" t="str">
        <f t="shared" si="7"/>
        <v/>
      </c>
    </row>
    <row r="95" spans="1:12" s="47" customFormat="1" ht="13">
      <c r="A95" s="47" t="s">
        <v>410</v>
      </c>
      <c r="B95" s="411">
        <f t="shared" si="9"/>
        <v>8423</v>
      </c>
      <c r="C95" s="408">
        <f t="shared" si="8"/>
        <v>36.137806761626912</v>
      </c>
      <c r="D95" s="52"/>
      <c r="E95" s="398">
        <f>SUM(E96:E101)</f>
        <v>8309</v>
      </c>
      <c r="F95" s="377">
        <f t="shared" si="5"/>
        <v>98.646562982310343</v>
      </c>
      <c r="G95" s="68"/>
      <c r="H95" s="398">
        <f>SUM(H96:H101)</f>
        <v>66</v>
      </c>
      <c r="I95" s="377">
        <f t="shared" si="6"/>
        <v>0.78356879971506577</v>
      </c>
      <c r="J95" s="68"/>
      <c r="K95" s="398">
        <f>SUM(K96:K101)</f>
        <v>48</v>
      </c>
      <c r="L95" s="427">
        <f t="shared" si="7"/>
        <v>0.56986821797459331</v>
      </c>
    </row>
    <row r="96" spans="1:12">
      <c r="A96" s="33" t="s">
        <v>411</v>
      </c>
      <c r="B96" s="145">
        <f t="shared" si="9"/>
        <v>2321</v>
      </c>
      <c r="C96" s="408">
        <f t="shared" si="8"/>
        <v>9.9579543504376193</v>
      </c>
      <c r="D96" s="52"/>
      <c r="E96" s="760">
        <v>2296</v>
      </c>
      <c r="F96" s="377">
        <f t="shared" si="5"/>
        <v>98.922878069797505</v>
      </c>
      <c r="G96" s="769"/>
      <c r="H96" s="760">
        <v>11</v>
      </c>
      <c r="I96" s="377">
        <f t="shared" si="6"/>
        <v>0.47393364928909953</v>
      </c>
      <c r="J96" s="769"/>
      <c r="K96" s="760">
        <v>14</v>
      </c>
      <c r="L96" s="427">
        <f t="shared" si="7"/>
        <v>0.60318828091339938</v>
      </c>
    </row>
    <row r="97" spans="1:13">
      <c r="A97" s="33" t="s">
        <v>412</v>
      </c>
      <c r="B97" s="145">
        <f t="shared" si="9"/>
        <v>1699</v>
      </c>
      <c r="C97" s="408">
        <f t="shared" si="8"/>
        <v>7.289342714947658</v>
      </c>
      <c r="D97" s="52"/>
      <c r="E97" s="760">
        <v>1685</v>
      </c>
      <c r="F97" s="377">
        <f t="shared" si="5"/>
        <v>99.175985874043562</v>
      </c>
      <c r="G97" s="769"/>
      <c r="H97" s="760">
        <v>7</v>
      </c>
      <c r="I97" s="377">
        <f t="shared" si="6"/>
        <v>0.41200706297822248</v>
      </c>
      <c r="J97" s="769"/>
      <c r="K97" s="760">
        <v>7</v>
      </c>
      <c r="L97" s="427">
        <f t="shared" si="7"/>
        <v>0.41200706297822248</v>
      </c>
    </row>
    <row r="98" spans="1:13">
      <c r="A98" s="33" t="s">
        <v>413</v>
      </c>
      <c r="B98" s="145">
        <f t="shared" si="9"/>
        <v>1737</v>
      </c>
      <c r="C98" s="408">
        <f t="shared" si="8"/>
        <v>7.4523768663119956</v>
      </c>
      <c r="D98" s="52"/>
      <c r="E98" s="760">
        <v>1701</v>
      </c>
      <c r="F98" s="377">
        <f t="shared" si="5"/>
        <v>97.92746113989638</v>
      </c>
      <c r="G98" s="769"/>
      <c r="H98" s="760">
        <v>26</v>
      </c>
      <c r="I98" s="377">
        <f t="shared" si="6"/>
        <v>1.496833621185953</v>
      </c>
      <c r="J98" s="769"/>
      <c r="K98" s="760">
        <v>10</v>
      </c>
      <c r="L98" s="427">
        <f t="shared" si="7"/>
        <v>0.57570523891767411</v>
      </c>
    </row>
    <row r="99" spans="1:13">
      <c r="A99" s="33" t="s">
        <v>414</v>
      </c>
      <c r="B99" s="145">
        <f t="shared" si="9"/>
        <v>1120</v>
      </c>
      <c r="C99" s="408">
        <f t="shared" si="8"/>
        <v>4.8052170928436588</v>
      </c>
      <c r="D99" s="52"/>
      <c r="E99" s="760">
        <v>1094</v>
      </c>
      <c r="F99" s="377">
        <f t="shared" si="5"/>
        <v>97.678571428571431</v>
      </c>
      <c r="G99" s="769"/>
      <c r="H99" s="760">
        <v>14</v>
      </c>
      <c r="I99" s="377">
        <f t="shared" si="6"/>
        <v>1.25</v>
      </c>
      <c r="J99" s="769"/>
      <c r="K99" s="760">
        <v>12</v>
      </c>
      <c r="L99" s="427">
        <f t="shared" si="7"/>
        <v>1.0714285714285714</v>
      </c>
    </row>
    <row r="100" spans="1:13">
      <c r="A100" s="33" t="s">
        <v>415</v>
      </c>
      <c r="B100" s="145">
        <f>IF(A100&lt;&gt;0,E100+H100+K100,"")</f>
        <v>1093</v>
      </c>
      <c r="C100" s="408">
        <f>IF($A100&lt;&gt;0,B100/$B$11*100,"")</f>
        <v>4.6893770379268922</v>
      </c>
      <c r="D100" s="720"/>
      <c r="E100" s="760">
        <v>1081</v>
      </c>
      <c r="F100" s="377">
        <f>IF(A100&lt;&gt;0,E100/B100*100,"")</f>
        <v>98.90210430009148</v>
      </c>
      <c r="G100" s="769"/>
      <c r="H100" s="760">
        <v>8</v>
      </c>
      <c r="I100" s="377">
        <f>IF(A100&lt;&gt;0,H100/B100*100,"")</f>
        <v>0.73193046660567251</v>
      </c>
      <c r="J100" s="769"/>
      <c r="K100" s="760">
        <v>4</v>
      </c>
      <c r="L100" s="427">
        <f>IF(A100&lt;&gt;0,K100/B100*100,"")</f>
        <v>0.36596523330283626</v>
      </c>
    </row>
    <row r="101" spans="1:13">
      <c r="A101" s="33" t="s">
        <v>1809</v>
      </c>
      <c r="B101" s="145">
        <f t="shared" si="9"/>
        <v>453</v>
      </c>
      <c r="C101" s="408">
        <f t="shared" si="8"/>
        <v>1.9435386991590871</v>
      </c>
      <c r="D101" s="720"/>
      <c r="E101" s="760">
        <v>452</v>
      </c>
      <c r="F101" s="377">
        <f t="shared" si="5"/>
        <v>99.779249448123622</v>
      </c>
      <c r="G101" s="769"/>
      <c r="H101" s="760">
        <v>0</v>
      </c>
      <c r="I101" s="377">
        <f t="shared" si="6"/>
        <v>0</v>
      </c>
      <c r="J101" s="769"/>
      <c r="K101" s="760">
        <v>1</v>
      </c>
      <c r="L101" s="427">
        <f t="shared" si="7"/>
        <v>0.22075055187637968</v>
      </c>
    </row>
    <row r="102" spans="1:13" ht="10" customHeight="1" thickBot="1">
      <c r="A102" s="23"/>
      <c r="B102" s="420"/>
      <c r="C102" s="435"/>
      <c r="D102" s="320"/>
      <c r="E102" s="421"/>
      <c r="F102" s="376"/>
      <c r="G102" s="320"/>
      <c r="H102" s="421"/>
      <c r="I102" s="376"/>
      <c r="J102" s="320"/>
      <c r="K102" s="421"/>
      <c r="L102" s="376"/>
    </row>
    <row r="103" spans="1:13" ht="10" customHeight="1">
      <c r="B103" s="145"/>
      <c r="C103" s="391"/>
      <c r="D103" s="319"/>
      <c r="E103" s="422"/>
      <c r="F103" s="135"/>
      <c r="G103" s="319"/>
      <c r="H103" s="422"/>
      <c r="I103" s="135"/>
      <c r="J103" s="319"/>
      <c r="K103" s="422"/>
      <c r="L103" s="135"/>
      <c r="M103" s="598"/>
    </row>
    <row r="104" spans="1:13" ht="14.25" customHeight="1">
      <c r="A104" s="14" t="s">
        <v>1816</v>
      </c>
      <c r="C104" s="389"/>
      <c r="D104" s="52"/>
      <c r="F104" s="52"/>
    </row>
    <row r="105" spans="1:13" ht="15" customHeight="1">
      <c r="A105" t="s">
        <v>1230</v>
      </c>
      <c r="C105" s="389"/>
      <c r="D105" s="52"/>
      <c r="F105" s="52"/>
    </row>
    <row r="106" spans="1:13" ht="8.25" customHeight="1">
      <c r="C106" s="389"/>
      <c r="D106" s="52"/>
      <c r="F106" s="52"/>
    </row>
    <row r="107" spans="1:13">
      <c r="A107" t="s">
        <v>1231</v>
      </c>
    </row>
    <row r="108" spans="1:13">
      <c r="A108" t="s">
        <v>1232</v>
      </c>
    </row>
  </sheetData>
  <mergeCells count="4">
    <mergeCell ref="B7:C7"/>
    <mergeCell ref="E7:F7"/>
    <mergeCell ref="H7:I7"/>
    <mergeCell ref="K7:L7"/>
  </mergeCells>
  <conditionalFormatting sqref="A1:XFD56 A58:XFD1048576 B57:XFD57">
    <cfRule type="cellIs" dxfId="11" priority="2" operator="equal">
      <formula>0</formula>
    </cfRule>
  </conditionalFormatting>
  <conditionalFormatting sqref="A57">
    <cfRule type="cellIs" dxfId="2" priority="1" operator="equal">
      <formula>0</formula>
    </cfRule>
  </conditionalFormatting>
  <pageMargins left="0.7" right="0.7" top="0.75" bottom="0.75" header="0.3" footer="0.3"/>
  <pageSetup orientation="portrait" horizontalDpi="4294967293" vertic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theme="4" tint="-0.249977111117893"/>
  </sheetPr>
  <dimension ref="A1:L59"/>
  <sheetViews>
    <sheetView topLeftCell="A25" workbookViewId="0">
      <selection activeCell="A2" sqref="A2"/>
    </sheetView>
  </sheetViews>
  <sheetFormatPr baseColWidth="10" defaultColWidth="9.1796875" defaultRowHeight="14.5"/>
  <cols>
    <col min="1" max="1" width="37.453125" customWidth="1"/>
    <col min="2" max="2" width="8.1796875" style="53" customWidth="1"/>
    <col min="3" max="3" width="8.1796875" style="372" customWidth="1"/>
    <col min="4" max="4" width="2.81640625" style="3" customWidth="1"/>
    <col min="5" max="5" width="8.1796875" style="266" customWidth="1"/>
    <col min="6" max="6" width="8.1796875" style="372" customWidth="1"/>
    <col min="7" max="7" width="2.81640625" style="3" customWidth="1"/>
    <col min="8" max="9" width="9.1796875" style="3" customWidth="1"/>
    <col min="10" max="10" width="2.453125" style="3" customWidth="1"/>
    <col min="11" max="11" width="4.1796875" customWidth="1"/>
    <col min="257" max="257" width="37.453125" customWidth="1"/>
    <col min="258" max="259" width="8.1796875" customWidth="1"/>
    <col min="260" max="260" width="2.81640625" customWidth="1"/>
    <col min="261" max="262" width="8.1796875" customWidth="1"/>
    <col min="263" max="263" width="2.81640625" customWidth="1"/>
    <col min="264" max="265" width="9.1796875" customWidth="1"/>
    <col min="266" max="266" width="2.453125" customWidth="1"/>
    <col min="267" max="267" width="4.1796875" customWidth="1"/>
    <col min="513" max="513" width="37.453125" customWidth="1"/>
    <col min="514" max="515" width="8.1796875" customWidth="1"/>
    <col min="516" max="516" width="2.81640625" customWidth="1"/>
    <col min="517" max="518" width="8.1796875" customWidth="1"/>
    <col min="519" max="519" width="2.81640625" customWidth="1"/>
    <col min="520" max="521" width="9.1796875" customWidth="1"/>
    <col min="522" max="522" width="2.453125" customWidth="1"/>
    <col min="523" max="523" width="4.1796875" customWidth="1"/>
    <col min="769" max="769" width="37.453125" customWidth="1"/>
    <col min="770" max="771" width="8.1796875" customWidth="1"/>
    <col min="772" max="772" width="2.81640625" customWidth="1"/>
    <col min="773" max="774" width="8.1796875" customWidth="1"/>
    <col min="775" max="775" width="2.81640625" customWidth="1"/>
    <col min="776" max="777" width="9.1796875" customWidth="1"/>
    <col min="778" max="778" width="2.453125" customWidth="1"/>
    <col min="779" max="779" width="4.1796875" customWidth="1"/>
    <col min="1025" max="1025" width="37.453125" customWidth="1"/>
    <col min="1026" max="1027" width="8.1796875" customWidth="1"/>
    <col min="1028" max="1028" width="2.81640625" customWidth="1"/>
    <col min="1029" max="1030" width="8.1796875" customWidth="1"/>
    <col min="1031" max="1031" width="2.81640625" customWidth="1"/>
    <col min="1032" max="1033" width="9.1796875" customWidth="1"/>
    <col min="1034" max="1034" width="2.453125" customWidth="1"/>
    <col min="1035" max="1035" width="4.1796875" customWidth="1"/>
    <col min="1281" max="1281" width="37.453125" customWidth="1"/>
    <col min="1282" max="1283" width="8.1796875" customWidth="1"/>
    <col min="1284" max="1284" width="2.81640625" customWidth="1"/>
    <col min="1285" max="1286" width="8.1796875" customWidth="1"/>
    <col min="1287" max="1287" width="2.81640625" customWidth="1"/>
    <col min="1288" max="1289" width="9.1796875" customWidth="1"/>
    <col min="1290" max="1290" width="2.453125" customWidth="1"/>
    <col min="1291" max="1291" width="4.1796875" customWidth="1"/>
    <col min="1537" max="1537" width="37.453125" customWidth="1"/>
    <col min="1538" max="1539" width="8.1796875" customWidth="1"/>
    <col min="1540" max="1540" width="2.81640625" customWidth="1"/>
    <col min="1541" max="1542" width="8.1796875" customWidth="1"/>
    <col min="1543" max="1543" width="2.81640625" customWidth="1"/>
    <col min="1544" max="1545" width="9.1796875" customWidth="1"/>
    <col min="1546" max="1546" width="2.453125" customWidth="1"/>
    <col min="1547" max="1547" width="4.1796875" customWidth="1"/>
    <col min="1793" max="1793" width="37.453125" customWidth="1"/>
    <col min="1794" max="1795" width="8.1796875" customWidth="1"/>
    <col min="1796" max="1796" width="2.81640625" customWidth="1"/>
    <col min="1797" max="1798" width="8.1796875" customWidth="1"/>
    <col min="1799" max="1799" width="2.81640625" customWidth="1"/>
    <col min="1800" max="1801" width="9.1796875" customWidth="1"/>
    <col min="1802" max="1802" width="2.453125" customWidth="1"/>
    <col min="1803" max="1803" width="4.1796875" customWidth="1"/>
    <col min="2049" max="2049" width="37.453125" customWidth="1"/>
    <col min="2050" max="2051" width="8.1796875" customWidth="1"/>
    <col min="2052" max="2052" width="2.81640625" customWidth="1"/>
    <col min="2053" max="2054" width="8.1796875" customWidth="1"/>
    <col min="2055" max="2055" width="2.81640625" customWidth="1"/>
    <col min="2056" max="2057" width="9.1796875" customWidth="1"/>
    <col min="2058" max="2058" width="2.453125" customWidth="1"/>
    <col min="2059" max="2059" width="4.1796875" customWidth="1"/>
    <col min="2305" max="2305" width="37.453125" customWidth="1"/>
    <col min="2306" max="2307" width="8.1796875" customWidth="1"/>
    <col min="2308" max="2308" width="2.81640625" customWidth="1"/>
    <col min="2309" max="2310" width="8.1796875" customWidth="1"/>
    <col min="2311" max="2311" width="2.81640625" customWidth="1"/>
    <col min="2312" max="2313" width="9.1796875" customWidth="1"/>
    <col min="2314" max="2314" width="2.453125" customWidth="1"/>
    <col min="2315" max="2315" width="4.1796875" customWidth="1"/>
    <col min="2561" max="2561" width="37.453125" customWidth="1"/>
    <col min="2562" max="2563" width="8.1796875" customWidth="1"/>
    <col min="2564" max="2564" width="2.81640625" customWidth="1"/>
    <col min="2565" max="2566" width="8.1796875" customWidth="1"/>
    <col min="2567" max="2567" width="2.81640625" customWidth="1"/>
    <col min="2568" max="2569" width="9.1796875" customWidth="1"/>
    <col min="2570" max="2570" width="2.453125" customWidth="1"/>
    <col min="2571" max="2571" width="4.1796875" customWidth="1"/>
    <col min="2817" max="2817" width="37.453125" customWidth="1"/>
    <col min="2818" max="2819" width="8.1796875" customWidth="1"/>
    <col min="2820" max="2820" width="2.81640625" customWidth="1"/>
    <col min="2821" max="2822" width="8.1796875" customWidth="1"/>
    <col min="2823" max="2823" width="2.81640625" customWidth="1"/>
    <col min="2824" max="2825" width="9.1796875" customWidth="1"/>
    <col min="2826" max="2826" width="2.453125" customWidth="1"/>
    <col min="2827" max="2827" width="4.1796875" customWidth="1"/>
    <col min="3073" max="3073" width="37.453125" customWidth="1"/>
    <col min="3074" max="3075" width="8.1796875" customWidth="1"/>
    <col min="3076" max="3076" width="2.81640625" customWidth="1"/>
    <col min="3077" max="3078" width="8.1796875" customWidth="1"/>
    <col min="3079" max="3079" width="2.81640625" customWidth="1"/>
    <col min="3080" max="3081" width="9.1796875" customWidth="1"/>
    <col min="3082" max="3082" width="2.453125" customWidth="1"/>
    <col min="3083" max="3083" width="4.1796875" customWidth="1"/>
    <col min="3329" max="3329" width="37.453125" customWidth="1"/>
    <col min="3330" max="3331" width="8.1796875" customWidth="1"/>
    <col min="3332" max="3332" width="2.81640625" customWidth="1"/>
    <col min="3333" max="3334" width="8.1796875" customWidth="1"/>
    <col min="3335" max="3335" width="2.81640625" customWidth="1"/>
    <col min="3336" max="3337" width="9.1796875" customWidth="1"/>
    <col min="3338" max="3338" width="2.453125" customWidth="1"/>
    <col min="3339" max="3339" width="4.1796875" customWidth="1"/>
    <col min="3585" max="3585" width="37.453125" customWidth="1"/>
    <col min="3586" max="3587" width="8.1796875" customWidth="1"/>
    <col min="3588" max="3588" width="2.81640625" customWidth="1"/>
    <col min="3589" max="3590" width="8.1796875" customWidth="1"/>
    <col min="3591" max="3591" width="2.81640625" customWidth="1"/>
    <col min="3592" max="3593" width="9.1796875" customWidth="1"/>
    <col min="3594" max="3594" width="2.453125" customWidth="1"/>
    <col min="3595" max="3595" width="4.1796875" customWidth="1"/>
    <col min="3841" max="3841" width="37.453125" customWidth="1"/>
    <col min="3842" max="3843" width="8.1796875" customWidth="1"/>
    <col min="3844" max="3844" width="2.81640625" customWidth="1"/>
    <col min="3845" max="3846" width="8.1796875" customWidth="1"/>
    <col min="3847" max="3847" width="2.81640625" customWidth="1"/>
    <col min="3848" max="3849" width="9.1796875" customWidth="1"/>
    <col min="3850" max="3850" width="2.453125" customWidth="1"/>
    <col min="3851" max="3851" width="4.1796875" customWidth="1"/>
    <col min="4097" max="4097" width="37.453125" customWidth="1"/>
    <col min="4098" max="4099" width="8.1796875" customWidth="1"/>
    <col min="4100" max="4100" width="2.81640625" customWidth="1"/>
    <col min="4101" max="4102" width="8.1796875" customWidth="1"/>
    <col min="4103" max="4103" width="2.81640625" customWidth="1"/>
    <col min="4104" max="4105" width="9.1796875" customWidth="1"/>
    <col min="4106" max="4106" width="2.453125" customWidth="1"/>
    <col min="4107" max="4107" width="4.1796875" customWidth="1"/>
    <col min="4353" max="4353" width="37.453125" customWidth="1"/>
    <col min="4354" max="4355" width="8.1796875" customWidth="1"/>
    <col min="4356" max="4356" width="2.81640625" customWidth="1"/>
    <col min="4357" max="4358" width="8.1796875" customWidth="1"/>
    <col min="4359" max="4359" width="2.81640625" customWidth="1"/>
    <col min="4360" max="4361" width="9.1796875" customWidth="1"/>
    <col min="4362" max="4362" width="2.453125" customWidth="1"/>
    <col min="4363" max="4363" width="4.1796875" customWidth="1"/>
    <col min="4609" max="4609" width="37.453125" customWidth="1"/>
    <col min="4610" max="4611" width="8.1796875" customWidth="1"/>
    <col min="4612" max="4612" width="2.81640625" customWidth="1"/>
    <col min="4613" max="4614" width="8.1796875" customWidth="1"/>
    <col min="4615" max="4615" width="2.81640625" customWidth="1"/>
    <col min="4616" max="4617" width="9.1796875" customWidth="1"/>
    <col min="4618" max="4618" width="2.453125" customWidth="1"/>
    <col min="4619" max="4619" width="4.1796875" customWidth="1"/>
    <col min="4865" max="4865" width="37.453125" customWidth="1"/>
    <col min="4866" max="4867" width="8.1796875" customWidth="1"/>
    <col min="4868" max="4868" width="2.81640625" customWidth="1"/>
    <col min="4869" max="4870" width="8.1796875" customWidth="1"/>
    <col min="4871" max="4871" width="2.81640625" customWidth="1"/>
    <col min="4872" max="4873" width="9.1796875" customWidth="1"/>
    <col min="4874" max="4874" width="2.453125" customWidth="1"/>
    <col min="4875" max="4875" width="4.1796875" customWidth="1"/>
    <col min="5121" max="5121" width="37.453125" customWidth="1"/>
    <col min="5122" max="5123" width="8.1796875" customWidth="1"/>
    <col min="5124" max="5124" width="2.81640625" customWidth="1"/>
    <col min="5125" max="5126" width="8.1796875" customWidth="1"/>
    <col min="5127" max="5127" width="2.81640625" customWidth="1"/>
    <col min="5128" max="5129" width="9.1796875" customWidth="1"/>
    <col min="5130" max="5130" width="2.453125" customWidth="1"/>
    <col min="5131" max="5131" width="4.1796875" customWidth="1"/>
    <col min="5377" max="5377" width="37.453125" customWidth="1"/>
    <col min="5378" max="5379" width="8.1796875" customWidth="1"/>
    <col min="5380" max="5380" width="2.81640625" customWidth="1"/>
    <col min="5381" max="5382" width="8.1796875" customWidth="1"/>
    <col min="5383" max="5383" width="2.81640625" customWidth="1"/>
    <col min="5384" max="5385" width="9.1796875" customWidth="1"/>
    <col min="5386" max="5386" width="2.453125" customWidth="1"/>
    <col min="5387" max="5387" width="4.1796875" customWidth="1"/>
    <col min="5633" max="5633" width="37.453125" customWidth="1"/>
    <col min="5634" max="5635" width="8.1796875" customWidth="1"/>
    <col min="5636" max="5636" width="2.81640625" customWidth="1"/>
    <col min="5637" max="5638" width="8.1796875" customWidth="1"/>
    <col min="5639" max="5639" width="2.81640625" customWidth="1"/>
    <col min="5640" max="5641" width="9.1796875" customWidth="1"/>
    <col min="5642" max="5642" width="2.453125" customWidth="1"/>
    <col min="5643" max="5643" width="4.1796875" customWidth="1"/>
    <col min="5889" max="5889" width="37.453125" customWidth="1"/>
    <col min="5890" max="5891" width="8.1796875" customWidth="1"/>
    <col min="5892" max="5892" width="2.81640625" customWidth="1"/>
    <col min="5893" max="5894" width="8.1796875" customWidth="1"/>
    <col min="5895" max="5895" width="2.81640625" customWidth="1"/>
    <col min="5896" max="5897" width="9.1796875" customWidth="1"/>
    <col min="5898" max="5898" width="2.453125" customWidth="1"/>
    <col min="5899" max="5899" width="4.1796875" customWidth="1"/>
    <col min="6145" max="6145" width="37.453125" customWidth="1"/>
    <col min="6146" max="6147" width="8.1796875" customWidth="1"/>
    <col min="6148" max="6148" width="2.81640625" customWidth="1"/>
    <col min="6149" max="6150" width="8.1796875" customWidth="1"/>
    <col min="6151" max="6151" width="2.81640625" customWidth="1"/>
    <col min="6152" max="6153" width="9.1796875" customWidth="1"/>
    <col min="6154" max="6154" width="2.453125" customWidth="1"/>
    <col min="6155" max="6155" width="4.1796875" customWidth="1"/>
    <col min="6401" max="6401" width="37.453125" customWidth="1"/>
    <col min="6402" max="6403" width="8.1796875" customWidth="1"/>
    <col min="6404" max="6404" width="2.81640625" customWidth="1"/>
    <col min="6405" max="6406" width="8.1796875" customWidth="1"/>
    <col min="6407" max="6407" width="2.81640625" customWidth="1"/>
    <col min="6408" max="6409" width="9.1796875" customWidth="1"/>
    <col min="6410" max="6410" width="2.453125" customWidth="1"/>
    <col min="6411" max="6411" width="4.1796875" customWidth="1"/>
    <col min="6657" max="6657" width="37.453125" customWidth="1"/>
    <col min="6658" max="6659" width="8.1796875" customWidth="1"/>
    <col min="6660" max="6660" width="2.81640625" customWidth="1"/>
    <col min="6661" max="6662" width="8.1796875" customWidth="1"/>
    <col min="6663" max="6663" width="2.81640625" customWidth="1"/>
    <col min="6664" max="6665" width="9.1796875" customWidth="1"/>
    <col min="6666" max="6666" width="2.453125" customWidth="1"/>
    <col min="6667" max="6667" width="4.1796875" customWidth="1"/>
    <col min="6913" max="6913" width="37.453125" customWidth="1"/>
    <col min="6914" max="6915" width="8.1796875" customWidth="1"/>
    <col min="6916" max="6916" width="2.81640625" customWidth="1"/>
    <col min="6917" max="6918" width="8.1796875" customWidth="1"/>
    <col min="6919" max="6919" width="2.81640625" customWidth="1"/>
    <col min="6920" max="6921" width="9.1796875" customWidth="1"/>
    <col min="6922" max="6922" width="2.453125" customWidth="1"/>
    <col min="6923" max="6923" width="4.1796875" customWidth="1"/>
    <col min="7169" max="7169" width="37.453125" customWidth="1"/>
    <col min="7170" max="7171" width="8.1796875" customWidth="1"/>
    <col min="7172" max="7172" width="2.81640625" customWidth="1"/>
    <col min="7173" max="7174" width="8.1796875" customWidth="1"/>
    <col min="7175" max="7175" width="2.81640625" customWidth="1"/>
    <col min="7176" max="7177" width="9.1796875" customWidth="1"/>
    <col min="7178" max="7178" width="2.453125" customWidth="1"/>
    <col min="7179" max="7179" width="4.1796875" customWidth="1"/>
    <col min="7425" max="7425" width="37.453125" customWidth="1"/>
    <col min="7426" max="7427" width="8.1796875" customWidth="1"/>
    <col min="7428" max="7428" width="2.81640625" customWidth="1"/>
    <col min="7429" max="7430" width="8.1796875" customWidth="1"/>
    <col min="7431" max="7431" width="2.81640625" customWidth="1"/>
    <col min="7432" max="7433" width="9.1796875" customWidth="1"/>
    <col min="7434" max="7434" width="2.453125" customWidth="1"/>
    <col min="7435" max="7435" width="4.1796875" customWidth="1"/>
    <col min="7681" max="7681" width="37.453125" customWidth="1"/>
    <col min="7682" max="7683" width="8.1796875" customWidth="1"/>
    <col min="7684" max="7684" width="2.81640625" customWidth="1"/>
    <col min="7685" max="7686" width="8.1796875" customWidth="1"/>
    <col min="7687" max="7687" width="2.81640625" customWidth="1"/>
    <col min="7688" max="7689" width="9.1796875" customWidth="1"/>
    <col min="7690" max="7690" width="2.453125" customWidth="1"/>
    <col min="7691" max="7691" width="4.1796875" customWidth="1"/>
    <col min="7937" max="7937" width="37.453125" customWidth="1"/>
    <col min="7938" max="7939" width="8.1796875" customWidth="1"/>
    <col min="7940" max="7940" width="2.81640625" customWidth="1"/>
    <col min="7941" max="7942" width="8.1796875" customWidth="1"/>
    <col min="7943" max="7943" width="2.81640625" customWidth="1"/>
    <col min="7944" max="7945" width="9.1796875" customWidth="1"/>
    <col min="7946" max="7946" width="2.453125" customWidth="1"/>
    <col min="7947" max="7947" width="4.1796875" customWidth="1"/>
    <col min="8193" max="8193" width="37.453125" customWidth="1"/>
    <col min="8194" max="8195" width="8.1796875" customWidth="1"/>
    <col min="8196" max="8196" width="2.81640625" customWidth="1"/>
    <col min="8197" max="8198" width="8.1796875" customWidth="1"/>
    <col min="8199" max="8199" width="2.81640625" customWidth="1"/>
    <col min="8200" max="8201" width="9.1796875" customWidth="1"/>
    <col min="8202" max="8202" width="2.453125" customWidth="1"/>
    <col min="8203" max="8203" width="4.1796875" customWidth="1"/>
    <col min="8449" max="8449" width="37.453125" customWidth="1"/>
    <col min="8450" max="8451" width="8.1796875" customWidth="1"/>
    <col min="8452" max="8452" width="2.81640625" customWidth="1"/>
    <col min="8453" max="8454" width="8.1796875" customWidth="1"/>
    <col min="8455" max="8455" width="2.81640625" customWidth="1"/>
    <col min="8456" max="8457" width="9.1796875" customWidth="1"/>
    <col min="8458" max="8458" width="2.453125" customWidth="1"/>
    <col min="8459" max="8459" width="4.1796875" customWidth="1"/>
    <col min="8705" max="8705" width="37.453125" customWidth="1"/>
    <col min="8706" max="8707" width="8.1796875" customWidth="1"/>
    <col min="8708" max="8708" width="2.81640625" customWidth="1"/>
    <col min="8709" max="8710" width="8.1796875" customWidth="1"/>
    <col min="8711" max="8711" width="2.81640625" customWidth="1"/>
    <col min="8712" max="8713" width="9.1796875" customWidth="1"/>
    <col min="8714" max="8714" width="2.453125" customWidth="1"/>
    <col min="8715" max="8715" width="4.1796875" customWidth="1"/>
    <col min="8961" max="8961" width="37.453125" customWidth="1"/>
    <col min="8962" max="8963" width="8.1796875" customWidth="1"/>
    <col min="8964" max="8964" width="2.81640625" customWidth="1"/>
    <col min="8965" max="8966" width="8.1796875" customWidth="1"/>
    <col min="8967" max="8967" width="2.81640625" customWidth="1"/>
    <col min="8968" max="8969" width="9.1796875" customWidth="1"/>
    <col min="8970" max="8970" width="2.453125" customWidth="1"/>
    <col min="8971" max="8971" width="4.1796875" customWidth="1"/>
    <col min="9217" max="9217" width="37.453125" customWidth="1"/>
    <col min="9218" max="9219" width="8.1796875" customWidth="1"/>
    <col min="9220" max="9220" width="2.81640625" customWidth="1"/>
    <col min="9221" max="9222" width="8.1796875" customWidth="1"/>
    <col min="9223" max="9223" width="2.81640625" customWidth="1"/>
    <col min="9224" max="9225" width="9.1796875" customWidth="1"/>
    <col min="9226" max="9226" width="2.453125" customWidth="1"/>
    <col min="9227" max="9227" width="4.1796875" customWidth="1"/>
    <col min="9473" max="9473" width="37.453125" customWidth="1"/>
    <col min="9474" max="9475" width="8.1796875" customWidth="1"/>
    <col min="9476" max="9476" width="2.81640625" customWidth="1"/>
    <col min="9477" max="9478" width="8.1796875" customWidth="1"/>
    <col min="9479" max="9479" width="2.81640625" customWidth="1"/>
    <col min="9480" max="9481" width="9.1796875" customWidth="1"/>
    <col min="9482" max="9482" width="2.453125" customWidth="1"/>
    <col min="9483" max="9483" width="4.1796875" customWidth="1"/>
    <col min="9729" max="9729" width="37.453125" customWidth="1"/>
    <col min="9730" max="9731" width="8.1796875" customWidth="1"/>
    <col min="9732" max="9732" width="2.81640625" customWidth="1"/>
    <col min="9733" max="9734" width="8.1796875" customWidth="1"/>
    <col min="9735" max="9735" width="2.81640625" customWidth="1"/>
    <col min="9736" max="9737" width="9.1796875" customWidth="1"/>
    <col min="9738" max="9738" width="2.453125" customWidth="1"/>
    <col min="9739" max="9739" width="4.1796875" customWidth="1"/>
    <col min="9985" max="9985" width="37.453125" customWidth="1"/>
    <col min="9986" max="9987" width="8.1796875" customWidth="1"/>
    <col min="9988" max="9988" width="2.81640625" customWidth="1"/>
    <col min="9989" max="9990" width="8.1796875" customWidth="1"/>
    <col min="9991" max="9991" width="2.81640625" customWidth="1"/>
    <col min="9992" max="9993" width="9.1796875" customWidth="1"/>
    <col min="9994" max="9994" width="2.453125" customWidth="1"/>
    <col min="9995" max="9995" width="4.1796875" customWidth="1"/>
    <col min="10241" max="10241" width="37.453125" customWidth="1"/>
    <col min="10242" max="10243" width="8.1796875" customWidth="1"/>
    <col min="10244" max="10244" width="2.81640625" customWidth="1"/>
    <col min="10245" max="10246" width="8.1796875" customWidth="1"/>
    <col min="10247" max="10247" width="2.81640625" customWidth="1"/>
    <col min="10248" max="10249" width="9.1796875" customWidth="1"/>
    <col min="10250" max="10250" width="2.453125" customWidth="1"/>
    <col min="10251" max="10251" width="4.1796875" customWidth="1"/>
    <col min="10497" max="10497" width="37.453125" customWidth="1"/>
    <col min="10498" max="10499" width="8.1796875" customWidth="1"/>
    <col min="10500" max="10500" width="2.81640625" customWidth="1"/>
    <col min="10501" max="10502" width="8.1796875" customWidth="1"/>
    <col min="10503" max="10503" width="2.81640625" customWidth="1"/>
    <col min="10504" max="10505" width="9.1796875" customWidth="1"/>
    <col min="10506" max="10506" width="2.453125" customWidth="1"/>
    <col min="10507" max="10507" width="4.1796875" customWidth="1"/>
    <col min="10753" max="10753" width="37.453125" customWidth="1"/>
    <col min="10754" max="10755" width="8.1796875" customWidth="1"/>
    <col min="10756" max="10756" width="2.81640625" customWidth="1"/>
    <col min="10757" max="10758" width="8.1796875" customWidth="1"/>
    <col min="10759" max="10759" width="2.81640625" customWidth="1"/>
    <col min="10760" max="10761" width="9.1796875" customWidth="1"/>
    <col min="10762" max="10762" width="2.453125" customWidth="1"/>
    <col min="10763" max="10763" width="4.1796875" customWidth="1"/>
    <col min="11009" max="11009" width="37.453125" customWidth="1"/>
    <col min="11010" max="11011" width="8.1796875" customWidth="1"/>
    <col min="11012" max="11012" width="2.81640625" customWidth="1"/>
    <col min="11013" max="11014" width="8.1796875" customWidth="1"/>
    <col min="11015" max="11015" width="2.81640625" customWidth="1"/>
    <col min="11016" max="11017" width="9.1796875" customWidth="1"/>
    <col min="11018" max="11018" width="2.453125" customWidth="1"/>
    <col min="11019" max="11019" width="4.1796875" customWidth="1"/>
    <col min="11265" max="11265" width="37.453125" customWidth="1"/>
    <col min="11266" max="11267" width="8.1796875" customWidth="1"/>
    <col min="11268" max="11268" width="2.81640625" customWidth="1"/>
    <col min="11269" max="11270" width="8.1796875" customWidth="1"/>
    <col min="11271" max="11271" width="2.81640625" customWidth="1"/>
    <col min="11272" max="11273" width="9.1796875" customWidth="1"/>
    <col min="11274" max="11274" width="2.453125" customWidth="1"/>
    <col min="11275" max="11275" width="4.1796875" customWidth="1"/>
    <col min="11521" max="11521" width="37.453125" customWidth="1"/>
    <col min="11522" max="11523" width="8.1796875" customWidth="1"/>
    <col min="11524" max="11524" width="2.81640625" customWidth="1"/>
    <col min="11525" max="11526" width="8.1796875" customWidth="1"/>
    <col min="11527" max="11527" width="2.81640625" customWidth="1"/>
    <col min="11528" max="11529" width="9.1796875" customWidth="1"/>
    <col min="11530" max="11530" width="2.453125" customWidth="1"/>
    <col min="11531" max="11531" width="4.1796875" customWidth="1"/>
    <col min="11777" max="11777" width="37.453125" customWidth="1"/>
    <col min="11778" max="11779" width="8.1796875" customWidth="1"/>
    <col min="11780" max="11780" width="2.81640625" customWidth="1"/>
    <col min="11781" max="11782" width="8.1796875" customWidth="1"/>
    <col min="11783" max="11783" width="2.81640625" customWidth="1"/>
    <col min="11784" max="11785" width="9.1796875" customWidth="1"/>
    <col min="11786" max="11786" width="2.453125" customWidth="1"/>
    <col min="11787" max="11787" width="4.1796875" customWidth="1"/>
    <col min="12033" max="12033" width="37.453125" customWidth="1"/>
    <col min="12034" max="12035" width="8.1796875" customWidth="1"/>
    <col min="12036" max="12036" width="2.81640625" customWidth="1"/>
    <col min="12037" max="12038" width="8.1796875" customWidth="1"/>
    <col min="12039" max="12039" width="2.81640625" customWidth="1"/>
    <col min="12040" max="12041" width="9.1796875" customWidth="1"/>
    <col min="12042" max="12042" width="2.453125" customWidth="1"/>
    <col min="12043" max="12043" width="4.1796875" customWidth="1"/>
    <col min="12289" max="12289" width="37.453125" customWidth="1"/>
    <col min="12290" max="12291" width="8.1796875" customWidth="1"/>
    <col min="12292" max="12292" width="2.81640625" customWidth="1"/>
    <col min="12293" max="12294" width="8.1796875" customWidth="1"/>
    <col min="12295" max="12295" width="2.81640625" customWidth="1"/>
    <col min="12296" max="12297" width="9.1796875" customWidth="1"/>
    <col min="12298" max="12298" width="2.453125" customWidth="1"/>
    <col min="12299" max="12299" width="4.1796875" customWidth="1"/>
    <col min="12545" max="12545" width="37.453125" customWidth="1"/>
    <col min="12546" max="12547" width="8.1796875" customWidth="1"/>
    <col min="12548" max="12548" width="2.81640625" customWidth="1"/>
    <col min="12549" max="12550" width="8.1796875" customWidth="1"/>
    <col min="12551" max="12551" width="2.81640625" customWidth="1"/>
    <col min="12552" max="12553" width="9.1796875" customWidth="1"/>
    <col min="12554" max="12554" width="2.453125" customWidth="1"/>
    <col min="12555" max="12555" width="4.1796875" customWidth="1"/>
    <col min="12801" max="12801" width="37.453125" customWidth="1"/>
    <col min="12802" max="12803" width="8.1796875" customWidth="1"/>
    <col min="12804" max="12804" width="2.81640625" customWidth="1"/>
    <col min="12805" max="12806" width="8.1796875" customWidth="1"/>
    <col min="12807" max="12807" width="2.81640625" customWidth="1"/>
    <col min="12808" max="12809" width="9.1796875" customWidth="1"/>
    <col min="12810" max="12810" width="2.453125" customWidth="1"/>
    <col min="12811" max="12811" width="4.1796875" customWidth="1"/>
    <col min="13057" max="13057" width="37.453125" customWidth="1"/>
    <col min="13058" max="13059" width="8.1796875" customWidth="1"/>
    <col min="13060" max="13060" width="2.81640625" customWidth="1"/>
    <col min="13061" max="13062" width="8.1796875" customWidth="1"/>
    <col min="13063" max="13063" width="2.81640625" customWidth="1"/>
    <col min="13064" max="13065" width="9.1796875" customWidth="1"/>
    <col min="13066" max="13066" width="2.453125" customWidth="1"/>
    <col min="13067" max="13067" width="4.1796875" customWidth="1"/>
    <col min="13313" max="13313" width="37.453125" customWidth="1"/>
    <col min="13314" max="13315" width="8.1796875" customWidth="1"/>
    <col min="13316" max="13316" width="2.81640625" customWidth="1"/>
    <col min="13317" max="13318" width="8.1796875" customWidth="1"/>
    <col min="13319" max="13319" width="2.81640625" customWidth="1"/>
    <col min="13320" max="13321" width="9.1796875" customWidth="1"/>
    <col min="13322" max="13322" width="2.453125" customWidth="1"/>
    <col min="13323" max="13323" width="4.1796875" customWidth="1"/>
    <col min="13569" max="13569" width="37.453125" customWidth="1"/>
    <col min="13570" max="13571" width="8.1796875" customWidth="1"/>
    <col min="13572" max="13572" width="2.81640625" customWidth="1"/>
    <col min="13573" max="13574" width="8.1796875" customWidth="1"/>
    <col min="13575" max="13575" width="2.81640625" customWidth="1"/>
    <col min="13576" max="13577" width="9.1796875" customWidth="1"/>
    <col min="13578" max="13578" width="2.453125" customWidth="1"/>
    <col min="13579" max="13579" width="4.1796875" customWidth="1"/>
    <col min="13825" max="13825" width="37.453125" customWidth="1"/>
    <col min="13826" max="13827" width="8.1796875" customWidth="1"/>
    <col min="13828" max="13828" width="2.81640625" customWidth="1"/>
    <col min="13829" max="13830" width="8.1796875" customWidth="1"/>
    <col min="13831" max="13831" width="2.81640625" customWidth="1"/>
    <col min="13832" max="13833" width="9.1796875" customWidth="1"/>
    <col min="13834" max="13834" width="2.453125" customWidth="1"/>
    <col min="13835" max="13835" width="4.1796875" customWidth="1"/>
    <col min="14081" max="14081" width="37.453125" customWidth="1"/>
    <col min="14082" max="14083" width="8.1796875" customWidth="1"/>
    <col min="14084" max="14084" width="2.81640625" customWidth="1"/>
    <col min="14085" max="14086" width="8.1796875" customWidth="1"/>
    <col min="14087" max="14087" width="2.81640625" customWidth="1"/>
    <col min="14088" max="14089" width="9.1796875" customWidth="1"/>
    <col min="14090" max="14090" width="2.453125" customWidth="1"/>
    <col min="14091" max="14091" width="4.1796875" customWidth="1"/>
    <col min="14337" max="14337" width="37.453125" customWidth="1"/>
    <col min="14338" max="14339" width="8.1796875" customWidth="1"/>
    <col min="14340" max="14340" width="2.81640625" customWidth="1"/>
    <col min="14341" max="14342" width="8.1796875" customWidth="1"/>
    <col min="14343" max="14343" width="2.81640625" customWidth="1"/>
    <col min="14344" max="14345" width="9.1796875" customWidth="1"/>
    <col min="14346" max="14346" width="2.453125" customWidth="1"/>
    <col min="14347" max="14347" width="4.1796875" customWidth="1"/>
    <col min="14593" max="14593" width="37.453125" customWidth="1"/>
    <col min="14594" max="14595" width="8.1796875" customWidth="1"/>
    <col min="14596" max="14596" width="2.81640625" customWidth="1"/>
    <col min="14597" max="14598" width="8.1796875" customWidth="1"/>
    <col min="14599" max="14599" width="2.81640625" customWidth="1"/>
    <col min="14600" max="14601" width="9.1796875" customWidth="1"/>
    <col min="14602" max="14602" width="2.453125" customWidth="1"/>
    <col min="14603" max="14603" width="4.1796875" customWidth="1"/>
    <col min="14849" max="14849" width="37.453125" customWidth="1"/>
    <col min="14850" max="14851" width="8.1796875" customWidth="1"/>
    <col min="14852" max="14852" width="2.81640625" customWidth="1"/>
    <col min="14853" max="14854" width="8.1796875" customWidth="1"/>
    <col min="14855" max="14855" width="2.81640625" customWidth="1"/>
    <col min="14856" max="14857" width="9.1796875" customWidth="1"/>
    <col min="14858" max="14858" width="2.453125" customWidth="1"/>
    <col min="14859" max="14859" width="4.1796875" customWidth="1"/>
    <col min="15105" max="15105" width="37.453125" customWidth="1"/>
    <col min="15106" max="15107" width="8.1796875" customWidth="1"/>
    <col min="15108" max="15108" width="2.81640625" customWidth="1"/>
    <col min="15109" max="15110" width="8.1796875" customWidth="1"/>
    <col min="15111" max="15111" width="2.81640625" customWidth="1"/>
    <col min="15112" max="15113" width="9.1796875" customWidth="1"/>
    <col min="15114" max="15114" width="2.453125" customWidth="1"/>
    <col min="15115" max="15115" width="4.1796875" customWidth="1"/>
    <col min="15361" max="15361" width="37.453125" customWidth="1"/>
    <col min="15362" max="15363" width="8.1796875" customWidth="1"/>
    <col min="15364" max="15364" width="2.81640625" customWidth="1"/>
    <col min="15365" max="15366" width="8.1796875" customWidth="1"/>
    <col min="15367" max="15367" width="2.81640625" customWidth="1"/>
    <col min="15368" max="15369" width="9.1796875" customWidth="1"/>
    <col min="15370" max="15370" width="2.453125" customWidth="1"/>
    <col min="15371" max="15371" width="4.1796875" customWidth="1"/>
    <col min="15617" max="15617" width="37.453125" customWidth="1"/>
    <col min="15618" max="15619" width="8.1796875" customWidth="1"/>
    <col min="15620" max="15620" width="2.81640625" customWidth="1"/>
    <col min="15621" max="15622" width="8.1796875" customWidth="1"/>
    <col min="15623" max="15623" width="2.81640625" customWidth="1"/>
    <col min="15624" max="15625" width="9.1796875" customWidth="1"/>
    <col min="15626" max="15626" width="2.453125" customWidth="1"/>
    <col min="15627" max="15627" width="4.1796875" customWidth="1"/>
    <col min="15873" max="15873" width="37.453125" customWidth="1"/>
    <col min="15874" max="15875" width="8.1796875" customWidth="1"/>
    <col min="15876" max="15876" width="2.81640625" customWidth="1"/>
    <col min="15877" max="15878" width="8.1796875" customWidth="1"/>
    <col min="15879" max="15879" width="2.81640625" customWidth="1"/>
    <col min="15880" max="15881" width="9.1796875" customWidth="1"/>
    <col min="15882" max="15882" width="2.453125" customWidth="1"/>
    <col min="15883" max="15883" width="4.1796875" customWidth="1"/>
    <col min="16129" max="16129" width="37.453125" customWidth="1"/>
    <col min="16130" max="16131" width="8.1796875" customWidth="1"/>
    <col min="16132" max="16132" width="2.81640625" customWidth="1"/>
    <col min="16133" max="16134" width="8.1796875" customWidth="1"/>
    <col min="16135" max="16135" width="2.81640625" customWidth="1"/>
    <col min="16136" max="16137" width="9.1796875" customWidth="1"/>
    <col min="16138" max="16138" width="2.453125" customWidth="1"/>
    <col min="16139" max="16139" width="4.1796875" customWidth="1"/>
  </cols>
  <sheetData>
    <row r="1" spans="1:12">
      <c r="A1" s="33" t="s">
        <v>570</v>
      </c>
      <c r="B1" s="266"/>
      <c r="C1" s="269"/>
      <c r="D1" s="52"/>
      <c r="F1" s="269"/>
    </row>
    <row r="2" spans="1:12">
      <c r="A2" s="33" t="s">
        <v>571</v>
      </c>
      <c r="B2" s="266"/>
      <c r="C2" s="269"/>
      <c r="D2" s="52"/>
      <c r="F2" s="269"/>
    </row>
    <row r="3" spans="1:12" ht="9.75" customHeight="1">
      <c r="A3" s="33"/>
      <c r="B3" s="266"/>
      <c r="C3" s="269"/>
      <c r="D3" s="52"/>
      <c r="F3" s="269"/>
    </row>
    <row r="4" spans="1:12">
      <c r="A4" s="33" t="s">
        <v>1823</v>
      </c>
      <c r="B4" s="266"/>
      <c r="C4" s="269"/>
      <c r="D4" s="52"/>
      <c r="F4" s="269"/>
    </row>
    <row r="5" spans="1:12" ht="10.5" customHeight="1" thickBot="1">
      <c r="A5" s="33"/>
      <c r="B5" s="266"/>
      <c r="C5" s="269"/>
      <c r="D5" s="52"/>
      <c r="F5" s="269"/>
    </row>
    <row r="6" spans="1:12" ht="12.75" customHeight="1">
      <c r="A6" s="131"/>
      <c r="B6" s="267"/>
      <c r="C6" s="417"/>
      <c r="D6" s="415"/>
      <c r="E6" s="267"/>
      <c r="F6" s="417"/>
      <c r="G6" s="417"/>
      <c r="H6" s="316"/>
      <c r="I6" s="316"/>
      <c r="J6" s="316"/>
    </row>
    <row r="7" spans="1:12" ht="15" customHeight="1">
      <c r="A7" s="49" t="s">
        <v>1824</v>
      </c>
      <c r="B7" s="719" t="s">
        <v>1501</v>
      </c>
      <c r="C7" s="135"/>
      <c r="D7" s="720"/>
      <c r="E7" s="1096" t="s">
        <v>1269</v>
      </c>
      <c r="F7" s="1096"/>
      <c r="H7" s="1117" t="s">
        <v>1502</v>
      </c>
      <c r="I7" s="1165"/>
    </row>
    <row r="8" spans="1:12" ht="15" customHeight="1">
      <c r="A8" s="33" t="s">
        <v>1272</v>
      </c>
      <c r="B8" s="139" t="s">
        <v>388</v>
      </c>
      <c r="C8" s="138" t="s">
        <v>389</v>
      </c>
      <c r="D8" s="720"/>
      <c r="E8" s="139" t="s">
        <v>388</v>
      </c>
      <c r="F8" s="138" t="s">
        <v>389</v>
      </c>
      <c r="H8" s="3" t="s">
        <v>1096</v>
      </c>
      <c r="I8" s="3" t="s">
        <v>153</v>
      </c>
    </row>
    <row r="9" spans="1:12" ht="14.25" customHeight="1" thickBot="1">
      <c r="A9" s="142"/>
      <c r="B9" s="268"/>
      <c r="C9" s="376"/>
      <c r="D9" s="375"/>
      <c r="E9" s="268"/>
      <c r="F9" s="376"/>
      <c r="H9" s="320"/>
      <c r="I9" s="320"/>
    </row>
    <row r="10" spans="1:12" ht="11.25" customHeight="1">
      <c r="A10" s="49"/>
      <c r="B10" s="719"/>
      <c r="C10" s="135"/>
      <c r="D10" s="720"/>
      <c r="E10" s="719"/>
      <c r="F10" s="135"/>
      <c r="G10" s="417"/>
      <c r="I10" s="135"/>
      <c r="J10" s="316"/>
    </row>
    <row r="11" spans="1:12" ht="13" customHeight="1">
      <c r="A11" s="47" t="s">
        <v>281</v>
      </c>
      <c r="B11" s="257">
        <f>IF(A11&lt;&gt;0,E11+H11,"")</f>
        <v>137</v>
      </c>
      <c r="C11" s="431">
        <f>SUM(C12:C52)</f>
        <v>99.999999999999943</v>
      </c>
      <c r="D11" s="193"/>
      <c r="E11" s="257">
        <f>SUM(E12:E53)</f>
        <v>136</v>
      </c>
      <c r="F11" s="377">
        <f>IF(A11&lt;&gt;0,E11/B11*100,"")</f>
        <v>99.270072992700733</v>
      </c>
      <c r="G11" s="69"/>
      <c r="H11" s="257">
        <f>SUM(H12:H53)</f>
        <v>1</v>
      </c>
      <c r="I11" s="377">
        <f>IF(A11&lt;&gt;0,H11/B11*100,"")</f>
        <v>0.72992700729927007</v>
      </c>
    </row>
    <row r="12" spans="1:12" ht="12" customHeight="1">
      <c r="A12" s="47"/>
      <c r="B12" s="257" t="str">
        <f>IF(A12&lt;&gt;0,E12+#REF!+H12,"")</f>
        <v/>
      </c>
      <c r="C12" s="377"/>
      <c r="D12" s="193"/>
      <c r="E12" s="390"/>
      <c r="F12" s="377"/>
      <c r="G12" s="69"/>
      <c r="H12" s="273"/>
      <c r="I12" s="377" t="str">
        <f t="shared" ref="I12:I52" si="0">IF(A12&lt;&gt;0,H12/B12*100,"")</f>
        <v/>
      </c>
      <c r="L12" s="36"/>
    </row>
    <row r="13" spans="1:12" ht="15" customHeight="1">
      <c r="A13" s="270" t="s">
        <v>689</v>
      </c>
      <c r="B13" s="257">
        <f>IF(A13&lt;&gt;0,E13+H13,"")</f>
        <v>1</v>
      </c>
      <c r="C13" s="377">
        <f t="shared" ref="C13:C52" si="1">IF(A13&lt;&gt;0,B13/$B$11*100,"")</f>
        <v>0.72992700729927007</v>
      </c>
      <c r="D13" s="193"/>
      <c r="E13" s="743">
        <v>1</v>
      </c>
      <c r="F13" s="377">
        <f>IF(A13&lt;&gt;0,E13/$B$11*100,"")</f>
        <v>0.72992700729927007</v>
      </c>
      <c r="G13" s="33"/>
      <c r="H13" s="383">
        <v>0</v>
      </c>
      <c r="I13" s="377">
        <f t="shared" si="0"/>
        <v>0</v>
      </c>
      <c r="J13" s="33"/>
      <c r="K13" s="33"/>
    </row>
    <row r="14" spans="1:12" ht="15" customHeight="1">
      <c r="A14" s="270" t="s">
        <v>1234</v>
      </c>
      <c r="B14" s="257">
        <f t="shared" ref="B14:B52" si="2">IF(A14&lt;&gt;0,E14+H14,"")</f>
        <v>1</v>
      </c>
      <c r="C14" s="377">
        <f t="shared" si="1"/>
        <v>0.72992700729927007</v>
      </c>
      <c r="D14" s="193"/>
      <c r="E14" s="743">
        <v>1</v>
      </c>
      <c r="F14" s="377">
        <f t="shared" ref="F14:F52" si="3">IF(A14&lt;&gt;0,E14/$B$11*100,"")</f>
        <v>0.72992700729927007</v>
      </c>
      <c r="G14" s="33"/>
      <c r="H14" s="383">
        <v>0</v>
      </c>
      <c r="I14" s="377">
        <f t="shared" si="0"/>
        <v>0</v>
      </c>
      <c r="J14" s="33"/>
      <c r="K14" s="33"/>
    </row>
    <row r="15" spans="1:12" ht="15" customHeight="1">
      <c r="A15" s="270" t="s">
        <v>692</v>
      </c>
      <c r="B15" s="257">
        <f t="shared" si="2"/>
        <v>10</v>
      </c>
      <c r="C15" s="377">
        <f t="shared" si="1"/>
        <v>7.2992700729926998</v>
      </c>
      <c r="D15" s="193"/>
      <c r="E15" s="743">
        <v>10</v>
      </c>
      <c r="F15" s="377">
        <f t="shared" si="3"/>
        <v>7.2992700729926998</v>
      </c>
      <c r="G15" s="33"/>
      <c r="H15" s="383">
        <v>0</v>
      </c>
      <c r="I15" s="377">
        <f t="shared" si="0"/>
        <v>0</v>
      </c>
      <c r="J15" s="33"/>
      <c r="K15" s="33"/>
    </row>
    <row r="16" spans="1:12" ht="15" customHeight="1">
      <c r="A16" s="270" t="s">
        <v>694</v>
      </c>
      <c r="B16" s="257">
        <f t="shared" si="2"/>
        <v>4</v>
      </c>
      <c r="C16" s="377">
        <f t="shared" si="1"/>
        <v>2.9197080291970803</v>
      </c>
      <c r="D16" s="193"/>
      <c r="E16" s="743">
        <v>4</v>
      </c>
      <c r="F16" s="377">
        <f t="shared" si="3"/>
        <v>2.9197080291970803</v>
      </c>
      <c r="G16" s="33"/>
      <c r="H16" s="383">
        <v>0</v>
      </c>
      <c r="I16" s="377">
        <f t="shared" si="0"/>
        <v>0</v>
      </c>
      <c r="J16" s="33"/>
      <c r="K16" s="33"/>
    </row>
    <row r="17" spans="1:11" ht="15" customHeight="1">
      <c r="A17" s="270" t="s">
        <v>695</v>
      </c>
      <c r="B17" s="257">
        <f t="shared" si="2"/>
        <v>11</v>
      </c>
      <c r="C17" s="377">
        <f t="shared" si="1"/>
        <v>8.0291970802919703</v>
      </c>
      <c r="D17" s="193"/>
      <c r="E17" s="743">
        <v>11</v>
      </c>
      <c r="F17" s="377">
        <f t="shared" si="3"/>
        <v>8.0291970802919703</v>
      </c>
      <c r="G17" s="33"/>
      <c r="H17" s="383">
        <v>0</v>
      </c>
      <c r="I17" s="377">
        <f t="shared" si="0"/>
        <v>0</v>
      </c>
      <c r="J17" s="33"/>
      <c r="K17" s="33"/>
    </row>
    <row r="18" spans="1:11" ht="15" customHeight="1">
      <c r="A18" s="270" t="s">
        <v>1825</v>
      </c>
      <c r="B18" s="257">
        <f t="shared" si="2"/>
        <v>5</v>
      </c>
      <c r="C18" s="377">
        <f t="shared" si="1"/>
        <v>3.6496350364963499</v>
      </c>
      <c r="D18" s="193"/>
      <c r="E18" s="743">
        <v>5</v>
      </c>
      <c r="F18" s="377">
        <f t="shared" si="3"/>
        <v>3.6496350364963499</v>
      </c>
      <c r="G18" s="33"/>
      <c r="H18" s="383">
        <v>0</v>
      </c>
      <c r="I18" s="377">
        <f t="shared" si="0"/>
        <v>0</v>
      </c>
      <c r="J18" s="33"/>
      <c r="K18" s="33"/>
    </row>
    <row r="19" spans="1:11" ht="15" customHeight="1">
      <c r="A19" s="270" t="s">
        <v>697</v>
      </c>
      <c r="B19" s="257">
        <f t="shared" si="2"/>
        <v>1</v>
      </c>
      <c r="C19" s="377">
        <f t="shared" si="1"/>
        <v>0.72992700729927007</v>
      </c>
      <c r="D19" s="193"/>
      <c r="E19" s="743">
        <v>1</v>
      </c>
      <c r="F19" s="377">
        <f t="shared" si="3"/>
        <v>0.72992700729927007</v>
      </c>
      <c r="G19" s="33"/>
      <c r="H19" s="383">
        <v>0</v>
      </c>
      <c r="I19" s="377">
        <f t="shared" si="0"/>
        <v>0</v>
      </c>
      <c r="J19" s="33"/>
      <c r="K19" s="33"/>
    </row>
    <row r="20" spans="1:11" ht="15" customHeight="1">
      <c r="A20" s="270" t="s">
        <v>698</v>
      </c>
      <c r="B20" s="257">
        <f t="shared" si="2"/>
        <v>1</v>
      </c>
      <c r="C20" s="377">
        <f t="shared" si="1"/>
        <v>0.72992700729927007</v>
      </c>
      <c r="D20" s="193"/>
      <c r="E20" s="743">
        <v>1</v>
      </c>
      <c r="F20" s="377">
        <f t="shared" si="3"/>
        <v>0.72992700729927007</v>
      </c>
      <c r="G20" s="33"/>
      <c r="H20" s="383">
        <v>0</v>
      </c>
      <c r="I20" s="377">
        <f t="shared" si="0"/>
        <v>0</v>
      </c>
      <c r="J20" s="33"/>
      <c r="K20" s="33"/>
    </row>
    <row r="21" spans="1:11" ht="15" customHeight="1">
      <c r="A21" s="737" t="s">
        <v>699</v>
      </c>
      <c r="B21" s="257">
        <f t="shared" si="2"/>
        <v>1</v>
      </c>
      <c r="C21" s="377">
        <f t="shared" si="1"/>
        <v>0.72992700729927007</v>
      </c>
      <c r="D21" s="193"/>
      <c r="E21" s="743">
        <v>1</v>
      </c>
      <c r="F21" s="377">
        <f t="shared" si="3"/>
        <v>0.72992700729927007</v>
      </c>
      <c r="G21" s="33"/>
      <c r="H21" s="383"/>
      <c r="I21" s="377">
        <f t="shared" si="0"/>
        <v>0</v>
      </c>
      <c r="J21" s="33"/>
      <c r="K21" s="33"/>
    </row>
    <row r="22" spans="1:11" ht="15" customHeight="1">
      <c r="A22" s="571" t="s">
        <v>700</v>
      </c>
      <c r="B22" s="257">
        <f t="shared" si="2"/>
        <v>4</v>
      </c>
      <c r="C22" s="377">
        <f t="shared" si="1"/>
        <v>2.9197080291970803</v>
      </c>
      <c r="D22" s="193"/>
      <c r="E22" s="743">
        <v>4</v>
      </c>
      <c r="F22" s="377">
        <f t="shared" si="3"/>
        <v>2.9197080291970803</v>
      </c>
      <c r="G22" s="33"/>
      <c r="H22" s="383">
        <v>0</v>
      </c>
      <c r="I22" s="377">
        <f t="shared" si="0"/>
        <v>0</v>
      </c>
      <c r="J22" s="33"/>
      <c r="K22" s="33"/>
    </row>
    <row r="23" spans="1:11" ht="15" customHeight="1">
      <c r="A23" s="270" t="s">
        <v>1236</v>
      </c>
      <c r="B23" s="257">
        <f t="shared" si="2"/>
        <v>7</v>
      </c>
      <c r="C23" s="377">
        <f t="shared" si="1"/>
        <v>5.1094890510948909</v>
      </c>
      <c r="D23" s="193"/>
      <c r="E23" s="743">
        <v>7</v>
      </c>
      <c r="F23" s="377">
        <f t="shared" si="3"/>
        <v>5.1094890510948909</v>
      </c>
      <c r="G23" s="33"/>
      <c r="H23" s="383">
        <v>0</v>
      </c>
      <c r="I23" s="377">
        <f t="shared" si="0"/>
        <v>0</v>
      </c>
      <c r="J23" s="33"/>
      <c r="K23" s="33"/>
    </row>
    <row r="24" spans="1:11" ht="15" customHeight="1">
      <c r="A24" s="270" t="s">
        <v>702</v>
      </c>
      <c r="B24" s="257">
        <f t="shared" si="2"/>
        <v>2</v>
      </c>
      <c r="C24" s="377">
        <f t="shared" si="1"/>
        <v>1.4598540145985401</v>
      </c>
      <c r="D24" s="193"/>
      <c r="E24" s="743">
        <v>2</v>
      </c>
      <c r="F24" s="377">
        <f t="shared" si="3"/>
        <v>1.4598540145985401</v>
      </c>
      <c r="G24" s="33"/>
      <c r="H24" s="383">
        <v>0</v>
      </c>
      <c r="I24" s="377">
        <f t="shared" si="0"/>
        <v>0</v>
      </c>
      <c r="J24" s="33"/>
      <c r="K24" s="33"/>
    </row>
    <row r="25" spans="1:11" ht="15" customHeight="1">
      <c r="A25" s="270" t="s">
        <v>703</v>
      </c>
      <c r="B25" s="257">
        <f t="shared" si="2"/>
        <v>3</v>
      </c>
      <c r="C25" s="377">
        <f t="shared" si="1"/>
        <v>2.1897810218978102</v>
      </c>
      <c r="D25" s="193"/>
      <c r="E25" s="743">
        <v>3</v>
      </c>
      <c r="F25" s="377">
        <f t="shared" si="3"/>
        <v>2.1897810218978102</v>
      </c>
      <c r="G25" s="33"/>
      <c r="H25" s="383">
        <v>0</v>
      </c>
      <c r="I25" s="377">
        <f t="shared" si="0"/>
        <v>0</v>
      </c>
      <c r="J25" s="33"/>
      <c r="K25" s="33"/>
    </row>
    <row r="26" spans="1:11" ht="15" customHeight="1">
      <c r="A26" s="270" t="s">
        <v>704</v>
      </c>
      <c r="B26" s="257">
        <f t="shared" si="2"/>
        <v>2</v>
      </c>
      <c r="C26" s="377">
        <f t="shared" si="1"/>
        <v>1.4598540145985401</v>
      </c>
      <c r="D26" s="193"/>
      <c r="E26" s="743">
        <v>2</v>
      </c>
      <c r="F26" s="377">
        <f t="shared" si="3"/>
        <v>1.4598540145985401</v>
      </c>
      <c r="G26" s="33"/>
      <c r="H26" s="383">
        <v>0</v>
      </c>
      <c r="I26" s="377">
        <f t="shared" si="0"/>
        <v>0</v>
      </c>
      <c r="J26" s="33"/>
      <c r="K26" s="33"/>
    </row>
    <row r="27" spans="1:11" ht="15" customHeight="1">
      <c r="A27" s="566" t="s">
        <v>747</v>
      </c>
      <c r="B27" s="257">
        <f t="shared" si="2"/>
        <v>1</v>
      </c>
      <c r="C27" s="377">
        <f t="shared" si="1"/>
        <v>0.72992700729927007</v>
      </c>
      <c r="D27" s="193"/>
      <c r="E27" s="743">
        <v>1</v>
      </c>
      <c r="F27" s="377">
        <f t="shared" si="3"/>
        <v>0.72992700729927007</v>
      </c>
      <c r="G27" s="33"/>
      <c r="H27" s="383">
        <v>0</v>
      </c>
      <c r="I27" s="377">
        <f t="shared" si="0"/>
        <v>0</v>
      </c>
      <c r="J27" s="33"/>
      <c r="K27" s="33"/>
    </row>
    <row r="28" spans="1:11" ht="15" customHeight="1">
      <c r="A28" s="270" t="s">
        <v>1237</v>
      </c>
      <c r="B28" s="257">
        <f t="shared" si="2"/>
        <v>2</v>
      </c>
      <c r="C28" s="377">
        <f t="shared" si="1"/>
        <v>1.4598540145985401</v>
      </c>
      <c r="D28" s="193"/>
      <c r="E28" s="743">
        <v>2</v>
      </c>
      <c r="F28" s="377">
        <f t="shared" si="3"/>
        <v>1.4598540145985401</v>
      </c>
      <c r="G28" s="33"/>
      <c r="H28" s="383">
        <v>0</v>
      </c>
      <c r="I28" s="377">
        <f t="shared" si="0"/>
        <v>0</v>
      </c>
      <c r="J28" s="33"/>
      <c r="K28" s="33"/>
    </row>
    <row r="29" spans="1:11" ht="15" customHeight="1">
      <c r="A29" s="270" t="s">
        <v>1238</v>
      </c>
      <c r="B29" s="257">
        <f t="shared" si="2"/>
        <v>11</v>
      </c>
      <c r="C29" s="377">
        <f t="shared" si="1"/>
        <v>8.0291970802919703</v>
      </c>
      <c r="D29" s="193"/>
      <c r="E29" s="743">
        <v>11</v>
      </c>
      <c r="F29" s="377">
        <f t="shared" si="3"/>
        <v>8.0291970802919703</v>
      </c>
      <c r="G29" s="33"/>
      <c r="H29" s="383">
        <v>0</v>
      </c>
      <c r="I29" s="377">
        <f t="shared" si="0"/>
        <v>0</v>
      </c>
      <c r="J29" s="33"/>
      <c r="K29" s="33"/>
    </row>
    <row r="30" spans="1:11" ht="15" customHeight="1">
      <c r="A30" s="737" t="s">
        <v>1812</v>
      </c>
      <c r="B30" s="257">
        <f>IF(A30&lt;&gt;0,E30+H30,"")</f>
        <v>1</v>
      </c>
      <c r="C30" s="377">
        <f>IF(A30&lt;&gt;0,B30/$B$11*100,"")</f>
        <v>0.72992700729927007</v>
      </c>
      <c r="D30" s="193"/>
      <c r="E30" s="743">
        <v>1</v>
      </c>
      <c r="F30" s="377">
        <f t="shared" si="3"/>
        <v>0.72992700729927007</v>
      </c>
      <c r="G30" s="33"/>
      <c r="H30" s="383">
        <v>0</v>
      </c>
      <c r="I30" s="377">
        <f t="shared" si="0"/>
        <v>0</v>
      </c>
      <c r="J30" s="33"/>
      <c r="K30" s="33"/>
    </row>
    <row r="31" spans="1:11" ht="15" customHeight="1">
      <c r="A31" s="270" t="s">
        <v>711</v>
      </c>
      <c r="B31" s="257">
        <f>IF(A31&lt;&gt;0,E31+H31,"")</f>
        <v>2</v>
      </c>
      <c r="C31" s="377">
        <f>IF(A31&lt;&gt;0,B31/$B$11*100,"")</f>
        <v>1.4598540145985401</v>
      </c>
      <c r="D31" s="193"/>
      <c r="E31" s="743">
        <v>2</v>
      </c>
      <c r="F31" s="377">
        <f t="shared" si="3"/>
        <v>1.4598540145985401</v>
      </c>
      <c r="G31" s="33"/>
      <c r="H31" s="383">
        <v>0</v>
      </c>
      <c r="I31" s="377">
        <f t="shared" si="0"/>
        <v>0</v>
      </c>
      <c r="J31" s="33"/>
      <c r="K31" s="33"/>
    </row>
    <row r="32" spans="1:11" ht="15" customHeight="1">
      <c r="A32" s="270" t="s">
        <v>712</v>
      </c>
      <c r="B32" s="257">
        <f t="shared" si="2"/>
        <v>3</v>
      </c>
      <c r="C32" s="377">
        <f t="shared" si="1"/>
        <v>2.1897810218978102</v>
      </c>
      <c r="D32" s="193"/>
      <c r="E32" s="743">
        <v>3</v>
      </c>
      <c r="F32" s="377">
        <f t="shared" si="3"/>
        <v>2.1897810218978102</v>
      </c>
      <c r="G32" s="33"/>
      <c r="H32" s="383">
        <v>0</v>
      </c>
      <c r="I32" s="377">
        <f t="shared" si="0"/>
        <v>0</v>
      </c>
      <c r="J32" s="33"/>
      <c r="K32" s="33"/>
    </row>
    <row r="33" spans="1:11" ht="15" customHeight="1">
      <c r="A33" s="571" t="s">
        <v>713</v>
      </c>
      <c r="B33" s="257">
        <f t="shared" si="2"/>
        <v>5</v>
      </c>
      <c r="C33" s="377">
        <f t="shared" si="1"/>
        <v>3.6496350364963499</v>
      </c>
      <c r="D33" s="193"/>
      <c r="E33" s="743">
        <v>5</v>
      </c>
      <c r="F33" s="377">
        <f t="shared" si="3"/>
        <v>3.6496350364963499</v>
      </c>
      <c r="G33" s="33"/>
      <c r="H33" s="383">
        <v>0</v>
      </c>
      <c r="I33" s="377">
        <f t="shared" si="0"/>
        <v>0</v>
      </c>
      <c r="J33" s="33"/>
      <c r="K33" s="33"/>
    </row>
    <row r="34" spans="1:11" ht="15" customHeight="1">
      <c r="A34" s="566" t="s">
        <v>1813</v>
      </c>
      <c r="B34" s="257">
        <f t="shared" si="2"/>
        <v>1</v>
      </c>
      <c r="C34" s="377">
        <f t="shared" si="1"/>
        <v>0.72992700729927007</v>
      </c>
      <c r="D34" s="193"/>
      <c r="E34" s="743">
        <v>1</v>
      </c>
      <c r="F34" s="377">
        <f t="shared" si="3"/>
        <v>0.72992700729927007</v>
      </c>
      <c r="G34" s="33"/>
      <c r="H34" s="383">
        <v>0</v>
      </c>
      <c r="I34" s="377">
        <f t="shared" si="0"/>
        <v>0</v>
      </c>
      <c r="J34" s="33"/>
      <c r="K34" s="33"/>
    </row>
    <row r="35" spans="1:11" ht="15" customHeight="1">
      <c r="A35" s="270" t="s">
        <v>718</v>
      </c>
      <c r="B35" s="257">
        <f t="shared" si="2"/>
        <v>8</v>
      </c>
      <c r="C35" s="377">
        <f t="shared" si="1"/>
        <v>5.8394160583941606</v>
      </c>
      <c r="D35" s="193"/>
      <c r="E35" s="743">
        <v>8</v>
      </c>
      <c r="F35" s="377">
        <f t="shared" si="3"/>
        <v>5.8394160583941606</v>
      </c>
      <c r="G35" s="33"/>
      <c r="H35" s="383">
        <v>0</v>
      </c>
      <c r="I35" s="377">
        <f t="shared" si="0"/>
        <v>0</v>
      </c>
      <c r="J35" s="33"/>
      <c r="K35" s="33"/>
    </row>
    <row r="36" spans="1:11" ht="15" customHeight="1">
      <c r="A36" s="270" t="s">
        <v>719</v>
      </c>
      <c r="B36" s="257">
        <f>IF(A36&lt;&gt;0,E36+H36,"")</f>
        <v>1</v>
      </c>
      <c r="C36" s="377">
        <f>IF(A36&lt;&gt;0,B36/$B$11*100,"")</f>
        <v>0.72992700729927007</v>
      </c>
      <c r="D36" s="193"/>
      <c r="E36" s="743">
        <v>1</v>
      </c>
      <c r="F36" s="377">
        <f t="shared" si="3"/>
        <v>0.72992700729927007</v>
      </c>
      <c r="G36" s="33"/>
      <c r="H36" s="383">
        <v>0</v>
      </c>
      <c r="I36" s="377">
        <f t="shared" si="0"/>
        <v>0</v>
      </c>
      <c r="J36" s="33"/>
      <c r="K36" s="33"/>
    </row>
    <row r="37" spans="1:11" ht="15" customHeight="1">
      <c r="A37" s="270" t="s">
        <v>720</v>
      </c>
      <c r="B37" s="257">
        <f>IF(A37&lt;&gt;0,E37+H37,"")</f>
        <v>2</v>
      </c>
      <c r="C37" s="377">
        <f>IF(A37&lt;&gt;0,B37/$B$11*100,"")</f>
        <v>1.4598540145985401</v>
      </c>
      <c r="D37" s="193"/>
      <c r="E37" s="743">
        <v>2</v>
      </c>
      <c r="F37" s="377">
        <f t="shared" si="3"/>
        <v>1.4598540145985401</v>
      </c>
      <c r="G37" s="33"/>
      <c r="H37" s="383">
        <v>0</v>
      </c>
      <c r="I37" s="377">
        <f t="shared" si="0"/>
        <v>0</v>
      </c>
      <c r="J37" s="33"/>
      <c r="K37" s="33"/>
    </row>
    <row r="38" spans="1:11" ht="15" customHeight="1">
      <c r="A38" s="270" t="s">
        <v>721</v>
      </c>
      <c r="B38" s="257">
        <f>IF(A38&lt;&gt;0,E38+H38,"")</f>
        <v>1</v>
      </c>
      <c r="C38" s="377">
        <f>IF(A38&lt;&gt;0,B38/$B$11*100,"")</f>
        <v>0.72992700729927007</v>
      </c>
      <c r="D38" s="193"/>
      <c r="E38" s="743">
        <v>1</v>
      </c>
      <c r="F38" s="377">
        <f t="shared" si="3"/>
        <v>0.72992700729927007</v>
      </c>
      <c r="G38" s="33"/>
      <c r="H38" s="383">
        <v>0</v>
      </c>
      <c r="I38" s="377">
        <f t="shared" si="0"/>
        <v>0</v>
      </c>
      <c r="J38" s="33"/>
      <c r="K38" s="33"/>
    </row>
    <row r="39" spans="1:11" ht="15" customHeight="1">
      <c r="A39" s="571" t="s">
        <v>723</v>
      </c>
      <c r="B39" s="257">
        <f t="shared" si="2"/>
        <v>1</v>
      </c>
      <c r="C39" s="377">
        <f t="shared" si="1"/>
        <v>0.72992700729927007</v>
      </c>
      <c r="D39" s="193"/>
      <c r="E39" s="743">
        <v>1</v>
      </c>
      <c r="F39" s="377">
        <f t="shared" si="3"/>
        <v>0.72992700729927007</v>
      </c>
      <c r="G39" s="33"/>
      <c r="H39" s="383">
        <v>0</v>
      </c>
      <c r="I39" s="377">
        <f t="shared" si="0"/>
        <v>0</v>
      </c>
      <c r="J39" s="33"/>
      <c r="K39" s="33"/>
    </row>
    <row r="40" spans="1:11" ht="15" customHeight="1">
      <c r="A40" s="270" t="s">
        <v>1814</v>
      </c>
      <c r="B40" s="257">
        <f t="shared" si="2"/>
        <v>1</v>
      </c>
      <c r="C40" s="377">
        <f t="shared" si="1"/>
        <v>0.72992700729927007</v>
      </c>
      <c r="D40" s="193"/>
      <c r="E40" s="743">
        <v>1</v>
      </c>
      <c r="F40" s="377">
        <f t="shared" si="3"/>
        <v>0.72992700729927007</v>
      </c>
      <c r="G40" s="33"/>
      <c r="H40" s="383">
        <v>0</v>
      </c>
      <c r="I40" s="377">
        <f t="shared" si="0"/>
        <v>0</v>
      </c>
      <c r="J40" s="33"/>
      <c r="K40" s="33"/>
    </row>
    <row r="41" spans="1:11" ht="15" customHeight="1">
      <c r="A41" s="270" t="s">
        <v>727</v>
      </c>
      <c r="B41" s="257">
        <f t="shared" si="2"/>
        <v>5</v>
      </c>
      <c r="C41" s="377">
        <f t="shared" si="1"/>
        <v>3.6496350364963499</v>
      </c>
      <c r="D41" s="193"/>
      <c r="E41" s="743">
        <v>5</v>
      </c>
      <c r="F41" s="377">
        <f t="shared" si="3"/>
        <v>3.6496350364963499</v>
      </c>
      <c r="G41" s="33"/>
      <c r="H41" s="383">
        <v>0</v>
      </c>
      <c r="I41" s="377">
        <f t="shared" si="0"/>
        <v>0</v>
      </c>
      <c r="J41" s="33"/>
      <c r="K41" s="33"/>
    </row>
    <row r="42" spans="1:11" ht="15" customHeight="1">
      <c r="A42" s="270" t="s">
        <v>729</v>
      </c>
      <c r="B42" s="257">
        <f t="shared" si="2"/>
        <v>1</v>
      </c>
      <c r="C42" s="377">
        <f t="shared" si="1"/>
        <v>0.72992700729927007</v>
      </c>
      <c r="D42" s="193"/>
      <c r="E42" s="743">
        <v>1</v>
      </c>
      <c r="F42" s="377">
        <f t="shared" si="3"/>
        <v>0.72992700729927007</v>
      </c>
      <c r="G42" s="33"/>
      <c r="H42" s="383">
        <v>0</v>
      </c>
      <c r="I42" s="377">
        <f t="shared" si="0"/>
        <v>0</v>
      </c>
      <c r="J42" s="33"/>
      <c r="K42" s="33"/>
    </row>
    <row r="43" spans="1:11" ht="15" customHeight="1">
      <c r="A43" s="737" t="s">
        <v>1815</v>
      </c>
      <c r="B43" s="257">
        <f t="shared" si="2"/>
        <v>1</v>
      </c>
      <c r="C43" s="377">
        <f t="shared" si="1"/>
        <v>0.72992700729927007</v>
      </c>
      <c r="D43" s="193"/>
      <c r="E43" s="743">
        <v>1</v>
      </c>
      <c r="F43" s="377">
        <f t="shared" si="3"/>
        <v>0.72992700729927007</v>
      </c>
      <c r="G43" s="33"/>
      <c r="H43" s="383">
        <v>0</v>
      </c>
      <c r="I43" s="377">
        <f t="shared" si="0"/>
        <v>0</v>
      </c>
      <c r="J43" s="33"/>
      <c r="K43" s="33"/>
    </row>
    <row r="44" spans="1:11" ht="15" customHeight="1">
      <c r="A44" s="737" t="s">
        <v>730</v>
      </c>
      <c r="B44" s="257">
        <f t="shared" si="2"/>
        <v>1</v>
      </c>
      <c r="C44" s="377">
        <f t="shared" si="1"/>
        <v>0.72992700729927007</v>
      </c>
      <c r="D44" s="193"/>
      <c r="E44" s="743">
        <v>1</v>
      </c>
      <c r="F44" s="377">
        <f t="shared" si="3"/>
        <v>0.72992700729927007</v>
      </c>
      <c r="G44" s="33"/>
      <c r="H44" s="383">
        <v>0</v>
      </c>
      <c r="I44" s="377">
        <f t="shared" si="0"/>
        <v>0</v>
      </c>
      <c r="J44" s="33"/>
      <c r="K44" s="33"/>
    </row>
    <row r="45" spans="1:11" ht="15" customHeight="1">
      <c r="A45" s="737" t="s">
        <v>731</v>
      </c>
      <c r="B45" s="257">
        <f t="shared" si="2"/>
        <v>1</v>
      </c>
      <c r="C45" s="377">
        <f t="shared" si="1"/>
        <v>0.72992700729927007</v>
      </c>
      <c r="D45" s="193"/>
      <c r="E45" s="743">
        <v>1</v>
      </c>
      <c r="F45" s="377">
        <f t="shared" si="3"/>
        <v>0.72992700729927007</v>
      </c>
      <c r="G45" s="33"/>
      <c r="H45" s="383">
        <v>0</v>
      </c>
      <c r="I45" s="377">
        <f t="shared" si="0"/>
        <v>0</v>
      </c>
      <c r="J45" s="33"/>
      <c r="K45" s="33"/>
    </row>
    <row r="46" spans="1:11" ht="15" customHeight="1">
      <c r="A46" s="737" t="s">
        <v>732</v>
      </c>
      <c r="B46" s="257">
        <f t="shared" si="2"/>
        <v>1</v>
      </c>
      <c r="C46" s="377">
        <f t="shared" si="1"/>
        <v>0.72992700729927007</v>
      </c>
      <c r="D46" s="193"/>
      <c r="E46" s="743">
        <v>1</v>
      </c>
      <c r="F46" s="377">
        <f t="shared" si="3"/>
        <v>0.72992700729927007</v>
      </c>
      <c r="G46" s="33"/>
      <c r="H46" s="383">
        <v>0</v>
      </c>
      <c r="I46" s="377">
        <f t="shared" si="0"/>
        <v>0</v>
      </c>
      <c r="J46" s="33"/>
      <c r="K46" s="33"/>
    </row>
    <row r="47" spans="1:11" ht="15" customHeight="1">
      <c r="A47" s="270" t="s">
        <v>733</v>
      </c>
      <c r="B47" s="257">
        <f t="shared" si="2"/>
        <v>8</v>
      </c>
      <c r="C47" s="377">
        <f t="shared" si="1"/>
        <v>5.8394160583941606</v>
      </c>
      <c r="D47" s="193"/>
      <c r="E47" s="743">
        <v>8</v>
      </c>
      <c r="F47" s="377">
        <f t="shared" si="3"/>
        <v>5.8394160583941606</v>
      </c>
      <c r="G47" s="33"/>
      <c r="H47" s="383">
        <v>0</v>
      </c>
      <c r="I47" s="377">
        <f t="shared" si="0"/>
        <v>0</v>
      </c>
      <c r="J47" s="33"/>
      <c r="K47" s="33"/>
    </row>
    <row r="48" spans="1:11" ht="15" customHeight="1">
      <c r="A48" s="270" t="s">
        <v>734</v>
      </c>
      <c r="B48" s="257">
        <f t="shared" si="2"/>
        <v>15</v>
      </c>
      <c r="C48" s="377">
        <f t="shared" si="1"/>
        <v>10.948905109489052</v>
      </c>
      <c r="D48" s="193"/>
      <c r="E48" s="743">
        <v>15</v>
      </c>
      <c r="F48" s="377">
        <f t="shared" si="3"/>
        <v>10.948905109489052</v>
      </c>
      <c r="G48" s="33"/>
      <c r="H48" s="383">
        <v>0</v>
      </c>
      <c r="I48" s="377">
        <f t="shared" si="0"/>
        <v>0</v>
      </c>
      <c r="J48" s="33"/>
      <c r="K48" s="33"/>
    </row>
    <row r="49" spans="1:11" ht="15" customHeight="1">
      <c r="A49" s="566" t="s">
        <v>740</v>
      </c>
      <c r="B49" s="257">
        <f>IF(A49&lt;&gt;0,E49+H49,"")</f>
        <v>3</v>
      </c>
      <c r="C49" s="377">
        <f>IF(A49&lt;&gt;0,B49/$B$11*100,"")</f>
        <v>2.1897810218978102</v>
      </c>
      <c r="D49" s="193"/>
      <c r="E49" s="743">
        <v>3</v>
      </c>
      <c r="F49" s="377">
        <f t="shared" si="3"/>
        <v>2.1897810218978102</v>
      </c>
      <c r="G49" s="33"/>
      <c r="H49" s="383">
        <v>0</v>
      </c>
      <c r="I49" s="377">
        <f t="shared" si="0"/>
        <v>0</v>
      </c>
      <c r="J49" s="33"/>
      <c r="K49" s="33"/>
    </row>
    <row r="50" spans="1:11" ht="15" customHeight="1">
      <c r="A50" s="270" t="s">
        <v>741</v>
      </c>
      <c r="B50" s="257">
        <f>IF(A50&lt;&gt;0,E50+H50,"")</f>
        <v>5</v>
      </c>
      <c r="C50" s="377">
        <f t="shared" si="1"/>
        <v>3.6496350364963499</v>
      </c>
      <c r="D50" s="193"/>
      <c r="E50" s="743">
        <v>4</v>
      </c>
      <c r="F50" s="377">
        <f t="shared" si="3"/>
        <v>2.9197080291970803</v>
      </c>
      <c r="G50" s="33"/>
      <c r="H50" s="383">
        <v>1</v>
      </c>
      <c r="I50" s="377">
        <f t="shared" si="0"/>
        <v>20</v>
      </c>
      <c r="J50" s="33"/>
      <c r="K50" s="33"/>
    </row>
    <row r="51" spans="1:11" ht="15" customHeight="1">
      <c r="A51" s="270" t="s">
        <v>742</v>
      </c>
      <c r="B51" s="257">
        <f t="shared" si="2"/>
        <v>1</v>
      </c>
      <c r="C51" s="377">
        <f t="shared" si="1"/>
        <v>0.72992700729927007</v>
      </c>
      <c r="D51" s="193"/>
      <c r="E51" s="743">
        <v>1</v>
      </c>
      <c r="F51" s="377">
        <f t="shared" si="3"/>
        <v>0.72992700729927007</v>
      </c>
      <c r="G51" s="33"/>
      <c r="H51" s="383"/>
      <c r="I51" s="377">
        <f t="shared" si="0"/>
        <v>0</v>
      </c>
      <c r="J51" s="33"/>
      <c r="K51" s="33"/>
    </row>
    <row r="52" spans="1:11" ht="15" customHeight="1">
      <c r="A52" s="270" t="s">
        <v>743</v>
      </c>
      <c r="B52" s="257">
        <f t="shared" si="2"/>
        <v>2</v>
      </c>
      <c r="C52" s="377">
        <f t="shared" si="1"/>
        <v>1.4598540145985401</v>
      </c>
      <c r="D52" s="193"/>
      <c r="E52" s="743">
        <v>2</v>
      </c>
      <c r="F52" s="377">
        <f t="shared" si="3"/>
        <v>1.4598540145985401</v>
      </c>
      <c r="G52" s="33"/>
      <c r="H52" s="383"/>
      <c r="I52" s="377">
        <f t="shared" si="0"/>
        <v>0</v>
      </c>
      <c r="J52" s="33"/>
      <c r="K52" s="33"/>
    </row>
    <row r="53" spans="1:11" ht="5.25" customHeight="1" thickBot="1">
      <c r="A53" s="33"/>
      <c r="B53" s="257"/>
      <c r="C53" s="377"/>
      <c r="D53" s="52"/>
      <c r="E53" s="383"/>
      <c r="F53" s="377"/>
      <c r="H53" s="320"/>
      <c r="I53" s="320"/>
      <c r="J53" s="320"/>
    </row>
    <row r="54" spans="1:11" ht="10.5" customHeight="1">
      <c r="A54" s="131"/>
      <c r="B54" s="267"/>
      <c r="C54" s="417"/>
      <c r="D54" s="415"/>
      <c r="E54" s="267"/>
      <c r="F54" s="417"/>
      <c r="G54" s="417"/>
    </row>
    <row r="55" spans="1:11" ht="15.75" customHeight="1">
      <c r="A55" s="66" t="s">
        <v>1816</v>
      </c>
      <c r="D55" s="53"/>
      <c r="E55" s="53"/>
    </row>
    <row r="56" spans="1:11" ht="16.5" customHeight="1">
      <c r="A56" s="49" t="s">
        <v>1826</v>
      </c>
      <c r="B56" s="719"/>
      <c r="C56" s="135"/>
      <c r="D56" s="720"/>
      <c r="E56" s="719"/>
      <c r="F56" s="135"/>
    </row>
    <row r="57" spans="1:11" ht="7.5" customHeight="1">
      <c r="A57" s="33"/>
      <c r="B57" s="266"/>
      <c r="C57" s="269"/>
      <c r="D57" s="52"/>
      <c r="F57" s="269"/>
    </row>
    <row r="58" spans="1:11">
      <c r="A58" s="33" t="s">
        <v>1231</v>
      </c>
      <c r="B58" s="266"/>
      <c r="C58" s="269"/>
      <c r="D58" s="52"/>
      <c r="F58" s="269"/>
    </row>
    <row r="59" spans="1:11">
      <c r="A59" t="s">
        <v>1232</v>
      </c>
    </row>
  </sheetData>
  <mergeCells count="2">
    <mergeCell ref="E7:F7"/>
    <mergeCell ref="H7:I7"/>
  </mergeCells>
  <conditionalFormatting sqref="A1:XFD1048576">
    <cfRule type="cellIs" dxfId="10" priority="1" operator="equal">
      <formula>0</formula>
    </cfRule>
  </conditionalFormatting>
  <pageMargins left="0.70866141732283472" right="0.70866141732283472" top="0.74803149606299213" bottom="0.74803149606299213" header="0.31496062992125984" footer="0.31496062992125984"/>
  <pageSetup scale="80" orientation="portrait" horizontalDpi="4294967293" vertic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rgb="FFFFC000"/>
  </sheetPr>
  <dimension ref="A1:K39"/>
  <sheetViews>
    <sheetView workbookViewId="0">
      <selection activeCell="J4" sqref="J4"/>
    </sheetView>
  </sheetViews>
  <sheetFormatPr baseColWidth="10" defaultRowHeight="14.5"/>
  <sheetData>
    <row r="1" spans="1:11" ht="12.75" customHeight="1">
      <c r="A1" s="33"/>
      <c r="B1" s="33"/>
      <c r="C1" s="33"/>
    </row>
    <row r="2" spans="1:11" ht="12.75" customHeight="1">
      <c r="A2" s="28"/>
      <c r="B2" s="28"/>
      <c r="C2" s="28"/>
      <c r="J2" s="29"/>
    </row>
    <row r="3" spans="1:11" ht="12.75" customHeight="1">
      <c r="H3" s="30"/>
    </row>
    <row r="4" spans="1:11" ht="12.75" customHeight="1">
      <c r="A4" s="423"/>
      <c r="B4" s="425"/>
      <c r="C4" s="425"/>
      <c r="D4" s="425"/>
      <c r="H4" s="31"/>
      <c r="K4" s="32"/>
    </row>
    <row r="5" spans="1:11">
      <c r="A5" s="257"/>
      <c r="B5" s="257"/>
      <c r="C5" s="195"/>
    </row>
    <row r="6" spans="1:11">
      <c r="A6" s="449"/>
      <c r="B6" s="449"/>
      <c r="C6" s="449"/>
      <c r="D6" s="449"/>
    </row>
    <row r="7" spans="1:11">
      <c r="A7" s="449"/>
      <c r="B7" s="380"/>
      <c r="C7" s="449"/>
    </row>
    <row r="8" spans="1:11">
      <c r="A8" s="449"/>
      <c r="B8" s="380"/>
      <c r="C8" s="380"/>
      <c r="D8" s="380"/>
    </row>
    <row r="9" spans="1:11">
      <c r="A9" s="380"/>
      <c r="B9" s="380"/>
      <c r="C9" s="380"/>
      <c r="D9" s="28"/>
    </row>
    <row r="10" spans="1:11">
      <c r="B10" s="28"/>
    </row>
    <row r="13" spans="1:11">
      <c r="A13" s="33"/>
    </row>
    <row r="14" spans="1:11">
      <c r="A14" s="33"/>
    </row>
    <row r="15" spans="1:11">
      <c r="A15" s="33"/>
    </row>
    <row r="18" spans="2:2">
      <c r="B18" s="28"/>
    </row>
    <row r="19" spans="2:2">
      <c r="B19" s="28"/>
    </row>
    <row r="20" spans="2:2">
      <c r="B20" s="28"/>
    </row>
    <row r="39" spans="4:4">
      <c r="D39" s="28"/>
    </row>
  </sheetData>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theme="4" tint="-0.249977111117893"/>
  </sheetPr>
  <dimension ref="A1:J108"/>
  <sheetViews>
    <sheetView topLeftCell="A40" workbookViewId="0">
      <selection activeCell="A57" sqref="A57"/>
    </sheetView>
  </sheetViews>
  <sheetFormatPr baseColWidth="10" defaultRowHeight="12.5"/>
  <cols>
    <col min="1" max="1" width="39.453125" style="81" bestFit="1" customWidth="1"/>
    <col min="2" max="2" width="10.54296875" style="157" customWidth="1"/>
    <col min="3" max="3" width="10.54296875" style="791" customWidth="1"/>
    <col min="4" max="4" width="3.54296875" style="90" customWidth="1"/>
    <col min="5" max="5" width="10.54296875" style="180" customWidth="1"/>
    <col min="6" max="6" width="10.54296875" style="68" customWidth="1"/>
    <col min="7" max="7" width="3.54296875" style="33" customWidth="1"/>
    <col min="8" max="8" width="10.54296875" style="180" customWidth="1"/>
    <col min="9" max="9" width="10.54296875" style="792" customWidth="1"/>
    <col min="10" max="10" width="3.81640625" style="81" customWidth="1"/>
    <col min="11" max="256" width="10.81640625" style="81"/>
    <col min="257" max="257" width="39.453125" style="81" bestFit="1" customWidth="1"/>
    <col min="258" max="259" width="10.54296875" style="81" customWidth="1"/>
    <col min="260" max="260" width="3.54296875" style="81" customWidth="1"/>
    <col min="261" max="262" width="10.54296875" style="81" customWidth="1"/>
    <col min="263" max="263" width="3.54296875" style="81" customWidth="1"/>
    <col min="264" max="265" width="10.54296875" style="81" customWidth="1"/>
    <col min="266" max="266" width="3.81640625" style="81" customWidth="1"/>
    <col min="267" max="512" width="10.81640625" style="81"/>
    <col min="513" max="513" width="39.453125" style="81" bestFit="1" customWidth="1"/>
    <col min="514" max="515" width="10.54296875" style="81" customWidth="1"/>
    <col min="516" max="516" width="3.54296875" style="81" customWidth="1"/>
    <col min="517" max="518" width="10.54296875" style="81" customWidth="1"/>
    <col min="519" max="519" width="3.54296875" style="81" customWidth="1"/>
    <col min="520" max="521" width="10.54296875" style="81" customWidth="1"/>
    <col min="522" max="522" width="3.81640625" style="81" customWidth="1"/>
    <col min="523" max="768" width="10.81640625" style="81"/>
    <col min="769" max="769" width="39.453125" style="81" bestFit="1" customWidth="1"/>
    <col min="770" max="771" width="10.54296875" style="81" customWidth="1"/>
    <col min="772" max="772" width="3.54296875" style="81" customWidth="1"/>
    <col min="773" max="774" width="10.54296875" style="81" customWidth="1"/>
    <col min="775" max="775" width="3.54296875" style="81" customWidth="1"/>
    <col min="776" max="777" width="10.54296875" style="81" customWidth="1"/>
    <col min="778" max="778" width="3.81640625" style="81" customWidth="1"/>
    <col min="779" max="1024" width="10.81640625" style="81"/>
    <col min="1025" max="1025" width="39.453125" style="81" bestFit="1" customWidth="1"/>
    <col min="1026" max="1027" width="10.54296875" style="81" customWidth="1"/>
    <col min="1028" max="1028" width="3.54296875" style="81" customWidth="1"/>
    <col min="1029" max="1030" width="10.54296875" style="81" customWidth="1"/>
    <col min="1031" max="1031" width="3.54296875" style="81" customWidth="1"/>
    <col min="1032" max="1033" width="10.54296875" style="81" customWidth="1"/>
    <col min="1034" max="1034" width="3.81640625" style="81" customWidth="1"/>
    <col min="1035" max="1280" width="10.81640625" style="81"/>
    <col min="1281" max="1281" width="39.453125" style="81" bestFit="1" customWidth="1"/>
    <col min="1282" max="1283" width="10.54296875" style="81" customWidth="1"/>
    <col min="1284" max="1284" width="3.54296875" style="81" customWidth="1"/>
    <col min="1285" max="1286" width="10.54296875" style="81" customWidth="1"/>
    <col min="1287" max="1287" width="3.54296875" style="81" customWidth="1"/>
    <col min="1288" max="1289" width="10.54296875" style="81" customWidth="1"/>
    <col min="1290" max="1290" width="3.81640625" style="81" customWidth="1"/>
    <col min="1291" max="1536" width="10.81640625" style="81"/>
    <col min="1537" max="1537" width="39.453125" style="81" bestFit="1" customWidth="1"/>
    <col min="1538" max="1539" width="10.54296875" style="81" customWidth="1"/>
    <col min="1540" max="1540" width="3.54296875" style="81" customWidth="1"/>
    <col min="1541" max="1542" width="10.54296875" style="81" customWidth="1"/>
    <col min="1543" max="1543" width="3.54296875" style="81" customWidth="1"/>
    <col min="1544" max="1545" width="10.54296875" style="81" customWidth="1"/>
    <col min="1546" max="1546" width="3.81640625" style="81" customWidth="1"/>
    <col min="1547" max="1792" width="10.81640625" style="81"/>
    <col min="1793" max="1793" width="39.453125" style="81" bestFit="1" customWidth="1"/>
    <col min="1794" max="1795" width="10.54296875" style="81" customWidth="1"/>
    <col min="1796" max="1796" width="3.54296875" style="81" customWidth="1"/>
    <col min="1797" max="1798" width="10.54296875" style="81" customWidth="1"/>
    <col min="1799" max="1799" width="3.54296875" style="81" customWidth="1"/>
    <col min="1800" max="1801" width="10.54296875" style="81" customWidth="1"/>
    <col min="1802" max="1802" width="3.81640625" style="81" customWidth="1"/>
    <col min="1803" max="2048" width="10.81640625" style="81"/>
    <col min="2049" max="2049" width="39.453125" style="81" bestFit="1" customWidth="1"/>
    <col min="2050" max="2051" width="10.54296875" style="81" customWidth="1"/>
    <col min="2052" max="2052" width="3.54296875" style="81" customWidth="1"/>
    <col min="2053" max="2054" width="10.54296875" style="81" customWidth="1"/>
    <col min="2055" max="2055" width="3.54296875" style="81" customWidth="1"/>
    <col min="2056" max="2057" width="10.54296875" style="81" customWidth="1"/>
    <col min="2058" max="2058" width="3.81640625" style="81" customWidth="1"/>
    <col min="2059" max="2304" width="10.81640625" style="81"/>
    <col min="2305" max="2305" width="39.453125" style="81" bestFit="1" customWidth="1"/>
    <col min="2306" max="2307" width="10.54296875" style="81" customWidth="1"/>
    <col min="2308" max="2308" width="3.54296875" style="81" customWidth="1"/>
    <col min="2309" max="2310" width="10.54296875" style="81" customWidth="1"/>
    <col min="2311" max="2311" width="3.54296875" style="81" customWidth="1"/>
    <col min="2312" max="2313" width="10.54296875" style="81" customWidth="1"/>
    <col min="2314" max="2314" width="3.81640625" style="81" customWidth="1"/>
    <col min="2315" max="2560" width="10.81640625" style="81"/>
    <col min="2561" max="2561" width="39.453125" style="81" bestFit="1" customWidth="1"/>
    <col min="2562" max="2563" width="10.54296875" style="81" customWidth="1"/>
    <col min="2564" max="2564" width="3.54296875" style="81" customWidth="1"/>
    <col min="2565" max="2566" width="10.54296875" style="81" customWidth="1"/>
    <col min="2567" max="2567" width="3.54296875" style="81" customWidth="1"/>
    <col min="2568" max="2569" width="10.54296875" style="81" customWidth="1"/>
    <col min="2570" max="2570" width="3.81640625" style="81" customWidth="1"/>
    <col min="2571" max="2816" width="10.81640625" style="81"/>
    <col min="2817" max="2817" width="39.453125" style="81" bestFit="1" customWidth="1"/>
    <col min="2818" max="2819" width="10.54296875" style="81" customWidth="1"/>
    <col min="2820" max="2820" width="3.54296875" style="81" customWidth="1"/>
    <col min="2821" max="2822" width="10.54296875" style="81" customWidth="1"/>
    <col min="2823" max="2823" width="3.54296875" style="81" customWidth="1"/>
    <col min="2824" max="2825" width="10.54296875" style="81" customWidth="1"/>
    <col min="2826" max="2826" width="3.81640625" style="81" customWidth="1"/>
    <col min="2827" max="3072" width="10.81640625" style="81"/>
    <col min="3073" max="3073" width="39.453125" style="81" bestFit="1" customWidth="1"/>
    <col min="3074" max="3075" width="10.54296875" style="81" customWidth="1"/>
    <col min="3076" max="3076" width="3.54296875" style="81" customWidth="1"/>
    <col min="3077" max="3078" width="10.54296875" style="81" customWidth="1"/>
    <col min="3079" max="3079" width="3.54296875" style="81" customWidth="1"/>
    <col min="3080" max="3081" width="10.54296875" style="81" customWidth="1"/>
    <col min="3082" max="3082" width="3.81640625" style="81" customWidth="1"/>
    <col min="3083" max="3328" width="10.81640625" style="81"/>
    <col min="3329" max="3329" width="39.453125" style="81" bestFit="1" customWidth="1"/>
    <col min="3330" max="3331" width="10.54296875" style="81" customWidth="1"/>
    <col min="3332" max="3332" width="3.54296875" style="81" customWidth="1"/>
    <col min="3333" max="3334" width="10.54296875" style="81" customWidth="1"/>
    <col min="3335" max="3335" width="3.54296875" style="81" customWidth="1"/>
    <col min="3336" max="3337" width="10.54296875" style="81" customWidth="1"/>
    <col min="3338" max="3338" width="3.81640625" style="81" customWidth="1"/>
    <col min="3339" max="3584" width="10.81640625" style="81"/>
    <col min="3585" max="3585" width="39.453125" style="81" bestFit="1" customWidth="1"/>
    <col min="3586" max="3587" width="10.54296875" style="81" customWidth="1"/>
    <col min="3588" max="3588" width="3.54296875" style="81" customWidth="1"/>
    <col min="3589" max="3590" width="10.54296875" style="81" customWidth="1"/>
    <col min="3591" max="3591" width="3.54296875" style="81" customWidth="1"/>
    <col min="3592" max="3593" width="10.54296875" style="81" customWidth="1"/>
    <col min="3594" max="3594" width="3.81640625" style="81" customWidth="1"/>
    <col min="3595" max="3840" width="10.81640625" style="81"/>
    <col min="3841" max="3841" width="39.453125" style="81" bestFit="1" customWidth="1"/>
    <col min="3842" max="3843" width="10.54296875" style="81" customWidth="1"/>
    <col min="3844" max="3844" width="3.54296875" style="81" customWidth="1"/>
    <col min="3845" max="3846" width="10.54296875" style="81" customWidth="1"/>
    <col min="3847" max="3847" width="3.54296875" style="81" customWidth="1"/>
    <col min="3848" max="3849" width="10.54296875" style="81" customWidth="1"/>
    <col min="3850" max="3850" width="3.81640625" style="81" customWidth="1"/>
    <col min="3851" max="4096" width="10.81640625" style="81"/>
    <col min="4097" max="4097" width="39.453125" style="81" bestFit="1" customWidth="1"/>
    <col min="4098" max="4099" width="10.54296875" style="81" customWidth="1"/>
    <col min="4100" max="4100" width="3.54296875" style="81" customWidth="1"/>
    <col min="4101" max="4102" width="10.54296875" style="81" customWidth="1"/>
    <col min="4103" max="4103" width="3.54296875" style="81" customWidth="1"/>
    <col min="4104" max="4105" width="10.54296875" style="81" customWidth="1"/>
    <col min="4106" max="4106" width="3.81640625" style="81" customWidth="1"/>
    <col min="4107" max="4352" width="10.81640625" style="81"/>
    <col min="4353" max="4353" width="39.453125" style="81" bestFit="1" customWidth="1"/>
    <col min="4354" max="4355" width="10.54296875" style="81" customWidth="1"/>
    <col min="4356" max="4356" width="3.54296875" style="81" customWidth="1"/>
    <col min="4357" max="4358" width="10.54296875" style="81" customWidth="1"/>
    <col min="4359" max="4359" width="3.54296875" style="81" customWidth="1"/>
    <col min="4360" max="4361" width="10.54296875" style="81" customWidth="1"/>
    <col min="4362" max="4362" width="3.81640625" style="81" customWidth="1"/>
    <col min="4363" max="4608" width="10.81640625" style="81"/>
    <col min="4609" max="4609" width="39.453125" style="81" bestFit="1" customWidth="1"/>
    <col min="4610" max="4611" width="10.54296875" style="81" customWidth="1"/>
    <col min="4612" max="4612" width="3.54296875" style="81" customWidth="1"/>
    <col min="4613" max="4614" width="10.54296875" style="81" customWidth="1"/>
    <col min="4615" max="4615" width="3.54296875" style="81" customWidth="1"/>
    <col min="4616" max="4617" width="10.54296875" style="81" customWidth="1"/>
    <col min="4618" max="4618" width="3.81640625" style="81" customWidth="1"/>
    <col min="4619" max="4864" width="10.81640625" style="81"/>
    <col min="4865" max="4865" width="39.453125" style="81" bestFit="1" customWidth="1"/>
    <col min="4866" max="4867" width="10.54296875" style="81" customWidth="1"/>
    <col min="4868" max="4868" width="3.54296875" style="81" customWidth="1"/>
    <col min="4869" max="4870" width="10.54296875" style="81" customWidth="1"/>
    <col min="4871" max="4871" width="3.54296875" style="81" customWidth="1"/>
    <col min="4872" max="4873" width="10.54296875" style="81" customWidth="1"/>
    <col min="4874" max="4874" width="3.81640625" style="81" customWidth="1"/>
    <col min="4875" max="5120" width="10.81640625" style="81"/>
    <col min="5121" max="5121" width="39.453125" style="81" bestFit="1" customWidth="1"/>
    <col min="5122" max="5123" width="10.54296875" style="81" customWidth="1"/>
    <col min="5124" max="5124" width="3.54296875" style="81" customWidth="1"/>
    <col min="5125" max="5126" width="10.54296875" style="81" customWidth="1"/>
    <col min="5127" max="5127" width="3.54296875" style="81" customWidth="1"/>
    <col min="5128" max="5129" width="10.54296875" style="81" customWidth="1"/>
    <col min="5130" max="5130" width="3.81640625" style="81" customWidth="1"/>
    <col min="5131" max="5376" width="10.81640625" style="81"/>
    <col min="5377" max="5377" width="39.453125" style="81" bestFit="1" customWidth="1"/>
    <col min="5378" max="5379" width="10.54296875" style="81" customWidth="1"/>
    <col min="5380" max="5380" width="3.54296875" style="81" customWidth="1"/>
    <col min="5381" max="5382" width="10.54296875" style="81" customWidth="1"/>
    <col min="5383" max="5383" width="3.54296875" style="81" customWidth="1"/>
    <col min="5384" max="5385" width="10.54296875" style="81" customWidth="1"/>
    <col min="5386" max="5386" width="3.81640625" style="81" customWidth="1"/>
    <col min="5387" max="5632" width="10.81640625" style="81"/>
    <col min="5633" max="5633" width="39.453125" style="81" bestFit="1" customWidth="1"/>
    <col min="5634" max="5635" width="10.54296875" style="81" customWidth="1"/>
    <col min="5636" max="5636" width="3.54296875" style="81" customWidth="1"/>
    <col min="5637" max="5638" width="10.54296875" style="81" customWidth="1"/>
    <col min="5639" max="5639" width="3.54296875" style="81" customWidth="1"/>
    <col min="5640" max="5641" width="10.54296875" style="81" customWidth="1"/>
    <col min="5642" max="5642" width="3.81640625" style="81" customWidth="1"/>
    <col min="5643" max="5888" width="10.81640625" style="81"/>
    <col min="5889" max="5889" width="39.453125" style="81" bestFit="1" customWidth="1"/>
    <col min="5890" max="5891" width="10.54296875" style="81" customWidth="1"/>
    <col min="5892" max="5892" width="3.54296875" style="81" customWidth="1"/>
    <col min="5893" max="5894" width="10.54296875" style="81" customWidth="1"/>
    <col min="5895" max="5895" width="3.54296875" style="81" customWidth="1"/>
    <col min="5896" max="5897" width="10.54296875" style="81" customWidth="1"/>
    <col min="5898" max="5898" width="3.81640625" style="81" customWidth="1"/>
    <col min="5899" max="6144" width="10.81640625" style="81"/>
    <col min="6145" max="6145" width="39.453125" style="81" bestFit="1" customWidth="1"/>
    <col min="6146" max="6147" width="10.54296875" style="81" customWidth="1"/>
    <col min="6148" max="6148" width="3.54296875" style="81" customWidth="1"/>
    <col min="6149" max="6150" width="10.54296875" style="81" customWidth="1"/>
    <col min="6151" max="6151" width="3.54296875" style="81" customWidth="1"/>
    <col min="6152" max="6153" width="10.54296875" style="81" customWidth="1"/>
    <col min="6154" max="6154" width="3.81640625" style="81" customWidth="1"/>
    <col min="6155" max="6400" width="10.81640625" style="81"/>
    <col min="6401" max="6401" width="39.453125" style="81" bestFit="1" customWidth="1"/>
    <col min="6402" max="6403" width="10.54296875" style="81" customWidth="1"/>
    <col min="6404" max="6404" width="3.54296875" style="81" customWidth="1"/>
    <col min="6405" max="6406" width="10.54296875" style="81" customWidth="1"/>
    <col min="6407" max="6407" width="3.54296875" style="81" customWidth="1"/>
    <col min="6408" max="6409" width="10.54296875" style="81" customWidth="1"/>
    <col min="6410" max="6410" width="3.81640625" style="81" customWidth="1"/>
    <col min="6411" max="6656" width="10.81640625" style="81"/>
    <col min="6657" max="6657" width="39.453125" style="81" bestFit="1" customWidth="1"/>
    <col min="6658" max="6659" width="10.54296875" style="81" customWidth="1"/>
    <col min="6660" max="6660" width="3.54296875" style="81" customWidth="1"/>
    <col min="6661" max="6662" width="10.54296875" style="81" customWidth="1"/>
    <col min="6663" max="6663" width="3.54296875" style="81" customWidth="1"/>
    <col min="6664" max="6665" width="10.54296875" style="81" customWidth="1"/>
    <col min="6666" max="6666" width="3.81640625" style="81" customWidth="1"/>
    <col min="6667" max="6912" width="10.81640625" style="81"/>
    <col min="6913" max="6913" width="39.453125" style="81" bestFit="1" customWidth="1"/>
    <col min="6914" max="6915" width="10.54296875" style="81" customWidth="1"/>
    <col min="6916" max="6916" width="3.54296875" style="81" customWidth="1"/>
    <col min="6917" max="6918" width="10.54296875" style="81" customWidth="1"/>
    <col min="6919" max="6919" width="3.54296875" style="81" customWidth="1"/>
    <col min="6920" max="6921" width="10.54296875" style="81" customWidth="1"/>
    <col min="6922" max="6922" width="3.81640625" style="81" customWidth="1"/>
    <col min="6923" max="7168" width="10.81640625" style="81"/>
    <col min="7169" max="7169" width="39.453125" style="81" bestFit="1" customWidth="1"/>
    <col min="7170" max="7171" width="10.54296875" style="81" customWidth="1"/>
    <col min="7172" max="7172" width="3.54296875" style="81" customWidth="1"/>
    <col min="7173" max="7174" width="10.54296875" style="81" customWidth="1"/>
    <col min="7175" max="7175" width="3.54296875" style="81" customWidth="1"/>
    <col min="7176" max="7177" width="10.54296875" style="81" customWidth="1"/>
    <col min="7178" max="7178" width="3.81640625" style="81" customWidth="1"/>
    <col min="7179" max="7424" width="10.81640625" style="81"/>
    <col min="7425" max="7425" width="39.453125" style="81" bestFit="1" customWidth="1"/>
    <col min="7426" max="7427" width="10.54296875" style="81" customWidth="1"/>
    <col min="7428" max="7428" width="3.54296875" style="81" customWidth="1"/>
    <col min="7429" max="7430" width="10.54296875" style="81" customWidth="1"/>
    <col min="7431" max="7431" width="3.54296875" style="81" customWidth="1"/>
    <col min="7432" max="7433" width="10.54296875" style="81" customWidth="1"/>
    <col min="7434" max="7434" width="3.81640625" style="81" customWidth="1"/>
    <col min="7435" max="7680" width="10.81640625" style="81"/>
    <col min="7681" max="7681" width="39.453125" style="81" bestFit="1" customWidth="1"/>
    <col min="7682" max="7683" width="10.54296875" style="81" customWidth="1"/>
    <col min="7684" max="7684" width="3.54296875" style="81" customWidth="1"/>
    <col min="7685" max="7686" width="10.54296875" style="81" customWidth="1"/>
    <col min="7687" max="7687" width="3.54296875" style="81" customWidth="1"/>
    <col min="7688" max="7689" width="10.54296875" style="81" customWidth="1"/>
    <col min="7690" max="7690" width="3.81640625" style="81" customWidth="1"/>
    <col min="7691" max="7936" width="10.81640625" style="81"/>
    <col min="7937" max="7937" width="39.453125" style="81" bestFit="1" customWidth="1"/>
    <col min="7938" max="7939" width="10.54296875" style="81" customWidth="1"/>
    <col min="7940" max="7940" width="3.54296875" style="81" customWidth="1"/>
    <col min="7941" max="7942" width="10.54296875" style="81" customWidth="1"/>
    <col min="7943" max="7943" width="3.54296875" style="81" customWidth="1"/>
    <col min="7944" max="7945" width="10.54296875" style="81" customWidth="1"/>
    <col min="7946" max="7946" width="3.81640625" style="81" customWidth="1"/>
    <col min="7947" max="8192" width="10.81640625" style="81"/>
    <col min="8193" max="8193" width="39.453125" style="81" bestFit="1" customWidth="1"/>
    <col min="8194" max="8195" width="10.54296875" style="81" customWidth="1"/>
    <col min="8196" max="8196" width="3.54296875" style="81" customWidth="1"/>
    <col min="8197" max="8198" width="10.54296875" style="81" customWidth="1"/>
    <col min="8199" max="8199" width="3.54296875" style="81" customWidth="1"/>
    <col min="8200" max="8201" width="10.54296875" style="81" customWidth="1"/>
    <col min="8202" max="8202" width="3.81640625" style="81" customWidth="1"/>
    <col min="8203" max="8448" width="10.81640625" style="81"/>
    <col min="8449" max="8449" width="39.453125" style="81" bestFit="1" customWidth="1"/>
    <col min="8450" max="8451" width="10.54296875" style="81" customWidth="1"/>
    <col min="8452" max="8452" width="3.54296875" style="81" customWidth="1"/>
    <col min="8453" max="8454" width="10.54296875" style="81" customWidth="1"/>
    <col min="8455" max="8455" width="3.54296875" style="81" customWidth="1"/>
    <col min="8456" max="8457" width="10.54296875" style="81" customWidth="1"/>
    <col min="8458" max="8458" width="3.81640625" style="81" customWidth="1"/>
    <col min="8459" max="8704" width="10.81640625" style="81"/>
    <col min="8705" max="8705" width="39.453125" style="81" bestFit="1" customWidth="1"/>
    <col min="8706" max="8707" width="10.54296875" style="81" customWidth="1"/>
    <col min="8708" max="8708" width="3.54296875" style="81" customWidth="1"/>
    <col min="8709" max="8710" width="10.54296875" style="81" customWidth="1"/>
    <col min="8711" max="8711" width="3.54296875" style="81" customWidth="1"/>
    <col min="8712" max="8713" width="10.54296875" style="81" customWidth="1"/>
    <col min="8714" max="8714" width="3.81640625" style="81" customWidth="1"/>
    <col min="8715" max="8960" width="10.81640625" style="81"/>
    <col min="8961" max="8961" width="39.453125" style="81" bestFit="1" customWidth="1"/>
    <col min="8962" max="8963" width="10.54296875" style="81" customWidth="1"/>
    <col min="8964" max="8964" width="3.54296875" style="81" customWidth="1"/>
    <col min="8965" max="8966" width="10.54296875" style="81" customWidth="1"/>
    <col min="8967" max="8967" width="3.54296875" style="81" customWidth="1"/>
    <col min="8968" max="8969" width="10.54296875" style="81" customWidth="1"/>
    <col min="8970" max="8970" width="3.81640625" style="81" customWidth="1"/>
    <col min="8971" max="9216" width="10.81640625" style="81"/>
    <col min="9217" max="9217" width="39.453125" style="81" bestFit="1" customWidth="1"/>
    <col min="9218" max="9219" width="10.54296875" style="81" customWidth="1"/>
    <col min="9220" max="9220" width="3.54296875" style="81" customWidth="1"/>
    <col min="9221" max="9222" width="10.54296875" style="81" customWidth="1"/>
    <col min="9223" max="9223" width="3.54296875" style="81" customWidth="1"/>
    <col min="9224" max="9225" width="10.54296875" style="81" customWidth="1"/>
    <col min="9226" max="9226" width="3.81640625" style="81" customWidth="1"/>
    <col min="9227" max="9472" width="10.81640625" style="81"/>
    <col min="9473" max="9473" width="39.453125" style="81" bestFit="1" customWidth="1"/>
    <col min="9474" max="9475" width="10.54296875" style="81" customWidth="1"/>
    <col min="9476" max="9476" width="3.54296875" style="81" customWidth="1"/>
    <col min="9477" max="9478" width="10.54296875" style="81" customWidth="1"/>
    <col min="9479" max="9479" width="3.54296875" style="81" customWidth="1"/>
    <col min="9480" max="9481" width="10.54296875" style="81" customWidth="1"/>
    <col min="9482" max="9482" width="3.81640625" style="81" customWidth="1"/>
    <col min="9483" max="9728" width="10.81640625" style="81"/>
    <col min="9729" max="9729" width="39.453125" style="81" bestFit="1" customWidth="1"/>
    <col min="9730" max="9731" width="10.54296875" style="81" customWidth="1"/>
    <col min="9732" max="9732" width="3.54296875" style="81" customWidth="1"/>
    <col min="9733" max="9734" width="10.54296875" style="81" customWidth="1"/>
    <col min="9735" max="9735" width="3.54296875" style="81" customWidth="1"/>
    <col min="9736" max="9737" width="10.54296875" style="81" customWidth="1"/>
    <col min="9738" max="9738" width="3.81640625" style="81" customWidth="1"/>
    <col min="9739" max="9984" width="10.81640625" style="81"/>
    <col min="9985" max="9985" width="39.453125" style="81" bestFit="1" customWidth="1"/>
    <col min="9986" max="9987" width="10.54296875" style="81" customWidth="1"/>
    <col min="9988" max="9988" width="3.54296875" style="81" customWidth="1"/>
    <col min="9989" max="9990" width="10.54296875" style="81" customWidth="1"/>
    <col min="9991" max="9991" width="3.54296875" style="81" customWidth="1"/>
    <col min="9992" max="9993" width="10.54296875" style="81" customWidth="1"/>
    <col min="9994" max="9994" width="3.81640625" style="81" customWidth="1"/>
    <col min="9995" max="10240" width="10.81640625" style="81"/>
    <col min="10241" max="10241" width="39.453125" style="81" bestFit="1" customWidth="1"/>
    <col min="10242" max="10243" width="10.54296875" style="81" customWidth="1"/>
    <col min="10244" max="10244" width="3.54296875" style="81" customWidth="1"/>
    <col min="10245" max="10246" width="10.54296875" style="81" customWidth="1"/>
    <col min="10247" max="10247" width="3.54296875" style="81" customWidth="1"/>
    <col min="10248" max="10249" width="10.54296875" style="81" customWidth="1"/>
    <col min="10250" max="10250" width="3.81640625" style="81" customWidth="1"/>
    <col min="10251" max="10496" width="10.81640625" style="81"/>
    <col min="10497" max="10497" width="39.453125" style="81" bestFit="1" customWidth="1"/>
    <col min="10498" max="10499" width="10.54296875" style="81" customWidth="1"/>
    <col min="10500" max="10500" width="3.54296875" style="81" customWidth="1"/>
    <col min="10501" max="10502" width="10.54296875" style="81" customWidth="1"/>
    <col min="10503" max="10503" width="3.54296875" style="81" customWidth="1"/>
    <col min="10504" max="10505" width="10.54296875" style="81" customWidth="1"/>
    <col min="10506" max="10506" width="3.81640625" style="81" customWidth="1"/>
    <col min="10507" max="10752" width="10.81640625" style="81"/>
    <col min="10753" max="10753" width="39.453125" style="81" bestFit="1" customWidth="1"/>
    <col min="10754" max="10755" width="10.54296875" style="81" customWidth="1"/>
    <col min="10756" max="10756" width="3.54296875" style="81" customWidth="1"/>
    <col min="10757" max="10758" width="10.54296875" style="81" customWidth="1"/>
    <col min="10759" max="10759" width="3.54296875" style="81" customWidth="1"/>
    <col min="10760" max="10761" width="10.54296875" style="81" customWidth="1"/>
    <col min="10762" max="10762" width="3.81640625" style="81" customWidth="1"/>
    <col min="10763" max="11008" width="10.81640625" style="81"/>
    <col min="11009" max="11009" width="39.453125" style="81" bestFit="1" customWidth="1"/>
    <col min="11010" max="11011" width="10.54296875" style="81" customWidth="1"/>
    <col min="11012" max="11012" width="3.54296875" style="81" customWidth="1"/>
    <col min="11013" max="11014" width="10.54296875" style="81" customWidth="1"/>
    <col min="11015" max="11015" width="3.54296875" style="81" customWidth="1"/>
    <col min="11016" max="11017" width="10.54296875" style="81" customWidth="1"/>
    <col min="11018" max="11018" width="3.81640625" style="81" customWidth="1"/>
    <col min="11019" max="11264" width="10.81640625" style="81"/>
    <col min="11265" max="11265" width="39.453125" style="81" bestFit="1" customWidth="1"/>
    <col min="11266" max="11267" width="10.54296875" style="81" customWidth="1"/>
    <col min="11268" max="11268" width="3.54296875" style="81" customWidth="1"/>
    <col min="11269" max="11270" width="10.54296875" style="81" customWidth="1"/>
    <col min="11271" max="11271" width="3.54296875" style="81" customWidth="1"/>
    <col min="11272" max="11273" width="10.54296875" style="81" customWidth="1"/>
    <col min="11274" max="11274" width="3.81640625" style="81" customWidth="1"/>
    <col min="11275" max="11520" width="10.81640625" style="81"/>
    <col min="11521" max="11521" width="39.453125" style="81" bestFit="1" customWidth="1"/>
    <col min="11522" max="11523" width="10.54296875" style="81" customWidth="1"/>
    <col min="11524" max="11524" width="3.54296875" style="81" customWidth="1"/>
    <col min="11525" max="11526" width="10.54296875" style="81" customWidth="1"/>
    <col min="11527" max="11527" width="3.54296875" style="81" customWidth="1"/>
    <col min="11528" max="11529" width="10.54296875" style="81" customWidth="1"/>
    <col min="11530" max="11530" width="3.81640625" style="81" customWidth="1"/>
    <col min="11531" max="11776" width="10.81640625" style="81"/>
    <col min="11777" max="11777" width="39.453125" style="81" bestFit="1" customWidth="1"/>
    <col min="11778" max="11779" width="10.54296875" style="81" customWidth="1"/>
    <col min="11780" max="11780" width="3.54296875" style="81" customWidth="1"/>
    <col min="11781" max="11782" width="10.54296875" style="81" customWidth="1"/>
    <col min="11783" max="11783" width="3.54296875" style="81" customWidth="1"/>
    <col min="11784" max="11785" width="10.54296875" style="81" customWidth="1"/>
    <col min="11786" max="11786" width="3.81640625" style="81" customWidth="1"/>
    <col min="11787" max="12032" width="10.81640625" style="81"/>
    <col min="12033" max="12033" width="39.453125" style="81" bestFit="1" customWidth="1"/>
    <col min="12034" max="12035" width="10.54296875" style="81" customWidth="1"/>
    <col min="12036" max="12036" width="3.54296875" style="81" customWidth="1"/>
    <col min="12037" max="12038" width="10.54296875" style="81" customWidth="1"/>
    <col min="12039" max="12039" width="3.54296875" style="81" customWidth="1"/>
    <col min="12040" max="12041" width="10.54296875" style="81" customWidth="1"/>
    <col min="12042" max="12042" width="3.81640625" style="81" customWidth="1"/>
    <col min="12043" max="12288" width="10.81640625" style="81"/>
    <col min="12289" max="12289" width="39.453125" style="81" bestFit="1" customWidth="1"/>
    <col min="12290" max="12291" width="10.54296875" style="81" customWidth="1"/>
    <col min="12292" max="12292" width="3.54296875" style="81" customWidth="1"/>
    <col min="12293" max="12294" width="10.54296875" style="81" customWidth="1"/>
    <col min="12295" max="12295" width="3.54296875" style="81" customWidth="1"/>
    <col min="12296" max="12297" width="10.54296875" style="81" customWidth="1"/>
    <col min="12298" max="12298" width="3.81640625" style="81" customWidth="1"/>
    <col min="12299" max="12544" width="10.81640625" style="81"/>
    <col min="12545" max="12545" width="39.453125" style="81" bestFit="1" customWidth="1"/>
    <col min="12546" max="12547" width="10.54296875" style="81" customWidth="1"/>
    <col min="12548" max="12548" width="3.54296875" style="81" customWidth="1"/>
    <col min="12549" max="12550" width="10.54296875" style="81" customWidth="1"/>
    <col min="12551" max="12551" width="3.54296875" style="81" customWidth="1"/>
    <col min="12552" max="12553" width="10.54296875" style="81" customWidth="1"/>
    <col min="12554" max="12554" width="3.81640625" style="81" customWidth="1"/>
    <col min="12555" max="12800" width="10.81640625" style="81"/>
    <col min="12801" max="12801" width="39.453125" style="81" bestFit="1" customWidth="1"/>
    <col min="12802" max="12803" width="10.54296875" style="81" customWidth="1"/>
    <col min="12804" max="12804" width="3.54296875" style="81" customWidth="1"/>
    <col min="12805" max="12806" width="10.54296875" style="81" customWidth="1"/>
    <col min="12807" max="12807" width="3.54296875" style="81" customWidth="1"/>
    <col min="12808" max="12809" width="10.54296875" style="81" customWidth="1"/>
    <col min="12810" max="12810" width="3.81640625" style="81" customWidth="1"/>
    <col min="12811" max="13056" width="10.81640625" style="81"/>
    <col min="13057" max="13057" width="39.453125" style="81" bestFit="1" customWidth="1"/>
    <col min="13058" max="13059" width="10.54296875" style="81" customWidth="1"/>
    <col min="13060" max="13060" width="3.54296875" style="81" customWidth="1"/>
    <col min="13061" max="13062" width="10.54296875" style="81" customWidth="1"/>
    <col min="13063" max="13063" width="3.54296875" style="81" customWidth="1"/>
    <col min="13064" max="13065" width="10.54296875" style="81" customWidth="1"/>
    <col min="13066" max="13066" width="3.81640625" style="81" customWidth="1"/>
    <col min="13067" max="13312" width="10.81640625" style="81"/>
    <col min="13313" max="13313" width="39.453125" style="81" bestFit="1" customWidth="1"/>
    <col min="13314" max="13315" width="10.54296875" style="81" customWidth="1"/>
    <col min="13316" max="13316" width="3.54296875" style="81" customWidth="1"/>
    <col min="13317" max="13318" width="10.54296875" style="81" customWidth="1"/>
    <col min="13319" max="13319" width="3.54296875" style="81" customWidth="1"/>
    <col min="13320" max="13321" width="10.54296875" style="81" customWidth="1"/>
    <col min="13322" max="13322" width="3.81640625" style="81" customWidth="1"/>
    <col min="13323" max="13568" width="10.81640625" style="81"/>
    <col min="13569" max="13569" width="39.453125" style="81" bestFit="1" customWidth="1"/>
    <col min="13570" max="13571" width="10.54296875" style="81" customWidth="1"/>
    <col min="13572" max="13572" width="3.54296875" style="81" customWidth="1"/>
    <col min="13573" max="13574" width="10.54296875" style="81" customWidth="1"/>
    <col min="13575" max="13575" width="3.54296875" style="81" customWidth="1"/>
    <col min="13576" max="13577" width="10.54296875" style="81" customWidth="1"/>
    <col min="13578" max="13578" width="3.81640625" style="81" customWidth="1"/>
    <col min="13579" max="13824" width="10.81640625" style="81"/>
    <col min="13825" max="13825" width="39.453125" style="81" bestFit="1" customWidth="1"/>
    <col min="13826" max="13827" width="10.54296875" style="81" customWidth="1"/>
    <col min="13828" max="13828" width="3.54296875" style="81" customWidth="1"/>
    <col min="13829" max="13830" width="10.54296875" style="81" customWidth="1"/>
    <col min="13831" max="13831" width="3.54296875" style="81" customWidth="1"/>
    <col min="13832" max="13833" width="10.54296875" style="81" customWidth="1"/>
    <col min="13834" max="13834" width="3.81640625" style="81" customWidth="1"/>
    <col min="13835" max="14080" width="10.81640625" style="81"/>
    <col min="14081" max="14081" width="39.453125" style="81" bestFit="1" customWidth="1"/>
    <col min="14082" max="14083" width="10.54296875" style="81" customWidth="1"/>
    <col min="14084" max="14084" width="3.54296875" style="81" customWidth="1"/>
    <col min="14085" max="14086" width="10.54296875" style="81" customWidth="1"/>
    <col min="14087" max="14087" width="3.54296875" style="81" customWidth="1"/>
    <col min="14088" max="14089" width="10.54296875" style="81" customWidth="1"/>
    <col min="14090" max="14090" width="3.81640625" style="81" customWidth="1"/>
    <col min="14091" max="14336" width="10.81640625" style="81"/>
    <col min="14337" max="14337" width="39.453125" style="81" bestFit="1" customWidth="1"/>
    <col min="14338" max="14339" width="10.54296875" style="81" customWidth="1"/>
    <col min="14340" max="14340" width="3.54296875" style="81" customWidth="1"/>
    <col min="14341" max="14342" width="10.54296875" style="81" customWidth="1"/>
    <col min="14343" max="14343" width="3.54296875" style="81" customWidth="1"/>
    <col min="14344" max="14345" width="10.54296875" style="81" customWidth="1"/>
    <col min="14346" max="14346" width="3.81640625" style="81" customWidth="1"/>
    <col min="14347" max="14592" width="10.81640625" style="81"/>
    <col min="14593" max="14593" width="39.453125" style="81" bestFit="1" customWidth="1"/>
    <col min="14594" max="14595" width="10.54296875" style="81" customWidth="1"/>
    <col min="14596" max="14596" width="3.54296875" style="81" customWidth="1"/>
    <col min="14597" max="14598" width="10.54296875" style="81" customWidth="1"/>
    <col min="14599" max="14599" width="3.54296875" style="81" customWidth="1"/>
    <col min="14600" max="14601" width="10.54296875" style="81" customWidth="1"/>
    <col min="14602" max="14602" width="3.81640625" style="81" customWidth="1"/>
    <col min="14603" max="14848" width="10.81640625" style="81"/>
    <col min="14849" max="14849" width="39.453125" style="81" bestFit="1" customWidth="1"/>
    <col min="14850" max="14851" width="10.54296875" style="81" customWidth="1"/>
    <col min="14852" max="14852" width="3.54296875" style="81" customWidth="1"/>
    <col min="14853" max="14854" width="10.54296875" style="81" customWidth="1"/>
    <col min="14855" max="14855" width="3.54296875" style="81" customWidth="1"/>
    <col min="14856" max="14857" width="10.54296875" style="81" customWidth="1"/>
    <col min="14858" max="14858" width="3.81640625" style="81" customWidth="1"/>
    <col min="14859" max="15104" width="10.81640625" style="81"/>
    <col min="15105" max="15105" width="39.453125" style="81" bestFit="1" customWidth="1"/>
    <col min="15106" max="15107" width="10.54296875" style="81" customWidth="1"/>
    <col min="15108" max="15108" width="3.54296875" style="81" customWidth="1"/>
    <col min="15109" max="15110" width="10.54296875" style="81" customWidth="1"/>
    <col min="15111" max="15111" width="3.54296875" style="81" customWidth="1"/>
    <col min="15112" max="15113" width="10.54296875" style="81" customWidth="1"/>
    <col min="15114" max="15114" width="3.81640625" style="81" customWidth="1"/>
    <col min="15115" max="15360" width="10.81640625" style="81"/>
    <col min="15361" max="15361" width="39.453125" style="81" bestFit="1" customWidth="1"/>
    <col min="15362" max="15363" width="10.54296875" style="81" customWidth="1"/>
    <col min="15364" max="15364" width="3.54296875" style="81" customWidth="1"/>
    <col min="15365" max="15366" width="10.54296875" style="81" customWidth="1"/>
    <col min="15367" max="15367" width="3.54296875" style="81" customWidth="1"/>
    <col min="15368" max="15369" width="10.54296875" style="81" customWidth="1"/>
    <col min="15370" max="15370" width="3.81640625" style="81" customWidth="1"/>
    <col min="15371" max="15616" width="10.81640625" style="81"/>
    <col min="15617" max="15617" width="39.453125" style="81" bestFit="1" customWidth="1"/>
    <col min="15618" max="15619" width="10.54296875" style="81" customWidth="1"/>
    <col min="15620" max="15620" width="3.54296875" style="81" customWidth="1"/>
    <col min="15621" max="15622" width="10.54296875" style="81" customWidth="1"/>
    <col min="15623" max="15623" width="3.54296875" style="81" customWidth="1"/>
    <col min="15624" max="15625" width="10.54296875" style="81" customWidth="1"/>
    <col min="15626" max="15626" width="3.81640625" style="81" customWidth="1"/>
    <col min="15627" max="15872" width="10.81640625" style="81"/>
    <col min="15873" max="15873" width="39.453125" style="81" bestFit="1" customWidth="1"/>
    <col min="15874" max="15875" width="10.54296875" style="81" customWidth="1"/>
    <col min="15876" max="15876" width="3.54296875" style="81" customWidth="1"/>
    <col min="15877" max="15878" width="10.54296875" style="81" customWidth="1"/>
    <col min="15879" max="15879" width="3.54296875" style="81" customWidth="1"/>
    <col min="15880" max="15881" width="10.54296875" style="81" customWidth="1"/>
    <col min="15882" max="15882" width="3.81640625" style="81" customWidth="1"/>
    <col min="15883" max="16128" width="10.81640625" style="81"/>
    <col min="16129" max="16129" width="39.453125" style="81" bestFit="1" customWidth="1"/>
    <col min="16130" max="16131" width="10.54296875" style="81" customWidth="1"/>
    <col min="16132" max="16132" width="3.54296875" style="81" customWidth="1"/>
    <col min="16133" max="16134" width="10.54296875" style="81" customWidth="1"/>
    <col min="16135" max="16135" width="3.54296875" style="81" customWidth="1"/>
    <col min="16136" max="16137" width="10.54296875" style="81" customWidth="1"/>
    <col min="16138" max="16138" width="3.81640625" style="81" customWidth="1"/>
    <col min="16139" max="16384" width="10.81640625" style="81"/>
  </cols>
  <sheetData>
    <row r="1" spans="1:10" ht="11.25" customHeight="1">
      <c r="A1" s="81" t="s">
        <v>570</v>
      </c>
    </row>
    <row r="2" spans="1:10">
      <c r="A2" s="81" t="s">
        <v>571</v>
      </c>
    </row>
    <row r="3" spans="1:10" ht="8.25" customHeight="1"/>
    <row r="4" spans="1:10">
      <c r="A4" s="49" t="s">
        <v>1827</v>
      </c>
      <c r="B4" s="793"/>
    </row>
    <row r="5" spans="1:10" ht="10" customHeight="1" thickBot="1">
      <c r="C5" s="794"/>
      <c r="F5" s="181"/>
      <c r="J5" s="88"/>
    </row>
    <row r="6" spans="1:10" s="47" customFormat="1" ht="10" customHeight="1">
      <c r="A6" s="83"/>
      <c r="B6" s="795"/>
      <c r="C6" s="796"/>
      <c r="D6" s="92"/>
      <c r="E6" s="255"/>
      <c r="F6" s="414"/>
      <c r="G6" s="131"/>
      <c r="H6" s="255"/>
      <c r="I6" s="385"/>
      <c r="J6" s="84"/>
    </row>
    <row r="7" spans="1:10" s="47" customFormat="1" ht="13">
      <c r="A7" s="94" t="s">
        <v>1274</v>
      </c>
      <c r="B7" s="1124" t="s">
        <v>1263</v>
      </c>
      <c r="C7" s="1124"/>
      <c r="D7" s="96"/>
      <c r="E7" s="1096" t="s">
        <v>1275</v>
      </c>
      <c r="F7" s="1096"/>
      <c r="G7" s="49"/>
      <c r="H7" s="1102" t="s">
        <v>1276</v>
      </c>
      <c r="I7" s="1102"/>
      <c r="J7" s="101"/>
    </row>
    <row r="8" spans="1:10">
      <c r="A8" s="81" t="s">
        <v>1277</v>
      </c>
      <c r="B8" s="797" t="s">
        <v>1278</v>
      </c>
      <c r="C8" s="798" t="s">
        <v>1267</v>
      </c>
      <c r="D8" s="96"/>
      <c r="E8" s="432" t="s">
        <v>1278</v>
      </c>
      <c r="F8" s="374" t="s">
        <v>1267</v>
      </c>
      <c r="G8" s="49"/>
      <c r="H8" s="432" t="s">
        <v>1278</v>
      </c>
      <c r="I8" s="799" t="s">
        <v>1267</v>
      </c>
      <c r="J8" s="111"/>
    </row>
    <row r="9" spans="1:10" ht="10" customHeight="1" thickBot="1">
      <c r="A9" s="86"/>
      <c r="B9" s="800"/>
      <c r="C9" s="801"/>
      <c r="D9" s="97"/>
      <c r="E9" s="185"/>
      <c r="F9" s="183"/>
      <c r="G9" s="142"/>
      <c r="H9" s="185"/>
      <c r="I9" s="187"/>
      <c r="J9" s="82"/>
    </row>
    <row r="10" spans="1:10" ht="9" customHeight="1">
      <c r="A10" s="94"/>
      <c r="B10" s="793"/>
      <c r="C10" s="802"/>
      <c r="D10" s="96"/>
      <c r="E10" s="257"/>
      <c r="F10" s="377"/>
      <c r="G10" s="49"/>
      <c r="H10" s="257"/>
      <c r="I10" s="803"/>
      <c r="J10" s="101"/>
    </row>
    <row r="11" spans="1:10" s="47" customFormat="1" ht="13">
      <c r="A11" s="47" t="s">
        <v>390</v>
      </c>
      <c r="B11" s="196">
        <f>IF(A11&lt;&gt;0,E11+H11,"")</f>
        <v>23308</v>
      </c>
      <c r="C11" s="407">
        <f>SUM(C13+C95)</f>
        <v>100</v>
      </c>
      <c r="D11" s="271"/>
      <c r="E11" s="197">
        <f>SUM(E13+E95)</f>
        <v>20916</v>
      </c>
      <c r="F11" s="403">
        <f>IF(A11&lt;&gt;0,E11/B11*100,"")</f>
        <v>89.737429208855318</v>
      </c>
      <c r="G11" s="428"/>
      <c r="H11" s="197">
        <f>SUM(H13+H95)</f>
        <v>2392</v>
      </c>
      <c r="I11" s="403">
        <f>IF(A11&lt;&gt;0,H11/B11*100,"")</f>
        <v>10.262570791144672</v>
      </c>
      <c r="J11" s="198"/>
    </row>
    <row r="12" spans="1:10" ht="7" customHeight="1">
      <c r="B12" s="50" t="str">
        <f t="shared" ref="B12:B75" si="0">IF(A12&lt;&gt;0,E12+H12,"")</f>
        <v/>
      </c>
      <c r="C12" s="408"/>
      <c r="F12" s="181" t="str">
        <f t="shared" ref="F12:F75" si="1">IF(A12&lt;&gt;0,E12/B12*100,"")</f>
        <v/>
      </c>
      <c r="I12" s="88" t="str">
        <f t="shared" ref="I12:I75" si="2">IF(A12&lt;&gt;0,H12/B12*100,"")</f>
        <v/>
      </c>
      <c r="J12" s="198"/>
    </row>
    <row r="13" spans="1:10" s="47" customFormat="1" ht="15">
      <c r="A13" s="47" t="s">
        <v>1279</v>
      </c>
      <c r="B13" s="196">
        <f t="shared" si="0"/>
        <v>14885</v>
      </c>
      <c r="C13" s="407">
        <f t="shared" ref="C13:C76" si="3">(B13/$B$11)*100</f>
        <v>63.862193238373088</v>
      </c>
      <c r="D13" s="271"/>
      <c r="E13" s="258">
        <f>E15+E26+E34+E60+E67+E79+E93</f>
        <v>13382</v>
      </c>
      <c r="F13" s="403">
        <f t="shared" si="1"/>
        <v>89.902586496472964</v>
      </c>
      <c r="G13" s="428"/>
      <c r="H13" s="258">
        <f>H15+H26+H34+H60+H67+H79+H93</f>
        <v>1503</v>
      </c>
      <c r="I13" s="403">
        <f t="shared" si="2"/>
        <v>10.09741350352704</v>
      </c>
      <c r="J13" s="198"/>
    </row>
    <row r="14" spans="1:10" ht="7" customHeight="1">
      <c r="A14" s="47"/>
      <c r="B14" s="182" t="str">
        <f t="shared" si="0"/>
        <v/>
      </c>
      <c r="C14" s="408"/>
      <c r="D14" s="791"/>
      <c r="F14" s="181" t="str">
        <f t="shared" si="1"/>
        <v/>
      </c>
      <c r="G14" s="68"/>
      <c r="I14" s="792" t="str">
        <f t="shared" si="2"/>
        <v/>
      </c>
      <c r="J14" s="198"/>
    </row>
    <row r="15" spans="1:10" s="47" customFormat="1" ht="13">
      <c r="A15" s="47" t="s">
        <v>392</v>
      </c>
      <c r="B15" s="433">
        <f t="shared" si="0"/>
        <v>1395</v>
      </c>
      <c r="C15" s="407">
        <f t="shared" si="3"/>
        <v>5.9850695040329498</v>
      </c>
      <c r="D15" s="575"/>
      <c r="E15" s="258">
        <f>E16+E21</f>
        <v>1254</v>
      </c>
      <c r="F15" s="403">
        <f t="shared" si="1"/>
        <v>89.892473118279568</v>
      </c>
      <c r="G15" s="426"/>
      <c r="H15" s="258">
        <f>H16+H21</f>
        <v>141</v>
      </c>
      <c r="I15" s="403">
        <f t="shared" si="2"/>
        <v>10.10752688172043</v>
      </c>
      <c r="J15" s="198"/>
    </row>
    <row r="16" spans="1:10" s="805" customFormat="1" ht="13">
      <c r="A16" s="81" t="s">
        <v>161</v>
      </c>
      <c r="B16" s="182">
        <f t="shared" si="0"/>
        <v>432</v>
      </c>
      <c r="C16" s="408">
        <f t="shared" si="3"/>
        <v>1.8534408786682683</v>
      </c>
      <c r="D16" s="804"/>
      <c r="E16" s="180">
        <f>SUM(E17:E19)</f>
        <v>382</v>
      </c>
      <c r="F16" s="181">
        <f t="shared" si="1"/>
        <v>88.425925925925924</v>
      </c>
      <c r="G16" s="434"/>
      <c r="H16" s="180">
        <f>SUM(H17:H19)</f>
        <v>50</v>
      </c>
      <c r="I16" s="792">
        <f t="shared" si="2"/>
        <v>11.574074074074074</v>
      </c>
      <c r="J16" s="198"/>
    </row>
    <row r="17" spans="1:10" s="807" customFormat="1" ht="13">
      <c r="A17" s="81" t="s">
        <v>162</v>
      </c>
      <c r="B17" s="182">
        <f t="shared" si="0"/>
        <v>68</v>
      </c>
      <c r="C17" s="408">
        <f t="shared" si="3"/>
        <v>0.29174532349407928</v>
      </c>
      <c r="D17" s="806"/>
      <c r="E17" s="772">
        <v>62</v>
      </c>
      <c r="F17" s="181">
        <f t="shared" si="1"/>
        <v>91.17647058823529</v>
      </c>
      <c r="G17" s="772"/>
      <c r="H17" s="772">
        <v>6</v>
      </c>
      <c r="I17" s="792">
        <f t="shared" si="2"/>
        <v>8.8235294117647065</v>
      </c>
      <c r="J17" s="198"/>
    </row>
    <row r="18" spans="1:10" s="807" customFormat="1" ht="13">
      <c r="A18" s="81" t="s">
        <v>163</v>
      </c>
      <c r="B18" s="182">
        <f t="shared" si="0"/>
        <v>106</v>
      </c>
      <c r="C18" s="408">
        <f t="shared" si="3"/>
        <v>0.45477947485841774</v>
      </c>
      <c r="D18" s="806"/>
      <c r="E18" s="772">
        <v>92</v>
      </c>
      <c r="F18" s="181">
        <f t="shared" si="1"/>
        <v>86.79245283018868</v>
      </c>
      <c r="G18" s="772"/>
      <c r="H18" s="772">
        <v>14</v>
      </c>
      <c r="I18" s="792">
        <f t="shared" si="2"/>
        <v>13.20754716981132</v>
      </c>
      <c r="J18" s="198"/>
    </row>
    <row r="19" spans="1:10" s="807" customFormat="1" ht="13">
      <c r="A19" s="81" t="s">
        <v>164</v>
      </c>
      <c r="B19" s="182">
        <f t="shared" si="0"/>
        <v>258</v>
      </c>
      <c r="C19" s="408">
        <f t="shared" si="3"/>
        <v>1.1069160803157714</v>
      </c>
      <c r="D19" s="806"/>
      <c r="E19" s="772">
        <v>228</v>
      </c>
      <c r="F19" s="181">
        <f t="shared" si="1"/>
        <v>88.372093023255815</v>
      </c>
      <c r="G19" s="772"/>
      <c r="H19" s="772">
        <v>30</v>
      </c>
      <c r="I19" s="792">
        <f t="shared" si="2"/>
        <v>11.627906976744185</v>
      </c>
      <c r="J19" s="198"/>
    </row>
    <row r="20" spans="1:10" ht="7" customHeight="1">
      <c r="B20" s="182" t="str">
        <f t="shared" si="0"/>
        <v/>
      </c>
      <c r="C20" s="408"/>
      <c r="D20" s="791"/>
      <c r="F20" s="181" t="str">
        <f t="shared" si="1"/>
        <v/>
      </c>
      <c r="G20" s="68"/>
      <c r="I20" s="792" t="str">
        <f t="shared" si="2"/>
        <v/>
      </c>
      <c r="J20" s="198"/>
    </row>
    <row r="21" spans="1:10" s="260" customFormat="1" ht="13">
      <c r="A21" s="81" t="s">
        <v>165</v>
      </c>
      <c r="B21" s="182">
        <f t="shared" si="0"/>
        <v>963</v>
      </c>
      <c r="C21" s="408">
        <f t="shared" si="3"/>
        <v>4.1316286253646819</v>
      </c>
      <c r="D21" s="577"/>
      <c r="E21" s="180">
        <f>SUM(E22:E24)</f>
        <v>872</v>
      </c>
      <c r="F21" s="181">
        <f t="shared" si="1"/>
        <v>90.550363447559718</v>
      </c>
      <c r="G21" s="434"/>
      <c r="H21" s="180">
        <f>SUM(H22:H24)</f>
        <v>91</v>
      </c>
      <c r="I21" s="792">
        <f t="shared" si="2"/>
        <v>9.4496365524402908</v>
      </c>
      <c r="J21" s="198"/>
    </row>
    <row r="22" spans="1:10" s="807" customFormat="1" ht="13">
      <c r="A22" s="81" t="s">
        <v>166</v>
      </c>
      <c r="B22" s="182">
        <f t="shared" si="0"/>
        <v>329</v>
      </c>
      <c r="C22" s="408">
        <f t="shared" si="3"/>
        <v>1.4115325210228247</v>
      </c>
      <c r="D22" s="806"/>
      <c r="E22" s="772">
        <v>297</v>
      </c>
      <c r="F22" s="181">
        <f t="shared" si="1"/>
        <v>90.273556231003042</v>
      </c>
      <c r="G22" s="772"/>
      <c r="H22" s="772">
        <v>32</v>
      </c>
      <c r="I22" s="792">
        <f t="shared" si="2"/>
        <v>9.7264437689969601</v>
      </c>
      <c r="J22" s="198"/>
    </row>
    <row r="23" spans="1:10" s="807" customFormat="1" ht="13">
      <c r="A23" s="81" t="s">
        <v>167</v>
      </c>
      <c r="B23" s="182">
        <f t="shared" si="0"/>
        <v>100</v>
      </c>
      <c r="C23" s="408">
        <f t="shared" si="3"/>
        <v>0.42903724043246949</v>
      </c>
      <c r="D23" s="806"/>
      <c r="E23" s="772">
        <v>95</v>
      </c>
      <c r="F23" s="181">
        <f t="shared" si="1"/>
        <v>95</v>
      </c>
      <c r="G23" s="772"/>
      <c r="H23" s="772">
        <v>5</v>
      </c>
      <c r="I23" s="792">
        <f t="shared" si="2"/>
        <v>5</v>
      </c>
      <c r="J23" s="198"/>
    </row>
    <row r="24" spans="1:10" s="807" customFormat="1" ht="13">
      <c r="A24" s="81" t="s">
        <v>168</v>
      </c>
      <c r="B24" s="182">
        <f t="shared" si="0"/>
        <v>534</v>
      </c>
      <c r="C24" s="408">
        <f t="shared" si="3"/>
        <v>2.2910588639093876</v>
      </c>
      <c r="D24" s="806"/>
      <c r="E24" s="772">
        <v>480</v>
      </c>
      <c r="F24" s="181">
        <f t="shared" si="1"/>
        <v>89.887640449438194</v>
      </c>
      <c r="G24" s="772"/>
      <c r="H24" s="772">
        <v>54</v>
      </c>
      <c r="I24" s="792">
        <f t="shared" si="2"/>
        <v>10.112359550561797</v>
      </c>
      <c r="J24" s="198"/>
    </row>
    <row r="25" spans="1:10" ht="7" customHeight="1">
      <c r="B25" s="182" t="str">
        <f t="shared" si="0"/>
        <v/>
      </c>
      <c r="C25" s="408"/>
      <c r="D25" s="791"/>
      <c r="F25" s="181" t="str">
        <f t="shared" si="1"/>
        <v/>
      </c>
      <c r="G25" s="68"/>
      <c r="I25" s="792" t="str">
        <f t="shared" si="2"/>
        <v/>
      </c>
      <c r="J25" s="198"/>
    </row>
    <row r="26" spans="1:10" s="47" customFormat="1" ht="13">
      <c r="A26" s="47" t="s">
        <v>449</v>
      </c>
      <c r="B26" s="433">
        <f t="shared" si="0"/>
        <v>1033</v>
      </c>
      <c r="C26" s="407">
        <f t="shared" si="3"/>
        <v>4.4319546936674099</v>
      </c>
      <c r="D26" s="575"/>
      <c r="E26" s="258">
        <f>E27</f>
        <v>913</v>
      </c>
      <c r="F26" s="403">
        <f t="shared" si="1"/>
        <v>88.383349467570184</v>
      </c>
      <c r="G26" s="426"/>
      <c r="H26" s="258">
        <f>H27</f>
        <v>120</v>
      </c>
      <c r="I26" s="403">
        <f t="shared" si="2"/>
        <v>11.616650532429816</v>
      </c>
      <c r="J26" s="198"/>
    </row>
    <row r="27" spans="1:10" s="805" customFormat="1" ht="13">
      <c r="A27" s="81" t="s">
        <v>169</v>
      </c>
      <c r="B27" s="182">
        <f t="shared" si="0"/>
        <v>1033</v>
      </c>
      <c r="C27" s="408">
        <f t="shared" si="3"/>
        <v>4.4319546936674099</v>
      </c>
      <c r="D27" s="804"/>
      <c r="E27" s="180">
        <f>SUM(E28:E32)</f>
        <v>913</v>
      </c>
      <c r="F27" s="181">
        <f t="shared" si="1"/>
        <v>88.383349467570184</v>
      </c>
      <c r="G27" s="434"/>
      <c r="H27" s="180">
        <f>SUM(H28:H32)</f>
        <v>120</v>
      </c>
      <c r="I27" s="792">
        <f t="shared" si="2"/>
        <v>11.616650532429816</v>
      </c>
      <c r="J27" s="198"/>
    </row>
    <row r="28" spans="1:10" s="807" customFormat="1" ht="13">
      <c r="A28" s="81" t="s">
        <v>170</v>
      </c>
      <c r="B28" s="182">
        <f t="shared" si="0"/>
        <v>139</v>
      </c>
      <c r="C28" s="408">
        <f t="shared" si="3"/>
        <v>0.59636176420113274</v>
      </c>
      <c r="D28" s="806"/>
      <c r="E28" s="772">
        <v>123</v>
      </c>
      <c r="F28" s="181">
        <f t="shared" si="1"/>
        <v>88.489208633093526</v>
      </c>
      <c r="G28" s="772"/>
      <c r="H28" s="772">
        <v>16</v>
      </c>
      <c r="I28" s="792">
        <f t="shared" si="2"/>
        <v>11.510791366906476</v>
      </c>
      <c r="J28" s="198"/>
    </row>
    <row r="29" spans="1:10" s="807" customFormat="1" ht="13">
      <c r="A29" s="81" t="s">
        <v>171</v>
      </c>
      <c r="B29" s="182">
        <f t="shared" si="0"/>
        <v>258</v>
      </c>
      <c r="C29" s="408">
        <f t="shared" si="3"/>
        <v>1.1069160803157714</v>
      </c>
      <c r="D29" s="806"/>
      <c r="E29" s="772">
        <v>232</v>
      </c>
      <c r="F29" s="181">
        <f t="shared" si="1"/>
        <v>89.922480620155042</v>
      </c>
      <c r="G29" s="772"/>
      <c r="H29" s="772">
        <v>26</v>
      </c>
      <c r="I29" s="792">
        <f t="shared" si="2"/>
        <v>10.077519379844961</v>
      </c>
      <c r="J29" s="198"/>
    </row>
    <row r="30" spans="1:10" s="807" customFormat="1" ht="13">
      <c r="A30" s="81" t="s">
        <v>172</v>
      </c>
      <c r="B30" s="182">
        <f t="shared" si="0"/>
        <v>175</v>
      </c>
      <c r="C30" s="408">
        <f t="shared" si="3"/>
        <v>0.75081517075682169</v>
      </c>
      <c r="D30" s="806"/>
      <c r="E30" s="772">
        <v>153</v>
      </c>
      <c r="F30" s="181">
        <f t="shared" si="1"/>
        <v>87.428571428571431</v>
      </c>
      <c r="G30" s="772"/>
      <c r="H30" s="772">
        <v>22</v>
      </c>
      <c r="I30" s="792">
        <f t="shared" si="2"/>
        <v>12.571428571428573</v>
      </c>
      <c r="J30" s="198"/>
    </row>
    <row r="31" spans="1:10" s="807" customFormat="1" ht="13">
      <c r="A31" s="81" t="s">
        <v>173</v>
      </c>
      <c r="B31" s="182">
        <f t="shared" si="0"/>
        <v>268</v>
      </c>
      <c r="C31" s="408">
        <f t="shared" si="3"/>
        <v>1.1498198043590182</v>
      </c>
      <c r="D31" s="806"/>
      <c r="E31" s="772">
        <v>233</v>
      </c>
      <c r="F31" s="181">
        <f t="shared" si="1"/>
        <v>86.940298507462686</v>
      </c>
      <c r="G31" s="772"/>
      <c r="H31" s="772">
        <v>35</v>
      </c>
      <c r="I31" s="792">
        <f t="shared" si="2"/>
        <v>13.059701492537313</v>
      </c>
      <c r="J31" s="198"/>
    </row>
    <row r="32" spans="1:10" s="807" customFormat="1" ht="13">
      <c r="A32" s="81" t="s">
        <v>174</v>
      </c>
      <c r="B32" s="182">
        <f t="shared" si="0"/>
        <v>193</v>
      </c>
      <c r="C32" s="408">
        <f t="shared" si="3"/>
        <v>0.82804187403466623</v>
      </c>
      <c r="D32" s="806"/>
      <c r="E32" s="772">
        <v>172</v>
      </c>
      <c r="F32" s="181">
        <f t="shared" si="1"/>
        <v>89.119170984455948</v>
      </c>
      <c r="G32" s="772"/>
      <c r="H32" s="772">
        <v>21</v>
      </c>
      <c r="I32" s="792">
        <f t="shared" si="2"/>
        <v>10.880829015544041</v>
      </c>
      <c r="J32" s="198"/>
    </row>
    <row r="33" spans="1:10" ht="7" customHeight="1">
      <c r="B33" s="182" t="str">
        <f t="shared" si="0"/>
        <v/>
      </c>
      <c r="C33" s="408"/>
      <c r="D33" s="791"/>
      <c r="F33" s="181" t="str">
        <f t="shared" si="1"/>
        <v/>
      </c>
      <c r="G33" s="68"/>
      <c r="I33" s="792" t="str">
        <f t="shared" si="2"/>
        <v/>
      </c>
      <c r="J33" s="198"/>
    </row>
    <row r="34" spans="1:10" s="47" customFormat="1" ht="13">
      <c r="A34" s="47" t="s">
        <v>394</v>
      </c>
      <c r="B34" s="433">
        <f t="shared" si="0"/>
        <v>6692</v>
      </c>
      <c r="C34" s="407">
        <f t="shared" si="3"/>
        <v>28.711172129740863</v>
      </c>
      <c r="D34" s="575"/>
      <c r="E34" s="258">
        <f>E35+E41+E51+E53</f>
        <v>6013</v>
      </c>
      <c r="F34" s="403">
        <f t="shared" si="1"/>
        <v>89.853556485355639</v>
      </c>
      <c r="G34" s="426"/>
      <c r="H34" s="258">
        <f>H35+H41+H51+H53</f>
        <v>679</v>
      </c>
      <c r="I34" s="403">
        <f t="shared" si="2"/>
        <v>10.146443514644352</v>
      </c>
      <c r="J34" s="198"/>
    </row>
    <row r="35" spans="1:10" s="805" customFormat="1" ht="13">
      <c r="A35" s="81" t="s">
        <v>175</v>
      </c>
      <c r="B35" s="182">
        <f t="shared" si="0"/>
        <v>2303</v>
      </c>
      <c r="C35" s="408">
        <f t="shared" si="3"/>
        <v>9.8807276471597731</v>
      </c>
      <c r="D35" s="804"/>
      <c r="E35" s="180">
        <f>SUM(E36:E39)</f>
        <v>2067</v>
      </c>
      <c r="F35" s="181">
        <f t="shared" si="1"/>
        <v>89.752496743378202</v>
      </c>
      <c r="G35" s="434"/>
      <c r="H35" s="180">
        <f>SUM(H36:H39)</f>
        <v>236</v>
      </c>
      <c r="I35" s="792">
        <f t="shared" si="2"/>
        <v>10.247503256621798</v>
      </c>
      <c r="J35" s="198"/>
    </row>
    <row r="36" spans="1:10" s="807" customFormat="1" ht="13">
      <c r="A36" s="81" t="s">
        <v>176</v>
      </c>
      <c r="B36" s="182">
        <f t="shared" si="0"/>
        <v>1212</v>
      </c>
      <c r="C36" s="408">
        <f t="shared" si="3"/>
        <v>5.1999313540415306</v>
      </c>
      <c r="D36" s="806"/>
      <c r="E36" s="772">
        <v>1081</v>
      </c>
      <c r="F36" s="181">
        <f t="shared" si="1"/>
        <v>89.191419141914196</v>
      </c>
      <c r="G36" s="772"/>
      <c r="H36" s="772">
        <v>131</v>
      </c>
      <c r="I36" s="792">
        <f t="shared" si="2"/>
        <v>10.80858085808581</v>
      </c>
      <c r="J36" s="198"/>
    </row>
    <row r="37" spans="1:10" s="807" customFormat="1" ht="13">
      <c r="A37" s="81" t="s">
        <v>177</v>
      </c>
      <c r="B37" s="182">
        <f t="shared" si="0"/>
        <v>663</v>
      </c>
      <c r="C37" s="408">
        <f t="shared" si="3"/>
        <v>2.8445169040672731</v>
      </c>
      <c r="D37" s="806"/>
      <c r="E37" s="772">
        <v>606</v>
      </c>
      <c r="F37" s="181">
        <f t="shared" si="1"/>
        <v>91.402714932126699</v>
      </c>
      <c r="G37" s="772"/>
      <c r="H37" s="772">
        <v>57</v>
      </c>
      <c r="I37" s="792">
        <f t="shared" si="2"/>
        <v>8.5972850678733028</v>
      </c>
      <c r="J37" s="198"/>
    </row>
    <row r="38" spans="1:10" s="807" customFormat="1" ht="13">
      <c r="A38" s="81" t="s">
        <v>178</v>
      </c>
      <c r="B38" s="182">
        <f t="shared" si="0"/>
        <v>184</v>
      </c>
      <c r="C38" s="408">
        <f t="shared" si="3"/>
        <v>0.78942852239574401</v>
      </c>
      <c r="D38" s="806"/>
      <c r="E38" s="772">
        <v>166</v>
      </c>
      <c r="F38" s="181">
        <f t="shared" si="1"/>
        <v>90.217391304347828</v>
      </c>
      <c r="G38" s="772"/>
      <c r="H38" s="772">
        <v>18</v>
      </c>
      <c r="I38" s="792">
        <f t="shared" si="2"/>
        <v>9.7826086956521738</v>
      </c>
      <c r="J38" s="198"/>
    </row>
    <row r="39" spans="1:10" s="807" customFormat="1" ht="13">
      <c r="A39" s="81" t="s">
        <v>179</v>
      </c>
      <c r="B39" s="182">
        <f t="shared" si="0"/>
        <v>244</v>
      </c>
      <c r="C39" s="408">
        <f t="shared" si="3"/>
        <v>1.0468508666552256</v>
      </c>
      <c r="D39" s="806"/>
      <c r="E39" s="772">
        <v>214</v>
      </c>
      <c r="F39" s="181">
        <f t="shared" si="1"/>
        <v>87.704918032786878</v>
      </c>
      <c r="G39" s="772"/>
      <c r="H39" s="772">
        <v>30</v>
      </c>
      <c r="I39" s="792">
        <f t="shared" si="2"/>
        <v>12.295081967213115</v>
      </c>
      <c r="J39" s="198"/>
    </row>
    <row r="40" spans="1:10" ht="7" customHeight="1">
      <c r="B40" s="182" t="str">
        <f t="shared" si="0"/>
        <v/>
      </c>
      <c r="C40" s="408"/>
      <c r="D40" s="791"/>
      <c r="F40" s="181" t="str">
        <f t="shared" si="1"/>
        <v/>
      </c>
      <c r="G40" s="68"/>
      <c r="I40" s="792" t="str">
        <f t="shared" si="2"/>
        <v/>
      </c>
      <c r="J40" s="198"/>
    </row>
    <row r="41" spans="1:10" s="805" customFormat="1" ht="13">
      <c r="A41" s="81" t="s">
        <v>180</v>
      </c>
      <c r="B41" s="182">
        <f t="shared" si="0"/>
        <v>1945</v>
      </c>
      <c r="C41" s="408">
        <f t="shared" si="3"/>
        <v>8.3447743264115335</v>
      </c>
      <c r="D41" s="804"/>
      <c r="E41" s="180">
        <f>SUM(E42:E49)</f>
        <v>1763</v>
      </c>
      <c r="F41" s="181">
        <f t="shared" si="1"/>
        <v>90.642673521850909</v>
      </c>
      <c r="G41" s="434"/>
      <c r="H41" s="180">
        <f>SUM(H42:H49)</f>
        <v>182</v>
      </c>
      <c r="I41" s="792">
        <f t="shared" si="2"/>
        <v>9.3573264781490995</v>
      </c>
      <c r="J41" s="198"/>
    </row>
    <row r="42" spans="1:10" s="807" customFormat="1" ht="13">
      <c r="A42" s="81" t="s">
        <v>188</v>
      </c>
      <c r="B42" s="182">
        <f t="shared" si="0"/>
        <v>202</v>
      </c>
      <c r="C42" s="408">
        <f t="shared" si="3"/>
        <v>0.86665522567358855</v>
      </c>
      <c r="D42" s="806"/>
      <c r="E42" s="772">
        <v>183</v>
      </c>
      <c r="F42" s="181">
        <f t="shared" si="1"/>
        <v>90.594059405940598</v>
      </c>
      <c r="G42" s="772"/>
      <c r="H42" s="772">
        <v>19</v>
      </c>
      <c r="I42" s="792">
        <f t="shared" si="2"/>
        <v>9.4059405940594054</v>
      </c>
      <c r="J42" s="198"/>
    </row>
    <row r="43" spans="1:10" s="807" customFormat="1" ht="13">
      <c r="A43" s="81" t="s">
        <v>181</v>
      </c>
      <c r="B43" s="182">
        <f t="shared" si="0"/>
        <v>229</v>
      </c>
      <c r="C43" s="408">
        <f t="shared" si="3"/>
        <v>0.98249528059035518</v>
      </c>
      <c r="D43" s="806"/>
      <c r="E43" s="772">
        <v>213</v>
      </c>
      <c r="F43" s="181">
        <f t="shared" si="1"/>
        <v>93.013100436681214</v>
      </c>
      <c r="G43" s="772"/>
      <c r="H43" s="772">
        <v>16</v>
      </c>
      <c r="I43" s="792">
        <f t="shared" si="2"/>
        <v>6.9868995633187767</v>
      </c>
      <c r="J43" s="198"/>
    </row>
    <row r="44" spans="1:10" s="807" customFormat="1" ht="13">
      <c r="A44" s="81" t="s">
        <v>182</v>
      </c>
      <c r="B44" s="182">
        <f t="shared" si="0"/>
        <v>116</v>
      </c>
      <c r="C44" s="408">
        <f t="shared" si="3"/>
        <v>0.49768319890166463</v>
      </c>
      <c r="D44" s="806"/>
      <c r="E44" s="772">
        <v>105</v>
      </c>
      <c r="F44" s="181">
        <f t="shared" si="1"/>
        <v>90.517241379310349</v>
      </c>
      <c r="G44" s="772"/>
      <c r="H44" s="772">
        <v>11</v>
      </c>
      <c r="I44" s="792">
        <f t="shared" si="2"/>
        <v>9.4827586206896548</v>
      </c>
      <c r="J44" s="198"/>
    </row>
    <row r="45" spans="1:10" s="807" customFormat="1" ht="13">
      <c r="A45" s="81" t="s">
        <v>183</v>
      </c>
      <c r="B45" s="182">
        <f t="shared" si="0"/>
        <v>298</v>
      </c>
      <c r="C45" s="408">
        <f t="shared" si="3"/>
        <v>1.2785309764887591</v>
      </c>
      <c r="D45" s="806"/>
      <c r="E45" s="772">
        <v>268</v>
      </c>
      <c r="F45" s="181">
        <f t="shared" si="1"/>
        <v>89.932885906040269</v>
      </c>
      <c r="G45" s="772"/>
      <c r="H45" s="772">
        <v>30</v>
      </c>
      <c r="I45" s="792">
        <f t="shared" si="2"/>
        <v>10.067114093959731</v>
      </c>
      <c r="J45" s="198"/>
    </row>
    <row r="46" spans="1:10" s="807" customFormat="1" ht="13">
      <c r="A46" s="81" t="s">
        <v>187</v>
      </c>
      <c r="B46" s="182">
        <f t="shared" si="0"/>
        <v>226</v>
      </c>
      <c r="C46" s="408">
        <f t="shared" si="3"/>
        <v>0.96962416337738111</v>
      </c>
      <c r="D46" s="806"/>
      <c r="E46" s="772">
        <v>198</v>
      </c>
      <c r="F46" s="181">
        <f t="shared" si="1"/>
        <v>87.610619469026545</v>
      </c>
      <c r="G46" s="772"/>
      <c r="H46" s="772">
        <v>28</v>
      </c>
      <c r="I46" s="792">
        <f t="shared" si="2"/>
        <v>12.389380530973451</v>
      </c>
      <c r="J46" s="198"/>
    </row>
    <row r="47" spans="1:10" s="807" customFormat="1" ht="13">
      <c r="A47" s="81" t="s">
        <v>396</v>
      </c>
      <c r="B47" s="182">
        <f t="shared" si="0"/>
        <v>411</v>
      </c>
      <c r="C47" s="408">
        <f t="shared" si="3"/>
        <v>1.7633430581774499</v>
      </c>
      <c r="D47" s="806"/>
      <c r="E47" s="772">
        <v>371</v>
      </c>
      <c r="F47" s="181">
        <f t="shared" si="1"/>
        <v>90.267639902676393</v>
      </c>
      <c r="G47" s="772"/>
      <c r="H47" s="772">
        <v>40</v>
      </c>
      <c r="I47" s="792">
        <f t="shared" si="2"/>
        <v>9.7323600973236015</v>
      </c>
      <c r="J47" s="198"/>
    </row>
    <row r="48" spans="1:10" s="807" customFormat="1" ht="13">
      <c r="A48" s="81" t="s">
        <v>186</v>
      </c>
      <c r="B48" s="182">
        <f t="shared" si="0"/>
        <v>164</v>
      </c>
      <c r="C48" s="408">
        <f t="shared" si="3"/>
        <v>0.70362107430925003</v>
      </c>
      <c r="D48" s="806"/>
      <c r="E48" s="772">
        <v>155</v>
      </c>
      <c r="F48" s="181">
        <f t="shared" si="1"/>
        <v>94.512195121951208</v>
      </c>
      <c r="G48" s="772"/>
      <c r="H48" s="772">
        <v>9</v>
      </c>
      <c r="I48" s="792">
        <f t="shared" si="2"/>
        <v>5.4878048780487809</v>
      </c>
      <c r="J48" s="198"/>
    </row>
    <row r="49" spans="1:10" s="807" customFormat="1" ht="13">
      <c r="A49" s="81" t="s">
        <v>185</v>
      </c>
      <c r="B49" s="182">
        <f t="shared" si="0"/>
        <v>299</v>
      </c>
      <c r="C49" s="408">
        <f t="shared" si="3"/>
        <v>1.282821348893084</v>
      </c>
      <c r="D49" s="806"/>
      <c r="E49" s="772">
        <v>270</v>
      </c>
      <c r="F49" s="181">
        <f t="shared" si="1"/>
        <v>90.3010033444816</v>
      </c>
      <c r="G49" s="772"/>
      <c r="H49" s="772">
        <v>29</v>
      </c>
      <c r="I49" s="792">
        <f t="shared" si="2"/>
        <v>9.6989966555183944</v>
      </c>
      <c r="J49" s="198"/>
    </row>
    <row r="50" spans="1:10" ht="7.5" customHeight="1">
      <c r="B50" s="182" t="str">
        <f t="shared" si="0"/>
        <v/>
      </c>
      <c r="C50" s="408"/>
      <c r="D50" s="791"/>
      <c r="E50" s="773"/>
      <c r="F50" s="181" t="str">
        <f t="shared" si="1"/>
        <v/>
      </c>
      <c r="G50" s="773"/>
      <c r="H50" s="773"/>
      <c r="I50" s="792" t="str">
        <f t="shared" si="2"/>
        <v/>
      </c>
      <c r="J50" s="198"/>
    </row>
    <row r="51" spans="1:10" s="805" customFormat="1" ht="13">
      <c r="A51" s="81" t="s">
        <v>189</v>
      </c>
      <c r="B51" s="182">
        <f t="shared" si="0"/>
        <v>439</v>
      </c>
      <c r="C51" s="408">
        <f t="shared" si="3"/>
        <v>1.8834734854985411</v>
      </c>
      <c r="D51" s="804"/>
      <c r="E51" s="772">
        <v>394</v>
      </c>
      <c r="F51" s="181">
        <f t="shared" si="1"/>
        <v>89.749430523917994</v>
      </c>
      <c r="G51" s="772"/>
      <c r="H51" s="772">
        <v>45</v>
      </c>
      <c r="I51" s="792">
        <f t="shared" si="2"/>
        <v>10.250569476082005</v>
      </c>
      <c r="J51" s="198"/>
    </row>
    <row r="52" spans="1:10" ht="8.25" customHeight="1">
      <c r="B52" s="182" t="str">
        <f t="shared" si="0"/>
        <v/>
      </c>
      <c r="C52" s="408"/>
      <c r="D52" s="791"/>
      <c r="F52" s="181" t="str">
        <f t="shared" si="1"/>
        <v/>
      </c>
      <c r="G52" s="68"/>
      <c r="I52" s="792" t="str">
        <f t="shared" si="2"/>
        <v/>
      </c>
      <c r="J52" s="198"/>
    </row>
    <row r="53" spans="1:10" s="805" customFormat="1" ht="13">
      <c r="A53" s="81" t="s">
        <v>190</v>
      </c>
      <c r="B53" s="182">
        <f t="shared" si="0"/>
        <v>2005</v>
      </c>
      <c r="C53" s="408">
        <f t="shared" si="3"/>
        <v>8.6021966706710131</v>
      </c>
      <c r="D53" s="804"/>
      <c r="E53" s="180">
        <f>SUM(E54:E58)</f>
        <v>1789</v>
      </c>
      <c r="F53" s="181">
        <f t="shared" si="1"/>
        <v>89.226932668329169</v>
      </c>
      <c r="G53" s="434"/>
      <c r="H53" s="180">
        <f>SUM(H54:H58)</f>
        <v>216</v>
      </c>
      <c r="I53" s="792">
        <f t="shared" si="2"/>
        <v>10.773067331670823</v>
      </c>
      <c r="J53" s="198"/>
    </row>
    <row r="54" spans="1:10" s="807" customFormat="1" ht="13">
      <c r="A54" s="81" t="s">
        <v>191</v>
      </c>
      <c r="B54" s="182">
        <f t="shared" si="0"/>
        <v>61</v>
      </c>
      <c r="C54" s="408">
        <f t="shared" si="3"/>
        <v>0.26171271666380641</v>
      </c>
      <c r="D54" s="806"/>
      <c r="E54" s="772">
        <v>56</v>
      </c>
      <c r="F54" s="181">
        <f t="shared" si="1"/>
        <v>91.803278688524586</v>
      </c>
      <c r="G54" s="772"/>
      <c r="H54" s="772">
        <v>5</v>
      </c>
      <c r="I54" s="792">
        <f t="shared" si="2"/>
        <v>8.1967213114754092</v>
      </c>
      <c r="J54" s="198"/>
    </row>
    <row r="55" spans="1:10" s="807" customFormat="1" ht="13">
      <c r="A55" s="81" t="s">
        <v>192</v>
      </c>
      <c r="B55" s="182">
        <f t="shared" si="0"/>
        <v>1228</v>
      </c>
      <c r="C55" s="408">
        <f t="shared" si="3"/>
        <v>5.2685773125107254</v>
      </c>
      <c r="D55" s="806"/>
      <c r="E55" s="772">
        <v>1100</v>
      </c>
      <c r="F55" s="181">
        <f t="shared" si="1"/>
        <v>89.576547231270354</v>
      </c>
      <c r="G55" s="772"/>
      <c r="H55" s="772">
        <v>128</v>
      </c>
      <c r="I55" s="792">
        <f t="shared" si="2"/>
        <v>10.423452768729643</v>
      </c>
      <c r="J55" s="198"/>
    </row>
    <row r="56" spans="1:10" s="807" customFormat="1" ht="13">
      <c r="A56" s="81" t="s">
        <v>193</v>
      </c>
      <c r="B56" s="182">
        <f t="shared" si="0"/>
        <v>231</v>
      </c>
      <c r="C56" s="408">
        <f t="shared" si="3"/>
        <v>0.99107602539900475</v>
      </c>
      <c r="D56" s="806"/>
      <c r="E56" s="772">
        <v>203</v>
      </c>
      <c r="F56" s="181">
        <f t="shared" si="1"/>
        <v>87.878787878787875</v>
      </c>
      <c r="G56" s="772"/>
      <c r="H56" s="772">
        <v>28</v>
      </c>
      <c r="I56" s="792">
        <f t="shared" si="2"/>
        <v>12.121212121212121</v>
      </c>
      <c r="J56" s="198"/>
    </row>
    <row r="57" spans="1:10" s="807" customFormat="1" ht="13">
      <c r="A57" s="33" t="s">
        <v>2032</v>
      </c>
      <c r="B57" s="182">
        <f t="shared" si="0"/>
        <v>331</v>
      </c>
      <c r="C57" s="408">
        <f t="shared" si="3"/>
        <v>1.4201132658314741</v>
      </c>
      <c r="D57" s="806"/>
      <c r="E57" s="772">
        <v>297</v>
      </c>
      <c r="F57" s="181">
        <f t="shared" si="1"/>
        <v>89.728096676737152</v>
      </c>
      <c r="G57" s="772"/>
      <c r="H57" s="772">
        <v>34</v>
      </c>
      <c r="I57" s="792">
        <f t="shared" si="2"/>
        <v>10.271903323262841</v>
      </c>
      <c r="J57" s="198"/>
    </row>
    <row r="58" spans="1:10" s="807" customFormat="1" ht="13">
      <c r="A58" s="81" t="s">
        <v>194</v>
      </c>
      <c r="B58" s="182">
        <f t="shared" si="0"/>
        <v>154</v>
      </c>
      <c r="C58" s="408">
        <f t="shared" si="3"/>
        <v>0.66071735026600309</v>
      </c>
      <c r="D58" s="806"/>
      <c r="E58" s="772">
        <v>133</v>
      </c>
      <c r="F58" s="181">
        <f t="shared" si="1"/>
        <v>86.36363636363636</v>
      </c>
      <c r="G58" s="772"/>
      <c r="H58" s="772">
        <v>21</v>
      </c>
      <c r="I58" s="792">
        <f t="shared" si="2"/>
        <v>13.636363636363635</v>
      </c>
      <c r="J58" s="198"/>
    </row>
    <row r="59" spans="1:10" ht="7" customHeight="1">
      <c r="B59" s="182" t="str">
        <f t="shared" si="0"/>
        <v/>
      </c>
      <c r="C59" s="408"/>
      <c r="D59" s="791"/>
      <c r="F59" s="181" t="str">
        <f t="shared" si="1"/>
        <v/>
      </c>
      <c r="G59" s="68"/>
      <c r="I59" s="792" t="str">
        <f t="shared" si="2"/>
        <v/>
      </c>
      <c r="J59" s="198"/>
    </row>
    <row r="60" spans="1:10" s="47" customFormat="1" ht="13">
      <c r="A60" s="47" t="s">
        <v>400</v>
      </c>
      <c r="B60" s="433">
        <f t="shared" si="0"/>
        <v>734</v>
      </c>
      <c r="C60" s="407">
        <f t="shared" si="3"/>
        <v>3.1491333447743264</v>
      </c>
      <c r="D60" s="575"/>
      <c r="E60" s="258">
        <f>E61</f>
        <v>637</v>
      </c>
      <c r="F60" s="403">
        <f t="shared" si="1"/>
        <v>86.78474114441417</v>
      </c>
      <c r="G60" s="426"/>
      <c r="H60" s="258">
        <f>H61</f>
        <v>97</v>
      </c>
      <c r="I60" s="403">
        <f t="shared" si="2"/>
        <v>13.215258855585832</v>
      </c>
      <c r="J60" s="198"/>
    </row>
    <row r="61" spans="1:10" s="805" customFormat="1" ht="13">
      <c r="A61" s="81" t="s">
        <v>401</v>
      </c>
      <c r="B61" s="182">
        <f t="shared" si="0"/>
        <v>734</v>
      </c>
      <c r="C61" s="408">
        <f t="shared" si="3"/>
        <v>3.1491333447743264</v>
      </c>
      <c r="D61" s="804"/>
      <c r="E61" s="180">
        <f>SUM(E62:E65)</f>
        <v>637</v>
      </c>
      <c r="F61" s="181">
        <f t="shared" si="1"/>
        <v>86.78474114441417</v>
      </c>
      <c r="G61" s="434"/>
      <c r="H61" s="180">
        <f>SUM(H62:H65)</f>
        <v>97</v>
      </c>
      <c r="I61" s="792">
        <f t="shared" si="2"/>
        <v>13.215258855585832</v>
      </c>
      <c r="J61" s="198"/>
    </row>
    <row r="62" spans="1:10" s="807" customFormat="1" ht="13">
      <c r="A62" s="81" t="s">
        <v>204</v>
      </c>
      <c r="B62" s="182">
        <f t="shared" si="0"/>
        <v>226</v>
      </c>
      <c r="C62" s="408">
        <f t="shared" si="3"/>
        <v>0.96962416337738111</v>
      </c>
      <c r="D62" s="806"/>
      <c r="E62" s="772">
        <v>193</v>
      </c>
      <c r="F62" s="181">
        <f t="shared" si="1"/>
        <v>85.398230088495581</v>
      </c>
      <c r="G62" s="772"/>
      <c r="H62" s="772">
        <v>33</v>
      </c>
      <c r="I62" s="792">
        <f t="shared" si="2"/>
        <v>14.601769911504425</v>
      </c>
      <c r="J62" s="198"/>
    </row>
    <row r="63" spans="1:10" s="807" customFormat="1" ht="13">
      <c r="A63" s="81" t="s">
        <v>205</v>
      </c>
      <c r="B63" s="182">
        <f t="shared" si="0"/>
        <v>263</v>
      </c>
      <c r="C63" s="408">
        <f t="shared" si="3"/>
        <v>1.1283679423373949</v>
      </c>
      <c r="D63" s="806"/>
      <c r="E63" s="772">
        <v>225</v>
      </c>
      <c r="F63" s="181">
        <f t="shared" si="1"/>
        <v>85.551330798479086</v>
      </c>
      <c r="G63" s="772"/>
      <c r="H63" s="772">
        <v>38</v>
      </c>
      <c r="I63" s="792">
        <f t="shared" si="2"/>
        <v>14.448669201520911</v>
      </c>
      <c r="J63" s="198"/>
    </row>
    <row r="64" spans="1:10" s="807" customFormat="1" ht="13">
      <c r="A64" s="81" t="s">
        <v>206</v>
      </c>
      <c r="B64" s="182">
        <f t="shared" si="0"/>
        <v>173</v>
      </c>
      <c r="C64" s="408">
        <f t="shared" si="3"/>
        <v>0.74223442594817235</v>
      </c>
      <c r="D64" s="806"/>
      <c r="E64" s="772">
        <v>156</v>
      </c>
      <c r="F64" s="181">
        <f t="shared" si="1"/>
        <v>90.173410404624278</v>
      </c>
      <c r="G64" s="772"/>
      <c r="H64" s="772">
        <v>17</v>
      </c>
      <c r="I64" s="792">
        <f t="shared" si="2"/>
        <v>9.8265895953757223</v>
      </c>
      <c r="J64" s="198"/>
    </row>
    <row r="65" spans="1:10" s="807" customFormat="1" ht="13">
      <c r="A65" s="81" t="s">
        <v>207</v>
      </c>
      <c r="B65" s="182">
        <f t="shared" si="0"/>
        <v>72</v>
      </c>
      <c r="C65" s="408">
        <f t="shared" si="3"/>
        <v>0.30890681311137808</v>
      </c>
      <c r="D65" s="806"/>
      <c r="E65" s="772">
        <v>63</v>
      </c>
      <c r="F65" s="181">
        <f t="shared" si="1"/>
        <v>87.5</v>
      </c>
      <c r="G65" s="772"/>
      <c r="H65" s="772">
        <v>9</v>
      </c>
      <c r="I65" s="792">
        <f t="shared" si="2"/>
        <v>12.5</v>
      </c>
      <c r="J65" s="198"/>
    </row>
    <row r="66" spans="1:10" ht="7" customHeight="1">
      <c r="B66" s="182" t="str">
        <f t="shared" si="0"/>
        <v/>
      </c>
      <c r="C66" s="408"/>
      <c r="D66" s="791"/>
      <c r="F66" s="181" t="str">
        <f t="shared" si="1"/>
        <v/>
      </c>
      <c r="G66" s="68"/>
      <c r="I66" s="792" t="str">
        <f t="shared" si="2"/>
        <v/>
      </c>
      <c r="J66" s="198"/>
    </row>
    <row r="67" spans="1:10" s="47" customFormat="1" ht="13">
      <c r="A67" s="47" t="s">
        <v>468</v>
      </c>
      <c r="B67" s="433">
        <f t="shared" si="0"/>
        <v>2794</v>
      </c>
      <c r="C67" s="407">
        <f t="shared" si="3"/>
        <v>11.987300497683199</v>
      </c>
      <c r="D67" s="575"/>
      <c r="E67" s="258">
        <f>E68</f>
        <v>2546</v>
      </c>
      <c r="F67" s="403">
        <f t="shared" si="1"/>
        <v>91.123836793128135</v>
      </c>
      <c r="G67" s="426"/>
      <c r="H67" s="258">
        <f>H68</f>
        <v>248</v>
      </c>
      <c r="I67" s="403">
        <f t="shared" si="2"/>
        <v>8.8761632068718672</v>
      </c>
      <c r="J67" s="198"/>
    </row>
    <row r="68" spans="1:10" s="805" customFormat="1" ht="13">
      <c r="A68" s="81" t="s">
        <v>209</v>
      </c>
      <c r="B68" s="182">
        <f t="shared" si="0"/>
        <v>2794</v>
      </c>
      <c r="C68" s="408">
        <f t="shared" si="3"/>
        <v>11.987300497683199</v>
      </c>
      <c r="D68" s="804"/>
      <c r="E68" s="180">
        <f>SUM(E69:E77)</f>
        <v>2546</v>
      </c>
      <c r="F68" s="181">
        <f t="shared" si="1"/>
        <v>91.123836793128135</v>
      </c>
      <c r="G68" s="434"/>
      <c r="H68" s="180">
        <f>SUM(H69:H77)</f>
        <v>248</v>
      </c>
      <c r="I68" s="792">
        <f t="shared" si="2"/>
        <v>8.8761632068718672</v>
      </c>
      <c r="J68" s="198"/>
    </row>
    <row r="69" spans="1:10" s="807" customFormat="1" ht="13">
      <c r="A69" s="33" t="s">
        <v>1456</v>
      </c>
      <c r="B69" s="182">
        <f t="shared" si="0"/>
        <v>330</v>
      </c>
      <c r="C69" s="408">
        <f t="shared" si="3"/>
        <v>1.4158228934271495</v>
      </c>
      <c r="D69" s="806"/>
      <c r="E69" s="772">
        <v>294</v>
      </c>
      <c r="F69" s="181">
        <f t="shared" si="1"/>
        <v>89.090909090909093</v>
      </c>
      <c r="G69" s="772"/>
      <c r="H69" s="772">
        <v>36</v>
      </c>
      <c r="I69" s="792">
        <f t="shared" si="2"/>
        <v>10.909090909090908</v>
      </c>
      <c r="J69" s="198"/>
    </row>
    <row r="70" spans="1:10" s="807" customFormat="1" ht="13">
      <c r="A70" s="81" t="s">
        <v>210</v>
      </c>
      <c r="B70" s="182">
        <f t="shared" si="0"/>
        <v>411</v>
      </c>
      <c r="C70" s="408">
        <f t="shared" si="3"/>
        <v>1.7633430581774499</v>
      </c>
      <c r="D70" s="806"/>
      <c r="E70" s="772">
        <v>369</v>
      </c>
      <c r="F70" s="181">
        <f t="shared" si="1"/>
        <v>89.78102189781022</v>
      </c>
      <c r="G70" s="772"/>
      <c r="H70" s="772">
        <v>42</v>
      </c>
      <c r="I70" s="792">
        <f t="shared" si="2"/>
        <v>10.218978102189782</v>
      </c>
      <c r="J70" s="198"/>
    </row>
    <row r="71" spans="1:10" s="807" customFormat="1" ht="13">
      <c r="A71" s="81" t="s">
        <v>212</v>
      </c>
      <c r="B71" s="182">
        <f t="shared" si="0"/>
        <v>510</v>
      </c>
      <c r="C71" s="408">
        <f t="shared" si="3"/>
        <v>2.1880899262055946</v>
      </c>
      <c r="D71" s="806"/>
      <c r="E71" s="772">
        <v>462</v>
      </c>
      <c r="F71" s="181">
        <f t="shared" si="1"/>
        <v>90.588235294117652</v>
      </c>
      <c r="G71" s="772"/>
      <c r="H71" s="772">
        <v>48</v>
      </c>
      <c r="I71" s="792">
        <f t="shared" si="2"/>
        <v>9.4117647058823533</v>
      </c>
      <c r="J71" s="198"/>
    </row>
    <row r="72" spans="1:10" s="807" customFormat="1" ht="13">
      <c r="A72" s="81" t="s">
        <v>214</v>
      </c>
      <c r="B72" s="182">
        <f t="shared" si="0"/>
        <v>160</v>
      </c>
      <c r="C72" s="408">
        <f t="shared" si="3"/>
        <v>0.68645958469195123</v>
      </c>
      <c r="D72" s="806"/>
      <c r="E72" s="772">
        <v>152</v>
      </c>
      <c r="F72" s="181">
        <f t="shared" si="1"/>
        <v>95</v>
      </c>
      <c r="G72" s="772"/>
      <c r="H72" s="772">
        <v>8</v>
      </c>
      <c r="I72" s="792">
        <f t="shared" si="2"/>
        <v>5</v>
      </c>
      <c r="J72" s="198"/>
    </row>
    <row r="73" spans="1:10" s="807" customFormat="1" ht="13">
      <c r="A73" s="81" t="s">
        <v>213</v>
      </c>
      <c r="B73" s="182">
        <f t="shared" si="0"/>
        <v>205</v>
      </c>
      <c r="C73" s="408">
        <f t="shared" si="3"/>
        <v>0.87952634288656262</v>
      </c>
      <c r="D73" s="806"/>
      <c r="E73" s="772">
        <v>187</v>
      </c>
      <c r="F73" s="181">
        <f t="shared" si="1"/>
        <v>91.219512195121951</v>
      </c>
      <c r="G73" s="772"/>
      <c r="H73" s="772">
        <v>18</v>
      </c>
      <c r="I73" s="792">
        <f t="shared" si="2"/>
        <v>8.7804878048780477</v>
      </c>
      <c r="J73" s="198"/>
    </row>
    <row r="74" spans="1:10" s="807" customFormat="1" ht="13">
      <c r="A74" s="81" t="s">
        <v>211</v>
      </c>
      <c r="B74" s="182">
        <f t="shared" si="0"/>
        <v>289</v>
      </c>
      <c r="C74" s="408">
        <f t="shared" si="3"/>
        <v>1.2399176248498369</v>
      </c>
      <c r="D74" s="806"/>
      <c r="E74" s="772">
        <v>274</v>
      </c>
      <c r="F74" s="181">
        <f t="shared" si="1"/>
        <v>94.809688581314873</v>
      </c>
      <c r="G74" s="772"/>
      <c r="H74" s="772">
        <v>15</v>
      </c>
      <c r="I74" s="792">
        <f t="shared" si="2"/>
        <v>5.1903114186851207</v>
      </c>
      <c r="J74" s="198"/>
    </row>
    <row r="75" spans="1:10" s="807" customFormat="1" ht="13">
      <c r="A75" s="81" t="s">
        <v>215</v>
      </c>
      <c r="B75" s="182">
        <f t="shared" si="0"/>
        <v>303</v>
      </c>
      <c r="C75" s="408">
        <f t="shared" si="3"/>
        <v>1.2999828385103827</v>
      </c>
      <c r="D75" s="806"/>
      <c r="E75" s="772">
        <v>280</v>
      </c>
      <c r="F75" s="181">
        <f t="shared" si="1"/>
        <v>92.409240924092401</v>
      </c>
      <c r="G75" s="772"/>
      <c r="H75" s="772">
        <v>23</v>
      </c>
      <c r="I75" s="792">
        <f t="shared" si="2"/>
        <v>7.5907590759075907</v>
      </c>
      <c r="J75" s="198"/>
    </row>
    <row r="76" spans="1:10" s="807" customFormat="1" ht="13">
      <c r="A76" s="81" t="s">
        <v>217</v>
      </c>
      <c r="B76" s="182">
        <f t="shared" ref="B76:B101" si="4">IF(A76&lt;&gt;0,E76+H76,"")</f>
        <v>275</v>
      </c>
      <c r="C76" s="408">
        <f t="shared" si="3"/>
        <v>1.1798524111892912</v>
      </c>
      <c r="D76" s="806"/>
      <c r="E76" s="772">
        <v>239</v>
      </c>
      <c r="F76" s="181">
        <f t="shared" ref="F76:F101" si="5">IF(A76&lt;&gt;0,E76/B76*100,"")</f>
        <v>86.909090909090907</v>
      </c>
      <c r="G76" s="772"/>
      <c r="H76" s="772">
        <v>36</v>
      </c>
      <c r="I76" s="792">
        <f t="shared" ref="I76:I101" si="6">IF(A76&lt;&gt;0,H76/B76*100,"")</f>
        <v>13.090909090909092</v>
      </c>
      <c r="J76" s="198"/>
    </row>
    <row r="77" spans="1:10" s="807" customFormat="1" ht="13">
      <c r="A77" s="81" t="s">
        <v>403</v>
      </c>
      <c r="B77" s="182">
        <f t="shared" si="4"/>
        <v>311</v>
      </c>
      <c r="C77" s="408">
        <f t="shared" ref="C77:C101" si="7">(B77/$B$11)*100</f>
        <v>1.3343058177449802</v>
      </c>
      <c r="D77" s="806"/>
      <c r="E77" s="772">
        <v>289</v>
      </c>
      <c r="F77" s="181">
        <f t="shared" si="5"/>
        <v>92.926045016077168</v>
      </c>
      <c r="G77" s="772"/>
      <c r="H77" s="772">
        <v>22</v>
      </c>
      <c r="I77" s="792">
        <f t="shared" si="6"/>
        <v>7.07395498392283</v>
      </c>
      <c r="J77" s="198"/>
    </row>
    <row r="78" spans="1:10" ht="8.25" customHeight="1">
      <c r="B78" s="182" t="str">
        <f t="shared" si="4"/>
        <v/>
      </c>
      <c r="C78" s="408"/>
      <c r="D78" s="791"/>
      <c r="F78" s="181" t="str">
        <f t="shared" si="5"/>
        <v/>
      </c>
      <c r="G78" s="68"/>
      <c r="I78" s="792" t="str">
        <f t="shared" si="6"/>
        <v/>
      </c>
      <c r="J78" s="198"/>
    </row>
    <row r="79" spans="1:10" s="47" customFormat="1" ht="13">
      <c r="A79" s="47" t="s">
        <v>397</v>
      </c>
      <c r="B79" s="433">
        <f t="shared" si="4"/>
        <v>1844</v>
      </c>
      <c r="C79" s="407">
        <f t="shared" si="7"/>
        <v>7.9114467135747377</v>
      </c>
      <c r="D79" s="575"/>
      <c r="E79" s="258">
        <f>E80+E82+E89+E91</f>
        <v>1669</v>
      </c>
      <c r="F79" s="403">
        <f t="shared" si="5"/>
        <v>90.509761388286336</v>
      </c>
      <c r="G79" s="426"/>
      <c r="H79" s="258">
        <f>H80+H82+H89+H91</f>
        <v>175</v>
      </c>
      <c r="I79" s="403">
        <f t="shared" si="6"/>
        <v>9.4902386117136661</v>
      </c>
      <c r="J79" s="198"/>
    </row>
    <row r="80" spans="1:10" s="805" customFormat="1" ht="13">
      <c r="A80" s="81" t="s">
        <v>398</v>
      </c>
      <c r="B80" s="182">
        <f t="shared" si="4"/>
        <v>252</v>
      </c>
      <c r="C80" s="408">
        <f t="shared" si="7"/>
        <v>1.0811738458898232</v>
      </c>
      <c r="D80" s="804"/>
      <c r="E80" s="772">
        <v>232</v>
      </c>
      <c r="F80" s="181">
        <f t="shared" si="5"/>
        <v>92.063492063492063</v>
      </c>
      <c r="G80" s="772"/>
      <c r="H80" s="772">
        <v>20</v>
      </c>
      <c r="I80" s="792">
        <f t="shared" si="6"/>
        <v>7.9365079365079358</v>
      </c>
      <c r="J80" s="198"/>
    </row>
    <row r="81" spans="1:10" ht="9" customHeight="1">
      <c r="B81" s="182" t="str">
        <f t="shared" si="4"/>
        <v/>
      </c>
      <c r="C81" s="408"/>
      <c r="D81" s="791"/>
      <c r="F81" s="181" t="str">
        <f t="shared" si="5"/>
        <v/>
      </c>
      <c r="G81" s="68"/>
      <c r="I81" s="792" t="str">
        <f t="shared" si="6"/>
        <v/>
      </c>
      <c r="J81" s="198"/>
    </row>
    <row r="82" spans="1:10" s="805" customFormat="1" ht="13">
      <c r="A82" s="81" t="s">
        <v>195</v>
      </c>
      <c r="B82" s="182">
        <f t="shared" si="4"/>
        <v>1154</v>
      </c>
      <c r="C82" s="408">
        <f t="shared" si="7"/>
        <v>4.9510897545906989</v>
      </c>
      <c r="D82" s="804"/>
      <c r="E82" s="180">
        <f>SUM(E83:E87)</f>
        <v>1038</v>
      </c>
      <c r="F82" s="181">
        <f t="shared" si="5"/>
        <v>89.948006932409015</v>
      </c>
      <c r="G82" s="434"/>
      <c r="H82" s="180">
        <f>SUM(H83:H87)</f>
        <v>116</v>
      </c>
      <c r="I82" s="792">
        <f t="shared" si="6"/>
        <v>10.051993067590988</v>
      </c>
      <c r="J82" s="198"/>
    </row>
    <row r="83" spans="1:10" s="807" customFormat="1" ht="13">
      <c r="A83" s="81" t="s">
        <v>196</v>
      </c>
      <c r="B83" s="182">
        <f>IF(A83&lt;&gt;0,E83+H83,"")</f>
        <v>242</v>
      </c>
      <c r="C83" s="408">
        <f t="shared" si="7"/>
        <v>1.0382701218465762</v>
      </c>
      <c r="D83" s="806"/>
      <c r="E83" s="772">
        <v>224</v>
      </c>
      <c r="F83" s="181">
        <f t="shared" si="5"/>
        <v>92.561983471074385</v>
      </c>
      <c r="G83" s="772"/>
      <c r="H83" s="772">
        <v>18</v>
      </c>
      <c r="I83" s="792">
        <f>IF(A83&lt;&gt;0,H83/B83*100,"")</f>
        <v>7.4380165289256199</v>
      </c>
      <c r="J83" s="198"/>
    </row>
    <row r="84" spans="1:10" s="807" customFormat="1" ht="13">
      <c r="A84" s="81" t="s">
        <v>197</v>
      </c>
      <c r="B84" s="182">
        <f>IF(A84&lt;&gt;0,E84+H84,"")</f>
        <v>297</v>
      </c>
      <c r="C84" s="408">
        <f t="shared" si="7"/>
        <v>1.2742406040844345</v>
      </c>
      <c r="D84" s="806"/>
      <c r="E84" s="772">
        <v>262</v>
      </c>
      <c r="F84" s="181">
        <f t="shared" si="5"/>
        <v>88.215488215488207</v>
      </c>
      <c r="G84" s="772"/>
      <c r="H84" s="772">
        <v>35</v>
      </c>
      <c r="I84" s="792">
        <f>IF(A84&lt;&gt;0,H84/B84*100,"")</f>
        <v>11.784511784511785</v>
      </c>
      <c r="J84" s="198"/>
    </row>
    <row r="85" spans="1:10" s="807" customFormat="1" ht="13">
      <c r="A85" s="81" t="s">
        <v>199</v>
      </c>
      <c r="B85" s="182">
        <f t="shared" si="4"/>
        <v>125</v>
      </c>
      <c r="C85" s="408">
        <f t="shared" si="7"/>
        <v>0.53629655054058689</v>
      </c>
      <c r="D85" s="806"/>
      <c r="E85" s="772">
        <v>113</v>
      </c>
      <c r="F85" s="181">
        <f t="shared" si="5"/>
        <v>90.4</v>
      </c>
      <c r="G85" s="772"/>
      <c r="H85" s="772">
        <v>12</v>
      </c>
      <c r="I85" s="792">
        <f t="shared" si="6"/>
        <v>9.6</v>
      </c>
      <c r="J85" s="198"/>
    </row>
    <row r="86" spans="1:10" s="807" customFormat="1" ht="13">
      <c r="A86" s="81" t="s">
        <v>198</v>
      </c>
      <c r="B86" s="182">
        <f t="shared" si="4"/>
        <v>81</v>
      </c>
      <c r="C86" s="408">
        <f t="shared" si="7"/>
        <v>0.34752016475030034</v>
      </c>
      <c r="D86" s="806"/>
      <c r="E86" s="772">
        <v>75</v>
      </c>
      <c r="F86" s="181">
        <f t="shared" si="5"/>
        <v>92.592592592592595</v>
      </c>
      <c r="G86" s="772"/>
      <c r="H86" s="772">
        <v>6</v>
      </c>
      <c r="I86" s="792">
        <f t="shared" si="6"/>
        <v>7.4074074074074066</v>
      </c>
      <c r="J86" s="198"/>
    </row>
    <row r="87" spans="1:10" s="807" customFormat="1" ht="13">
      <c r="A87" s="81" t="s">
        <v>1228</v>
      </c>
      <c r="B87" s="182">
        <f t="shared" si="4"/>
        <v>409</v>
      </c>
      <c r="C87" s="408">
        <f t="shared" si="7"/>
        <v>1.7547623133688004</v>
      </c>
      <c r="D87" s="806"/>
      <c r="E87" s="772">
        <v>364</v>
      </c>
      <c r="F87" s="181">
        <f t="shared" si="5"/>
        <v>88.997555012224936</v>
      </c>
      <c r="G87" s="772"/>
      <c r="H87" s="772">
        <v>45</v>
      </c>
      <c r="I87" s="792">
        <f t="shared" si="6"/>
        <v>11.002444987775061</v>
      </c>
      <c r="J87" s="198"/>
    </row>
    <row r="88" spans="1:10" ht="7.5" customHeight="1">
      <c r="B88" s="182" t="str">
        <f t="shared" si="4"/>
        <v/>
      </c>
      <c r="C88" s="408"/>
      <c r="D88" s="791"/>
      <c r="E88" s="259"/>
      <c r="F88" s="181" t="str">
        <f t="shared" si="5"/>
        <v/>
      </c>
      <c r="G88" s="259"/>
      <c r="H88" s="259"/>
      <c r="I88" s="792" t="str">
        <f t="shared" si="6"/>
        <v/>
      </c>
      <c r="J88" s="198"/>
    </row>
    <row r="89" spans="1:10" s="805" customFormat="1" ht="13">
      <c r="A89" s="81" t="s">
        <v>201</v>
      </c>
      <c r="B89" s="182">
        <f t="shared" si="4"/>
        <v>193</v>
      </c>
      <c r="C89" s="408">
        <f t="shared" si="7"/>
        <v>0.82804187403466623</v>
      </c>
      <c r="D89" s="804"/>
      <c r="E89" s="772">
        <v>176</v>
      </c>
      <c r="F89" s="181">
        <f t="shared" si="5"/>
        <v>91.191709844559583</v>
      </c>
      <c r="G89" s="772"/>
      <c r="H89" s="772">
        <v>17</v>
      </c>
      <c r="I89" s="792">
        <f t="shared" si="6"/>
        <v>8.8082901554404138</v>
      </c>
      <c r="J89" s="198"/>
    </row>
    <row r="90" spans="1:10" ht="6.75" customHeight="1">
      <c r="B90" s="182" t="str">
        <f t="shared" si="4"/>
        <v/>
      </c>
      <c r="C90" s="408"/>
      <c r="D90" s="791"/>
      <c r="E90" s="259"/>
      <c r="F90" s="181" t="str">
        <f t="shared" si="5"/>
        <v/>
      </c>
      <c r="G90" s="259"/>
      <c r="H90" s="259"/>
      <c r="I90" s="792" t="str">
        <f t="shared" si="6"/>
        <v/>
      </c>
      <c r="J90" s="198"/>
    </row>
    <row r="91" spans="1:10" s="805" customFormat="1" ht="13">
      <c r="A91" s="81" t="s">
        <v>202</v>
      </c>
      <c r="B91" s="182">
        <f t="shared" si="4"/>
        <v>245</v>
      </c>
      <c r="C91" s="408">
        <f t="shared" si="7"/>
        <v>1.0511412390595503</v>
      </c>
      <c r="D91" s="804"/>
      <c r="E91" s="772">
        <v>223</v>
      </c>
      <c r="F91" s="181">
        <f t="shared" si="5"/>
        <v>91.020408163265316</v>
      </c>
      <c r="G91" s="772"/>
      <c r="H91" s="772">
        <v>22</v>
      </c>
      <c r="I91" s="792">
        <f t="shared" si="6"/>
        <v>8.9795918367346932</v>
      </c>
      <c r="J91" s="198"/>
    </row>
    <row r="92" spans="1:10" s="805" customFormat="1" ht="9" customHeight="1">
      <c r="A92" s="81"/>
      <c r="B92" s="182" t="str">
        <f t="shared" si="4"/>
        <v/>
      </c>
      <c r="C92" s="408"/>
      <c r="D92" s="804"/>
      <c r="E92" s="259"/>
      <c r="F92" s="181" t="str">
        <f t="shared" si="5"/>
        <v/>
      </c>
      <c r="G92" s="259"/>
      <c r="H92" s="259"/>
      <c r="I92" s="792"/>
      <c r="J92" s="198"/>
    </row>
    <row r="93" spans="1:10" s="805" customFormat="1" ht="13">
      <c r="A93" s="33" t="s">
        <v>1505</v>
      </c>
      <c r="B93" s="182">
        <f t="shared" si="4"/>
        <v>393</v>
      </c>
      <c r="C93" s="408">
        <f t="shared" si="7"/>
        <v>1.6861163548996052</v>
      </c>
      <c r="D93" s="804"/>
      <c r="E93" s="564">
        <v>350</v>
      </c>
      <c r="F93" s="181">
        <f t="shared" si="5"/>
        <v>89.05852417302799</v>
      </c>
      <c r="G93" s="564"/>
      <c r="H93" s="772">
        <v>43</v>
      </c>
      <c r="I93" s="792">
        <f t="shared" si="6"/>
        <v>10.941475826972011</v>
      </c>
      <c r="J93" s="198"/>
    </row>
    <row r="94" spans="1:10" ht="7.5" customHeight="1">
      <c r="B94" s="182" t="str">
        <f t="shared" si="4"/>
        <v/>
      </c>
      <c r="C94" s="408"/>
      <c r="D94" s="791"/>
      <c r="F94" s="181" t="str">
        <f t="shared" si="5"/>
        <v/>
      </c>
      <c r="G94" s="68"/>
      <c r="I94" s="792" t="str">
        <f t="shared" si="6"/>
        <v/>
      </c>
      <c r="J94" s="198"/>
    </row>
    <row r="95" spans="1:10" s="47" customFormat="1" ht="13">
      <c r="A95" s="47" t="s">
        <v>1229</v>
      </c>
      <c r="B95" s="433">
        <f t="shared" si="4"/>
        <v>8423</v>
      </c>
      <c r="C95" s="407">
        <f t="shared" si="7"/>
        <v>36.137806761626912</v>
      </c>
      <c r="D95" s="575"/>
      <c r="E95" s="258">
        <f>SUM(E96:E101)</f>
        <v>7534</v>
      </c>
      <c r="F95" s="403">
        <f t="shared" si="5"/>
        <v>89.445565712928882</v>
      </c>
      <c r="G95" s="426"/>
      <c r="H95" s="258">
        <f>SUM(H96:H101)</f>
        <v>889</v>
      </c>
      <c r="I95" s="403">
        <f t="shared" si="6"/>
        <v>10.554434287071114</v>
      </c>
      <c r="J95" s="198"/>
    </row>
    <row r="96" spans="1:10" s="807" customFormat="1" ht="13">
      <c r="A96" s="81" t="s">
        <v>411</v>
      </c>
      <c r="B96" s="182">
        <f t="shared" si="4"/>
        <v>2321</v>
      </c>
      <c r="C96" s="408">
        <f t="shared" si="7"/>
        <v>9.9579543504376193</v>
      </c>
      <c r="D96" s="806"/>
      <c r="E96" s="772">
        <v>2093</v>
      </c>
      <c r="F96" s="181">
        <f t="shared" si="5"/>
        <v>90.1766479965532</v>
      </c>
      <c r="G96" s="772"/>
      <c r="H96" s="772">
        <v>228</v>
      </c>
      <c r="I96" s="792">
        <f t="shared" si="6"/>
        <v>9.8233520034467912</v>
      </c>
      <c r="J96" s="198"/>
    </row>
    <row r="97" spans="1:10" s="807" customFormat="1" ht="13">
      <c r="A97" s="81" t="s">
        <v>412</v>
      </c>
      <c r="B97" s="182">
        <f t="shared" si="4"/>
        <v>1699</v>
      </c>
      <c r="C97" s="408">
        <f t="shared" si="7"/>
        <v>7.289342714947658</v>
      </c>
      <c r="D97" s="806"/>
      <c r="E97" s="772">
        <v>1534</v>
      </c>
      <c r="F97" s="181">
        <f t="shared" si="5"/>
        <v>90.28840494408476</v>
      </c>
      <c r="G97" s="772"/>
      <c r="H97" s="772">
        <v>165</v>
      </c>
      <c r="I97" s="792">
        <f t="shared" si="6"/>
        <v>9.7115950559152431</v>
      </c>
      <c r="J97" s="198"/>
    </row>
    <row r="98" spans="1:10" s="807" customFormat="1" ht="13">
      <c r="A98" s="81" t="s">
        <v>413</v>
      </c>
      <c r="B98" s="182">
        <f t="shared" si="4"/>
        <v>1737</v>
      </c>
      <c r="C98" s="408">
        <f t="shared" si="7"/>
        <v>7.4523768663119956</v>
      </c>
      <c r="D98" s="806"/>
      <c r="E98" s="772">
        <v>1533</v>
      </c>
      <c r="F98" s="181">
        <f t="shared" si="5"/>
        <v>88.255613126079453</v>
      </c>
      <c r="G98" s="772"/>
      <c r="H98" s="772">
        <v>204</v>
      </c>
      <c r="I98" s="792">
        <f t="shared" si="6"/>
        <v>11.744386873920552</v>
      </c>
      <c r="J98" s="198"/>
    </row>
    <row r="99" spans="1:10" s="807" customFormat="1" ht="13">
      <c r="A99" s="33" t="s">
        <v>414</v>
      </c>
      <c r="B99" s="182">
        <f t="shared" si="4"/>
        <v>1120</v>
      </c>
      <c r="C99" s="408">
        <f t="shared" si="7"/>
        <v>4.8052170928436588</v>
      </c>
      <c r="D99" s="806"/>
      <c r="E99" s="772">
        <v>993</v>
      </c>
      <c r="F99" s="181">
        <f t="shared" si="5"/>
        <v>88.660714285714278</v>
      </c>
      <c r="G99" s="772"/>
      <c r="H99" s="772">
        <v>127</v>
      </c>
      <c r="I99" s="792">
        <f t="shared" si="6"/>
        <v>11.339285714285714</v>
      </c>
      <c r="J99" s="198"/>
    </row>
    <row r="100" spans="1:10" s="807" customFormat="1" ht="13">
      <c r="A100" s="81" t="s">
        <v>568</v>
      </c>
      <c r="B100" s="182">
        <f>IF(A100&lt;&gt;0,E100+H100,"")</f>
        <v>1093</v>
      </c>
      <c r="C100" s="391">
        <f>(B100/$B$11)*100</f>
        <v>4.6893770379268922</v>
      </c>
      <c r="D100" s="808"/>
      <c r="E100" s="772">
        <v>977</v>
      </c>
      <c r="F100" s="181">
        <f t="shared" si="5"/>
        <v>89.387008234217745</v>
      </c>
      <c r="G100" s="772"/>
      <c r="H100" s="772">
        <v>116</v>
      </c>
      <c r="I100" s="803">
        <f>IF(A100&lt;&gt;0,H100/B100*100,"")</f>
        <v>10.612991765782251</v>
      </c>
      <c r="J100" s="198"/>
    </row>
    <row r="101" spans="1:10" s="807" customFormat="1" ht="13">
      <c r="A101" s="33" t="s">
        <v>1535</v>
      </c>
      <c r="B101" s="182">
        <f t="shared" si="4"/>
        <v>453</v>
      </c>
      <c r="C101" s="391">
        <f t="shared" si="7"/>
        <v>1.9435386991590871</v>
      </c>
      <c r="D101" s="808"/>
      <c r="E101" s="772">
        <v>404</v>
      </c>
      <c r="F101" s="181">
        <f t="shared" si="5"/>
        <v>89.183222958057399</v>
      </c>
      <c r="G101" s="772"/>
      <c r="H101" s="772">
        <v>49</v>
      </c>
      <c r="I101" s="803">
        <f t="shared" si="6"/>
        <v>10.816777041942604</v>
      </c>
      <c r="J101" s="65"/>
    </row>
    <row r="102" spans="1:10" s="807" customFormat="1" ht="6.75" customHeight="1" thickBot="1">
      <c r="A102" s="86"/>
      <c r="B102" s="800"/>
      <c r="C102" s="435"/>
      <c r="D102" s="809"/>
      <c r="E102" s="185"/>
      <c r="F102" s="183"/>
      <c r="G102" s="436"/>
      <c r="H102" s="185"/>
      <c r="I102" s="183"/>
      <c r="J102" s="437"/>
    </row>
    <row r="103" spans="1:10" s="807" customFormat="1" ht="7.5" customHeight="1">
      <c r="A103" s="81"/>
      <c r="B103" s="793"/>
      <c r="C103" s="391"/>
      <c r="D103" s="810"/>
      <c r="E103" s="257"/>
      <c r="F103" s="377"/>
      <c r="G103" s="438"/>
      <c r="H103" s="257"/>
      <c r="I103" s="377"/>
      <c r="J103" s="198"/>
    </row>
    <row r="104" spans="1:10">
      <c r="A104" s="14" t="s">
        <v>1499</v>
      </c>
    </row>
    <row r="105" spans="1:10">
      <c r="A105" s="81" t="s">
        <v>1280</v>
      </c>
    </row>
    <row r="106" spans="1:10" ht="6.75" customHeight="1"/>
    <row r="107" spans="1:10">
      <c r="A107" s="81" t="s">
        <v>1231</v>
      </c>
    </row>
    <row r="108" spans="1:10">
      <c r="A108" s="81" t="s">
        <v>1232</v>
      </c>
    </row>
  </sheetData>
  <mergeCells count="3">
    <mergeCell ref="B7:C7"/>
    <mergeCell ref="E7:F7"/>
    <mergeCell ref="H7:I7"/>
  </mergeCells>
  <conditionalFormatting sqref="A1:XFD56 A58:XFD1048576 B57:XFD57">
    <cfRule type="cellIs" dxfId="9" priority="2" operator="equal">
      <formula>0</formula>
    </cfRule>
  </conditionalFormatting>
  <conditionalFormatting sqref="A57">
    <cfRule type="cellIs" dxfId="1" priority="1" operator="equal">
      <formula>0</formula>
    </cfRule>
  </conditionalFormatting>
  <pageMargins left="0.7" right="0.7" top="0.75" bottom="0.75" header="0.3" footer="0.3"/>
  <pageSetup orientation="portrait" horizontalDpi="4294967293" vertic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theme="4" tint="-0.249977111117893"/>
  </sheetPr>
  <dimension ref="A1:J60"/>
  <sheetViews>
    <sheetView workbookViewId="0">
      <selection activeCell="A2" sqref="A2"/>
    </sheetView>
  </sheetViews>
  <sheetFormatPr baseColWidth="10" defaultRowHeight="12.5"/>
  <cols>
    <col min="1" max="1" width="42.1796875" style="81" customWidth="1"/>
    <col min="2" max="2" width="8.453125" style="811" customWidth="1"/>
    <col min="3" max="3" width="8.7265625" style="89" customWidth="1"/>
    <col min="4" max="4" width="3.7265625" style="89" customWidth="1"/>
    <col min="5" max="5" width="8.7265625" style="812" customWidth="1"/>
    <col min="6" max="6" width="8.54296875" style="89" customWidth="1"/>
    <col min="7" max="7" width="3.7265625" style="89" customWidth="1"/>
    <col min="8" max="8" width="9.453125" style="89" customWidth="1"/>
    <col min="9" max="9" width="10" style="813" customWidth="1"/>
    <col min="10" max="10" width="3.1796875" style="81" customWidth="1"/>
    <col min="11" max="256" width="10.81640625" style="81"/>
    <col min="257" max="257" width="42.1796875" style="81" customWidth="1"/>
    <col min="258" max="258" width="8.453125" style="81" customWidth="1"/>
    <col min="259" max="259" width="8.7265625" style="81" customWidth="1"/>
    <col min="260" max="260" width="3.7265625" style="81" customWidth="1"/>
    <col min="261" max="261" width="8.7265625" style="81" customWidth="1"/>
    <col min="262" max="262" width="8.54296875" style="81" customWidth="1"/>
    <col min="263" max="263" width="3.7265625" style="81" customWidth="1"/>
    <col min="264" max="264" width="9.453125" style="81" customWidth="1"/>
    <col min="265" max="265" width="10" style="81" customWidth="1"/>
    <col min="266" max="266" width="3.1796875" style="81" customWidth="1"/>
    <col min="267" max="512" width="10.81640625" style="81"/>
    <col min="513" max="513" width="42.1796875" style="81" customWidth="1"/>
    <col min="514" max="514" width="8.453125" style="81" customWidth="1"/>
    <col min="515" max="515" width="8.7265625" style="81" customWidth="1"/>
    <col min="516" max="516" width="3.7265625" style="81" customWidth="1"/>
    <col min="517" max="517" width="8.7265625" style="81" customWidth="1"/>
    <col min="518" max="518" width="8.54296875" style="81" customWidth="1"/>
    <col min="519" max="519" width="3.7265625" style="81" customWidth="1"/>
    <col min="520" max="520" width="9.453125" style="81" customWidth="1"/>
    <col min="521" max="521" width="10" style="81" customWidth="1"/>
    <col min="522" max="522" width="3.1796875" style="81" customWidth="1"/>
    <col min="523" max="768" width="10.81640625" style="81"/>
    <col min="769" max="769" width="42.1796875" style="81" customWidth="1"/>
    <col min="770" max="770" width="8.453125" style="81" customWidth="1"/>
    <col min="771" max="771" width="8.7265625" style="81" customWidth="1"/>
    <col min="772" max="772" width="3.7265625" style="81" customWidth="1"/>
    <col min="773" max="773" width="8.7265625" style="81" customWidth="1"/>
    <col min="774" max="774" width="8.54296875" style="81" customWidth="1"/>
    <col min="775" max="775" width="3.7265625" style="81" customWidth="1"/>
    <col min="776" max="776" width="9.453125" style="81" customWidth="1"/>
    <col min="777" max="777" width="10" style="81" customWidth="1"/>
    <col min="778" max="778" width="3.1796875" style="81" customWidth="1"/>
    <col min="779" max="1024" width="10.81640625" style="81"/>
    <col min="1025" max="1025" width="42.1796875" style="81" customWidth="1"/>
    <col min="1026" max="1026" width="8.453125" style="81" customWidth="1"/>
    <col min="1027" max="1027" width="8.7265625" style="81" customWidth="1"/>
    <col min="1028" max="1028" width="3.7265625" style="81" customWidth="1"/>
    <col min="1029" max="1029" width="8.7265625" style="81" customWidth="1"/>
    <col min="1030" max="1030" width="8.54296875" style="81" customWidth="1"/>
    <col min="1031" max="1031" width="3.7265625" style="81" customWidth="1"/>
    <col min="1032" max="1032" width="9.453125" style="81" customWidth="1"/>
    <col min="1033" max="1033" width="10" style="81" customWidth="1"/>
    <col min="1034" max="1034" width="3.1796875" style="81" customWidth="1"/>
    <col min="1035" max="1280" width="10.81640625" style="81"/>
    <col min="1281" max="1281" width="42.1796875" style="81" customWidth="1"/>
    <col min="1282" max="1282" width="8.453125" style="81" customWidth="1"/>
    <col min="1283" max="1283" width="8.7265625" style="81" customWidth="1"/>
    <col min="1284" max="1284" width="3.7265625" style="81" customWidth="1"/>
    <col min="1285" max="1285" width="8.7265625" style="81" customWidth="1"/>
    <col min="1286" max="1286" width="8.54296875" style="81" customWidth="1"/>
    <col min="1287" max="1287" width="3.7265625" style="81" customWidth="1"/>
    <col min="1288" max="1288" width="9.453125" style="81" customWidth="1"/>
    <col min="1289" max="1289" width="10" style="81" customWidth="1"/>
    <col min="1290" max="1290" width="3.1796875" style="81" customWidth="1"/>
    <col min="1291" max="1536" width="10.81640625" style="81"/>
    <col min="1537" max="1537" width="42.1796875" style="81" customWidth="1"/>
    <col min="1538" max="1538" width="8.453125" style="81" customWidth="1"/>
    <col min="1539" max="1539" width="8.7265625" style="81" customWidth="1"/>
    <col min="1540" max="1540" width="3.7265625" style="81" customWidth="1"/>
    <col min="1541" max="1541" width="8.7265625" style="81" customWidth="1"/>
    <col min="1542" max="1542" width="8.54296875" style="81" customWidth="1"/>
    <col min="1543" max="1543" width="3.7265625" style="81" customWidth="1"/>
    <col min="1544" max="1544" width="9.453125" style="81" customWidth="1"/>
    <col min="1545" max="1545" width="10" style="81" customWidth="1"/>
    <col min="1546" max="1546" width="3.1796875" style="81" customWidth="1"/>
    <col min="1547" max="1792" width="10.81640625" style="81"/>
    <col min="1793" max="1793" width="42.1796875" style="81" customWidth="1"/>
    <col min="1794" max="1794" width="8.453125" style="81" customWidth="1"/>
    <col min="1795" max="1795" width="8.7265625" style="81" customWidth="1"/>
    <col min="1796" max="1796" width="3.7265625" style="81" customWidth="1"/>
    <col min="1797" max="1797" width="8.7265625" style="81" customWidth="1"/>
    <col min="1798" max="1798" width="8.54296875" style="81" customWidth="1"/>
    <col min="1799" max="1799" width="3.7265625" style="81" customWidth="1"/>
    <col min="1800" max="1800" width="9.453125" style="81" customWidth="1"/>
    <col min="1801" max="1801" width="10" style="81" customWidth="1"/>
    <col min="1802" max="1802" width="3.1796875" style="81" customWidth="1"/>
    <col min="1803" max="2048" width="10.81640625" style="81"/>
    <col min="2049" max="2049" width="42.1796875" style="81" customWidth="1"/>
    <col min="2050" max="2050" width="8.453125" style="81" customWidth="1"/>
    <col min="2051" max="2051" width="8.7265625" style="81" customWidth="1"/>
    <col min="2052" max="2052" width="3.7265625" style="81" customWidth="1"/>
    <col min="2053" max="2053" width="8.7265625" style="81" customWidth="1"/>
    <col min="2054" max="2054" width="8.54296875" style="81" customWidth="1"/>
    <col min="2055" max="2055" width="3.7265625" style="81" customWidth="1"/>
    <col min="2056" max="2056" width="9.453125" style="81" customWidth="1"/>
    <col min="2057" max="2057" width="10" style="81" customWidth="1"/>
    <col min="2058" max="2058" width="3.1796875" style="81" customWidth="1"/>
    <col min="2059" max="2304" width="10.81640625" style="81"/>
    <col min="2305" max="2305" width="42.1796875" style="81" customWidth="1"/>
    <col min="2306" max="2306" width="8.453125" style="81" customWidth="1"/>
    <col min="2307" max="2307" width="8.7265625" style="81" customWidth="1"/>
    <col min="2308" max="2308" width="3.7265625" style="81" customWidth="1"/>
    <col min="2309" max="2309" width="8.7265625" style="81" customWidth="1"/>
    <col min="2310" max="2310" width="8.54296875" style="81" customWidth="1"/>
    <col min="2311" max="2311" width="3.7265625" style="81" customWidth="1"/>
    <col min="2312" max="2312" width="9.453125" style="81" customWidth="1"/>
    <col min="2313" max="2313" width="10" style="81" customWidth="1"/>
    <col min="2314" max="2314" width="3.1796875" style="81" customWidth="1"/>
    <col min="2315" max="2560" width="10.81640625" style="81"/>
    <col min="2561" max="2561" width="42.1796875" style="81" customWidth="1"/>
    <col min="2562" max="2562" width="8.453125" style="81" customWidth="1"/>
    <col min="2563" max="2563" width="8.7265625" style="81" customWidth="1"/>
    <col min="2564" max="2564" width="3.7265625" style="81" customWidth="1"/>
    <col min="2565" max="2565" width="8.7265625" style="81" customWidth="1"/>
    <col min="2566" max="2566" width="8.54296875" style="81" customWidth="1"/>
    <col min="2567" max="2567" width="3.7265625" style="81" customWidth="1"/>
    <col min="2568" max="2568" width="9.453125" style="81" customWidth="1"/>
    <col min="2569" max="2569" width="10" style="81" customWidth="1"/>
    <col min="2570" max="2570" width="3.1796875" style="81" customWidth="1"/>
    <col min="2571" max="2816" width="10.81640625" style="81"/>
    <col min="2817" max="2817" width="42.1796875" style="81" customWidth="1"/>
    <col min="2818" max="2818" width="8.453125" style="81" customWidth="1"/>
    <col min="2819" max="2819" width="8.7265625" style="81" customWidth="1"/>
    <col min="2820" max="2820" width="3.7265625" style="81" customWidth="1"/>
    <col min="2821" max="2821" width="8.7265625" style="81" customWidth="1"/>
    <col min="2822" max="2822" width="8.54296875" style="81" customWidth="1"/>
    <col min="2823" max="2823" width="3.7265625" style="81" customWidth="1"/>
    <col min="2824" max="2824" width="9.453125" style="81" customWidth="1"/>
    <col min="2825" max="2825" width="10" style="81" customWidth="1"/>
    <col min="2826" max="2826" width="3.1796875" style="81" customWidth="1"/>
    <col min="2827" max="3072" width="10.81640625" style="81"/>
    <col min="3073" max="3073" width="42.1796875" style="81" customWidth="1"/>
    <col min="3074" max="3074" width="8.453125" style="81" customWidth="1"/>
    <col min="3075" max="3075" width="8.7265625" style="81" customWidth="1"/>
    <col min="3076" max="3076" width="3.7265625" style="81" customWidth="1"/>
    <col min="3077" max="3077" width="8.7265625" style="81" customWidth="1"/>
    <col min="3078" max="3078" width="8.54296875" style="81" customWidth="1"/>
    <col min="3079" max="3079" width="3.7265625" style="81" customWidth="1"/>
    <col min="3080" max="3080" width="9.453125" style="81" customWidth="1"/>
    <col min="3081" max="3081" width="10" style="81" customWidth="1"/>
    <col min="3082" max="3082" width="3.1796875" style="81" customWidth="1"/>
    <col min="3083" max="3328" width="10.81640625" style="81"/>
    <col min="3329" max="3329" width="42.1796875" style="81" customWidth="1"/>
    <col min="3330" max="3330" width="8.453125" style="81" customWidth="1"/>
    <col min="3331" max="3331" width="8.7265625" style="81" customWidth="1"/>
    <col min="3332" max="3332" width="3.7265625" style="81" customWidth="1"/>
    <col min="3333" max="3333" width="8.7265625" style="81" customWidth="1"/>
    <col min="3334" max="3334" width="8.54296875" style="81" customWidth="1"/>
    <col min="3335" max="3335" width="3.7265625" style="81" customWidth="1"/>
    <col min="3336" max="3336" width="9.453125" style="81" customWidth="1"/>
    <col min="3337" max="3337" width="10" style="81" customWidth="1"/>
    <col min="3338" max="3338" width="3.1796875" style="81" customWidth="1"/>
    <col min="3339" max="3584" width="10.81640625" style="81"/>
    <col min="3585" max="3585" width="42.1796875" style="81" customWidth="1"/>
    <col min="3586" max="3586" width="8.453125" style="81" customWidth="1"/>
    <col min="3587" max="3587" width="8.7265625" style="81" customWidth="1"/>
    <col min="3588" max="3588" width="3.7265625" style="81" customWidth="1"/>
    <col min="3589" max="3589" width="8.7265625" style="81" customWidth="1"/>
    <col min="3590" max="3590" width="8.54296875" style="81" customWidth="1"/>
    <col min="3591" max="3591" width="3.7265625" style="81" customWidth="1"/>
    <col min="3592" max="3592" width="9.453125" style="81" customWidth="1"/>
    <col min="3593" max="3593" width="10" style="81" customWidth="1"/>
    <col min="3594" max="3594" width="3.1796875" style="81" customWidth="1"/>
    <col min="3595" max="3840" width="10.81640625" style="81"/>
    <col min="3841" max="3841" width="42.1796875" style="81" customWidth="1"/>
    <col min="3842" max="3842" width="8.453125" style="81" customWidth="1"/>
    <col min="3843" max="3843" width="8.7265625" style="81" customWidth="1"/>
    <col min="3844" max="3844" width="3.7265625" style="81" customWidth="1"/>
    <col min="3845" max="3845" width="8.7265625" style="81" customWidth="1"/>
    <col min="3846" max="3846" width="8.54296875" style="81" customWidth="1"/>
    <col min="3847" max="3847" width="3.7265625" style="81" customWidth="1"/>
    <col min="3848" max="3848" width="9.453125" style="81" customWidth="1"/>
    <col min="3849" max="3849" width="10" style="81" customWidth="1"/>
    <col min="3850" max="3850" width="3.1796875" style="81" customWidth="1"/>
    <col min="3851" max="4096" width="10.81640625" style="81"/>
    <col min="4097" max="4097" width="42.1796875" style="81" customWidth="1"/>
    <col min="4098" max="4098" width="8.453125" style="81" customWidth="1"/>
    <col min="4099" max="4099" width="8.7265625" style="81" customWidth="1"/>
    <col min="4100" max="4100" width="3.7265625" style="81" customWidth="1"/>
    <col min="4101" max="4101" width="8.7265625" style="81" customWidth="1"/>
    <col min="4102" max="4102" width="8.54296875" style="81" customWidth="1"/>
    <col min="4103" max="4103" width="3.7265625" style="81" customWidth="1"/>
    <col min="4104" max="4104" width="9.453125" style="81" customWidth="1"/>
    <col min="4105" max="4105" width="10" style="81" customWidth="1"/>
    <col min="4106" max="4106" width="3.1796875" style="81" customWidth="1"/>
    <col min="4107" max="4352" width="10.81640625" style="81"/>
    <col min="4353" max="4353" width="42.1796875" style="81" customWidth="1"/>
    <col min="4354" max="4354" width="8.453125" style="81" customWidth="1"/>
    <col min="4355" max="4355" width="8.7265625" style="81" customWidth="1"/>
    <col min="4356" max="4356" width="3.7265625" style="81" customWidth="1"/>
    <col min="4357" max="4357" width="8.7265625" style="81" customWidth="1"/>
    <col min="4358" max="4358" width="8.54296875" style="81" customWidth="1"/>
    <col min="4359" max="4359" width="3.7265625" style="81" customWidth="1"/>
    <col min="4360" max="4360" width="9.453125" style="81" customWidth="1"/>
    <col min="4361" max="4361" width="10" style="81" customWidth="1"/>
    <col min="4362" max="4362" width="3.1796875" style="81" customWidth="1"/>
    <col min="4363" max="4608" width="10.81640625" style="81"/>
    <col min="4609" max="4609" width="42.1796875" style="81" customWidth="1"/>
    <col min="4610" max="4610" width="8.453125" style="81" customWidth="1"/>
    <col min="4611" max="4611" width="8.7265625" style="81" customWidth="1"/>
    <col min="4612" max="4612" width="3.7265625" style="81" customWidth="1"/>
    <col min="4613" max="4613" width="8.7265625" style="81" customWidth="1"/>
    <col min="4614" max="4614" width="8.54296875" style="81" customWidth="1"/>
    <col min="4615" max="4615" width="3.7265625" style="81" customWidth="1"/>
    <col min="4616" max="4616" width="9.453125" style="81" customWidth="1"/>
    <col min="4617" max="4617" width="10" style="81" customWidth="1"/>
    <col min="4618" max="4618" width="3.1796875" style="81" customWidth="1"/>
    <col min="4619" max="4864" width="10.81640625" style="81"/>
    <col min="4865" max="4865" width="42.1796875" style="81" customWidth="1"/>
    <col min="4866" max="4866" width="8.453125" style="81" customWidth="1"/>
    <col min="4867" max="4867" width="8.7265625" style="81" customWidth="1"/>
    <col min="4868" max="4868" width="3.7265625" style="81" customWidth="1"/>
    <col min="4869" max="4869" width="8.7265625" style="81" customWidth="1"/>
    <col min="4870" max="4870" width="8.54296875" style="81" customWidth="1"/>
    <col min="4871" max="4871" width="3.7265625" style="81" customWidth="1"/>
    <col min="4872" max="4872" width="9.453125" style="81" customWidth="1"/>
    <col min="4873" max="4873" width="10" style="81" customWidth="1"/>
    <col min="4874" max="4874" width="3.1796875" style="81" customWidth="1"/>
    <col min="4875" max="5120" width="10.81640625" style="81"/>
    <col min="5121" max="5121" width="42.1796875" style="81" customWidth="1"/>
    <col min="5122" max="5122" width="8.453125" style="81" customWidth="1"/>
    <col min="5123" max="5123" width="8.7265625" style="81" customWidth="1"/>
    <col min="5124" max="5124" width="3.7265625" style="81" customWidth="1"/>
    <col min="5125" max="5125" width="8.7265625" style="81" customWidth="1"/>
    <col min="5126" max="5126" width="8.54296875" style="81" customWidth="1"/>
    <col min="5127" max="5127" width="3.7265625" style="81" customWidth="1"/>
    <col min="5128" max="5128" width="9.453125" style="81" customWidth="1"/>
    <col min="5129" max="5129" width="10" style="81" customWidth="1"/>
    <col min="5130" max="5130" width="3.1796875" style="81" customWidth="1"/>
    <col min="5131" max="5376" width="10.81640625" style="81"/>
    <col min="5377" max="5377" width="42.1796875" style="81" customWidth="1"/>
    <col min="5378" max="5378" width="8.453125" style="81" customWidth="1"/>
    <col min="5379" max="5379" width="8.7265625" style="81" customWidth="1"/>
    <col min="5380" max="5380" width="3.7265625" style="81" customWidth="1"/>
    <col min="5381" max="5381" width="8.7265625" style="81" customWidth="1"/>
    <col min="5382" max="5382" width="8.54296875" style="81" customWidth="1"/>
    <col min="5383" max="5383" width="3.7265625" style="81" customWidth="1"/>
    <col min="5384" max="5384" width="9.453125" style="81" customWidth="1"/>
    <col min="5385" max="5385" width="10" style="81" customWidth="1"/>
    <col min="5386" max="5386" width="3.1796875" style="81" customWidth="1"/>
    <col min="5387" max="5632" width="10.81640625" style="81"/>
    <col min="5633" max="5633" width="42.1796875" style="81" customWidth="1"/>
    <col min="5634" max="5634" width="8.453125" style="81" customWidth="1"/>
    <col min="5635" max="5635" width="8.7265625" style="81" customWidth="1"/>
    <col min="5636" max="5636" width="3.7265625" style="81" customWidth="1"/>
    <col min="5637" max="5637" width="8.7265625" style="81" customWidth="1"/>
    <col min="5638" max="5638" width="8.54296875" style="81" customWidth="1"/>
    <col min="5639" max="5639" width="3.7265625" style="81" customWidth="1"/>
    <col min="5640" max="5640" width="9.453125" style="81" customWidth="1"/>
    <col min="5641" max="5641" width="10" style="81" customWidth="1"/>
    <col min="5642" max="5642" width="3.1796875" style="81" customWidth="1"/>
    <col min="5643" max="5888" width="10.81640625" style="81"/>
    <col min="5889" max="5889" width="42.1796875" style="81" customWidth="1"/>
    <col min="5890" max="5890" width="8.453125" style="81" customWidth="1"/>
    <col min="5891" max="5891" width="8.7265625" style="81" customWidth="1"/>
    <col min="5892" max="5892" width="3.7265625" style="81" customWidth="1"/>
    <col min="5893" max="5893" width="8.7265625" style="81" customWidth="1"/>
    <col min="5894" max="5894" width="8.54296875" style="81" customWidth="1"/>
    <col min="5895" max="5895" width="3.7265625" style="81" customWidth="1"/>
    <col min="5896" max="5896" width="9.453125" style="81" customWidth="1"/>
    <col min="5897" max="5897" width="10" style="81" customWidth="1"/>
    <col min="5898" max="5898" width="3.1796875" style="81" customWidth="1"/>
    <col min="5899" max="6144" width="10.81640625" style="81"/>
    <col min="6145" max="6145" width="42.1796875" style="81" customWidth="1"/>
    <col min="6146" max="6146" width="8.453125" style="81" customWidth="1"/>
    <col min="6147" max="6147" width="8.7265625" style="81" customWidth="1"/>
    <col min="6148" max="6148" width="3.7265625" style="81" customWidth="1"/>
    <col min="6149" max="6149" width="8.7265625" style="81" customWidth="1"/>
    <col min="6150" max="6150" width="8.54296875" style="81" customWidth="1"/>
    <col min="6151" max="6151" width="3.7265625" style="81" customWidth="1"/>
    <col min="6152" max="6152" width="9.453125" style="81" customWidth="1"/>
    <col min="6153" max="6153" width="10" style="81" customWidth="1"/>
    <col min="6154" max="6154" width="3.1796875" style="81" customWidth="1"/>
    <col min="6155" max="6400" width="10.81640625" style="81"/>
    <col min="6401" max="6401" width="42.1796875" style="81" customWidth="1"/>
    <col min="6402" max="6402" width="8.453125" style="81" customWidth="1"/>
    <col min="6403" max="6403" width="8.7265625" style="81" customWidth="1"/>
    <col min="6404" max="6404" width="3.7265625" style="81" customWidth="1"/>
    <col min="6405" max="6405" width="8.7265625" style="81" customWidth="1"/>
    <col min="6406" max="6406" width="8.54296875" style="81" customWidth="1"/>
    <col min="6407" max="6407" width="3.7265625" style="81" customWidth="1"/>
    <col min="6408" max="6408" width="9.453125" style="81" customWidth="1"/>
    <col min="6409" max="6409" width="10" style="81" customWidth="1"/>
    <col min="6410" max="6410" width="3.1796875" style="81" customWidth="1"/>
    <col min="6411" max="6656" width="10.81640625" style="81"/>
    <col min="6657" max="6657" width="42.1796875" style="81" customWidth="1"/>
    <col min="6658" max="6658" width="8.453125" style="81" customWidth="1"/>
    <col min="6659" max="6659" width="8.7265625" style="81" customWidth="1"/>
    <col min="6660" max="6660" width="3.7265625" style="81" customWidth="1"/>
    <col min="6661" max="6661" width="8.7265625" style="81" customWidth="1"/>
    <col min="6662" max="6662" width="8.54296875" style="81" customWidth="1"/>
    <col min="6663" max="6663" width="3.7265625" style="81" customWidth="1"/>
    <col min="6664" max="6664" width="9.453125" style="81" customWidth="1"/>
    <col min="6665" max="6665" width="10" style="81" customWidth="1"/>
    <col min="6666" max="6666" width="3.1796875" style="81" customWidth="1"/>
    <col min="6667" max="6912" width="10.81640625" style="81"/>
    <col min="6913" max="6913" width="42.1796875" style="81" customWidth="1"/>
    <col min="6914" max="6914" width="8.453125" style="81" customWidth="1"/>
    <col min="6915" max="6915" width="8.7265625" style="81" customWidth="1"/>
    <col min="6916" max="6916" width="3.7265625" style="81" customWidth="1"/>
    <col min="6917" max="6917" width="8.7265625" style="81" customWidth="1"/>
    <col min="6918" max="6918" width="8.54296875" style="81" customWidth="1"/>
    <col min="6919" max="6919" width="3.7265625" style="81" customWidth="1"/>
    <col min="6920" max="6920" width="9.453125" style="81" customWidth="1"/>
    <col min="6921" max="6921" width="10" style="81" customWidth="1"/>
    <col min="6922" max="6922" width="3.1796875" style="81" customWidth="1"/>
    <col min="6923" max="7168" width="10.81640625" style="81"/>
    <col min="7169" max="7169" width="42.1796875" style="81" customWidth="1"/>
    <col min="7170" max="7170" width="8.453125" style="81" customWidth="1"/>
    <col min="7171" max="7171" width="8.7265625" style="81" customWidth="1"/>
    <col min="7172" max="7172" width="3.7265625" style="81" customWidth="1"/>
    <col min="7173" max="7173" width="8.7265625" style="81" customWidth="1"/>
    <col min="7174" max="7174" width="8.54296875" style="81" customWidth="1"/>
    <col min="7175" max="7175" width="3.7265625" style="81" customWidth="1"/>
    <col min="7176" max="7176" width="9.453125" style="81" customWidth="1"/>
    <col min="7177" max="7177" width="10" style="81" customWidth="1"/>
    <col min="7178" max="7178" width="3.1796875" style="81" customWidth="1"/>
    <col min="7179" max="7424" width="10.81640625" style="81"/>
    <col min="7425" max="7425" width="42.1796875" style="81" customWidth="1"/>
    <col min="7426" max="7426" width="8.453125" style="81" customWidth="1"/>
    <col min="7427" max="7427" width="8.7265625" style="81" customWidth="1"/>
    <col min="7428" max="7428" width="3.7265625" style="81" customWidth="1"/>
    <col min="7429" max="7429" width="8.7265625" style="81" customWidth="1"/>
    <col min="7430" max="7430" width="8.54296875" style="81" customWidth="1"/>
    <col min="7431" max="7431" width="3.7265625" style="81" customWidth="1"/>
    <col min="7432" max="7432" width="9.453125" style="81" customWidth="1"/>
    <col min="7433" max="7433" width="10" style="81" customWidth="1"/>
    <col min="7434" max="7434" width="3.1796875" style="81" customWidth="1"/>
    <col min="7435" max="7680" width="10.81640625" style="81"/>
    <col min="7681" max="7681" width="42.1796875" style="81" customWidth="1"/>
    <col min="7682" max="7682" width="8.453125" style="81" customWidth="1"/>
    <col min="7683" max="7683" width="8.7265625" style="81" customWidth="1"/>
    <col min="7684" max="7684" width="3.7265625" style="81" customWidth="1"/>
    <col min="7685" max="7685" width="8.7265625" style="81" customWidth="1"/>
    <col min="7686" max="7686" width="8.54296875" style="81" customWidth="1"/>
    <col min="7687" max="7687" width="3.7265625" style="81" customWidth="1"/>
    <col min="7688" max="7688" width="9.453125" style="81" customWidth="1"/>
    <col min="7689" max="7689" width="10" style="81" customWidth="1"/>
    <col min="7690" max="7690" width="3.1796875" style="81" customWidth="1"/>
    <col min="7691" max="7936" width="10.81640625" style="81"/>
    <col min="7937" max="7937" width="42.1796875" style="81" customWidth="1"/>
    <col min="7938" max="7938" width="8.453125" style="81" customWidth="1"/>
    <col min="7939" max="7939" width="8.7265625" style="81" customWidth="1"/>
    <col min="7940" max="7940" width="3.7265625" style="81" customWidth="1"/>
    <col min="7941" max="7941" width="8.7265625" style="81" customWidth="1"/>
    <col min="7942" max="7942" width="8.54296875" style="81" customWidth="1"/>
    <col min="7943" max="7943" width="3.7265625" style="81" customWidth="1"/>
    <col min="7944" max="7944" width="9.453125" style="81" customWidth="1"/>
    <col min="7945" max="7945" width="10" style="81" customWidth="1"/>
    <col min="7946" max="7946" width="3.1796875" style="81" customWidth="1"/>
    <col min="7947" max="8192" width="10.81640625" style="81"/>
    <col min="8193" max="8193" width="42.1796875" style="81" customWidth="1"/>
    <col min="8194" max="8194" width="8.453125" style="81" customWidth="1"/>
    <col min="8195" max="8195" width="8.7265625" style="81" customWidth="1"/>
    <col min="8196" max="8196" width="3.7265625" style="81" customWidth="1"/>
    <col min="8197" max="8197" width="8.7265625" style="81" customWidth="1"/>
    <col min="8198" max="8198" width="8.54296875" style="81" customWidth="1"/>
    <col min="8199" max="8199" width="3.7265625" style="81" customWidth="1"/>
    <col min="8200" max="8200" width="9.453125" style="81" customWidth="1"/>
    <col min="8201" max="8201" width="10" style="81" customWidth="1"/>
    <col min="8202" max="8202" width="3.1796875" style="81" customWidth="1"/>
    <col min="8203" max="8448" width="10.81640625" style="81"/>
    <col min="8449" max="8449" width="42.1796875" style="81" customWidth="1"/>
    <col min="8450" max="8450" width="8.453125" style="81" customWidth="1"/>
    <col min="8451" max="8451" width="8.7265625" style="81" customWidth="1"/>
    <col min="8452" max="8452" width="3.7265625" style="81" customWidth="1"/>
    <col min="8453" max="8453" width="8.7265625" style="81" customWidth="1"/>
    <col min="8454" max="8454" width="8.54296875" style="81" customWidth="1"/>
    <col min="8455" max="8455" width="3.7265625" style="81" customWidth="1"/>
    <col min="8456" max="8456" width="9.453125" style="81" customWidth="1"/>
    <col min="8457" max="8457" width="10" style="81" customWidth="1"/>
    <col min="8458" max="8458" width="3.1796875" style="81" customWidth="1"/>
    <col min="8459" max="8704" width="10.81640625" style="81"/>
    <col min="8705" max="8705" width="42.1796875" style="81" customWidth="1"/>
    <col min="8706" max="8706" width="8.453125" style="81" customWidth="1"/>
    <col min="8707" max="8707" width="8.7265625" style="81" customWidth="1"/>
    <col min="8708" max="8708" width="3.7265625" style="81" customWidth="1"/>
    <col min="8709" max="8709" width="8.7265625" style="81" customWidth="1"/>
    <col min="8710" max="8710" width="8.54296875" style="81" customWidth="1"/>
    <col min="8711" max="8711" width="3.7265625" style="81" customWidth="1"/>
    <col min="8712" max="8712" width="9.453125" style="81" customWidth="1"/>
    <col min="8713" max="8713" width="10" style="81" customWidth="1"/>
    <col min="8714" max="8714" width="3.1796875" style="81" customWidth="1"/>
    <col min="8715" max="8960" width="10.81640625" style="81"/>
    <col min="8961" max="8961" width="42.1796875" style="81" customWidth="1"/>
    <col min="8962" max="8962" width="8.453125" style="81" customWidth="1"/>
    <col min="8963" max="8963" width="8.7265625" style="81" customWidth="1"/>
    <col min="8964" max="8964" width="3.7265625" style="81" customWidth="1"/>
    <col min="8965" max="8965" width="8.7265625" style="81" customWidth="1"/>
    <col min="8966" max="8966" width="8.54296875" style="81" customWidth="1"/>
    <col min="8967" max="8967" width="3.7265625" style="81" customWidth="1"/>
    <col min="8968" max="8968" width="9.453125" style="81" customWidth="1"/>
    <col min="8969" max="8969" width="10" style="81" customWidth="1"/>
    <col min="8970" max="8970" width="3.1796875" style="81" customWidth="1"/>
    <col min="8971" max="9216" width="10.81640625" style="81"/>
    <col min="9217" max="9217" width="42.1796875" style="81" customWidth="1"/>
    <col min="9218" max="9218" width="8.453125" style="81" customWidth="1"/>
    <col min="9219" max="9219" width="8.7265625" style="81" customWidth="1"/>
    <col min="9220" max="9220" width="3.7265625" style="81" customWidth="1"/>
    <col min="9221" max="9221" width="8.7265625" style="81" customWidth="1"/>
    <col min="9222" max="9222" width="8.54296875" style="81" customWidth="1"/>
    <col min="9223" max="9223" width="3.7265625" style="81" customWidth="1"/>
    <col min="9224" max="9224" width="9.453125" style="81" customWidth="1"/>
    <col min="9225" max="9225" width="10" style="81" customWidth="1"/>
    <col min="9226" max="9226" width="3.1796875" style="81" customWidth="1"/>
    <col min="9227" max="9472" width="10.81640625" style="81"/>
    <col min="9473" max="9473" width="42.1796875" style="81" customWidth="1"/>
    <col min="9474" max="9474" width="8.453125" style="81" customWidth="1"/>
    <col min="9475" max="9475" width="8.7265625" style="81" customWidth="1"/>
    <col min="9476" max="9476" width="3.7265625" style="81" customWidth="1"/>
    <col min="9477" max="9477" width="8.7265625" style="81" customWidth="1"/>
    <col min="9478" max="9478" width="8.54296875" style="81" customWidth="1"/>
    <col min="9479" max="9479" width="3.7265625" style="81" customWidth="1"/>
    <col min="9480" max="9480" width="9.453125" style="81" customWidth="1"/>
    <col min="9481" max="9481" width="10" style="81" customWidth="1"/>
    <col min="9482" max="9482" width="3.1796875" style="81" customWidth="1"/>
    <col min="9483" max="9728" width="10.81640625" style="81"/>
    <col min="9729" max="9729" width="42.1796875" style="81" customWidth="1"/>
    <col min="9730" max="9730" width="8.453125" style="81" customWidth="1"/>
    <col min="9731" max="9731" width="8.7265625" style="81" customWidth="1"/>
    <col min="9732" max="9732" width="3.7265625" style="81" customWidth="1"/>
    <col min="9733" max="9733" width="8.7265625" style="81" customWidth="1"/>
    <col min="9734" max="9734" width="8.54296875" style="81" customWidth="1"/>
    <col min="9735" max="9735" width="3.7265625" style="81" customWidth="1"/>
    <col min="9736" max="9736" width="9.453125" style="81" customWidth="1"/>
    <col min="9737" max="9737" width="10" style="81" customWidth="1"/>
    <col min="9738" max="9738" width="3.1796875" style="81" customWidth="1"/>
    <col min="9739" max="9984" width="10.81640625" style="81"/>
    <col min="9985" max="9985" width="42.1796875" style="81" customWidth="1"/>
    <col min="9986" max="9986" width="8.453125" style="81" customWidth="1"/>
    <col min="9987" max="9987" width="8.7265625" style="81" customWidth="1"/>
    <col min="9988" max="9988" width="3.7265625" style="81" customWidth="1"/>
    <col min="9989" max="9989" width="8.7265625" style="81" customWidth="1"/>
    <col min="9990" max="9990" width="8.54296875" style="81" customWidth="1"/>
    <col min="9991" max="9991" width="3.7265625" style="81" customWidth="1"/>
    <col min="9992" max="9992" width="9.453125" style="81" customWidth="1"/>
    <col min="9993" max="9993" width="10" style="81" customWidth="1"/>
    <col min="9994" max="9994" width="3.1796875" style="81" customWidth="1"/>
    <col min="9995" max="10240" width="10.81640625" style="81"/>
    <col min="10241" max="10241" width="42.1796875" style="81" customWidth="1"/>
    <col min="10242" max="10242" width="8.453125" style="81" customWidth="1"/>
    <col min="10243" max="10243" width="8.7265625" style="81" customWidth="1"/>
    <col min="10244" max="10244" width="3.7265625" style="81" customWidth="1"/>
    <col min="10245" max="10245" width="8.7265625" style="81" customWidth="1"/>
    <col min="10246" max="10246" width="8.54296875" style="81" customWidth="1"/>
    <col min="10247" max="10247" width="3.7265625" style="81" customWidth="1"/>
    <col min="10248" max="10248" width="9.453125" style="81" customWidth="1"/>
    <col min="10249" max="10249" width="10" style="81" customWidth="1"/>
    <col min="10250" max="10250" width="3.1796875" style="81" customWidth="1"/>
    <col min="10251" max="10496" width="10.81640625" style="81"/>
    <col min="10497" max="10497" width="42.1796875" style="81" customWidth="1"/>
    <col min="10498" max="10498" width="8.453125" style="81" customWidth="1"/>
    <col min="10499" max="10499" width="8.7265625" style="81" customWidth="1"/>
    <col min="10500" max="10500" width="3.7265625" style="81" customWidth="1"/>
    <col min="10501" max="10501" width="8.7265625" style="81" customWidth="1"/>
    <col min="10502" max="10502" width="8.54296875" style="81" customWidth="1"/>
    <col min="10503" max="10503" width="3.7265625" style="81" customWidth="1"/>
    <col min="10504" max="10504" width="9.453125" style="81" customWidth="1"/>
    <col min="10505" max="10505" width="10" style="81" customWidth="1"/>
    <col min="10506" max="10506" width="3.1796875" style="81" customWidth="1"/>
    <col min="10507" max="10752" width="10.81640625" style="81"/>
    <col min="10753" max="10753" width="42.1796875" style="81" customWidth="1"/>
    <col min="10754" max="10754" width="8.453125" style="81" customWidth="1"/>
    <col min="10755" max="10755" width="8.7265625" style="81" customWidth="1"/>
    <col min="10756" max="10756" width="3.7265625" style="81" customWidth="1"/>
    <col min="10757" max="10757" width="8.7265625" style="81" customWidth="1"/>
    <col min="10758" max="10758" width="8.54296875" style="81" customWidth="1"/>
    <col min="10759" max="10759" width="3.7265625" style="81" customWidth="1"/>
    <col min="10760" max="10760" width="9.453125" style="81" customWidth="1"/>
    <col min="10761" max="10761" width="10" style="81" customWidth="1"/>
    <col min="10762" max="10762" width="3.1796875" style="81" customWidth="1"/>
    <col min="10763" max="11008" width="10.81640625" style="81"/>
    <col min="11009" max="11009" width="42.1796875" style="81" customWidth="1"/>
    <col min="11010" max="11010" width="8.453125" style="81" customWidth="1"/>
    <col min="11011" max="11011" width="8.7265625" style="81" customWidth="1"/>
    <col min="11012" max="11012" width="3.7265625" style="81" customWidth="1"/>
    <col min="11013" max="11013" width="8.7265625" style="81" customWidth="1"/>
    <col min="11014" max="11014" width="8.54296875" style="81" customWidth="1"/>
    <col min="11015" max="11015" width="3.7265625" style="81" customWidth="1"/>
    <col min="11016" max="11016" width="9.453125" style="81" customWidth="1"/>
    <col min="11017" max="11017" width="10" style="81" customWidth="1"/>
    <col min="11018" max="11018" width="3.1796875" style="81" customWidth="1"/>
    <col min="11019" max="11264" width="10.81640625" style="81"/>
    <col min="11265" max="11265" width="42.1796875" style="81" customWidth="1"/>
    <col min="11266" max="11266" width="8.453125" style="81" customWidth="1"/>
    <col min="11267" max="11267" width="8.7265625" style="81" customWidth="1"/>
    <col min="11268" max="11268" width="3.7265625" style="81" customWidth="1"/>
    <col min="11269" max="11269" width="8.7265625" style="81" customWidth="1"/>
    <col min="11270" max="11270" width="8.54296875" style="81" customWidth="1"/>
    <col min="11271" max="11271" width="3.7265625" style="81" customWidth="1"/>
    <col min="11272" max="11272" width="9.453125" style="81" customWidth="1"/>
    <col min="11273" max="11273" width="10" style="81" customWidth="1"/>
    <col min="11274" max="11274" width="3.1796875" style="81" customWidth="1"/>
    <col min="11275" max="11520" width="10.81640625" style="81"/>
    <col min="11521" max="11521" width="42.1796875" style="81" customWidth="1"/>
    <col min="11522" max="11522" width="8.453125" style="81" customWidth="1"/>
    <col min="11523" max="11523" width="8.7265625" style="81" customWidth="1"/>
    <col min="11524" max="11524" width="3.7265625" style="81" customWidth="1"/>
    <col min="11525" max="11525" width="8.7265625" style="81" customWidth="1"/>
    <col min="11526" max="11526" width="8.54296875" style="81" customWidth="1"/>
    <col min="11527" max="11527" width="3.7265625" style="81" customWidth="1"/>
    <col min="11528" max="11528" width="9.453125" style="81" customWidth="1"/>
    <col min="11529" max="11529" width="10" style="81" customWidth="1"/>
    <col min="11530" max="11530" width="3.1796875" style="81" customWidth="1"/>
    <col min="11531" max="11776" width="10.81640625" style="81"/>
    <col min="11777" max="11777" width="42.1796875" style="81" customWidth="1"/>
    <col min="11778" max="11778" width="8.453125" style="81" customWidth="1"/>
    <col min="11779" max="11779" width="8.7265625" style="81" customWidth="1"/>
    <col min="11780" max="11780" width="3.7265625" style="81" customWidth="1"/>
    <col min="11781" max="11781" width="8.7265625" style="81" customWidth="1"/>
    <col min="11782" max="11782" width="8.54296875" style="81" customWidth="1"/>
    <col min="11783" max="11783" width="3.7265625" style="81" customWidth="1"/>
    <col min="11784" max="11784" width="9.453125" style="81" customWidth="1"/>
    <col min="11785" max="11785" width="10" style="81" customWidth="1"/>
    <col min="11786" max="11786" width="3.1796875" style="81" customWidth="1"/>
    <col min="11787" max="12032" width="10.81640625" style="81"/>
    <col min="12033" max="12033" width="42.1796875" style="81" customWidth="1"/>
    <col min="12034" max="12034" width="8.453125" style="81" customWidth="1"/>
    <col min="12035" max="12035" width="8.7265625" style="81" customWidth="1"/>
    <col min="12036" max="12036" width="3.7265625" style="81" customWidth="1"/>
    <col min="12037" max="12037" width="8.7265625" style="81" customWidth="1"/>
    <col min="12038" max="12038" width="8.54296875" style="81" customWidth="1"/>
    <col min="12039" max="12039" width="3.7265625" style="81" customWidth="1"/>
    <col min="12040" max="12040" width="9.453125" style="81" customWidth="1"/>
    <col min="12041" max="12041" width="10" style="81" customWidth="1"/>
    <col min="12042" max="12042" width="3.1796875" style="81" customWidth="1"/>
    <col min="12043" max="12288" width="10.81640625" style="81"/>
    <col min="12289" max="12289" width="42.1796875" style="81" customWidth="1"/>
    <col min="12290" max="12290" width="8.453125" style="81" customWidth="1"/>
    <col min="12291" max="12291" width="8.7265625" style="81" customWidth="1"/>
    <col min="12292" max="12292" width="3.7265625" style="81" customWidth="1"/>
    <col min="12293" max="12293" width="8.7265625" style="81" customWidth="1"/>
    <col min="12294" max="12294" width="8.54296875" style="81" customWidth="1"/>
    <col min="12295" max="12295" width="3.7265625" style="81" customWidth="1"/>
    <col min="12296" max="12296" width="9.453125" style="81" customWidth="1"/>
    <col min="12297" max="12297" width="10" style="81" customWidth="1"/>
    <col min="12298" max="12298" width="3.1796875" style="81" customWidth="1"/>
    <col min="12299" max="12544" width="10.81640625" style="81"/>
    <col min="12545" max="12545" width="42.1796875" style="81" customWidth="1"/>
    <col min="12546" max="12546" width="8.453125" style="81" customWidth="1"/>
    <col min="12547" max="12547" width="8.7265625" style="81" customWidth="1"/>
    <col min="12548" max="12548" width="3.7265625" style="81" customWidth="1"/>
    <col min="12549" max="12549" width="8.7265625" style="81" customWidth="1"/>
    <col min="12550" max="12550" width="8.54296875" style="81" customWidth="1"/>
    <col min="12551" max="12551" width="3.7265625" style="81" customWidth="1"/>
    <col min="12552" max="12552" width="9.453125" style="81" customWidth="1"/>
    <col min="12553" max="12553" width="10" style="81" customWidth="1"/>
    <col min="12554" max="12554" width="3.1796875" style="81" customWidth="1"/>
    <col min="12555" max="12800" width="10.81640625" style="81"/>
    <col min="12801" max="12801" width="42.1796875" style="81" customWidth="1"/>
    <col min="12802" max="12802" width="8.453125" style="81" customWidth="1"/>
    <col min="12803" max="12803" width="8.7265625" style="81" customWidth="1"/>
    <col min="12804" max="12804" width="3.7265625" style="81" customWidth="1"/>
    <col min="12805" max="12805" width="8.7265625" style="81" customWidth="1"/>
    <col min="12806" max="12806" width="8.54296875" style="81" customWidth="1"/>
    <col min="12807" max="12807" width="3.7265625" style="81" customWidth="1"/>
    <col min="12808" max="12808" width="9.453125" style="81" customWidth="1"/>
    <col min="12809" max="12809" width="10" style="81" customWidth="1"/>
    <col min="12810" max="12810" width="3.1796875" style="81" customWidth="1"/>
    <col min="12811" max="13056" width="10.81640625" style="81"/>
    <col min="13057" max="13057" width="42.1796875" style="81" customWidth="1"/>
    <col min="13058" max="13058" width="8.453125" style="81" customWidth="1"/>
    <col min="13059" max="13059" width="8.7265625" style="81" customWidth="1"/>
    <col min="13060" max="13060" width="3.7265625" style="81" customWidth="1"/>
    <col min="13061" max="13061" width="8.7265625" style="81" customWidth="1"/>
    <col min="13062" max="13062" width="8.54296875" style="81" customWidth="1"/>
    <col min="13063" max="13063" width="3.7265625" style="81" customWidth="1"/>
    <col min="13064" max="13064" width="9.453125" style="81" customWidth="1"/>
    <col min="13065" max="13065" width="10" style="81" customWidth="1"/>
    <col min="13066" max="13066" width="3.1796875" style="81" customWidth="1"/>
    <col min="13067" max="13312" width="10.81640625" style="81"/>
    <col min="13313" max="13313" width="42.1796875" style="81" customWidth="1"/>
    <col min="13314" max="13314" width="8.453125" style="81" customWidth="1"/>
    <col min="13315" max="13315" width="8.7265625" style="81" customWidth="1"/>
    <col min="13316" max="13316" width="3.7265625" style="81" customWidth="1"/>
    <col min="13317" max="13317" width="8.7265625" style="81" customWidth="1"/>
    <col min="13318" max="13318" width="8.54296875" style="81" customWidth="1"/>
    <col min="13319" max="13319" width="3.7265625" style="81" customWidth="1"/>
    <col min="13320" max="13320" width="9.453125" style="81" customWidth="1"/>
    <col min="13321" max="13321" width="10" style="81" customWidth="1"/>
    <col min="13322" max="13322" width="3.1796875" style="81" customWidth="1"/>
    <col min="13323" max="13568" width="10.81640625" style="81"/>
    <col min="13569" max="13569" width="42.1796875" style="81" customWidth="1"/>
    <col min="13570" max="13570" width="8.453125" style="81" customWidth="1"/>
    <col min="13571" max="13571" width="8.7265625" style="81" customWidth="1"/>
    <col min="13572" max="13572" width="3.7265625" style="81" customWidth="1"/>
    <col min="13573" max="13573" width="8.7265625" style="81" customWidth="1"/>
    <col min="13574" max="13574" width="8.54296875" style="81" customWidth="1"/>
    <col min="13575" max="13575" width="3.7265625" style="81" customWidth="1"/>
    <col min="13576" max="13576" width="9.453125" style="81" customWidth="1"/>
    <col min="13577" max="13577" width="10" style="81" customWidth="1"/>
    <col min="13578" max="13578" width="3.1796875" style="81" customWidth="1"/>
    <col min="13579" max="13824" width="10.81640625" style="81"/>
    <col min="13825" max="13825" width="42.1796875" style="81" customWidth="1"/>
    <col min="13826" max="13826" width="8.453125" style="81" customWidth="1"/>
    <col min="13827" max="13827" width="8.7265625" style="81" customWidth="1"/>
    <col min="13828" max="13828" width="3.7265625" style="81" customWidth="1"/>
    <col min="13829" max="13829" width="8.7265625" style="81" customWidth="1"/>
    <col min="13830" max="13830" width="8.54296875" style="81" customWidth="1"/>
    <col min="13831" max="13831" width="3.7265625" style="81" customWidth="1"/>
    <col min="13832" max="13832" width="9.453125" style="81" customWidth="1"/>
    <col min="13833" max="13833" width="10" style="81" customWidth="1"/>
    <col min="13834" max="13834" width="3.1796875" style="81" customWidth="1"/>
    <col min="13835" max="14080" width="10.81640625" style="81"/>
    <col min="14081" max="14081" width="42.1796875" style="81" customWidth="1"/>
    <col min="14082" max="14082" width="8.453125" style="81" customWidth="1"/>
    <col min="14083" max="14083" width="8.7265625" style="81" customWidth="1"/>
    <col min="14084" max="14084" width="3.7265625" style="81" customWidth="1"/>
    <col min="14085" max="14085" width="8.7265625" style="81" customWidth="1"/>
    <col min="14086" max="14086" width="8.54296875" style="81" customWidth="1"/>
    <col min="14087" max="14087" width="3.7265625" style="81" customWidth="1"/>
    <col min="14088" max="14088" width="9.453125" style="81" customWidth="1"/>
    <col min="14089" max="14089" width="10" style="81" customWidth="1"/>
    <col min="14090" max="14090" width="3.1796875" style="81" customWidth="1"/>
    <col min="14091" max="14336" width="10.81640625" style="81"/>
    <col min="14337" max="14337" width="42.1796875" style="81" customWidth="1"/>
    <col min="14338" max="14338" width="8.453125" style="81" customWidth="1"/>
    <col min="14339" max="14339" width="8.7265625" style="81" customWidth="1"/>
    <col min="14340" max="14340" width="3.7265625" style="81" customWidth="1"/>
    <col min="14341" max="14341" width="8.7265625" style="81" customWidth="1"/>
    <col min="14342" max="14342" width="8.54296875" style="81" customWidth="1"/>
    <col min="14343" max="14343" width="3.7265625" style="81" customWidth="1"/>
    <col min="14344" max="14344" width="9.453125" style="81" customWidth="1"/>
    <col min="14345" max="14345" width="10" style="81" customWidth="1"/>
    <col min="14346" max="14346" width="3.1796875" style="81" customWidth="1"/>
    <col min="14347" max="14592" width="10.81640625" style="81"/>
    <col min="14593" max="14593" width="42.1796875" style="81" customWidth="1"/>
    <col min="14594" max="14594" width="8.453125" style="81" customWidth="1"/>
    <col min="14595" max="14595" width="8.7265625" style="81" customWidth="1"/>
    <col min="14596" max="14596" width="3.7265625" style="81" customWidth="1"/>
    <col min="14597" max="14597" width="8.7265625" style="81" customWidth="1"/>
    <col min="14598" max="14598" width="8.54296875" style="81" customWidth="1"/>
    <col min="14599" max="14599" width="3.7265625" style="81" customWidth="1"/>
    <col min="14600" max="14600" width="9.453125" style="81" customWidth="1"/>
    <col min="14601" max="14601" width="10" style="81" customWidth="1"/>
    <col min="14602" max="14602" width="3.1796875" style="81" customWidth="1"/>
    <col min="14603" max="14848" width="10.81640625" style="81"/>
    <col min="14849" max="14849" width="42.1796875" style="81" customWidth="1"/>
    <col min="14850" max="14850" width="8.453125" style="81" customWidth="1"/>
    <col min="14851" max="14851" width="8.7265625" style="81" customWidth="1"/>
    <col min="14852" max="14852" width="3.7265625" style="81" customWidth="1"/>
    <col min="14853" max="14853" width="8.7265625" style="81" customWidth="1"/>
    <col min="14854" max="14854" width="8.54296875" style="81" customWidth="1"/>
    <col min="14855" max="14855" width="3.7265625" style="81" customWidth="1"/>
    <col min="14856" max="14856" width="9.453125" style="81" customWidth="1"/>
    <col min="14857" max="14857" width="10" style="81" customWidth="1"/>
    <col min="14858" max="14858" width="3.1796875" style="81" customWidth="1"/>
    <col min="14859" max="15104" width="10.81640625" style="81"/>
    <col min="15105" max="15105" width="42.1796875" style="81" customWidth="1"/>
    <col min="15106" max="15106" width="8.453125" style="81" customWidth="1"/>
    <col min="15107" max="15107" width="8.7265625" style="81" customWidth="1"/>
    <col min="15108" max="15108" width="3.7265625" style="81" customWidth="1"/>
    <col min="15109" max="15109" width="8.7265625" style="81" customWidth="1"/>
    <col min="15110" max="15110" width="8.54296875" style="81" customWidth="1"/>
    <col min="15111" max="15111" width="3.7265625" style="81" customWidth="1"/>
    <col min="15112" max="15112" width="9.453125" style="81" customWidth="1"/>
    <col min="15113" max="15113" width="10" style="81" customWidth="1"/>
    <col min="15114" max="15114" width="3.1796875" style="81" customWidth="1"/>
    <col min="15115" max="15360" width="10.81640625" style="81"/>
    <col min="15361" max="15361" width="42.1796875" style="81" customWidth="1"/>
    <col min="15362" max="15362" width="8.453125" style="81" customWidth="1"/>
    <col min="15363" max="15363" width="8.7265625" style="81" customWidth="1"/>
    <col min="15364" max="15364" width="3.7265625" style="81" customWidth="1"/>
    <col min="15365" max="15365" width="8.7265625" style="81" customWidth="1"/>
    <col min="15366" max="15366" width="8.54296875" style="81" customWidth="1"/>
    <col min="15367" max="15367" width="3.7265625" style="81" customWidth="1"/>
    <col min="15368" max="15368" width="9.453125" style="81" customWidth="1"/>
    <col min="15369" max="15369" width="10" style="81" customWidth="1"/>
    <col min="15370" max="15370" width="3.1796875" style="81" customWidth="1"/>
    <col min="15371" max="15616" width="10.81640625" style="81"/>
    <col min="15617" max="15617" width="42.1796875" style="81" customWidth="1"/>
    <col min="15618" max="15618" width="8.453125" style="81" customWidth="1"/>
    <col min="15619" max="15619" width="8.7265625" style="81" customWidth="1"/>
    <col min="15620" max="15620" width="3.7265625" style="81" customWidth="1"/>
    <col min="15621" max="15621" width="8.7265625" style="81" customWidth="1"/>
    <col min="15622" max="15622" width="8.54296875" style="81" customWidth="1"/>
    <col min="15623" max="15623" width="3.7265625" style="81" customWidth="1"/>
    <col min="15624" max="15624" width="9.453125" style="81" customWidth="1"/>
    <col min="15625" max="15625" width="10" style="81" customWidth="1"/>
    <col min="15626" max="15626" width="3.1796875" style="81" customWidth="1"/>
    <col min="15627" max="15872" width="10.81640625" style="81"/>
    <col min="15873" max="15873" width="42.1796875" style="81" customWidth="1"/>
    <col min="15874" max="15874" width="8.453125" style="81" customWidth="1"/>
    <col min="15875" max="15875" width="8.7265625" style="81" customWidth="1"/>
    <col min="15876" max="15876" width="3.7265625" style="81" customWidth="1"/>
    <col min="15877" max="15877" width="8.7265625" style="81" customWidth="1"/>
    <col min="15878" max="15878" width="8.54296875" style="81" customWidth="1"/>
    <col min="15879" max="15879" width="3.7265625" style="81" customWidth="1"/>
    <col min="15880" max="15880" width="9.453125" style="81" customWidth="1"/>
    <col min="15881" max="15881" width="10" style="81" customWidth="1"/>
    <col min="15882" max="15882" width="3.1796875" style="81" customWidth="1"/>
    <col min="15883" max="16128" width="10.81640625" style="81"/>
    <col min="16129" max="16129" width="42.1796875" style="81" customWidth="1"/>
    <col min="16130" max="16130" width="8.453125" style="81" customWidth="1"/>
    <col min="16131" max="16131" width="8.7265625" style="81" customWidth="1"/>
    <col min="16132" max="16132" width="3.7265625" style="81" customWidth="1"/>
    <col min="16133" max="16133" width="8.7265625" style="81" customWidth="1"/>
    <col min="16134" max="16134" width="8.54296875" style="81" customWidth="1"/>
    <col min="16135" max="16135" width="3.7265625" style="81" customWidth="1"/>
    <col min="16136" max="16136" width="9.453125" style="81" customWidth="1"/>
    <col min="16137" max="16137" width="10" style="81" customWidth="1"/>
    <col min="16138" max="16138" width="3.1796875" style="81" customWidth="1"/>
    <col min="16139" max="16384" width="10.81640625" style="81"/>
  </cols>
  <sheetData>
    <row r="1" spans="1:10">
      <c r="A1" s="81" t="s">
        <v>438</v>
      </c>
    </row>
    <row r="2" spans="1:10" ht="13.15" customHeight="1">
      <c r="A2" s="33" t="s">
        <v>439</v>
      </c>
    </row>
    <row r="3" spans="1:10" ht="7.5" customHeight="1"/>
    <row r="4" spans="1:10" ht="13.15" customHeight="1">
      <c r="A4" s="49" t="s">
        <v>1828</v>
      </c>
      <c r="B4" s="409"/>
    </row>
    <row r="5" spans="1:10" ht="6" customHeight="1">
      <c r="A5" s="66"/>
      <c r="B5" s="409"/>
    </row>
    <row r="6" spans="1:10" ht="9.75" customHeight="1" thickBot="1">
      <c r="C6" s="813"/>
      <c r="F6" s="813"/>
      <c r="J6" s="88"/>
    </row>
    <row r="7" spans="1:10" ht="13.15" customHeight="1">
      <c r="A7" s="83"/>
      <c r="B7" s="814"/>
      <c r="C7" s="815"/>
      <c r="D7" s="816"/>
      <c r="E7" s="817"/>
      <c r="F7" s="815"/>
      <c r="G7" s="816"/>
      <c r="H7" s="816"/>
      <c r="I7" s="815"/>
      <c r="J7" s="84"/>
    </row>
    <row r="8" spans="1:10" ht="13.15" customHeight="1">
      <c r="A8" s="94" t="s">
        <v>1829</v>
      </c>
      <c r="B8" s="1102" t="s">
        <v>1281</v>
      </c>
      <c r="C8" s="1102"/>
      <c r="D8" s="818"/>
      <c r="E8" s="1094" t="s">
        <v>1275</v>
      </c>
      <c r="F8" s="1094"/>
      <c r="G8" s="818"/>
      <c r="H8" s="1102" t="s">
        <v>1282</v>
      </c>
      <c r="I8" s="1102"/>
      <c r="J8" s="101"/>
    </row>
    <row r="9" spans="1:10" ht="13.15" customHeight="1">
      <c r="A9" s="819" t="s">
        <v>1283</v>
      </c>
      <c r="B9" s="820" t="s">
        <v>152</v>
      </c>
      <c r="C9" s="85" t="s">
        <v>1284</v>
      </c>
      <c r="D9" s="818"/>
      <c r="E9" s="821" t="s">
        <v>152</v>
      </c>
      <c r="F9" s="85" t="s">
        <v>153</v>
      </c>
      <c r="G9" s="818"/>
      <c r="H9" s="821" t="s">
        <v>152</v>
      </c>
      <c r="I9" s="85" t="s">
        <v>153</v>
      </c>
      <c r="J9" s="111"/>
    </row>
    <row r="10" spans="1:10" ht="13.15" customHeight="1" thickBot="1">
      <c r="A10" s="86"/>
      <c r="B10" s="822"/>
      <c r="C10" s="823"/>
      <c r="D10" s="824"/>
      <c r="E10" s="825"/>
      <c r="F10" s="823"/>
      <c r="G10" s="824"/>
      <c r="H10" s="824"/>
      <c r="I10" s="823"/>
      <c r="J10" s="82"/>
    </row>
    <row r="11" spans="1:10" ht="9.75" customHeight="1">
      <c r="A11" s="94"/>
      <c r="B11" s="409"/>
      <c r="C11" s="111"/>
      <c r="D11" s="818"/>
      <c r="E11" s="727"/>
      <c r="F11" s="111"/>
      <c r="G11" s="818"/>
      <c r="H11" s="818"/>
      <c r="I11" s="111"/>
      <c r="J11" s="101"/>
    </row>
    <row r="12" spans="1:10" ht="13" customHeight="1">
      <c r="A12" s="47" t="s">
        <v>1285</v>
      </c>
      <c r="B12" s="433">
        <f>IF($A12&lt;&gt;0,E12+H12,"")</f>
        <v>137</v>
      </c>
      <c r="C12" s="401">
        <f>SUM(C14:C45)</f>
        <v>73.722627737226233</v>
      </c>
      <c r="D12" s="258"/>
      <c r="E12" s="439">
        <f>SUM(E14:E53)</f>
        <v>122</v>
      </c>
      <c r="F12" s="403">
        <f>IF($A12&lt;&gt;0,E12/B12*100,"")</f>
        <v>89.051094890510953</v>
      </c>
      <c r="G12" s="258"/>
      <c r="H12" s="439">
        <f>SUM(H14:H53)</f>
        <v>15</v>
      </c>
      <c r="I12" s="403">
        <f>IF($A12&lt;&gt;0,H12/B12*100,"")</f>
        <v>10.948905109489052</v>
      </c>
      <c r="J12" s="155"/>
    </row>
    <row r="13" spans="1:10" ht="9" customHeight="1">
      <c r="A13" s="47"/>
      <c r="B13" s="157"/>
      <c r="C13" s="792"/>
      <c r="D13" s="155"/>
      <c r="E13" s="154"/>
      <c r="F13" s="403" t="str">
        <f t="shared" ref="F13:F53" si="0">IF($A13&lt;&gt;0,E13/B13*100,"")</f>
        <v/>
      </c>
      <c r="G13" s="155"/>
      <c r="H13" s="154"/>
      <c r="I13" s="792"/>
      <c r="J13" s="155"/>
    </row>
    <row r="14" spans="1:10" ht="14.25" customHeight="1">
      <c r="A14" s="270" t="s">
        <v>689</v>
      </c>
      <c r="B14" s="157">
        <f>IF(A14&lt;&gt;0,E14+H14,"")</f>
        <v>1</v>
      </c>
      <c r="C14" s="792">
        <f>IF(A14&lt;&gt;0,B14/$B$12*100,"")</f>
        <v>0.72992700729927007</v>
      </c>
      <c r="D14" s="155"/>
      <c r="E14" s="774">
        <v>1</v>
      </c>
      <c r="F14" s="181">
        <f t="shared" si="0"/>
        <v>100</v>
      </c>
      <c r="G14" s="68"/>
      <c r="H14" s="774">
        <v>0</v>
      </c>
      <c r="I14" s="792">
        <f t="shared" ref="I14:I53" si="1">IF(A14&lt;&gt;0,H14/B14*100,"")</f>
        <v>0</v>
      </c>
      <c r="J14" s="155"/>
    </row>
    <row r="15" spans="1:10" ht="14.25" customHeight="1">
      <c r="A15" s="270" t="s">
        <v>1234</v>
      </c>
      <c r="B15" s="157">
        <f t="shared" ref="B15:B49" si="2">IF(A15&lt;&gt;0,E15+H15,"")</f>
        <v>1</v>
      </c>
      <c r="C15" s="792">
        <f>IF(A15&lt;&gt;0,B15/$B$12*100,"")</f>
        <v>0.72992700729927007</v>
      </c>
      <c r="D15" s="155"/>
      <c r="E15" s="774">
        <v>1</v>
      </c>
      <c r="F15" s="181">
        <f t="shared" si="0"/>
        <v>100</v>
      </c>
      <c r="G15" s="68"/>
      <c r="H15" s="774">
        <v>0</v>
      </c>
      <c r="I15" s="792">
        <f t="shared" si="1"/>
        <v>0</v>
      </c>
      <c r="J15" s="155"/>
    </row>
    <row r="16" spans="1:10" ht="14.25" customHeight="1">
      <c r="A16" s="270" t="s">
        <v>692</v>
      </c>
      <c r="B16" s="157">
        <f t="shared" si="2"/>
        <v>10</v>
      </c>
      <c r="C16" s="792">
        <f>IF(A16&lt;&gt;0,B16/$B$12*100,"")</f>
        <v>7.2992700729926998</v>
      </c>
      <c r="D16" s="155"/>
      <c r="E16" s="774">
        <v>8</v>
      </c>
      <c r="F16" s="181">
        <f t="shared" si="0"/>
        <v>80</v>
      </c>
      <c r="G16" s="68"/>
      <c r="H16" s="774">
        <v>2</v>
      </c>
      <c r="I16" s="792">
        <f t="shared" si="1"/>
        <v>20</v>
      </c>
      <c r="J16" s="155"/>
    </row>
    <row r="17" spans="1:10" ht="14.25" customHeight="1">
      <c r="A17" s="270" t="s">
        <v>694</v>
      </c>
      <c r="B17" s="157">
        <f t="shared" si="2"/>
        <v>4</v>
      </c>
      <c r="C17" s="792">
        <f>IF(A17&lt;&gt;0,B17/$B$12*100,"")</f>
        <v>2.9197080291970803</v>
      </c>
      <c r="D17" s="155"/>
      <c r="E17" s="774">
        <v>4</v>
      </c>
      <c r="F17" s="181">
        <f t="shared" si="0"/>
        <v>100</v>
      </c>
      <c r="G17" s="68"/>
      <c r="H17" s="774">
        <v>0</v>
      </c>
      <c r="I17" s="792">
        <f t="shared" si="1"/>
        <v>0</v>
      </c>
      <c r="J17" s="155"/>
    </row>
    <row r="18" spans="1:10" ht="14.25" customHeight="1">
      <c r="A18" s="270" t="s">
        <v>695</v>
      </c>
      <c r="B18" s="157">
        <f t="shared" si="2"/>
        <v>11</v>
      </c>
      <c r="C18" s="792">
        <f>IF(A18&lt;&gt;0,B18/$B$12*100,"")</f>
        <v>8.0291970802919703</v>
      </c>
      <c r="D18" s="155"/>
      <c r="E18" s="774">
        <v>11</v>
      </c>
      <c r="F18" s="181">
        <f t="shared" si="0"/>
        <v>100</v>
      </c>
      <c r="G18" s="68"/>
      <c r="H18" s="774">
        <v>0</v>
      </c>
      <c r="I18" s="792">
        <f t="shared" si="1"/>
        <v>0</v>
      </c>
      <c r="J18" s="155"/>
    </row>
    <row r="19" spans="1:10" ht="14.25" customHeight="1">
      <c r="A19" s="270" t="s">
        <v>1825</v>
      </c>
      <c r="B19" s="157">
        <f t="shared" si="2"/>
        <v>5</v>
      </c>
      <c r="C19" s="792">
        <f t="shared" ref="C19:C49" si="3">IF(A19&lt;&gt;0,B19/$B$12*100,"")</f>
        <v>3.6496350364963499</v>
      </c>
      <c r="D19" s="155"/>
      <c r="E19" s="774">
        <v>3</v>
      </c>
      <c r="F19" s="181">
        <f t="shared" si="0"/>
        <v>60</v>
      </c>
      <c r="G19" s="68"/>
      <c r="H19" s="774">
        <v>2</v>
      </c>
      <c r="I19" s="792">
        <f t="shared" si="1"/>
        <v>40</v>
      </c>
      <c r="J19" s="155"/>
    </row>
    <row r="20" spans="1:10" ht="14.25" customHeight="1">
      <c r="A20" s="270" t="s">
        <v>697</v>
      </c>
      <c r="B20" s="157">
        <f t="shared" si="2"/>
        <v>1</v>
      </c>
      <c r="C20" s="792">
        <f t="shared" si="3"/>
        <v>0.72992700729927007</v>
      </c>
      <c r="D20" s="155"/>
      <c r="E20" s="774">
        <v>1</v>
      </c>
      <c r="F20" s="181">
        <f t="shared" si="0"/>
        <v>100</v>
      </c>
      <c r="G20" s="68"/>
      <c r="H20" s="774">
        <v>0</v>
      </c>
      <c r="I20" s="792">
        <f t="shared" si="1"/>
        <v>0</v>
      </c>
      <c r="J20" s="155"/>
    </row>
    <row r="21" spans="1:10" ht="14.25" customHeight="1">
      <c r="A21" s="270" t="s">
        <v>698</v>
      </c>
      <c r="B21" s="157">
        <f t="shared" si="2"/>
        <v>1</v>
      </c>
      <c r="C21" s="792">
        <f t="shared" si="3"/>
        <v>0.72992700729927007</v>
      </c>
      <c r="D21" s="155"/>
      <c r="E21" s="774">
        <v>0</v>
      </c>
      <c r="F21" s="181">
        <f t="shared" si="0"/>
        <v>0</v>
      </c>
      <c r="G21" s="68"/>
      <c r="H21" s="774">
        <v>1</v>
      </c>
      <c r="I21" s="792">
        <f t="shared" si="1"/>
        <v>100</v>
      </c>
      <c r="J21" s="155"/>
    </row>
    <row r="22" spans="1:10" ht="14.25" customHeight="1">
      <c r="A22" s="737" t="s">
        <v>699</v>
      </c>
      <c r="B22" s="157">
        <f t="shared" si="2"/>
        <v>1</v>
      </c>
      <c r="C22" s="792">
        <f t="shared" si="3"/>
        <v>0.72992700729927007</v>
      </c>
      <c r="D22" s="155"/>
      <c r="E22" s="774">
        <v>1</v>
      </c>
      <c r="F22" s="181">
        <f t="shared" si="0"/>
        <v>100</v>
      </c>
      <c r="G22" s="68"/>
      <c r="H22" s="774">
        <v>0</v>
      </c>
      <c r="I22" s="792">
        <f t="shared" si="1"/>
        <v>0</v>
      </c>
      <c r="J22" s="155"/>
    </row>
    <row r="23" spans="1:10" ht="14.25" customHeight="1">
      <c r="A23" s="571" t="s">
        <v>700</v>
      </c>
      <c r="B23" s="157">
        <f t="shared" si="2"/>
        <v>4</v>
      </c>
      <c r="C23" s="792">
        <f t="shared" si="3"/>
        <v>2.9197080291970803</v>
      </c>
      <c r="D23" s="155"/>
      <c r="E23" s="774">
        <v>4</v>
      </c>
      <c r="F23" s="181">
        <f t="shared" si="0"/>
        <v>100</v>
      </c>
      <c r="G23" s="68"/>
      <c r="H23" s="774">
        <v>0</v>
      </c>
      <c r="I23" s="792">
        <f t="shared" si="1"/>
        <v>0</v>
      </c>
      <c r="J23" s="155"/>
    </row>
    <row r="24" spans="1:10" ht="14.25" customHeight="1">
      <c r="A24" s="270" t="s">
        <v>1236</v>
      </c>
      <c r="B24" s="157">
        <f t="shared" si="2"/>
        <v>7</v>
      </c>
      <c r="C24" s="792">
        <f t="shared" si="3"/>
        <v>5.1094890510948909</v>
      </c>
      <c r="D24" s="155"/>
      <c r="E24" s="774">
        <v>6</v>
      </c>
      <c r="F24" s="181">
        <f t="shared" si="0"/>
        <v>85.714285714285708</v>
      </c>
      <c r="G24" s="68"/>
      <c r="H24" s="774">
        <v>1</v>
      </c>
      <c r="I24" s="792">
        <f t="shared" si="1"/>
        <v>14.285714285714285</v>
      </c>
      <c r="J24" s="155"/>
    </row>
    <row r="25" spans="1:10" ht="14.25" customHeight="1">
      <c r="A25" s="270" t="s">
        <v>702</v>
      </c>
      <c r="B25" s="157">
        <f t="shared" si="2"/>
        <v>2</v>
      </c>
      <c r="C25" s="792">
        <f t="shared" si="3"/>
        <v>1.4598540145985401</v>
      </c>
      <c r="D25" s="155"/>
      <c r="E25" s="774">
        <v>2</v>
      </c>
      <c r="F25" s="181">
        <f t="shared" si="0"/>
        <v>100</v>
      </c>
      <c r="G25" s="68"/>
      <c r="H25" s="774">
        <v>0</v>
      </c>
      <c r="I25" s="792">
        <f t="shared" si="1"/>
        <v>0</v>
      </c>
      <c r="J25" s="155"/>
    </row>
    <row r="26" spans="1:10" ht="14.25" customHeight="1">
      <c r="A26" s="270" t="s">
        <v>703</v>
      </c>
      <c r="B26" s="157">
        <f t="shared" si="2"/>
        <v>3</v>
      </c>
      <c r="C26" s="792">
        <f t="shared" si="3"/>
        <v>2.1897810218978102</v>
      </c>
      <c r="D26" s="155"/>
      <c r="E26" s="774">
        <v>3</v>
      </c>
      <c r="F26" s="181">
        <f t="shared" si="0"/>
        <v>100</v>
      </c>
      <c r="G26" s="68"/>
      <c r="H26" s="774">
        <v>0</v>
      </c>
      <c r="I26" s="792">
        <f t="shared" si="1"/>
        <v>0</v>
      </c>
      <c r="J26" s="155"/>
    </row>
    <row r="27" spans="1:10" ht="14.25" customHeight="1">
      <c r="A27" s="270" t="s">
        <v>704</v>
      </c>
      <c r="B27" s="157">
        <f t="shared" si="2"/>
        <v>2</v>
      </c>
      <c r="C27" s="792">
        <f t="shared" si="3"/>
        <v>1.4598540145985401</v>
      </c>
      <c r="D27" s="148"/>
      <c r="E27" s="774">
        <v>2</v>
      </c>
      <c r="F27" s="181">
        <f t="shared" si="0"/>
        <v>100</v>
      </c>
      <c r="G27" s="68"/>
      <c r="H27" s="774">
        <v>0</v>
      </c>
      <c r="I27" s="792">
        <f t="shared" si="1"/>
        <v>0</v>
      </c>
      <c r="J27" s="148"/>
    </row>
    <row r="28" spans="1:10" ht="14.25" customHeight="1">
      <c r="A28" s="566" t="s">
        <v>747</v>
      </c>
      <c r="B28" s="157">
        <f t="shared" si="2"/>
        <v>1</v>
      </c>
      <c r="C28" s="792">
        <f t="shared" si="3"/>
        <v>0.72992700729927007</v>
      </c>
      <c r="D28" s="148"/>
      <c r="E28" s="774">
        <v>1</v>
      </c>
      <c r="F28" s="181">
        <f t="shared" si="0"/>
        <v>100</v>
      </c>
      <c r="G28" s="68"/>
      <c r="H28" s="774">
        <v>0</v>
      </c>
      <c r="I28" s="792">
        <f t="shared" si="1"/>
        <v>0</v>
      </c>
      <c r="J28" s="148"/>
    </row>
    <row r="29" spans="1:10" ht="14.25" customHeight="1">
      <c r="A29" s="270" t="s">
        <v>1237</v>
      </c>
      <c r="B29" s="157">
        <f t="shared" si="2"/>
        <v>2</v>
      </c>
      <c r="C29" s="792">
        <f t="shared" si="3"/>
        <v>1.4598540145985401</v>
      </c>
      <c r="D29" s="155"/>
      <c r="E29" s="774">
        <v>2</v>
      </c>
      <c r="F29" s="181">
        <f t="shared" si="0"/>
        <v>100</v>
      </c>
      <c r="G29" s="68"/>
      <c r="H29" s="774">
        <v>0</v>
      </c>
      <c r="I29" s="792">
        <f t="shared" si="1"/>
        <v>0</v>
      </c>
      <c r="J29" s="155"/>
    </row>
    <row r="30" spans="1:10" ht="14.25" customHeight="1">
      <c r="A30" s="270" t="s">
        <v>1238</v>
      </c>
      <c r="B30" s="157">
        <f t="shared" si="2"/>
        <v>11</v>
      </c>
      <c r="C30" s="792">
        <f t="shared" si="3"/>
        <v>8.0291970802919703</v>
      </c>
      <c r="D30" s="154"/>
      <c r="E30" s="774">
        <v>11</v>
      </c>
      <c r="F30" s="181">
        <f t="shared" si="0"/>
        <v>100</v>
      </c>
      <c r="G30" s="68"/>
      <c r="H30" s="774">
        <v>0</v>
      </c>
      <c r="I30" s="792">
        <f t="shared" si="1"/>
        <v>0</v>
      </c>
      <c r="J30" s="155"/>
    </row>
    <row r="31" spans="1:10" ht="14.25" customHeight="1">
      <c r="A31" s="737" t="s">
        <v>1812</v>
      </c>
      <c r="B31" s="157">
        <f>IF(A31&lt;&gt;0,E31+H31,"")</f>
        <v>1</v>
      </c>
      <c r="C31" s="792">
        <f>IF(A31&lt;&gt;0,B31/$B$12*100,"")</f>
        <v>0.72992700729927007</v>
      </c>
      <c r="D31" s="154"/>
      <c r="E31" s="774">
        <v>1</v>
      </c>
      <c r="F31" s="181">
        <f t="shared" si="0"/>
        <v>100</v>
      </c>
      <c r="G31" s="68"/>
      <c r="H31" s="774">
        <v>0</v>
      </c>
      <c r="I31" s="792">
        <f t="shared" si="1"/>
        <v>0</v>
      </c>
      <c r="J31" s="155"/>
    </row>
    <row r="32" spans="1:10" ht="14.25" customHeight="1">
      <c r="A32" s="270" t="s">
        <v>711</v>
      </c>
      <c r="B32" s="157">
        <f t="shared" si="2"/>
        <v>2</v>
      </c>
      <c r="C32" s="792">
        <f t="shared" si="3"/>
        <v>1.4598540145985401</v>
      </c>
      <c r="D32" s="154"/>
      <c r="E32" s="774">
        <v>2</v>
      </c>
      <c r="F32" s="181">
        <f t="shared" si="0"/>
        <v>100</v>
      </c>
      <c r="G32" s="68"/>
      <c r="H32" s="774">
        <v>0</v>
      </c>
      <c r="I32" s="792">
        <f t="shared" si="1"/>
        <v>0</v>
      </c>
      <c r="J32" s="155"/>
    </row>
    <row r="33" spans="1:10" ht="14.25" customHeight="1">
      <c r="A33" s="270" t="s">
        <v>712</v>
      </c>
      <c r="B33" s="157">
        <f t="shared" si="2"/>
        <v>3</v>
      </c>
      <c r="C33" s="792">
        <f t="shared" si="3"/>
        <v>2.1897810218978102</v>
      </c>
      <c r="D33" s="154"/>
      <c r="E33" s="774">
        <v>2</v>
      </c>
      <c r="F33" s="181">
        <f t="shared" si="0"/>
        <v>66.666666666666657</v>
      </c>
      <c r="G33" s="68"/>
      <c r="H33" s="774">
        <v>1</v>
      </c>
      <c r="I33" s="792">
        <f t="shared" si="1"/>
        <v>33.333333333333329</v>
      </c>
      <c r="J33" s="155"/>
    </row>
    <row r="34" spans="1:10" ht="14.25" customHeight="1">
      <c r="A34" s="571" t="s">
        <v>713</v>
      </c>
      <c r="B34" s="157">
        <f t="shared" si="2"/>
        <v>5</v>
      </c>
      <c r="C34" s="792">
        <f t="shared" si="3"/>
        <v>3.6496350364963499</v>
      </c>
      <c r="D34" s="154"/>
      <c r="E34" s="774">
        <v>5</v>
      </c>
      <c r="F34" s="181">
        <f t="shared" si="0"/>
        <v>100</v>
      </c>
      <c r="G34" s="68"/>
      <c r="H34" s="774">
        <v>0</v>
      </c>
      <c r="I34" s="792">
        <f t="shared" si="1"/>
        <v>0</v>
      </c>
      <c r="J34" s="155"/>
    </row>
    <row r="35" spans="1:10" ht="14.25" customHeight="1">
      <c r="A35" s="566" t="s">
        <v>1813</v>
      </c>
      <c r="B35" s="157">
        <f t="shared" si="2"/>
        <v>1</v>
      </c>
      <c r="C35" s="792">
        <f t="shared" si="3"/>
        <v>0.72992700729927007</v>
      </c>
      <c r="D35" s="154"/>
      <c r="E35" s="774">
        <v>1</v>
      </c>
      <c r="F35" s="181">
        <f t="shared" si="0"/>
        <v>100</v>
      </c>
      <c r="G35" s="68"/>
      <c r="H35" s="774">
        <v>0</v>
      </c>
      <c r="I35" s="792">
        <f t="shared" si="1"/>
        <v>0</v>
      </c>
      <c r="J35" s="155"/>
    </row>
    <row r="36" spans="1:10" ht="14.25" customHeight="1">
      <c r="A36" s="270" t="s">
        <v>718</v>
      </c>
      <c r="B36" s="157">
        <f t="shared" si="2"/>
        <v>8</v>
      </c>
      <c r="C36" s="792">
        <f t="shared" si="3"/>
        <v>5.8394160583941606</v>
      </c>
      <c r="D36" s="154"/>
      <c r="E36" s="774">
        <v>7</v>
      </c>
      <c r="F36" s="181">
        <f t="shared" si="0"/>
        <v>87.5</v>
      </c>
      <c r="G36" s="68"/>
      <c r="H36" s="774">
        <v>1</v>
      </c>
      <c r="I36" s="792">
        <f t="shared" si="1"/>
        <v>12.5</v>
      </c>
      <c r="J36" s="155"/>
    </row>
    <row r="37" spans="1:10" ht="14.25" customHeight="1">
      <c r="A37" s="270" t="s">
        <v>719</v>
      </c>
      <c r="B37" s="157">
        <f>IF(A37&lt;&gt;0,E37+H37,"")</f>
        <v>1</v>
      </c>
      <c r="C37" s="792">
        <f>IF(A37&lt;&gt;0,B37/$B$12*100,"")</f>
        <v>0.72992700729927007</v>
      </c>
      <c r="D37" s="154"/>
      <c r="E37" s="774">
        <v>1</v>
      </c>
      <c r="F37" s="181">
        <f t="shared" si="0"/>
        <v>100</v>
      </c>
      <c r="G37" s="68"/>
      <c r="H37" s="774">
        <v>0</v>
      </c>
      <c r="I37" s="792">
        <f t="shared" si="1"/>
        <v>0</v>
      </c>
      <c r="J37" s="155"/>
    </row>
    <row r="38" spans="1:10" ht="14.25" customHeight="1">
      <c r="A38" s="270" t="s">
        <v>720</v>
      </c>
      <c r="B38" s="157">
        <f t="shared" si="2"/>
        <v>2</v>
      </c>
      <c r="C38" s="792">
        <f t="shared" si="3"/>
        <v>1.4598540145985401</v>
      </c>
      <c r="D38" s="154"/>
      <c r="E38" s="774">
        <v>2</v>
      </c>
      <c r="F38" s="181">
        <f t="shared" si="0"/>
        <v>100</v>
      </c>
      <c r="G38" s="68"/>
      <c r="H38" s="774">
        <v>0</v>
      </c>
      <c r="I38" s="792">
        <f t="shared" si="1"/>
        <v>0</v>
      </c>
      <c r="J38" s="155"/>
    </row>
    <row r="39" spans="1:10" ht="14.25" customHeight="1">
      <c r="A39" s="270" t="s">
        <v>721</v>
      </c>
      <c r="B39" s="157">
        <f t="shared" si="2"/>
        <v>1</v>
      </c>
      <c r="C39" s="792">
        <f t="shared" si="3"/>
        <v>0.72992700729927007</v>
      </c>
      <c r="D39" s="154"/>
      <c r="E39" s="774">
        <v>0</v>
      </c>
      <c r="F39" s="181">
        <f t="shared" si="0"/>
        <v>0</v>
      </c>
      <c r="G39" s="68"/>
      <c r="H39" s="774">
        <v>1</v>
      </c>
      <c r="I39" s="792">
        <f t="shared" si="1"/>
        <v>100</v>
      </c>
      <c r="J39" s="155"/>
    </row>
    <row r="40" spans="1:10" ht="14.25" customHeight="1">
      <c r="A40" s="571" t="s">
        <v>723</v>
      </c>
      <c r="B40" s="157">
        <f t="shared" si="2"/>
        <v>1</v>
      </c>
      <c r="C40" s="792">
        <f t="shared" si="3"/>
        <v>0.72992700729927007</v>
      </c>
      <c r="D40" s="154"/>
      <c r="E40" s="774">
        <v>1</v>
      </c>
      <c r="F40" s="181">
        <f t="shared" si="0"/>
        <v>100</v>
      </c>
      <c r="G40" s="68"/>
      <c r="H40" s="774">
        <v>0</v>
      </c>
      <c r="I40" s="792">
        <f t="shared" si="1"/>
        <v>0</v>
      </c>
      <c r="J40" s="155"/>
    </row>
    <row r="41" spans="1:10" ht="14.25" customHeight="1">
      <c r="A41" s="270" t="s">
        <v>1814</v>
      </c>
      <c r="B41" s="157">
        <f t="shared" si="2"/>
        <v>1</v>
      </c>
      <c r="C41" s="792">
        <f t="shared" si="3"/>
        <v>0.72992700729927007</v>
      </c>
      <c r="D41" s="154"/>
      <c r="E41" s="774">
        <v>1</v>
      </c>
      <c r="F41" s="181">
        <f t="shared" si="0"/>
        <v>100</v>
      </c>
      <c r="G41" s="68"/>
      <c r="H41" s="774">
        <v>0</v>
      </c>
      <c r="I41" s="792">
        <f t="shared" si="1"/>
        <v>0</v>
      </c>
      <c r="J41" s="155"/>
    </row>
    <row r="42" spans="1:10" ht="14.25" customHeight="1">
      <c r="A42" s="270" t="s">
        <v>727</v>
      </c>
      <c r="B42" s="157">
        <f t="shared" si="2"/>
        <v>5</v>
      </c>
      <c r="C42" s="792">
        <f t="shared" si="3"/>
        <v>3.6496350364963499</v>
      </c>
      <c r="D42" s="154"/>
      <c r="E42" s="774">
        <v>4</v>
      </c>
      <c r="F42" s="181">
        <f t="shared" si="0"/>
        <v>80</v>
      </c>
      <c r="G42" s="68"/>
      <c r="H42" s="774">
        <v>1</v>
      </c>
      <c r="I42" s="792">
        <f t="shared" si="1"/>
        <v>20</v>
      </c>
      <c r="J42" s="155"/>
    </row>
    <row r="43" spans="1:10" ht="14.25" customHeight="1">
      <c r="A43" s="270" t="s">
        <v>729</v>
      </c>
      <c r="B43" s="157">
        <f t="shared" si="2"/>
        <v>1</v>
      </c>
      <c r="C43" s="792">
        <f t="shared" si="3"/>
        <v>0.72992700729927007</v>
      </c>
      <c r="D43" s="154"/>
      <c r="E43" s="774">
        <v>1</v>
      </c>
      <c r="F43" s="181">
        <f t="shared" si="0"/>
        <v>100</v>
      </c>
      <c r="G43" s="68"/>
      <c r="H43" s="774">
        <v>0</v>
      </c>
      <c r="I43" s="792">
        <f t="shared" si="1"/>
        <v>0</v>
      </c>
      <c r="J43" s="155"/>
    </row>
    <row r="44" spans="1:10" ht="14.25" customHeight="1">
      <c r="A44" s="737" t="s">
        <v>1815</v>
      </c>
      <c r="B44" s="157">
        <f t="shared" si="2"/>
        <v>1</v>
      </c>
      <c r="C44" s="792">
        <f t="shared" si="3"/>
        <v>0.72992700729927007</v>
      </c>
      <c r="D44" s="154"/>
      <c r="E44" s="774">
        <v>1</v>
      </c>
      <c r="F44" s="181">
        <f t="shared" si="0"/>
        <v>100</v>
      </c>
      <c r="G44" s="68"/>
      <c r="H44" s="774">
        <v>0</v>
      </c>
      <c r="I44" s="792">
        <f t="shared" si="1"/>
        <v>0</v>
      </c>
      <c r="J44" s="155"/>
    </row>
    <row r="45" spans="1:10" ht="14.25" customHeight="1">
      <c r="A45" s="737" t="s">
        <v>730</v>
      </c>
      <c r="B45" s="157">
        <f t="shared" si="2"/>
        <v>1</v>
      </c>
      <c r="C45" s="792">
        <f t="shared" si="3"/>
        <v>0.72992700729927007</v>
      </c>
      <c r="D45" s="154"/>
      <c r="E45" s="774">
        <v>1</v>
      </c>
      <c r="F45" s="181">
        <f t="shared" si="0"/>
        <v>100</v>
      </c>
      <c r="G45" s="68"/>
      <c r="H45" s="774">
        <v>0</v>
      </c>
      <c r="I45" s="792">
        <f t="shared" si="1"/>
        <v>0</v>
      </c>
      <c r="J45" s="155"/>
    </row>
    <row r="46" spans="1:10" ht="14.25" customHeight="1">
      <c r="A46" s="737" t="s">
        <v>731</v>
      </c>
      <c r="B46" s="157">
        <f t="shared" si="2"/>
        <v>1</v>
      </c>
      <c r="C46" s="792">
        <f t="shared" si="3"/>
        <v>0.72992700729927007</v>
      </c>
      <c r="D46" s="154"/>
      <c r="E46" s="774">
        <v>1</v>
      </c>
      <c r="F46" s="181">
        <f t="shared" si="0"/>
        <v>100</v>
      </c>
      <c r="G46" s="68"/>
      <c r="H46" s="774">
        <v>0</v>
      </c>
      <c r="I46" s="792">
        <f t="shared" si="1"/>
        <v>0</v>
      </c>
      <c r="J46" s="155"/>
    </row>
    <row r="47" spans="1:10" ht="14.25" customHeight="1">
      <c r="A47" s="737" t="s">
        <v>732</v>
      </c>
      <c r="B47" s="157">
        <f t="shared" si="2"/>
        <v>1</v>
      </c>
      <c r="C47" s="792">
        <f t="shared" si="3"/>
        <v>0.72992700729927007</v>
      </c>
      <c r="D47" s="154"/>
      <c r="E47" s="774">
        <v>0</v>
      </c>
      <c r="F47" s="181">
        <f t="shared" si="0"/>
        <v>0</v>
      </c>
      <c r="G47" s="68"/>
      <c r="H47" s="774">
        <v>1</v>
      </c>
      <c r="I47" s="792">
        <f t="shared" si="1"/>
        <v>100</v>
      </c>
      <c r="J47" s="155"/>
    </row>
    <row r="48" spans="1:10" ht="14.25" customHeight="1">
      <c r="A48" s="270" t="s">
        <v>733</v>
      </c>
      <c r="B48" s="157">
        <f t="shared" si="2"/>
        <v>8</v>
      </c>
      <c r="C48" s="792">
        <f t="shared" si="3"/>
        <v>5.8394160583941606</v>
      </c>
      <c r="D48" s="154"/>
      <c r="E48" s="774">
        <v>7</v>
      </c>
      <c r="F48" s="181">
        <f t="shared" si="0"/>
        <v>87.5</v>
      </c>
      <c r="G48" s="68"/>
      <c r="H48" s="774">
        <v>1</v>
      </c>
      <c r="I48" s="792">
        <f t="shared" si="1"/>
        <v>12.5</v>
      </c>
      <c r="J48" s="155"/>
    </row>
    <row r="49" spans="1:10" ht="14.25" customHeight="1">
      <c r="A49" s="270" t="s">
        <v>734</v>
      </c>
      <c r="B49" s="157">
        <f t="shared" si="2"/>
        <v>15</v>
      </c>
      <c r="C49" s="792">
        <f t="shared" si="3"/>
        <v>10.948905109489052</v>
      </c>
      <c r="D49" s="154"/>
      <c r="E49" s="774">
        <v>13</v>
      </c>
      <c r="F49" s="181">
        <f t="shared" si="0"/>
        <v>86.666666666666671</v>
      </c>
      <c r="G49" s="68"/>
      <c r="H49" s="774">
        <v>2</v>
      </c>
      <c r="I49" s="792">
        <f t="shared" si="1"/>
        <v>13.333333333333334</v>
      </c>
      <c r="J49" s="155"/>
    </row>
    <row r="50" spans="1:10" ht="14.25" customHeight="1">
      <c r="A50" s="566" t="s">
        <v>740</v>
      </c>
      <c r="B50" s="157">
        <f>IF(A50&lt;&gt;0,E50+H50,"")</f>
        <v>3</v>
      </c>
      <c r="C50" s="792">
        <f>IF(A50&lt;&gt;0,B50/$B$12*100,"")</f>
        <v>2.1897810218978102</v>
      </c>
      <c r="D50" s="154"/>
      <c r="E50" s="774">
        <v>3</v>
      </c>
      <c r="F50" s="181">
        <f t="shared" si="0"/>
        <v>100</v>
      </c>
      <c r="G50" s="68"/>
      <c r="H50" s="774">
        <v>0</v>
      </c>
      <c r="I50" s="792">
        <f t="shared" si="1"/>
        <v>0</v>
      </c>
      <c r="J50" s="155"/>
    </row>
    <row r="51" spans="1:10" ht="14.25" customHeight="1">
      <c r="A51" s="270" t="s">
        <v>741</v>
      </c>
      <c r="B51" s="157">
        <f>IF(A51&lt;&gt;0,E51+H51,"")</f>
        <v>5</v>
      </c>
      <c r="C51" s="792">
        <f>IF(A51&lt;&gt;0,B51/$B$12*100,"")</f>
        <v>3.6496350364963499</v>
      </c>
      <c r="D51" s="154"/>
      <c r="E51" s="774">
        <v>4</v>
      </c>
      <c r="F51" s="181">
        <f t="shared" si="0"/>
        <v>80</v>
      </c>
      <c r="G51" s="68"/>
      <c r="H51" s="774">
        <v>1</v>
      </c>
      <c r="I51" s="792">
        <f t="shared" si="1"/>
        <v>20</v>
      </c>
      <c r="J51" s="155"/>
    </row>
    <row r="52" spans="1:10" ht="14.25" customHeight="1">
      <c r="A52" s="270" t="s">
        <v>742</v>
      </c>
      <c r="B52" s="157">
        <f>IF(A52&lt;&gt;0,E52+H52,"")</f>
        <v>1</v>
      </c>
      <c r="C52" s="792">
        <f>IF(A52&lt;&gt;0,B52/$B$12*100,"")</f>
        <v>0.72992700729927007</v>
      </c>
      <c r="D52" s="154"/>
      <c r="E52" s="774">
        <v>1</v>
      </c>
      <c r="F52" s="181">
        <f t="shared" si="0"/>
        <v>100</v>
      </c>
      <c r="G52" s="68"/>
      <c r="H52" s="774">
        <v>0</v>
      </c>
      <c r="I52" s="792">
        <f t="shared" si="1"/>
        <v>0</v>
      </c>
      <c r="J52" s="155"/>
    </row>
    <row r="53" spans="1:10" ht="14.25" customHeight="1">
      <c r="A53" s="270" t="s">
        <v>743</v>
      </c>
      <c r="B53" s="157">
        <f>IF(A53&lt;&gt;0,E53+H53,"")</f>
        <v>2</v>
      </c>
      <c r="C53" s="792">
        <f>IF(A53&lt;&gt;0,B53/$B$12*100,"")</f>
        <v>1.4598540145985401</v>
      </c>
      <c r="D53" s="154"/>
      <c r="E53" s="774">
        <v>2</v>
      </c>
      <c r="F53" s="181">
        <f t="shared" si="0"/>
        <v>100</v>
      </c>
      <c r="G53" s="68"/>
      <c r="H53" s="774">
        <v>0</v>
      </c>
      <c r="I53" s="792">
        <f t="shared" si="1"/>
        <v>0</v>
      </c>
      <c r="J53" s="155"/>
    </row>
    <row r="54" spans="1:10" ht="6" customHeight="1" thickBot="1">
      <c r="A54" s="86"/>
      <c r="B54" s="822"/>
      <c r="C54" s="824"/>
      <c r="D54" s="824"/>
      <c r="E54" s="824"/>
      <c r="F54" s="375"/>
      <c r="G54" s="824"/>
      <c r="H54" s="824"/>
      <c r="I54" s="824"/>
      <c r="J54" s="826"/>
    </row>
    <row r="55" spans="1:10" ht="6.75" customHeight="1">
      <c r="A55" s="94"/>
      <c r="B55" s="409"/>
      <c r="C55" s="818"/>
      <c r="D55" s="818"/>
      <c r="E55" s="818"/>
      <c r="F55" s="818"/>
      <c r="G55" s="818"/>
      <c r="H55" s="89">
        <v>0</v>
      </c>
      <c r="I55" s="818"/>
      <c r="J55" s="94"/>
    </row>
    <row r="56" spans="1:10" ht="13.5" customHeight="1">
      <c r="A56" s="66" t="s">
        <v>1816</v>
      </c>
      <c r="B56" s="409"/>
      <c r="C56" s="818"/>
      <c r="D56" s="818"/>
      <c r="E56" s="818"/>
      <c r="F56" s="818"/>
      <c r="G56" s="818"/>
      <c r="I56" s="818"/>
      <c r="J56" s="94"/>
    </row>
    <row r="57" spans="1:10" ht="12" customHeight="1">
      <c r="A57" s="81" t="s">
        <v>1230</v>
      </c>
      <c r="B57" s="827"/>
      <c r="C57" s="813"/>
      <c r="F57" s="813"/>
    </row>
    <row r="58" spans="1:10" ht="13.15" customHeight="1">
      <c r="B58" s="827"/>
      <c r="C58" s="813"/>
      <c r="F58" s="813"/>
    </row>
    <row r="59" spans="1:10" ht="11.25" customHeight="1">
      <c r="A59" s="81" t="s">
        <v>1231</v>
      </c>
      <c r="B59" s="827"/>
      <c r="C59" s="813"/>
      <c r="F59" s="813"/>
    </row>
    <row r="60" spans="1:10" ht="13.15" customHeight="1">
      <c r="A60" s="81" t="s">
        <v>1232</v>
      </c>
      <c r="B60" s="827"/>
      <c r="C60" s="813"/>
      <c r="F60" s="813"/>
    </row>
  </sheetData>
  <mergeCells count="3">
    <mergeCell ref="B8:C8"/>
    <mergeCell ref="E8:F8"/>
    <mergeCell ref="H8:I8"/>
  </mergeCells>
  <conditionalFormatting sqref="A1:XFD1048576">
    <cfRule type="cellIs" dxfId="8" priority="1" operator="equal">
      <formula>0</formula>
    </cfRule>
  </conditionalFormatting>
  <pageMargins left="0.70866141732283472" right="0.70866141732283472" top="0.74803149606299213" bottom="0.74803149606299213" header="0.31496062992125984" footer="0.31496062992125984"/>
  <pageSetup scale="80" orientation="portrait" horizontalDpi="4294967293" vertic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FFC000"/>
  </sheetPr>
  <dimension ref="A4:F9"/>
  <sheetViews>
    <sheetView workbookViewId="0">
      <selection activeCell="K17" sqref="K17"/>
    </sheetView>
  </sheetViews>
  <sheetFormatPr baseColWidth="10" defaultRowHeight="14.5"/>
  <sheetData>
    <row r="4" spans="1:6">
      <c r="C4" s="61"/>
      <c r="D4" s="61"/>
    </row>
    <row r="5" spans="1:6">
      <c r="C5" s="61"/>
      <c r="D5" s="61"/>
    </row>
    <row r="6" spans="1:6">
      <c r="C6" s="61"/>
      <c r="D6" s="61"/>
      <c r="E6" s="28"/>
      <c r="F6" s="28"/>
    </row>
    <row r="7" spans="1:6">
      <c r="A7" s="196"/>
      <c r="B7" s="197"/>
      <c r="C7" s="197"/>
      <c r="D7" s="61"/>
    </row>
    <row r="8" spans="1:6">
      <c r="A8" s="433"/>
      <c r="B8" s="439"/>
      <c r="C8" s="439"/>
      <c r="D8" s="61"/>
    </row>
    <row r="9" spans="1:6">
      <c r="A9" s="28"/>
      <c r="B9" s="61"/>
      <c r="C9" s="61"/>
      <c r="D9" s="28"/>
      <c r="E9" s="28"/>
      <c r="F9" s="28"/>
    </row>
  </sheetData>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theme="4" tint="-0.249977111117893"/>
  </sheetPr>
  <dimension ref="A1:T109"/>
  <sheetViews>
    <sheetView topLeftCell="A25" workbookViewId="0">
      <selection activeCell="A58" sqref="A58"/>
    </sheetView>
  </sheetViews>
  <sheetFormatPr baseColWidth="10" defaultColWidth="9.1796875" defaultRowHeight="13"/>
  <cols>
    <col min="1" max="1" width="34.453125" style="81" customWidth="1"/>
    <col min="2" max="2" width="8.453125" style="50" customWidth="1"/>
    <col min="3" max="3" width="8.453125" style="302" customWidth="1"/>
    <col min="4" max="4" width="2.54296875" style="47" customWidth="1"/>
    <col min="5" max="5" width="5.54296875" style="63" customWidth="1"/>
    <col min="6" max="6" width="7.453125" style="198" customWidth="1"/>
    <col min="7" max="7" width="2.54296875" style="198" customWidth="1"/>
    <col min="8" max="8" width="5.54296875" style="63" customWidth="1"/>
    <col min="9" max="9" width="6.453125" style="47" customWidth="1"/>
    <col min="10" max="10" width="2.54296875" style="47" customWidth="1"/>
    <col min="11" max="11" width="5.54296875" style="63" customWidth="1"/>
    <col min="12" max="12" width="6.54296875" style="47" customWidth="1"/>
    <col min="13" max="13" width="2.54296875" style="47" customWidth="1"/>
    <col min="14" max="14" width="5.54296875" style="63" customWidth="1"/>
    <col min="15" max="15" width="6.453125" style="47" customWidth="1"/>
    <col min="16" max="16" width="2.54296875" style="47" customWidth="1"/>
    <col min="17" max="17" width="6.54296875" style="63" customWidth="1"/>
    <col min="18" max="18" width="6.453125" style="47" customWidth="1"/>
    <col min="19" max="19" width="2.54296875" style="47" customWidth="1"/>
    <col min="20" max="20" width="3.54296875" style="81" customWidth="1"/>
    <col min="21" max="256" width="9.1796875" style="81"/>
    <col min="257" max="257" width="34.453125" style="81" customWidth="1"/>
    <col min="258" max="259" width="8.453125" style="81" customWidth="1"/>
    <col min="260" max="260" width="2.54296875" style="81" customWidth="1"/>
    <col min="261" max="261" width="5.54296875" style="81" customWidth="1"/>
    <col min="262" max="262" width="7.453125" style="81" customWidth="1"/>
    <col min="263" max="263" width="2.54296875" style="81" customWidth="1"/>
    <col min="264" max="264" width="5.54296875" style="81" customWidth="1"/>
    <col min="265" max="265" width="6.453125" style="81" customWidth="1"/>
    <col min="266" max="266" width="2.54296875" style="81" customWidth="1"/>
    <col min="267" max="267" width="5.54296875" style="81" customWidth="1"/>
    <col min="268" max="268" width="6.54296875" style="81" customWidth="1"/>
    <col min="269" max="269" width="2.54296875" style="81" customWidth="1"/>
    <col min="270" max="270" width="5.54296875" style="81" customWidth="1"/>
    <col min="271" max="271" width="6.453125" style="81" customWidth="1"/>
    <col min="272" max="272" width="2.54296875" style="81" customWidth="1"/>
    <col min="273" max="273" width="6.54296875" style="81" customWidth="1"/>
    <col min="274" max="274" width="6.453125" style="81" customWidth="1"/>
    <col min="275" max="275" width="2.54296875" style="81" customWidth="1"/>
    <col min="276" max="276" width="3.54296875" style="81" customWidth="1"/>
    <col min="277" max="512" width="9.1796875" style="81"/>
    <col min="513" max="513" width="34.453125" style="81" customWidth="1"/>
    <col min="514" max="515" width="8.453125" style="81" customWidth="1"/>
    <col min="516" max="516" width="2.54296875" style="81" customWidth="1"/>
    <col min="517" max="517" width="5.54296875" style="81" customWidth="1"/>
    <col min="518" max="518" width="7.453125" style="81" customWidth="1"/>
    <col min="519" max="519" width="2.54296875" style="81" customWidth="1"/>
    <col min="520" max="520" width="5.54296875" style="81" customWidth="1"/>
    <col min="521" max="521" width="6.453125" style="81" customWidth="1"/>
    <col min="522" max="522" width="2.54296875" style="81" customWidth="1"/>
    <col min="523" max="523" width="5.54296875" style="81" customWidth="1"/>
    <col min="524" max="524" width="6.54296875" style="81" customWidth="1"/>
    <col min="525" max="525" width="2.54296875" style="81" customWidth="1"/>
    <col min="526" max="526" width="5.54296875" style="81" customWidth="1"/>
    <col min="527" max="527" width="6.453125" style="81" customWidth="1"/>
    <col min="528" max="528" width="2.54296875" style="81" customWidth="1"/>
    <col min="529" max="529" width="6.54296875" style="81" customWidth="1"/>
    <col min="530" max="530" width="6.453125" style="81" customWidth="1"/>
    <col min="531" max="531" width="2.54296875" style="81" customWidth="1"/>
    <col min="532" max="532" width="3.54296875" style="81" customWidth="1"/>
    <col min="533" max="768" width="9.1796875" style="81"/>
    <col min="769" max="769" width="34.453125" style="81" customWidth="1"/>
    <col min="770" max="771" width="8.453125" style="81" customWidth="1"/>
    <col min="772" max="772" width="2.54296875" style="81" customWidth="1"/>
    <col min="773" max="773" width="5.54296875" style="81" customWidth="1"/>
    <col min="774" max="774" width="7.453125" style="81" customWidth="1"/>
    <col min="775" max="775" width="2.54296875" style="81" customWidth="1"/>
    <col min="776" max="776" width="5.54296875" style="81" customWidth="1"/>
    <col min="777" max="777" width="6.453125" style="81" customWidth="1"/>
    <col min="778" max="778" width="2.54296875" style="81" customWidth="1"/>
    <col min="779" max="779" width="5.54296875" style="81" customWidth="1"/>
    <col min="780" max="780" width="6.54296875" style="81" customWidth="1"/>
    <col min="781" max="781" width="2.54296875" style="81" customWidth="1"/>
    <col min="782" max="782" width="5.54296875" style="81" customWidth="1"/>
    <col min="783" max="783" width="6.453125" style="81" customWidth="1"/>
    <col min="784" max="784" width="2.54296875" style="81" customWidth="1"/>
    <col min="785" max="785" width="6.54296875" style="81" customWidth="1"/>
    <col min="786" max="786" width="6.453125" style="81" customWidth="1"/>
    <col min="787" max="787" width="2.54296875" style="81" customWidth="1"/>
    <col min="788" max="788" width="3.54296875" style="81" customWidth="1"/>
    <col min="789" max="1024" width="9.1796875" style="81"/>
    <col min="1025" max="1025" width="34.453125" style="81" customWidth="1"/>
    <col min="1026" max="1027" width="8.453125" style="81" customWidth="1"/>
    <col min="1028" max="1028" width="2.54296875" style="81" customWidth="1"/>
    <col min="1029" max="1029" width="5.54296875" style="81" customWidth="1"/>
    <col min="1030" max="1030" width="7.453125" style="81" customWidth="1"/>
    <col min="1031" max="1031" width="2.54296875" style="81" customWidth="1"/>
    <col min="1032" max="1032" width="5.54296875" style="81" customWidth="1"/>
    <col min="1033" max="1033" width="6.453125" style="81" customWidth="1"/>
    <col min="1034" max="1034" width="2.54296875" style="81" customWidth="1"/>
    <col min="1035" max="1035" width="5.54296875" style="81" customWidth="1"/>
    <col min="1036" max="1036" width="6.54296875" style="81" customWidth="1"/>
    <col min="1037" max="1037" width="2.54296875" style="81" customWidth="1"/>
    <col min="1038" max="1038" width="5.54296875" style="81" customWidth="1"/>
    <col min="1039" max="1039" width="6.453125" style="81" customWidth="1"/>
    <col min="1040" max="1040" width="2.54296875" style="81" customWidth="1"/>
    <col min="1041" max="1041" width="6.54296875" style="81" customWidth="1"/>
    <col min="1042" max="1042" width="6.453125" style="81" customWidth="1"/>
    <col min="1043" max="1043" width="2.54296875" style="81" customWidth="1"/>
    <col min="1044" max="1044" width="3.54296875" style="81" customWidth="1"/>
    <col min="1045" max="1280" width="9.1796875" style="81"/>
    <col min="1281" max="1281" width="34.453125" style="81" customWidth="1"/>
    <col min="1282" max="1283" width="8.453125" style="81" customWidth="1"/>
    <col min="1284" max="1284" width="2.54296875" style="81" customWidth="1"/>
    <col min="1285" max="1285" width="5.54296875" style="81" customWidth="1"/>
    <col min="1286" max="1286" width="7.453125" style="81" customWidth="1"/>
    <col min="1287" max="1287" width="2.54296875" style="81" customWidth="1"/>
    <col min="1288" max="1288" width="5.54296875" style="81" customWidth="1"/>
    <col min="1289" max="1289" width="6.453125" style="81" customWidth="1"/>
    <col min="1290" max="1290" width="2.54296875" style="81" customWidth="1"/>
    <col min="1291" max="1291" width="5.54296875" style="81" customWidth="1"/>
    <col min="1292" max="1292" width="6.54296875" style="81" customWidth="1"/>
    <col min="1293" max="1293" width="2.54296875" style="81" customWidth="1"/>
    <col min="1294" max="1294" width="5.54296875" style="81" customWidth="1"/>
    <col min="1295" max="1295" width="6.453125" style="81" customWidth="1"/>
    <col min="1296" max="1296" width="2.54296875" style="81" customWidth="1"/>
    <col min="1297" max="1297" width="6.54296875" style="81" customWidth="1"/>
    <col min="1298" max="1298" width="6.453125" style="81" customWidth="1"/>
    <col min="1299" max="1299" width="2.54296875" style="81" customWidth="1"/>
    <col min="1300" max="1300" width="3.54296875" style="81" customWidth="1"/>
    <col min="1301" max="1536" width="9.1796875" style="81"/>
    <col min="1537" max="1537" width="34.453125" style="81" customWidth="1"/>
    <col min="1538" max="1539" width="8.453125" style="81" customWidth="1"/>
    <col min="1540" max="1540" width="2.54296875" style="81" customWidth="1"/>
    <col min="1541" max="1541" width="5.54296875" style="81" customWidth="1"/>
    <col min="1542" max="1542" width="7.453125" style="81" customWidth="1"/>
    <col min="1543" max="1543" width="2.54296875" style="81" customWidth="1"/>
    <col min="1544" max="1544" width="5.54296875" style="81" customWidth="1"/>
    <col min="1545" max="1545" width="6.453125" style="81" customWidth="1"/>
    <col min="1546" max="1546" width="2.54296875" style="81" customWidth="1"/>
    <col min="1547" max="1547" width="5.54296875" style="81" customWidth="1"/>
    <col min="1548" max="1548" width="6.54296875" style="81" customWidth="1"/>
    <col min="1549" max="1549" width="2.54296875" style="81" customWidth="1"/>
    <col min="1550" max="1550" width="5.54296875" style="81" customWidth="1"/>
    <col min="1551" max="1551" width="6.453125" style="81" customWidth="1"/>
    <col min="1552" max="1552" width="2.54296875" style="81" customWidth="1"/>
    <col min="1553" max="1553" width="6.54296875" style="81" customWidth="1"/>
    <col min="1554" max="1554" width="6.453125" style="81" customWidth="1"/>
    <col min="1555" max="1555" width="2.54296875" style="81" customWidth="1"/>
    <col min="1556" max="1556" width="3.54296875" style="81" customWidth="1"/>
    <col min="1557" max="1792" width="9.1796875" style="81"/>
    <col min="1793" max="1793" width="34.453125" style="81" customWidth="1"/>
    <col min="1794" max="1795" width="8.453125" style="81" customWidth="1"/>
    <col min="1796" max="1796" width="2.54296875" style="81" customWidth="1"/>
    <col min="1797" max="1797" width="5.54296875" style="81" customWidth="1"/>
    <col min="1798" max="1798" width="7.453125" style="81" customWidth="1"/>
    <col min="1799" max="1799" width="2.54296875" style="81" customWidth="1"/>
    <col min="1800" max="1800" width="5.54296875" style="81" customWidth="1"/>
    <col min="1801" max="1801" width="6.453125" style="81" customWidth="1"/>
    <col min="1802" max="1802" width="2.54296875" style="81" customWidth="1"/>
    <col min="1803" max="1803" width="5.54296875" style="81" customWidth="1"/>
    <col min="1804" max="1804" width="6.54296875" style="81" customWidth="1"/>
    <col min="1805" max="1805" width="2.54296875" style="81" customWidth="1"/>
    <col min="1806" max="1806" width="5.54296875" style="81" customWidth="1"/>
    <col min="1807" max="1807" width="6.453125" style="81" customWidth="1"/>
    <col min="1808" max="1808" width="2.54296875" style="81" customWidth="1"/>
    <col min="1809" max="1809" width="6.54296875" style="81" customWidth="1"/>
    <col min="1810" max="1810" width="6.453125" style="81" customWidth="1"/>
    <col min="1811" max="1811" width="2.54296875" style="81" customWidth="1"/>
    <col min="1812" max="1812" width="3.54296875" style="81" customWidth="1"/>
    <col min="1813" max="2048" width="9.1796875" style="81"/>
    <col min="2049" max="2049" width="34.453125" style="81" customWidth="1"/>
    <col min="2050" max="2051" width="8.453125" style="81" customWidth="1"/>
    <col min="2052" max="2052" width="2.54296875" style="81" customWidth="1"/>
    <col min="2053" max="2053" width="5.54296875" style="81" customWidth="1"/>
    <col min="2054" max="2054" width="7.453125" style="81" customWidth="1"/>
    <col min="2055" max="2055" width="2.54296875" style="81" customWidth="1"/>
    <col min="2056" max="2056" width="5.54296875" style="81" customWidth="1"/>
    <col min="2057" max="2057" width="6.453125" style="81" customWidth="1"/>
    <col min="2058" max="2058" width="2.54296875" style="81" customWidth="1"/>
    <col min="2059" max="2059" width="5.54296875" style="81" customWidth="1"/>
    <col min="2060" max="2060" width="6.54296875" style="81" customWidth="1"/>
    <col min="2061" max="2061" width="2.54296875" style="81" customWidth="1"/>
    <col min="2062" max="2062" width="5.54296875" style="81" customWidth="1"/>
    <col min="2063" max="2063" width="6.453125" style="81" customWidth="1"/>
    <col min="2064" max="2064" width="2.54296875" style="81" customWidth="1"/>
    <col min="2065" max="2065" width="6.54296875" style="81" customWidth="1"/>
    <col min="2066" max="2066" width="6.453125" style="81" customWidth="1"/>
    <col min="2067" max="2067" width="2.54296875" style="81" customWidth="1"/>
    <col min="2068" max="2068" width="3.54296875" style="81" customWidth="1"/>
    <col min="2069" max="2304" width="9.1796875" style="81"/>
    <col min="2305" max="2305" width="34.453125" style="81" customWidth="1"/>
    <col min="2306" max="2307" width="8.453125" style="81" customWidth="1"/>
    <col min="2308" max="2308" width="2.54296875" style="81" customWidth="1"/>
    <col min="2309" max="2309" width="5.54296875" style="81" customWidth="1"/>
    <col min="2310" max="2310" width="7.453125" style="81" customWidth="1"/>
    <col min="2311" max="2311" width="2.54296875" style="81" customWidth="1"/>
    <col min="2312" max="2312" width="5.54296875" style="81" customWidth="1"/>
    <col min="2313" max="2313" width="6.453125" style="81" customWidth="1"/>
    <col min="2314" max="2314" width="2.54296875" style="81" customWidth="1"/>
    <col min="2315" max="2315" width="5.54296875" style="81" customWidth="1"/>
    <col min="2316" max="2316" width="6.54296875" style="81" customWidth="1"/>
    <col min="2317" max="2317" width="2.54296875" style="81" customWidth="1"/>
    <col min="2318" max="2318" width="5.54296875" style="81" customWidth="1"/>
    <col min="2319" max="2319" width="6.453125" style="81" customWidth="1"/>
    <col min="2320" max="2320" width="2.54296875" style="81" customWidth="1"/>
    <col min="2321" max="2321" width="6.54296875" style="81" customWidth="1"/>
    <col min="2322" max="2322" width="6.453125" style="81" customWidth="1"/>
    <col min="2323" max="2323" width="2.54296875" style="81" customWidth="1"/>
    <col min="2324" max="2324" width="3.54296875" style="81" customWidth="1"/>
    <col min="2325" max="2560" width="9.1796875" style="81"/>
    <col min="2561" max="2561" width="34.453125" style="81" customWidth="1"/>
    <col min="2562" max="2563" width="8.453125" style="81" customWidth="1"/>
    <col min="2564" max="2564" width="2.54296875" style="81" customWidth="1"/>
    <col min="2565" max="2565" width="5.54296875" style="81" customWidth="1"/>
    <col min="2566" max="2566" width="7.453125" style="81" customWidth="1"/>
    <col min="2567" max="2567" width="2.54296875" style="81" customWidth="1"/>
    <col min="2568" max="2568" width="5.54296875" style="81" customWidth="1"/>
    <col min="2569" max="2569" width="6.453125" style="81" customWidth="1"/>
    <col min="2570" max="2570" width="2.54296875" style="81" customWidth="1"/>
    <col min="2571" max="2571" width="5.54296875" style="81" customWidth="1"/>
    <col min="2572" max="2572" width="6.54296875" style="81" customWidth="1"/>
    <col min="2573" max="2573" width="2.54296875" style="81" customWidth="1"/>
    <col min="2574" max="2574" width="5.54296875" style="81" customWidth="1"/>
    <col min="2575" max="2575" width="6.453125" style="81" customWidth="1"/>
    <col min="2576" max="2576" width="2.54296875" style="81" customWidth="1"/>
    <col min="2577" max="2577" width="6.54296875" style="81" customWidth="1"/>
    <col min="2578" max="2578" width="6.453125" style="81" customWidth="1"/>
    <col min="2579" max="2579" width="2.54296875" style="81" customWidth="1"/>
    <col min="2580" max="2580" width="3.54296875" style="81" customWidth="1"/>
    <col min="2581" max="2816" width="9.1796875" style="81"/>
    <col min="2817" max="2817" width="34.453125" style="81" customWidth="1"/>
    <col min="2818" max="2819" width="8.453125" style="81" customWidth="1"/>
    <col min="2820" max="2820" width="2.54296875" style="81" customWidth="1"/>
    <col min="2821" max="2821" width="5.54296875" style="81" customWidth="1"/>
    <col min="2822" max="2822" width="7.453125" style="81" customWidth="1"/>
    <col min="2823" max="2823" width="2.54296875" style="81" customWidth="1"/>
    <col min="2824" max="2824" width="5.54296875" style="81" customWidth="1"/>
    <col min="2825" max="2825" width="6.453125" style="81" customWidth="1"/>
    <col min="2826" max="2826" width="2.54296875" style="81" customWidth="1"/>
    <col min="2827" max="2827" width="5.54296875" style="81" customWidth="1"/>
    <col min="2828" max="2828" width="6.54296875" style="81" customWidth="1"/>
    <col min="2829" max="2829" width="2.54296875" style="81" customWidth="1"/>
    <col min="2830" max="2830" width="5.54296875" style="81" customWidth="1"/>
    <col min="2831" max="2831" width="6.453125" style="81" customWidth="1"/>
    <col min="2832" max="2832" width="2.54296875" style="81" customWidth="1"/>
    <col min="2833" max="2833" width="6.54296875" style="81" customWidth="1"/>
    <col min="2834" max="2834" width="6.453125" style="81" customWidth="1"/>
    <col min="2835" max="2835" width="2.54296875" style="81" customWidth="1"/>
    <col min="2836" max="2836" width="3.54296875" style="81" customWidth="1"/>
    <col min="2837" max="3072" width="9.1796875" style="81"/>
    <col min="3073" max="3073" width="34.453125" style="81" customWidth="1"/>
    <col min="3074" max="3075" width="8.453125" style="81" customWidth="1"/>
    <col min="3076" max="3076" width="2.54296875" style="81" customWidth="1"/>
    <col min="3077" max="3077" width="5.54296875" style="81" customWidth="1"/>
    <col min="3078" max="3078" width="7.453125" style="81" customWidth="1"/>
    <col min="3079" max="3079" width="2.54296875" style="81" customWidth="1"/>
    <col min="3080" max="3080" width="5.54296875" style="81" customWidth="1"/>
    <col min="3081" max="3081" width="6.453125" style="81" customWidth="1"/>
    <col min="3082" max="3082" width="2.54296875" style="81" customWidth="1"/>
    <col min="3083" max="3083" width="5.54296875" style="81" customWidth="1"/>
    <col min="3084" max="3084" width="6.54296875" style="81" customWidth="1"/>
    <col min="3085" max="3085" width="2.54296875" style="81" customWidth="1"/>
    <col min="3086" max="3086" width="5.54296875" style="81" customWidth="1"/>
    <col min="3087" max="3087" width="6.453125" style="81" customWidth="1"/>
    <col min="3088" max="3088" width="2.54296875" style="81" customWidth="1"/>
    <col min="3089" max="3089" width="6.54296875" style="81" customWidth="1"/>
    <col min="3090" max="3090" width="6.453125" style="81" customWidth="1"/>
    <col min="3091" max="3091" width="2.54296875" style="81" customWidth="1"/>
    <col min="3092" max="3092" width="3.54296875" style="81" customWidth="1"/>
    <col min="3093" max="3328" width="9.1796875" style="81"/>
    <col min="3329" max="3329" width="34.453125" style="81" customWidth="1"/>
    <col min="3330" max="3331" width="8.453125" style="81" customWidth="1"/>
    <col min="3332" max="3332" width="2.54296875" style="81" customWidth="1"/>
    <col min="3333" max="3333" width="5.54296875" style="81" customWidth="1"/>
    <col min="3334" max="3334" width="7.453125" style="81" customWidth="1"/>
    <col min="3335" max="3335" width="2.54296875" style="81" customWidth="1"/>
    <col min="3336" max="3336" width="5.54296875" style="81" customWidth="1"/>
    <col min="3337" max="3337" width="6.453125" style="81" customWidth="1"/>
    <col min="3338" max="3338" width="2.54296875" style="81" customWidth="1"/>
    <col min="3339" max="3339" width="5.54296875" style="81" customWidth="1"/>
    <col min="3340" max="3340" width="6.54296875" style="81" customWidth="1"/>
    <col min="3341" max="3341" width="2.54296875" style="81" customWidth="1"/>
    <col min="3342" max="3342" width="5.54296875" style="81" customWidth="1"/>
    <col min="3343" max="3343" width="6.453125" style="81" customWidth="1"/>
    <col min="3344" max="3344" width="2.54296875" style="81" customWidth="1"/>
    <col min="3345" max="3345" width="6.54296875" style="81" customWidth="1"/>
    <col min="3346" max="3346" width="6.453125" style="81" customWidth="1"/>
    <col min="3347" max="3347" width="2.54296875" style="81" customWidth="1"/>
    <col min="3348" max="3348" width="3.54296875" style="81" customWidth="1"/>
    <col min="3349" max="3584" width="9.1796875" style="81"/>
    <col min="3585" max="3585" width="34.453125" style="81" customWidth="1"/>
    <col min="3586" max="3587" width="8.453125" style="81" customWidth="1"/>
    <col min="3588" max="3588" width="2.54296875" style="81" customWidth="1"/>
    <col min="3589" max="3589" width="5.54296875" style="81" customWidth="1"/>
    <col min="3590" max="3590" width="7.453125" style="81" customWidth="1"/>
    <col min="3591" max="3591" width="2.54296875" style="81" customWidth="1"/>
    <col min="3592" max="3592" width="5.54296875" style="81" customWidth="1"/>
    <col min="3593" max="3593" width="6.453125" style="81" customWidth="1"/>
    <col min="3594" max="3594" width="2.54296875" style="81" customWidth="1"/>
    <col min="3595" max="3595" width="5.54296875" style="81" customWidth="1"/>
    <col min="3596" max="3596" width="6.54296875" style="81" customWidth="1"/>
    <col min="3597" max="3597" width="2.54296875" style="81" customWidth="1"/>
    <col min="3598" max="3598" width="5.54296875" style="81" customWidth="1"/>
    <col min="3599" max="3599" width="6.453125" style="81" customWidth="1"/>
    <col min="3600" max="3600" width="2.54296875" style="81" customWidth="1"/>
    <col min="3601" max="3601" width="6.54296875" style="81" customWidth="1"/>
    <col min="3602" max="3602" width="6.453125" style="81" customWidth="1"/>
    <col min="3603" max="3603" width="2.54296875" style="81" customWidth="1"/>
    <col min="3604" max="3604" width="3.54296875" style="81" customWidth="1"/>
    <col min="3605" max="3840" width="9.1796875" style="81"/>
    <col min="3841" max="3841" width="34.453125" style="81" customWidth="1"/>
    <col min="3842" max="3843" width="8.453125" style="81" customWidth="1"/>
    <col min="3844" max="3844" width="2.54296875" style="81" customWidth="1"/>
    <col min="3845" max="3845" width="5.54296875" style="81" customWidth="1"/>
    <col min="3846" max="3846" width="7.453125" style="81" customWidth="1"/>
    <col min="3847" max="3847" width="2.54296875" style="81" customWidth="1"/>
    <col min="3848" max="3848" width="5.54296875" style="81" customWidth="1"/>
    <col min="3849" max="3849" width="6.453125" style="81" customWidth="1"/>
    <col min="3850" max="3850" width="2.54296875" style="81" customWidth="1"/>
    <col min="3851" max="3851" width="5.54296875" style="81" customWidth="1"/>
    <col min="3852" max="3852" width="6.54296875" style="81" customWidth="1"/>
    <col min="3853" max="3853" width="2.54296875" style="81" customWidth="1"/>
    <col min="3854" max="3854" width="5.54296875" style="81" customWidth="1"/>
    <col min="3855" max="3855" width="6.453125" style="81" customWidth="1"/>
    <col min="3856" max="3856" width="2.54296875" style="81" customWidth="1"/>
    <col min="3857" max="3857" width="6.54296875" style="81" customWidth="1"/>
    <col min="3858" max="3858" width="6.453125" style="81" customWidth="1"/>
    <col min="3859" max="3859" width="2.54296875" style="81" customWidth="1"/>
    <col min="3860" max="3860" width="3.54296875" style="81" customWidth="1"/>
    <col min="3861" max="4096" width="9.1796875" style="81"/>
    <col min="4097" max="4097" width="34.453125" style="81" customWidth="1"/>
    <col min="4098" max="4099" width="8.453125" style="81" customWidth="1"/>
    <col min="4100" max="4100" width="2.54296875" style="81" customWidth="1"/>
    <col min="4101" max="4101" width="5.54296875" style="81" customWidth="1"/>
    <col min="4102" max="4102" width="7.453125" style="81" customWidth="1"/>
    <col min="4103" max="4103" width="2.54296875" style="81" customWidth="1"/>
    <col min="4104" max="4104" width="5.54296875" style="81" customWidth="1"/>
    <col min="4105" max="4105" width="6.453125" style="81" customWidth="1"/>
    <col min="4106" max="4106" width="2.54296875" style="81" customWidth="1"/>
    <col min="4107" max="4107" width="5.54296875" style="81" customWidth="1"/>
    <col min="4108" max="4108" width="6.54296875" style="81" customWidth="1"/>
    <col min="4109" max="4109" width="2.54296875" style="81" customWidth="1"/>
    <col min="4110" max="4110" width="5.54296875" style="81" customWidth="1"/>
    <col min="4111" max="4111" width="6.453125" style="81" customWidth="1"/>
    <col min="4112" max="4112" width="2.54296875" style="81" customWidth="1"/>
    <col min="4113" max="4113" width="6.54296875" style="81" customWidth="1"/>
    <col min="4114" max="4114" width="6.453125" style="81" customWidth="1"/>
    <col min="4115" max="4115" width="2.54296875" style="81" customWidth="1"/>
    <col min="4116" max="4116" width="3.54296875" style="81" customWidth="1"/>
    <col min="4117" max="4352" width="9.1796875" style="81"/>
    <col min="4353" max="4353" width="34.453125" style="81" customWidth="1"/>
    <col min="4354" max="4355" width="8.453125" style="81" customWidth="1"/>
    <col min="4356" max="4356" width="2.54296875" style="81" customWidth="1"/>
    <col min="4357" max="4357" width="5.54296875" style="81" customWidth="1"/>
    <col min="4358" max="4358" width="7.453125" style="81" customWidth="1"/>
    <col min="4359" max="4359" width="2.54296875" style="81" customWidth="1"/>
    <col min="4360" max="4360" width="5.54296875" style="81" customWidth="1"/>
    <col min="4361" max="4361" width="6.453125" style="81" customWidth="1"/>
    <col min="4362" max="4362" width="2.54296875" style="81" customWidth="1"/>
    <col min="4363" max="4363" width="5.54296875" style="81" customWidth="1"/>
    <col min="4364" max="4364" width="6.54296875" style="81" customWidth="1"/>
    <col min="4365" max="4365" width="2.54296875" style="81" customWidth="1"/>
    <col min="4366" max="4366" width="5.54296875" style="81" customWidth="1"/>
    <col min="4367" max="4367" width="6.453125" style="81" customWidth="1"/>
    <col min="4368" max="4368" width="2.54296875" style="81" customWidth="1"/>
    <col min="4369" max="4369" width="6.54296875" style="81" customWidth="1"/>
    <col min="4370" max="4370" width="6.453125" style="81" customWidth="1"/>
    <col min="4371" max="4371" width="2.54296875" style="81" customWidth="1"/>
    <col min="4372" max="4372" width="3.54296875" style="81" customWidth="1"/>
    <col min="4373" max="4608" width="9.1796875" style="81"/>
    <col min="4609" max="4609" width="34.453125" style="81" customWidth="1"/>
    <col min="4610" max="4611" width="8.453125" style="81" customWidth="1"/>
    <col min="4612" max="4612" width="2.54296875" style="81" customWidth="1"/>
    <col min="4613" max="4613" width="5.54296875" style="81" customWidth="1"/>
    <col min="4614" max="4614" width="7.453125" style="81" customWidth="1"/>
    <col min="4615" max="4615" width="2.54296875" style="81" customWidth="1"/>
    <col min="4616" max="4616" width="5.54296875" style="81" customWidth="1"/>
    <col min="4617" max="4617" width="6.453125" style="81" customWidth="1"/>
    <col min="4618" max="4618" width="2.54296875" style="81" customWidth="1"/>
    <col min="4619" max="4619" width="5.54296875" style="81" customWidth="1"/>
    <col min="4620" max="4620" width="6.54296875" style="81" customWidth="1"/>
    <col min="4621" max="4621" width="2.54296875" style="81" customWidth="1"/>
    <col min="4622" max="4622" width="5.54296875" style="81" customWidth="1"/>
    <col min="4623" max="4623" width="6.453125" style="81" customWidth="1"/>
    <col min="4624" max="4624" width="2.54296875" style="81" customWidth="1"/>
    <col min="4625" max="4625" width="6.54296875" style="81" customWidth="1"/>
    <col min="4626" max="4626" width="6.453125" style="81" customWidth="1"/>
    <col min="4627" max="4627" width="2.54296875" style="81" customWidth="1"/>
    <col min="4628" max="4628" width="3.54296875" style="81" customWidth="1"/>
    <col min="4629" max="4864" width="9.1796875" style="81"/>
    <col min="4865" max="4865" width="34.453125" style="81" customWidth="1"/>
    <col min="4866" max="4867" width="8.453125" style="81" customWidth="1"/>
    <col min="4868" max="4868" width="2.54296875" style="81" customWidth="1"/>
    <col min="4869" max="4869" width="5.54296875" style="81" customWidth="1"/>
    <col min="4870" max="4870" width="7.453125" style="81" customWidth="1"/>
    <col min="4871" max="4871" width="2.54296875" style="81" customWidth="1"/>
    <col min="4872" max="4872" width="5.54296875" style="81" customWidth="1"/>
    <col min="4873" max="4873" width="6.453125" style="81" customWidth="1"/>
    <col min="4874" max="4874" width="2.54296875" style="81" customWidth="1"/>
    <col min="4875" max="4875" width="5.54296875" style="81" customWidth="1"/>
    <col min="4876" max="4876" width="6.54296875" style="81" customWidth="1"/>
    <col min="4877" max="4877" width="2.54296875" style="81" customWidth="1"/>
    <col min="4878" max="4878" width="5.54296875" style="81" customWidth="1"/>
    <col min="4879" max="4879" width="6.453125" style="81" customWidth="1"/>
    <col min="4880" max="4880" width="2.54296875" style="81" customWidth="1"/>
    <col min="4881" max="4881" width="6.54296875" style="81" customWidth="1"/>
    <col min="4882" max="4882" width="6.453125" style="81" customWidth="1"/>
    <col min="4883" max="4883" width="2.54296875" style="81" customWidth="1"/>
    <col min="4884" max="4884" width="3.54296875" style="81" customWidth="1"/>
    <col min="4885" max="5120" width="9.1796875" style="81"/>
    <col min="5121" max="5121" width="34.453125" style="81" customWidth="1"/>
    <col min="5122" max="5123" width="8.453125" style="81" customWidth="1"/>
    <col min="5124" max="5124" width="2.54296875" style="81" customWidth="1"/>
    <col min="5125" max="5125" width="5.54296875" style="81" customWidth="1"/>
    <col min="5126" max="5126" width="7.453125" style="81" customWidth="1"/>
    <col min="5127" max="5127" width="2.54296875" style="81" customWidth="1"/>
    <col min="5128" max="5128" width="5.54296875" style="81" customWidth="1"/>
    <col min="5129" max="5129" width="6.453125" style="81" customWidth="1"/>
    <col min="5130" max="5130" width="2.54296875" style="81" customWidth="1"/>
    <col min="5131" max="5131" width="5.54296875" style="81" customWidth="1"/>
    <col min="5132" max="5132" width="6.54296875" style="81" customWidth="1"/>
    <col min="5133" max="5133" width="2.54296875" style="81" customWidth="1"/>
    <col min="5134" max="5134" width="5.54296875" style="81" customWidth="1"/>
    <col min="5135" max="5135" width="6.453125" style="81" customWidth="1"/>
    <col min="5136" max="5136" width="2.54296875" style="81" customWidth="1"/>
    <col min="5137" max="5137" width="6.54296875" style="81" customWidth="1"/>
    <col min="5138" max="5138" width="6.453125" style="81" customWidth="1"/>
    <col min="5139" max="5139" width="2.54296875" style="81" customWidth="1"/>
    <col min="5140" max="5140" width="3.54296875" style="81" customWidth="1"/>
    <col min="5141" max="5376" width="9.1796875" style="81"/>
    <col min="5377" max="5377" width="34.453125" style="81" customWidth="1"/>
    <col min="5378" max="5379" width="8.453125" style="81" customWidth="1"/>
    <col min="5380" max="5380" width="2.54296875" style="81" customWidth="1"/>
    <col min="5381" max="5381" width="5.54296875" style="81" customWidth="1"/>
    <col min="5382" max="5382" width="7.453125" style="81" customWidth="1"/>
    <col min="5383" max="5383" width="2.54296875" style="81" customWidth="1"/>
    <col min="5384" max="5384" width="5.54296875" style="81" customWidth="1"/>
    <col min="5385" max="5385" width="6.453125" style="81" customWidth="1"/>
    <col min="5386" max="5386" width="2.54296875" style="81" customWidth="1"/>
    <col min="5387" max="5387" width="5.54296875" style="81" customWidth="1"/>
    <col min="5388" max="5388" width="6.54296875" style="81" customWidth="1"/>
    <col min="5389" max="5389" width="2.54296875" style="81" customWidth="1"/>
    <col min="5390" max="5390" width="5.54296875" style="81" customWidth="1"/>
    <col min="5391" max="5391" width="6.453125" style="81" customWidth="1"/>
    <col min="5392" max="5392" width="2.54296875" style="81" customWidth="1"/>
    <col min="5393" max="5393" width="6.54296875" style="81" customWidth="1"/>
    <col min="5394" max="5394" width="6.453125" style="81" customWidth="1"/>
    <col min="5395" max="5395" width="2.54296875" style="81" customWidth="1"/>
    <col min="5396" max="5396" width="3.54296875" style="81" customWidth="1"/>
    <col min="5397" max="5632" width="9.1796875" style="81"/>
    <col min="5633" max="5633" width="34.453125" style="81" customWidth="1"/>
    <col min="5634" max="5635" width="8.453125" style="81" customWidth="1"/>
    <col min="5636" max="5636" width="2.54296875" style="81" customWidth="1"/>
    <col min="5637" max="5637" width="5.54296875" style="81" customWidth="1"/>
    <col min="5638" max="5638" width="7.453125" style="81" customWidth="1"/>
    <col min="5639" max="5639" width="2.54296875" style="81" customWidth="1"/>
    <col min="5640" max="5640" width="5.54296875" style="81" customWidth="1"/>
    <col min="5641" max="5641" width="6.453125" style="81" customWidth="1"/>
    <col min="5642" max="5642" width="2.54296875" style="81" customWidth="1"/>
    <col min="5643" max="5643" width="5.54296875" style="81" customWidth="1"/>
    <col min="5644" max="5644" width="6.54296875" style="81" customWidth="1"/>
    <col min="5645" max="5645" width="2.54296875" style="81" customWidth="1"/>
    <col min="5646" max="5646" width="5.54296875" style="81" customWidth="1"/>
    <col min="5647" max="5647" width="6.453125" style="81" customWidth="1"/>
    <col min="5648" max="5648" width="2.54296875" style="81" customWidth="1"/>
    <col min="5649" max="5649" width="6.54296875" style="81" customWidth="1"/>
    <col min="5650" max="5650" width="6.453125" style="81" customWidth="1"/>
    <col min="5651" max="5651" width="2.54296875" style="81" customWidth="1"/>
    <col min="5652" max="5652" width="3.54296875" style="81" customWidth="1"/>
    <col min="5653" max="5888" width="9.1796875" style="81"/>
    <col min="5889" max="5889" width="34.453125" style="81" customWidth="1"/>
    <col min="5890" max="5891" width="8.453125" style="81" customWidth="1"/>
    <col min="5892" max="5892" width="2.54296875" style="81" customWidth="1"/>
    <col min="5893" max="5893" width="5.54296875" style="81" customWidth="1"/>
    <col min="5894" max="5894" width="7.453125" style="81" customWidth="1"/>
    <col min="5895" max="5895" width="2.54296875" style="81" customWidth="1"/>
    <col min="5896" max="5896" width="5.54296875" style="81" customWidth="1"/>
    <col min="5897" max="5897" width="6.453125" style="81" customWidth="1"/>
    <col min="5898" max="5898" width="2.54296875" style="81" customWidth="1"/>
    <col min="5899" max="5899" width="5.54296875" style="81" customWidth="1"/>
    <col min="5900" max="5900" width="6.54296875" style="81" customWidth="1"/>
    <col min="5901" max="5901" width="2.54296875" style="81" customWidth="1"/>
    <col min="5902" max="5902" width="5.54296875" style="81" customWidth="1"/>
    <col min="5903" max="5903" width="6.453125" style="81" customWidth="1"/>
    <col min="5904" max="5904" width="2.54296875" style="81" customWidth="1"/>
    <col min="5905" max="5905" width="6.54296875" style="81" customWidth="1"/>
    <col min="5906" max="5906" width="6.453125" style="81" customWidth="1"/>
    <col min="5907" max="5907" width="2.54296875" style="81" customWidth="1"/>
    <col min="5908" max="5908" width="3.54296875" style="81" customWidth="1"/>
    <col min="5909" max="6144" width="9.1796875" style="81"/>
    <col min="6145" max="6145" width="34.453125" style="81" customWidth="1"/>
    <col min="6146" max="6147" width="8.453125" style="81" customWidth="1"/>
    <col min="6148" max="6148" width="2.54296875" style="81" customWidth="1"/>
    <col min="6149" max="6149" width="5.54296875" style="81" customWidth="1"/>
    <col min="6150" max="6150" width="7.453125" style="81" customWidth="1"/>
    <col min="6151" max="6151" width="2.54296875" style="81" customWidth="1"/>
    <col min="6152" max="6152" width="5.54296875" style="81" customWidth="1"/>
    <col min="6153" max="6153" width="6.453125" style="81" customWidth="1"/>
    <col min="6154" max="6154" width="2.54296875" style="81" customWidth="1"/>
    <col min="6155" max="6155" width="5.54296875" style="81" customWidth="1"/>
    <col min="6156" max="6156" width="6.54296875" style="81" customWidth="1"/>
    <col min="6157" max="6157" width="2.54296875" style="81" customWidth="1"/>
    <col min="6158" max="6158" width="5.54296875" style="81" customWidth="1"/>
    <col min="6159" max="6159" width="6.453125" style="81" customWidth="1"/>
    <col min="6160" max="6160" width="2.54296875" style="81" customWidth="1"/>
    <col min="6161" max="6161" width="6.54296875" style="81" customWidth="1"/>
    <col min="6162" max="6162" width="6.453125" style="81" customWidth="1"/>
    <col min="6163" max="6163" width="2.54296875" style="81" customWidth="1"/>
    <col min="6164" max="6164" width="3.54296875" style="81" customWidth="1"/>
    <col min="6165" max="6400" width="9.1796875" style="81"/>
    <col min="6401" max="6401" width="34.453125" style="81" customWidth="1"/>
    <col min="6402" max="6403" width="8.453125" style="81" customWidth="1"/>
    <col min="6404" max="6404" width="2.54296875" style="81" customWidth="1"/>
    <col min="6405" max="6405" width="5.54296875" style="81" customWidth="1"/>
    <col min="6406" max="6406" width="7.453125" style="81" customWidth="1"/>
    <col min="6407" max="6407" width="2.54296875" style="81" customWidth="1"/>
    <col min="6408" max="6408" width="5.54296875" style="81" customWidth="1"/>
    <col min="6409" max="6409" width="6.453125" style="81" customWidth="1"/>
    <col min="6410" max="6410" width="2.54296875" style="81" customWidth="1"/>
    <col min="6411" max="6411" width="5.54296875" style="81" customWidth="1"/>
    <col min="6412" max="6412" width="6.54296875" style="81" customWidth="1"/>
    <col min="6413" max="6413" width="2.54296875" style="81" customWidth="1"/>
    <col min="6414" max="6414" width="5.54296875" style="81" customWidth="1"/>
    <col min="6415" max="6415" width="6.453125" style="81" customWidth="1"/>
    <col min="6416" max="6416" width="2.54296875" style="81" customWidth="1"/>
    <col min="6417" max="6417" width="6.54296875" style="81" customWidth="1"/>
    <col min="6418" max="6418" width="6.453125" style="81" customWidth="1"/>
    <col min="6419" max="6419" width="2.54296875" style="81" customWidth="1"/>
    <col min="6420" max="6420" width="3.54296875" style="81" customWidth="1"/>
    <col min="6421" max="6656" width="9.1796875" style="81"/>
    <col min="6657" max="6657" width="34.453125" style="81" customWidth="1"/>
    <col min="6658" max="6659" width="8.453125" style="81" customWidth="1"/>
    <col min="6660" max="6660" width="2.54296875" style="81" customWidth="1"/>
    <col min="6661" max="6661" width="5.54296875" style="81" customWidth="1"/>
    <col min="6662" max="6662" width="7.453125" style="81" customWidth="1"/>
    <col min="6663" max="6663" width="2.54296875" style="81" customWidth="1"/>
    <col min="6664" max="6664" width="5.54296875" style="81" customWidth="1"/>
    <col min="6665" max="6665" width="6.453125" style="81" customWidth="1"/>
    <col min="6666" max="6666" width="2.54296875" style="81" customWidth="1"/>
    <col min="6667" max="6667" width="5.54296875" style="81" customWidth="1"/>
    <col min="6668" max="6668" width="6.54296875" style="81" customWidth="1"/>
    <col min="6669" max="6669" width="2.54296875" style="81" customWidth="1"/>
    <col min="6670" max="6670" width="5.54296875" style="81" customWidth="1"/>
    <col min="6671" max="6671" width="6.453125" style="81" customWidth="1"/>
    <col min="6672" max="6672" width="2.54296875" style="81" customWidth="1"/>
    <col min="6673" max="6673" width="6.54296875" style="81" customWidth="1"/>
    <col min="6674" max="6674" width="6.453125" style="81" customWidth="1"/>
    <col min="6675" max="6675" width="2.54296875" style="81" customWidth="1"/>
    <col min="6676" max="6676" width="3.54296875" style="81" customWidth="1"/>
    <col min="6677" max="6912" width="9.1796875" style="81"/>
    <col min="6913" max="6913" width="34.453125" style="81" customWidth="1"/>
    <col min="6914" max="6915" width="8.453125" style="81" customWidth="1"/>
    <col min="6916" max="6916" width="2.54296875" style="81" customWidth="1"/>
    <col min="6917" max="6917" width="5.54296875" style="81" customWidth="1"/>
    <col min="6918" max="6918" width="7.453125" style="81" customWidth="1"/>
    <col min="6919" max="6919" width="2.54296875" style="81" customWidth="1"/>
    <col min="6920" max="6920" width="5.54296875" style="81" customWidth="1"/>
    <col min="6921" max="6921" width="6.453125" style="81" customWidth="1"/>
    <col min="6922" max="6922" width="2.54296875" style="81" customWidth="1"/>
    <col min="6923" max="6923" width="5.54296875" style="81" customWidth="1"/>
    <col min="6924" max="6924" width="6.54296875" style="81" customWidth="1"/>
    <col min="6925" max="6925" width="2.54296875" style="81" customWidth="1"/>
    <col min="6926" max="6926" width="5.54296875" style="81" customWidth="1"/>
    <col min="6927" max="6927" width="6.453125" style="81" customWidth="1"/>
    <col min="6928" max="6928" width="2.54296875" style="81" customWidth="1"/>
    <col min="6929" max="6929" width="6.54296875" style="81" customWidth="1"/>
    <col min="6930" max="6930" width="6.453125" style="81" customWidth="1"/>
    <col min="6931" max="6931" width="2.54296875" style="81" customWidth="1"/>
    <col min="6932" max="6932" width="3.54296875" style="81" customWidth="1"/>
    <col min="6933" max="7168" width="9.1796875" style="81"/>
    <col min="7169" max="7169" width="34.453125" style="81" customWidth="1"/>
    <col min="7170" max="7171" width="8.453125" style="81" customWidth="1"/>
    <col min="7172" max="7172" width="2.54296875" style="81" customWidth="1"/>
    <col min="7173" max="7173" width="5.54296875" style="81" customWidth="1"/>
    <col min="7174" max="7174" width="7.453125" style="81" customWidth="1"/>
    <col min="7175" max="7175" width="2.54296875" style="81" customWidth="1"/>
    <col min="7176" max="7176" width="5.54296875" style="81" customWidth="1"/>
    <col min="7177" max="7177" width="6.453125" style="81" customWidth="1"/>
    <col min="7178" max="7178" width="2.54296875" style="81" customWidth="1"/>
    <col min="7179" max="7179" width="5.54296875" style="81" customWidth="1"/>
    <col min="7180" max="7180" width="6.54296875" style="81" customWidth="1"/>
    <col min="7181" max="7181" width="2.54296875" style="81" customWidth="1"/>
    <col min="7182" max="7182" width="5.54296875" style="81" customWidth="1"/>
    <col min="7183" max="7183" width="6.453125" style="81" customWidth="1"/>
    <col min="7184" max="7184" width="2.54296875" style="81" customWidth="1"/>
    <col min="7185" max="7185" width="6.54296875" style="81" customWidth="1"/>
    <col min="7186" max="7186" width="6.453125" style="81" customWidth="1"/>
    <col min="7187" max="7187" width="2.54296875" style="81" customWidth="1"/>
    <col min="7188" max="7188" width="3.54296875" style="81" customWidth="1"/>
    <col min="7189" max="7424" width="9.1796875" style="81"/>
    <col min="7425" max="7425" width="34.453125" style="81" customWidth="1"/>
    <col min="7426" max="7427" width="8.453125" style="81" customWidth="1"/>
    <col min="7428" max="7428" width="2.54296875" style="81" customWidth="1"/>
    <col min="7429" max="7429" width="5.54296875" style="81" customWidth="1"/>
    <col min="7430" max="7430" width="7.453125" style="81" customWidth="1"/>
    <col min="7431" max="7431" width="2.54296875" style="81" customWidth="1"/>
    <col min="7432" max="7432" width="5.54296875" style="81" customWidth="1"/>
    <col min="7433" max="7433" width="6.453125" style="81" customWidth="1"/>
    <col min="7434" max="7434" width="2.54296875" style="81" customWidth="1"/>
    <col min="7435" max="7435" width="5.54296875" style="81" customWidth="1"/>
    <col min="7436" max="7436" width="6.54296875" style="81" customWidth="1"/>
    <col min="7437" max="7437" width="2.54296875" style="81" customWidth="1"/>
    <col min="7438" max="7438" width="5.54296875" style="81" customWidth="1"/>
    <col min="7439" max="7439" width="6.453125" style="81" customWidth="1"/>
    <col min="7440" max="7440" width="2.54296875" style="81" customWidth="1"/>
    <col min="7441" max="7441" width="6.54296875" style="81" customWidth="1"/>
    <col min="7442" max="7442" width="6.453125" style="81" customWidth="1"/>
    <col min="7443" max="7443" width="2.54296875" style="81" customWidth="1"/>
    <col min="7444" max="7444" width="3.54296875" style="81" customWidth="1"/>
    <col min="7445" max="7680" width="9.1796875" style="81"/>
    <col min="7681" max="7681" width="34.453125" style="81" customWidth="1"/>
    <col min="7682" max="7683" width="8.453125" style="81" customWidth="1"/>
    <col min="7684" max="7684" width="2.54296875" style="81" customWidth="1"/>
    <col min="7685" max="7685" width="5.54296875" style="81" customWidth="1"/>
    <col min="7686" max="7686" width="7.453125" style="81" customWidth="1"/>
    <col min="7687" max="7687" width="2.54296875" style="81" customWidth="1"/>
    <col min="7688" max="7688" width="5.54296875" style="81" customWidth="1"/>
    <col min="7689" max="7689" width="6.453125" style="81" customWidth="1"/>
    <col min="7690" max="7690" width="2.54296875" style="81" customWidth="1"/>
    <col min="7691" max="7691" width="5.54296875" style="81" customWidth="1"/>
    <col min="7692" max="7692" width="6.54296875" style="81" customWidth="1"/>
    <col min="7693" max="7693" width="2.54296875" style="81" customWidth="1"/>
    <col min="7694" max="7694" width="5.54296875" style="81" customWidth="1"/>
    <col min="7695" max="7695" width="6.453125" style="81" customWidth="1"/>
    <col min="7696" max="7696" width="2.54296875" style="81" customWidth="1"/>
    <col min="7697" max="7697" width="6.54296875" style="81" customWidth="1"/>
    <col min="7698" max="7698" width="6.453125" style="81" customWidth="1"/>
    <col min="7699" max="7699" width="2.54296875" style="81" customWidth="1"/>
    <col min="7700" max="7700" width="3.54296875" style="81" customWidth="1"/>
    <col min="7701" max="7936" width="9.1796875" style="81"/>
    <col min="7937" max="7937" width="34.453125" style="81" customWidth="1"/>
    <col min="7938" max="7939" width="8.453125" style="81" customWidth="1"/>
    <col min="7940" max="7940" width="2.54296875" style="81" customWidth="1"/>
    <col min="7941" max="7941" width="5.54296875" style="81" customWidth="1"/>
    <col min="7942" max="7942" width="7.453125" style="81" customWidth="1"/>
    <col min="7943" max="7943" width="2.54296875" style="81" customWidth="1"/>
    <col min="7944" max="7944" width="5.54296875" style="81" customWidth="1"/>
    <col min="7945" max="7945" width="6.453125" style="81" customWidth="1"/>
    <col min="7946" max="7946" width="2.54296875" style="81" customWidth="1"/>
    <col min="7947" max="7947" width="5.54296875" style="81" customWidth="1"/>
    <col min="7948" max="7948" width="6.54296875" style="81" customWidth="1"/>
    <col min="7949" max="7949" width="2.54296875" style="81" customWidth="1"/>
    <col min="7950" max="7950" width="5.54296875" style="81" customWidth="1"/>
    <col min="7951" max="7951" width="6.453125" style="81" customWidth="1"/>
    <col min="7952" max="7952" width="2.54296875" style="81" customWidth="1"/>
    <col min="7953" max="7953" width="6.54296875" style="81" customWidth="1"/>
    <col min="7954" max="7954" width="6.453125" style="81" customWidth="1"/>
    <col min="7955" max="7955" width="2.54296875" style="81" customWidth="1"/>
    <col min="7956" max="7956" width="3.54296875" style="81" customWidth="1"/>
    <col min="7957" max="8192" width="9.1796875" style="81"/>
    <col min="8193" max="8193" width="34.453125" style="81" customWidth="1"/>
    <col min="8194" max="8195" width="8.453125" style="81" customWidth="1"/>
    <col min="8196" max="8196" width="2.54296875" style="81" customWidth="1"/>
    <col min="8197" max="8197" width="5.54296875" style="81" customWidth="1"/>
    <col min="8198" max="8198" width="7.453125" style="81" customWidth="1"/>
    <col min="8199" max="8199" width="2.54296875" style="81" customWidth="1"/>
    <col min="8200" max="8200" width="5.54296875" style="81" customWidth="1"/>
    <col min="8201" max="8201" width="6.453125" style="81" customWidth="1"/>
    <col min="8202" max="8202" width="2.54296875" style="81" customWidth="1"/>
    <col min="8203" max="8203" width="5.54296875" style="81" customWidth="1"/>
    <col min="8204" max="8204" width="6.54296875" style="81" customWidth="1"/>
    <col min="8205" max="8205" width="2.54296875" style="81" customWidth="1"/>
    <col min="8206" max="8206" width="5.54296875" style="81" customWidth="1"/>
    <col min="8207" max="8207" width="6.453125" style="81" customWidth="1"/>
    <col min="8208" max="8208" width="2.54296875" style="81" customWidth="1"/>
    <col min="8209" max="8209" width="6.54296875" style="81" customWidth="1"/>
    <col min="8210" max="8210" width="6.453125" style="81" customWidth="1"/>
    <col min="8211" max="8211" width="2.54296875" style="81" customWidth="1"/>
    <col min="8212" max="8212" width="3.54296875" style="81" customWidth="1"/>
    <col min="8213" max="8448" width="9.1796875" style="81"/>
    <col min="8449" max="8449" width="34.453125" style="81" customWidth="1"/>
    <col min="8450" max="8451" width="8.453125" style="81" customWidth="1"/>
    <col min="8452" max="8452" width="2.54296875" style="81" customWidth="1"/>
    <col min="8453" max="8453" width="5.54296875" style="81" customWidth="1"/>
    <col min="8454" max="8454" width="7.453125" style="81" customWidth="1"/>
    <col min="8455" max="8455" width="2.54296875" style="81" customWidth="1"/>
    <col min="8456" max="8456" width="5.54296875" style="81" customWidth="1"/>
    <col min="8457" max="8457" width="6.453125" style="81" customWidth="1"/>
    <col min="8458" max="8458" width="2.54296875" style="81" customWidth="1"/>
    <col min="8459" max="8459" width="5.54296875" style="81" customWidth="1"/>
    <col min="8460" max="8460" width="6.54296875" style="81" customWidth="1"/>
    <col min="8461" max="8461" width="2.54296875" style="81" customWidth="1"/>
    <col min="8462" max="8462" width="5.54296875" style="81" customWidth="1"/>
    <col min="8463" max="8463" width="6.453125" style="81" customWidth="1"/>
    <col min="8464" max="8464" width="2.54296875" style="81" customWidth="1"/>
    <col min="8465" max="8465" width="6.54296875" style="81" customWidth="1"/>
    <col min="8466" max="8466" width="6.453125" style="81" customWidth="1"/>
    <col min="8467" max="8467" width="2.54296875" style="81" customWidth="1"/>
    <col min="8468" max="8468" width="3.54296875" style="81" customWidth="1"/>
    <col min="8469" max="8704" width="9.1796875" style="81"/>
    <col min="8705" max="8705" width="34.453125" style="81" customWidth="1"/>
    <col min="8706" max="8707" width="8.453125" style="81" customWidth="1"/>
    <col min="8708" max="8708" width="2.54296875" style="81" customWidth="1"/>
    <col min="8709" max="8709" width="5.54296875" style="81" customWidth="1"/>
    <col min="8710" max="8710" width="7.453125" style="81" customWidth="1"/>
    <col min="8711" max="8711" width="2.54296875" style="81" customWidth="1"/>
    <col min="8712" max="8712" width="5.54296875" style="81" customWidth="1"/>
    <col min="8713" max="8713" width="6.453125" style="81" customWidth="1"/>
    <col min="8714" max="8714" width="2.54296875" style="81" customWidth="1"/>
    <col min="8715" max="8715" width="5.54296875" style="81" customWidth="1"/>
    <col min="8716" max="8716" width="6.54296875" style="81" customWidth="1"/>
    <col min="8717" max="8717" width="2.54296875" style="81" customWidth="1"/>
    <col min="8718" max="8718" width="5.54296875" style="81" customWidth="1"/>
    <col min="8719" max="8719" width="6.453125" style="81" customWidth="1"/>
    <col min="8720" max="8720" width="2.54296875" style="81" customWidth="1"/>
    <col min="8721" max="8721" width="6.54296875" style="81" customWidth="1"/>
    <col min="8722" max="8722" width="6.453125" style="81" customWidth="1"/>
    <col min="8723" max="8723" width="2.54296875" style="81" customWidth="1"/>
    <col min="8724" max="8724" width="3.54296875" style="81" customWidth="1"/>
    <col min="8725" max="8960" width="9.1796875" style="81"/>
    <col min="8961" max="8961" width="34.453125" style="81" customWidth="1"/>
    <col min="8962" max="8963" width="8.453125" style="81" customWidth="1"/>
    <col min="8964" max="8964" width="2.54296875" style="81" customWidth="1"/>
    <col min="8965" max="8965" width="5.54296875" style="81" customWidth="1"/>
    <col min="8966" max="8966" width="7.453125" style="81" customWidth="1"/>
    <col min="8967" max="8967" width="2.54296875" style="81" customWidth="1"/>
    <col min="8968" max="8968" width="5.54296875" style="81" customWidth="1"/>
    <col min="8969" max="8969" width="6.453125" style="81" customWidth="1"/>
    <col min="8970" max="8970" width="2.54296875" style="81" customWidth="1"/>
    <col min="8971" max="8971" width="5.54296875" style="81" customWidth="1"/>
    <col min="8972" max="8972" width="6.54296875" style="81" customWidth="1"/>
    <col min="8973" max="8973" width="2.54296875" style="81" customWidth="1"/>
    <col min="8974" max="8974" width="5.54296875" style="81" customWidth="1"/>
    <col min="8975" max="8975" width="6.453125" style="81" customWidth="1"/>
    <col min="8976" max="8976" width="2.54296875" style="81" customWidth="1"/>
    <col min="8977" max="8977" width="6.54296875" style="81" customWidth="1"/>
    <col min="8978" max="8978" width="6.453125" style="81" customWidth="1"/>
    <col min="8979" max="8979" width="2.54296875" style="81" customWidth="1"/>
    <col min="8980" max="8980" width="3.54296875" style="81" customWidth="1"/>
    <col min="8981" max="9216" width="9.1796875" style="81"/>
    <col min="9217" max="9217" width="34.453125" style="81" customWidth="1"/>
    <col min="9218" max="9219" width="8.453125" style="81" customWidth="1"/>
    <col min="9220" max="9220" width="2.54296875" style="81" customWidth="1"/>
    <col min="9221" max="9221" width="5.54296875" style="81" customWidth="1"/>
    <col min="9222" max="9222" width="7.453125" style="81" customWidth="1"/>
    <col min="9223" max="9223" width="2.54296875" style="81" customWidth="1"/>
    <col min="9224" max="9224" width="5.54296875" style="81" customWidth="1"/>
    <col min="9225" max="9225" width="6.453125" style="81" customWidth="1"/>
    <col min="9226" max="9226" width="2.54296875" style="81" customWidth="1"/>
    <col min="9227" max="9227" width="5.54296875" style="81" customWidth="1"/>
    <col min="9228" max="9228" width="6.54296875" style="81" customWidth="1"/>
    <col min="9229" max="9229" width="2.54296875" style="81" customWidth="1"/>
    <col min="9230" max="9230" width="5.54296875" style="81" customWidth="1"/>
    <col min="9231" max="9231" width="6.453125" style="81" customWidth="1"/>
    <col min="9232" max="9232" width="2.54296875" style="81" customWidth="1"/>
    <col min="9233" max="9233" width="6.54296875" style="81" customWidth="1"/>
    <col min="9234" max="9234" width="6.453125" style="81" customWidth="1"/>
    <col min="9235" max="9235" width="2.54296875" style="81" customWidth="1"/>
    <col min="9236" max="9236" width="3.54296875" style="81" customWidth="1"/>
    <col min="9237" max="9472" width="9.1796875" style="81"/>
    <col min="9473" max="9473" width="34.453125" style="81" customWidth="1"/>
    <col min="9474" max="9475" width="8.453125" style="81" customWidth="1"/>
    <col min="9476" max="9476" width="2.54296875" style="81" customWidth="1"/>
    <col min="9477" max="9477" width="5.54296875" style="81" customWidth="1"/>
    <col min="9478" max="9478" width="7.453125" style="81" customWidth="1"/>
    <col min="9479" max="9479" width="2.54296875" style="81" customWidth="1"/>
    <col min="9480" max="9480" width="5.54296875" style="81" customWidth="1"/>
    <col min="9481" max="9481" width="6.453125" style="81" customWidth="1"/>
    <col min="9482" max="9482" width="2.54296875" style="81" customWidth="1"/>
    <col min="9483" max="9483" width="5.54296875" style="81" customWidth="1"/>
    <col min="9484" max="9484" width="6.54296875" style="81" customWidth="1"/>
    <col min="9485" max="9485" width="2.54296875" style="81" customWidth="1"/>
    <col min="9486" max="9486" width="5.54296875" style="81" customWidth="1"/>
    <col min="9487" max="9487" width="6.453125" style="81" customWidth="1"/>
    <col min="9488" max="9488" width="2.54296875" style="81" customWidth="1"/>
    <col min="9489" max="9489" width="6.54296875" style="81" customWidth="1"/>
    <col min="9490" max="9490" width="6.453125" style="81" customWidth="1"/>
    <col min="9491" max="9491" width="2.54296875" style="81" customWidth="1"/>
    <col min="9492" max="9492" width="3.54296875" style="81" customWidth="1"/>
    <col min="9493" max="9728" width="9.1796875" style="81"/>
    <col min="9729" max="9729" width="34.453125" style="81" customWidth="1"/>
    <col min="9730" max="9731" width="8.453125" style="81" customWidth="1"/>
    <col min="9732" max="9732" width="2.54296875" style="81" customWidth="1"/>
    <col min="9733" max="9733" width="5.54296875" style="81" customWidth="1"/>
    <col min="9734" max="9734" width="7.453125" style="81" customWidth="1"/>
    <col min="9735" max="9735" width="2.54296875" style="81" customWidth="1"/>
    <col min="9736" max="9736" width="5.54296875" style="81" customWidth="1"/>
    <col min="9737" max="9737" width="6.453125" style="81" customWidth="1"/>
    <col min="9738" max="9738" width="2.54296875" style="81" customWidth="1"/>
    <col min="9739" max="9739" width="5.54296875" style="81" customWidth="1"/>
    <col min="9740" max="9740" width="6.54296875" style="81" customWidth="1"/>
    <col min="9741" max="9741" width="2.54296875" style="81" customWidth="1"/>
    <col min="9742" max="9742" width="5.54296875" style="81" customWidth="1"/>
    <col min="9743" max="9743" width="6.453125" style="81" customWidth="1"/>
    <col min="9744" max="9744" width="2.54296875" style="81" customWidth="1"/>
    <col min="9745" max="9745" width="6.54296875" style="81" customWidth="1"/>
    <col min="9746" max="9746" width="6.453125" style="81" customWidth="1"/>
    <col min="9747" max="9747" width="2.54296875" style="81" customWidth="1"/>
    <col min="9748" max="9748" width="3.54296875" style="81" customWidth="1"/>
    <col min="9749" max="9984" width="9.1796875" style="81"/>
    <col min="9985" max="9985" width="34.453125" style="81" customWidth="1"/>
    <col min="9986" max="9987" width="8.453125" style="81" customWidth="1"/>
    <col min="9988" max="9988" width="2.54296875" style="81" customWidth="1"/>
    <col min="9989" max="9989" width="5.54296875" style="81" customWidth="1"/>
    <col min="9990" max="9990" width="7.453125" style="81" customWidth="1"/>
    <col min="9991" max="9991" width="2.54296875" style="81" customWidth="1"/>
    <col min="9992" max="9992" width="5.54296875" style="81" customWidth="1"/>
    <col min="9993" max="9993" width="6.453125" style="81" customWidth="1"/>
    <col min="9994" max="9994" width="2.54296875" style="81" customWidth="1"/>
    <col min="9995" max="9995" width="5.54296875" style="81" customWidth="1"/>
    <col min="9996" max="9996" width="6.54296875" style="81" customWidth="1"/>
    <col min="9997" max="9997" width="2.54296875" style="81" customWidth="1"/>
    <col min="9998" max="9998" width="5.54296875" style="81" customWidth="1"/>
    <col min="9999" max="9999" width="6.453125" style="81" customWidth="1"/>
    <col min="10000" max="10000" width="2.54296875" style="81" customWidth="1"/>
    <col min="10001" max="10001" width="6.54296875" style="81" customWidth="1"/>
    <col min="10002" max="10002" width="6.453125" style="81" customWidth="1"/>
    <col min="10003" max="10003" width="2.54296875" style="81" customWidth="1"/>
    <col min="10004" max="10004" width="3.54296875" style="81" customWidth="1"/>
    <col min="10005" max="10240" width="9.1796875" style="81"/>
    <col min="10241" max="10241" width="34.453125" style="81" customWidth="1"/>
    <col min="10242" max="10243" width="8.453125" style="81" customWidth="1"/>
    <col min="10244" max="10244" width="2.54296875" style="81" customWidth="1"/>
    <col min="10245" max="10245" width="5.54296875" style="81" customWidth="1"/>
    <col min="10246" max="10246" width="7.453125" style="81" customWidth="1"/>
    <col min="10247" max="10247" width="2.54296875" style="81" customWidth="1"/>
    <col min="10248" max="10248" width="5.54296875" style="81" customWidth="1"/>
    <col min="10249" max="10249" width="6.453125" style="81" customWidth="1"/>
    <col min="10250" max="10250" width="2.54296875" style="81" customWidth="1"/>
    <col min="10251" max="10251" width="5.54296875" style="81" customWidth="1"/>
    <col min="10252" max="10252" width="6.54296875" style="81" customWidth="1"/>
    <col min="10253" max="10253" width="2.54296875" style="81" customWidth="1"/>
    <col min="10254" max="10254" width="5.54296875" style="81" customWidth="1"/>
    <col min="10255" max="10255" width="6.453125" style="81" customWidth="1"/>
    <col min="10256" max="10256" width="2.54296875" style="81" customWidth="1"/>
    <col min="10257" max="10257" width="6.54296875" style="81" customWidth="1"/>
    <col min="10258" max="10258" width="6.453125" style="81" customWidth="1"/>
    <col min="10259" max="10259" width="2.54296875" style="81" customWidth="1"/>
    <col min="10260" max="10260" width="3.54296875" style="81" customWidth="1"/>
    <col min="10261" max="10496" width="9.1796875" style="81"/>
    <col min="10497" max="10497" width="34.453125" style="81" customWidth="1"/>
    <col min="10498" max="10499" width="8.453125" style="81" customWidth="1"/>
    <col min="10500" max="10500" width="2.54296875" style="81" customWidth="1"/>
    <col min="10501" max="10501" width="5.54296875" style="81" customWidth="1"/>
    <col min="10502" max="10502" width="7.453125" style="81" customWidth="1"/>
    <col min="10503" max="10503" width="2.54296875" style="81" customWidth="1"/>
    <col min="10504" max="10504" width="5.54296875" style="81" customWidth="1"/>
    <col min="10505" max="10505" width="6.453125" style="81" customWidth="1"/>
    <col min="10506" max="10506" width="2.54296875" style="81" customWidth="1"/>
    <col min="10507" max="10507" width="5.54296875" style="81" customWidth="1"/>
    <col min="10508" max="10508" width="6.54296875" style="81" customWidth="1"/>
    <col min="10509" max="10509" width="2.54296875" style="81" customWidth="1"/>
    <col min="10510" max="10510" width="5.54296875" style="81" customWidth="1"/>
    <col min="10511" max="10511" width="6.453125" style="81" customWidth="1"/>
    <col min="10512" max="10512" width="2.54296875" style="81" customWidth="1"/>
    <col min="10513" max="10513" width="6.54296875" style="81" customWidth="1"/>
    <col min="10514" max="10514" width="6.453125" style="81" customWidth="1"/>
    <col min="10515" max="10515" width="2.54296875" style="81" customWidth="1"/>
    <col min="10516" max="10516" width="3.54296875" style="81" customWidth="1"/>
    <col min="10517" max="10752" width="9.1796875" style="81"/>
    <col min="10753" max="10753" width="34.453125" style="81" customWidth="1"/>
    <col min="10754" max="10755" width="8.453125" style="81" customWidth="1"/>
    <col min="10756" max="10756" width="2.54296875" style="81" customWidth="1"/>
    <col min="10757" max="10757" width="5.54296875" style="81" customWidth="1"/>
    <col min="10758" max="10758" width="7.453125" style="81" customWidth="1"/>
    <col min="10759" max="10759" width="2.54296875" style="81" customWidth="1"/>
    <col min="10760" max="10760" width="5.54296875" style="81" customWidth="1"/>
    <col min="10761" max="10761" width="6.453125" style="81" customWidth="1"/>
    <col min="10762" max="10762" width="2.54296875" style="81" customWidth="1"/>
    <col min="10763" max="10763" width="5.54296875" style="81" customWidth="1"/>
    <col min="10764" max="10764" width="6.54296875" style="81" customWidth="1"/>
    <col min="10765" max="10765" width="2.54296875" style="81" customWidth="1"/>
    <col min="10766" max="10766" width="5.54296875" style="81" customWidth="1"/>
    <col min="10767" max="10767" width="6.453125" style="81" customWidth="1"/>
    <col min="10768" max="10768" width="2.54296875" style="81" customWidth="1"/>
    <col min="10769" max="10769" width="6.54296875" style="81" customWidth="1"/>
    <col min="10770" max="10770" width="6.453125" style="81" customWidth="1"/>
    <col min="10771" max="10771" width="2.54296875" style="81" customWidth="1"/>
    <col min="10772" max="10772" width="3.54296875" style="81" customWidth="1"/>
    <col min="10773" max="11008" width="9.1796875" style="81"/>
    <col min="11009" max="11009" width="34.453125" style="81" customWidth="1"/>
    <col min="11010" max="11011" width="8.453125" style="81" customWidth="1"/>
    <col min="11012" max="11012" width="2.54296875" style="81" customWidth="1"/>
    <col min="11013" max="11013" width="5.54296875" style="81" customWidth="1"/>
    <col min="11014" max="11014" width="7.453125" style="81" customWidth="1"/>
    <col min="11015" max="11015" width="2.54296875" style="81" customWidth="1"/>
    <col min="11016" max="11016" width="5.54296875" style="81" customWidth="1"/>
    <col min="11017" max="11017" width="6.453125" style="81" customWidth="1"/>
    <col min="11018" max="11018" width="2.54296875" style="81" customWidth="1"/>
    <col min="11019" max="11019" width="5.54296875" style="81" customWidth="1"/>
    <col min="11020" max="11020" width="6.54296875" style="81" customWidth="1"/>
    <col min="11021" max="11021" width="2.54296875" style="81" customWidth="1"/>
    <col min="11022" max="11022" width="5.54296875" style="81" customWidth="1"/>
    <col min="11023" max="11023" width="6.453125" style="81" customWidth="1"/>
    <col min="11024" max="11024" width="2.54296875" style="81" customWidth="1"/>
    <col min="11025" max="11025" width="6.54296875" style="81" customWidth="1"/>
    <col min="11026" max="11026" width="6.453125" style="81" customWidth="1"/>
    <col min="11027" max="11027" width="2.54296875" style="81" customWidth="1"/>
    <col min="11028" max="11028" width="3.54296875" style="81" customWidth="1"/>
    <col min="11029" max="11264" width="9.1796875" style="81"/>
    <col min="11265" max="11265" width="34.453125" style="81" customWidth="1"/>
    <col min="11266" max="11267" width="8.453125" style="81" customWidth="1"/>
    <col min="11268" max="11268" width="2.54296875" style="81" customWidth="1"/>
    <col min="11269" max="11269" width="5.54296875" style="81" customWidth="1"/>
    <col min="11270" max="11270" width="7.453125" style="81" customWidth="1"/>
    <col min="11271" max="11271" width="2.54296875" style="81" customWidth="1"/>
    <col min="11272" max="11272" width="5.54296875" style="81" customWidth="1"/>
    <col min="11273" max="11273" width="6.453125" style="81" customWidth="1"/>
    <col min="11274" max="11274" width="2.54296875" style="81" customWidth="1"/>
    <col min="11275" max="11275" width="5.54296875" style="81" customWidth="1"/>
    <col min="11276" max="11276" width="6.54296875" style="81" customWidth="1"/>
    <col min="11277" max="11277" width="2.54296875" style="81" customWidth="1"/>
    <col min="11278" max="11278" width="5.54296875" style="81" customWidth="1"/>
    <col min="11279" max="11279" width="6.453125" style="81" customWidth="1"/>
    <col min="11280" max="11280" width="2.54296875" style="81" customWidth="1"/>
    <col min="11281" max="11281" width="6.54296875" style="81" customWidth="1"/>
    <col min="11282" max="11282" width="6.453125" style="81" customWidth="1"/>
    <col min="11283" max="11283" width="2.54296875" style="81" customWidth="1"/>
    <col min="11284" max="11284" width="3.54296875" style="81" customWidth="1"/>
    <col min="11285" max="11520" width="9.1796875" style="81"/>
    <col min="11521" max="11521" width="34.453125" style="81" customWidth="1"/>
    <col min="11522" max="11523" width="8.453125" style="81" customWidth="1"/>
    <col min="11524" max="11524" width="2.54296875" style="81" customWidth="1"/>
    <col min="11525" max="11525" width="5.54296875" style="81" customWidth="1"/>
    <col min="11526" max="11526" width="7.453125" style="81" customWidth="1"/>
    <col min="11527" max="11527" width="2.54296875" style="81" customWidth="1"/>
    <col min="11528" max="11528" width="5.54296875" style="81" customWidth="1"/>
    <col min="11529" max="11529" width="6.453125" style="81" customWidth="1"/>
    <col min="11530" max="11530" width="2.54296875" style="81" customWidth="1"/>
    <col min="11531" max="11531" width="5.54296875" style="81" customWidth="1"/>
    <col min="11532" max="11532" width="6.54296875" style="81" customWidth="1"/>
    <col min="11533" max="11533" width="2.54296875" style="81" customWidth="1"/>
    <col min="11534" max="11534" width="5.54296875" style="81" customWidth="1"/>
    <col min="11535" max="11535" width="6.453125" style="81" customWidth="1"/>
    <col min="11536" max="11536" width="2.54296875" style="81" customWidth="1"/>
    <col min="11537" max="11537" width="6.54296875" style="81" customWidth="1"/>
    <col min="11538" max="11538" width="6.453125" style="81" customWidth="1"/>
    <col min="11539" max="11539" width="2.54296875" style="81" customWidth="1"/>
    <col min="11540" max="11540" width="3.54296875" style="81" customWidth="1"/>
    <col min="11541" max="11776" width="9.1796875" style="81"/>
    <col min="11777" max="11777" width="34.453125" style="81" customWidth="1"/>
    <col min="11778" max="11779" width="8.453125" style="81" customWidth="1"/>
    <col min="11780" max="11780" width="2.54296875" style="81" customWidth="1"/>
    <col min="11781" max="11781" width="5.54296875" style="81" customWidth="1"/>
    <col min="11782" max="11782" width="7.453125" style="81" customWidth="1"/>
    <col min="11783" max="11783" width="2.54296875" style="81" customWidth="1"/>
    <col min="11784" max="11784" width="5.54296875" style="81" customWidth="1"/>
    <col min="11785" max="11785" width="6.453125" style="81" customWidth="1"/>
    <col min="11786" max="11786" width="2.54296875" style="81" customWidth="1"/>
    <col min="11787" max="11787" width="5.54296875" style="81" customWidth="1"/>
    <col min="11788" max="11788" width="6.54296875" style="81" customWidth="1"/>
    <col min="11789" max="11789" width="2.54296875" style="81" customWidth="1"/>
    <col min="11790" max="11790" width="5.54296875" style="81" customWidth="1"/>
    <col min="11791" max="11791" width="6.453125" style="81" customWidth="1"/>
    <col min="11792" max="11792" width="2.54296875" style="81" customWidth="1"/>
    <col min="11793" max="11793" width="6.54296875" style="81" customWidth="1"/>
    <col min="11794" max="11794" width="6.453125" style="81" customWidth="1"/>
    <col min="11795" max="11795" width="2.54296875" style="81" customWidth="1"/>
    <col min="11796" max="11796" width="3.54296875" style="81" customWidth="1"/>
    <col min="11797" max="12032" width="9.1796875" style="81"/>
    <col min="12033" max="12033" width="34.453125" style="81" customWidth="1"/>
    <col min="12034" max="12035" width="8.453125" style="81" customWidth="1"/>
    <col min="12036" max="12036" width="2.54296875" style="81" customWidth="1"/>
    <col min="12037" max="12037" width="5.54296875" style="81" customWidth="1"/>
    <col min="12038" max="12038" width="7.453125" style="81" customWidth="1"/>
    <col min="12039" max="12039" width="2.54296875" style="81" customWidth="1"/>
    <col min="12040" max="12040" width="5.54296875" style="81" customWidth="1"/>
    <col min="12041" max="12041" width="6.453125" style="81" customWidth="1"/>
    <col min="12042" max="12042" width="2.54296875" style="81" customWidth="1"/>
    <col min="12043" max="12043" width="5.54296875" style="81" customWidth="1"/>
    <col min="12044" max="12044" width="6.54296875" style="81" customWidth="1"/>
    <col min="12045" max="12045" width="2.54296875" style="81" customWidth="1"/>
    <col min="12046" max="12046" width="5.54296875" style="81" customWidth="1"/>
    <col min="12047" max="12047" width="6.453125" style="81" customWidth="1"/>
    <col min="12048" max="12048" width="2.54296875" style="81" customWidth="1"/>
    <col min="12049" max="12049" width="6.54296875" style="81" customWidth="1"/>
    <col min="12050" max="12050" width="6.453125" style="81" customWidth="1"/>
    <col min="12051" max="12051" width="2.54296875" style="81" customWidth="1"/>
    <col min="12052" max="12052" width="3.54296875" style="81" customWidth="1"/>
    <col min="12053" max="12288" width="9.1796875" style="81"/>
    <col min="12289" max="12289" width="34.453125" style="81" customWidth="1"/>
    <col min="12290" max="12291" width="8.453125" style="81" customWidth="1"/>
    <col min="12292" max="12292" width="2.54296875" style="81" customWidth="1"/>
    <col min="12293" max="12293" width="5.54296875" style="81" customWidth="1"/>
    <col min="12294" max="12294" width="7.453125" style="81" customWidth="1"/>
    <col min="12295" max="12295" width="2.54296875" style="81" customWidth="1"/>
    <col min="12296" max="12296" width="5.54296875" style="81" customWidth="1"/>
    <col min="12297" max="12297" width="6.453125" style="81" customWidth="1"/>
    <col min="12298" max="12298" width="2.54296875" style="81" customWidth="1"/>
    <col min="12299" max="12299" width="5.54296875" style="81" customWidth="1"/>
    <col min="12300" max="12300" width="6.54296875" style="81" customWidth="1"/>
    <col min="12301" max="12301" width="2.54296875" style="81" customWidth="1"/>
    <col min="12302" max="12302" width="5.54296875" style="81" customWidth="1"/>
    <col min="12303" max="12303" width="6.453125" style="81" customWidth="1"/>
    <col min="12304" max="12304" width="2.54296875" style="81" customWidth="1"/>
    <col min="12305" max="12305" width="6.54296875" style="81" customWidth="1"/>
    <col min="12306" max="12306" width="6.453125" style="81" customWidth="1"/>
    <col min="12307" max="12307" width="2.54296875" style="81" customWidth="1"/>
    <col min="12308" max="12308" width="3.54296875" style="81" customWidth="1"/>
    <col min="12309" max="12544" width="9.1796875" style="81"/>
    <col min="12545" max="12545" width="34.453125" style="81" customWidth="1"/>
    <col min="12546" max="12547" width="8.453125" style="81" customWidth="1"/>
    <col min="12548" max="12548" width="2.54296875" style="81" customWidth="1"/>
    <col min="12549" max="12549" width="5.54296875" style="81" customWidth="1"/>
    <col min="12550" max="12550" width="7.453125" style="81" customWidth="1"/>
    <col min="12551" max="12551" width="2.54296875" style="81" customWidth="1"/>
    <col min="12552" max="12552" width="5.54296875" style="81" customWidth="1"/>
    <col min="12553" max="12553" width="6.453125" style="81" customWidth="1"/>
    <col min="12554" max="12554" width="2.54296875" style="81" customWidth="1"/>
    <col min="12555" max="12555" width="5.54296875" style="81" customWidth="1"/>
    <col min="12556" max="12556" width="6.54296875" style="81" customWidth="1"/>
    <col min="12557" max="12557" width="2.54296875" style="81" customWidth="1"/>
    <col min="12558" max="12558" width="5.54296875" style="81" customWidth="1"/>
    <col min="12559" max="12559" width="6.453125" style="81" customWidth="1"/>
    <col min="12560" max="12560" width="2.54296875" style="81" customWidth="1"/>
    <col min="12561" max="12561" width="6.54296875" style="81" customWidth="1"/>
    <col min="12562" max="12562" width="6.453125" style="81" customWidth="1"/>
    <col min="12563" max="12563" width="2.54296875" style="81" customWidth="1"/>
    <col min="12564" max="12564" width="3.54296875" style="81" customWidth="1"/>
    <col min="12565" max="12800" width="9.1796875" style="81"/>
    <col min="12801" max="12801" width="34.453125" style="81" customWidth="1"/>
    <col min="12802" max="12803" width="8.453125" style="81" customWidth="1"/>
    <col min="12804" max="12804" width="2.54296875" style="81" customWidth="1"/>
    <col min="12805" max="12805" width="5.54296875" style="81" customWidth="1"/>
    <col min="12806" max="12806" width="7.453125" style="81" customWidth="1"/>
    <col min="12807" max="12807" width="2.54296875" style="81" customWidth="1"/>
    <col min="12808" max="12808" width="5.54296875" style="81" customWidth="1"/>
    <col min="12809" max="12809" width="6.453125" style="81" customWidth="1"/>
    <col min="12810" max="12810" width="2.54296875" style="81" customWidth="1"/>
    <col min="12811" max="12811" width="5.54296875" style="81" customWidth="1"/>
    <col min="12812" max="12812" width="6.54296875" style="81" customWidth="1"/>
    <col min="12813" max="12813" width="2.54296875" style="81" customWidth="1"/>
    <col min="12814" max="12814" width="5.54296875" style="81" customWidth="1"/>
    <col min="12815" max="12815" width="6.453125" style="81" customWidth="1"/>
    <col min="12816" max="12816" width="2.54296875" style="81" customWidth="1"/>
    <col min="12817" max="12817" width="6.54296875" style="81" customWidth="1"/>
    <col min="12818" max="12818" width="6.453125" style="81" customWidth="1"/>
    <col min="12819" max="12819" width="2.54296875" style="81" customWidth="1"/>
    <col min="12820" max="12820" width="3.54296875" style="81" customWidth="1"/>
    <col min="12821" max="13056" width="9.1796875" style="81"/>
    <col min="13057" max="13057" width="34.453125" style="81" customWidth="1"/>
    <col min="13058" max="13059" width="8.453125" style="81" customWidth="1"/>
    <col min="13060" max="13060" width="2.54296875" style="81" customWidth="1"/>
    <col min="13061" max="13061" width="5.54296875" style="81" customWidth="1"/>
    <col min="13062" max="13062" width="7.453125" style="81" customWidth="1"/>
    <col min="13063" max="13063" width="2.54296875" style="81" customWidth="1"/>
    <col min="13064" max="13064" width="5.54296875" style="81" customWidth="1"/>
    <col min="13065" max="13065" width="6.453125" style="81" customWidth="1"/>
    <col min="13066" max="13066" width="2.54296875" style="81" customWidth="1"/>
    <col min="13067" max="13067" width="5.54296875" style="81" customWidth="1"/>
    <col min="13068" max="13068" width="6.54296875" style="81" customWidth="1"/>
    <col min="13069" max="13069" width="2.54296875" style="81" customWidth="1"/>
    <col min="13070" max="13070" width="5.54296875" style="81" customWidth="1"/>
    <col min="13071" max="13071" width="6.453125" style="81" customWidth="1"/>
    <col min="13072" max="13072" width="2.54296875" style="81" customWidth="1"/>
    <col min="13073" max="13073" width="6.54296875" style="81" customWidth="1"/>
    <col min="13074" max="13074" width="6.453125" style="81" customWidth="1"/>
    <col min="13075" max="13075" width="2.54296875" style="81" customWidth="1"/>
    <col min="13076" max="13076" width="3.54296875" style="81" customWidth="1"/>
    <col min="13077" max="13312" width="9.1796875" style="81"/>
    <col min="13313" max="13313" width="34.453125" style="81" customWidth="1"/>
    <col min="13314" max="13315" width="8.453125" style="81" customWidth="1"/>
    <col min="13316" max="13316" width="2.54296875" style="81" customWidth="1"/>
    <col min="13317" max="13317" width="5.54296875" style="81" customWidth="1"/>
    <col min="13318" max="13318" width="7.453125" style="81" customWidth="1"/>
    <col min="13319" max="13319" width="2.54296875" style="81" customWidth="1"/>
    <col min="13320" max="13320" width="5.54296875" style="81" customWidth="1"/>
    <col min="13321" max="13321" width="6.453125" style="81" customWidth="1"/>
    <col min="13322" max="13322" width="2.54296875" style="81" customWidth="1"/>
    <col min="13323" max="13323" width="5.54296875" style="81" customWidth="1"/>
    <col min="13324" max="13324" width="6.54296875" style="81" customWidth="1"/>
    <col min="13325" max="13325" width="2.54296875" style="81" customWidth="1"/>
    <col min="13326" max="13326" width="5.54296875" style="81" customWidth="1"/>
    <col min="13327" max="13327" width="6.453125" style="81" customWidth="1"/>
    <col min="13328" max="13328" width="2.54296875" style="81" customWidth="1"/>
    <col min="13329" max="13329" width="6.54296875" style="81" customWidth="1"/>
    <col min="13330" max="13330" width="6.453125" style="81" customWidth="1"/>
    <col min="13331" max="13331" width="2.54296875" style="81" customWidth="1"/>
    <col min="13332" max="13332" width="3.54296875" style="81" customWidth="1"/>
    <col min="13333" max="13568" width="9.1796875" style="81"/>
    <col min="13569" max="13569" width="34.453125" style="81" customWidth="1"/>
    <col min="13570" max="13571" width="8.453125" style="81" customWidth="1"/>
    <col min="13572" max="13572" width="2.54296875" style="81" customWidth="1"/>
    <col min="13573" max="13573" width="5.54296875" style="81" customWidth="1"/>
    <col min="13574" max="13574" width="7.453125" style="81" customWidth="1"/>
    <col min="13575" max="13575" width="2.54296875" style="81" customWidth="1"/>
    <col min="13576" max="13576" width="5.54296875" style="81" customWidth="1"/>
    <col min="13577" max="13577" width="6.453125" style="81" customWidth="1"/>
    <col min="13578" max="13578" width="2.54296875" style="81" customWidth="1"/>
    <col min="13579" max="13579" width="5.54296875" style="81" customWidth="1"/>
    <col min="13580" max="13580" width="6.54296875" style="81" customWidth="1"/>
    <col min="13581" max="13581" width="2.54296875" style="81" customWidth="1"/>
    <col min="13582" max="13582" width="5.54296875" style="81" customWidth="1"/>
    <col min="13583" max="13583" width="6.453125" style="81" customWidth="1"/>
    <col min="13584" max="13584" width="2.54296875" style="81" customWidth="1"/>
    <col min="13585" max="13585" width="6.54296875" style="81" customWidth="1"/>
    <col min="13586" max="13586" width="6.453125" style="81" customWidth="1"/>
    <col min="13587" max="13587" width="2.54296875" style="81" customWidth="1"/>
    <col min="13588" max="13588" width="3.54296875" style="81" customWidth="1"/>
    <col min="13589" max="13824" width="9.1796875" style="81"/>
    <col min="13825" max="13825" width="34.453125" style="81" customWidth="1"/>
    <col min="13826" max="13827" width="8.453125" style="81" customWidth="1"/>
    <col min="13828" max="13828" width="2.54296875" style="81" customWidth="1"/>
    <col min="13829" max="13829" width="5.54296875" style="81" customWidth="1"/>
    <col min="13830" max="13830" width="7.453125" style="81" customWidth="1"/>
    <col min="13831" max="13831" width="2.54296875" style="81" customWidth="1"/>
    <col min="13832" max="13832" width="5.54296875" style="81" customWidth="1"/>
    <col min="13833" max="13833" width="6.453125" style="81" customWidth="1"/>
    <col min="13834" max="13834" width="2.54296875" style="81" customWidth="1"/>
    <col min="13835" max="13835" width="5.54296875" style="81" customWidth="1"/>
    <col min="13836" max="13836" width="6.54296875" style="81" customWidth="1"/>
    <col min="13837" max="13837" width="2.54296875" style="81" customWidth="1"/>
    <col min="13838" max="13838" width="5.54296875" style="81" customWidth="1"/>
    <col min="13839" max="13839" width="6.453125" style="81" customWidth="1"/>
    <col min="13840" max="13840" width="2.54296875" style="81" customWidth="1"/>
    <col min="13841" max="13841" width="6.54296875" style="81" customWidth="1"/>
    <col min="13842" max="13842" width="6.453125" style="81" customWidth="1"/>
    <col min="13843" max="13843" width="2.54296875" style="81" customWidth="1"/>
    <col min="13844" max="13844" width="3.54296875" style="81" customWidth="1"/>
    <col min="13845" max="14080" width="9.1796875" style="81"/>
    <col min="14081" max="14081" width="34.453125" style="81" customWidth="1"/>
    <col min="14082" max="14083" width="8.453125" style="81" customWidth="1"/>
    <col min="14084" max="14084" width="2.54296875" style="81" customWidth="1"/>
    <col min="14085" max="14085" width="5.54296875" style="81" customWidth="1"/>
    <col min="14086" max="14086" width="7.453125" style="81" customWidth="1"/>
    <col min="14087" max="14087" width="2.54296875" style="81" customWidth="1"/>
    <col min="14088" max="14088" width="5.54296875" style="81" customWidth="1"/>
    <col min="14089" max="14089" width="6.453125" style="81" customWidth="1"/>
    <col min="14090" max="14090" width="2.54296875" style="81" customWidth="1"/>
    <col min="14091" max="14091" width="5.54296875" style="81" customWidth="1"/>
    <col min="14092" max="14092" width="6.54296875" style="81" customWidth="1"/>
    <col min="14093" max="14093" width="2.54296875" style="81" customWidth="1"/>
    <col min="14094" max="14094" width="5.54296875" style="81" customWidth="1"/>
    <col min="14095" max="14095" width="6.453125" style="81" customWidth="1"/>
    <col min="14096" max="14096" width="2.54296875" style="81" customWidth="1"/>
    <col min="14097" max="14097" width="6.54296875" style="81" customWidth="1"/>
    <col min="14098" max="14098" width="6.453125" style="81" customWidth="1"/>
    <col min="14099" max="14099" width="2.54296875" style="81" customWidth="1"/>
    <col min="14100" max="14100" width="3.54296875" style="81" customWidth="1"/>
    <col min="14101" max="14336" width="9.1796875" style="81"/>
    <col min="14337" max="14337" width="34.453125" style="81" customWidth="1"/>
    <col min="14338" max="14339" width="8.453125" style="81" customWidth="1"/>
    <col min="14340" max="14340" width="2.54296875" style="81" customWidth="1"/>
    <col min="14341" max="14341" width="5.54296875" style="81" customWidth="1"/>
    <col min="14342" max="14342" width="7.453125" style="81" customWidth="1"/>
    <col min="14343" max="14343" width="2.54296875" style="81" customWidth="1"/>
    <col min="14344" max="14344" width="5.54296875" style="81" customWidth="1"/>
    <col min="14345" max="14345" width="6.453125" style="81" customWidth="1"/>
    <col min="14346" max="14346" width="2.54296875" style="81" customWidth="1"/>
    <col min="14347" max="14347" width="5.54296875" style="81" customWidth="1"/>
    <col min="14348" max="14348" width="6.54296875" style="81" customWidth="1"/>
    <col min="14349" max="14349" width="2.54296875" style="81" customWidth="1"/>
    <col min="14350" max="14350" width="5.54296875" style="81" customWidth="1"/>
    <col min="14351" max="14351" width="6.453125" style="81" customWidth="1"/>
    <col min="14352" max="14352" width="2.54296875" style="81" customWidth="1"/>
    <col min="14353" max="14353" width="6.54296875" style="81" customWidth="1"/>
    <col min="14354" max="14354" width="6.453125" style="81" customWidth="1"/>
    <col min="14355" max="14355" width="2.54296875" style="81" customWidth="1"/>
    <col min="14356" max="14356" width="3.54296875" style="81" customWidth="1"/>
    <col min="14357" max="14592" width="9.1796875" style="81"/>
    <col min="14593" max="14593" width="34.453125" style="81" customWidth="1"/>
    <col min="14594" max="14595" width="8.453125" style="81" customWidth="1"/>
    <col min="14596" max="14596" width="2.54296875" style="81" customWidth="1"/>
    <col min="14597" max="14597" width="5.54296875" style="81" customWidth="1"/>
    <col min="14598" max="14598" width="7.453125" style="81" customWidth="1"/>
    <col min="14599" max="14599" width="2.54296875" style="81" customWidth="1"/>
    <col min="14600" max="14600" width="5.54296875" style="81" customWidth="1"/>
    <col min="14601" max="14601" width="6.453125" style="81" customWidth="1"/>
    <col min="14602" max="14602" width="2.54296875" style="81" customWidth="1"/>
    <col min="14603" max="14603" width="5.54296875" style="81" customWidth="1"/>
    <col min="14604" max="14604" width="6.54296875" style="81" customWidth="1"/>
    <col min="14605" max="14605" width="2.54296875" style="81" customWidth="1"/>
    <col min="14606" max="14606" width="5.54296875" style="81" customWidth="1"/>
    <col min="14607" max="14607" width="6.453125" style="81" customWidth="1"/>
    <col min="14608" max="14608" width="2.54296875" style="81" customWidth="1"/>
    <col min="14609" max="14609" width="6.54296875" style="81" customWidth="1"/>
    <col min="14610" max="14610" width="6.453125" style="81" customWidth="1"/>
    <col min="14611" max="14611" width="2.54296875" style="81" customWidth="1"/>
    <col min="14612" max="14612" width="3.54296875" style="81" customWidth="1"/>
    <col min="14613" max="14848" width="9.1796875" style="81"/>
    <col min="14849" max="14849" width="34.453125" style="81" customWidth="1"/>
    <col min="14850" max="14851" width="8.453125" style="81" customWidth="1"/>
    <col min="14852" max="14852" width="2.54296875" style="81" customWidth="1"/>
    <col min="14853" max="14853" width="5.54296875" style="81" customWidth="1"/>
    <col min="14854" max="14854" width="7.453125" style="81" customWidth="1"/>
    <col min="14855" max="14855" width="2.54296875" style="81" customWidth="1"/>
    <col min="14856" max="14856" width="5.54296875" style="81" customWidth="1"/>
    <col min="14857" max="14857" width="6.453125" style="81" customWidth="1"/>
    <col min="14858" max="14858" width="2.54296875" style="81" customWidth="1"/>
    <col min="14859" max="14859" width="5.54296875" style="81" customWidth="1"/>
    <col min="14860" max="14860" width="6.54296875" style="81" customWidth="1"/>
    <col min="14861" max="14861" width="2.54296875" style="81" customWidth="1"/>
    <col min="14862" max="14862" width="5.54296875" style="81" customWidth="1"/>
    <col min="14863" max="14863" width="6.453125" style="81" customWidth="1"/>
    <col min="14864" max="14864" width="2.54296875" style="81" customWidth="1"/>
    <col min="14865" max="14865" width="6.54296875" style="81" customWidth="1"/>
    <col min="14866" max="14866" width="6.453125" style="81" customWidth="1"/>
    <col min="14867" max="14867" width="2.54296875" style="81" customWidth="1"/>
    <col min="14868" max="14868" width="3.54296875" style="81" customWidth="1"/>
    <col min="14869" max="15104" width="9.1796875" style="81"/>
    <col min="15105" max="15105" width="34.453125" style="81" customWidth="1"/>
    <col min="15106" max="15107" width="8.453125" style="81" customWidth="1"/>
    <col min="15108" max="15108" width="2.54296875" style="81" customWidth="1"/>
    <col min="15109" max="15109" width="5.54296875" style="81" customWidth="1"/>
    <col min="15110" max="15110" width="7.453125" style="81" customWidth="1"/>
    <col min="15111" max="15111" width="2.54296875" style="81" customWidth="1"/>
    <col min="15112" max="15112" width="5.54296875" style="81" customWidth="1"/>
    <col min="15113" max="15113" width="6.453125" style="81" customWidth="1"/>
    <col min="15114" max="15114" width="2.54296875" style="81" customWidth="1"/>
    <col min="15115" max="15115" width="5.54296875" style="81" customWidth="1"/>
    <col min="15116" max="15116" width="6.54296875" style="81" customWidth="1"/>
    <col min="15117" max="15117" width="2.54296875" style="81" customWidth="1"/>
    <col min="15118" max="15118" width="5.54296875" style="81" customWidth="1"/>
    <col min="15119" max="15119" width="6.453125" style="81" customWidth="1"/>
    <col min="15120" max="15120" width="2.54296875" style="81" customWidth="1"/>
    <col min="15121" max="15121" width="6.54296875" style="81" customWidth="1"/>
    <col min="15122" max="15122" width="6.453125" style="81" customWidth="1"/>
    <col min="15123" max="15123" width="2.54296875" style="81" customWidth="1"/>
    <col min="15124" max="15124" width="3.54296875" style="81" customWidth="1"/>
    <col min="15125" max="15360" width="9.1796875" style="81"/>
    <col min="15361" max="15361" width="34.453125" style="81" customWidth="1"/>
    <col min="15362" max="15363" width="8.453125" style="81" customWidth="1"/>
    <col min="15364" max="15364" width="2.54296875" style="81" customWidth="1"/>
    <col min="15365" max="15365" width="5.54296875" style="81" customWidth="1"/>
    <col min="15366" max="15366" width="7.453125" style="81" customWidth="1"/>
    <col min="15367" max="15367" width="2.54296875" style="81" customWidth="1"/>
    <col min="15368" max="15368" width="5.54296875" style="81" customWidth="1"/>
    <col min="15369" max="15369" width="6.453125" style="81" customWidth="1"/>
    <col min="15370" max="15370" width="2.54296875" style="81" customWidth="1"/>
    <col min="15371" max="15371" width="5.54296875" style="81" customWidth="1"/>
    <col min="15372" max="15372" width="6.54296875" style="81" customWidth="1"/>
    <col min="15373" max="15373" width="2.54296875" style="81" customWidth="1"/>
    <col min="15374" max="15374" width="5.54296875" style="81" customWidth="1"/>
    <col min="15375" max="15375" width="6.453125" style="81" customWidth="1"/>
    <col min="15376" max="15376" width="2.54296875" style="81" customWidth="1"/>
    <col min="15377" max="15377" width="6.54296875" style="81" customWidth="1"/>
    <col min="15378" max="15378" width="6.453125" style="81" customWidth="1"/>
    <col min="15379" max="15379" width="2.54296875" style="81" customWidth="1"/>
    <col min="15380" max="15380" width="3.54296875" style="81" customWidth="1"/>
    <col min="15381" max="15616" width="9.1796875" style="81"/>
    <col min="15617" max="15617" width="34.453125" style="81" customWidth="1"/>
    <col min="15618" max="15619" width="8.453125" style="81" customWidth="1"/>
    <col min="15620" max="15620" width="2.54296875" style="81" customWidth="1"/>
    <col min="15621" max="15621" width="5.54296875" style="81" customWidth="1"/>
    <col min="15622" max="15622" width="7.453125" style="81" customWidth="1"/>
    <col min="15623" max="15623" width="2.54296875" style="81" customWidth="1"/>
    <col min="15624" max="15624" width="5.54296875" style="81" customWidth="1"/>
    <col min="15625" max="15625" width="6.453125" style="81" customWidth="1"/>
    <col min="15626" max="15626" width="2.54296875" style="81" customWidth="1"/>
    <col min="15627" max="15627" width="5.54296875" style="81" customWidth="1"/>
    <col min="15628" max="15628" width="6.54296875" style="81" customWidth="1"/>
    <col min="15629" max="15629" width="2.54296875" style="81" customWidth="1"/>
    <col min="15630" max="15630" width="5.54296875" style="81" customWidth="1"/>
    <col min="15631" max="15631" width="6.453125" style="81" customWidth="1"/>
    <col min="15632" max="15632" width="2.54296875" style="81" customWidth="1"/>
    <col min="15633" max="15633" width="6.54296875" style="81" customWidth="1"/>
    <col min="15634" max="15634" width="6.453125" style="81" customWidth="1"/>
    <col min="15635" max="15635" width="2.54296875" style="81" customWidth="1"/>
    <col min="15636" max="15636" width="3.54296875" style="81" customWidth="1"/>
    <col min="15637" max="15872" width="9.1796875" style="81"/>
    <col min="15873" max="15873" width="34.453125" style="81" customWidth="1"/>
    <col min="15874" max="15875" width="8.453125" style="81" customWidth="1"/>
    <col min="15876" max="15876" width="2.54296875" style="81" customWidth="1"/>
    <col min="15877" max="15877" width="5.54296875" style="81" customWidth="1"/>
    <col min="15878" max="15878" width="7.453125" style="81" customWidth="1"/>
    <col min="15879" max="15879" width="2.54296875" style="81" customWidth="1"/>
    <col min="15880" max="15880" width="5.54296875" style="81" customWidth="1"/>
    <col min="15881" max="15881" width="6.453125" style="81" customWidth="1"/>
    <col min="15882" max="15882" width="2.54296875" style="81" customWidth="1"/>
    <col min="15883" max="15883" width="5.54296875" style="81" customWidth="1"/>
    <col min="15884" max="15884" width="6.54296875" style="81" customWidth="1"/>
    <col min="15885" max="15885" width="2.54296875" style="81" customWidth="1"/>
    <col min="15886" max="15886" width="5.54296875" style="81" customWidth="1"/>
    <col min="15887" max="15887" width="6.453125" style="81" customWidth="1"/>
    <col min="15888" max="15888" width="2.54296875" style="81" customWidth="1"/>
    <col min="15889" max="15889" width="6.54296875" style="81" customWidth="1"/>
    <col min="15890" max="15890" width="6.453125" style="81" customWidth="1"/>
    <col min="15891" max="15891" width="2.54296875" style="81" customWidth="1"/>
    <col min="15892" max="15892" width="3.54296875" style="81" customWidth="1"/>
    <col min="15893" max="16128" width="9.1796875" style="81"/>
    <col min="16129" max="16129" width="34.453125" style="81" customWidth="1"/>
    <col min="16130" max="16131" width="8.453125" style="81" customWidth="1"/>
    <col min="16132" max="16132" width="2.54296875" style="81" customWidth="1"/>
    <col min="16133" max="16133" width="5.54296875" style="81" customWidth="1"/>
    <col min="16134" max="16134" width="7.453125" style="81" customWidth="1"/>
    <col min="16135" max="16135" width="2.54296875" style="81" customWidth="1"/>
    <col min="16136" max="16136" width="5.54296875" style="81" customWidth="1"/>
    <col min="16137" max="16137" width="6.453125" style="81" customWidth="1"/>
    <col min="16138" max="16138" width="2.54296875" style="81" customWidth="1"/>
    <col min="16139" max="16139" width="5.54296875" style="81" customWidth="1"/>
    <col min="16140" max="16140" width="6.54296875" style="81" customWidth="1"/>
    <col min="16141" max="16141" width="2.54296875" style="81" customWidth="1"/>
    <col min="16142" max="16142" width="5.54296875" style="81" customWidth="1"/>
    <col min="16143" max="16143" width="6.453125" style="81" customWidth="1"/>
    <col min="16144" max="16144" width="2.54296875" style="81" customWidth="1"/>
    <col min="16145" max="16145" width="6.54296875" style="81" customWidth="1"/>
    <col min="16146" max="16146" width="6.453125" style="81" customWidth="1"/>
    <col min="16147" max="16147" width="2.54296875" style="81" customWidth="1"/>
    <col min="16148" max="16148" width="3.54296875" style="81" customWidth="1"/>
    <col min="16149" max="16384" width="9.1796875" style="81"/>
  </cols>
  <sheetData>
    <row r="1" spans="1:19" ht="0.75" customHeight="1">
      <c r="A1" s="866">
        <f ca="1">TODAY()</f>
        <v>44491</v>
      </c>
      <c r="B1" s="50" t="s">
        <v>1286</v>
      </c>
    </row>
    <row r="2" spans="1:19">
      <c r="A2" s="81" t="s">
        <v>438</v>
      </c>
    </row>
    <row r="3" spans="1:19">
      <c r="A3" s="81" t="s">
        <v>439</v>
      </c>
      <c r="L3" s="47" t="s">
        <v>128</v>
      </c>
    </row>
    <row r="4" spans="1:19" ht="6.75" customHeight="1"/>
    <row r="5" spans="1:19">
      <c r="A5" s="33" t="s">
        <v>1830</v>
      </c>
    </row>
    <row r="6" spans="1:19" ht="6.75" customHeight="1" thickBot="1">
      <c r="E6" s="266"/>
      <c r="F6" s="405"/>
      <c r="G6" s="405"/>
      <c r="H6" s="266"/>
      <c r="I6" s="405"/>
      <c r="J6" s="428"/>
      <c r="K6" s="266"/>
      <c r="L6" s="405"/>
      <c r="M6" s="329"/>
      <c r="N6" s="266"/>
      <c r="O6" s="405"/>
      <c r="P6" s="428"/>
      <c r="Q6" s="266"/>
      <c r="R6" s="405"/>
      <c r="S6" s="405"/>
    </row>
    <row r="7" spans="1:19">
      <c r="A7" s="83"/>
      <c r="B7" s="129"/>
      <c r="C7" s="578"/>
      <c r="D7" s="58"/>
      <c r="E7" s="132"/>
      <c r="F7" s="57"/>
      <c r="G7" s="57"/>
      <c r="H7" s="132"/>
      <c r="I7" s="57"/>
      <c r="J7" s="58"/>
      <c r="K7" s="132"/>
      <c r="L7" s="57"/>
      <c r="N7" s="132"/>
      <c r="O7" s="57"/>
      <c r="P7" s="58"/>
      <c r="Q7" s="132"/>
      <c r="R7" s="57"/>
      <c r="S7" s="57"/>
    </row>
    <row r="8" spans="1:19" ht="15">
      <c r="A8" s="94" t="s">
        <v>1287</v>
      </c>
      <c r="B8" s="1115" t="s">
        <v>482</v>
      </c>
      <c r="C8" s="1115"/>
      <c r="D8" s="59"/>
      <c r="E8" s="1096">
        <v>1</v>
      </c>
      <c r="F8" s="1096"/>
      <c r="G8" s="440"/>
      <c r="H8" s="1096">
        <v>2</v>
      </c>
      <c r="I8" s="1096"/>
      <c r="J8" s="440"/>
      <c r="K8" s="1096">
        <v>3</v>
      </c>
      <c r="L8" s="1096"/>
      <c r="M8" s="441"/>
      <c r="N8" s="1096">
        <v>4</v>
      </c>
      <c r="O8" s="1096"/>
      <c r="P8" s="440"/>
      <c r="Q8" s="1096">
        <v>5</v>
      </c>
      <c r="R8" s="1096"/>
      <c r="S8" s="440"/>
    </row>
    <row r="9" spans="1:19">
      <c r="A9" s="81" t="s">
        <v>1288</v>
      </c>
      <c r="B9" s="137" t="s">
        <v>938</v>
      </c>
      <c r="C9" s="579" t="s">
        <v>389</v>
      </c>
      <c r="D9" s="59"/>
      <c r="E9" s="139" t="s">
        <v>1196</v>
      </c>
      <c r="F9" s="442" t="s">
        <v>389</v>
      </c>
      <c r="G9" s="379"/>
      <c r="H9" s="139" t="s">
        <v>1196</v>
      </c>
      <c r="I9" s="442" t="s">
        <v>389</v>
      </c>
      <c r="J9" s="59"/>
      <c r="K9" s="139" t="s">
        <v>1196</v>
      </c>
      <c r="L9" s="442" t="s">
        <v>389</v>
      </c>
      <c r="N9" s="139" t="s">
        <v>1196</v>
      </c>
      <c r="O9" s="442" t="s">
        <v>389</v>
      </c>
      <c r="P9" s="59"/>
      <c r="Q9" s="139" t="s">
        <v>1196</v>
      </c>
      <c r="R9" s="442" t="s">
        <v>389</v>
      </c>
      <c r="S9" s="379"/>
    </row>
    <row r="10" spans="1:19" ht="8.25" customHeight="1" thickBot="1">
      <c r="A10" s="86"/>
      <c r="B10" s="140"/>
      <c r="C10" s="580"/>
      <c r="D10" s="443"/>
      <c r="E10" s="143"/>
      <c r="F10" s="437"/>
      <c r="G10" s="437"/>
      <c r="H10" s="143"/>
      <c r="I10" s="437"/>
      <c r="J10" s="443"/>
      <c r="K10" s="143"/>
      <c r="L10" s="437"/>
      <c r="M10" s="443"/>
      <c r="N10" s="143"/>
      <c r="O10" s="437"/>
      <c r="P10" s="443"/>
      <c r="Q10" s="143"/>
      <c r="R10" s="437"/>
      <c r="S10" s="437"/>
    </row>
    <row r="11" spans="1:19" ht="9" customHeight="1">
      <c r="A11" s="94"/>
      <c r="B11" s="133"/>
      <c r="C11" s="303"/>
      <c r="D11" s="59"/>
      <c r="E11" s="144"/>
      <c r="F11" s="65"/>
      <c r="G11" s="65"/>
      <c r="H11" s="144"/>
      <c r="I11" s="19"/>
      <c r="J11" s="59"/>
      <c r="K11" s="144"/>
      <c r="L11" s="65"/>
      <c r="M11" s="59"/>
      <c r="N11" s="144"/>
      <c r="O11" s="65"/>
      <c r="P11" s="59"/>
      <c r="Q11" s="144"/>
      <c r="R11" s="65"/>
      <c r="S11" s="65"/>
    </row>
    <row r="12" spans="1:19" s="47" customFormat="1">
      <c r="A12" s="47" t="s">
        <v>390</v>
      </c>
      <c r="B12" s="444">
        <f>IF(A12&lt;&gt;0,E12+H12+K12+N12+Q12,"")</f>
        <v>23308</v>
      </c>
      <c r="C12" s="19">
        <f>SUM(C14+C96)</f>
        <v>100</v>
      </c>
      <c r="D12" s="444"/>
      <c r="E12" s="444">
        <f>SUM(E14+E96)</f>
        <v>1073</v>
      </c>
      <c r="F12" s="19">
        <f>IF($A12&lt;&gt;0,E12/$B12*100,"")</f>
        <v>4.6035695898403981</v>
      </c>
      <c r="G12" s="444"/>
      <c r="H12" s="444">
        <f>SUM(H14+H96)</f>
        <v>1245</v>
      </c>
      <c r="I12" s="19">
        <f>IF($A12&lt;&gt;0,H12/$B12*100,"")</f>
        <v>5.3415136433842454</v>
      </c>
      <c r="J12" s="444"/>
      <c r="K12" s="444">
        <f>SUM(K14+K96)</f>
        <v>1611</v>
      </c>
      <c r="L12" s="19">
        <f>IF($A12&lt;&gt;0,K12/$B12*100,"")</f>
        <v>6.9117899433670846</v>
      </c>
      <c r="M12" s="444"/>
      <c r="N12" s="444">
        <f>SUM(N14+N96)</f>
        <v>2439</v>
      </c>
      <c r="O12" s="19">
        <f>IF($A12&lt;&gt;0,N12/$B12*100,"")</f>
        <v>10.464218294147933</v>
      </c>
      <c r="P12" s="444"/>
      <c r="Q12" s="444">
        <f>SUM(Q14+Q96)</f>
        <v>16940</v>
      </c>
      <c r="R12" s="19">
        <f>IF($A12&lt;&gt;0,Q12/$B12*100,"")</f>
        <v>72.67890852926034</v>
      </c>
      <c r="S12" s="444"/>
    </row>
    <row r="13" spans="1:19" ht="12.5">
      <c r="B13" s="390" t="str">
        <f t="shared" ref="B13:B76" si="0">IF(A13&lt;&gt;0,E13+H13+K13+N13+Q13,"")</f>
        <v/>
      </c>
      <c r="C13" s="72"/>
      <c r="D13" s="390"/>
      <c r="E13" s="390"/>
      <c r="F13" s="72" t="str">
        <f t="shared" ref="F13:F76" si="1">IF($A13&lt;&gt;0,E13/$B13*100,"")</f>
        <v/>
      </c>
      <c r="G13" s="390"/>
      <c r="H13" s="390"/>
      <c r="I13" s="72" t="str">
        <f t="shared" ref="I13:I76" si="2">IF($A13&lt;&gt;0,H13/$B13*100,"")</f>
        <v/>
      </c>
      <c r="J13" s="390"/>
      <c r="K13" s="390"/>
      <c r="L13" s="72" t="str">
        <f t="shared" ref="L13:L76" si="3">IF($A13&lt;&gt;0,K13/$B13*100,"")</f>
        <v/>
      </c>
      <c r="M13" s="390"/>
      <c r="N13" s="390"/>
      <c r="O13" s="72" t="str">
        <f t="shared" ref="O13:O76" si="4">IF($A13&lt;&gt;0,N13/$B13*100,"")</f>
        <v/>
      </c>
      <c r="P13" s="390"/>
      <c r="Q13" s="390"/>
      <c r="R13" s="72" t="str">
        <f t="shared" ref="R13:R76" si="5">IF($A13&lt;&gt;0,Q13/$B13*100,"")</f>
        <v/>
      </c>
      <c r="S13" s="390"/>
    </row>
    <row r="14" spans="1:19" s="47" customFormat="1">
      <c r="A14" s="47" t="s">
        <v>391</v>
      </c>
      <c r="B14" s="444">
        <f t="shared" si="0"/>
        <v>14885</v>
      </c>
      <c r="C14" s="19">
        <f>IF(A14&lt;&gt;0,B14/$B$12*100,"")</f>
        <v>63.862193238373088</v>
      </c>
      <c r="D14" s="444"/>
      <c r="E14" s="444">
        <f>E16+E27+E35+E75+E61+E82+E94</f>
        <v>878</v>
      </c>
      <c r="F14" s="19">
        <f t="shared" si="1"/>
        <v>5.8985555928787372</v>
      </c>
      <c r="G14" s="444"/>
      <c r="H14" s="444">
        <f>H16+H27+H35+H75+H61+H82+H94</f>
        <v>1011</v>
      </c>
      <c r="I14" s="19">
        <f t="shared" si="2"/>
        <v>6.7920725562646957</v>
      </c>
      <c r="J14" s="444"/>
      <c r="K14" s="444">
        <f>K16+K27+K35+K75+K61+K82+K94</f>
        <v>1201</v>
      </c>
      <c r="L14" s="19">
        <f t="shared" si="3"/>
        <v>8.0685253611017806</v>
      </c>
      <c r="M14" s="444"/>
      <c r="N14" s="444">
        <f>N16+N27+N35+N75+N61+N82+N94</f>
        <v>1783</v>
      </c>
      <c r="O14" s="19">
        <f t="shared" si="4"/>
        <v>11.97850184749748</v>
      </c>
      <c r="P14" s="444"/>
      <c r="Q14" s="444">
        <f>Q16+Q27+Q35+Q75+Q61+Q82+Q94</f>
        <v>10012</v>
      </c>
      <c r="R14" s="19">
        <f t="shared" si="5"/>
        <v>67.262344642257304</v>
      </c>
      <c r="S14" s="444"/>
    </row>
    <row r="15" spans="1:19">
      <c r="A15" s="47"/>
      <c r="B15" s="390" t="str">
        <f t="shared" si="0"/>
        <v/>
      </c>
      <c r="C15" s="72" t="str">
        <f t="shared" ref="C15:C78" si="6">IF(A15&lt;&gt;0,B15/$B$12*100,"")</f>
        <v/>
      </c>
      <c r="D15" s="390"/>
      <c r="E15" s="390"/>
      <c r="F15" s="72" t="str">
        <f t="shared" si="1"/>
        <v/>
      </c>
      <c r="G15" s="390"/>
      <c r="H15" s="390"/>
      <c r="I15" s="72" t="str">
        <f t="shared" si="2"/>
        <v/>
      </c>
      <c r="J15" s="390"/>
      <c r="K15" s="390"/>
      <c r="L15" s="72" t="str">
        <f t="shared" si="3"/>
        <v/>
      </c>
      <c r="M15" s="390"/>
      <c r="N15" s="390"/>
      <c r="O15" s="72" t="str">
        <f t="shared" si="4"/>
        <v/>
      </c>
      <c r="P15" s="390"/>
      <c r="Q15" s="390"/>
      <c r="R15" s="72" t="str">
        <f t="shared" si="5"/>
        <v/>
      </c>
      <c r="S15" s="390"/>
    </row>
    <row r="16" spans="1:19" s="47" customFormat="1">
      <c r="A16" s="47" t="s">
        <v>392</v>
      </c>
      <c r="B16" s="444">
        <f t="shared" si="0"/>
        <v>1395</v>
      </c>
      <c r="C16" s="19">
        <f t="shared" si="6"/>
        <v>5.9850695040329498</v>
      </c>
      <c r="D16" s="444"/>
      <c r="E16" s="444">
        <f>E17+E22</f>
        <v>83</v>
      </c>
      <c r="F16" s="19">
        <f t="shared" si="1"/>
        <v>5.9498207885304657</v>
      </c>
      <c r="G16" s="444"/>
      <c r="H16" s="444">
        <f>H17+H22</f>
        <v>83</v>
      </c>
      <c r="I16" s="19">
        <f t="shared" si="2"/>
        <v>5.9498207885304657</v>
      </c>
      <c r="J16" s="444"/>
      <c r="K16" s="444">
        <f>K17+K22</f>
        <v>114</v>
      </c>
      <c r="L16" s="19">
        <f t="shared" si="3"/>
        <v>8.172043010752688</v>
      </c>
      <c r="M16" s="444"/>
      <c r="N16" s="444">
        <f>N17+N22</f>
        <v>187</v>
      </c>
      <c r="O16" s="19">
        <f t="shared" si="4"/>
        <v>13.405017921146953</v>
      </c>
      <c r="P16" s="444"/>
      <c r="Q16" s="444">
        <f>Q17+Q22</f>
        <v>928</v>
      </c>
      <c r="R16" s="19">
        <f t="shared" si="5"/>
        <v>66.523297491039429</v>
      </c>
      <c r="S16" s="444"/>
    </row>
    <row r="17" spans="1:19" ht="12.5">
      <c r="A17" s="81" t="s">
        <v>161</v>
      </c>
      <c r="B17" s="390">
        <f t="shared" si="0"/>
        <v>432</v>
      </c>
      <c r="C17" s="72">
        <f t="shared" si="6"/>
        <v>1.8534408786682683</v>
      </c>
      <c r="D17" s="390"/>
      <c r="E17" s="390">
        <f>SUM(E18:E20)</f>
        <v>28</v>
      </c>
      <c r="F17" s="72">
        <f t="shared" si="1"/>
        <v>6.481481481481481</v>
      </c>
      <c r="G17" s="390"/>
      <c r="H17" s="390">
        <f>SUM(H18:H20)</f>
        <v>27</v>
      </c>
      <c r="I17" s="72">
        <f t="shared" si="2"/>
        <v>6.25</v>
      </c>
      <c r="J17" s="390"/>
      <c r="K17" s="390">
        <f>SUM(K18:K20)</f>
        <v>46</v>
      </c>
      <c r="L17" s="72">
        <f t="shared" si="3"/>
        <v>10.648148148148149</v>
      </c>
      <c r="M17" s="390"/>
      <c r="N17" s="390">
        <f>SUM(N18:N20)</f>
        <v>63</v>
      </c>
      <c r="O17" s="72">
        <f t="shared" si="4"/>
        <v>14.583333333333334</v>
      </c>
      <c r="P17" s="390"/>
      <c r="Q17" s="390">
        <f>SUM(Q18:Q20)</f>
        <v>268</v>
      </c>
      <c r="R17" s="72">
        <f t="shared" si="5"/>
        <v>62.037037037037038</v>
      </c>
      <c r="S17" s="390"/>
    </row>
    <row r="18" spans="1:19" ht="12.5">
      <c r="A18" s="33" t="s">
        <v>162</v>
      </c>
      <c r="B18" s="390">
        <f t="shared" si="0"/>
        <v>68</v>
      </c>
      <c r="C18" s="72">
        <f t="shared" si="6"/>
        <v>0.29174532349407928</v>
      </c>
      <c r="D18" s="390"/>
      <c r="E18" s="775">
        <v>6</v>
      </c>
      <c r="F18" s="72">
        <f t="shared" si="1"/>
        <v>8.8235294117647065</v>
      </c>
      <c r="G18" s="581"/>
      <c r="H18" s="775">
        <v>4</v>
      </c>
      <c r="I18" s="72">
        <f t="shared" si="2"/>
        <v>5.8823529411764701</v>
      </c>
      <c r="J18" s="581"/>
      <c r="K18" s="775">
        <v>6</v>
      </c>
      <c r="L18" s="72">
        <f t="shared" si="3"/>
        <v>8.8235294117647065</v>
      </c>
      <c r="M18" s="581"/>
      <c r="N18" s="775">
        <v>11</v>
      </c>
      <c r="O18" s="72">
        <f t="shared" si="4"/>
        <v>16.176470588235293</v>
      </c>
      <c r="P18" s="581"/>
      <c r="Q18" s="775">
        <v>41</v>
      </c>
      <c r="R18" s="72">
        <f t="shared" si="5"/>
        <v>60.294117647058819</v>
      </c>
      <c r="S18" s="81"/>
    </row>
    <row r="19" spans="1:19" ht="12.5">
      <c r="A19" s="81" t="s">
        <v>163</v>
      </c>
      <c r="B19" s="390">
        <f t="shared" si="0"/>
        <v>106</v>
      </c>
      <c r="C19" s="72">
        <f t="shared" si="6"/>
        <v>0.45477947485841774</v>
      </c>
      <c r="D19" s="390"/>
      <c r="E19" s="775">
        <v>8</v>
      </c>
      <c r="F19" s="72">
        <f t="shared" si="1"/>
        <v>7.5471698113207548</v>
      </c>
      <c r="G19" s="581"/>
      <c r="H19" s="775">
        <v>8</v>
      </c>
      <c r="I19" s="72">
        <f t="shared" si="2"/>
        <v>7.5471698113207548</v>
      </c>
      <c r="J19" s="581"/>
      <c r="K19" s="775">
        <v>14</v>
      </c>
      <c r="L19" s="72">
        <f t="shared" si="3"/>
        <v>13.20754716981132</v>
      </c>
      <c r="M19" s="581"/>
      <c r="N19" s="775">
        <v>18</v>
      </c>
      <c r="O19" s="72">
        <f t="shared" si="4"/>
        <v>16.981132075471699</v>
      </c>
      <c r="P19" s="581"/>
      <c r="Q19" s="775">
        <v>58</v>
      </c>
      <c r="R19" s="72">
        <f t="shared" si="5"/>
        <v>54.716981132075468</v>
      </c>
      <c r="S19" s="81"/>
    </row>
    <row r="20" spans="1:19" ht="12.5">
      <c r="A20" s="81" t="s">
        <v>164</v>
      </c>
      <c r="B20" s="390">
        <f t="shared" si="0"/>
        <v>258</v>
      </c>
      <c r="C20" s="72">
        <f t="shared" si="6"/>
        <v>1.1069160803157714</v>
      </c>
      <c r="D20" s="390"/>
      <c r="E20" s="775">
        <v>14</v>
      </c>
      <c r="F20" s="72">
        <f t="shared" si="1"/>
        <v>5.4263565891472867</v>
      </c>
      <c r="G20" s="581"/>
      <c r="H20" s="775">
        <v>15</v>
      </c>
      <c r="I20" s="72">
        <f t="shared" si="2"/>
        <v>5.8139534883720927</v>
      </c>
      <c r="J20" s="581"/>
      <c r="K20" s="775">
        <v>26</v>
      </c>
      <c r="L20" s="72">
        <f t="shared" si="3"/>
        <v>10.077519379844961</v>
      </c>
      <c r="M20" s="581"/>
      <c r="N20" s="775">
        <v>34</v>
      </c>
      <c r="O20" s="72">
        <f t="shared" si="4"/>
        <v>13.178294573643413</v>
      </c>
      <c r="P20" s="581"/>
      <c r="Q20" s="775">
        <v>169</v>
      </c>
      <c r="R20" s="72">
        <f t="shared" si="5"/>
        <v>65.503875968992247</v>
      </c>
      <c r="S20" s="81"/>
    </row>
    <row r="21" spans="1:19" ht="12.5">
      <c r="B21" s="390" t="str">
        <f t="shared" si="0"/>
        <v/>
      </c>
      <c r="C21" s="72" t="str">
        <f t="shared" si="6"/>
        <v/>
      </c>
      <c r="D21" s="390"/>
      <c r="E21" s="390"/>
      <c r="F21" s="72" t="str">
        <f t="shared" si="1"/>
        <v/>
      </c>
      <c r="G21" s="390"/>
      <c r="H21" s="390"/>
      <c r="I21" s="72" t="str">
        <f t="shared" si="2"/>
        <v/>
      </c>
      <c r="J21" s="390"/>
      <c r="K21" s="390"/>
      <c r="L21" s="72" t="str">
        <f t="shared" si="3"/>
        <v/>
      </c>
      <c r="M21" s="390"/>
      <c r="N21" s="390"/>
      <c r="O21" s="72" t="str">
        <f t="shared" si="4"/>
        <v/>
      </c>
      <c r="P21" s="390"/>
      <c r="Q21" s="390"/>
      <c r="R21" s="72" t="str">
        <f t="shared" si="5"/>
        <v/>
      </c>
      <c r="S21" s="390"/>
    </row>
    <row r="22" spans="1:19" ht="12.5">
      <c r="A22" s="81" t="s">
        <v>165</v>
      </c>
      <c r="B22" s="390">
        <f t="shared" si="0"/>
        <v>963</v>
      </c>
      <c r="C22" s="72">
        <f t="shared" si="6"/>
        <v>4.1316286253646819</v>
      </c>
      <c r="D22" s="390"/>
      <c r="E22" s="390">
        <f>SUM(E23:E25)</f>
        <v>55</v>
      </c>
      <c r="F22" s="72">
        <f t="shared" si="1"/>
        <v>5.7113187954309446</v>
      </c>
      <c r="G22" s="390"/>
      <c r="H22" s="390">
        <f>SUM(H23:H25)</f>
        <v>56</v>
      </c>
      <c r="I22" s="72">
        <f t="shared" si="2"/>
        <v>5.8151609553478716</v>
      </c>
      <c r="J22" s="390"/>
      <c r="K22" s="390">
        <f>SUM(K23:K25)</f>
        <v>68</v>
      </c>
      <c r="L22" s="72">
        <f t="shared" si="3"/>
        <v>7.061266874350987</v>
      </c>
      <c r="M22" s="390"/>
      <c r="N22" s="390">
        <f>SUM(N23:N25)</f>
        <v>124</v>
      </c>
      <c r="O22" s="72">
        <f t="shared" si="4"/>
        <v>12.876427829698859</v>
      </c>
      <c r="P22" s="390"/>
      <c r="Q22" s="390">
        <f>SUM(Q23:Q25)</f>
        <v>660</v>
      </c>
      <c r="R22" s="72">
        <f t="shared" si="5"/>
        <v>68.535825545171335</v>
      </c>
      <c r="S22" s="390"/>
    </row>
    <row r="23" spans="1:19" ht="12.5">
      <c r="A23" s="81" t="s">
        <v>166</v>
      </c>
      <c r="B23" s="390">
        <f t="shared" si="0"/>
        <v>329</v>
      </c>
      <c r="C23" s="72">
        <f t="shared" si="6"/>
        <v>1.4115325210228247</v>
      </c>
      <c r="D23" s="390"/>
      <c r="E23" s="775">
        <v>15</v>
      </c>
      <c r="F23" s="72">
        <f t="shared" si="1"/>
        <v>4.5592705167173255</v>
      </c>
      <c r="G23" s="581"/>
      <c r="H23" s="775">
        <v>20</v>
      </c>
      <c r="I23" s="72">
        <f t="shared" si="2"/>
        <v>6.0790273556231007</v>
      </c>
      <c r="J23" s="581"/>
      <c r="K23" s="775">
        <v>22</v>
      </c>
      <c r="L23" s="72">
        <f t="shared" si="3"/>
        <v>6.6869300911854097</v>
      </c>
      <c r="M23" s="581"/>
      <c r="N23" s="775">
        <v>41</v>
      </c>
      <c r="O23" s="72">
        <f t="shared" si="4"/>
        <v>12.462006079027356</v>
      </c>
      <c r="P23" s="581"/>
      <c r="Q23" s="775">
        <v>231</v>
      </c>
      <c r="R23" s="72">
        <f t="shared" si="5"/>
        <v>70.212765957446805</v>
      </c>
      <c r="S23" s="81"/>
    </row>
    <row r="24" spans="1:19" ht="12.5">
      <c r="A24" s="81" t="s">
        <v>167</v>
      </c>
      <c r="B24" s="390">
        <f t="shared" si="0"/>
        <v>100</v>
      </c>
      <c r="C24" s="72">
        <f t="shared" si="6"/>
        <v>0.42903724043246949</v>
      </c>
      <c r="D24" s="390"/>
      <c r="E24" s="775">
        <v>3</v>
      </c>
      <c r="F24" s="72">
        <f t="shared" si="1"/>
        <v>3</v>
      </c>
      <c r="G24" s="581"/>
      <c r="H24" s="775">
        <v>5</v>
      </c>
      <c r="I24" s="72">
        <f t="shared" si="2"/>
        <v>5</v>
      </c>
      <c r="J24" s="581"/>
      <c r="K24" s="775">
        <v>9</v>
      </c>
      <c r="L24" s="72">
        <f t="shared" si="3"/>
        <v>9</v>
      </c>
      <c r="M24" s="581"/>
      <c r="N24" s="775">
        <v>7</v>
      </c>
      <c r="O24" s="72">
        <f t="shared" si="4"/>
        <v>7.0000000000000009</v>
      </c>
      <c r="P24" s="581"/>
      <c r="Q24" s="775">
        <v>76</v>
      </c>
      <c r="R24" s="72">
        <f t="shared" si="5"/>
        <v>76</v>
      </c>
      <c r="S24" s="81"/>
    </row>
    <row r="25" spans="1:19" ht="12.5">
      <c r="A25" s="81" t="s">
        <v>168</v>
      </c>
      <c r="B25" s="390">
        <f t="shared" si="0"/>
        <v>534</v>
      </c>
      <c r="C25" s="72">
        <f t="shared" si="6"/>
        <v>2.2910588639093876</v>
      </c>
      <c r="D25" s="390"/>
      <c r="E25" s="775">
        <v>37</v>
      </c>
      <c r="F25" s="72">
        <f t="shared" si="1"/>
        <v>6.9288389513108619</v>
      </c>
      <c r="G25" s="581"/>
      <c r="H25" s="775">
        <v>31</v>
      </c>
      <c r="I25" s="72">
        <f t="shared" si="2"/>
        <v>5.8052434456928843</v>
      </c>
      <c r="J25" s="581"/>
      <c r="K25" s="775">
        <v>37</v>
      </c>
      <c r="L25" s="72">
        <f t="shared" si="3"/>
        <v>6.9288389513108619</v>
      </c>
      <c r="M25" s="581"/>
      <c r="N25" s="775">
        <v>76</v>
      </c>
      <c r="O25" s="72">
        <f t="shared" si="4"/>
        <v>14.232209737827715</v>
      </c>
      <c r="P25" s="581"/>
      <c r="Q25" s="775">
        <v>353</v>
      </c>
      <c r="R25" s="72">
        <f t="shared" si="5"/>
        <v>66.104868913857672</v>
      </c>
      <c r="S25" s="81"/>
    </row>
    <row r="26" spans="1:19" ht="12.5">
      <c r="B26" s="390" t="str">
        <f t="shared" si="0"/>
        <v/>
      </c>
      <c r="C26" s="72" t="str">
        <f t="shared" si="6"/>
        <v/>
      </c>
      <c r="D26" s="390"/>
      <c r="E26" s="390"/>
      <c r="F26" s="72" t="str">
        <f t="shared" si="1"/>
        <v/>
      </c>
      <c r="G26" s="390"/>
      <c r="H26" s="390"/>
      <c r="I26" s="72" t="str">
        <f t="shared" si="2"/>
        <v/>
      </c>
      <c r="J26" s="390"/>
      <c r="K26" s="390"/>
      <c r="L26" s="72" t="str">
        <f t="shared" si="3"/>
        <v/>
      </c>
      <c r="M26" s="390"/>
      <c r="N26" s="390"/>
      <c r="O26" s="72" t="str">
        <f t="shared" si="4"/>
        <v/>
      </c>
      <c r="P26" s="390"/>
      <c r="Q26" s="390"/>
      <c r="R26" s="72" t="str">
        <f t="shared" si="5"/>
        <v/>
      </c>
      <c r="S26" s="390"/>
    </row>
    <row r="27" spans="1:19" s="47" customFormat="1">
      <c r="A27" s="47" t="s">
        <v>449</v>
      </c>
      <c r="B27" s="444">
        <f t="shared" si="0"/>
        <v>1033</v>
      </c>
      <c r="C27" s="19">
        <f t="shared" si="6"/>
        <v>4.4319546936674099</v>
      </c>
      <c r="D27" s="444"/>
      <c r="E27" s="444">
        <f>SUM(E28)</f>
        <v>60</v>
      </c>
      <c r="F27" s="19">
        <f t="shared" si="1"/>
        <v>5.8083252662149079</v>
      </c>
      <c r="G27" s="444"/>
      <c r="H27" s="444">
        <f>SUM(H28)</f>
        <v>73</v>
      </c>
      <c r="I27" s="19">
        <f t="shared" si="2"/>
        <v>7.0667957405614708</v>
      </c>
      <c r="J27" s="444"/>
      <c r="K27" s="444">
        <f>SUM(K28)</f>
        <v>88</v>
      </c>
      <c r="L27" s="19">
        <f t="shared" si="3"/>
        <v>8.5188770571151977</v>
      </c>
      <c r="M27" s="444"/>
      <c r="N27" s="444">
        <f>SUM(N28)</f>
        <v>148</v>
      </c>
      <c r="O27" s="19">
        <f t="shared" si="4"/>
        <v>14.327202323330107</v>
      </c>
      <c r="P27" s="444"/>
      <c r="Q27" s="444">
        <f>SUM(Q28)</f>
        <v>664</v>
      </c>
      <c r="R27" s="19">
        <f t="shared" si="5"/>
        <v>64.278799612778315</v>
      </c>
      <c r="S27" s="444"/>
    </row>
    <row r="28" spans="1:19" ht="12.5">
      <c r="A28" s="81" t="s">
        <v>169</v>
      </c>
      <c r="B28" s="390">
        <f t="shared" si="0"/>
        <v>1033</v>
      </c>
      <c r="C28" s="72">
        <f t="shared" si="6"/>
        <v>4.4319546936674099</v>
      </c>
      <c r="D28" s="390"/>
      <c r="E28" s="390">
        <f>SUM(E29:E33)</f>
        <v>60</v>
      </c>
      <c r="F28" s="72">
        <f t="shared" si="1"/>
        <v>5.8083252662149079</v>
      </c>
      <c r="G28" s="390"/>
      <c r="H28" s="390">
        <f>SUM(H29:H33)</f>
        <v>73</v>
      </c>
      <c r="I28" s="72">
        <f t="shared" si="2"/>
        <v>7.0667957405614708</v>
      </c>
      <c r="J28" s="390"/>
      <c r="K28" s="390">
        <f>SUM(K29:K33)</f>
        <v>88</v>
      </c>
      <c r="L28" s="72">
        <f t="shared" si="3"/>
        <v>8.5188770571151977</v>
      </c>
      <c r="M28" s="390"/>
      <c r="N28" s="390">
        <f>SUM(N29:N33)</f>
        <v>148</v>
      </c>
      <c r="O28" s="72">
        <f t="shared" si="4"/>
        <v>14.327202323330107</v>
      </c>
      <c r="P28" s="390"/>
      <c r="Q28" s="390">
        <f>SUM(Q29:Q33)</f>
        <v>664</v>
      </c>
      <c r="R28" s="72">
        <f t="shared" si="5"/>
        <v>64.278799612778315</v>
      </c>
      <c r="S28" s="390"/>
    </row>
    <row r="29" spans="1:19" ht="12.5">
      <c r="A29" s="81" t="s">
        <v>170</v>
      </c>
      <c r="B29" s="390">
        <f t="shared" si="0"/>
        <v>139</v>
      </c>
      <c r="C29" s="72">
        <f t="shared" si="6"/>
        <v>0.59636176420113274</v>
      </c>
      <c r="D29" s="390"/>
      <c r="E29" s="775">
        <v>11</v>
      </c>
      <c r="F29" s="72">
        <f t="shared" si="1"/>
        <v>7.9136690647482011</v>
      </c>
      <c r="G29" s="581"/>
      <c r="H29" s="775">
        <v>9</v>
      </c>
      <c r="I29" s="72">
        <f t="shared" si="2"/>
        <v>6.4748201438848918</v>
      </c>
      <c r="J29" s="581"/>
      <c r="K29" s="775">
        <v>9</v>
      </c>
      <c r="L29" s="72">
        <f t="shared" si="3"/>
        <v>6.4748201438848918</v>
      </c>
      <c r="M29" s="581"/>
      <c r="N29" s="775">
        <v>20</v>
      </c>
      <c r="O29" s="72">
        <f t="shared" si="4"/>
        <v>14.388489208633093</v>
      </c>
      <c r="P29" s="581"/>
      <c r="Q29" s="775">
        <v>90</v>
      </c>
      <c r="R29" s="72">
        <f t="shared" si="5"/>
        <v>64.748201438848923</v>
      </c>
      <c r="S29" s="81"/>
    </row>
    <row r="30" spans="1:19" ht="12.5">
      <c r="A30" s="81" t="s">
        <v>171</v>
      </c>
      <c r="B30" s="390">
        <f t="shared" si="0"/>
        <v>258</v>
      </c>
      <c r="C30" s="72">
        <f t="shared" si="6"/>
        <v>1.1069160803157714</v>
      </c>
      <c r="D30" s="390"/>
      <c r="E30" s="775">
        <v>14</v>
      </c>
      <c r="F30" s="72">
        <f t="shared" si="1"/>
        <v>5.4263565891472867</v>
      </c>
      <c r="G30" s="581"/>
      <c r="H30" s="775">
        <v>14</v>
      </c>
      <c r="I30" s="72">
        <f t="shared" si="2"/>
        <v>5.4263565891472867</v>
      </c>
      <c r="J30" s="581"/>
      <c r="K30" s="775">
        <v>22</v>
      </c>
      <c r="L30" s="72">
        <f t="shared" si="3"/>
        <v>8.5271317829457356</v>
      </c>
      <c r="M30" s="581"/>
      <c r="N30" s="775">
        <v>42</v>
      </c>
      <c r="O30" s="72">
        <f t="shared" si="4"/>
        <v>16.279069767441861</v>
      </c>
      <c r="P30" s="581"/>
      <c r="Q30" s="775">
        <v>166</v>
      </c>
      <c r="R30" s="72">
        <f t="shared" si="5"/>
        <v>64.341085271317837</v>
      </c>
      <c r="S30" s="81"/>
    </row>
    <row r="31" spans="1:19" ht="12.5">
      <c r="A31" s="81" t="s">
        <v>172</v>
      </c>
      <c r="B31" s="390">
        <f t="shared" si="0"/>
        <v>175</v>
      </c>
      <c r="C31" s="72">
        <f t="shared" si="6"/>
        <v>0.75081517075682169</v>
      </c>
      <c r="D31" s="390"/>
      <c r="E31" s="775">
        <v>7</v>
      </c>
      <c r="F31" s="72">
        <f t="shared" si="1"/>
        <v>4</v>
      </c>
      <c r="G31" s="581"/>
      <c r="H31" s="775">
        <v>17</v>
      </c>
      <c r="I31" s="72">
        <f t="shared" si="2"/>
        <v>9.7142857142857135</v>
      </c>
      <c r="J31" s="581"/>
      <c r="K31" s="775">
        <v>17</v>
      </c>
      <c r="L31" s="72">
        <f t="shared" si="3"/>
        <v>9.7142857142857135</v>
      </c>
      <c r="M31" s="581"/>
      <c r="N31" s="775">
        <v>26</v>
      </c>
      <c r="O31" s="72">
        <f t="shared" si="4"/>
        <v>14.857142857142858</v>
      </c>
      <c r="P31" s="581"/>
      <c r="Q31" s="775">
        <v>108</v>
      </c>
      <c r="R31" s="72">
        <f t="shared" si="5"/>
        <v>61.714285714285708</v>
      </c>
      <c r="S31" s="81"/>
    </row>
    <row r="32" spans="1:19" ht="12.5">
      <c r="A32" s="81" t="s">
        <v>173</v>
      </c>
      <c r="B32" s="390">
        <f t="shared" si="0"/>
        <v>268</v>
      </c>
      <c r="C32" s="72">
        <f t="shared" si="6"/>
        <v>1.1498198043590182</v>
      </c>
      <c r="D32" s="390"/>
      <c r="E32" s="775">
        <v>10</v>
      </c>
      <c r="F32" s="72">
        <f t="shared" si="1"/>
        <v>3.7313432835820892</v>
      </c>
      <c r="G32" s="581"/>
      <c r="H32" s="775">
        <v>13</v>
      </c>
      <c r="I32" s="72">
        <f t="shared" si="2"/>
        <v>4.8507462686567164</v>
      </c>
      <c r="J32" s="581"/>
      <c r="K32" s="775">
        <v>26</v>
      </c>
      <c r="L32" s="72">
        <f t="shared" si="3"/>
        <v>9.7014925373134329</v>
      </c>
      <c r="M32" s="581"/>
      <c r="N32" s="775">
        <v>31</v>
      </c>
      <c r="O32" s="72">
        <f t="shared" si="4"/>
        <v>11.567164179104477</v>
      </c>
      <c r="P32" s="581"/>
      <c r="Q32" s="775">
        <v>188</v>
      </c>
      <c r="R32" s="72">
        <f t="shared" si="5"/>
        <v>70.149253731343293</v>
      </c>
      <c r="S32" s="81"/>
    </row>
    <row r="33" spans="1:19" ht="12.5">
      <c r="A33" s="81" t="s">
        <v>174</v>
      </c>
      <c r="B33" s="390">
        <f t="shared" si="0"/>
        <v>193</v>
      </c>
      <c r="C33" s="72">
        <f t="shared" si="6"/>
        <v>0.82804187403466623</v>
      </c>
      <c r="D33" s="390"/>
      <c r="E33" s="775">
        <v>18</v>
      </c>
      <c r="F33" s="72">
        <f t="shared" si="1"/>
        <v>9.3264248704663206</v>
      </c>
      <c r="G33" s="581"/>
      <c r="H33" s="775">
        <v>20</v>
      </c>
      <c r="I33" s="72">
        <f t="shared" si="2"/>
        <v>10.362694300518134</v>
      </c>
      <c r="J33" s="581"/>
      <c r="K33" s="775">
        <v>14</v>
      </c>
      <c r="L33" s="72">
        <f t="shared" si="3"/>
        <v>7.2538860103626934</v>
      </c>
      <c r="M33" s="581"/>
      <c r="N33" s="775">
        <v>29</v>
      </c>
      <c r="O33" s="72">
        <f t="shared" si="4"/>
        <v>15.025906735751295</v>
      </c>
      <c r="P33" s="581"/>
      <c r="Q33" s="775">
        <v>112</v>
      </c>
      <c r="R33" s="72">
        <f t="shared" si="5"/>
        <v>58.031088082901547</v>
      </c>
      <c r="S33" s="81"/>
    </row>
    <row r="34" spans="1:19" ht="12.5">
      <c r="B34" s="390" t="str">
        <f t="shared" si="0"/>
        <v/>
      </c>
      <c r="C34" s="72" t="str">
        <f t="shared" si="6"/>
        <v/>
      </c>
      <c r="D34" s="390"/>
      <c r="E34" s="390"/>
      <c r="F34" s="72" t="str">
        <f t="shared" si="1"/>
        <v/>
      </c>
      <c r="G34" s="390"/>
      <c r="H34" s="390"/>
      <c r="I34" s="72" t="str">
        <f t="shared" si="2"/>
        <v/>
      </c>
      <c r="J34" s="390"/>
      <c r="K34" s="390"/>
      <c r="L34" s="72" t="str">
        <f t="shared" si="3"/>
        <v/>
      </c>
      <c r="M34" s="390"/>
      <c r="N34" s="390"/>
      <c r="O34" s="72" t="str">
        <f t="shared" si="4"/>
        <v/>
      </c>
      <c r="P34" s="390"/>
      <c r="Q34" s="390"/>
      <c r="R34" s="72" t="str">
        <f t="shared" si="5"/>
        <v/>
      </c>
      <c r="S34" s="390"/>
    </row>
    <row r="35" spans="1:19" s="47" customFormat="1">
      <c r="A35" s="47" t="s">
        <v>394</v>
      </c>
      <c r="B35" s="444">
        <f t="shared" si="0"/>
        <v>6692</v>
      </c>
      <c r="C35" s="19">
        <f t="shared" si="6"/>
        <v>28.711172129740863</v>
      </c>
      <c r="D35" s="444"/>
      <c r="E35" s="444">
        <f>SUM(E36+E42+E52+E54)</f>
        <v>353</v>
      </c>
      <c r="F35" s="19">
        <f t="shared" si="1"/>
        <v>5.2749551703526594</v>
      </c>
      <c r="G35" s="444"/>
      <c r="H35" s="444">
        <f>SUM(H36+H42+H52+H54)</f>
        <v>408</v>
      </c>
      <c r="I35" s="19">
        <f t="shared" si="2"/>
        <v>6.0968320382546324</v>
      </c>
      <c r="J35" s="444"/>
      <c r="K35" s="444">
        <f>SUM(K36+K42+K52+K54)</f>
        <v>497</v>
      </c>
      <c r="L35" s="19">
        <f t="shared" si="3"/>
        <v>7.4267782426778242</v>
      </c>
      <c r="M35" s="444"/>
      <c r="N35" s="444">
        <f>SUM(N36+N42+N52+N54)</f>
        <v>720</v>
      </c>
      <c r="O35" s="19">
        <f t="shared" si="4"/>
        <v>10.759115361625822</v>
      </c>
      <c r="P35" s="444"/>
      <c r="Q35" s="444">
        <f>SUM(Q36+Q42+Q52+Q54)</f>
        <v>4714</v>
      </c>
      <c r="R35" s="19">
        <f t="shared" si="5"/>
        <v>70.442319187089069</v>
      </c>
      <c r="S35" s="444"/>
    </row>
    <row r="36" spans="1:19" ht="12.5">
      <c r="A36" s="81" t="s">
        <v>175</v>
      </c>
      <c r="B36" s="390">
        <f t="shared" si="0"/>
        <v>2303</v>
      </c>
      <c r="C36" s="72">
        <f t="shared" si="6"/>
        <v>9.8807276471597731</v>
      </c>
      <c r="D36" s="390"/>
      <c r="E36" s="390">
        <f>SUM(E37:E40)</f>
        <v>141</v>
      </c>
      <c r="F36" s="72">
        <f t="shared" si="1"/>
        <v>6.1224489795918364</v>
      </c>
      <c r="G36" s="390"/>
      <c r="H36" s="390">
        <f>SUM(H37:H40)</f>
        <v>139</v>
      </c>
      <c r="I36" s="72">
        <f t="shared" si="2"/>
        <v>6.0356057316543632</v>
      </c>
      <c r="J36" s="390"/>
      <c r="K36" s="390">
        <f>SUM(K37:K40)</f>
        <v>191</v>
      </c>
      <c r="L36" s="72">
        <f t="shared" si="3"/>
        <v>8.293530178028659</v>
      </c>
      <c r="M36" s="390"/>
      <c r="N36" s="390">
        <f>SUM(N37:N40)</f>
        <v>268</v>
      </c>
      <c r="O36" s="72">
        <f t="shared" si="4"/>
        <v>11.636995223621364</v>
      </c>
      <c r="P36" s="390"/>
      <c r="Q36" s="390">
        <f>SUM(Q37:Q40)</f>
        <v>1564</v>
      </c>
      <c r="R36" s="72">
        <f t="shared" si="5"/>
        <v>67.911419887103776</v>
      </c>
      <c r="S36" s="390"/>
    </row>
    <row r="37" spans="1:19" ht="12.5">
      <c r="A37" s="81" t="s">
        <v>176</v>
      </c>
      <c r="B37" s="390">
        <f t="shared" si="0"/>
        <v>1212</v>
      </c>
      <c r="C37" s="72">
        <f t="shared" si="6"/>
        <v>5.1999313540415306</v>
      </c>
      <c r="D37" s="390"/>
      <c r="E37" s="775">
        <v>79</v>
      </c>
      <c r="F37" s="72">
        <f t="shared" si="1"/>
        <v>6.5181518151815183</v>
      </c>
      <c r="G37" s="581"/>
      <c r="H37" s="775">
        <v>81</v>
      </c>
      <c r="I37" s="72">
        <f t="shared" si="2"/>
        <v>6.6831683168316838</v>
      </c>
      <c r="J37" s="581"/>
      <c r="K37" s="775">
        <v>102</v>
      </c>
      <c r="L37" s="72">
        <f t="shared" si="3"/>
        <v>8.4158415841584162</v>
      </c>
      <c r="M37" s="581"/>
      <c r="N37" s="775">
        <v>138</v>
      </c>
      <c r="O37" s="72">
        <f t="shared" si="4"/>
        <v>11.386138613861387</v>
      </c>
      <c r="P37" s="581"/>
      <c r="Q37" s="775">
        <v>812</v>
      </c>
      <c r="R37" s="72">
        <f t="shared" si="5"/>
        <v>66.996699669967001</v>
      </c>
      <c r="S37" s="81"/>
    </row>
    <row r="38" spans="1:19" ht="12.5">
      <c r="A38" s="81" t="s">
        <v>177</v>
      </c>
      <c r="B38" s="390">
        <f t="shared" si="0"/>
        <v>663</v>
      </c>
      <c r="C38" s="72">
        <f t="shared" si="6"/>
        <v>2.8445169040672731</v>
      </c>
      <c r="D38" s="390"/>
      <c r="E38" s="775">
        <v>35</v>
      </c>
      <c r="F38" s="72">
        <f t="shared" si="1"/>
        <v>5.2790346907993966</v>
      </c>
      <c r="G38" s="581"/>
      <c r="H38" s="775">
        <v>40</v>
      </c>
      <c r="I38" s="72">
        <f t="shared" si="2"/>
        <v>6.0331825037707389</v>
      </c>
      <c r="J38" s="581"/>
      <c r="K38" s="775">
        <v>52</v>
      </c>
      <c r="L38" s="72">
        <f t="shared" si="3"/>
        <v>7.8431372549019605</v>
      </c>
      <c r="M38" s="581"/>
      <c r="N38" s="775">
        <v>81</v>
      </c>
      <c r="O38" s="72">
        <f t="shared" si="4"/>
        <v>12.217194570135746</v>
      </c>
      <c r="P38" s="581"/>
      <c r="Q38" s="775">
        <v>455</v>
      </c>
      <c r="R38" s="72">
        <f t="shared" si="5"/>
        <v>68.627450980392155</v>
      </c>
      <c r="S38" s="81"/>
    </row>
    <row r="39" spans="1:19" ht="12.5">
      <c r="A39" s="81" t="s">
        <v>178</v>
      </c>
      <c r="B39" s="390">
        <f t="shared" si="0"/>
        <v>184</v>
      </c>
      <c r="C39" s="72">
        <f t="shared" si="6"/>
        <v>0.78942852239574401</v>
      </c>
      <c r="D39" s="390"/>
      <c r="E39" s="775">
        <v>13</v>
      </c>
      <c r="F39" s="72">
        <f t="shared" si="1"/>
        <v>7.0652173913043477</v>
      </c>
      <c r="G39" s="581"/>
      <c r="H39" s="775">
        <v>9</v>
      </c>
      <c r="I39" s="72">
        <f t="shared" si="2"/>
        <v>4.8913043478260869</v>
      </c>
      <c r="J39" s="581"/>
      <c r="K39" s="775">
        <v>18</v>
      </c>
      <c r="L39" s="72">
        <f t="shared" si="3"/>
        <v>9.7826086956521738</v>
      </c>
      <c r="M39" s="581"/>
      <c r="N39" s="775">
        <v>22</v>
      </c>
      <c r="O39" s="72">
        <f t="shared" si="4"/>
        <v>11.956521739130435</v>
      </c>
      <c r="P39" s="581"/>
      <c r="Q39" s="775">
        <v>122</v>
      </c>
      <c r="R39" s="72">
        <f t="shared" si="5"/>
        <v>66.304347826086953</v>
      </c>
      <c r="S39" s="81"/>
    </row>
    <row r="40" spans="1:19" ht="12.5">
      <c r="A40" s="81" t="s">
        <v>179</v>
      </c>
      <c r="B40" s="390">
        <f t="shared" si="0"/>
        <v>244</v>
      </c>
      <c r="C40" s="72">
        <f t="shared" si="6"/>
        <v>1.0468508666552256</v>
      </c>
      <c r="D40" s="390"/>
      <c r="E40" s="775">
        <v>14</v>
      </c>
      <c r="F40" s="72">
        <f t="shared" si="1"/>
        <v>5.7377049180327866</v>
      </c>
      <c r="G40" s="581"/>
      <c r="H40" s="775">
        <v>9</v>
      </c>
      <c r="I40" s="72">
        <f t="shared" si="2"/>
        <v>3.6885245901639343</v>
      </c>
      <c r="J40" s="581"/>
      <c r="K40" s="775">
        <v>19</v>
      </c>
      <c r="L40" s="72">
        <f t="shared" si="3"/>
        <v>7.7868852459016393</v>
      </c>
      <c r="M40" s="581"/>
      <c r="N40" s="775">
        <v>27</v>
      </c>
      <c r="O40" s="72">
        <f t="shared" si="4"/>
        <v>11.065573770491802</v>
      </c>
      <c r="P40" s="581"/>
      <c r="Q40" s="775">
        <v>175</v>
      </c>
      <c r="R40" s="72">
        <f t="shared" si="5"/>
        <v>71.721311475409834</v>
      </c>
      <c r="S40" s="81"/>
    </row>
    <row r="41" spans="1:19" ht="12.5">
      <c r="B41" s="390" t="str">
        <f t="shared" si="0"/>
        <v/>
      </c>
      <c r="C41" s="72" t="str">
        <f t="shared" si="6"/>
        <v/>
      </c>
      <c r="D41" s="390"/>
      <c r="E41" s="390"/>
      <c r="F41" s="72" t="str">
        <f t="shared" si="1"/>
        <v/>
      </c>
      <c r="G41" s="390"/>
      <c r="H41" s="390"/>
      <c r="I41" s="72" t="str">
        <f t="shared" si="2"/>
        <v/>
      </c>
      <c r="J41" s="390"/>
      <c r="K41" s="390"/>
      <c r="L41" s="72" t="str">
        <f t="shared" si="3"/>
        <v/>
      </c>
      <c r="M41" s="390"/>
      <c r="N41" s="390"/>
      <c r="O41" s="72" t="str">
        <f t="shared" si="4"/>
        <v/>
      </c>
      <c r="P41" s="390"/>
      <c r="Q41" s="390"/>
      <c r="R41" s="72" t="str">
        <f t="shared" si="5"/>
        <v/>
      </c>
      <c r="S41" s="390"/>
    </row>
    <row r="42" spans="1:19" ht="12.5">
      <c r="A42" s="81" t="s">
        <v>180</v>
      </c>
      <c r="B42" s="390">
        <f t="shared" si="0"/>
        <v>1945</v>
      </c>
      <c r="C42" s="72">
        <f t="shared" si="6"/>
        <v>8.3447743264115335</v>
      </c>
      <c r="D42" s="390"/>
      <c r="E42" s="390">
        <f>SUM(E43:E50)</f>
        <v>100</v>
      </c>
      <c r="F42" s="72">
        <f t="shared" si="1"/>
        <v>5.1413881748071981</v>
      </c>
      <c r="G42" s="390"/>
      <c r="H42" s="390">
        <f>SUM(H43:H50)</f>
        <v>127</v>
      </c>
      <c r="I42" s="72">
        <f t="shared" si="2"/>
        <v>6.5295629820051406</v>
      </c>
      <c r="J42" s="390"/>
      <c r="K42" s="390">
        <f>SUM(K43:K50)</f>
        <v>142</v>
      </c>
      <c r="L42" s="72">
        <f t="shared" si="3"/>
        <v>7.3007712082262213</v>
      </c>
      <c r="M42" s="390"/>
      <c r="N42" s="390">
        <f>SUM(N43:N50)</f>
        <v>207</v>
      </c>
      <c r="O42" s="72">
        <f t="shared" si="4"/>
        <v>10.642673521850901</v>
      </c>
      <c r="P42" s="390"/>
      <c r="Q42" s="390">
        <f>SUM(Q43:Q50)</f>
        <v>1369</v>
      </c>
      <c r="R42" s="72">
        <f t="shared" si="5"/>
        <v>70.385604113110546</v>
      </c>
      <c r="S42" s="390"/>
    </row>
    <row r="43" spans="1:19" ht="12.5">
      <c r="A43" s="81" t="s">
        <v>395</v>
      </c>
      <c r="B43" s="390">
        <f t="shared" si="0"/>
        <v>202</v>
      </c>
      <c r="C43" s="72">
        <f t="shared" si="6"/>
        <v>0.86665522567358855</v>
      </c>
      <c r="D43" s="390"/>
      <c r="E43" s="775">
        <v>9</v>
      </c>
      <c r="F43" s="72">
        <f t="shared" si="1"/>
        <v>4.455445544554455</v>
      </c>
      <c r="G43" s="581"/>
      <c r="H43" s="775">
        <v>8</v>
      </c>
      <c r="I43" s="72">
        <f t="shared" si="2"/>
        <v>3.9603960396039604</v>
      </c>
      <c r="J43" s="581"/>
      <c r="K43" s="775">
        <v>17</v>
      </c>
      <c r="L43" s="72">
        <f t="shared" si="3"/>
        <v>8.4158415841584162</v>
      </c>
      <c r="M43" s="581"/>
      <c r="N43" s="775">
        <v>26</v>
      </c>
      <c r="O43" s="72">
        <f t="shared" si="4"/>
        <v>12.871287128712872</v>
      </c>
      <c r="P43" s="581"/>
      <c r="Q43" s="775">
        <v>142</v>
      </c>
      <c r="R43" s="72">
        <f t="shared" si="5"/>
        <v>70.297029702970292</v>
      </c>
      <c r="S43" s="81"/>
    </row>
    <row r="44" spans="1:19" ht="12.5">
      <c r="A44" s="81" t="s">
        <v>181</v>
      </c>
      <c r="B44" s="390">
        <f t="shared" si="0"/>
        <v>229</v>
      </c>
      <c r="C44" s="72">
        <f t="shared" si="6"/>
        <v>0.98249528059035518</v>
      </c>
      <c r="D44" s="390"/>
      <c r="E44" s="775">
        <v>8</v>
      </c>
      <c r="F44" s="72">
        <f t="shared" si="1"/>
        <v>3.4934497816593884</v>
      </c>
      <c r="G44" s="581"/>
      <c r="H44" s="775">
        <v>10</v>
      </c>
      <c r="I44" s="72">
        <f t="shared" si="2"/>
        <v>4.3668122270742353</v>
      </c>
      <c r="J44" s="581"/>
      <c r="K44" s="775">
        <v>14</v>
      </c>
      <c r="L44" s="72">
        <f t="shared" si="3"/>
        <v>6.1135371179039302</v>
      </c>
      <c r="M44" s="581"/>
      <c r="N44" s="775">
        <v>22</v>
      </c>
      <c r="O44" s="72">
        <f t="shared" si="4"/>
        <v>9.606986899563319</v>
      </c>
      <c r="P44" s="581"/>
      <c r="Q44" s="775">
        <v>175</v>
      </c>
      <c r="R44" s="72">
        <f t="shared" si="5"/>
        <v>76.419213973799131</v>
      </c>
      <c r="S44" s="81"/>
    </row>
    <row r="45" spans="1:19" ht="12.5">
      <c r="A45" s="81" t="s">
        <v>182</v>
      </c>
      <c r="B45" s="390">
        <f t="shared" si="0"/>
        <v>116</v>
      </c>
      <c r="C45" s="72">
        <f t="shared" si="6"/>
        <v>0.49768319890166463</v>
      </c>
      <c r="D45" s="390"/>
      <c r="E45" s="775">
        <v>9</v>
      </c>
      <c r="F45" s="72">
        <f t="shared" si="1"/>
        <v>7.7586206896551726</v>
      </c>
      <c r="G45" s="581"/>
      <c r="H45" s="775">
        <v>11</v>
      </c>
      <c r="I45" s="72">
        <f t="shared" si="2"/>
        <v>9.4827586206896548</v>
      </c>
      <c r="J45" s="581"/>
      <c r="K45" s="775">
        <v>16</v>
      </c>
      <c r="L45" s="72">
        <f t="shared" si="3"/>
        <v>13.793103448275861</v>
      </c>
      <c r="M45" s="581"/>
      <c r="N45" s="775">
        <v>17</v>
      </c>
      <c r="O45" s="72">
        <f t="shared" si="4"/>
        <v>14.655172413793101</v>
      </c>
      <c r="P45" s="581"/>
      <c r="Q45" s="775">
        <v>63</v>
      </c>
      <c r="R45" s="72">
        <f t="shared" si="5"/>
        <v>54.310344827586206</v>
      </c>
      <c r="S45" s="81"/>
    </row>
    <row r="46" spans="1:19" ht="12.5">
      <c r="A46" s="81" t="s">
        <v>183</v>
      </c>
      <c r="B46" s="390">
        <f t="shared" si="0"/>
        <v>298</v>
      </c>
      <c r="C46" s="72">
        <f t="shared" si="6"/>
        <v>1.2785309764887591</v>
      </c>
      <c r="D46" s="390"/>
      <c r="E46" s="775">
        <v>12</v>
      </c>
      <c r="F46" s="72">
        <f t="shared" si="1"/>
        <v>4.0268456375838921</v>
      </c>
      <c r="G46" s="581"/>
      <c r="H46" s="775">
        <v>19</v>
      </c>
      <c r="I46" s="72">
        <f t="shared" si="2"/>
        <v>6.375838926174497</v>
      </c>
      <c r="J46" s="581"/>
      <c r="K46" s="775">
        <v>18</v>
      </c>
      <c r="L46" s="72">
        <f t="shared" si="3"/>
        <v>6.0402684563758395</v>
      </c>
      <c r="M46" s="581"/>
      <c r="N46" s="775">
        <v>30</v>
      </c>
      <c r="O46" s="72">
        <f t="shared" si="4"/>
        <v>10.067114093959731</v>
      </c>
      <c r="P46" s="581"/>
      <c r="Q46" s="775">
        <v>219</v>
      </c>
      <c r="R46" s="72">
        <f t="shared" si="5"/>
        <v>73.489932885906043</v>
      </c>
      <c r="S46" s="81"/>
    </row>
    <row r="47" spans="1:19" ht="12.5">
      <c r="A47" s="81" t="s">
        <v>187</v>
      </c>
      <c r="B47" s="390">
        <f t="shared" si="0"/>
        <v>226</v>
      </c>
      <c r="C47" s="72">
        <f t="shared" si="6"/>
        <v>0.96962416337738111</v>
      </c>
      <c r="D47" s="390"/>
      <c r="E47" s="775">
        <v>3</v>
      </c>
      <c r="F47" s="72">
        <f t="shared" si="1"/>
        <v>1.3274336283185841</v>
      </c>
      <c r="G47" s="581"/>
      <c r="H47" s="775">
        <v>10</v>
      </c>
      <c r="I47" s="72">
        <f t="shared" si="2"/>
        <v>4.4247787610619467</v>
      </c>
      <c r="J47" s="581"/>
      <c r="K47" s="775">
        <v>17</v>
      </c>
      <c r="L47" s="72">
        <f t="shared" si="3"/>
        <v>7.5221238938053103</v>
      </c>
      <c r="M47" s="581"/>
      <c r="N47" s="775">
        <v>16</v>
      </c>
      <c r="O47" s="72">
        <f t="shared" si="4"/>
        <v>7.0796460176991154</v>
      </c>
      <c r="P47" s="581"/>
      <c r="Q47" s="775">
        <v>180</v>
      </c>
      <c r="R47" s="72">
        <f t="shared" si="5"/>
        <v>79.646017699115049</v>
      </c>
      <c r="S47" s="81"/>
    </row>
    <row r="48" spans="1:19" ht="12.5">
      <c r="A48" s="81" t="s">
        <v>396</v>
      </c>
      <c r="B48" s="390">
        <f t="shared" si="0"/>
        <v>411</v>
      </c>
      <c r="C48" s="72">
        <f t="shared" si="6"/>
        <v>1.7633430581774499</v>
      </c>
      <c r="D48" s="390"/>
      <c r="E48" s="775">
        <v>27</v>
      </c>
      <c r="F48" s="72">
        <f t="shared" si="1"/>
        <v>6.5693430656934311</v>
      </c>
      <c r="G48" s="581"/>
      <c r="H48" s="775">
        <v>33</v>
      </c>
      <c r="I48" s="72">
        <f t="shared" si="2"/>
        <v>8.0291970802919703</v>
      </c>
      <c r="J48" s="581"/>
      <c r="K48" s="775">
        <v>29</v>
      </c>
      <c r="L48" s="72">
        <f t="shared" si="3"/>
        <v>7.0559610705596105</v>
      </c>
      <c r="M48" s="581"/>
      <c r="N48" s="775">
        <v>45</v>
      </c>
      <c r="O48" s="72">
        <f t="shared" si="4"/>
        <v>10.948905109489052</v>
      </c>
      <c r="P48" s="581"/>
      <c r="Q48" s="775">
        <v>277</v>
      </c>
      <c r="R48" s="72">
        <f t="shared" si="5"/>
        <v>67.396593673965938</v>
      </c>
      <c r="S48" s="81"/>
    </row>
    <row r="49" spans="1:19" ht="12.5">
      <c r="A49" s="81" t="s">
        <v>186</v>
      </c>
      <c r="B49" s="390">
        <f t="shared" si="0"/>
        <v>164</v>
      </c>
      <c r="C49" s="72">
        <f t="shared" si="6"/>
        <v>0.70362107430925003</v>
      </c>
      <c r="D49" s="390"/>
      <c r="E49" s="775">
        <v>16</v>
      </c>
      <c r="F49" s="72">
        <f t="shared" si="1"/>
        <v>9.7560975609756095</v>
      </c>
      <c r="G49" s="581"/>
      <c r="H49" s="775">
        <v>11</v>
      </c>
      <c r="I49" s="72">
        <f t="shared" si="2"/>
        <v>6.7073170731707323</v>
      </c>
      <c r="J49" s="581"/>
      <c r="K49" s="775">
        <v>11</v>
      </c>
      <c r="L49" s="72">
        <f t="shared" si="3"/>
        <v>6.7073170731707323</v>
      </c>
      <c r="M49" s="581"/>
      <c r="N49" s="775">
        <v>14</v>
      </c>
      <c r="O49" s="72">
        <f t="shared" si="4"/>
        <v>8.536585365853659</v>
      </c>
      <c r="P49" s="581"/>
      <c r="Q49" s="775">
        <v>112</v>
      </c>
      <c r="R49" s="72">
        <f t="shared" si="5"/>
        <v>68.292682926829272</v>
      </c>
      <c r="S49" s="81"/>
    </row>
    <row r="50" spans="1:19" ht="12.5">
      <c r="A50" s="81" t="s">
        <v>185</v>
      </c>
      <c r="B50" s="390">
        <f t="shared" si="0"/>
        <v>299</v>
      </c>
      <c r="C50" s="72">
        <f t="shared" si="6"/>
        <v>1.282821348893084</v>
      </c>
      <c r="D50" s="390"/>
      <c r="E50" s="775">
        <v>16</v>
      </c>
      <c r="F50" s="72">
        <f t="shared" si="1"/>
        <v>5.3511705685618729</v>
      </c>
      <c r="G50" s="581"/>
      <c r="H50" s="775">
        <v>25</v>
      </c>
      <c r="I50" s="72">
        <f t="shared" si="2"/>
        <v>8.3612040133779271</v>
      </c>
      <c r="J50" s="581"/>
      <c r="K50" s="775">
        <v>20</v>
      </c>
      <c r="L50" s="72">
        <f t="shared" si="3"/>
        <v>6.6889632107023411</v>
      </c>
      <c r="M50" s="581"/>
      <c r="N50" s="775">
        <v>37</v>
      </c>
      <c r="O50" s="72">
        <f t="shared" si="4"/>
        <v>12.374581939799331</v>
      </c>
      <c r="P50" s="581"/>
      <c r="Q50" s="775">
        <v>201</v>
      </c>
      <c r="R50" s="72">
        <f t="shared" si="5"/>
        <v>67.224080267558534</v>
      </c>
      <c r="S50" s="81"/>
    </row>
    <row r="51" spans="1:19" ht="9.75" customHeight="1">
      <c r="B51" s="390" t="str">
        <f t="shared" si="0"/>
        <v/>
      </c>
      <c r="C51" s="72" t="str">
        <f t="shared" si="6"/>
        <v/>
      </c>
      <c r="D51" s="390"/>
      <c r="E51" s="259"/>
      <c r="F51" s="72" t="str">
        <f t="shared" si="1"/>
        <v/>
      </c>
      <c r="G51" s="259"/>
      <c r="H51" s="259"/>
      <c r="I51" s="72" t="str">
        <f t="shared" si="2"/>
        <v/>
      </c>
      <c r="J51" s="259"/>
      <c r="K51" s="259"/>
      <c r="L51" s="72" t="str">
        <f t="shared" si="3"/>
        <v/>
      </c>
      <c r="M51" s="259"/>
      <c r="N51" s="259"/>
      <c r="O51" s="72" t="str">
        <f t="shared" si="4"/>
        <v/>
      </c>
      <c r="P51" s="259"/>
      <c r="Q51" s="259"/>
      <c r="R51" s="72" t="str">
        <f t="shared" si="5"/>
        <v/>
      </c>
      <c r="S51" s="81"/>
    </row>
    <row r="52" spans="1:19">
      <c r="A52" s="81" t="s">
        <v>189</v>
      </c>
      <c r="B52" s="390">
        <f t="shared" si="0"/>
        <v>439</v>
      </c>
      <c r="C52" s="72">
        <f t="shared" si="6"/>
        <v>1.8834734854985411</v>
      </c>
      <c r="D52" s="390"/>
      <c r="E52" s="776">
        <v>33</v>
      </c>
      <c r="F52" s="72">
        <f t="shared" si="1"/>
        <v>7.5170842824601358</v>
      </c>
      <c r="G52" s="777"/>
      <c r="H52" s="776">
        <v>39</v>
      </c>
      <c r="I52" s="72">
        <f t="shared" si="2"/>
        <v>8.8838268792710693</v>
      </c>
      <c r="J52" s="777"/>
      <c r="K52" s="776">
        <v>37</v>
      </c>
      <c r="L52" s="72">
        <f t="shared" si="3"/>
        <v>8.428246013667426</v>
      </c>
      <c r="M52" s="777"/>
      <c r="N52" s="776">
        <v>51</v>
      </c>
      <c r="O52" s="72">
        <f t="shared" si="4"/>
        <v>11.617312072892938</v>
      </c>
      <c r="P52" s="777"/>
      <c r="Q52" s="776">
        <v>279</v>
      </c>
      <c r="R52" s="72">
        <f t="shared" si="5"/>
        <v>63.553530751708429</v>
      </c>
      <c r="S52" s="81"/>
    </row>
    <row r="53" spans="1:19" ht="9" customHeight="1">
      <c r="B53" s="390" t="str">
        <f t="shared" si="0"/>
        <v/>
      </c>
      <c r="C53" s="72" t="str">
        <f t="shared" si="6"/>
        <v/>
      </c>
      <c r="D53" s="390"/>
      <c r="E53" s="390"/>
      <c r="F53" s="72" t="str">
        <f t="shared" si="1"/>
        <v/>
      </c>
      <c r="G53" s="390"/>
      <c r="H53" s="390"/>
      <c r="I53" s="72" t="str">
        <f t="shared" si="2"/>
        <v/>
      </c>
      <c r="J53" s="390"/>
      <c r="K53" s="390"/>
      <c r="L53" s="72" t="str">
        <f t="shared" si="3"/>
        <v/>
      </c>
      <c r="M53" s="390"/>
      <c r="N53" s="390"/>
      <c r="O53" s="72" t="str">
        <f t="shared" si="4"/>
        <v/>
      </c>
      <c r="P53" s="390"/>
      <c r="Q53" s="390"/>
      <c r="R53" s="72" t="str">
        <f t="shared" si="5"/>
        <v/>
      </c>
      <c r="S53" s="390"/>
    </row>
    <row r="54" spans="1:19" ht="12.5">
      <c r="A54" s="81" t="s">
        <v>190</v>
      </c>
      <c r="B54" s="390">
        <f t="shared" si="0"/>
        <v>2005</v>
      </c>
      <c r="C54" s="72">
        <f t="shared" si="6"/>
        <v>8.6021966706710131</v>
      </c>
      <c r="D54" s="390"/>
      <c r="E54" s="390">
        <f>SUM(E55:E59)</f>
        <v>79</v>
      </c>
      <c r="F54" s="72">
        <f t="shared" si="1"/>
        <v>3.9401496259351618</v>
      </c>
      <c r="G54" s="390"/>
      <c r="H54" s="390">
        <f>SUM(H55:H59)</f>
        <v>103</v>
      </c>
      <c r="I54" s="72">
        <f t="shared" si="2"/>
        <v>5.1371571072319204</v>
      </c>
      <c r="J54" s="390"/>
      <c r="K54" s="390">
        <f>SUM(K55:K59)</f>
        <v>127</v>
      </c>
      <c r="L54" s="72">
        <f t="shared" si="3"/>
        <v>6.3341645885286777</v>
      </c>
      <c r="M54" s="390"/>
      <c r="N54" s="390">
        <f>SUM(N55:N59)</f>
        <v>194</v>
      </c>
      <c r="O54" s="72">
        <f t="shared" si="4"/>
        <v>9.6758104738154618</v>
      </c>
      <c r="P54" s="390"/>
      <c r="Q54" s="390">
        <f>SUM(Q55:Q59)</f>
        <v>1502</v>
      </c>
      <c r="R54" s="72">
        <f t="shared" si="5"/>
        <v>74.912718204488783</v>
      </c>
      <c r="S54" s="390"/>
    </row>
    <row r="55" spans="1:19" ht="12.5">
      <c r="A55" s="81" t="s">
        <v>191</v>
      </c>
      <c r="B55" s="390">
        <f t="shared" si="0"/>
        <v>61</v>
      </c>
      <c r="C55" s="72">
        <f t="shared" si="6"/>
        <v>0.26171271666380641</v>
      </c>
      <c r="D55" s="390"/>
      <c r="E55" s="775">
        <v>1</v>
      </c>
      <c r="F55" s="72">
        <f t="shared" si="1"/>
        <v>1.639344262295082</v>
      </c>
      <c r="G55" s="581"/>
      <c r="H55" s="775">
        <v>4</v>
      </c>
      <c r="I55" s="72">
        <f t="shared" si="2"/>
        <v>6.557377049180328</v>
      </c>
      <c r="J55" s="581"/>
      <c r="K55" s="775">
        <v>3</v>
      </c>
      <c r="L55" s="72">
        <f t="shared" si="3"/>
        <v>4.918032786885246</v>
      </c>
      <c r="M55" s="581"/>
      <c r="N55" s="775">
        <v>7</v>
      </c>
      <c r="O55" s="72">
        <f t="shared" si="4"/>
        <v>11.475409836065573</v>
      </c>
      <c r="P55" s="581"/>
      <c r="Q55" s="775">
        <v>46</v>
      </c>
      <c r="R55" s="72">
        <f t="shared" si="5"/>
        <v>75.409836065573771</v>
      </c>
      <c r="S55" s="81"/>
    </row>
    <row r="56" spans="1:19" ht="12.5">
      <c r="A56" s="81" t="s">
        <v>192</v>
      </c>
      <c r="B56" s="390">
        <f t="shared" si="0"/>
        <v>1228</v>
      </c>
      <c r="C56" s="72">
        <f t="shared" si="6"/>
        <v>5.2685773125107254</v>
      </c>
      <c r="D56" s="390"/>
      <c r="E56" s="775">
        <v>42</v>
      </c>
      <c r="F56" s="72">
        <f t="shared" si="1"/>
        <v>3.4201954397394139</v>
      </c>
      <c r="G56" s="581"/>
      <c r="H56" s="775">
        <v>63</v>
      </c>
      <c r="I56" s="72">
        <f t="shared" si="2"/>
        <v>5.1302931596091206</v>
      </c>
      <c r="J56" s="581"/>
      <c r="K56" s="775">
        <v>78</v>
      </c>
      <c r="L56" s="72">
        <f t="shared" si="3"/>
        <v>6.3517915309446256</v>
      </c>
      <c r="M56" s="581"/>
      <c r="N56" s="775">
        <v>117</v>
      </c>
      <c r="O56" s="72">
        <f t="shared" si="4"/>
        <v>9.5276872964169375</v>
      </c>
      <c r="P56" s="581"/>
      <c r="Q56" s="775">
        <v>928</v>
      </c>
      <c r="R56" s="72">
        <f t="shared" si="5"/>
        <v>75.570032573289907</v>
      </c>
      <c r="S56" s="81"/>
    </row>
    <row r="57" spans="1:19" ht="12.5">
      <c r="A57" s="81" t="s">
        <v>193</v>
      </c>
      <c r="B57" s="390">
        <f t="shared" si="0"/>
        <v>231</v>
      </c>
      <c r="C57" s="72">
        <f t="shared" si="6"/>
        <v>0.99107602539900475</v>
      </c>
      <c r="D57" s="390"/>
      <c r="E57" s="775">
        <v>12</v>
      </c>
      <c r="F57" s="72">
        <f t="shared" si="1"/>
        <v>5.1948051948051948</v>
      </c>
      <c r="G57" s="581"/>
      <c r="H57" s="775">
        <v>10</v>
      </c>
      <c r="I57" s="72">
        <f t="shared" si="2"/>
        <v>4.329004329004329</v>
      </c>
      <c r="J57" s="581"/>
      <c r="K57" s="775">
        <v>14</v>
      </c>
      <c r="L57" s="72">
        <f t="shared" si="3"/>
        <v>6.0606060606060606</v>
      </c>
      <c r="M57" s="581"/>
      <c r="N57" s="775">
        <v>23</v>
      </c>
      <c r="O57" s="72">
        <f t="shared" si="4"/>
        <v>9.9567099567099575</v>
      </c>
      <c r="P57" s="581"/>
      <c r="Q57" s="775">
        <v>172</v>
      </c>
      <c r="R57" s="72">
        <f t="shared" si="5"/>
        <v>74.458874458874462</v>
      </c>
      <c r="S57" s="81"/>
    </row>
    <row r="58" spans="1:19" ht="12.5">
      <c r="A58" s="33" t="s">
        <v>2032</v>
      </c>
      <c r="B58" s="390">
        <f t="shared" si="0"/>
        <v>331</v>
      </c>
      <c r="C58" s="72">
        <f t="shared" si="6"/>
        <v>1.4201132658314741</v>
      </c>
      <c r="D58" s="390"/>
      <c r="E58" s="775">
        <v>12</v>
      </c>
      <c r="F58" s="72">
        <f t="shared" si="1"/>
        <v>3.6253776435045322</v>
      </c>
      <c r="G58" s="581"/>
      <c r="H58" s="775">
        <v>19</v>
      </c>
      <c r="I58" s="72">
        <f t="shared" si="2"/>
        <v>5.7401812688821749</v>
      </c>
      <c r="J58" s="581"/>
      <c r="K58" s="775">
        <v>21</v>
      </c>
      <c r="L58" s="72">
        <f t="shared" si="3"/>
        <v>6.3444108761329305</v>
      </c>
      <c r="M58" s="581"/>
      <c r="N58" s="775">
        <v>36</v>
      </c>
      <c r="O58" s="72">
        <f t="shared" si="4"/>
        <v>10.876132930513595</v>
      </c>
      <c r="P58" s="581"/>
      <c r="Q58" s="775">
        <v>243</v>
      </c>
      <c r="R58" s="72">
        <f t="shared" si="5"/>
        <v>73.413897280966765</v>
      </c>
      <c r="S58" s="81"/>
    </row>
    <row r="59" spans="1:19" ht="12.5">
      <c r="A59" s="81" t="s">
        <v>194</v>
      </c>
      <c r="B59" s="390">
        <f t="shared" si="0"/>
        <v>154</v>
      </c>
      <c r="C59" s="72">
        <f t="shared" si="6"/>
        <v>0.66071735026600309</v>
      </c>
      <c r="D59" s="390"/>
      <c r="E59" s="775">
        <v>12</v>
      </c>
      <c r="F59" s="72">
        <f t="shared" si="1"/>
        <v>7.7922077922077921</v>
      </c>
      <c r="G59" s="581"/>
      <c r="H59" s="775">
        <v>7</v>
      </c>
      <c r="I59" s="72">
        <f t="shared" si="2"/>
        <v>4.5454545454545459</v>
      </c>
      <c r="J59" s="581"/>
      <c r="K59" s="775">
        <v>11</v>
      </c>
      <c r="L59" s="72">
        <f t="shared" si="3"/>
        <v>7.1428571428571423</v>
      </c>
      <c r="M59" s="581"/>
      <c r="N59" s="775">
        <v>11</v>
      </c>
      <c r="O59" s="72">
        <f t="shared" si="4"/>
        <v>7.1428571428571423</v>
      </c>
      <c r="P59" s="581"/>
      <c r="Q59" s="775">
        <v>113</v>
      </c>
      <c r="R59" s="72">
        <f t="shared" si="5"/>
        <v>73.376623376623371</v>
      </c>
      <c r="S59" s="81"/>
    </row>
    <row r="60" spans="1:19" ht="8.25" customHeight="1">
      <c r="B60" s="390" t="str">
        <f t="shared" si="0"/>
        <v/>
      </c>
      <c r="C60" s="72" t="str">
        <f t="shared" si="6"/>
        <v/>
      </c>
      <c r="D60" s="390"/>
      <c r="E60" s="390"/>
      <c r="F60" s="72" t="str">
        <f t="shared" si="1"/>
        <v/>
      </c>
      <c r="G60" s="390"/>
      <c r="H60" s="390"/>
      <c r="I60" s="72" t="str">
        <f t="shared" si="2"/>
        <v/>
      </c>
      <c r="J60" s="390"/>
      <c r="K60" s="390"/>
      <c r="L60" s="72" t="str">
        <f t="shared" si="3"/>
        <v/>
      </c>
      <c r="M60" s="390"/>
      <c r="N60" s="390"/>
      <c r="O60" s="72" t="str">
        <f t="shared" si="4"/>
        <v/>
      </c>
      <c r="P60" s="390"/>
      <c r="Q60" s="390"/>
      <c r="R60" s="72" t="str">
        <f t="shared" si="5"/>
        <v/>
      </c>
      <c r="S60" s="390"/>
    </row>
    <row r="61" spans="1:19" s="47" customFormat="1">
      <c r="A61" s="47" t="s">
        <v>397</v>
      </c>
      <c r="B61" s="444">
        <f t="shared" si="0"/>
        <v>1844</v>
      </c>
      <c r="C61" s="19">
        <f t="shared" si="6"/>
        <v>7.9114467135747377</v>
      </c>
      <c r="D61" s="444"/>
      <c r="E61" s="444">
        <f>SUM(E62+E64+E71+E73)</f>
        <v>140</v>
      </c>
      <c r="F61" s="19">
        <f t="shared" si="1"/>
        <v>7.5921908893709329</v>
      </c>
      <c r="G61" s="444"/>
      <c r="H61" s="444">
        <f>SUM(H62+H64+H71+H73)</f>
        <v>155</v>
      </c>
      <c r="I61" s="19">
        <f t="shared" si="2"/>
        <v>8.405639913232104</v>
      </c>
      <c r="J61" s="444"/>
      <c r="K61" s="444">
        <f>SUM(K62+K64+K71+K73)</f>
        <v>140</v>
      </c>
      <c r="L61" s="19">
        <f t="shared" si="3"/>
        <v>7.5921908893709329</v>
      </c>
      <c r="M61" s="444"/>
      <c r="N61" s="444">
        <f>SUM(N62+N64+N71+N73)</f>
        <v>258</v>
      </c>
      <c r="O61" s="19">
        <f t="shared" si="4"/>
        <v>13.991323210412149</v>
      </c>
      <c r="P61" s="444"/>
      <c r="Q61" s="444">
        <f>SUM(Q62+Q64+Q71+Q73)</f>
        <v>1151</v>
      </c>
      <c r="R61" s="19">
        <f t="shared" si="5"/>
        <v>62.418655097613886</v>
      </c>
      <c r="S61" s="444"/>
    </row>
    <row r="62" spans="1:19">
      <c r="A62" s="81" t="s">
        <v>398</v>
      </c>
      <c r="B62" s="390">
        <f t="shared" si="0"/>
        <v>252</v>
      </c>
      <c r="C62" s="72">
        <f t="shared" si="6"/>
        <v>1.0811738458898232</v>
      </c>
      <c r="D62" s="390"/>
      <c r="E62" s="776">
        <v>25</v>
      </c>
      <c r="F62" s="72">
        <f t="shared" si="1"/>
        <v>9.9206349206349209</v>
      </c>
      <c r="G62" s="777"/>
      <c r="H62" s="776">
        <v>30</v>
      </c>
      <c r="I62" s="72">
        <f t="shared" si="2"/>
        <v>11.904761904761903</v>
      </c>
      <c r="J62" s="777"/>
      <c r="K62" s="776">
        <v>18</v>
      </c>
      <c r="L62" s="72">
        <f t="shared" si="3"/>
        <v>7.1428571428571423</v>
      </c>
      <c r="M62" s="777"/>
      <c r="N62" s="776">
        <v>33</v>
      </c>
      <c r="O62" s="72">
        <f t="shared" si="4"/>
        <v>13.095238095238097</v>
      </c>
      <c r="P62" s="777"/>
      <c r="Q62" s="776">
        <v>146</v>
      </c>
      <c r="R62" s="72">
        <f t="shared" si="5"/>
        <v>57.936507936507944</v>
      </c>
      <c r="S62" s="81"/>
    </row>
    <row r="63" spans="1:19" ht="9" customHeight="1">
      <c r="B63" s="390" t="str">
        <f t="shared" si="0"/>
        <v/>
      </c>
      <c r="C63" s="72" t="str">
        <f t="shared" si="6"/>
        <v/>
      </c>
      <c r="D63" s="390"/>
      <c r="E63" s="390"/>
      <c r="F63" s="72" t="str">
        <f t="shared" si="1"/>
        <v/>
      </c>
      <c r="G63" s="390"/>
      <c r="H63" s="390"/>
      <c r="I63" s="72" t="str">
        <f t="shared" si="2"/>
        <v/>
      </c>
      <c r="J63" s="390"/>
      <c r="K63" s="390"/>
      <c r="L63" s="72" t="str">
        <f t="shared" si="3"/>
        <v/>
      </c>
      <c r="M63" s="390"/>
      <c r="N63" s="390"/>
      <c r="O63" s="72" t="str">
        <f t="shared" si="4"/>
        <v/>
      </c>
      <c r="P63" s="390"/>
      <c r="Q63" s="390"/>
      <c r="R63" s="72" t="str">
        <f t="shared" si="5"/>
        <v/>
      </c>
      <c r="S63" s="390"/>
    </row>
    <row r="64" spans="1:19" ht="12.5">
      <c r="A64" s="81" t="s">
        <v>195</v>
      </c>
      <c r="B64" s="390">
        <f t="shared" si="0"/>
        <v>1154</v>
      </c>
      <c r="C64" s="72">
        <f t="shared" si="6"/>
        <v>4.9510897545906989</v>
      </c>
      <c r="D64" s="390"/>
      <c r="E64" s="390">
        <f>SUM(E65:E69)</f>
        <v>81</v>
      </c>
      <c r="F64" s="72">
        <f t="shared" si="1"/>
        <v>7.0190641247833625</v>
      </c>
      <c r="G64" s="390"/>
      <c r="H64" s="390">
        <f>SUM(H65:H69)</f>
        <v>81</v>
      </c>
      <c r="I64" s="72">
        <f t="shared" si="2"/>
        <v>7.0190641247833625</v>
      </c>
      <c r="J64" s="390"/>
      <c r="K64" s="390">
        <f>SUM(K65:K69)</f>
        <v>92</v>
      </c>
      <c r="L64" s="72">
        <f t="shared" si="3"/>
        <v>7.9722703639514725</v>
      </c>
      <c r="M64" s="390"/>
      <c r="N64" s="390">
        <f>SUM(N65:N69)</f>
        <v>161</v>
      </c>
      <c r="O64" s="72">
        <f t="shared" si="4"/>
        <v>13.951473136915077</v>
      </c>
      <c r="P64" s="390"/>
      <c r="Q64" s="390">
        <f>SUM(Q65:Q69)</f>
        <v>739</v>
      </c>
      <c r="R64" s="72">
        <f t="shared" si="5"/>
        <v>64.038128249566725</v>
      </c>
      <c r="S64" s="390"/>
    </row>
    <row r="65" spans="1:19" ht="12.5">
      <c r="A65" s="81" t="s">
        <v>196</v>
      </c>
      <c r="B65" s="390">
        <f t="shared" si="0"/>
        <v>242</v>
      </c>
      <c r="C65" s="72">
        <f t="shared" si="6"/>
        <v>1.0382701218465762</v>
      </c>
      <c r="D65" s="390"/>
      <c r="E65" s="775">
        <v>26</v>
      </c>
      <c r="F65" s="72">
        <f t="shared" si="1"/>
        <v>10.743801652892563</v>
      </c>
      <c r="G65" s="581"/>
      <c r="H65" s="775">
        <v>17</v>
      </c>
      <c r="I65" s="72">
        <f t="shared" si="2"/>
        <v>7.0247933884297522</v>
      </c>
      <c r="J65" s="581"/>
      <c r="K65" s="775">
        <v>26</v>
      </c>
      <c r="L65" s="72">
        <f t="shared" si="3"/>
        <v>10.743801652892563</v>
      </c>
      <c r="M65" s="581"/>
      <c r="N65" s="775">
        <v>33</v>
      </c>
      <c r="O65" s="72">
        <f t="shared" si="4"/>
        <v>13.636363636363635</v>
      </c>
      <c r="P65" s="581"/>
      <c r="Q65" s="775">
        <v>140</v>
      </c>
      <c r="R65" s="72">
        <f t="shared" si="5"/>
        <v>57.851239669421481</v>
      </c>
      <c r="S65" s="81"/>
    </row>
    <row r="66" spans="1:19" ht="12.5">
      <c r="A66" s="81" t="s">
        <v>197</v>
      </c>
      <c r="B66" s="390">
        <f t="shared" si="0"/>
        <v>297</v>
      </c>
      <c r="C66" s="72">
        <f t="shared" si="6"/>
        <v>1.2742406040844345</v>
      </c>
      <c r="D66" s="390"/>
      <c r="E66" s="775">
        <v>14</v>
      </c>
      <c r="F66" s="72">
        <f t="shared" si="1"/>
        <v>4.7138047138047137</v>
      </c>
      <c r="G66" s="581"/>
      <c r="H66" s="775">
        <v>16</v>
      </c>
      <c r="I66" s="72">
        <f t="shared" si="2"/>
        <v>5.3872053872053867</v>
      </c>
      <c r="J66" s="581"/>
      <c r="K66" s="775">
        <v>18</v>
      </c>
      <c r="L66" s="72">
        <f t="shared" si="3"/>
        <v>6.0606060606060606</v>
      </c>
      <c r="M66" s="581"/>
      <c r="N66" s="775">
        <v>42</v>
      </c>
      <c r="O66" s="72">
        <f t="shared" si="4"/>
        <v>14.14141414141414</v>
      </c>
      <c r="P66" s="581"/>
      <c r="Q66" s="775">
        <v>207</v>
      </c>
      <c r="R66" s="72">
        <f t="shared" si="5"/>
        <v>69.696969696969703</v>
      </c>
      <c r="S66" s="81"/>
    </row>
    <row r="67" spans="1:19">
      <c r="A67" s="81" t="s">
        <v>199</v>
      </c>
      <c r="B67" s="390">
        <f t="shared" si="0"/>
        <v>125</v>
      </c>
      <c r="C67" s="72">
        <f t="shared" si="6"/>
        <v>0.53629655054058689</v>
      </c>
      <c r="D67" s="390"/>
      <c r="E67" s="775">
        <v>7</v>
      </c>
      <c r="F67" s="72">
        <f t="shared" si="1"/>
        <v>5.6000000000000005</v>
      </c>
      <c r="G67" s="581"/>
      <c r="H67" s="775">
        <v>11</v>
      </c>
      <c r="I67" s="72">
        <f t="shared" si="2"/>
        <v>8.7999999999999989</v>
      </c>
      <c r="J67" s="581"/>
      <c r="K67" s="775">
        <v>9</v>
      </c>
      <c r="L67" s="72">
        <f t="shared" si="3"/>
        <v>7.1999999999999993</v>
      </c>
      <c r="M67" s="581"/>
      <c r="N67" s="775">
        <v>25</v>
      </c>
      <c r="O67" s="72">
        <f t="shared" si="4"/>
        <v>20</v>
      </c>
      <c r="P67" s="581"/>
      <c r="Q67" s="775">
        <v>73</v>
      </c>
      <c r="R67" s="72">
        <f t="shared" si="5"/>
        <v>58.4</v>
      </c>
    </row>
    <row r="68" spans="1:19" ht="12.5">
      <c r="A68" s="81" t="s">
        <v>198</v>
      </c>
      <c r="B68" s="390">
        <f t="shared" si="0"/>
        <v>81</v>
      </c>
      <c r="C68" s="72">
        <f t="shared" si="6"/>
        <v>0.34752016475030034</v>
      </c>
      <c r="D68" s="390"/>
      <c r="E68" s="775">
        <v>4</v>
      </c>
      <c r="F68" s="72">
        <f t="shared" si="1"/>
        <v>4.9382716049382713</v>
      </c>
      <c r="G68" s="581"/>
      <c r="H68" s="775">
        <v>6</v>
      </c>
      <c r="I68" s="72">
        <f t="shared" si="2"/>
        <v>7.4074074074074066</v>
      </c>
      <c r="J68" s="581"/>
      <c r="K68" s="775">
        <v>4</v>
      </c>
      <c r="L68" s="72">
        <f t="shared" si="3"/>
        <v>4.9382716049382713</v>
      </c>
      <c r="M68" s="581"/>
      <c r="N68" s="775">
        <v>11</v>
      </c>
      <c r="O68" s="72">
        <f t="shared" si="4"/>
        <v>13.580246913580247</v>
      </c>
      <c r="P68" s="581"/>
      <c r="Q68" s="775">
        <v>56</v>
      </c>
      <c r="R68" s="72">
        <f t="shared" si="5"/>
        <v>69.135802469135797</v>
      </c>
      <c r="S68" s="81"/>
    </row>
    <row r="69" spans="1:19" ht="12.5">
      <c r="A69" s="81" t="s">
        <v>1228</v>
      </c>
      <c r="B69" s="390">
        <f t="shared" si="0"/>
        <v>409</v>
      </c>
      <c r="C69" s="72">
        <f t="shared" si="6"/>
        <v>1.7547623133688004</v>
      </c>
      <c r="D69" s="390"/>
      <c r="E69" s="775">
        <v>30</v>
      </c>
      <c r="F69" s="72">
        <f t="shared" si="1"/>
        <v>7.3349633251833746</v>
      </c>
      <c r="G69" s="581"/>
      <c r="H69" s="775">
        <v>31</v>
      </c>
      <c r="I69" s="72">
        <f t="shared" si="2"/>
        <v>7.5794621026894866</v>
      </c>
      <c r="J69" s="581"/>
      <c r="K69" s="775">
        <v>35</v>
      </c>
      <c r="L69" s="72">
        <f t="shared" si="3"/>
        <v>8.5574572127139366</v>
      </c>
      <c r="M69" s="581"/>
      <c r="N69" s="775">
        <v>50</v>
      </c>
      <c r="O69" s="72">
        <f t="shared" si="4"/>
        <v>12.224938875305623</v>
      </c>
      <c r="P69" s="581"/>
      <c r="Q69" s="775">
        <v>263</v>
      </c>
      <c r="R69" s="72">
        <f t="shared" si="5"/>
        <v>64.303178484107576</v>
      </c>
      <c r="S69" s="81"/>
    </row>
    <row r="70" spans="1:19" ht="9.75" customHeight="1">
      <c r="B70" s="390" t="str">
        <f t="shared" si="0"/>
        <v/>
      </c>
      <c r="C70" s="72" t="str">
        <f t="shared" si="6"/>
        <v/>
      </c>
      <c r="D70" s="390"/>
      <c r="E70" s="259"/>
      <c r="F70" s="72" t="str">
        <f t="shared" si="1"/>
        <v/>
      </c>
      <c r="G70" s="259"/>
      <c r="H70" s="259"/>
      <c r="I70" s="72" t="str">
        <f t="shared" si="2"/>
        <v/>
      </c>
      <c r="J70" s="259"/>
      <c r="K70" s="259"/>
      <c r="L70" s="72" t="str">
        <f t="shared" si="3"/>
        <v/>
      </c>
      <c r="M70" s="259"/>
      <c r="N70" s="259"/>
      <c r="O70" s="72" t="str">
        <f t="shared" si="4"/>
        <v/>
      </c>
      <c r="P70" s="259"/>
      <c r="Q70" s="259"/>
      <c r="R70" s="72" t="str">
        <f t="shared" si="5"/>
        <v/>
      </c>
      <c r="S70" s="81"/>
    </row>
    <row r="71" spans="1:19">
      <c r="A71" s="81" t="s">
        <v>201</v>
      </c>
      <c r="B71" s="390">
        <f t="shared" si="0"/>
        <v>193</v>
      </c>
      <c r="C71" s="72">
        <f t="shared" si="6"/>
        <v>0.82804187403466623</v>
      </c>
      <c r="D71" s="390"/>
      <c r="E71" s="776">
        <v>18</v>
      </c>
      <c r="F71" s="72">
        <f t="shared" si="1"/>
        <v>9.3264248704663206</v>
      </c>
      <c r="G71" s="777"/>
      <c r="H71" s="776">
        <v>18</v>
      </c>
      <c r="I71" s="72">
        <f t="shared" si="2"/>
        <v>9.3264248704663206</v>
      </c>
      <c r="J71" s="777"/>
      <c r="K71" s="776">
        <v>8</v>
      </c>
      <c r="L71" s="72">
        <f t="shared" si="3"/>
        <v>4.1450777202072544</v>
      </c>
      <c r="M71" s="777"/>
      <c r="N71" s="776">
        <v>26</v>
      </c>
      <c r="O71" s="72">
        <f t="shared" si="4"/>
        <v>13.471502590673575</v>
      </c>
      <c r="P71" s="777"/>
      <c r="Q71" s="776">
        <v>123</v>
      </c>
      <c r="R71" s="72">
        <f t="shared" si="5"/>
        <v>63.730569948186535</v>
      </c>
      <c r="S71" s="81"/>
    </row>
    <row r="72" spans="1:19" ht="10.5" customHeight="1">
      <c r="B72" s="390" t="str">
        <f t="shared" si="0"/>
        <v/>
      </c>
      <c r="C72" s="72" t="str">
        <f t="shared" si="6"/>
        <v/>
      </c>
      <c r="D72" s="390"/>
      <c r="E72" s="775"/>
      <c r="F72" s="72" t="str">
        <f t="shared" si="1"/>
        <v/>
      </c>
      <c r="G72" s="581"/>
      <c r="H72" s="775"/>
      <c r="I72" s="72" t="str">
        <f t="shared" si="2"/>
        <v/>
      </c>
      <c r="J72" s="581"/>
      <c r="K72" s="775"/>
      <c r="L72" s="72" t="str">
        <f t="shared" si="3"/>
        <v/>
      </c>
      <c r="M72" s="581"/>
      <c r="N72" s="775"/>
      <c r="O72" s="72" t="str">
        <f t="shared" si="4"/>
        <v/>
      </c>
      <c r="P72" s="581"/>
      <c r="Q72" s="775"/>
      <c r="R72" s="72" t="str">
        <f t="shared" si="5"/>
        <v/>
      </c>
      <c r="S72" s="81"/>
    </row>
    <row r="73" spans="1:19">
      <c r="A73" s="81" t="s">
        <v>202</v>
      </c>
      <c r="B73" s="390">
        <f t="shared" si="0"/>
        <v>245</v>
      </c>
      <c r="C73" s="72">
        <f t="shared" si="6"/>
        <v>1.0511412390595503</v>
      </c>
      <c r="D73" s="390"/>
      <c r="E73" s="776">
        <v>16</v>
      </c>
      <c r="F73" s="72">
        <f t="shared" si="1"/>
        <v>6.5306122448979593</v>
      </c>
      <c r="G73" s="777"/>
      <c r="H73" s="776">
        <v>26</v>
      </c>
      <c r="I73" s="72">
        <f t="shared" si="2"/>
        <v>10.612244897959183</v>
      </c>
      <c r="J73" s="777"/>
      <c r="K73" s="776">
        <v>22</v>
      </c>
      <c r="L73" s="72">
        <f t="shared" si="3"/>
        <v>8.9795918367346932</v>
      </c>
      <c r="M73" s="777"/>
      <c r="N73" s="776">
        <v>38</v>
      </c>
      <c r="O73" s="72">
        <f t="shared" si="4"/>
        <v>15.510204081632653</v>
      </c>
      <c r="P73" s="777"/>
      <c r="Q73" s="776">
        <v>143</v>
      </c>
      <c r="R73" s="72">
        <f t="shared" si="5"/>
        <v>58.367346938775512</v>
      </c>
      <c r="S73" s="81"/>
    </row>
    <row r="74" spans="1:19" ht="9" customHeight="1">
      <c r="A74" s="94"/>
      <c r="B74" s="390" t="str">
        <f t="shared" si="0"/>
        <v/>
      </c>
      <c r="C74" s="72" t="str">
        <f t="shared" si="6"/>
        <v/>
      </c>
      <c r="D74" s="49"/>
      <c r="E74" s="144"/>
      <c r="F74" s="72" t="str">
        <f t="shared" si="1"/>
        <v/>
      </c>
      <c r="G74" s="134"/>
      <c r="H74" s="144"/>
      <c r="I74" s="72" t="str">
        <f t="shared" si="2"/>
        <v/>
      </c>
      <c r="J74" s="49"/>
      <c r="K74" s="144"/>
      <c r="L74" s="72" t="str">
        <f t="shared" si="3"/>
        <v/>
      </c>
      <c r="M74" s="49"/>
      <c r="N74" s="144"/>
      <c r="O74" s="72" t="str">
        <f t="shared" si="4"/>
        <v/>
      </c>
      <c r="P74" s="49"/>
      <c r="Q74" s="144"/>
      <c r="R74" s="72" t="str">
        <f t="shared" si="5"/>
        <v/>
      </c>
      <c r="S74" s="65"/>
    </row>
    <row r="75" spans="1:19" s="47" customFormat="1">
      <c r="A75" s="47" t="s">
        <v>400</v>
      </c>
      <c r="B75" s="444">
        <f t="shared" si="0"/>
        <v>734</v>
      </c>
      <c r="C75" s="19">
        <f t="shared" si="6"/>
        <v>3.1491333447743264</v>
      </c>
      <c r="D75" s="444"/>
      <c r="E75" s="444">
        <f>SUM(E76)</f>
        <v>31</v>
      </c>
      <c r="F75" s="19">
        <f t="shared" si="1"/>
        <v>4.223433242506812</v>
      </c>
      <c r="G75" s="444"/>
      <c r="H75" s="444">
        <f>SUM(H76)</f>
        <v>38</v>
      </c>
      <c r="I75" s="19">
        <f t="shared" si="2"/>
        <v>5.1771117166212539</v>
      </c>
      <c r="J75" s="444"/>
      <c r="K75" s="444">
        <f>SUM(K76)</f>
        <v>58</v>
      </c>
      <c r="L75" s="19">
        <f t="shared" si="3"/>
        <v>7.9019073569482288</v>
      </c>
      <c r="M75" s="444"/>
      <c r="N75" s="444">
        <f>SUM(N76)</f>
        <v>80</v>
      </c>
      <c r="O75" s="19">
        <f t="shared" si="4"/>
        <v>10.899182561307901</v>
      </c>
      <c r="P75" s="444"/>
      <c r="Q75" s="444">
        <f>SUM(Q76)</f>
        <v>527</v>
      </c>
      <c r="R75" s="19">
        <f t="shared" si="5"/>
        <v>71.798365122615806</v>
      </c>
      <c r="S75" s="390"/>
    </row>
    <row r="76" spans="1:19" ht="12.5">
      <c r="A76" s="81" t="s">
        <v>401</v>
      </c>
      <c r="B76" s="390">
        <f t="shared" si="0"/>
        <v>734</v>
      </c>
      <c r="C76" s="72">
        <f t="shared" si="6"/>
        <v>3.1491333447743264</v>
      </c>
      <c r="D76" s="390"/>
      <c r="E76" s="390">
        <f>SUM(E77:E80)</f>
        <v>31</v>
      </c>
      <c r="F76" s="72">
        <f t="shared" si="1"/>
        <v>4.223433242506812</v>
      </c>
      <c r="G76" s="390"/>
      <c r="H76" s="390">
        <f>SUM(H77:H80)</f>
        <v>38</v>
      </c>
      <c r="I76" s="72">
        <f t="shared" si="2"/>
        <v>5.1771117166212539</v>
      </c>
      <c r="J76" s="390"/>
      <c r="K76" s="390">
        <f>SUM(K77:K80)</f>
        <v>58</v>
      </c>
      <c r="L76" s="72">
        <f t="shared" si="3"/>
        <v>7.9019073569482288</v>
      </c>
      <c r="M76" s="390"/>
      <c r="N76" s="390">
        <f>SUM(N77:N80)</f>
        <v>80</v>
      </c>
      <c r="O76" s="72">
        <f t="shared" si="4"/>
        <v>10.899182561307901</v>
      </c>
      <c r="P76" s="390"/>
      <c r="Q76" s="390">
        <f>SUM(Q77:Q80)</f>
        <v>527</v>
      </c>
      <c r="R76" s="72">
        <f t="shared" si="5"/>
        <v>71.798365122615806</v>
      </c>
      <c r="S76" s="390"/>
    </row>
    <row r="77" spans="1:19" ht="12.5">
      <c r="A77" s="81" t="s">
        <v>204</v>
      </c>
      <c r="B77" s="390">
        <f t="shared" ref="B77:B102" si="7">IF(A77&lt;&gt;0,E77+H77+K77+N77+Q77,"")</f>
        <v>226</v>
      </c>
      <c r="C77" s="72">
        <f t="shared" si="6"/>
        <v>0.96962416337738111</v>
      </c>
      <c r="D77" s="390"/>
      <c r="E77" s="775">
        <v>5</v>
      </c>
      <c r="F77" s="72">
        <f t="shared" ref="F77:F102" si="8">IF($A77&lt;&gt;0,E77/$B77*100,"")</f>
        <v>2.2123893805309733</v>
      </c>
      <c r="G77" s="581"/>
      <c r="H77" s="775">
        <v>6</v>
      </c>
      <c r="I77" s="72">
        <f t="shared" ref="I77:I102" si="9">IF($A77&lt;&gt;0,H77/$B77*100,"")</f>
        <v>2.6548672566371683</v>
      </c>
      <c r="J77" s="581"/>
      <c r="K77" s="775">
        <v>15</v>
      </c>
      <c r="L77" s="72">
        <f t="shared" ref="L77:L102" si="10">IF($A77&lt;&gt;0,K77/$B77*100,"")</f>
        <v>6.6371681415929213</v>
      </c>
      <c r="M77" s="581"/>
      <c r="N77" s="775">
        <v>26</v>
      </c>
      <c r="O77" s="72">
        <f t="shared" ref="O77:O102" si="11">IF($A77&lt;&gt;0,N77/$B77*100,"")</f>
        <v>11.504424778761061</v>
      </c>
      <c r="P77" s="581"/>
      <c r="Q77" s="775">
        <v>174</v>
      </c>
      <c r="R77" s="72">
        <f t="shared" ref="R77:R100" si="12">IF($A77&lt;&gt;0,Q77/$B77*100,"")</f>
        <v>76.991150442477874</v>
      </c>
      <c r="S77" s="81"/>
    </row>
    <row r="78" spans="1:19" ht="12.5">
      <c r="A78" s="81" t="s">
        <v>205</v>
      </c>
      <c r="B78" s="390">
        <f t="shared" si="7"/>
        <v>263</v>
      </c>
      <c r="C78" s="72">
        <f t="shared" si="6"/>
        <v>1.1283679423373949</v>
      </c>
      <c r="D78" s="390"/>
      <c r="E78" s="775">
        <v>9</v>
      </c>
      <c r="F78" s="72">
        <f t="shared" si="8"/>
        <v>3.4220532319391634</v>
      </c>
      <c r="G78" s="581"/>
      <c r="H78" s="775">
        <v>13</v>
      </c>
      <c r="I78" s="72">
        <f t="shared" si="9"/>
        <v>4.9429657794676807</v>
      </c>
      <c r="J78" s="581"/>
      <c r="K78" s="775">
        <v>18</v>
      </c>
      <c r="L78" s="72">
        <f t="shared" si="10"/>
        <v>6.8441064638783269</v>
      </c>
      <c r="M78" s="581"/>
      <c r="N78" s="775">
        <v>29</v>
      </c>
      <c r="O78" s="72">
        <f t="shared" si="11"/>
        <v>11.02661596958175</v>
      </c>
      <c r="P78" s="581"/>
      <c r="Q78" s="775">
        <v>194</v>
      </c>
      <c r="R78" s="72">
        <f t="shared" si="12"/>
        <v>73.764258555133082</v>
      </c>
      <c r="S78" s="81"/>
    </row>
    <row r="79" spans="1:19" ht="12.5">
      <c r="A79" s="81" t="s">
        <v>206</v>
      </c>
      <c r="B79" s="390">
        <f t="shared" si="7"/>
        <v>173</v>
      </c>
      <c r="C79" s="72">
        <f t="shared" ref="C79:C102" si="13">IF(A79&lt;&gt;0,B79/$B$12*100,"")</f>
        <v>0.74223442594817235</v>
      </c>
      <c r="D79" s="390"/>
      <c r="E79" s="775">
        <v>11</v>
      </c>
      <c r="F79" s="72">
        <f t="shared" si="8"/>
        <v>6.3583815028901727</v>
      </c>
      <c r="G79" s="581"/>
      <c r="H79" s="775">
        <v>14</v>
      </c>
      <c r="I79" s="72">
        <f t="shared" si="9"/>
        <v>8.0924855491329488</v>
      </c>
      <c r="J79" s="581"/>
      <c r="K79" s="775">
        <v>14</v>
      </c>
      <c r="L79" s="72">
        <f t="shared" si="10"/>
        <v>8.0924855491329488</v>
      </c>
      <c r="M79" s="581"/>
      <c r="N79" s="775">
        <v>16</v>
      </c>
      <c r="O79" s="72">
        <f t="shared" si="11"/>
        <v>9.2485549132947966</v>
      </c>
      <c r="P79" s="581"/>
      <c r="Q79" s="775">
        <v>118</v>
      </c>
      <c r="R79" s="72">
        <f t="shared" si="12"/>
        <v>68.20809248554913</v>
      </c>
      <c r="S79" s="81"/>
    </row>
    <row r="80" spans="1:19" ht="12.5">
      <c r="A80" s="81" t="s">
        <v>207</v>
      </c>
      <c r="B80" s="390">
        <f t="shared" si="7"/>
        <v>72</v>
      </c>
      <c r="C80" s="72">
        <f t="shared" si="13"/>
        <v>0.30890681311137808</v>
      </c>
      <c r="D80" s="390"/>
      <c r="E80" s="775">
        <v>6</v>
      </c>
      <c r="F80" s="72">
        <f t="shared" si="8"/>
        <v>8.3333333333333321</v>
      </c>
      <c r="G80" s="581"/>
      <c r="H80" s="775">
        <v>5</v>
      </c>
      <c r="I80" s="72">
        <f t="shared" si="9"/>
        <v>6.9444444444444446</v>
      </c>
      <c r="J80" s="581"/>
      <c r="K80" s="775">
        <v>11</v>
      </c>
      <c r="L80" s="72">
        <f t="shared" si="10"/>
        <v>15.277777777777779</v>
      </c>
      <c r="M80" s="581"/>
      <c r="N80" s="775">
        <v>9</v>
      </c>
      <c r="O80" s="72">
        <f t="shared" si="11"/>
        <v>12.5</v>
      </c>
      <c r="P80" s="581"/>
      <c r="Q80" s="775">
        <v>41</v>
      </c>
      <c r="R80" s="72">
        <f t="shared" si="12"/>
        <v>56.944444444444443</v>
      </c>
      <c r="S80" s="81"/>
    </row>
    <row r="81" spans="1:20" ht="7.5" customHeight="1">
      <c r="B81" s="390" t="str">
        <f t="shared" si="7"/>
        <v/>
      </c>
      <c r="C81" s="72" t="str">
        <f t="shared" si="13"/>
        <v/>
      </c>
      <c r="D81" s="390"/>
      <c r="E81" s="390"/>
      <c r="F81" s="72" t="str">
        <f t="shared" si="8"/>
        <v/>
      </c>
      <c r="G81" s="390"/>
      <c r="H81" s="390"/>
      <c r="I81" s="72" t="str">
        <f t="shared" si="9"/>
        <v/>
      </c>
      <c r="J81" s="390"/>
      <c r="K81" s="390"/>
      <c r="L81" s="72" t="str">
        <f t="shared" si="10"/>
        <v/>
      </c>
      <c r="M81" s="390"/>
      <c r="N81" s="390"/>
      <c r="O81" s="72" t="str">
        <f t="shared" si="11"/>
        <v/>
      </c>
      <c r="P81" s="390"/>
      <c r="Q81" s="390"/>
      <c r="R81" s="72" t="str">
        <f t="shared" si="12"/>
        <v/>
      </c>
      <c r="S81" s="390"/>
    </row>
    <row r="82" spans="1:20" s="47" customFormat="1">
      <c r="A82" s="47" t="s">
        <v>468</v>
      </c>
      <c r="B82" s="444">
        <f t="shared" si="7"/>
        <v>2794</v>
      </c>
      <c r="C82" s="19">
        <f t="shared" si="13"/>
        <v>11.987300497683199</v>
      </c>
      <c r="D82" s="444"/>
      <c r="E82" s="444">
        <f>SUM(E83)</f>
        <v>189</v>
      </c>
      <c r="F82" s="19">
        <f t="shared" si="8"/>
        <v>6.7644953471725122</v>
      </c>
      <c r="G82" s="444"/>
      <c r="H82" s="444">
        <f>SUM(H83)</f>
        <v>222</v>
      </c>
      <c r="I82" s="19">
        <f t="shared" si="9"/>
        <v>7.9455977093772372</v>
      </c>
      <c r="J82" s="444"/>
      <c r="K82" s="444">
        <f>SUM(K83)</f>
        <v>263</v>
      </c>
      <c r="L82" s="19">
        <f t="shared" si="10"/>
        <v>9.4130279169649249</v>
      </c>
      <c r="M82" s="444"/>
      <c r="N82" s="444">
        <f>SUM(N83)</f>
        <v>338</v>
      </c>
      <c r="O82" s="19">
        <f t="shared" si="11"/>
        <v>12.097351467430208</v>
      </c>
      <c r="P82" s="444"/>
      <c r="Q82" s="444">
        <f>SUM(Q83)</f>
        <v>1782</v>
      </c>
      <c r="R82" s="19">
        <f t="shared" si="12"/>
        <v>63.779527559055119</v>
      </c>
      <c r="S82" s="444"/>
    </row>
    <row r="83" spans="1:20" ht="12.5">
      <c r="A83" s="81" t="s">
        <v>209</v>
      </c>
      <c r="B83" s="390">
        <f t="shared" si="7"/>
        <v>2794</v>
      </c>
      <c r="C83" s="72">
        <f t="shared" si="13"/>
        <v>11.987300497683199</v>
      </c>
      <c r="D83" s="390"/>
      <c r="E83" s="390">
        <f>SUM(E84:E92)</f>
        <v>189</v>
      </c>
      <c r="F83" s="72">
        <f t="shared" si="8"/>
        <v>6.7644953471725122</v>
      </c>
      <c r="G83" s="390"/>
      <c r="H83" s="390">
        <f>SUM(H84:H92)</f>
        <v>222</v>
      </c>
      <c r="I83" s="72">
        <f t="shared" si="9"/>
        <v>7.9455977093772372</v>
      </c>
      <c r="J83" s="390"/>
      <c r="K83" s="390">
        <f>SUM(K84:K92)</f>
        <v>263</v>
      </c>
      <c r="L83" s="72">
        <f t="shared" si="10"/>
        <v>9.4130279169649249</v>
      </c>
      <c r="M83" s="390"/>
      <c r="N83" s="390">
        <f>SUM(N84:N92)</f>
        <v>338</v>
      </c>
      <c r="O83" s="72">
        <f t="shared" si="11"/>
        <v>12.097351467430208</v>
      </c>
      <c r="P83" s="390"/>
      <c r="Q83" s="390">
        <f>SUM(Q84:Q92)</f>
        <v>1782</v>
      </c>
      <c r="R83" s="72">
        <f t="shared" si="12"/>
        <v>63.779527559055119</v>
      </c>
      <c r="S83" s="390"/>
    </row>
    <row r="84" spans="1:20" ht="12.5">
      <c r="A84" s="33" t="s">
        <v>1456</v>
      </c>
      <c r="B84" s="390">
        <f t="shared" si="7"/>
        <v>330</v>
      </c>
      <c r="C84" s="72">
        <f t="shared" si="13"/>
        <v>1.4158228934271495</v>
      </c>
      <c r="D84" s="390"/>
      <c r="E84" s="775">
        <v>16</v>
      </c>
      <c r="F84" s="72">
        <f t="shared" si="8"/>
        <v>4.8484848484848486</v>
      </c>
      <c r="G84" s="581"/>
      <c r="H84" s="775">
        <v>15</v>
      </c>
      <c r="I84" s="72">
        <f t="shared" si="9"/>
        <v>4.5454545454545459</v>
      </c>
      <c r="J84" s="581"/>
      <c r="K84" s="775">
        <v>20</v>
      </c>
      <c r="L84" s="72">
        <f t="shared" si="10"/>
        <v>6.0606060606060606</v>
      </c>
      <c r="M84" s="581"/>
      <c r="N84" s="775">
        <v>42</v>
      </c>
      <c r="O84" s="72">
        <f t="shared" si="11"/>
        <v>12.727272727272727</v>
      </c>
      <c r="P84" s="581"/>
      <c r="Q84" s="775">
        <v>237</v>
      </c>
      <c r="R84" s="72">
        <f t="shared" si="12"/>
        <v>71.818181818181813</v>
      </c>
      <c r="S84" s="81"/>
    </row>
    <row r="85" spans="1:20" ht="12.5">
      <c r="A85" s="81" t="s">
        <v>210</v>
      </c>
      <c r="B85" s="390">
        <f t="shared" si="7"/>
        <v>411</v>
      </c>
      <c r="C85" s="72">
        <f t="shared" si="13"/>
        <v>1.7633430581774499</v>
      </c>
      <c r="D85" s="390"/>
      <c r="E85" s="775">
        <v>28</v>
      </c>
      <c r="F85" s="72">
        <f t="shared" si="8"/>
        <v>6.8126520681265204</v>
      </c>
      <c r="G85" s="581"/>
      <c r="H85" s="775">
        <v>34</v>
      </c>
      <c r="I85" s="72">
        <f t="shared" si="9"/>
        <v>8.2725060827250605</v>
      </c>
      <c r="J85" s="581"/>
      <c r="K85" s="775">
        <v>38</v>
      </c>
      <c r="L85" s="72">
        <f t="shared" si="10"/>
        <v>9.2457420924574212</v>
      </c>
      <c r="M85" s="581"/>
      <c r="N85" s="775">
        <v>55</v>
      </c>
      <c r="O85" s="72">
        <f t="shared" si="11"/>
        <v>13.381995133819952</v>
      </c>
      <c r="P85" s="581"/>
      <c r="Q85" s="775">
        <v>256</v>
      </c>
      <c r="R85" s="72">
        <f t="shared" si="12"/>
        <v>62.287104622871048</v>
      </c>
      <c r="S85" s="81"/>
    </row>
    <row r="86" spans="1:20" ht="12.5">
      <c r="A86" s="81" t="s">
        <v>212</v>
      </c>
      <c r="B86" s="390">
        <f t="shared" si="7"/>
        <v>510</v>
      </c>
      <c r="C86" s="72">
        <f t="shared" si="13"/>
        <v>2.1880899262055946</v>
      </c>
      <c r="D86" s="390"/>
      <c r="E86" s="775">
        <v>55</v>
      </c>
      <c r="F86" s="72">
        <f t="shared" si="8"/>
        <v>10.784313725490197</v>
      </c>
      <c r="G86" s="581"/>
      <c r="H86" s="775">
        <v>40</v>
      </c>
      <c r="I86" s="72">
        <f t="shared" si="9"/>
        <v>7.8431372549019605</v>
      </c>
      <c r="J86" s="581"/>
      <c r="K86" s="775">
        <v>48</v>
      </c>
      <c r="L86" s="72">
        <f t="shared" si="10"/>
        <v>9.4117647058823533</v>
      </c>
      <c r="M86" s="581"/>
      <c r="N86" s="775">
        <v>51</v>
      </c>
      <c r="O86" s="72">
        <f t="shared" si="11"/>
        <v>10</v>
      </c>
      <c r="P86" s="581"/>
      <c r="Q86" s="775">
        <v>316</v>
      </c>
      <c r="R86" s="72">
        <f t="shared" si="12"/>
        <v>61.96078431372549</v>
      </c>
      <c r="S86" s="81"/>
    </row>
    <row r="87" spans="1:20" ht="12.5">
      <c r="A87" s="81" t="s">
        <v>214</v>
      </c>
      <c r="B87" s="390">
        <f t="shared" si="7"/>
        <v>160</v>
      </c>
      <c r="C87" s="72">
        <f t="shared" si="13"/>
        <v>0.68645958469195123</v>
      </c>
      <c r="D87" s="390"/>
      <c r="E87" s="775">
        <v>8</v>
      </c>
      <c r="F87" s="72">
        <f t="shared" si="8"/>
        <v>5</v>
      </c>
      <c r="G87" s="581"/>
      <c r="H87" s="775">
        <v>23</v>
      </c>
      <c r="I87" s="72">
        <f t="shared" si="9"/>
        <v>14.374999999999998</v>
      </c>
      <c r="J87" s="581"/>
      <c r="K87" s="775">
        <v>22</v>
      </c>
      <c r="L87" s="72">
        <f t="shared" si="10"/>
        <v>13.750000000000002</v>
      </c>
      <c r="M87" s="581"/>
      <c r="N87" s="775">
        <v>16</v>
      </c>
      <c r="O87" s="72">
        <f t="shared" si="11"/>
        <v>10</v>
      </c>
      <c r="P87" s="581"/>
      <c r="Q87" s="775">
        <v>91</v>
      </c>
      <c r="R87" s="72">
        <f t="shared" si="12"/>
        <v>56.875</v>
      </c>
      <c r="S87" s="81"/>
    </row>
    <row r="88" spans="1:20" ht="12.5">
      <c r="A88" s="81" t="s">
        <v>213</v>
      </c>
      <c r="B88" s="390">
        <f t="shared" si="7"/>
        <v>205</v>
      </c>
      <c r="C88" s="72">
        <f t="shared" si="13"/>
        <v>0.87952634288656262</v>
      </c>
      <c r="D88" s="390"/>
      <c r="E88" s="775">
        <v>10</v>
      </c>
      <c r="F88" s="72">
        <f t="shared" si="8"/>
        <v>4.8780487804878048</v>
      </c>
      <c r="G88" s="581"/>
      <c r="H88" s="775">
        <v>19</v>
      </c>
      <c r="I88" s="72">
        <f t="shared" si="9"/>
        <v>9.2682926829268286</v>
      </c>
      <c r="J88" s="581"/>
      <c r="K88" s="775">
        <v>17</v>
      </c>
      <c r="L88" s="72">
        <f t="shared" si="10"/>
        <v>8.2926829268292686</v>
      </c>
      <c r="M88" s="581"/>
      <c r="N88" s="775">
        <v>28</v>
      </c>
      <c r="O88" s="72">
        <f t="shared" si="11"/>
        <v>13.658536585365855</v>
      </c>
      <c r="P88" s="581"/>
      <c r="Q88" s="775">
        <v>131</v>
      </c>
      <c r="R88" s="72">
        <f t="shared" si="12"/>
        <v>63.902439024390247</v>
      </c>
      <c r="S88" s="81"/>
    </row>
    <row r="89" spans="1:20" ht="12.5">
      <c r="A89" s="81" t="s">
        <v>211</v>
      </c>
      <c r="B89" s="390">
        <f t="shared" si="7"/>
        <v>289</v>
      </c>
      <c r="C89" s="72">
        <f t="shared" si="13"/>
        <v>1.2399176248498369</v>
      </c>
      <c r="D89" s="390"/>
      <c r="E89" s="775">
        <v>15</v>
      </c>
      <c r="F89" s="72">
        <f t="shared" si="8"/>
        <v>5.1903114186851207</v>
      </c>
      <c r="G89" s="581"/>
      <c r="H89" s="775">
        <v>25</v>
      </c>
      <c r="I89" s="72">
        <f t="shared" si="9"/>
        <v>8.6505190311418687</v>
      </c>
      <c r="J89" s="581"/>
      <c r="K89" s="775">
        <v>33</v>
      </c>
      <c r="L89" s="72">
        <f t="shared" si="10"/>
        <v>11.418685121107266</v>
      </c>
      <c r="M89" s="581"/>
      <c r="N89" s="775">
        <v>40</v>
      </c>
      <c r="O89" s="72">
        <f t="shared" si="11"/>
        <v>13.84083044982699</v>
      </c>
      <c r="P89" s="581"/>
      <c r="Q89" s="775">
        <v>176</v>
      </c>
      <c r="R89" s="72">
        <f t="shared" si="12"/>
        <v>60.899653979238757</v>
      </c>
      <c r="S89" s="81"/>
    </row>
    <row r="90" spans="1:20" ht="12.5">
      <c r="A90" s="81" t="s">
        <v>215</v>
      </c>
      <c r="B90" s="390">
        <f t="shared" si="7"/>
        <v>303</v>
      </c>
      <c r="C90" s="72">
        <f t="shared" si="13"/>
        <v>1.2999828385103827</v>
      </c>
      <c r="D90" s="390"/>
      <c r="E90" s="775">
        <v>14</v>
      </c>
      <c r="F90" s="72">
        <f t="shared" si="8"/>
        <v>4.6204620462046204</v>
      </c>
      <c r="G90" s="581"/>
      <c r="H90" s="775">
        <v>25</v>
      </c>
      <c r="I90" s="72">
        <f t="shared" si="9"/>
        <v>8.2508250825082499</v>
      </c>
      <c r="J90" s="581"/>
      <c r="K90" s="775">
        <v>27</v>
      </c>
      <c r="L90" s="72">
        <f t="shared" si="10"/>
        <v>8.9108910891089099</v>
      </c>
      <c r="M90" s="581"/>
      <c r="N90" s="775">
        <v>40</v>
      </c>
      <c r="O90" s="72">
        <f t="shared" si="11"/>
        <v>13.201320132013199</v>
      </c>
      <c r="P90" s="581"/>
      <c r="Q90" s="775">
        <v>197</v>
      </c>
      <c r="R90" s="72">
        <f t="shared" si="12"/>
        <v>65.016501650165011</v>
      </c>
      <c r="S90" s="81"/>
    </row>
    <row r="91" spans="1:20" ht="12.5">
      <c r="A91" s="81" t="s">
        <v>948</v>
      </c>
      <c r="B91" s="390">
        <f t="shared" si="7"/>
        <v>275</v>
      </c>
      <c r="C91" s="72">
        <f t="shared" si="13"/>
        <v>1.1798524111892912</v>
      </c>
      <c r="D91" s="390"/>
      <c r="E91" s="775">
        <v>12</v>
      </c>
      <c r="F91" s="72">
        <f t="shared" si="8"/>
        <v>4.3636363636363642</v>
      </c>
      <c r="G91" s="581"/>
      <c r="H91" s="775">
        <v>17</v>
      </c>
      <c r="I91" s="72">
        <f t="shared" si="9"/>
        <v>6.1818181818181817</v>
      </c>
      <c r="J91" s="581"/>
      <c r="K91" s="775">
        <v>27</v>
      </c>
      <c r="L91" s="72">
        <f t="shared" si="10"/>
        <v>9.8181818181818183</v>
      </c>
      <c r="M91" s="581"/>
      <c r="N91" s="775">
        <v>28</v>
      </c>
      <c r="O91" s="72">
        <f t="shared" si="11"/>
        <v>10.181818181818182</v>
      </c>
      <c r="P91" s="581"/>
      <c r="Q91" s="775">
        <v>191</v>
      </c>
      <c r="R91" s="72">
        <f t="shared" si="12"/>
        <v>69.454545454545453</v>
      </c>
      <c r="S91" s="81"/>
      <c r="T91" s="88"/>
    </row>
    <row r="92" spans="1:20" ht="12.5">
      <c r="A92" s="81" t="s">
        <v>403</v>
      </c>
      <c r="B92" s="390">
        <f t="shared" si="7"/>
        <v>311</v>
      </c>
      <c r="C92" s="72">
        <f t="shared" si="13"/>
        <v>1.3343058177449802</v>
      </c>
      <c r="D92" s="390"/>
      <c r="E92" s="775">
        <v>31</v>
      </c>
      <c r="F92" s="72">
        <f t="shared" si="8"/>
        <v>9.9678456591639879</v>
      </c>
      <c r="G92" s="581"/>
      <c r="H92" s="775">
        <v>24</v>
      </c>
      <c r="I92" s="72">
        <f t="shared" si="9"/>
        <v>7.7170418006430879</v>
      </c>
      <c r="J92" s="581"/>
      <c r="K92" s="775">
        <v>31</v>
      </c>
      <c r="L92" s="72">
        <f t="shared" si="10"/>
        <v>9.9678456591639879</v>
      </c>
      <c r="M92" s="581"/>
      <c r="N92" s="775">
        <v>38</v>
      </c>
      <c r="O92" s="72">
        <f t="shared" si="11"/>
        <v>12.218649517684888</v>
      </c>
      <c r="P92" s="581"/>
      <c r="Q92" s="775">
        <v>187</v>
      </c>
      <c r="R92" s="72">
        <f t="shared" si="12"/>
        <v>60.128617363344048</v>
      </c>
      <c r="S92" s="81"/>
    </row>
    <row r="93" spans="1:20" ht="10.5" customHeight="1">
      <c r="B93" s="390" t="str">
        <f t="shared" si="7"/>
        <v/>
      </c>
      <c r="C93" s="72" t="str">
        <f t="shared" si="13"/>
        <v/>
      </c>
      <c r="D93" s="390"/>
      <c r="E93" s="259"/>
      <c r="F93" s="72" t="str">
        <f t="shared" si="8"/>
        <v/>
      </c>
      <c r="G93" s="259"/>
      <c r="H93" s="259"/>
      <c r="I93" s="72" t="str">
        <f t="shared" si="9"/>
        <v/>
      </c>
      <c r="J93" s="259"/>
      <c r="K93" s="259"/>
      <c r="L93" s="72" t="str">
        <f t="shared" si="10"/>
        <v/>
      </c>
      <c r="M93" s="259"/>
      <c r="N93" s="259"/>
      <c r="O93" s="72" t="str">
        <f t="shared" si="11"/>
        <v/>
      </c>
      <c r="P93" s="259"/>
      <c r="Q93" s="259"/>
      <c r="R93" s="72" t="str">
        <f t="shared" si="12"/>
        <v/>
      </c>
      <c r="S93" s="81"/>
    </row>
    <row r="94" spans="1:20" ht="12.5">
      <c r="A94" s="33" t="s">
        <v>1505</v>
      </c>
      <c r="B94" s="390">
        <f t="shared" si="7"/>
        <v>393</v>
      </c>
      <c r="C94" s="72">
        <f t="shared" si="13"/>
        <v>1.6861163548996052</v>
      </c>
      <c r="D94" s="390"/>
      <c r="E94" s="775">
        <v>22</v>
      </c>
      <c r="F94" s="72">
        <f t="shared" si="8"/>
        <v>5.5979643765903306</v>
      </c>
      <c r="G94" s="581"/>
      <c r="H94" s="775">
        <v>32</v>
      </c>
      <c r="I94" s="72">
        <f t="shared" si="9"/>
        <v>8.1424936386768447</v>
      </c>
      <c r="J94" s="581"/>
      <c r="K94" s="775">
        <v>41</v>
      </c>
      <c r="L94" s="72">
        <f t="shared" si="10"/>
        <v>10.432569974554708</v>
      </c>
      <c r="M94" s="581"/>
      <c r="N94" s="775">
        <v>52</v>
      </c>
      <c r="O94" s="72">
        <f t="shared" si="11"/>
        <v>13.231552162849871</v>
      </c>
      <c r="P94" s="581"/>
      <c r="Q94" s="775">
        <v>246</v>
      </c>
      <c r="R94" s="72">
        <f t="shared" si="12"/>
        <v>62.595419847328252</v>
      </c>
      <c r="S94" s="81"/>
    </row>
    <row r="95" spans="1:20" ht="9" customHeight="1">
      <c r="B95" s="390" t="str">
        <f t="shared" si="7"/>
        <v/>
      </c>
      <c r="C95" s="72" t="str">
        <f t="shared" si="13"/>
        <v/>
      </c>
      <c r="D95" s="390"/>
      <c r="E95" s="390"/>
      <c r="F95" s="72" t="str">
        <f t="shared" si="8"/>
        <v/>
      </c>
      <c r="G95" s="390"/>
      <c r="H95" s="390"/>
      <c r="I95" s="72" t="str">
        <f t="shared" si="9"/>
        <v/>
      </c>
      <c r="J95" s="390"/>
      <c r="K95" s="390"/>
      <c r="L95" s="72" t="str">
        <f t="shared" si="10"/>
        <v/>
      </c>
      <c r="M95" s="390"/>
      <c r="N95" s="390"/>
      <c r="O95" s="72" t="str">
        <f t="shared" si="11"/>
        <v/>
      </c>
      <c r="P95" s="390"/>
      <c r="Q95" s="390"/>
      <c r="R95" s="72" t="str">
        <f t="shared" si="12"/>
        <v/>
      </c>
      <c r="S95" s="390"/>
    </row>
    <row r="96" spans="1:20" s="47" customFormat="1">
      <c r="A96" s="47" t="s">
        <v>410</v>
      </c>
      <c r="B96" s="444">
        <f t="shared" si="7"/>
        <v>8423</v>
      </c>
      <c r="C96" s="19">
        <f t="shared" si="13"/>
        <v>36.137806761626912</v>
      </c>
      <c r="D96" s="444"/>
      <c r="E96" s="444">
        <f>SUM(E97:E102)</f>
        <v>195</v>
      </c>
      <c r="F96" s="19">
        <f t="shared" si="8"/>
        <v>2.3150896355217854</v>
      </c>
      <c r="G96" s="444"/>
      <c r="H96" s="444">
        <f>SUM(H97:H102)</f>
        <v>234</v>
      </c>
      <c r="I96" s="19">
        <f t="shared" si="9"/>
        <v>2.7781075626261429</v>
      </c>
      <c r="J96" s="444"/>
      <c r="K96" s="444">
        <f>SUM(K97:K102)</f>
        <v>410</v>
      </c>
      <c r="L96" s="19">
        <f t="shared" si="10"/>
        <v>4.8676243618663184</v>
      </c>
      <c r="M96" s="444"/>
      <c r="N96" s="444">
        <f>SUM(N97:N102)</f>
        <v>656</v>
      </c>
      <c r="O96" s="19">
        <f t="shared" si="11"/>
        <v>7.7881989789861095</v>
      </c>
      <c r="P96" s="444"/>
      <c r="Q96" s="444">
        <f>SUM(Q97:Q102)</f>
        <v>6928</v>
      </c>
      <c r="R96" s="19">
        <f t="shared" si="12"/>
        <v>82.250979460999645</v>
      </c>
      <c r="S96" s="444"/>
    </row>
    <row r="97" spans="1:19" ht="12.5">
      <c r="A97" s="81" t="s">
        <v>411</v>
      </c>
      <c r="B97" s="390">
        <f t="shared" si="7"/>
        <v>2321</v>
      </c>
      <c r="C97" s="72">
        <f t="shared" si="13"/>
        <v>9.9579543504376193</v>
      </c>
      <c r="D97" s="390"/>
      <c r="E97" s="775">
        <v>62</v>
      </c>
      <c r="F97" s="72">
        <f t="shared" si="8"/>
        <v>2.6712623869021974</v>
      </c>
      <c r="G97" s="581"/>
      <c r="H97" s="775">
        <v>81</v>
      </c>
      <c r="I97" s="72">
        <f t="shared" si="9"/>
        <v>3.4898750538560965</v>
      </c>
      <c r="J97" s="581"/>
      <c r="K97" s="775">
        <v>139</v>
      </c>
      <c r="L97" s="72">
        <f t="shared" si="10"/>
        <v>5.9887979319258937</v>
      </c>
      <c r="M97" s="581"/>
      <c r="N97" s="775">
        <v>188</v>
      </c>
      <c r="O97" s="72">
        <f t="shared" si="11"/>
        <v>8.0999569151227906</v>
      </c>
      <c r="P97" s="581"/>
      <c r="Q97" s="775">
        <v>1851</v>
      </c>
      <c r="R97" s="72">
        <f t="shared" si="12"/>
        <v>79.750107712193014</v>
      </c>
      <c r="S97" s="81"/>
    </row>
    <row r="98" spans="1:19" ht="12.5">
      <c r="A98" s="81" t="s">
        <v>412</v>
      </c>
      <c r="B98" s="390">
        <f t="shared" si="7"/>
        <v>1699</v>
      </c>
      <c r="C98" s="72">
        <f t="shared" si="13"/>
        <v>7.289342714947658</v>
      </c>
      <c r="D98" s="390"/>
      <c r="E98" s="775">
        <v>25</v>
      </c>
      <c r="F98" s="72">
        <f t="shared" si="8"/>
        <v>1.4714537963507945</v>
      </c>
      <c r="G98" s="581"/>
      <c r="H98" s="775">
        <v>34</v>
      </c>
      <c r="I98" s="72">
        <f t="shared" si="9"/>
        <v>2.0011771630370805</v>
      </c>
      <c r="J98" s="581"/>
      <c r="K98" s="775">
        <v>95</v>
      </c>
      <c r="L98" s="72">
        <f t="shared" si="10"/>
        <v>5.5915244261330193</v>
      </c>
      <c r="M98" s="581"/>
      <c r="N98" s="775">
        <v>129</v>
      </c>
      <c r="O98" s="72">
        <f t="shared" si="11"/>
        <v>7.5927015891701002</v>
      </c>
      <c r="P98" s="581"/>
      <c r="Q98" s="775">
        <v>1416</v>
      </c>
      <c r="R98" s="72">
        <f t="shared" si="12"/>
        <v>83.343143025309004</v>
      </c>
      <c r="S98" s="81"/>
    </row>
    <row r="99" spans="1:19" ht="12.5">
      <c r="A99" s="81" t="s">
        <v>413</v>
      </c>
      <c r="B99" s="390">
        <f t="shared" si="7"/>
        <v>1737</v>
      </c>
      <c r="C99" s="72">
        <f t="shared" si="13"/>
        <v>7.4523768663119956</v>
      </c>
      <c r="D99" s="390"/>
      <c r="E99" s="775">
        <v>49</v>
      </c>
      <c r="F99" s="72">
        <f t="shared" si="8"/>
        <v>2.8209556706966032</v>
      </c>
      <c r="G99" s="581"/>
      <c r="H99" s="775">
        <v>57</v>
      </c>
      <c r="I99" s="72">
        <f t="shared" si="9"/>
        <v>3.2815198618307431</v>
      </c>
      <c r="J99" s="581"/>
      <c r="K99" s="775">
        <v>74</v>
      </c>
      <c r="L99" s="72">
        <f t="shared" si="10"/>
        <v>4.2602187679907884</v>
      </c>
      <c r="M99" s="581"/>
      <c r="N99" s="775">
        <v>158</v>
      </c>
      <c r="O99" s="72">
        <f t="shared" si="11"/>
        <v>9.0961427748992527</v>
      </c>
      <c r="P99" s="581"/>
      <c r="Q99" s="775">
        <v>1399</v>
      </c>
      <c r="R99" s="72">
        <f t="shared" si="12"/>
        <v>80.541162924582608</v>
      </c>
      <c r="S99" s="81"/>
    </row>
    <row r="100" spans="1:19" ht="12.5">
      <c r="A100" s="81" t="s">
        <v>414</v>
      </c>
      <c r="B100" s="390">
        <f t="shared" si="7"/>
        <v>1120</v>
      </c>
      <c r="C100" s="72">
        <f t="shared" si="13"/>
        <v>4.8052170928436588</v>
      </c>
      <c r="D100" s="390"/>
      <c r="E100" s="775">
        <v>14</v>
      </c>
      <c r="F100" s="72">
        <f t="shared" si="8"/>
        <v>1.25</v>
      </c>
      <c r="G100" s="581"/>
      <c r="H100" s="775">
        <v>27</v>
      </c>
      <c r="I100" s="72">
        <f t="shared" si="9"/>
        <v>2.410714285714286</v>
      </c>
      <c r="J100" s="581"/>
      <c r="K100" s="775">
        <v>41</v>
      </c>
      <c r="L100" s="72">
        <f t="shared" si="10"/>
        <v>3.660714285714286</v>
      </c>
      <c r="M100" s="581"/>
      <c r="N100" s="775">
        <v>79</v>
      </c>
      <c r="O100" s="72">
        <f t="shared" si="11"/>
        <v>7.0535714285714288</v>
      </c>
      <c r="P100" s="581"/>
      <c r="Q100" s="775">
        <v>959</v>
      </c>
      <c r="R100" s="72">
        <f t="shared" si="12"/>
        <v>85.625</v>
      </c>
      <c r="S100" s="81"/>
    </row>
    <row r="101" spans="1:19" ht="12.5">
      <c r="A101" s="81" t="s">
        <v>568</v>
      </c>
      <c r="B101" s="390">
        <f>IF(A101&lt;&gt;0,E101+H101+K101+N101+Q101,"")</f>
        <v>1093</v>
      </c>
      <c r="C101" s="72">
        <f>IF(A101&lt;&gt;0,B101/$B$12*100,"")</f>
        <v>4.6893770379268922</v>
      </c>
      <c r="D101" s="390"/>
      <c r="E101" s="775">
        <v>41</v>
      </c>
      <c r="F101" s="72">
        <f t="shared" si="8"/>
        <v>3.7511436413540711</v>
      </c>
      <c r="G101" s="581"/>
      <c r="H101" s="775">
        <v>33</v>
      </c>
      <c r="I101" s="72">
        <f t="shared" si="9"/>
        <v>3.019213174748399</v>
      </c>
      <c r="J101" s="581"/>
      <c r="K101" s="775">
        <v>51</v>
      </c>
      <c r="L101" s="72">
        <f t="shared" si="10"/>
        <v>4.6660567246111615</v>
      </c>
      <c r="M101" s="581"/>
      <c r="N101" s="775">
        <v>87</v>
      </c>
      <c r="O101" s="72">
        <f t="shared" si="11"/>
        <v>7.9597438243366874</v>
      </c>
      <c r="P101" s="581"/>
      <c r="Q101" s="775">
        <v>881</v>
      </c>
      <c r="R101" s="72">
        <f>IF($A101&lt;&gt;0,Q101/$B101*100,"")</f>
        <v>80.603842634949686</v>
      </c>
      <c r="S101" s="81"/>
    </row>
    <row r="102" spans="1:19" ht="12.5">
      <c r="A102" s="33" t="s">
        <v>1535</v>
      </c>
      <c r="B102" s="390">
        <f t="shared" si="7"/>
        <v>453</v>
      </c>
      <c r="C102" s="72">
        <f t="shared" si="13"/>
        <v>1.9435386991590871</v>
      </c>
      <c r="D102" s="390"/>
      <c r="E102" s="775">
        <v>4</v>
      </c>
      <c r="F102" s="72">
        <f t="shared" si="8"/>
        <v>0.88300220750551872</v>
      </c>
      <c r="G102" s="581"/>
      <c r="H102" s="775">
        <v>2</v>
      </c>
      <c r="I102" s="72">
        <f t="shared" si="9"/>
        <v>0.44150110375275936</v>
      </c>
      <c r="J102" s="581"/>
      <c r="K102" s="775">
        <v>10</v>
      </c>
      <c r="L102" s="72">
        <f t="shared" si="10"/>
        <v>2.2075055187637971</v>
      </c>
      <c r="M102" s="581"/>
      <c r="N102" s="775">
        <v>15</v>
      </c>
      <c r="O102" s="72">
        <f t="shared" si="11"/>
        <v>3.3112582781456954</v>
      </c>
      <c r="P102" s="581"/>
      <c r="Q102" s="775">
        <v>422</v>
      </c>
      <c r="R102" s="72">
        <f>IF($A102&lt;&gt;0,Q102/$B102*100,"")</f>
        <v>93.156732891832235</v>
      </c>
      <c r="S102" s="81"/>
    </row>
    <row r="103" spans="1:19" ht="6.75" customHeight="1" thickBot="1"/>
    <row r="104" spans="1:19" ht="10.5" customHeight="1">
      <c r="A104" s="83"/>
      <c r="B104" s="129"/>
      <c r="C104" s="578"/>
      <c r="D104" s="58"/>
      <c r="E104" s="132"/>
      <c r="F104" s="57"/>
      <c r="G104" s="57"/>
      <c r="H104" s="132"/>
      <c r="I104" s="58"/>
      <c r="J104" s="58"/>
      <c r="K104" s="132"/>
      <c r="L104" s="58"/>
      <c r="M104" s="58"/>
      <c r="N104" s="132"/>
      <c r="O104" s="58"/>
      <c r="P104" s="58"/>
      <c r="Q104" s="132"/>
      <c r="R104" s="58"/>
      <c r="S104" s="58"/>
    </row>
    <row r="105" spans="1:19">
      <c r="A105" s="14" t="s">
        <v>1816</v>
      </c>
    </row>
    <row r="106" spans="1:19">
      <c r="A106" s="81" t="s">
        <v>1230</v>
      </c>
    </row>
    <row r="107" spans="1:19" ht="8.25" customHeight="1"/>
    <row r="108" spans="1:19">
      <c r="A108" s="81" t="s">
        <v>1231</v>
      </c>
    </row>
    <row r="109" spans="1:19">
      <c r="A109" s="81" t="s">
        <v>1232</v>
      </c>
    </row>
  </sheetData>
  <mergeCells count="6">
    <mergeCell ref="Q8:R8"/>
    <mergeCell ref="B8:C8"/>
    <mergeCell ref="E8:F8"/>
    <mergeCell ref="H8:I8"/>
    <mergeCell ref="K8:L8"/>
    <mergeCell ref="N8:O8"/>
  </mergeCells>
  <conditionalFormatting sqref="A58">
    <cfRule type="cellIs" dxfId="0" priority="1" operator="equal">
      <formula>0</formula>
    </cfRule>
  </conditionalFormatting>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theme="4" tint="-0.249977111117893"/>
  </sheetPr>
  <dimension ref="A1:T59"/>
  <sheetViews>
    <sheetView showZeros="0" workbookViewId="0">
      <selection activeCell="A2" sqref="A2"/>
    </sheetView>
  </sheetViews>
  <sheetFormatPr baseColWidth="10" defaultColWidth="9.1796875" defaultRowHeight="12.5"/>
  <cols>
    <col min="1" max="1" width="34.54296875" style="81" customWidth="1"/>
    <col min="2" max="2" width="5.54296875" style="827" customWidth="1"/>
    <col min="3" max="3" width="7.453125" style="813" customWidth="1"/>
    <col min="4" max="4" width="2.54296875" style="813" customWidth="1"/>
    <col min="5" max="5" width="4.54296875" style="812" customWidth="1"/>
    <col min="6" max="6" width="7.453125" style="813" customWidth="1"/>
    <col min="7" max="7" width="2.54296875" style="813" customWidth="1"/>
    <col min="8" max="8" width="4.54296875" style="812" customWidth="1"/>
    <col min="9" max="9" width="7.1796875" style="89" customWidth="1"/>
    <col min="10" max="10" width="2.54296875" style="89" customWidth="1"/>
    <col min="11" max="11" width="4.54296875" style="812" customWidth="1"/>
    <col min="12" max="12" width="6.453125" style="89" customWidth="1"/>
    <col min="13" max="13" width="2.54296875" style="89" customWidth="1"/>
    <col min="14" max="14" width="4.54296875" style="827" customWidth="1"/>
    <col min="15" max="15" width="7.453125" style="89" customWidth="1"/>
    <col min="16" max="16" width="2.54296875" style="89" customWidth="1"/>
    <col min="17" max="17" width="4.54296875" style="812" customWidth="1"/>
    <col min="18" max="18" width="6.54296875" style="89" customWidth="1"/>
    <col min="19" max="19" width="2.54296875" style="812" customWidth="1"/>
    <col min="20" max="256" width="9.1796875" style="81"/>
    <col min="257" max="257" width="34.54296875" style="81" customWidth="1"/>
    <col min="258" max="258" width="5.54296875" style="81" customWidth="1"/>
    <col min="259" max="259" width="7.453125" style="81" customWidth="1"/>
    <col min="260" max="260" width="2.54296875" style="81" customWidth="1"/>
    <col min="261" max="261" width="4.54296875" style="81" customWidth="1"/>
    <col min="262" max="262" width="7.453125" style="81" customWidth="1"/>
    <col min="263" max="263" width="2.54296875" style="81" customWidth="1"/>
    <col min="264" max="264" width="4.54296875" style="81" customWidth="1"/>
    <col min="265" max="265" width="7.1796875" style="81" customWidth="1"/>
    <col min="266" max="266" width="2.54296875" style="81" customWidth="1"/>
    <col min="267" max="267" width="4.54296875" style="81" customWidth="1"/>
    <col min="268" max="268" width="6.453125" style="81" customWidth="1"/>
    <col min="269" max="269" width="2.54296875" style="81" customWidth="1"/>
    <col min="270" max="270" width="4.54296875" style="81" customWidth="1"/>
    <col min="271" max="271" width="7.453125" style="81" customWidth="1"/>
    <col min="272" max="272" width="2.54296875" style="81" customWidth="1"/>
    <col min="273" max="273" width="4.54296875" style="81" customWidth="1"/>
    <col min="274" max="274" width="6.54296875" style="81" customWidth="1"/>
    <col min="275" max="275" width="2.54296875" style="81" customWidth="1"/>
    <col min="276" max="512" width="9.1796875" style="81"/>
    <col min="513" max="513" width="34.54296875" style="81" customWidth="1"/>
    <col min="514" max="514" width="5.54296875" style="81" customWidth="1"/>
    <col min="515" max="515" width="7.453125" style="81" customWidth="1"/>
    <col min="516" max="516" width="2.54296875" style="81" customWidth="1"/>
    <col min="517" max="517" width="4.54296875" style="81" customWidth="1"/>
    <col min="518" max="518" width="7.453125" style="81" customWidth="1"/>
    <col min="519" max="519" width="2.54296875" style="81" customWidth="1"/>
    <col min="520" max="520" width="4.54296875" style="81" customWidth="1"/>
    <col min="521" max="521" width="7.1796875" style="81" customWidth="1"/>
    <col min="522" max="522" width="2.54296875" style="81" customWidth="1"/>
    <col min="523" max="523" width="4.54296875" style="81" customWidth="1"/>
    <col min="524" max="524" width="6.453125" style="81" customWidth="1"/>
    <col min="525" max="525" width="2.54296875" style="81" customWidth="1"/>
    <col min="526" max="526" width="4.54296875" style="81" customWidth="1"/>
    <col min="527" max="527" width="7.453125" style="81" customWidth="1"/>
    <col min="528" max="528" width="2.54296875" style="81" customWidth="1"/>
    <col min="529" max="529" width="4.54296875" style="81" customWidth="1"/>
    <col min="530" max="530" width="6.54296875" style="81" customWidth="1"/>
    <col min="531" max="531" width="2.54296875" style="81" customWidth="1"/>
    <col min="532" max="768" width="9.1796875" style="81"/>
    <col min="769" max="769" width="34.54296875" style="81" customWidth="1"/>
    <col min="770" max="770" width="5.54296875" style="81" customWidth="1"/>
    <col min="771" max="771" width="7.453125" style="81" customWidth="1"/>
    <col min="772" max="772" width="2.54296875" style="81" customWidth="1"/>
    <col min="773" max="773" width="4.54296875" style="81" customWidth="1"/>
    <col min="774" max="774" width="7.453125" style="81" customWidth="1"/>
    <col min="775" max="775" width="2.54296875" style="81" customWidth="1"/>
    <col min="776" max="776" width="4.54296875" style="81" customWidth="1"/>
    <col min="777" max="777" width="7.1796875" style="81" customWidth="1"/>
    <col min="778" max="778" width="2.54296875" style="81" customWidth="1"/>
    <col min="779" max="779" width="4.54296875" style="81" customWidth="1"/>
    <col min="780" max="780" width="6.453125" style="81" customWidth="1"/>
    <col min="781" max="781" width="2.54296875" style="81" customWidth="1"/>
    <col min="782" max="782" width="4.54296875" style="81" customWidth="1"/>
    <col min="783" max="783" width="7.453125" style="81" customWidth="1"/>
    <col min="784" max="784" width="2.54296875" style="81" customWidth="1"/>
    <col min="785" max="785" width="4.54296875" style="81" customWidth="1"/>
    <col min="786" max="786" width="6.54296875" style="81" customWidth="1"/>
    <col min="787" max="787" width="2.54296875" style="81" customWidth="1"/>
    <col min="788" max="1024" width="9.1796875" style="81"/>
    <col min="1025" max="1025" width="34.54296875" style="81" customWidth="1"/>
    <col min="1026" max="1026" width="5.54296875" style="81" customWidth="1"/>
    <col min="1027" max="1027" width="7.453125" style="81" customWidth="1"/>
    <col min="1028" max="1028" width="2.54296875" style="81" customWidth="1"/>
    <col min="1029" max="1029" width="4.54296875" style="81" customWidth="1"/>
    <col min="1030" max="1030" width="7.453125" style="81" customWidth="1"/>
    <col min="1031" max="1031" width="2.54296875" style="81" customWidth="1"/>
    <col min="1032" max="1032" width="4.54296875" style="81" customWidth="1"/>
    <col min="1033" max="1033" width="7.1796875" style="81" customWidth="1"/>
    <col min="1034" max="1034" width="2.54296875" style="81" customWidth="1"/>
    <col min="1035" max="1035" width="4.54296875" style="81" customWidth="1"/>
    <col min="1036" max="1036" width="6.453125" style="81" customWidth="1"/>
    <col min="1037" max="1037" width="2.54296875" style="81" customWidth="1"/>
    <col min="1038" max="1038" width="4.54296875" style="81" customWidth="1"/>
    <col min="1039" max="1039" width="7.453125" style="81" customWidth="1"/>
    <col min="1040" max="1040" width="2.54296875" style="81" customWidth="1"/>
    <col min="1041" max="1041" width="4.54296875" style="81" customWidth="1"/>
    <col min="1042" max="1042" width="6.54296875" style="81" customWidth="1"/>
    <col min="1043" max="1043" width="2.54296875" style="81" customWidth="1"/>
    <col min="1044" max="1280" width="9.1796875" style="81"/>
    <col min="1281" max="1281" width="34.54296875" style="81" customWidth="1"/>
    <col min="1282" max="1282" width="5.54296875" style="81" customWidth="1"/>
    <col min="1283" max="1283" width="7.453125" style="81" customWidth="1"/>
    <col min="1284" max="1284" width="2.54296875" style="81" customWidth="1"/>
    <col min="1285" max="1285" width="4.54296875" style="81" customWidth="1"/>
    <col min="1286" max="1286" width="7.453125" style="81" customWidth="1"/>
    <col min="1287" max="1287" width="2.54296875" style="81" customWidth="1"/>
    <col min="1288" max="1288" width="4.54296875" style="81" customWidth="1"/>
    <col min="1289" max="1289" width="7.1796875" style="81" customWidth="1"/>
    <col min="1290" max="1290" width="2.54296875" style="81" customWidth="1"/>
    <col min="1291" max="1291" width="4.54296875" style="81" customWidth="1"/>
    <col min="1292" max="1292" width="6.453125" style="81" customWidth="1"/>
    <col min="1293" max="1293" width="2.54296875" style="81" customWidth="1"/>
    <col min="1294" max="1294" width="4.54296875" style="81" customWidth="1"/>
    <col min="1295" max="1295" width="7.453125" style="81" customWidth="1"/>
    <col min="1296" max="1296" width="2.54296875" style="81" customWidth="1"/>
    <col min="1297" max="1297" width="4.54296875" style="81" customWidth="1"/>
    <col min="1298" max="1298" width="6.54296875" style="81" customWidth="1"/>
    <col min="1299" max="1299" width="2.54296875" style="81" customWidth="1"/>
    <col min="1300" max="1536" width="9.1796875" style="81"/>
    <col min="1537" max="1537" width="34.54296875" style="81" customWidth="1"/>
    <col min="1538" max="1538" width="5.54296875" style="81" customWidth="1"/>
    <col min="1539" max="1539" width="7.453125" style="81" customWidth="1"/>
    <col min="1540" max="1540" width="2.54296875" style="81" customWidth="1"/>
    <col min="1541" max="1541" width="4.54296875" style="81" customWidth="1"/>
    <col min="1542" max="1542" width="7.453125" style="81" customWidth="1"/>
    <col min="1543" max="1543" width="2.54296875" style="81" customWidth="1"/>
    <col min="1544" max="1544" width="4.54296875" style="81" customWidth="1"/>
    <col min="1545" max="1545" width="7.1796875" style="81" customWidth="1"/>
    <col min="1546" max="1546" width="2.54296875" style="81" customWidth="1"/>
    <col min="1547" max="1547" width="4.54296875" style="81" customWidth="1"/>
    <col min="1548" max="1548" width="6.453125" style="81" customWidth="1"/>
    <col min="1549" max="1549" width="2.54296875" style="81" customWidth="1"/>
    <col min="1550" max="1550" width="4.54296875" style="81" customWidth="1"/>
    <col min="1551" max="1551" width="7.453125" style="81" customWidth="1"/>
    <col min="1552" max="1552" width="2.54296875" style="81" customWidth="1"/>
    <col min="1553" max="1553" width="4.54296875" style="81" customWidth="1"/>
    <col min="1554" max="1554" width="6.54296875" style="81" customWidth="1"/>
    <col min="1555" max="1555" width="2.54296875" style="81" customWidth="1"/>
    <col min="1556" max="1792" width="9.1796875" style="81"/>
    <col min="1793" max="1793" width="34.54296875" style="81" customWidth="1"/>
    <col min="1794" max="1794" width="5.54296875" style="81" customWidth="1"/>
    <col min="1795" max="1795" width="7.453125" style="81" customWidth="1"/>
    <col min="1796" max="1796" width="2.54296875" style="81" customWidth="1"/>
    <col min="1797" max="1797" width="4.54296875" style="81" customWidth="1"/>
    <col min="1798" max="1798" width="7.453125" style="81" customWidth="1"/>
    <col min="1799" max="1799" width="2.54296875" style="81" customWidth="1"/>
    <col min="1800" max="1800" width="4.54296875" style="81" customWidth="1"/>
    <col min="1801" max="1801" width="7.1796875" style="81" customWidth="1"/>
    <col min="1802" max="1802" width="2.54296875" style="81" customWidth="1"/>
    <col min="1803" max="1803" width="4.54296875" style="81" customWidth="1"/>
    <col min="1804" max="1804" width="6.453125" style="81" customWidth="1"/>
    <col min="1805" max="1805" width="2.54296875" style="81" customWidth="1"/>
    <col min="1806" max="1806" width="4.54296875" style="81" customWidth="1"/>
    <col min="1807" max="1807" width="7.453125" style="81" customWidth="1"/>
    <col min="1808" max="1808" width="2.54296875" style="81" customWidth="1"/>
    <col min="1809" max="1809" width="4.54296875" style="81" customWidth="1"/>
    <col min="1810" max="1810" width="6.54296875" style="81" customWidth="1"/>
    <col min="1811" max="1811" width="2.54296875" style="81" customWidth="1"/>
    <col min="1812" max="2048" width="9.1796875" style="81"/>
    <col min="2049" max="2049" width="34.54296875" style="81" customWidth="1"/>
    <col min="2050" max="2050" width="5.54296875" style="81" customWidth="1"/>
    <col min="2051" max="2051" width="7.453125" style="81" customWidth="1"/>
    <col min="2052" max="2052" width="2.54296875" style="81" customWidth="1"/>
    <col min="2053" max="2053" width="4.54296875" style="81" customWidth="1"/>
    <col min="2054" max="2054" width="7.453125" style="81" customWidth="1"/>
    <col min="2055" max="2055" width="2.54296875" style="81" customWidth="1"/>
    <col min="2056" max="2056" width="4.54296875" style="81" customWidth="1"/>
    <col min="2057" max="2057" width="7.1796875" style="81" customWidth="1"/>
    <col min="2058" max="2058" width="2.54296875" style="81" customWidth="1"/>
    <col min="2059" max="2059" width="4.54296875" style="81" customWidth="1"/>
    <col min="2060" max="2060" width="6.453125" style="81" customWidth="1"/>
    <col min="2061" max="2061" width="2.54296875" style="81" customWidth="1"/>
    <col min="2062" max="2062" width="4.54296875" style="81" customWidth="1"/>
    <col min="2063" max="2063" width="7.453125" style="81" customWidth="1"/>
    <col min="2064" max="2064" width="2.54296875" style="81" customWidth="1"/>
    <col min="2065" max="2065" width="4.54296875" style="81" customWidth="1"/>
    <col min="2066" max="2066" width="6.54296875" style="81" customWidth="1"/>
    <col min="2067" max="2067" width="2.54296875" style="81" customWidth="1"/>
    <col min="2068" max="2304" width="9.1796875" style="81"/>
    <col min="2305" max="2305" width="34.54296875" style="81" customWidth="1"/>
    <col min="2306" max="2306" width="5.54296875" style="81" customWidth="1"/>
    <col min="2307" max="2307" width="7.453125" style="81" customWidth="1"/>
    <col min="2308" max="2308" width="2.54296875" style="81" customWidth="1"/>
    <col min="2309" max="2309" width="4.54296875" style="81" customWidth="1"/>
    <col min="2310" max="2310" width="7.453125" style="81" customWidth="1"/>
    <col min="2311" max="2311" width="2.54296875" style="81" customWidth="1"/>
    <col min="2312" max="2312" width="4.54296875" style="81" customWidth="1"/>
    <col min="2313" max="2313" width="7.1796875" style="81" customWidth="1"/>
    <col min="2314" max="2314" width="2.54296875" style="81" customWidth="1"/>
    <col min="2315" max="2315" width="4.54296875" style="81" customWidth="1"/>
    <col min="2316" max="2316" width="6.453125" style="81" customWidth="1"/>
    <col min="2317" max="2317" width="2.54296875" style="81" customWidth="1"/>
    <col min="2318" max="2318" width="4.54296875" style="81" customWidth="1"/>
    <col min="2319" max="2319" width="7.453125" style="81" customWidth="1"/>
    <col min="2320" max="2320" width="2.54296875" style="81" customWidth="1"/>
    <col min="2321" max="2321" width="4.54296875" style="81" customWidth="1"/>
    <col min="2322" max="2322" width="6.54296875" style="81" customWidth="1"/>
    <col min="2323" max="2323" width="2.54296875" style="81" customWidth="1"/>
    <col min="2324" max="2560" width="9.1796875" style="81"/>
    <col min="2561" max="2561" width="34.54296875" style="81" customWidth="1"/>
    <col min="2562" max="2562" width="5.54296875" style="81" customWidth="1"/>
    <col min="2563" max="2563" width="7.453125" style="81" customWidth="1"/>
    <col min="2564" max="2564" width="2.54296875" style="81" customWidth="1"/>
    <col min="2565" max="2565" width="4.54296875" style="81" customWidth="1"/>
    <col min="2566" max="2566" width="7.453125" style="81" customWidth="1"/>
    <col min="2567" max="2567" width="2.54296875" style="81" customWidth="1"/>
    <col min="2568" max="2568" width="4.54296875" style="81" customWidth="1"/>
    <col min="2569" max="2569" width="7.1796875" style="81" customWidth="1"/>
    <col min="2570" max="2570" width="2.54296875" style="81" customWidth="1"/>
    <col min="2571" max="2571" width="4.54296875" style="81" customWidth="1"/>
    <col min="2572" max="2572" width="6.453125" style="81" customWidth="1"/>
    <col min="2573" max="2573" width="2.54296875" style="81" customWidth="1"/>
    <col min="2574" max="2574" width="4.54296875" style="81" customWidth="1"/>
    <col min="2575" max="2575" width="7.453125" style="81" customWidth="1"/>
    <col min="2576" max="2576" width="2.54296875" style="81" customWidth="1"/>
    <col min="2577" max="2577" width="4.54296875" style="81" customWidth="1"/>
    <col min="2578" max="2578" width="6.54296875" style="81" customWidth="1"/>
    <col min="2579" max="2579" width="2.54296875" style="81" customWidth="1"/>
    <col min="2580" max="2816" width="9.1796875" style="81"/>
    <col min="2817" max="2817" width="34.54296875" style="81" customWidth="1"/>
    <col min="2818" max="2818" width="5.54296875" style="81" customWidth="1"/>
    <col min="2819" max="2819" width="7.453125" style="81" customWidth="1"/>
    <col min="2820" max="2820" width="2.54296875" style="81" customWidth="1"/>
    <col min="2821" max="2821" width="4.54296875" style="81" customWidth="1"/>
    <col min="2822" max="2822" width="7.453125" style="81" customWidth="1"/>
    <col min="2823" max="2823" width="2.54296875" style="81" customWidth="1"/>
    <col min="2824" max="2824" width="4.54296875" style="81" customWidth="1"/>
    <col min="2825" max="2825" width="7.1796875" style="81" customWidth="1"/>
    <col min="2826" max="2826" width="2.54296875" style="81" customWidth="1"/>
    <col min="2827" max="2827" width="4.54296875" style="81" customWidth="1"/>
    <col min="2828" max="2828" width="6.453125" style="81" customWidth="1"/>
    <col min="2829" max="2829" width="2.54296875" style="81" customWidth="1"/>
    <col min="2830" max="2830" width="4.54296875" style="81" customWidth="1"/>
    <col min="2831" max="2831" width="7.453125" style="81" customWidth="1"/>
    <col min="2832" max="2832" width="2.54296875" style="81" customWidth="1"/>
    <col min="2833" max="2833" width="4.54296875" style="81" customWidth="1"/>
    <col min="2834" max="2834" width="6.54296875" style="81" customWidth="1"/>
    <col min="2835" max="2835" width="2.54296875" style="81" customWidth="1"/>
    <col min="2836" max="3072" width="9.1796875" style="81"/>
    <col min="3073" max="3073" width="34.54296875" style="81" customWidth="1"/>
    <col min="3074" max="3074" width="5.54296875" style="81" customWidth="1"/>
    <col min="3075" max="3075" width="7.453125" style="81" customWidth="1"/>
    <col min="3076" max="3076" width="2.54296875" style="81" customWidth="1"/>
    <col min="3077" max="3077" width="4.54296875" style="81" customWidth="1"/>
    <col min="3078" max="3078" width="7.453125" style="81" customWidth="1"/>
    <col min="3079" max="3079" width="2.54296875" style="81" customWidth="1"/>
    <col min="3080" max="3080" width="4.54296875" style="81" customWidth="1"/>
    <col min="3081" max="3081" width="7.1796875" style="81" customWidth="1"/>
    <col min="3082" max="3082" width="2.54296875" style="81" customWidth="1"/>
    <col min="3083" max="3083" width="4.54296875" style="81" customWidth="1"/>
    <col min="3084" max="3084" width="6.453125" style="81" customWidth="1"/>
    <col min="3085" max="3085" width="2.54296875" style="81" customWidth="1"/>
    <col min="3086" max="3086" width="4.54296875" style="81" customWidth="1"/>
    <col min="3087" max="3087" width="7.453125" style="81" customWidth="1"/>
    <col min="3088" max="3088" width="2.54296875" style="81" customWidth="1"/>
    <col min="3089" max="3089" width="4.54296875" style="81" customWidth="1"/>
    <col min="3090" max="3090" width="6.54296875" style="81" customWidth="1"/>
    <col min="3091" max="3091" width="2.54296875" style="81" customWidth="1"/>
    <col min="3092" max="3328" width="9.1796875" style="81"/>
    <col min="3329" max="3329" width="34.54296875" style="81" customWidth="1"/>
    <col min="3330" max="3330" width="5.54296875" style="81" customWidth="1"/>
    <col min="3331" max="3331" width="7.453125" style="81" customWidth="1"/>
    <col min="3332" max="3332" width="2.54296875" style="81" customWidth="1"/>
    <col min="3333" max="3333" width="4.54296875" style="81" customWidth="1"/>
    <col min="3334" max="3334" width="7.453125" style="81" customWidth="1"/>
    <col min="3335" max="3335" width="2.54296875" style="81" customWidth="1"/>
    <col min="3336" max="3336" width="4.54296875" style="81" customWidth="1"/>
    <col min="3337" max="3337" width="7.1796875" style="81" customWidth="1"/>
    <col min="3338" max="3338" width="2.54296875" style="81" customWidth="1"/>
    <col min="3339" max="3339" width="4.54296875" style="81" customWidth="1"/>
    <col min="3340" max="3340" width="6.453125" style="81" customWidth="1"/>
    <col min="3341" max="3341" width="2.54296875" style="81" customWidth="1"/>
    <col min="3342" max="3342" width="4.54296875" style="81" customWidth="1"/>
    <col min="3343" max="3343" width="7.453125" style="81" customWidth="1"/>
    <col min="3344" max="3344" width="2.54296875" style="81" customWidth="1"/>
    <col min="3345" max="3345" width="4.54296875" style="81" customWidth="1"/>
    <col min="3346" max="3346" width="6.54296875" style="81" customWidth="1"/>
    <col min="3347" max="3347" width="2.54296875" style="81" customWidth="1"/>
    <col min="3348" max="3584" width="9.1796875" style="81"/>
    <col min="3585" max="3585" width="34.54296875" style="81" customWidth="1"/>
    <col min="3586" max="3586" width="5.54296875" style="81" customWidth="1"/>
    <col min="3587" max="3587" width="7.453125" style="81" customWidth="1"/>
    <col min="3588" max="3588" width="2.54296875" style="81" customWidth="1"/>
    <col min="3589" max="3589" width="4.54296875" style="81" customWidth="1"/>
    <col min="3590" max="3590" width="7.453125" style="81" customWidth="1"/>
    <col min="3591" max="3591" width="2.54296875" style="81" customWidth="1"/>
    <col min="3592" max="3592" width="4.54296875" style="81" customWidth="1"/>
    <col min="3593" max="3593" width="7.1796875" style="81" customWidth="1"/>
    <col min="3594" max="3594" width="2.54296875" style="81" customWidth="1"/>
    <col min="3595" max="3595" width="4.54296875" style="81" customWidth="1"/>
    <col min="3596" max="3596" width="6.453125" style="81" customWidth="1"/>
    <col min="3597" max="3597" width="2.54296875" style="81" customWidth="1"/>
    <col min="3598" max="3598" width="4.54296875" style="81" customWidth="1"/>
    <col min="3599" max="3599" width="7.453125" style="81" customWidth="1"/>
    <col min="3600" max="3600" width="2.54296875" style="81" customWidth="1"/>
    <col min="3601" max="3601" width="4.54296875" style="81" customWidth="1"/>
    <col min="3602" max="3602" width="6.54296875" style="81" customWidth="1"/>
    <col min="3603" max="3603" width="2.54296875" style="81" customWidth="1"/>
    <col min="3604" max="3840" width="9.1796875" style="81"/>
    <col min="3841" max="3841" width="34.54296875" style="81" customWidth="1"/>
    <col min="3842" max="3842" width="5.54296875" style="81" customWidth="1"/>
    <col min="3843" max="3843" width="7.453125" style="81" customWidth="1"/>
    <col min="3844" max="3844" width="2.54296875" style="81" customWidth="1"/>
    <col min="3845" max="3845" width="4.54296875" style="81" customWidth="1"/>
    <col min="3846" max="3846" width="7.453125" style="81" customWidth="1"/>
    <col min="3847" max="3847" width="2.54296875" style="81" customWidth="1"/>
    <col min="3848" max="3848" width="4.54296875" style="81" customWidth="1"/>
    <col min="3849" max="3849" width="7.1796875" style="81" customWidth="1"/>
    <col min="3850" max="3850" width="2.54296875" style="81" customWidth="1"/>
    <col min="3851" max="3851" width="4.54296875" style="81" customWidth="1"/>
    <col min="3852" max="3852" width="6.453125" style="81" customWidth="1"/>
    <col min="3853" max="3853" width="2.54296875" style="81" customWidth="1"/>
    <col min="3854" max="3854" width="4.54296875" style="81" customWidth="1"/>
    <col min="3855" max="3855" width="7.453125" style="81" customWidth="1"/>
    <col min="3856" max="3856" width="2.54296875" style="81" customWidth="1"/>
    <col min="3857" max="3857" width="4.54296875" style="81" customWidth="1"/>
    <col min="3858" max="3858" width="6.54296875" style="81" customWidth="1"/>
    <col min="3859" max="3859" width="2.54296875" style="81" customWidth="1"/>
    <col min="3860" max="4096" width="9.1796875" style="81"/>
    <col min="4097" max="4097" width="34.54296875" style="81" customWidth="1"/>
    <col min="4098" max="4098" width="5.54296875" style="81" customWidth="1"/>
    <col min="4099" max="4099" width="7.453125" style="81" customWidth="1"/>
    <col min="4100" max="4100" width="2.54296875" style="81" customWidth="1"/>
    <col min="4101" max="4101" width="4.54296875" style="81" customWidth="1"/>
    <col min="4102" max="4102" width="7.453125" style="81" customWidth="1"/>
    <col min="4103" max="4103" width="2.54296875" style="81" customWidth="1"/>
    <col min="4104" max="4104" width="4.54296875" style="81" customWidth="1"/>
    <col min="4105" max="4105" width="7.1796875" style="81" customWidth="1"/>
    <col min="4106" max="4106" width="2.54296875" style="81" customWidth="1"/>
    <col min="4107" max="4107" width="4.54296875" style="81" customWidth="1"/>
    <col min="4108" max="4108" width="6.453125" style="81" customWidth="1"/>
    <col min="4109" max="4109" width="2.54296875" style="81" customWidth="1"/>
    <col min="4110" max="4110" width="4.54296875" style="81" customWidth="1"/>
    <col min="4111" max="4111" width="7.453125" style="81" customWidth="1"/>
    <col min="4112" max="4112" width="2.54296875" style="81" customWidth="1"/>
    <col min="4113" max="4113" width="4.54296875" style="81" customWidth="1"/>
    <col min="4114" max="4114" width="6.54296875" style="81" customWidth="1"/>
    <col min="4115" max="4115" width="2.54296875" style="81" customWidth="1"/>
    <col min="4116" max="4352" width="9.1796875" style="81"/>
    <col min="4353" max="4353" width="34.54296875" style="81" customWidth="1"/>
    <col min="4354" max="4354" width="5.54296875" style="81" customWidth="1"/>
    <col min="4355" max="4355" width="7.453125" style="81" customWidth="1"/>
    <col min="4356" max="4356" width="2.54296875" style="81" customWidth="1"/>
    <col min="4357" max="4357" width="4.54296875" style="81" customWidth="1"/>
    <col min="4358" max="4358" width="7.453125" style="81" customWidth="1"/>
    <col min="4359" max="4359" width="2.54296875" style="81" customWidth="1"/>
    <col min="4360" max="4360" width="4.54296875" style="81" customWidth="1"/>
    <col min="4361" max="4361" width="7.1796875" style="81" customWidth="1"/>
    <col min="4362" max="4362" width="2.54296875" style="81" customWidth="1"/>
    <col min="4363" max="4363" width="4.54296875" style="81" customWidth="1"/>
    <col min="4364" max="4364" width="6.453125" style="81" customWidth="1"/>
    <col min="4365" max="4365" width="2.54296875" style="81" customWidth="1"/>
    <col min="4366" max="4366" width="4.54296875" style="81" customWidth="1"/>
    <col min="4367" max="4367" width="7.453125" style="81" customWidth="1"/>
    <col min="4368" max="4368" width="2.54296875" style="81" customWidth="1"/>
    <col min="4369" max="4369" width="4.54296875" style="81" customWidth="1"/>
    <col min="4370" max="4370" width="6.54296875" style="81" customWidth="1"/>
    <col min="4371" max="4371" width="2.54296875" style="81" customWidth="1"/>
    <col min="4372" max="4608" width="9.1796875" style="81"/>
    <col min="4609" max="4609" width="34.54296875" style="81" customWidth="1"/>
    <col min="4610" max="4610" width="5.54296875" style="81" customWidth="1"/>
    <col min="4611" max="4611" width="7.453125" style="81" customWidth="1"/>
    <col min="4612" max="4612" width="2.54296875" style="81" customWidth="1"/>
    <col min="4613" max="4613" width="4.54296875" style="81" customWidth="1"/>
    <col min="4614" max="4614" width="7.453125" style="81" customWidth="1"/>
    <col min="4615" max="4615" width="2.54296875" style="81" customWidth="1"/>
    <col min="4616" max="4616" width="4.54296875" style="81" customWidth="1"/>
    <col min="4617" max="4617" width="7.1796875" style="81" customWidth="1"/>
    <col min="4618" max="4618" width="2.54296875" style="81" customWidth="1"/>
    <col min="4619" max="4619" width="4.54296875" style="81" customWidth="1"/>
    <col min="4620" max="4620" width="6.453125" style="81" customWidth="1"/>
    <col min="4621" max="4621" width="2.54296875" style="81" customWidth="1"/>
    <col min="4622" max="4622" width="4.54296875" style="81" customWidth="1"/>
    <col min="4623" max="4623" width="7.453125" style="81" customWidth="1"/>
    <col min="4624" max="4624" width="2.54296875" style="81" customWidth="1"/>
    <col min="4625" max="4625" width="4.54296875" style="81" customWidth="1"/>
    <col min="4626" max="4626" width="6.54296875" style="81" customWidth="1"/>
    <col min="4627" max="4627" width="2.54296875" style="81" customWidth="1"/>
    <col min="4628" max="4864" width="9.1796875" style="81"/>
    <col min="4865" max="4865" width="34.54296875" style="81" customWidth="1"/>
    <col min="4866" max="4866" width="5.54296875" style="81" customWidth="1"/>
    <col min="4867" max="4867" width="7.453125" style="81" customWidth="1"/>
    <col min="4868" max="4868" width="2.54296875" style="81" customWidth="1"/>
    <col min="4869" max="4869" width="4.54296875" style="81" customWidth="1"/>
    <col min="4870" max="4870" width="7.453125" style="81" customWidth="1"/>
    <col min="4871" max="4871" width="2.54296875" style="81" customWidth="1"/>
    <col min="4872" max="4872" width="4.54296875" style="81" customWidth="1"/>
    <col min="4873" max="4873" width="7.1796875" style="81" customWidth="1"/>
    <col min="4874" max="4874" width="2.54296875" style="81" customWidth="1"/>
    <col min="4875" max="4875" width="4.54296875" style="81" customWidth="1"/>
    <col min="4876" max="4876" width="6.453125" style="81" customWidth="1"/>
    <col min="4877" max="4877" width="2.54296875" style="81" customWidth="1"/>
    <col min="4878" max="4878" width="4.54296875" style="81" customWidth="1"/>
    <col min="4879" max="4879" width="7.453125" style="81" customWidth="1"/>
    <col min="4880" max="4880" width="2.54296875" style="81" customWidth="1"/>
    <col min="4881" max="4881" width="4.54296875" style="81" customWidth="1"/>
    <col min="4882" max="4882" width="6.54296875" style="81" customWidth="1"/>
    <col min="4883" max="4883" width="2.54296875" style="81" customWidth="1"/>
    <col min="4884" max="5120" width="9.1796875" style="81"/>
    <col min="5121" max="5121" width="34.54296875" style="81" customWidth="1"/>
    <col min="5122" max="5122" width="5.54296875" style="81" customWidth="1"/>
    <col min="5123" max="5123" width="7.453125" style="81" customWidth="1"/>
    <col min="5124" max="5124" width="2.54296875" style="81" customWidth="1"/>
    <col min="5125" max="5125" width="4.54296875" style="81" customWidth="1"/>
    <col min="5126" max="5126" width="7.453125" style="81" customWidth="1"/>
    <col min="5127" max="5127" width="2.54296875" style="81" customWidth="1"/>
    <col min="5128" max="5128" width="4.54296875" style="81" customWidth="1"/>
    <col min="5129" max="5129" width="7.1796875" style="81" customWidth="1"/>
    <col min="5130" max="5130" width="2.54296875" style="81" customWidth="1"/>
    <col min="5131" max="5131" width="4.54296875" style="81" customWidth="1"/>
    <col min="5132" max="5132" width="6.453125" style="81" customWidth="1"/>
    <col min="5133" max="5133" width="2.54296875" style="81" customWidth="1"/>
    <col min="5134" max="5134" width="4.54296875" style="81" customWidth="1"/>
    <col min="5135" max="5135" width="7.453125" style="81" customWidth="1"/>
    <col min="5136" max="5136" width="2.54296875" style="81" customWidth="1"/>
    <col min="5137" max="5137" width="4.54296875" style="81" customWidth="1"/>
    <col min="5138" max="5138" width="6.54296875" style="81" customWidth="1"/>
    <col min="5139" max="5139" width="2.54296875" style="81" customWidth="1"/>
    <col min="5140" max="5376" width="9.1796875" style="81"/>
    <col min="5377" max="5377" width="34.54296875" style="81" customWidth="1"/>
    <col min="5378" max="5378" width="5.54296875" style="81" customWidth="1"/>
    <col min="5379" max="5379" width="7.453125" style="81" customWidth="1"/>
    <col min="5380" max="5380" width="2.54296875" style="81" customWidth="1"/>
    <col min="5381" max="5381" width="4.54296875" style="81" customWidth="1"/>
    <col min="5382" max="5382" width="7.453125" style="81" customWidth="1"/>
    <col min="5383" max="5383" width="2.54296875" style="81" customWidth="1"/>
    <col min="5384" max="5384" width="4.54296875" style="81" customWidth="1"/>
    <col min="5385" max="5385" width="7.1796875" style="81" customWidth="1"/>
    <col min="5386" max="5386" width="2.54296875" style="81" customWidth="1"/>
    <col min="5387" max="5387" width="4.54296875" style="81" customWidth="1"/>
    <col min="5388" max="5388" width="6.453125" style="81" customWidth="1"/>
    <col min="5389" max="5389" width="2.54296875" style="81" customWidth="1"/>
    <col min="5390" max="5390" width="4.54296875" style="81" customWidth="1"/>
    <col min="5391" max="5391" width="7.453125" style="81" customWidth="1"/>
    <col min="5392" max="5392" width="2.54296875" style="81" customWidth="1"/>
    <col min="5393" max="5393" width="4.54296875" style="81" customWidth="1"/>
    <col min="5394" max="5394" width="6.54296875" style="81" customWidth="1"/>
    <col min="5395" max="5395" width="2.54296875" style="81" customWidth="1"/>
    <col min="5396" max="5632" width="9.1796875" style="81"/>
    <col min="5633" max="5633" width="34.54296875" style="81" customWidth="1"/>
    <col min="5634" max="5634" width="5.54296875" style="81" customWidth="1"/>
    <col min="5635" max="5635" width="7.453125" style="81" customWidth="1"/>
    <col min="5636" max="5636" width="2.54296875" style="81" customWidth="1"/>
    <col min="5637" max="5637" width="4.54296875" style="81" customWidth="1"/>
    <col min="5638" max="5638" width="7.453125" style="81" customWidth="1"/>
    <col min="5639" max="5639" width="2.54296875" style="81" customWidth="1"/>
    <col min="5640" max="5640" width="4.54296875" style="81" customWidth="1"/>
    <col min="5641" max="5641" width="7.1796875" style="81" customWidth="1"/>
    <col min="5642" max="5642" width="2.54296875" style="81" customWidth="1"/>
    <col min="5643" max="5643" width="4.54296875" style="81" customWidth="1"/>
    <col min="5644" max="5644" width="6.453125" style="81" customWidth="1"/>
    <col min="5645" max="5645" width="2.54296875" style="81" customWidth="1"/>
    <col min="5646" max="5646" width="4.54296875" style="81" customWidth="1"/>
    <col min="5647" max="5647" width="7.453125" style="81" customWidth="1"/>
    <col min="5648" max="5648" width="2.54296875" style="81" customWidth="1"/>
    <col min="5649" max="5649" width="4.54296875" style="81" customWidth="1"/>
    <col min="5650" max="5650" width="6.54296875" style="81" customWidth="1"/>
    <col min="5651" max="5651" width="2.54296875" style="81" customWidth="1"/>
    <col min="5652" max="5888" width="9.1796875" style="81"/>
    <col min="5889" max="5889" width="34.54296875" style="81" customWidth="1"/>
    <col min="5890" max="5890" width="5.54296875" style="81" customWidth="1"/>
    <col min="5891" max="5891" width="7.453125" style="81" customWidth="1"/>
    <col min="5892" max="5892" width="2.54296875" style="81" customWidth="1"/>
    <col min="5893" max="5893" width="4.54296875" style="81" customWidth="1"/>
    <col min="5894" max="5894" width="7.453125" style="81" customWidth="1"/>
    <col min="5895" max="5895" width="2.54296875" style="81" customWidth="1"/>
    <col min="5896" max="5896" width="4.54296875" style="81" customWidth="1"/>
    <col min="5897" max="5897" width="7.1796875" style="81" customWidth="1"/>
    <col min="5898" max="5898" width="2.54296875" style="81" customWidth="1"/>
    <col min="5899" max="5899" width="4.54296875" style="81" customWidth="1"/>
    <col min="5900" max="5900" width="6.453125" style="81" customWidth="1"/>
    <col min="5901" max="5901" width="2.54296875" style="81" customWidth="1"/>
    <col min="5902" max="5902" width="4.54296875" style="81" customWidth="1"/>
    <col min="5903" max="5903" width="7.453125" style="81" customWidth="1"/>
    <col min="5904" max="5904" width="2.54296875" style="81" customWidth="1"/>
    <col min="5905" max="5905" width="4.54296875" style="81" customWidth="1"/>
    <col min="5906" max="5906" width="6.54296875" style="81" customWidth="1"/>
    <col min="5907" max="5907" width="2.54296875" style="81" customWidth="1"/>
    <col min="5908" max="6144" width="9.1796875" style="81"/>
    <col min="6145" max="6145" width="34.54296875" style="81" customWidth="1"/>
    <col min="6146" max="6146" width="5.54296875" style="81" customWidth="1"/>
    <col min="6147" max="6147" width="7.453125" style="81" customWidth="1"/>
    <col min="6148" max="6148" width="2.54296875" style="81" customWidth="1"/>
    <col min="6149" max="6149" width="4.54296875" style="81" customWidth="1"/>
    <col min="6150" max="6150" width="7.453125" style="81" customWidth="1"/>
    <col min="6151" max="6151" width="2.54296875" style="81" customWidth="1"/>
    <col min="6152" max="6152" width="4.54296875" style="81" customWidth="1"/>
    <col min="6153" max="6153" width="7.1796875" style="81" customWidth="1"/>
    <col min="6154" max="6154" width="2.54296875" style="81" customWidth="1"/>
    <col min="6155" max="6155" width="4.54296875" style="81" customWidth="1"/>
    <col min="6156" max="6156" width="6.453125" style="81" customWidth="1"/>
    <col min="6157" max="6157" width="2.54296875" style="81" customWidth="1"/>
    <col min="6158" max="6158" width="4.54296875" style="81" customWidth="1"/>
    <col min="6159" max="6159" width="7.453125" style="81" customWidth="1"/>
    <col min="6160" max="6160" width="2.54296875" style="81" customWidth="1"/>
    <col min="6161" max="6161" width="4.54296875" style="81" customWidth="1"/>
    <col min="6162" max="6162" width="6.54296875" style="81" customWidth="1"/>
    <col min="6163" max="6163" width="2.54296875" style="81" customWidth="1"/>
    <col min="6164" max="6400" width="9.1796875" style="81"/>
    <col min="6401" max="6401" width="34.54296875" style="81" customWidth="1"/>
    <col min="6402" max="6402" width="5.54296875" style="81" customWidth="1"/>
    <col min="6403" max="6403" width="7.453125" style="81" customWidth="1"/>
    <col min="6404" max="6404" width="2.54296875" style="81" customWidth="1"/>
    <col min="6405" max="6405" width="4.54296875" style="81" customWidth="1"/>
    <col min="6406" max="6406" width="7.453125" style="81" customWidth="1"/>
    <col min="6407" max="6407" width="2.54296875" style="81" customWidth="1"/>
    <col min="6408" max="6408" width="4.54296875" style="81" customWidth="1"/>
    <col min="6409" max="6409" width="7.1796875" style="81" customWidth="1"/>
    <col min="6410" max="6410" width="2.54296875" style="81" customWidth="1"/>
    <col min="6411" max="6411" width="4.54296875" style="81" customWidth="1"/>
    <col min="6412" max="6412" width="6.453125" style="81" customWidth="1"/>
    <col min="6413" max="6413" width="2.54296875" style="81" customWidth="1"/>
    <col min="6414" max="6414" width="4.54296875" style="81" customWidth="1"/>
    <col min="6415" max="6415" width="7.453125" style="81" customWidth="1"/>
    <col min="6416" max="6416" width="2.54296875" style="81" customWidth="1"/>
    <col min="6417" max="6417" width="4.54296875" style="81" customWidth="1"/>
    <col min="6418" max="6418" width="6.54296875" style="81" customWidth="1"/>
    <col min="6419" max="6419" width="2.54296875" style="81" customWidth="1"/>
    <col min="6420" max="6656" width="9.1796875" style="81"/>
    <col min="6657" max="6657" width="34.54296875" style="81" customWidth="1"/>
    <col min="6658" max="6658" width="5.54296875" style="81" customWidth="1"/>
    <col min="6659" max="6659" width="7.453125" style="81" customWidth="1"/>
    <col min="6660" max="6660" width="2.54296875" style="81" customWidth="1"/>
    <col min="6661" max="6661" width="4.54296875" style="81" customWidth="1"/>
    <col min="6662" max="6662" width="7.453125" style="81" customWidth="1"/>
    <col min="6663" max="6663" width="2.54296875" style="81" customWidth="1"/>
    <col min="6664" max="6664" width="4.54296875" style="81" customWidth="1"/>
    <col min="6665" max="6665" width="7.1796875" style="81" customWidth="1"/>
    <col min="6666" max="6666" width="2.54296875" style="81" customWidth="1"/>
    <col min="6667" max="6667" width="4.54296875" style="81" customWidth="1"/>
    <col min="6668" max="6668" width="6.453125" style="81" customWidth="1"/>
    <col min="6669" max="6669" width="2.54296875" style="81" customWidth="1"/>
    <col min="6670" max="6670" width="4.54296875" style="81" customWidth="1"/>
    <col min="6671" max="6671" width="7.453125" style="81" customWidth="1"/>
    <col min="6672" max="6672" width="2.54296875" style="81" customWidth="1"/>
    <col min="6673" max="6673" width="4.54296875" style="81" customWidth="1"/>
    <col min="6674" max="6674" width="6.54296875" style="81" customWidth="1"/>
    <col min="6675" max="6675" width="2.54296875" style="81" customWidth="1"/>
    <col min="6676" max="6912" width="9.1796875" style="81"/>
    <col min="6913" max="6913" width="34.54296875" style="81" customWidth="1"/>
    <col min="6914" max="6914" width="5.54296875" style="81" customWidth="1"/>
    <col min="6915" max="6915" width="7.453125" style="81" customWidth="1"/>
    <col min="6916" max="6916" width="2.54296875" style="81" customWidth="1"/>
    <col min="6917" max="6917" width="4.54296875" style="81" customWidth="1"/>
    <col min="6918" max="6918" width="7.453125" style="81" customWidth="1"/>
    <col min="6919" max="6919" width="2.54296875" style="81" customWidth="1"/>
    <col min="6920" max="6920" width="4.54296875" style="81" customWidth="1"/>
    <col min="6921" max="6921" width="7.1796875" style="81" customWidth="1"/>
    <col min="6922" max="6922" width="2.54296875" style="81" customWidth="1"/>
    <col min="6923" max="6923" width="4.54296875" style="81" customWidth="1"/>
    <col min="6924" max="6924" width="6.453125" style="81" customWidth="1"/>
    <col min="6925" max="6925" width="2.54296875" style="81" customWidth="1"/>
    <col min="6926" max="6926" width="4.54296875" style="81" customWidth="1"/>
    <col min="6927" max="6927" width="7.453125" style="81" customWidth="1"/>
    <col min="6928" max="6928" width="2.54296875" style="81" customWidth="1"/>
    <col min="6929" max="6929" width="4.54296875" style="81" customWidth="1"/>
    <col min="6930" max="6930" width="6.54296875" style="81" customWidth="1"/>
    <col min="6931" max="6931" width="2.54296875" style="81" customWidth="1"/>
    <col min="6932" max="7168" width="9.1796875" style="81"/>
    <col min="7169" max="7169" width="34.54296875" style="81" customWidth="1"/>
    <col min="7170" max="7170" width="5.54296875" style="81" customWidth="1"/>
    <col min="7171" max="7171" width="7.453125" style="81" customWidth="1"/>
    <col min="7172" max="7172" width="2.54296875" style="81" customWidth="1"/>
    <col min="7173" max="7173" width="4.54296875" style="81" customWidth="1"/>
    <col min="7174" max="7174" width="7.453125" style="81" customWidth="1"/>
    <col min="7175" max="7175" width="2.54296875" style="81" customWidth="1"/>
    <col min="7176" max="7176" width="4.54296875" style="81" customWidth="1"/>
    <col min="7177" max="7177" width="7.1796875" style="81" customWidth="1"/>
    <col min="7178" max="7178" width="2.54296875" style="81" customWidth="1"/>
    <col min="7179" max="7179" width="4.54296875" style="81" customWidth="1"/>
    <col min="7180" max="7180" width="6.453125" style="81" customWidth="1"/>
    <col min="7181" max="7181" width="2.54296875" style="81" customWidth="1"/>
    <col min="7182" max="7182" width="4.54296875" style="81" customWidth="1"/>
    <col min="7183" max="7183" width="7.453125" style="81" customWidth="1"/>
    <col min="7184" max="7184" width="2.54296875" style="81" customWidth="1"/>
    <col min="7185" max="7185" width="4.54296875" style="81" customWidth="1"/>
    <col min="7186" max="7186" width="6.54296875" style="81" customWidth="1"/>
    <col min="7187" max="7187" width="2.54296875" style="81" customWidth="1"/>
    <col min="7188" max="7424" width="9.1796875" style="81"/>
    <col min="7425" max="7425" width="34.54296875" style="81" customWidth="1"/>
    <col min="7426" max="7426" width="5.54296875" style="81" customWidth="1"/>
    <col min="7427" max="7427" width="7.453125" style="81" customWidth="1"/>
    <col min="7428" max="7428" width="2.54296875" style="81" customWidth="1"/>
    <col min="7429" max="7429" width="4.54296875" style="81" customWidth="1"/>
    <col min="7430" max="7430" width="7.453125" style="81" customWidth="1"/>
    <col min="7431" max="7431" width="2.54296875" style="81" customWidth="1"/>
    <col min="7432" max="7432" width="4.54296875" style="81" customWidth="1"/>
    <col min="7433" max="7433" width="7.1796875" style="81" customWidth="1"/>
    <col min="7434" max="7434" width="2.54296875" style="81" customWidth="1"/>
    <col min="7435" max="7435" width="4.54296875" style="81" customWidth="1"/>
    <col min="7436" max="7436" width="6.453125" style="81" customWidth="1"/>
    <col min="7437" max="7437" width="2.54296875" style="81" customWidth="1"/>
    <col min="7438" max="7438" width="4.54296875" style="81" customWidth="1"/>
    <col min="7439" max="7439" width="7.453125" style="81" customWidth="1"/>
    <col min="7440" max="7440" width="2.54296875" style="81" customWidth="1"/>
    <col min="7441" max="7441" width="4.54296875" style="81" customWidth="1"/>
    <col min="7442" max="7442" width="6.54296875" style="81" customWidth="1"/>
    <col min="7443" max="7443" width="2.54296875" style="81" customWidth="1"/>
    <col min="7444" max="7680" width="9.1796875" style="81"/>
    <col min="7681" max="7681" width="34.54296875" style="81" customWidth="1"/>
    <col min="7682" max="7682" width="5.54296875" style="81" customWidth="1"/>
    <col min="7683" max="7683" width="7.453125" style="81" customWidth="1"/>
    <col min="7684" max="7684" width="2.54296875" style="81" customWidth="1"/>
    <col min="7685" max="7685" width="4.54296875" style="81" customWidth="1"/>
    <col min="7686" max="7686" width="7.453125" style="81" customWidth="1"/>
    <col min="7687" max="7687" width="2.54296875" style="81" customWidth="1"/>
    <col min="7688" max="7688" width="4.54296875" style="81" customWidth="1"/>
    <col min="7689" max="7689" width="7.1796875" style="81" customWidth="1"/>
    <col min="7690" max="7690" width="2.54296875" style="81" customWidth="1"/>
    <col min="7691" max="7691" width="4.54296875" style="81" customWidth="1"/>
    <col min="7692" max="7692" width="6.453125" style="81" customWidth="1"/>
    <col min="7693" max="7693" width="2.54296875" style="81" customWidth="1"/>
    <col min="7694" max="7694" width="4.54296875" style="81" customWidth="1"/>
    <col min="7695" max="7695" width="7.453125" style="81" customWidth="1"/>
    <col min="7696" max="7696" width="2.54296875" style="81" customWidth="1"/>
    <col min="7697" max="7697" width="4.54296875" style="81" customWidth="1"/>
    <col min="7698" max="7698" width="6.54296875" style="81" customWidth="1"/>
    <col min="7699" max="7699" width="2.54296875" style="81" customWidth="1"/>
    <col min="7700" max="7936" width="9.1796875" style="81"/>
    <col min="7937" max="7937" width="34.54296875" style="81" customWidth="1"/>
    <col min="7938" max="7938" width="5.54296875" style="81" customWidth="1"/>
    <col min="7939" max="7939" width="7.453125" style="81" customWidth="1"/>
    <col min="7940" max="7940" width="2.54296875" style="81" customWidth="1"/>
    <col min="7941" max="7941" width="4.54296875" style="81" customWidth="1"/>
    <col min="7942" max="7942" width="7.453125" style="81" customWidth="1"/>
    <col min="7943" max="7943" width="2.54296875" style="81" customWidth="1"/>
    <col min="7944" max="7944" width="4.54296875" style="81" customWidth="1"/>
    <col min="7945" max="7945" width="7.1796875" style="81" customWidth="1"/>
    <col min="7946" max="7946" width="2.54296875" style="81" customWidth="1"/>
    <col min="7947" max="7947" width="4.54296875" style="81" customWidth="1"/>
    <col min="7948" max="7948" width="6.453125" style="81" customWidth="1"/>
    <col min="7949" max="7949" width="2.54296875" style="81" customWidth="1"/>
    <col min="7950" max="7950" width="4.54296875" style="81" customWidth="1"/>
    <col min="7951" max="7951" width="7.453125" style="81" customWidth="1"/>
    <col min="7952" max="7952" width="2.54296875" style="81" customWidth="1"/>
    <col min="7953" max="7953" width="4.54296875" style="81" customWidth="1"/>
    <col min="7954" max="7954" width="6.54296875" style="81" customWidth="1"/>
    <col min="7955" max="7955" width="2.54296875" style="81" customWidth="1"/>
    <col min="7956" max="8192" width="9.1796875" style="81"/>
    <col min="8193" max="8193" width="34.54296875" style="81" customWidth="1"/>
    <col min="8194" max="8194" width="5.54296875" style="81" customWidth="1"/>
    <col min="8195" max="8195" width="7.453125" style="81" customWidth="1"/>
    <col min="8196" max="8196" width="2.54296875" style="81" customWidth="1"/>
    <col min="8197" max="8197" width="4.54296875" style="81" customWidth="1"/>
    <col min="8198" max="8198" width="7.453125" style="81" customWidth="1"/>
    <col min="8199" max="8199" width="2.54296875" style="81" customWidth="1"/>
    <col min="8200" max="8200" width="4.54296875" style="81" customWidth="1"/>
    <col min="8201" max="8201" width="7.1796875" style="81" customWidth="1"/>
    <col min="8202" max="8202" width="2.54296875" style="81" customWidth="1"/>
    <col min="8203" max="8203" width="4.54296875" style="81" customWidth="1"/>
    <col min="8204" max="8204" width="6.453125" style="81" customWidth="1"/>
    <col min="8205" max="8205" width="2.54296875" style="81" customWidth="1"/>
    <col min="8206" max="8206" width="4.54296875" style="81" customWidth="1"/>
    <col min="8207" max="8207" width="7.453125" style="81" customWidth="1"/>
    <col min="8208" max="8208" width="2.54296875" style="81" customWidth="1"/>
    <col min="8209" max="8209" width="4.54296875" style="81" customWidth="1"/>
    <col min="8210" max="8210" width="6.54296875" style="81" customWidth="1"/>
    <col min="8211" max="8211" width="2.54296875" style="81" customWidth="1"/>
    <col min="8212" max="8448" width="9.1796875" style="81"/>
    <col min="8449" max="8449" width="34.54296875" style="81" customWidth="1"/>
    <col min="8450" max="8450" width="5.54296875" style="81" customWidth="1"/>
    <col min="8451" max="8451" width="7.453125" style="81" customWidth="1"/>
    <col min="8452" max="8452" width="2.54296875" style="81" customWidth="1"/>
    <col min="8453" max="8453" width="4.54296875" style="81" customWidth="1"/>
    <col min="8454" max="8454" width="7.453125" style="81" customWidth="1"/>
    <col min="8455" max="8455" width="2.54296875" style="81" customWidth="1"/>
    <col min="8456" max="8456" width="4.54296875" style="81" customWidth="1"/>
    <col min="8457" max="8457" width="7.1796875" style="81" customWidth="1"/>
    <col min="8458" max="8458" width="2.54296875" style="81" customWidth="1"/>
    <col min="8459" max="8459" width="4.54296875" style="81" customWidth="1"/>
    <col min="8460" max="8460" width="6.453125" style="81" customWidth="1"/>
    <col min="8461" max="8461" width="2.54296875" style="81" customWidth="1"/>
    <col min="8462" max="8462" width="4.54296875" style="81" customWidth="1"/>
    <col min="8463" max="8463" width="7.453125" style="81" customWidth="1"/>
    <col min="8464" max="8464" width="2.54296875" style="81" customWidth="1"/>
    <col min="8465" max="8465" width="4.54296875" style="81" customWidth="1"/>
    <col min="8466" max="8466" width="6.54296875" style="81" customWidth="1"/>
    <col min="8467" max="8467" width="2.54296875" style="81" customWidth="1"/>
    <col min="8468" max="8704" width="9.1796875" style="81"/>
    <col min="8705" max="8705" width="34.54296875" style="81" customWidth="1"/>
    <col min="8706" max="8706" width="5.54296875" style="81" customWidth="1"/>
    <col min="8707" max="8707" width="7.453125" style="81" customWidth="1"/>
    <col min="8708" max="8708" width="2.54296875" style="81" customWidth="1"/>
    <col min="8709" max="8709" width="4.54296875" style="81" customWidth="1"/>
    <col min="8710" max="8710" width="7.453125" style="81" customWidth="1"/>
    <col min="8711" max="8711" width="2.54296875" style="81" customWidth="1"/>
    <col min="8712" max="8712" width="4.54296875" style="81" customWidth="1"/>
    <col min="8713" max="8713" width="7.1796875" style="81" customWidth="1"/>
    <col min="8714" max="8714" width="2.54296875" style="81" customWidth="1"/>
    <col min="8715" max="8715" width="4.54296875" style="81" customWidth="1"/>
    <col min="8716" max="8716" width="6.453125" style="81" customWidth="1"/>
    <col min="8717" max="8717" width="2.54296875" style="81" customWidth="1"/>
    <col min="8718" max="8718" width="4.54296875" style="81" customWidth="1"/>
    <col min="8719" max="8719" width="7.453125" style="81" customWidth="1"/>
    <col min="8720" max="8720" width="2.54296875" style="81" customWidth="1"/>
    <col min="8721" max="8721" width="4.54296875" style="81" customWidth="1"/>
    <col min="8722" max="8722" width="6.54296875" style="81" customWidth="1"/>
    <col min="8723" max="8723" width="2.54296875" style="81" customWidth="1"/>
    <col min="8724" max="8960" width="9.1796875" style="81"/>
    <col min="8961" max="8961" width="34.54296875" style="81" customWidth="1"/>
    <col min="8962" max="8962" width="5.54296875" style="81" customWidth="1"/>
    <col min="8963" max="8963" width="7.453125" style="81" customWidth="1"/>
    <col min="8964" max="8964" width="2.54296875" style="81" customWidth="1"/>
    <col min="8965" max="8965" width="4.54296875" style="81" customWidth="1"/>
    <col min="8966" max="8966" width="7.453125" style="81" customWidth="1"/>
    <col min="8967" max="8967" width="2.54296875" style="81" customWidth="1"/>
    <col min="8968" max="8968" width="4.54296875" style="81" customWidth="1"/>
    <col min="8969" max="8969" width="7.1796875" style="81" customWidth="1"/>
    <col min="8970" max="8970" width="2.54296875" style="81" customWidth="1"/>
    <col min="8971" max="8971" width="4.54296875" style="81" customWidth="1"/>
    <col min="8972" max="8972" width="6.453125" style="81" customWidth="1"/>
    <col min="8973" max="8973" width="2.54296875" style="81" customWidth="1"/>
    <col min="8974" max="8974" width="4.54296875" style="81" customWidth="1"/>
    <col min="8975" max="8975" width="7.453125" style="81" customWidth="1"/>
    <col min="8976" max="8976" width="2.54296875" style="81" customWidth="1"/>
    <col min="8977" max="8977" width="4.54296875" style="81" customWidth="1"/>
    <col min="8978" max="8978" width="6.54296875" style="81" customWidth="1"/>
    <col min="8979" max="8979" width="2.54296875" style="81" customWidth="1"/>
    <col min="8980" max="9216" width="9.1796875" style="81"/>
    <col min="9217" max="9217" width="34.54296875" style="81" customWidth="1"/>
    <col min="9218" max="9218" width="5.54296875" style="81" customWidth="1"/>
    <col min="9219" max="9219" width="7.453125" style="81" customWidth="1"/>
    <col min="9220" max="9220" width="2.54296875" style="81" customWidth="1"/>
    <col min="9221" max="9221" width="4.54296875" style="81" customWidth="1"/>
    <col min="9222" max="9222" width="7.453125" style="81" customWidth="1"/>
    <col min="9223" max="9223" width="2.54296875" style="81" customWidth="1"/>
    <col min="9224" max="9224" width="4.54296875" style="81" customWidth="1"/>
    <col min="9225" max="9225" width="7.1796875" style="81" customWidth="1"/>
    <col min="9226" max="9226" width="2.54296875" style="81" customWidth="1"/>
    <col min="9227" max="9227" width="4.54296875" style="81" customWidth="1"/>
    <col min="9228" max="9228" width="6.453125" style="81" customWidth="1"/>
    <col min="9229" max="9229" width="2.54296875" style="81" customWidth="1"/>
    <col min="9230" max="9230" width="4.54296875" style="81" customWidth="1"/>
    <col min="9231" max="9231" width="7.453125" style="81" customWidth="1"/>
    <col min="9232" max="9232" width="2.54296875" style="81" customWidth="1"/>
    <col min="9233" max="9233" width="4.54296875" style="81" customWidth="1"/>
    <col min="9234" max="9234" width="6.54296875" style="81" customWidth="1"/>
    <col min="9235" max="9235" width="2.54296875" style="81" customWidth="1"/>
    <col min="9236" max="9472" width="9.1796875" style="81"/>
    <col min="9473" max="9473" width="34.54296875" style="81" customWidth="1"/>
    <col min="9474" max="9474" width="5.54296875" style="81" customWidth="1"/>
    <col min="9475" max="9475" width="7.453125" style="81" customWidth="1"/>
    <col min="9476" max="9476" width="2.54296875" style="81" customWidth="1"/>
    <col min="9477" max="9477" width="4.54296875" style="81" customWidth="1"/>
    <col min="9478" max="9478" width="7.453125" style="81" customWidth="1"/>
    <col min="9479" max="9479" width="2.54296875" style="81" customWidth="1"/>
    <col min="9480" max="9480" width="4.54296875" style="81" customWidth="1"/>
    <col min="9481" max="9481" width="7.1796875" style="81" customWidth="1"/>
    <col min="9482" max="9482" width="2.54296875" style="81" customWidth="1"/>
    <col min="9483" max="9483" width="4.54296875" style="81" customWidth="1"/>
    <col min="9484" max="9484" width="6.453125" style="81" customWidth="1"/>
    <col min="9485" max="9485" width="2.54296875" style="81" customWidth="1"/>
    <col min="9486" max="9486" width="4.54296875" style="81" customWidth="1"/>
    <col min="9487" max="9487" width="7.453125" style="81" customWidth="1"/>
    <col min="9488" max="9488" width="2.54296875" style="81" customWidth="1"/>
    <col min="9489" max="9489" width="4.54296875" style="81" customWidth="1"/>
    <col min="9490" max="9490" width="6.54296875" style="81" customWidth="1"/>
    <col min="9491" max="9491" width="2.54296875" style="81" customWidth="1"/>
    <col min="9492" max="9728" width="9.1796875" style="81"/>
    <col min="9729" max="9729" width="34.54296875" style="81" customWidth="1"/>
    <col min="9730" max="9730" width="5.54296875" style="81" customWidth="1"/>
    <col min="9731" max="9731" width="7.453125" style="81" customWidth="1"/>
    <col min="9732" max="9732" width="2.54296875" style="81" customWidth="1"/>
    <col min="9733" max="9733" width="4.54296875" style="81" customWidth="1"/>
    <col min="9734" max="9734" width="7.453125" style="81" customWidth="1"/>
    <col min="9735" max="9735" width="2.54296875" style="81" customWidth="1"/>
    <col min="9736" max="9736" width="4.54296875" style="81" customWidth="1"/>
    <col min="9737" max="9737" width="7.1796875" style="81" customWidth="1"/>
    <col min="9738" max="9738" width="2.54296875" style="81" customWidth="1"/>
    <col min="9739" max="9739" width="4.54296875" style="81" customWidth="1"/>
    <col min="9740" max="9740" width="6.453125" style="81" customWidth="1"/>
    <col min="9741" max="9741" width="2.54296875" style="81" customWidth="1"/>
    <col min="9742" max="9742" width="4.54296875" style="81" customWidth="1"/>
    <col min="9743" max="9743" width="7.453125" style="81" customWidth="1"/>
    <col min="9744" max="9744" width="2.54296875" style="81" customWidth="1"/>
    <col min="9745" max="9745" width="4.54296875" style="81" customWidth="1"/>
    <col min="9746" max="9746" width="6.54296875" style="81" customWidth="1"/>
    <col min="9747" max="9747" width="2.54296875" style="81" customWidth="1"/>
    <col min="9748" max="9984" width="9.1796875" style="81"/>
    <col min="9985" max="9985" width="34.54296875" style="81" customWidth="1"/>
    <col min="9986" max="9986" width="5.54296875" style="81" customWidth="1"/>
    <col min="9987" max="9987" width="7.453125" style="81" customWidth="1"/>
    <col min="9988" max="9988" width="2.54296875" style="81" customWidth="1"/>
    <col min="9989" max="9989" width="4.54296875" style="81" customWidth="1"/>
    <col min="9990" max="9990" width="7.453125" style="81" customWidth="1"/>
    <col min="9991" max="9991" width="2.54296875" style="81" customWidth="1"/>
    <col min="9992" max="9992" width="4.54296875" style="81" customWidth="1"/>
    <col min="9993" max="9993" width="7.1796875" style="81" customWidth="1"/>
    <col min="9994" max="9994" width="2.54296875" style="81" customWidth="1"/>
    <col min="9995" max="9995" width="4.54296875" style="81" customWidth="1"/>
    <col min="9996" max="9996" width="6.453125" style="81" customWidth="1"/>
    <col min="9997" max="9997" width="2.54296875" style="81" customWidth="1"/>
    <col min="9998" max="9998" width="4.54296875" style="81" customWidth="1"/>
    <col min="9999" max="9999" width="7.453125" style="81" customWidth="1"/>
    <col min="10000" max="10000" width="2.54296875" style="81" customWidth="1"/>
    <col min="10001" max="10001" width="4.54296875" style="81" customWidth="1"/>
    <col min="10002" max="10002" width="6.54296875" style="81" customWidth="1"/>
    <col min="10003" max="10003" width="2.54296875" style="81" customWidth="1"/>
    <col min="10004" max="10240" width="9.1796875" style="81"/>
    <col min="10241" max="10241" width="34.54296875" style="81" customWidth="1"/>
    <col min="10242" max="10242" width="5.54296875" style="81" customWidth="1"/>
    <col min="10243" max="10243" width="7.453125" style="81" customWidth="1"/>
    <col min="10244" max="10244" width="2.54296875" style="81" customWidth="1"/>
    <col min="10245" max="10245" width="4.54296875" style="81" customWidth="1"/>
    <col min="10246" max="10246" width="7.453125" style="81" customWidth="1"/>
    <col min="10247" max="10247" width="2.54296875" style="81" customWidth="1"/>
    <col min="10248" max="10248" width="4.54296875" style="81" customWidth="1"/>
    <col min="10249" max="10249" width="7.1796875" style="81" customWidth="1"/>
    <col min="10250" max="10250" width="2.54296875" style="81" customWidth="1"/>
    <col min="10251" max="10251" width="4.54296875" style="81" customWidth="1"/>
    <col min="10252" max="10252" width="6.453125" style="81" customWidth="1"/>
    <col min="10253" max="10253" width="2.54296875" style="81" customWidth="1"/>
    <col min="10254" max="10254" width="4.54296875" style="81" customWidth="1"/>
    <col min="10255" max="10255" width="7.453125" style="81" customWidth="1"/>
    <col min="10256" max="10256" width="2.54296875" style="81" customWidth="1"/>
    <col min="10257" max="10257" width="4.54296875" style="81" customWidth="1"/>
    <col min="10258" max="10258" width="6.54296875" style="81" customWidth="1"/>
    <col min="10259" max="10259" width="2.54296875" style="81" customWidth="1"/>
    <col min="10260" max="10496" width="9.1796875" style="81"/>
    <col min="10497" max="10497" width="34.54296875" style="81" customWidth="1"/>
    <col min="10498" max="10498" width="5.54296875" style="81" customWidth="1"/>
    <col min="10499" max="10499" width="7.453125" style="81" customWidth="1"/>
    <col min="10500" max="10500" width="2.54296875" style="81" customWidth="1"/>
    <col min="10501" max="10501" width="4.54296875" style="81" customWidth="1"/>
    <col min="10502" max="10502" width="7.453125" style="81" customWidth="1"/>
    <col min="10503" max="10503" width="2.54296875" style="81" customWidth="1"/>
    <col min="10504" max="10504" width="4.54296875" style="81" customWidth="1"/>
    <col min="10505" max="10505" width="7.1796875" style="81" customWidth="1"/>
    <col min="10506" max="10506" width="2.54296875" style="81" customWidth="1"/>
    <col min="10507" max="10507" width="4.54296875" style="81" customWidth="1"/>
    <col min="10508" max="10508" width="6.453125" style="81" customWidth="1"/>
    <col min="10509" max="10509" width="2.54296875" style="81" customWidth="1"/>
    <col min="10510" max="10510" width="4.54296875" style="81" customWidth="1"/>
    <col min="10511" max="10511" width="7.453125" style="81" customWidth="1"/>
    <col min="10512" max="10512" width="2.54296875" style="81" customWidth="1"/>
    <col min="10513" max="10513" width="4.54296875" style="81" customWidth="1"/>
    <col min="10514" max="10514" width="6.54296875" style="81" customWidth="1"/>
    <col min="10515" max="10515" width="2.54296875" style="81" customWidth="1"/>
    <col min="10516" max="10752" width="9.1796875" style="81"/>
    <col min="10753" max="10753" width="34.54296875" style="81" customWidth="1"/>
    <col min="10754" max="10754" width="5.54296875" style="81" customWidth="1"/>
    <col min="10755" max="10755" width="7.453125" style="81" customWidth="1"/>
    <col min="10756" max="10756" width="2.54296875" style="81" customWidth="1"/>
    <col min="10757" max="10757" width="4.54296875" style="81" customWidth="1"/>
    <col min="10758" max="10758" width="7.453125" style="81" customWidth="1"/>
    <col min="10759" max="10759" width="2.54296875" style="81" customWidth="1"/>
    <col min="10760" max="10760" width="4.54296875" style="81" customWidth="1"/>
    <col min="10761" max="10761" width="7.1796875" style="81" customWidth="1"/>
    <col min="10762" max="10762" width="2.54296875" style="81" customWidth="1"/>
    <col min="10763" max="10763" width="4.54296875" style="81" customWidth="1"/>
    <col min="10764" max="10764" width="6.453125" style="81" customWidth="1"/>
    <col min="10765" max="10765" width="2.54296875" style="81" customWidth="1"/>
    <col min="10766" max="10766" width="4.54296875" style="81" customWidth="1"/>
    <col min="10767" max="10767" width="7.453125" style="81" customWidth="1"/>
    <col min="10768" max="10768" width="2.54296875" style="81" customWidth="1"/>
    <col min="10769" max="10769" width="4.54296875" style="81" customWidth="1"/>
    <col min="10770" max="10770" width="6.54296875" style="81" customWidth="1"/>
    <col min="10771" max="10771" width="2.54296875" style="81" customWidth="1"/>
    <col min="10772" max="11008" width="9.1796875" style="81"/>
    <col min="11009" max="11009" width="34.54296875" style="81" customWidth="1"/>
    <col min="11010" max="11010" width="5.54296875" style="81" customWidth="1"/>
    <col min="11011" max="11011" width="7.453125" style="81" customWidth="1"/>
    <col min="11012" max="11012" width="2.54296875" style="81" customWidth="1"/>
    <col min="11013" max="11013" width="4.54296875" style="81" customWidth="1"/>
    <col min="11014" max="11014" width="7.453125" style="81" customWidth="1"/>
    <col min="11015" max="11015" width="2.54296875" style="81" customWidth="1"/>
    <col min="11016" max="11016" width="4.54296875" style="81" customWidth="1"/>
    <col min="11017" max="11017" width="7.1796875" style="81" customWidth="1"/>
    <col min="11018" max="11018" width="2.54296875" style="81" customWidth="1"/>
    <col min="11019" max="11019" width="4.54296875" style="81" customWidth="1"/>
    <col min="11020" max="11020" width="6.453125" style="81" customWidth="1"/>
    <col min="11021" max="11021" width="2.54296875" style="81" customWidth="1"/>
    <col min="11022" max="11022" width="4.54296875" style="81" customWidth="1"/>
    <col min="11023" max="11023" width="7.453125" style="81" customWidth="1"/>
    <col min="11024" max="11024" width="2.54296875" style="81" customWidth="1"/>
    <col min="11025" max="11025" width="4.54296875" style="81" customWidth="1"/>
    <col min="11026" max="11026" width="6.54296875" style="81" customWidth="1"/>
    <col min="11027" max="11027" width="2.54296875" style="81" customWidth="1"/>
    <col min="11028" max="11264" width="9.1796875" style="81"/>
    <col min="11265" max="11265" width="34.54296875" style="81" customWidth="1"/>
    <col min="11266" max="11266" width="5.54296875" style="81" customWidth="1"/>
    <col min="11267" max="11267" width="7.453125" style="81" customWidth="1"/>
    <col min="11268" max="11268" width="2.54296875" style="81" customWidth="1"/>
    <col min="11269" max="11269" width="4.54296875" style="81" customWidth="1"/>
    <col min="11270" max="11270" width="7.453125" style="81" customWidth="1"/>
    <col min="11271" max="11271" width="2.54296875" style="81" customWidth="1"/>
    <col min="11272" max="11272" width="4.54296875" style="81" customWidth="1"/>
    <col min="11273" max="11273" width="7.1796875" style="81" customWidth="1"/>
    <col min="11274" max="11274" width="2.54296875" style="81" customWidth="1"/>
    <col min="11275" max="11275" width="4.54296875" style="81" customWidth="1"/>
    <col min="11276" max="11276" width="6.453125" style="81" customWidth="1"/>
    <col min="11277" max="11277" width="2.54296875" style="81" customWidth="1"/>
    <col min="11278" max="11278" width="4.54296875" style="81" customWidth="1"/>
    <col min="11279" max="11279" width="7.453125" style="81" customWidth="1"/>
    <col min="11280" max="11280" width="2.54296875" style="81" customWidth="1"/>
    <col min="11281" max="11281" width="4.54296875" style="81" customWidth="1"/>
    <col min="11282" max="11282" width="6.54296875" style="81" customWidth="1"/>
    <col min="11283" max="11283" width="2.54296875" style="81" customWidth="1"/>
    <col min="11284" max="11520" width="9.1796875" style="81"/>
    <col min="11521" max="11521" width="34.54296875" style="81" customWidth="1"/>
    <col min="11522" max="11522" width="5.54296875" style="81" customWidth="1"/>
    <col min="11523" max="11523" width="7.453125" style="81" customWidth="1"/>
    <col min="11524" max="11524" width="2.54296875" style="81" customWidth="1"/>
    <col min="11525" max="11525" width="4.54296875" style="81" customWidth="1"/>
    <col min="11526" max="11526" width="7.453125" style="81" customWidth="1"/>
    <col min="11527" max="11527" width="2.54296875" style="81" customWidth="1"/>
    <col min="11528" max="11528" width="4.54296875" style="81" customWidth="1"/>
    <col min="11529" max="11529" width="7.1796875" style="81" customWidth="1"/>
    <col min="11530" max="11530" width="2.54296875" style="81" customWidth="1"/>
    <col min="11531" max="11531" width="4.54296875" style="81" customWidth="1"/>
    <col min="11532" max="11532" width="6.453125" style="81" customWidth="1"/>
    <col min="11533" max="11533" width="2.54296875" style="81" customWidth="1"/>
    <col min="11534" max="11534" width="4.54296875" style="81" customWidth="1"/>
    <col min="11535" max="11535" width="7.453125" style="81" customWidth="1"/>
    <col min="11536" max="11536" width="2.54296875" style="81" customWidth="1"/>
    <col min="11537" max="11537" width="4.54296875" style="81" customWidth="1"/>
    <col min="11538" max="11538" width="6.54296875" style="81" customWidth="1"/>
    <col min="11539" max="11539" width="2.54296875" style="81" customWidth="1"/>
    <col min="11540" max="11776" width="9.1796875" style="81"/>
    <col min="11777" max="11777" width="34.54296875" style="81" customWidth="1"/>
    <col min="11778" max="11778" width="5.54296875" style="81" customWidth="1"/>
    <col min="11779" max="11779" width="7.453125" style="81" customWidth="1"/>
    <col min="11780" max="11780" width="2.54296875" style="81" customWidth="1"/>
    <col min="11781" max="11781" width="4.54296875" style="81" customWidth="1"/>
    <col min="11782" max="11782" width="7.453125" style="81" customWidth="1"/>
    <col min="11783" max="11783" width="2.54296875" style="81" customWidth="1"/>
    <col min="11784" max="11784" width="4.54296875" style="81" customWidth="1"/>
    <col min="11785" max="11785" width="7.1796875" style="81" customWidth="1"/>
    <col min="11786" max="11786" width="2.54296875" style="81" customWidth="1"/>
    <col min="11787" max="11787" width="4.54296875" style="81" customWidth="1"/>
    <col min="11788" max="11788" width="6.453125" style="81" customWidth="1"/>
    <col min="11789" max="11789" width="2.54296875" style="81" customWidth="1"/>
    <col min="11790" max="11790" width="4.54296875" style="81" customWidth="1"/>
    <col min="11791" max="11791" width="7.453125" style="81" customWidth="1"/>
    <col min="11792" max="11792" width="2.54296875" style="81" customWidth="1"/>
    <col min="11793" max="11793" width="4.54296875" style="81" customWidth="1"/>
    <col min="11794" max="11794" width="6.54296875" style="81" customWidth="1"/>
    <col min="11795" max="11795" width="2.54296875" style="81" customWidth="1"/>
    <col min="11796" max="12032" width="9.1796875" style="81"/>
    <col min="12033" max="12033" width="34.54296875" style="81" customWidth="1"/>
    <col min="12034" max="12034" width="5.54296875" style="81" customWidth="1"/>
    <col min="12035" max="12035" width="7.453125" style="81" customWidth="1"/>
    <col min="12036" max="12036" width="2.54296875" style="81" customWidth="1"/>
    <col min="12037" max="12037" width="4.54296875" style="81" customWidth="1"/>
    <col min="12038" max="12038" width="7.453125" style="81" customWidth="1"/>
    <col min="12039" max="12039" width="2.54296875" style="81" customWidth="1"/>
    <col min="12040" max="12040" width="4.54296875" style="81" customWidth="1"/>
    <col min="12041" max="12041" width="7.1796875" style="81" customWidth="1"/>
    <col min="12042" max="12042" width="2.54296875" style="81" customWidth="1"/>
    <col min="12043" max="12043" width="4.54296875" style="81" customWidth="1"/>
    <col min="12044" max="12044" width="6.453125" style="81" customWidth="1"/>
    <col min="12045" max="12045" width="2.54296875" style="81" customWidth="1"/>
    <col min="12046" max="12046" width="4.54296875" style="81" customWidth="1"/>
    <col min="12047" max="12047" width="7.453125" style="81" customWidth="1"/>
    <col min="12048" max="12048" width="2.54296875" style="81" customWidth="1"/>
    <col min="12049" max="12049" width="4.54296875" style="81" customWidth="1"/>
    <col min="12050" max="12050" width="6.54296875" style="81" customWidth="1"/>
    <col min="12051" max="12051" width="2.54296875" style="81" customWidth="1"/>
    <col min="12052" max="12288" width="9.1796875" style="81"/>
    <col min="12289" max="12289" width="34.54296875" style="81" customWidth="1"/>
    <col min="12290" max="12290" width="5.54296875" style="81" customWidth="1"/>
    <col min="12291" max="12291" width="7.453125" style="81" customWidth="1"/>
    <col min="12292" max="12292" width="2.54296875" style="81" customWidth="1"/>
    <col min="12293" max="12293" width="4.54296875" style="81" customWidth="1"/>
    <col min="12294" max="12294" width="7.453125" style="81" customWidth="1"/>
    <col min="12295" max="12295" width="2.54296875" style="81" customWidth="1"/>
    <col min="12296" max="12296" width="4.54296875" style="81" customWidth="1"/>
    <col min="12297" max="12297" width="7.1796875" style="81" customWidth="1"/>
    <col min="12298" max="12298" width="2.54296875" style="81" customWidth="1"/>
    <col min="12299" max="12299" width="4.54296875" style="81" customWidth="1"/>
    <col min="12300" max="12300" width="6.453125" style="81" customWidth="1"/>
    <col min="12301" max="12301" width="2.54296875" style="81" customWidth="1"/>
    <col min="12302" max="12302" width="4.54296875" style="81" customWidth="1"/>
    <col min="12303" max="12303" width="7.453125" style="81" customWidth="1"/>
    <col min="12304" max="12304" width="2.54296875" style="81" customWidth="1"/>
    <col min="12305" max="12305" width="4.54296875" style="81" customWidth="1"/>
    <col min="12306" max="12306" width="6.54296875" style="81" customWidth="1"/>
    <col min="12307" max="12307" width="2.54296875" style="81" customWidth="1"/>
    <col min="12308" max="12544" width="9.1796875" style="81"/>
    <col min="12545" max="12545" width="34.54296875" style="81" customWidth="1"/>
    <col min="12546" max="12546" width="5.54296875" style="81" customWidth="1"/>
    <col min="12547" max="12547" width="7.453125" style="81" customWidth="1"/>
    <col min="12548" max="12548" width="2.54296875" style="81" customWidth="1"/>
    <col min="12549" max="12549" width="4.54296875" style="81" customWidth="1"/>
    <col min="12550" max="12550" width="7.453125" style="81" customWidth="1"/>
    <col min="12551" max="12551" width="2.54296875" style="81" customWidth="1"/>
    <col min="12552" max="12552" width="4.54296875" style="81" customWidth="1"/>
    <col min="12553" max="12553" width="7.1796875" style="81" customWidth="1"/>
    <col min="12554" max="12554" width="2.54296875" style="81" customWidth="1"/>
    <col min="12555" max="12555" width="4.54296875" style="81" customWidth="1"/>
    <col min="12556" max="12556" width="6.453125" style="81" customWidth="1"/>
    <col min="12557" max="12557" width="2.54296875" style="81" customWidth="1"/>
    <col min="12558" max="12558" width="4.54296875" style="81" customWidth="1"/>
    <col min="12559" max="12559" width="7.453125" style="81" customWidth="1"/>
    <col min="12560" max="12560" width="2.54296875" style="81" customWidth="1"/>
    <col min="12561" max="12561" width="4.54296875" style="81" customWidth="1"/>
    <col min="12562" max="12562" width="6.54296875" style="81" customWidth="1"/>
    <col min="12563" max="12563" width="2.54296875" style="81" customWidth="1"/>
    <col min="12564" max="12800" width="9.1796875" style="81"/>
    <col min="12801" max="12801" width="34.54296875" style="81" customWidth="1"/>
    <col min="12802" max="12802" width="5.54296875" style="81" customWidth="1"/>
    <col min="12803" max="12803" width="7.453125" style="81" customWidth="1"/>
    <col min="12804" max="12804" width="2.54296875" style="81" customWidth="1"/>
    <col min="12805" max="12805" width="4.54296875" style="81" customWidth="1"/>
    <col min="12806" max="12806" width="7.453125" style="81" customWidth="1"/>
    <col min="12807" max="12807" width="2.54296875" style="81" customWidth="1"/>
    <col min="12808" max="12808" width="4.54296875" style="81" customWidth="1"/>
    <col min="12809" max="12809" width="7.1796875" style="81" customWidth="1"/>
    <col min="12810" max="12810" width="2.54296875" style="81" customWidth="1"/>
    <col min="12811" max="12811" width="4.54296875" style="81" customWidth="1"/>
    <col min="12812" max="12812" width="6.453125" style="81" customWidth="1"/>
    <col min="12813" max="12813" width="2.54296875" style="81" customWidth="1"/>
    <col min="12814" max="12814" width="4.54296875" style="81" customWidth="1"/>
    <col min="12815" max="12815" width="7.453125" style="81" customWidth="1"/>
    <col min="12816" max="12816" width="2.54296875" style="81" customWidth="1"/>
    <col min="12817" max="12817" width="4.54296875" style="81" customWidth="1"/>
    <col min="12818" max="12818" width="6.54296875" style="81" customWidth="1"/>
    <col min="12819" max="12819" width="2.54296875" style="81" customWidth="1"/>
    <col min="12820" max="13056" width="9.1796875" style="81"/>
    <col min="13057" max="13057" width="34.54296875" style="81" customWidth="1"/>
    <col min="13058" max="13058" width="5.54296875" style="81" customWidth="1"/>
    <col min="13059" max="13059" width="7.453125" style="81" customWidth="1"/>
    <col min="13060" max="13060" width="2.54296875" style="81" customWidth="1"/>
    <col min="13061" max="13061" width="4.54296875" style="81" customWidth="1"/>
    <col min="13062" max="13062" width="7.453125" style="81" customWidth="1"/>
    <col min="13063" max="13063" width="2.54296875" style="81" customWidth="1"/>
    <col min="13064" max="13064" width="4.54296875" style="81" customWidth="1"/>
    <col min="13065" max="13065" width="7.1796875" style="81" customWidth="1"/>
    <col min="13066" max="13066" width="2.54296875" style="81" customWidth="1"/>
    <col min="13067" max="13067" width="4.54296875" style="81" customWidth="1"/>
    <col min="13068" max="13068" width="6.453125" style="81" customWidth="1"/>
    <col min="13069" max="13069" width="2.54296875" style="81" customWidth="1"/>
    <col min="13070" max="13070" width="4.54296875" style="81" customWidth="1"/>
    <col min="13071" max="13071" width="7.453125" style="81" customWidth="1"/>
    <col min="13072" max="13072" width="2.54296875" style="81" customWidth="1"/>
    <col min="13073" max="13073" width="4.54296875" style="81" customWidth="1"/>
    <col min="13074" max="13074" width="6.54296875" style="81" customWidth="1"/>
    <col min="13075" max="13075" width="2.54296875" style="81" customWidth="1"/>
    <col min="13076" max="13312" width="9.1796875" style="81"/>
    <col min="13313" max="13313" width="34.54296875" style="81" customWidth="1"/>
    <col min="13314" max="13314" width="5.54296875" style="81" customWidth="1"/>
    <col min="13315" max="13315" width="7.453125" style="81" customWidth="1"/>
    <col min="13316" max="13316" width="2.54296875" style="81" customWidth="1"/>
    <col min="13317" max="13317" width="4.54296875" style="81" customWidth="1"/>
    <col min="13318" max="13318" width="7.453125" style="81" customWidth="1"/>
    <col min="13319" max="13319" width="2.54296875" style="81" customWidth="1"/>
    <col min="13320" max="13320" width="4.54296875" style="81" customWidth="1"/>
    <col min="13321" max="13321" width="7.1796875" style="81" customWidth="1"/>
    <col min="13322" max="13322" width="2.54296875" style="81" customWidth="1"/>
    <col min="13323" max="13323" width="4.54296875" style="81" customWidth="1"/>
    <col min="13324" max="13324" width="6.453125" style="81" customWidth="1"/>
    <col min="13325" max="13325" width="2.54296875" style="81" customWidth="1"/>
    <col min="13326" max="13326" width="4.54296875" style="81" customWidth="1"/>
    <col min="13327" max="13327" width="7.453125" style="81" customWidth="1"/>
    <col min="13328" max="13328" width="2.54296875" style="81" customWidth="1"/>
    <col min="13329" max="13329" width="4.54296875" style="81" customWidth="1"/>
    <col min="13330" max="13330" width="6.54296875" style="81" customWidth="1"/>
    <col min="13331" max="13331" width="2.54296875" style="81" customWidth="1"/>
    <col min="13332" max="13568" width="9.1796875" style="81"/>
    <col min="13569" max="13569" width="34.54296875" style="81" customWidth="1"/>
    <col min="13570" max="13570" width="5.54296875" style="81" customWidth="1"/>
    <col min="13571" max="13571" width="7.453125" style="81" customWidth="1"/>
    <col min="13572" max="13572" width="2.54296875" style="81" customWidth="1"/>
    <col min="13573" max="13573" width="4.54296875" style="81" customWidth="1"/>
    <col min="13574" max="13574" width="7.453125" style="81" customWidth="1"/>
    <col min="13575" max="13575" width="2.54296875" style="81" customWidth="1"/>
    <col min="13576" max="13576" width="4.54296875" style="81" customWidth="1"/>
    <col min="13577" max="13577" width="7.1796875" style="81" customWidth="1"/>
    <col min="13578" max="13578" width="2.54296875" style="81" customWidth="1"/>
    <col min="13579" max="13579" width="4.54296875" style="81" customWidth="1"/>
    <col min="13580" max="13580" width="6.453125" style="81" customWidth="1"/>
    <col min="13581" max="13581" width="2.54296875" style="81" customWidth="1"/>
    <col min="13582" max="13582" width="4.54296875" style="81" customWidth="1"/>
    <col min="13583" max="13583" width="7.453125" style="81" customWidth="1"/>
    <col min="13584" max="13584" width="2.54296875" style="81" customWidth="1"/>
    <col min="13585" max="13585" width="4.54296875" style="81" customWidth="1"/>
    <col min="13586" max="13586" width="6.54296875" style="81" customWidth="1"/>
    <col min="13587" max="13587" width="2.54296875" style="81" customWidth="1"/>
    <col min="13588" max="13824" width="9.1796875" style="81"/>
    <col min="13825" max="13825" width="34.54296875" style="81" customWidth="1"/>
    <col min="13826" max="13826" width="5.54296875" style="81" customWidth="1"/>
    <col min="13827" max="13827" width="7.453125" style="81" customWidth="1"/>
    <col min="13828" max="13828" width="2.54296875" style="81" customWidth="1"/>
    <col min="13829" max="13829" width="4.54296875" style="81" customWidth="1"/>
    <col min="13830" max="13830" width="7.453125" style="81" customWidth="1"/>
    <col min="13831" max="13831" width="2.54296875" style="81" customWidth="1"/>
    <col min="13832" max="13832" width="4.54296875" style="81" customWidth="1"/>
    <col min="13833" max="13833" width="7.1796875" style="81" customWidth="1"/>
    <col min="13834" max="13834" width="2.54296875" style="81" customWidth="1"/>
    <col min="13835" max="13835" width="4.54296875" style="81" customWidth="1"/>
    <col min="13836" max="13836" width="6.453125" style="81" customWidth="1"/>
    <col min="13837" max="13837" width="2.54296875" style="81" customWidth="1"/>
    <col min="13838" max="13838" width="4.54296875" style="81" customWidth="1"/>
    <col min="13839" max="13839" width="7.453125" style="81" customWidth="1"/>
    <col min="13840" max="13840" width="2.54296875" style="81" customWidth="1"/>
    <col min="13841" max="13841" width="4.54296875" style="81" customWidth="1"/>
    <col min="13842" max="13842" width="6.54296875" style="81" customWidth="1"/>
    <col min="13843" max="13843" width="2.54296875" style="81" customWidth="1"/>
    <col min="13844" max="14080" width="9.1796875" style="81"/>
    <col min="14081" max="14081" width="34.54296875" style="81" customWidth="1"/>
    <col min="14082" max="14082" width="5.54296875" style="81" customWidth="1"/>
    <col min="14083" max="14083" width="7.453125" style="81" customWidth="1"/>
    <col min="14084" max="14084" width="2.54296875" style="81" customWidth="1"/>
    <col min="14085" max="14085" width="4.54296875" style="81" customWidth="1"/>
    <col min="14086" max="14086" width="7.453125" style="81" customWidth="1"/>
    <col min="14087" max="14087" width="2.54296875" style="81" customWidth="1"/>
    <col min="14088" max="14088" width="4.54296875" style="81" customWidth="1"/>
    <col min="14089" max="14089" width="7.1796875" style="81" customWidth="1"/>
    <col min="14090" max="14090" width="2.54296875" style="81" customWidth="1"/>
    <col min="14091" max="14091" width="4.54296875" style="81" customWidth="1"/>
    <col min="14092" max="14092" width="6.453125" style="81" customWidth="1"/>
    <col min="14093" max="14093" width="2.54296875" style="81" customWidth="1"/>
    <col min="14094" max="14094" width="4.54296875" style="81" customWidth="1"/>
    <col min="14095" max="14095" width="7.453125" style="81" customWidth="1"/>
    <col min="14096" max="14096" width="2.54296875" style="81" customWidth="1"/>
    <col min="14097" max="14097" width="4.54296875" style="81" customWidth="1"/>
    <col min="14098" max="14098" width="6.54296875" style="81" customWidth="1"/>
    <col min="14099" max="14099" width="2.54296875" style="81" customWidth="1"/>
    <col min="14100" max="14336" width="9.1796875" style="81"/>
    <col min="14337" max="14337" width="34.54296875" style="81" customWidth="1"/>
    <col min="14338" max="14338" width="5.54296875" style="81" customWidth="1"/>
    <col min="14339" max="14339" width="7.453125" style="81" customWidth="1"/>
    <col min="14340" max="14340" width="2.54296875" style="81" customWidth="1"/>
    <col min="14341" max="14341" width="4.54296875" style="81" customWidth="1"/>
    <col min="14342" max="14342" width="7.453125" style="81" customWidth="1"/>
    <col min="14343" max="14343" width="2.54296875" style="81" customWidth="1"/>
    <col min="14344" max="14344" width="4.54296875" style="81" customWidth="1"/>
    <col min="14345" max="14345" width="7.1796875" style="81" customWidth="1"/>
    <col min="14346" max="14346" width="2.54296875" style="81" customWidth="1"/>
    <col min="14347" max="14347" width="4.54296875" style="81" customWidth="1"/>
    <col min="14348" max="14348" width="6.453125" style="81" customWidth="1"/>
    <col min="14349" max="14349" width="2.54296875" style="81" customWidth="1"/>
    <col min="14350" max="14350" width="4.54296875" style="81" customWidth="1"/>
    <col min="14351" max="14351" width="7.453125" style="81" customWidth="1"/>
    <col min="14352" max="14352" width="2.54296875" style="81" customWidth="1"/>
    <col min="14353" max="14353" width="4.54296875" style="81" customWidth="1"/>
    <col min="14354" max="14354" width="6.54296875" style="81" customWidth="1"/>
    <col min="14355" max="14355" width="2.54296875" style="81" customWidth="1"/>
    <col min="14356" max="14592" width="9.1796875" style="81"/>
    <col min="14593" max="14593" width="34.54296875" style="81" customWidth="1"/>
    <col min="14594" max="14594" width="5.54296875" style="81" customWidth="1"/>
    <col min="14595" max="14595" width="7.453125" style="81" customWidth="1"/>
    <col min="14596" max="14596" width="2.54296875" style="81" customWidth="1"/>
    <col min="14597" max="14597" width="4.54296875" style="81" customWidth="1"/>
    <col min="14598" max="14598" width="7.453125" style="81" customWidth="1"/>
    <col min="14599" max="14599" width="2.54296875" style="81" customWidth="1"/>
    <col min="14600" max="14600" width="4.54296875" style="81" customWidth="1"/>
    <col min="14601" max="14601" width="7.1796875" style="81" customWidth="1"/>
    <col min="14602" max="14602" width="2.54296875" style="81" customWidth="1"/>
    <col min="14603" max="14603" width="4.54296875" style="81" customWidth="1"/>
    <col min="14604" max="14604" width="6.453125" style="81" customWidth="1"/>
    <col min="14605" max="14605" width="2.54296875" style="81" customWidth="1"/>
    <col min="14606" max="14606" width="4.54296875" style="81" customWidth="1"/>
    <col min="14607" max="14607" width="7.453125" style="81" customWidth="1"/>
    <col min="14608" max="14608" width="2.54296875" style="81" customWidth="1"/>
    <col min="14609" max="14609" width="4.54296875" style="81" customWidth="1"/>
    <col min="14610" max="14610" width="6.54296875" style="81" customWidth="1"/>
    <col min="14611" max="14611" width="2.54296875" style="81" customWidth="1"/>
    <col min="14612" max="14848" width="9.1796875" style="81"/>
    <col min="14849" max="14849" width="34.54296875" style="81" customWidth="1"/>
    <col min="14850" max="14850" width="5.54296875" style="81" customWidth="1"/>
    <col min="14851" max="14851" width="7.453125" style="81" customWidth="1"/>
    <col min="14852" max="14852" width="2.54296875" style="81" customWidth="1"/>
    <col min="14853" max="14853" width="4.54296875" style="81" customWidth="1"/>
    <col min="14854" max="14854" width="7.453125" style="81" customWidth="1"/>
    <col min="14855" max="14855" width="2.54296875" style="81" customWidth="1"/>
    <col min="14856" max="14856" width="4.54296875" style="81" customWidth="1"/>
    <col min="14857" max="14857" width="7.1796875" style="81" customWidth="1"/>
    <col min="14858" max="14858" width="2.54296875" style="81" customWidth="1"/>
    <col min="14859" max="14859" width="4.54296875" style="81" customWidth="1"/>
    <col min="14860" max="14860" width="6.453125" style="81" customWidth="1"/>
    <col min="14861" max="14861" width="2.54296875" style="81" customWidth="1"/>
    <col min="14862" max="14862" width="4.54296875" style="81" customWidth="1"/>
    <col min="14863" max="14863" width="7.453125" style="81" customWidth="1"/>
    <col min="14864" max="14864" width="2.54296875" style="81" customWidth="1"/>
    <col min="14865" max="14865" width="4.54296875" style="81" customWidth="1"/>
    <col min="14866" max="14866" width="6.54296875" style="81" customWidth="1"/>
    <col min="14867" max="14867" width="2.54296875" style="81" customWidth="1"/>
    <col min="14868" max="15104" width="9.1796875" style="81"/>
    <col min="15105" max="15105" width="34.54296875" style="81" customWidth="1"/>
    <col min="15106" max="15106" width="5.54296875" style="81" customWidth="1"/>
    <col min="15107" max="15107" width="7.453125" style="81" customWidth="1"/>
    <col min="15108" max="15108" width="2.54296875" style="81" customWidth="1"/>
    <col min="15109" max="15109" width="4.54296875" style="81" customWidth="1"/>
    <col min="15110" max="15110" width="7.453125" style="81" customWidth="1"/>
    <col min="15111" max="15111" width="2.54296875" style="81" customWidth="1"/>
    <col min="15112" max="15112" width="4.54296875" style="81" customWidth="1"/>
    <col min="15113" max="15113" width="7.1796875" style="81" customWidth="1"/>
    <col min="15114" max="15114" width="2.54296875" style="81" customWidth="1"/>
    <col min="15115" max="15115" width="4.54296875" style="81" customWidth="1"/>
    <col min="15116" max="15116" width="6.453125" style="81" customWidth="1"/>
    <col min="15117" max="15117" width="2.54296875" style="81" customWidth="1"/>
    <col min="15118" max="15118" width="4.54296875" style="81" customWidth="1"/>
    <col min="15119" max="15119" width="7.453125" style="81" customWidth="1"/>
    <col min="15120" max="15120" width="2.54296875" style="81" customWidth="1"/>
    <col min="15121" max="15121" width="4.54296875" style="81" customWidth="1"/>
    <col min="15122" max="15122" width="6.54296875" style="81" customWidth="1"/>
    <col min="15123" max="15123" width="2.54296875" style="81" customWidth="1"/>
    <col min="15124" max="15360" width="9.1796875" style="81"/>
    <col min="15361" max="15361" width="34.54296875" style="81" customWidth="1"/>
    <col min="15362" max="15362" width="5.54296875" style="81" customWidth="1"/>
    <col min="15363" max="15363" width="7.453125" style="81" customWidth="1"/>
    <col min="15364" max="15364" width="2.54296875" style="81" customWidth="1"/>
    <col min="15365" max="15365" width="4.54296875" style="81" customWidth="1"/>
    <col min="15366" max="15366" width="7.453125" style="81" customWidth="1"/>
    <col min="15367" max="15367" width="2.54296875" style="81" customWidth="1"/>
    <col min="15368" max="15368" width="4.54296875" style="81" customWidth="1"/>
    <col min="15369" max="15369" width="7.1796875" style="81" customWidth="1"/>
    <col min="15370" max="15370" width="2.54296875" style="81" customWidth="1"/>
    <col min="15371" max="15371" width="4.54296875" style="81" customWidth="1"/>
    <col min="15372" max="15372" width="6.453125" style="81" customWidth="1"/>
    <col min="15373" max="15373" width="2.54296875" style="81" customWidth="1"/>
    <col min="15374" max="15374" width="4.54296875" style="81" customWidth="1"/>
    <col min="15375" max="15375" width="7.453125" style="81" customWidth="1"/>
    <col min="15376" max="15376" width="2.54296875" style="81" customWidth="1"/>
    <col min="15377" max="15377" width="4.54296875" style="81" customWidth="1"/>
    <col min="15378" max="15378" width="6.54296875" style="81" customWidth="1"/>
    <col min="15379" max="15379" width="2.54296875" style="81" customWidth="1"/>
    <col min="15380" max="15616" width="9.1796875" style="81"/>
    <col min="15617" max="15617" width="34.54296875" style="81" customWidth="1"/>
    <col min="15618" max="15618" width="5.54296875" style="81" customWidth="1"/>
    <col min="15619" max="15619" width="7.453125" style="81" customWidth="1"/>
    <col min="15620" max="15620" width="2.54296875" style="81" customWidth="1"/>
    <col min="15621" max="15621" width="4.54296875" style="81" customWidth="1"/>
    <col min="15622" max="15622" width="7.453125" style="81" customWidth="1"/>
    <col min="15623" max="15623" width="2.54296875" style="81" customWidth="1"/>
    <col min="15624" max="15624" width="4.54296875" style="81" customWidth="1"/>
    <col min="15625" max="15625" width="7.1796875" style="81" customWidth="1"/>
    <col min="15626" max="15626" width="2.54296875" style="81" customWidth="1"/>
    <col min="15627" max="15627" width="4.54296875" style="81" customWidth="1"/>
    <col min="15628" max="15628" width="6.453125" style="81" customWidth="1"/>
    <col min="15629" max="15629" width="2.54296875" style="81" customWidth="1"/>
    <col min="15630" max="15630" width="4.54296875" style="81" customWidth="1"/>
    <col min="15631" max="15631" width="7.453125" style="81" customWidth="1"/>
    <col min="15632" max="15632" width="2.54296875" style="81" customWidth="1"/>
    <col min="15633" max="15633" width="4.54296875" style="81" customWidth="1"/>
    <col min="15634" max="15634" width="6.54296875" style="81" customWidth="1"/>
    <col min="15635" max="15635" width="2.54296875" style="81" customWidth="1"/>
    <col min="15636" max="15872" width="9.1796875" style="81"/>
    <col min="15873" max="15873" width="34.54296875" style="81" customWidth="1"/>
    <col min="15874" max="15874" width="5.54296875" style="81" customWidth="1"/>
    <col min="15875" max="15875" width="7.453125" style="81" customWidth="1"/>
    <col min="15876" max="15876" width="2.54296875" style="81" customWidth="1"/>
    <col min="15877" max="15877" width="4.54296875" style="81" customWidth="1"/>
    <col min="15878" max="15878" width="7.453125" style="81" customWidth="1"/>
    <col min="15879" max="15879" width="2.54296875" style="81" customWidth="1"/>
    <col min="15880" max="15880" width="4.54296875" style="81" customWidth="1"/>
    <col min="15881" max="15881" width="7.1796875" style="81" customWidth="1"/>
    <col min="15882" max="15882" width="2.54296875" style="81" customWidth="1"/>
    <col min="15883" max="15883" width="4.54296875" style="81" customWidth="1"/>
    <col min="15884" max="15884" width="6.453125" style="81" customWidth="1"/>
    <col min="15885" max="15885" width="2.54296875" style="81" customWidth="1"/>
    <col min="15886" max="15886" width="4.54296875" style="81" customWidth="1"/>
    <col min="15887" max="15887" width="7.453125" style="81" customWidth="1"/>
    <col min="15888" max="15888" width="2.54296875" style="81" customWidth="1"/>
    <col min="15889" max="15889" width="4.54296875" style="81" customWidth="1"/>
    <col min="15890" max="15890" width="6.54296875" style="81" customWidth="1"/>
    <col min="15891" max="15891" width="2.54296875" style="81" customWidth="1"/>
    <col min="15892" max="16128" width="9.1796875" style="81"/>
    <col min="16129" max="16129" width="34.54296875" style="81" customWidth="1"/>
    <col min="16130" max="16130" width="5.54296875" style="81" customWidth="1"/>
    <col min="16131" max="16131" width="7.453125" style="81" customWidth="1"/>
    <col min="16132" max="16132" width="2.54296875" style="81" customWidth="1"/>
    <col min="16133" max="16133" width="4.54296875" style="81" customWidth="1"/>
    <col min="16134" max="16134" width="7.453125" style="81" customWidth="1"/>
    <col min="16135" max="16135" width="2.54296875" style="81" customWidth="1"/>
    <col min="16136" max="16136" width="4.54296875" style="81" customWidth="1"/>
    <col min="16137" max="16137" width="7.1796875" style="81" customWidth="1"/>
    <col min="16138" max="16138" width="2.54296875" style="81" customWidth="1"/>
    <col min="16139" max="16139" width="4.54296875" style="81" customWidth="1"/>
    <col min="16140" max="16140" width="6.453125" style="81" customWidth="1"/>
    <col min="16141" max="16141" width="2.54296875" style="81" customWidth="1"/>
    <col min="16142" max="16142" width="4.54296875" style="81" customWidth="1"/>
    <col min="16143" max="16143" width="7.453125" style="81" customWidth="1"/>
    <col min="16144" max="16144" width="2.54296875" style="81" customWidth="1"/>
    <col min="16145" max="16145" width="4.54296875" style="81" customWidth="1"/>
    <col min="16146" max="16146" width="6.54296875" style="81" customWidth="1"/>
    <col min="16147" max="16147" width="2.54296875" style="81" customWidth="1"/>
    <col min="16148" max="16384" width="9.1796875" style="81"/>
  </cols>
  <sheetData>
    <row r="1" spans="1:20">
      <c r="A1" s="81" t="s">
        <v>438</v>
      </c>
    </row>
    <row r="2" spans="1:20">
      <c r="A2" s="81" t="s">
        <v>439</v>
      </c>
      <c r="L2" s="89" t="s">
        <v>128</v>
      </c>
    </row>
    <row r="3" spans="1:20" ht="5.5" customHeight="1"/>
    <row r="4" spans="1:20" ht="15" customHeight="1">
      <c r="A4" s="33" t="s">
        <v>1831</v>
      </c>
    </row>
    <row r="5" spans="1:20" ht="11.25" customHeight="1" thickBot="1">
      <c r="I5" s="813"/>
      <c r="J5" s="813"/>
      <c r="L5" s="813"/>
      <c r="M5" s="813"/>
      <c r="O5" s="813"/>
      <c r="P5" s="813"/>
      <c r="R5" s="813"/>
    </row>
    <row r="6" spans="1:20" ht="12" customHeight="1">
      <c r="A6" s="83"/>
      <c r="B6" s="867"/>
      <c r="C6" s="868"/>
      <c r="D6" s="868"/>
      <c r="E6" s="817"/>
      <c r="F6" s="815"/>
      <c r="G6" s="815"/>
      <c r="H6" s="817"/>
      <c r="I6" s="815"/>
      <c r="J6" s="815"/>
      <c r="K6" s="817"/>
      <c r="L6" s="815"/>
      <c r="M6" s="815"/>
      <c r="N6" s="867"/>
      <c r="O6" s="815"/>
      <c r="P6" s="815"/>
      <c r="Q6" s="817"/>
      <c r="R6" s="815"/>
      <c r="S6" s="817"/>
    </row>
    <row r="7" spans="1:20" ht="15" customHeight="1">
      <c r="A7" s="94" t="s">
        <v>1832</v>
      </c>
      <c r="B7" s="1159" t="s">
        <v>1263</v>
      </c>
      <c r="C7" s="1159"/>
      <c r="D7" s="869"/>
      <c r="E7" s="1094">
        <v>1</v>
      </c>
      <c r="F7" s="1094"/>
      <c r="G7" s="869"/>
      <c r="H7" s="1094">
        <v>2</v>
      </c>
      <c r="I7" s="1094"/>
      <c r="J7" s="727"/>
      <c r="K7" s="1094">
        <v>3</v>
      </c>
      <c r="L7" s="1094"/>
      <c r="M7" s="727"/>
      <c r="N7" s="1094">
        <v>4</v>
      </c>
      <c r="O7" s="1094"/>
      <c r="P7" s="727"/>
      <c r="Q7" s="1094">
        <v>5</v>
      </c>
      <c r="R7" s="1094"/>
      <c r="S7" s="727"/>
    </row>
    <row r="8" spans="1:20" ht="15" customHeight="1">
      <c r="A8" s="81" t="s">
        <v>1289</v>
      </c>
      <c r="B8" s="186" t="s">
        <v>938</v>
      </c>
      <c r="C8" s="109" t="s">
        <v>389</v>
      </c>
      <c r="D8" s="835"/>
      <c r="E8" s="110" t="s">
        <v>1196</v>
      </c>
      <c r="F8" s="85" t="s">
        <v>389</v>
      </c>
      <c r="G8" s="111"/>
      <c r="H8" s="110" t="s">
        <v>1196</v>
      </c>
      <c r="I8" s="85" t="s">
        <v>389</v>
      </c>
      <c r="J8" s="111"/>
      <c r="K8" s="110" t="s">
        <v>1196</v>
      </c>
      <c r="L8" s="85" t="s">
        <v>389</v>
      </c>
      <c r="M8" s="111"/>
      <c r="N8" s="186" t="s">
        <v>1196</v>
      </c>
      <c r="O8" s="85" t="s">
        <v>389</v>
      </c>
      <c r="P8" s="111"/>
      <c r="Q8" s="110" t="s">
        <v>1196</v>
      </c>
      <c r="R8" s="85" t="s">
        <v>389</v>
      </c>
      <c r="S8" s="727"/>
    </row>
    <row r="9" spans="1:20" ht="12.75" customHeight="1" thickBot="1">
      <c r="A9" s="86"/>
      <c r="B9" s="870"/>
      <c r="C9" s="871"/>
      <c r="D9" s="871"/>
      <c r="E9" s="825"/>
      <c r="F9" s="823"/>
      <c r="G9" s="823"/>
      <c r="H9" s="825"/>
      <c r="I9" s="823"/>
      <c r="J9" s="823"/>
      <c r="K9" s="825"/>
      <c r="L9" s="823"/>
      <c r="M9" s="823"/>
      <c r="N9" s="870"/>
      <c r="O9" s="823"/>
      <c r="P9" s="823"/>
      <c r="Q9" s="825"/>
      <c r="R9" s="823"/>
      <c r="S9" s="825"/>
    </row>
    <row r="10" spans="1:20" ht="11.25" customHeight="1">
      <c r="A10" s="94"/>
      <c r="B10" s="869"/>
      <c r="C10" s="835"/>
      <c r="D10" s="835"/>
      <c r="E10" s="727"/>
      <c r="F10" s="111"/>
      <c r="G10" s="111"/>
      <c r="H10" s="727"/>
      <c r="I10" s="111"/>
      <c r="J10" s="111"/>
      <c r="K10" s="727"/>
      <c r="L10" s="111"/>
      <c r="M10" s="111"/>
      <c r="N10" s="869"/>
      <c r="O10" s="111"/>
      <c r="P10" s="111"/>
      <c r="Q10" s="727"/>
      <c r="R10" s="111"/>
      <c r="S10" s="727"/>
    </row>
    <row r="11" spans="1:20" ht="15" customHeight="1">
      <c r="A11" s="47" t="s">
        <v>281</v>
      </c>
      <c r="B11" s="444">
        <f>E11+H11+K11+N11+Q11+S11</f>
        <v>137</v>
      </c>
      <c r="C11" s="514">
        <f>SUM(C12:C52)</f>
        <v>99.999999999999943</v>
      </c>
      <c r="D11" s="514"/>
      <c r="E11" s="439">
        <f>SUM(E12:E52)</f>
        <v>8</v>
      </c>
      <c r="F11" s="401">
        <f t="shared" ref="F11:F50" si="0">IF(A11&lt;&gt;0,E11/B11*100,"")</f>
        <v>5.8394160583941606</v>
      </c>
      <c r="G11" s="515"/>
      <c r="H11" s="439">
        <f>SUM(H12:H52)</f>
        <v>8</v>
      </c>
      <c r="I11" s="401">
        <f t="shared" ref="I11:I52" si="1">IF(A11&lt;&gt;0,H11/B11*100,"")</f>
        <v>5.8394160583941606</v>
      </c>
      <c r="J11" s="401"/>
      <c r="K11" s="439">
        <f>SUM(K12:K52)</f>
        <v>14</v>
      </c>
      <c r="L11" s="401">
        <f t="shared" ref="L11:L52" si="2">IF(A11&lt;&gt;0,K11/B11*100,"")</f>
        <v>10.218978102189782</v>
      </c>
      <c r="M11" s="401"/>
      <c r="N11" s="439">
        <f>SUM(N12:N52)</f>
        <v>21</v>
      </c>
      <c r="O11" s="401">
        <f t="shared" ref="O11:O50" si="3">IF(A11&lt;&gt;0,N11/B11*100,"")</f>
        <v>15.328467153284672</v>
      </c>
      <c r="P11" s="401"/>
      <c r="Q11" s="439">
        <f>SUM(Q12:Q52)</f>
        <v>86</v>
      </c>
      <c r="R11" s="401">
        <f t="shared" ref="R11:R52" si="4">IF(A11&lt;&gt;0,Q11/B11*100,"")</f>
        <v>62.773722627737229</v>
      </c>
      <c r="S11" s="582">
        <f>SUM(S12:S44)</f>
        <v>0</v>
      </c>
      <c r="T11" s="87"/>
    </row>
    <row r="12" spans="1:20" ht="12" customHeight="1">
      <c r="A12" s="47"/>
      <c r="B12" s="444">
        <f t="shared" ref="B12:B52" si="5">E12+H12+K12+N12+Q12+S12</f>
        <v>0</v>
      </c>
      <c r="C12" s="583" t="str">
        <f t="shared" ref="C12:C52" si="6">IF(A12&lt;&gt;0,B12/$B$11*100,"")</f>
        <v/>
      </c>
      <c r="D12" s="583"/>
      <c r="E12" s="180"/>
      <c r="F12" s="401" t="str">
        <f t="shared" si="0"/>
        <v/>
      </c>
      <c r="G12" s="515"/>
      <c r="H12" s="257"/>
      <c r="I12" s="401" t="str">
        <f t="shared" si="1"/>
        <v/>
      </c>
      <c r="J12" s="401"/>
      <c r="K12" s="164">
        <v>0</v>
      </c>
      <c r="L12" s="401" t="str">
        <f t="shared" si="2"/>
        <v/>
      </c>
      <c r="M12" s="401"/>
      <c r="N12" s="182"/>
      <c r="O12" s="401" t="str">
        <f t="shared" si="3"/>
        <v/>
      </c>
      <c r="P12" s="401"/>
      <c r="Q12" s="180"/>
      <c r="R12" s="401" t="str">
        <f t="shared" si="4"/>
        <v/>
      </c>
      <c r="S12" s="154"/>
    </row>
    <row r="13" spans="1:20" ht="13" customHeight="1">
      <c r="A13" s="778" t="s">
        <v>1833</v>
      </c>
      <c r="B13" s="390">
        <f t="shared" si="5"/>
        <v>1</v>
      </c>
      <c r="C13" s="408">
        <f t="shared" si="6"/>
        <v>0.72992700729927007</v>
      </c>
      <c r="D13" s="257"/>
      <c r="E13" s="774">
        <v>0</v>
      </c>
      <c r="F13" s="401">
        <f t="shared" si="0"/>
        <v>0</v>
      </c>
      <c r="G13" s="257"/>
      <c r="H13" s="774">
        <v>0</v>
      </c>
      <c r="I13" s="427">
        <f t="shared" si="1"/>
        <v>0</v>
      </c>
      <c r="J13" s="257"/>
      <c r="K13" s="774">
        <v>0</v>
      </c>
      <c r="L13" s="427">
        <f t="shared" si="2"/>
        <v>0</v>
      </c>
      <c r="M13" s="257"/>
      <c r="N13" s="774">
        <v>0</v>
      </c>
      <c r="O13" s="427">
        <f t="shared" si="3"/>
        <v>0</v>
      </c>
      <c r="P13" s="257"/>
      <c r="Q13" s="774">
        <v>1</v>
      </c>
      <c r="R13" s="427">
        <f t="shared" si="4"/>
        <v>100</v>
      </c>
      <c r="S13" s="872">
        <v>0</v>
      </c>
    </row>
    <row r="14" spans="1:20" ht="13" customHeight="1">
      <c r="A14" s="778" t="s">
        <v>1834</v>
      </c>
      <c r="B14" s="390">
        <f t="shared" si="5"/>
        <v>1</v>
      </c>
      <c r="C14" s="408">
        <f t="shared" si="6"/>
        <v>0.72992700729927007</v>
      </c>
      <c r="D14" s="257"/>
      <c r="E14" s="774">
        <v>0</v>
      </c>
      <c r="F14" s="401">
        <f t="shared" si="0"/>
        <v>0</v>
      </c>
      <c r="G14" s="257"/>
      <c r="H14" s="774">
        <v>0</v>
      </c>
      <c r="I14" s="427">
        <f t="shared" si="1"/>
        <v>0</v>
      </c>
      <c r="J14" s="257"/>
      <c r="K14" s="774">
        <v>0</v>
      </c>
      <c r="L14" s="427">
        <f t="shared" si="2"/>
        <v>0</v>
      </c>
      <c r="M14" s="257"/>
      <c r="N14" s="774">
        <v>1</v>
      </c>
      <c r="O14" s="427">
        <f t="shared" si="3"/>
        <v>100</v>
      </c>
      <c r="P14" s="257"/>
      <c r="Q14" s="774">
        <v>0</v>
      </c>
      <c r="R14" s="427">
        <f t="shared" si="4"/>
        <v>0</v>
      </c>
      <c r="S14" s="873"/>
    </row>
    <row r="15" spans="1:20" ht="13" customHeight="1">
      <c r="A15" s="778" t="s">
        <v>1835</v>
      </c>
      <c r="B15" s="390">
        <f t="shared" si="5"/>
        <v>10</v>
      </c>
      <c r="C15" s="408">
        <f t="shared" si="6"/>
        <v>7.2992700729926998</v>
      </c>
      <c r="D15" s="257"/>
      <c r="E15" s="774">
        <v>0</v>
      </c>
      <c r="F15" s="401">
        <f t="shared" si="0"/>
        <v>0</v>
      </c>
      <c r="G15" s="257"/>
      <c r="H15" s="774">
        <v>0</v>
      </c>
      <c r="I15" s="427">
        <f t="shared" si="1"/>
        <v>0</v>
      </c>
      <c r="J15" s="257"/>
      <c r="K15" s="774">
        <v>1</v>
      </c>
      <c r="L15" s="427">
        <f t="shared" si="2"/>
        <v>10</v>
      </c>
      <c r="M15" s="257"/>
      <c r="N15" s="774">
        <v>0</v>
      </c>
      <c r="O15" s="427">
        <f t="shared" si="3"/>
        <v>0</v>
      </c>
      <c r="P15" s="257"/>
      <c r="Q15" s="774">
        <v>9</v>
      </c>
      <c r="R15" s="427">
        <f t="shared" si="4"/>
        <v>90</v>
      </c>
      <c r="S15" s="873"/>
    </row>
    <row r="16" spans="1:20" ht="13" customHeight="1">
      <c r="A16" s="778" t="s">
        <v>1836</v>
      </c>
      <c r="B16" s="390">
        <f t="shared" si="5"/>
        <v>4</v>
      </c>
      <c r="C16" s="408">
        <f>IF(A16&lt;&gt;0,B16/$B$11*100,"")</f>
        <v>2.9197080291970803</v>
      </c>
      <c r="D16" s="257"/>
      <c r="E16" s="774">
        <v>1</v>
      </c>
      <c r="F16" s="401">
        <f t="shared" si="0"/>
        <v>25</v>
      </c>
      <c r="G16" s="257"/>
      <c r="H16" s="774">
        <v>0</v>
      </c>
      <c r="I16" s="427">
        <f t="shared" si="1"/>
        <v>0</v>
      </c>
      <c r="J16" s="257"/>
      <c r="K16" s="774">
        <v>0</v>
      </c>
      <c r="L16" s="427">
        <f t="shared" si="2"/>
        <v>0</v>
      </c>
      <c r="M16" s="257"/>
      <c r="N16" s="774">
        <v>1</v>
      </c>
      <c r="O16" s="427">
        <f t="shared" si="3"/>
        <v>25</v>
      </c>
      <c r="P16" s="257"/>
      <c r="Q16" s="774">
        <v>2</v>
      </c>
      <c r="R16" s="427">
        <f t="shared" si="4"/>
        <v>50</v>
      </c>
      <c r="S16" s="873"/>
    </row>
    <row r="17" spans="1:19" ht="13" customHeight="1">
      <c r="A17" s="778" t="s">
        <v>1837</v>
      </c>
      <c r="B17" s="390">
        <f t="shared" si="5"/>
        <v>11</v>
      </c>
      <c r="C17" s="181">
        <f t="shared" si="6"/>
        <v>8.0291970802919703</v>
      </c>
      <c r="D17" s="257"/>
      <c r="E17" s="774">
        <v>1</v>
      </c>
      <c r="F17" s="427">
        <f t="shared" si="0"/>
        <v>9.0909090909090917</v>
      </c>
      <c r="G17" s="257"/>
      <c r="H17" s="774">
        <v>0</v>
      </c>
      <c r="I17" s="427">
        <f t="shared" si="1"/>
        <v>0</v>
      </c>
      <c r="J17" s="257"/>
      <c r="K17" s="774">
        <v>0</v>
      </c>
      <c r="L17" s="427">
        <f t="shared" si="2"/>
        <v>0</v>
      </c>
      <c r="M17" s="257"/>
      <c r="N17" s="774">
        <v>1</v>
      </c>
      <c r="O17" s="427">
        <f t="shared" si="3"/>
        <v>9.0909090909090917</v>
      </c>
      <c r="P17" s="257"/>
      <c r="Q17" s="774">
        <v>9</v>
      </c>
      <c r="R17" s="427">
        <f t="shared" si="4"/>
        <v>81.818181818181827</v>
      </c>
      <c r="S17" s="873"/>
    </row>
    <row r="18" spans="1:19" ht="13" customHeight="1">
      <c r="A18" s="778" t="s">
        <v>1838</v>
      </c>
      <c r="B18" s="390">
        <f t="shared" si="5"/>
        <v>5</v>
      </c>
      <c r="C18" s="181">
        <f t="shared" si="6"/>
        <v>3.6496350364963499</v>
      </c>
      <c r="D18" s="257"/>
      <c r="E18" s="774">
        <v>0</v>
      </c>
      <c r="F18" s="427">
        <f t="shared" si="0"/>
        <v>0</v>
      </c>
      <c r="G18" s="257"/>
      <c r="H18" s="774">
        <v>2</v>
      </c>
      <c r="I18" s="427">
        <f t="shared" si="1"/>
        <v>40</v>
      </c>
      <c r="J18" s="257"/>
      <c r="K18" s="774">
        <v>0</v>
      </c>
      <c r="L18" s="427">
        <f t="shared" si="2"/>
        <v>0</v>
      </c>
      <c r="M18" s="257"/>
      <c r="N18" s="774">
        <v>0</v>
      </c>
      <c r="O18" s="427">
        <f t="shared" si="3"/>
        <v>0</v>
      </c>
      <c r="P18" s="257"/>
      <c r="Q18" s="774">
        <v>3</v>
      </c>
      <c r="R18" s="427">
        <f t="shared" si="4"/>
        <v>60</v>
      </c>
      <c r="S18" s="873"/>
    </row>
    <row r="19" spans="1:19" ht="13" customHeight="1">
      <c r="A19" s="778" t="s">
        <v>1839</v>
      </c>
      <c r="B19" s="390">
        <f t="shared" si="5"/>
        <v>1</v>
      </c>
      <c r="C19" s="181">
        <f>IF(A19&lt;&gt;0,B19/$B$11*100,"")</f>
        <v>0.72992700729927007</v>
      </c>
      <c r="D19" s="257"/>
      <c r="E19" s="774">
        <v>0</v>
      </c>
      <c r="F19" s="427">
        <f t="shared" si="0"/>
        <v>0</v>
      </c>
      <c r="G19" s="257"/>
      <c r="H19" s="774">
        <v>0</v>
      </c>
      <c r="I19" s="427">
        <f t="shared" si="1"/>
        <v>0</v>
      </c>
      <c r="J19" s="257"/>
      <c r="K19" s="774">
        <v>0</v>
      </c>
      <c r="L19" s="427">
        <f t="shared" si="2"/>
        <v>0</v>
      </c>
      <c r="M19" s="257"/>
      <c r="N19" s="774">
        <v>0</v>
      </c>
      <c r="O19" s="427">
        <f t="shared" si="3"/>
        <v>0</v>
      </c>
      <c r="P19" s="257"/>
      <c r="Q19" s="774">
        <v>1</v>
      </c>
      <c r="R19" s="427">
        <f t="shared" si="4"/>
        <v>100</v>
      </c>
      <c r="S19" s="873"/>
    </row>
    <row r="20" spans="1:19" ht="13" customHeight="1">
      <c r="A20" s="778" t="s">
        <v>1840</v>
      </c>
      <c r="B20" s="390">
        <f t="shared" si="5"/>
        <v>1</v>
      </c>
      <c r="C20" s="181">
        <f t="shared" si="6"/>
        <v>0.72992700729927007</v>
      </c>
      <c r="D20" s="257"/>
      <c r="E20" s="774">
        <v>0</v>
      </c>
      <c r="F20" s="401">
        <f t="shared" si="0"/>
        <v>0</v>
      </c>
      <c r="G20" s="257"/>
      <c r="H20" s="774">
        <v>0</v>
      </c>
      <c r="I20" s="427">
        <f t="shared" si="1"/>
        <v>0</v>
      </c>
      <c r="J20" s="257"/>
      <c r="K20" s="774">
        <v>1</v>
      </c>
      <c r="L20" s="427">
        <f t="shared" si="2"/>
        <v>100</v>
      </c>
      <c r="M20" s="257"/>
      <c r="N20" s="774">
        <v>0</v>
      </c>
      <c r="O20" s="427">
        <f t="shared" si="3"/>
        <v>0</v>
      </c>
      <c r="P20" s="257"/>
      <c r="Q20" s="774">
        <v>0</v>
      </c>
      <c r="R20" s="427">
        <f t="shared" si="4"/>
        <v>0</v>
      </c>
      <c r="S20" s="873"/>
    </row>
    <row r="21" spans="1:19" ht="13" customHeight="1">
      <c r="A21" s="778" t="s">
        <v>1841</v>
      </c>
      <c r="B21" s="390">
        <f t="shared" si="5"/>
        <v>1</v>
      </c>
      <c r="C21" s="181">
        <f t="shared" si="6"/>
        <v>0.72992700729927007</v>
      </c>
      <c r="D21" s="257"/>
      <c r="E21" s="774">
        <v>0</v>
      </c>
      <c r="F21" s="401">
        <f t="shared" si="0"/>
        <v>0</v>
      </c>
      <c r="G21" s="257"/>
      <c r="H21" s="774">
        <v>0</v>
      </c>
      <c r="I21" s="427">
        <f t="shared" si="1"/>
        <v>0</v>
      </c>
      <c r="J21" s="257"/>
      <c r="K21" s="774">
        <v>1</v>
      </c>
      <c r="L21" s="427">
        <f t="shared" si="2"/>
        <v>100</v>
      </c>
      <c r="M21" s="257"/>
      <c r="N21" s="774">
        <v>0</v>
      </c>
      <c r="O21" s="427">
        <f t="shared" si="3"/>
        <v>0</v>
      </c>
      <c r="P21" s="257"/>
      <c r="Q21" s="774">
        <v>0</v>
      </c>
      <c r="R21" s="427">
        <f t="shared" si="4"/>
        <v>0</v>
      </c>
      <c r="S21" s="873"/>
    </row>
    <row r="22" spans="1:19" ht="13" customHeight="1">
      <c r="A22" s="778" t="s">
        <v>1842</v>
      </c>
      <c r="B22" s="390">
        <f t="shared" si="5"/>
        <v>4</v>
      </c>
      <c r="C22" s="181">
        <f t="shared" si="6"/>
        <v>2.9197080291970803</v>
      </c>
      <c r="D22" s="257"/>
      <c r="E22" s="774">
        <v>0</v>
      </c>
      <c r="F22" s="427">
        <f t="shared" si="0"/>
        <v>0</v>
      </c>
      <c r="G22" s="257"/>
      <c r="H22" s="774">
        <v>0</v>
      </c>
      <c r="I22" s="427">
        <f t="shared" si="1"/>
        <v>0</v>
      </c>
      <c r="J22" s="257"/>
      <c r="K22" s="774">
        <v>0</v>
      </c>
      <c r="L22" s="427">
        <f t="shared" si="2"/>
        <v>0</v>
      </c>
      <c r="M22" s="257"/>
      <c r="N22" s="774">
        <v>3</v>
      </c>
      <c r="O22" s="427">
        <f t="shared" si="3"/>
        <v>75</v>
      </c>
      <c r="P22" s="257"/>
      <c r="Q22" s="774">
        <v>1</v>
      </c>
      <c r="R22" s="427">
        <f t="shared" si="4"/>
        <v>25</v>
      </c>
      <c r="S22" s="873"/>
    </row>
    <row r="23" spans="1:19" ht="13" customHeight="1">
      <c r="A23" s="778" t="s">
        <v>1843</v>
      </c>
      <c r="B23" s="390">
        <f t="shared" si="5"/>
        <v>7</v>
      </c>
      <c r="C23" s="181">
        <f t="shared" si="6"/>
        <v>5.1094890510948909</v>
      </c>
      <c r="D23" s="257"/>
      <c r="E23" s="774">
        <v>0</v>
      </c>
      <c r="F23" s="401">
        <f t="shared" si="0"/>
        <v>0</v>
      </c>
      <c r="G23" s="257"/>
      <c r="H23" s="774">
        <v>1</v>
      </c>
      <c r="I23" s="427">
        <f t="shared" si="1"/>
        <v>14.285714285714285</v>
      </c>
      <c r="J23" s="257"/>
      <c r="K23" s="774">
        <v>2</v>
      </c>
      <c r="L23" s="427">
        <f t="shared" si="2"/>
        <v>28.571428571428569</v>
      </c>
      <c r="M23" s="257"/>
      <c r="N23" s="774">
        <v>1</v>
      </c>
      <c r="O23" s="427">
        <f t="shared" si="3"/>
        <v>14.285714285714285</v>
      </c>
      <c r="P23" s="257"/>
      <c r="Q23" s="774">
        <v>3</v>
      </c>
      <c r="R23" s="427">
        <f t="shared" si="4"/>
        <v>42.857142857142854</v>
      </c>
      <c r="S23" s="873"/>
    </row>
    <row r="24" spans="1:19" ht="13" customHeight="1">
      <c r="A24" s="778" t="s">
        <v>1844</v>
      </c>
      <c r="B24" s="390">
        <f t="shared" si="5"/>
        <v>2</v>
      </c>
      <c r="C24" s="181">
        <f t="shared" si="6"/>
        <v>1.4598540145985401</v>
      </c>
      <c r="D24" s="257"/>
      <c r="E24" s="774">
        <v>0</v>
      </c>
      <c r="F24" s="427">
        <f t="shared" si="0"/>
        <v>0</v>
      </c>
      <c r="G24" s="257"/>
      <c r="H24" s="774">
        <v>1</v>
      </c>
      <c r="I24" s="427">
        <f t="shared" si="1"/>
        <v>50</v>
      </c>
      <c r="J24" s="257"/>
      <c r="K24" s="774">
        <v>1</v>
      </c>
      <c r="L24" s="427">
        <f t="shared" si="2"/>
        <v>50</v>
      </c>
      <c r="M24" s="257"/>
      <c r="N24" s="774">
        <v>0</v>
      </c>
      <c r="O24" s="427">
        <f t="shared" si="3"/>
        <v>0</v>
      </c>
      <c r="P24" s="257"/>
      <c r="Q24" s="774">
        <v>0</v>
      </c>
      <c r="R24" s="427">
        <f t="shared" si="4"/>
        <v>0</v>
      </c>
      <c r="S24" s="873"/>
    </row>
    <row r="25" spans="1:19" ht="13" customHeight="1">
      <c r="A25" s="778" t="s">
        <v>1845</v>
      </c>
      <c r="B25" s="390">
        <f t="shared" si="5"/>
        <v>3</v>
      </c>
      <c r="C25" s="181">
        <f t="shared" si="6"/>
        <v>2.1897810218978102</v>
      </c>
      <c r="D25" s="257"/>
      <c r="E25" s="774">
        <v>0</v>
      </c>
      <c r="F25" s="427">
        <f t="shared" si="0"/>
        <v>0</v>
      </c>
      <c r="G25" s="257"/>
      <c r="H25" s="774">
        <v>0</v>
      </c>
      <c r="I25" s="427">
        <f t="shared" si="1"/>
        <v>0</v>
      </c>
      <c r="J25" s="257"/>
      <c r="K25" s="774">
        <v>1</v>
      </c>
      <c r="L25" s="427">
        <f t="shared" si="2"/>
        <v>33.333333333333329</v>
      </c>
      <c r="M25" s="257"/>
      <c r="N25" s="774">
        <v>0</v>
      </c>
      <c r="O25" s="427">
        <f t="shared" si="3"/>
        <v>0</v>
      </c>
      <c r="P25" s="257"/>
      <c r="Q25" s="774">
        <v>2</v>
      </c>
      <c r="R25" s="427">
        <f t="shared" si="4"/>
        <v>66.666666666666657</v>
      </c>
      <c r="S25" s="872"/>
    </row>
    <row r="26" spans="1:19" ht="13" customHeight="1">
      <c r="A26" s="778" t="s">
        <v>1846</v>
      </c>
      <c r="B26" s="390">
        <f t="shared" si="5"/>
        <v>2</v>
      </c>
      <c r="C26" s="181">
        <f t="shared" si="6"/>
        <v>1.4598540145985401</v>
      </c>
      <c r="D26" s="257"/>
      <c r="E26" s="774">
        <v>0</v>
      </c>
      <c r="F26" s="427">
        <f t="shared" si="0"/>
        <v>0</v>
      </c>
      <c r="G26" s="257"/>
      <c r="H26" s="774">
        <v>0</v>
      </c>
      <c r="I26" s="427">
        <f t="shared" si="1"/>
        <v>0</v>
      </c>
      <c r="J26" s="257"/>
      <c r="K26" s="774">
        <v>1</v>
      </c>
      <c r="L26" s="427">
        <f t="shared" si="2"/>
        <v>50</v>
      </c>
      <c r="M26" s="257"/>
      <c r="N26" s="774">
        <v>0</v>
      </c>
      <c r="O26" s="427">
        <f t="shared" si="3"/>
        <v>0</v>
      </c>
      <c r="P26" s="257"/>
      <c r="Q26" s="774">
        <v>1</v>
      </c>
      <c r="R26" s="427">
        <f t="shared" si="4"/>
        <v>50</v>
      </c>
      <c r="S26" s="873"/>
    </row>
    <row r="27" spans="1:19" ht="13" customHeight="1">
      <c r="A27" s="778" t="s">
        <v>1711</v>
      </c>
      <c r="B27" s="390">
        <f t="shared" si="5"/>
        <v>1</v>
      </c>
      <c r="C27" s="181">
        <f t="shared" si="6"/>
        <v>0.72992700729927007</v>
      </c>
      <c r="D27" s="257"/>
      <c r="E27" s="774">
        <v>0</v>
      </c>
      <c r="F27" s="427">
        <f t="shared" si="0"/>
        <v>0</v>
      </c>
      <c r="G27" s="257"/>
      <c r="H27" s="774">
        <v>0</v>
      </c>
      <c r="I27" s="427">
        <f t="shared" si="1"/>
        <v>0</v>
      </c>
      <c r="J27" s="257"/>
      <c r="K27" s="774">
        <v>0</v>
      </c>
      <c r="L27" s="427">
        <f t="shared" si="2"/>
        <v>0</v>
      </c>
      <c r="M27" s="257"/>
      <c r="N27" s="774">
        <v>0</v>
      </c>
      <c r="O27" s="427">
        <f t="shared" si="3"/>
        <v>0</v>
      </c>
      <c r="P27" s="257"/>
      <c r="Q27" s="774">
        <v>1</v>
      </c>
      <c r="R27" s="427">
        <f t="shared" si="4"/>
        <v>100</v>
      </c>
      <c r="S27" s="872"/>
    </row>
    <row r="28" spans="1:19" ht="13" customHeight="1">
      <c r="A28" s="778" t="s">
        <v>1847</v>
      </c>
      <c r="B28" s="390">
        <f t="shared" si="5"/>
        <v>2</v>
      </c>
      <c r="C28" s="181">
        <f t="shared" si="6"/>
        <v>1.4598540145985401</v>
      </c>
      <c r="D28" s="257"/>
      <c r="E28" s="774">
        <v>0</v>
      </c>
      <c r="F28" s="427">
        <f t="shared" si="0"/>
        <v>0</v>
      </c>
      <c r="G28" s="180"/>
      <c r="H28" s="774">
        <v>0</v>
      </c>
      <c r="I28" s="427">
        <f t="shared" si="1"/>
        <v>0</v>
      </c>
      <c r="J28" s="180"/>
      <c r="K28" s="774">
        <v>0</v>
      </c>
      <c r="L28" s="427">
        <f t="shared" si="2"/>
        <v>0</v>
      </c>
      <c r="M28" s="180"/>
      <c r="N28" s="774">
        <v>0</v>
      </c>
      <c r="O28" s="427">
        <f t="shared" si="3"/>
        <v>0</v>
      </c>
      <c r="P28" s="257"/>
      <c r="Q28" s="774">
        <v>2</v>
      </c>
      <c r="R28" s="427">
        <f t="shared" si="4"/>
        <v>100</v>
      </c>
      <c r="S28" s="872"/>
    </row>
    <row r="29" spans="1:19" ht="13" customHeight="1">
      <c r="A29" s="778" t="s">
        <v>1848</v>
      </c>
      <c r="B29" s="390">
        <f t="shared" si="5"/>
        <v>11</v>
      </c>
      <c r="C29" s="181">
        <f t="shared" si="6"/>
        <v>8.0291970802919703</v>
      </c>
      <c r="D29" s="257"/>
      <c r="E29" s="774">
        <v>1</v>
      </c>
      <c r="F29" s="427">
        <f t="shared" si="0"/>
        <v>9.0909090909090917</v>
      </c>
      <c r="G29" s="180"/>
      <c r="H29" s="774">
        <v>0</v>
      </c>
      <c r="I29" s="427">
        <f t="shared" si="1"/>
        <v>0</v>
      </c>
      <c r="J29" s="180"/>
      <c r="K29" s="774">
        <v>0</v>
      </c>
      <c r="L29" s="427">
        <f t="shared" si="2"/>
        <v>0</v>
      </c>
      <c r="M29" s="180"/>
      <c r="N29" s="774">
        <v>1</v>
      </c>
      <c r="O29" s="427">
        <f t="shared" si="3"/>
        <v>9.0909090909090917</v>
      </c>
      <c r="P29" s="257"/>
      <c r="Q29" s="774">
        <v>9</v>
      </c>
      <c r="R29" s="427">
        <f t="shared" si="4"/>
        <v>81.818181818181827</v>
      </c>
      <c r="S29" s="873"/>
    </row>
    <row r="30" spans="1:19" ht="13" customHeight="1">
      <c r="A30" s="778" t="s">
        <v>1849</v>
      </c>
      <c r="B30" s="390">
        <f>E30+H30+K30+N30+Q30+S30</f>
        <v>1</v>
      </c>
      <c r="C30" s="181">
        <f>IF(A30&lt;&gt;0,B30/$B$11*100,"")</f>
        <v>0.72992700729927007</v>
      </c>
      <c r="D30" s="257"/>
      <c r="E30" s="774">
        <v>0</v>
      </c>
      <c r="F30" s="427">
        <f t="shared" si="0"/>
        <v>0</v>
      </c>
      <c r="G30" s="180"/>
      <c r="H30" s="774">
        <v>0</v>
      </c>
      <c r="I30" s="427">
        <f t="shared" si="1"/>
        <v>0</v>
      </c>
      <c r="J30" s="180"/>
      <c r="K30" s="774">
        <v>0</v>
      </c>
      <c r="L30" s="427"/>
      <c r="M30" s="180"/>
      <c r="N30" s="774">
        <v>1</v>
      </c>
      <c r="O30" s="427"/>
      <c r="P30" s="257"/>
      <c r="Q30" s="774">
        <v>0</v>
      </c>
      <c r="R30" s="427">
        <f t="shared" si="4"/>
        <v>0</v>
      </c>
      <c r="S30" s="873"/>
    </row>
    <row r="31" spans="1:19" ht="13" customHeight="1">
      <c r="A31" s="778" t="s">
        <v>1850</v>
      </c>
      <c r="B31" s="390">
        <f t="shared" si="5"/>
        <v>2</v>
      </c>
      <c r="C31" s="181">
        <f t="shared" si="6"/>
        <v>1.4598540145985401</v>
      </c>
      <c r="D31" s="181"/>
      <c r="E31" s="774">
        <v>0</v>
      </c>
      <c r="F31" s="427">
        <f t="shared" si="0"/>
        <v>0</v>
      </c>
      <c r="G31" s="180"/>
      <c r="H31" s="774">
        <v>0</v>
      </c>
      <c r="I31" s="427">
        <f t="shared" si="1"/>
        <v>0</v>
      </c>
      <c r="J31" s="180"/>
      <c r="K31" s="774">
        <v>0</v>
      </c>
      <c r="L31" s="427">
        <f t="shared" si="2"/>
        <v>0</v>
      </c>
      <c r="M31" s="180"/>
      <c r="N31" s="774">
        <v>0</v>
      </c>
      <c r="O31" s="427">
        <f t="shared" si="3"/>
        <v>0</v>
      </c>
      <c r="P31" s="257"/>
      <c r="Q31" s="774">
        <v>2</v>
      </c>
      <c r="R31" s="427">
        <f t="shared" si="4"/>
        <v>100</v>
      </c>
      <c r="S31" s="873"/>
    </row>
    <row r="32" spans="1:19" ht="13" customHeight="1">
      <c r="A32" s="778" t="s">
        <v>1851</v>
      </c>
      <c r="B32" s="390">
        <f t="shared" si="5"/>
        <v>3</v>
      </c>
      <c r="C32" s="181">
        <f t="shared" si="6"/>
        <v>2.1897810218978102</v>
      </c>
      <c r="D32" s="181"/>
      <c r="E32" s="774">
        <v>0</v>
      </c>
      <c r="F32" s="427">
        <f t="shared" si="0"/>
        <v>0</v>
      </c>
      <c r="G32" s="180"/>
      <c r="H32" s="774">
        <v>0</v>
      </c>
      <c r="I32" s="427">
        <f t="shared" si="1"/>
        <v>0</v>
      </c>
      <c r="J32" s="180"/>
      <c r="K32" s="774">
        <v>0</v>
      </c>
      <c r="L32" s="427">
        <f t="shared" si="2"/>
        <v>0</v>
      </c>
      <c r="M32" s="180"/>
      <c r="N32" s="774">
        <v>1</v>
      </c>
      <c r="O32" s="427">
        <f t="shared" si="3"/>
        <v>33.333333333333329</v>
      </c>
      <c r="P32" s="257"/>
      <c r="Q32" s="774">
        <v>2</v>
      </c>
      <c r="R32" s="427">
        <f t="shared" si="4"/>
        <v>66.666666666666657</v>
      </c>
      <c r="S32" s="872"/>
    </row>
    <row r="33" spans="1:19" ht="13" customHeight="1">
      <c r="A33" s="778" t="s">
        <v>1852</v>
      </c>
      <c r="B33" s="390">
        <f t="shared" si="5"/>
        <v>5</v>
      </c>
      <c r="C33" s="181">
        <f t="shared" si="6"/>
        <v>3.6496350364963499</v>
      </c>
      <c r="D33" s="181"/>
      <c r="E33" s="774">
        <v>0</v>
      </c>
      <c r="F33" s="427">
        <f t="shared" si="0"/>
        <v>0</v>
      </c>
      <c r="G33" s="180"/>
      <c r="H33" s="774">
        <v>0</v>
      </c>
      <c r="I33" s="427">
        <f t="shared" si="1"/>
        <v>0</v>
      </c>
      <c r="J33" s="180"/>
      <c r="K33" s="774">
        <v>0</v>
      </c>
      <c r="L33" s="427">
        <f t="shared" si="2"/>
        <v>0</v>
      </c>
      <c r="M33" s="180"/>
      <c r="N33" s="774">
        <v>1</v>
      </c>
      <c r="O33" s="427">
        <f t="shared" si="3"/>
        <v>20</v>
      </c>
      <c r="P33" s="257"/>
      <c r="Q33" s="774">
        <v>4</v>
      </c>
      <c r="R33" s="427">
        <f t="shared" si="4"/>
        <v>80</v>
      </c>
      <c r="S33" s="873"/>
    </row>
    <row r="34" spans="1:19" ht="13" customHeight="1">
      <c r="A34" s="778" t="s">
        <v>1853</v>
      </c>
      <c r="B34" s="390">
        <f t="shared" si="5"/>
        <v>1</v>
      </c>
      <c r="C34" s="181">
        <f t="shared" si="6"/>
        <v>0.72992700729927007</v>
      </c>
      <c r="D34" s="181"/>
      <c r="E34" s="774">
        <v>0</v>
      </c>
      <c r="F34" s="427">
        <f t="shared" si="0"/>
        <v>0</v>
      </c>
      <c r="G34" s="180"/>
      <c r="H34" s="774">
        <v>0</v>
      </c>
      <c r="I34" s="427">
        <f t="shared" si="1"/>
        <v>0</v>
      </c>
      <c r="J34" s="180"/>
      <c r="K34" s="774">
        <v>0</v>
      </c>
      <c r="L34" s="427">
        <f t="shared" si="2"/>
        <v>0</v>
      </c>
      <c r="M34" s="180"/>
      <c r="N34" s="774">
        <v>1</v>
      </c>
      <c r="O34" s="427">
        <f t="shared" si="3"/>
        <v>100</v>
      </c>
      <c r="P34" s="257"/>
      <c r="Q34" s="774">
        <v>0</v>
      </c>
      <c r="R34" s="427">
        <f t="shared" si="4"/>
        <v>0</v>
      </c>
      <c r="S34" s="873"/>
    </row>
    <row r="35" spans="1:19" ht="13" customHeight="1">
      <c r="A35" s="778" t="s">
        <v>1217</v>
      </c>
      <c r="B35" s="390">
        <f t="shared" si="5"/>
        <v>8</v>
      </c>
      <c r="C35" s="181">
        <f t="shared" si="6"/>
        <v>5.8394160583941606</v>
      </c>
      <c r="D35" s="181"/>
      <c r="E35" s="774">
        <v>0</v>
      </c>
      <c r="F35" s="427">
        <f t="shared" si="0"/>
        <v>0</v>
      </c>
      <c r="G35" s="180"/>
      <c r="H35" s="774">
        <v>1</v>
      </c>
      <c r="I35" s="427">
        <f t="shared" si="1"/>
        <v>12.5</v>
      </c>
      <c r="J35" s="180"/>
      <c r="K35" s="774">
        <v>0</v>
      </c>
      <c r="L35" s="427">
        <f t="shared" si="2"/>
        <v>0</v>
      </c>
      <c r="M35" s="180"/>
      <c r="N35" s="774">
        <v>1</v>
      </c>
      <c r="O35" s="427">
        <f t="shared" si="3"/>
        <v>12.5</v>
      </c>
      <c r="P35" s="257"/>
      <c r="Q35" s="774">
        <v>6</v>
      </c>
      <c r="R35" s="427">
        <f t="shared" si="4"/>
        <v>75</v>
      </c>
      <c r="S35" s="873"/>
    </row>
    <row r="36" spans="1:19" ht="13" customHeight="1">
      <c r="A36" s="778" t="s">
        <v>1854</v>
      </c>
      <c r="B36" s="390">
        <f>E36+H36+K36+N36+Q36+S36</f>
        <v>1</v>
      </c>
      <c r="C36" s="181">
        <f>IF(A36&lt;&gt;0,B36/$B$11*100,"")</f>
        <v>0.72992700729927007</v>
      </c>
      <c r="D36" s="181"/>
      <c r="E36" s="774">
        <v>1</v>
      </c>
      <c r="F36" s="427">
        <f t="shared" si="0"/>
        <v>100</v>
      </c>
      <c r="G36" s="180"/>
      <c r="H36" s="774">
        <v>0</v>
      </c>
      <c r="I36" s="427">
        <f t="shared" si="1"/>
        <v>0</v>
      </c>
      <c r="J36" s="180"/>
      <c r="K36" s="774">
        <v>0</v>
      </c>
      <c r="L36" s="427"/>
      <c r="M36" s="180"/>
      <c r="N36" s="774">
        <v>0</v>
      </c>
      <c r="O36" s="427"/>
      <c r="P36" s="257"/>
      <c r="Q36" s="774">
        <v>0</v>
      </c>
      <c r="R36" s="427">
        <f t="shared" si="4"/>
        <v>0</v>
      </c>
      <c r="S36" s="873"/>
    </row>
    <row r="37" spans="1:19" ht="13" customHeight="1">
      <c r="A37" s="778" t="s">
        <v>1855</v>
      </c>
      <c r="B37" s="390">
        <f t="shared" si="5"/>
        <v>2</v>
      </c>
      <c r="C37" s="181">
        <f t="shared" si="6"/>
        <v>1.4598540145985401</v>
      </c>
      <c r="D37" s="181"/>
      <c r="E37" s="774">
        <v>1</v>
      </c>
      <c r="F37" s="427">
        <f t="shared" si="0"/>
        <v>50</v>
      </c>
      <c r="G37" s="180"/>
      <c r="H37" s="774">
        <v>0</v>
      </c>
      <c r="I37" s="427">
        <f t="shared" si="1"/>
        <v>0</v>
      </c>
      <c r="J37" s="180"/>
      <c r="K37" s="774">
        <v>0</v>
      </c>
      <c r="L37" s="427">
        <f t="shared" si="2"/>
        <v>0</v>
      </c>
      <c r="M37" s="180"/>
      <c r="N37" s="774">
        <v>0</v>
      </c>
      <c r="O37" s="427">
        <f t="shared" si="3"/>
        <v>0</v>
      </c>
      <c r="P37" s="257"/>
      <c r="Q37" s="774">
        <v>1</v>
      </c>
      <c r="R37" s="427">
        <f t="shared" si="4"/>
        <v>50</v>
      </c>
      <c r="S37" s="873"/>
    </row>
    <row r="38" spans="1:19" ht="13" customHeight="1">
      <c r="A38" s="778" t="s">
        <v>1856</v>
      </c>
      <c r="B38" s="390">
        <f t="shared" si="5"/>
        <v>1</v>
      </c>
      <c r="C38" s="181">
        <f t="shared" si="6"/>
        <v>0.72992700729927007</v>
      </c>
      <c r="D38" s="181"/>
      <c r="E38" s="774">
        <v>0</v>
      </c>
      <c r="F38" s="427">
        <f t="shared" si="0"/>
        <v>0</v>
      </c>
      <c r="G38" s="180"/>
      <c r="H38" s="774">
        <v>0</v>
      </c>
      <c r="I38" s="427">
        <f t="shared" si="1"/>
        <v>0</v>
      </c>
      <c r="J38" s="180"/>
      <c r="K38" s="774">
        <v>0</v>
      </c>
      <c r="L38" s="427">
        <f t="shared" si="2"/>
        <v>0</v>
      </c>
      <c r="M38" s="180"/>
      <c r="N38" s="774">
        <v>0</v>
      </c>
      <c r="O38" s="427">
        <f t="shared" si="3"/>
        <v>0</v>
      </c>
      <c r="P38" s="257"/>
      <c r="Q38" s="774">
        <v>1</v>
      </c>
      <c r="R38" s="427">
        <f t="shared" si="4"/>
        <v>100</v>
      </c>
      <c r="S38" s="873"/>
    </row>
    <row r="39" spans="1:19" ht="13" customHeight="1">
      <c r="A39" s="778" t="s">
        <v>1857</v>
      </c>
      <c r="B39" s="390">
        <f t="shared" si="5"/>
        <v>1</v>
      </c>
      <c r="C39" s="181">
        <f t="shared" si="6"/>
        <v>0.72992700729927007</v>
      </c>
      <c r="D39" s="181"/>
      <c r="E39" s="774">
        <v>0</v>
      </c>
      <c r="F39" s="427">
        <f t="shared" si="0"/>
        <v>0</v>
      </c>
      <c r="G39" s="180"/>
      <c r="H39" s="774">
        <v>0</v>
      </c>
      <c r="I39" s="427">
        <f t="shared" si="1"/>
        <v>0</v>
      </c>
      <c r="J39" s="180"/>
      <c r="K39" s="774">
        <v>0</v>
      </c>
      <c r="L39" s="427">
        <f t="shared" si="2"/>
        <v>0</v>
      </c>
      <c r="M39" s="180"/>
      <c r="N39" s="774">
        <v>0</v>
      </c>
      <c r="O39" s="427">
        <f t="shared" si="3"/>
        <v>0</v>
      </c>
      <c r="P39" s="257"/>
      <c r="Q39" s="774">
        <v>1</v>
      </c>
      <c r="R39" s="427">
        <f t="shared" si="4"/>
        <v>100</v>
      </c>
      <c r="S39" s="873"/>
    </row>
    <row r="40" spans="1:19" ht="12.75" customHeight="1">
      <c r="A40" s="778" t="s">
        <v>1858</v>
      </c>
      <c r="B40" s="390">
        <f t="shared" si="5"/>
        <v>1</v>
      </c>
      <c r="C40" s="181">
        <f t="shared" si="6"/>
        <v>0.72992700729927007</v>
      </c>
      <c r="D40" s="181"/>
      <c r="E40" s="774">
        <v>0</v>
      </c>
      <c r="F40" s="427">
        <f t="shared" si="0"/>
        <v>0</v>
      </c>
      <c r="G40" s="180"/>
      <c r="H40" s="774">
        <v>0</v>
      </c>
      <c r="I40" s="427">
        <f t="shared" si="1"/>
        <v>0</v>
      </c>
      <c r="J40" s="180"/>
      <c r="K40" s="774">
        <v>0</v>
      </c>
      <c r="L40" s="427">
        <f t="shared" si="2"/>
        <v>0</v>
      </c>
      <c r="M40" s="180"/>
      <c r="N40" s="774">
        <v>1</v>
      </c>
      <c r="O40" s="427">
        <f t="shared" si="3"/>
        <v>100</v>
      </c>
      <c r="P40" s="257"/>
      <c r="Q40" s="774">
        <v>0</v>
      </c>
      <c r="R40" s="427">
        <f t="shared" si="4"/>
        <v>0</v>
      </c>
      <c r="S40" s="873"/>
    </row>
    <row r="41" spans="1:19" ht="13" customHeight="1">
      <c r="A41" s="778" t="s">
        <v>1859</v>
      </c>
      <c r="B41" s="390">
        <f t="shared" si="5"/>
        <v>5</v>
      </c>
      <c r="C41" s="181">
        <f>IF(A41&lt;&gt;0,B41/$B$11*100,"")</f>
        <v>3.6496350364963499</v>
      </c>
      <c r="D41" s="181"/>
      <c r="E41" s="774">
        <v>1</v>
      </c>
      <c r="F41" s="427">
        <f t="shared" si="0"/>
        <v>20</v>
      </c>
      <c r="G41" s="180"/>
      <c r="H41" s="774">
        <v>1</v>
      </c>
      <c r="I41" s="427">
        <f t="shared" si="1"/>
        <v>20</v>
      </c>
      <c r="J41" s="180"/>
      <c r="K41" s="774">
        <v>0</v>
      </c>
      <c r="L41" s="427">
        <f t="shared" si="2"/>
        <v>0</v>
      </c>
      <c r="M41" s="180"/>
      <c r="N41" s="774">
        <v>0</v>
      </c>
      <c r="O41" s="427">
        <f t="shared" si="3"/>
        <v>0</v>
      </c>
      <c r="P41" s="257"/>
      <c r="Q41" s="774">
        <v>3</v>
      </c>
      <c r="R41" s="427">
        <f t="shared" si="4"/>
        <v>60</v>
      </c>
      <c r="S41" s="873"/>
    </row>
    <row r="42" spans="1:19" ht="13" customHeight="1">
      <c r="A42" s="778" t="s">
        <v>1860</v>
      </c>
      <c r="B42" s="390">
        <f t="shared" si="5"/>
        <v>1</v>
      </c>
      <c r="C42" s="181">
        <f>IF(A42&lt;&gt;0,B42/$B$11*100,"")</f>
        <v>0.72992700729927007</v>
      </c>
      <c r="D42" s="181"/>
      <c r="E42" s="774">
        <v>1</v>
      </c>
      <c r="F42" s="427">
        <f t="shared" si="0"/>
        <v>100</v>
      </c>
      <c r="G42" s="180"/>
      <c r="H42" s="774">
        <v>0</v>
      </c>
      <c r="I42" s="427">
        <f t="shared" si="1"/>
        <v>0</v>
      </c>
      <c r="J42" s="180"/>
      <c r="K42" s="774">
        <v>0</v>
      </c>
      <c r="L42" s="427">
        <f t="shared" si="2"/>
        <v>0</v>
      </c>
      <c r="M42" s="180"/>
      <c r="N42" s="774">
        <v>0</v>
      </c>
      <c r="O42" s="427">
        <f t="shared" si="3"/>
        <v>0</v>
      </c>
      <c r="P42" s="257"/>
      <c r="Q42" s="774">
        <v>0</v>
      </c>
      <c r="R42" s="427">
        <f t="shared" si="4"/>
        <v>0</v>
      </c>
      <c r="S42" s="873"/>
    </row>
    <row r="43" spans="1:19" ht="13" customHeight="1">
      <c r="A43" s="778" t="s">
        <v>1861</v>
      </c>
      <c r="B43" s="390">
        <f t="shared" si="5"/>
        <v>1</v>
      </c>
      <c r="C43" s="181">
        <f t="shared" si="6"/>
        <v>0.72992700729927007</v>
      </c>
      <c r="D43" s="181"/>
      <c r="E43" s="774">
        <v>0</v>
      </c>
      <c r="F43" s="427">
        <f t="shared" si="0"/>
        <v>0</v>
      </c>
      <c r="G43" s="180"/>
      <c r="H43" s="774">
        <v>0</v>
      </c>
      <c r="I43" s="427">
        <f t="shared" si="1"/>
        <v>0</v>
      </c>
      <c r="J43" s="180"/>
      <c r="K43" s="774">
        <v>1</v>
      </c>
      <c r="L43" s="427">
        <f t="shared" si="2"/>
        <v>100</v>
      </c>
      <c r="M43" s="180"/>
      <c r="N43" s="774">
        <v>0</v>
      </c>
      <c r="O43" s="427">
        <f t="shared" si="3"/>
        <v>0</v>
      </c>
      <c r="P43" s="257"/>
      <c r="Q43" s="774">
        <v>0</v>
      </c>
      <c r="R43" s="427">
        <f t="shared" si="4"/>
        <v>0</v>
      </c>
      <c r="S43" s="872"/>
    </row>
    <row r="44" spans="1:19" ht="13" customHeight="1">
      <c r="A44" s="778" t="s">
        <v>1862</v>
      </c>
      <c r="B44" s="390">
        <f t="shared" si="5"/>
        <v>1</v>
      </c>
      <c r="C44" s="181">
        <f t="shared" si="6"/>
        <v>0.72992700729927007</v>
      </c>
      <c r="D44" s="181"/>
      <c r="E44" s="774">
        <v>0</v>
      </c>
      <c r="F44" s="427">
        <f t="shared" si="0"/>
        <v>0</v>
      </c>
      <c r="G44" s="180"/>
      <c r="H44" s="774">
        <v>0</v>
      </c>
      <c r="I44" s="427">
        <f t="shared" si="1"/>
        <v>0</v>
      </c>
      <c r="J44" s="180"/>
      <c r="K44" s="774">
        <v>0</v>
      </c>
      <c r="L44" s="427">
        <f t="shared" si="2"/>
        <v>0</v>
      </c>
      <c r="M44" s="180"/>
      <c r="N44" s="774">
        <v>0</v>
      </c>
      <c r="O44" s="427">
        <f t="shared" si="3"/>
        <v>0</v>
      </c>
      <c r="P44" s="257"/>
      <c r="Q44" s="774">
        <v>1</v>
      </c>
      <c r="R44" s="427">
        <f t="shared" si="4"/>
        <v>100</v>
      </c>
      <c r="S44" s="872"/>
    </row>
    <row r="45" spans="1:19" ht="13" customHeight="1">
      <c r="A45" s="778" t="s">
        <v>1863</v>
      </c>
      <c r="B45" s="390">
        <f t="shared" si="5"/>
        <v>1</v>
      </c>
      <c r="C45" s="181">
        <f t="shared" si="6"/>
        <v>0.72992700729927007</v>
      </c>
      <c r="D45" s="181"/>
      <c r="E45" s="774">
        <v>0</v>
      </c>
      <c r="F45" s="427">
        <f t="shared" si="0"/>
        <v>0</v>
      </c>
      <c r="G45" s="180"/>
      <c r="H45" s="774">
        <v>0</v>
      </c>
      <c r="I45" s="427">
        <f t="shared" si="1"/>
        <v>0</v>
      </c>
      <c r="J45" s="180"/>
      <c r="K45" s="774">
        <v>0</v>
      </c>
      <c r="L45" s="427">
        <f t="shared" si="2"/>
        <v>0</v>
      </c>
      <c r="M45" s="180"/>
      <c r="N45" s="774">
        <v>0</v>
      </c>
      <c r="O45" s="427">
        <f t="shared" si="3"/>
        <v>0</v>
      </c>
      <c r="P45" s="257"/>
      <c r="Q45" s="774">
        <v>1</v>
      </c>
      <c r="R45" s="427">
        <f t="shared" si="4"/>
        <v>100</v>
      </c>
      <c r="S45" s="872"/>
    </row>
    <row r="46" spans="1:19" ht="13" customHeight="1">
      <c r="A46" s="778" t="s">
        <v>1864</v>
      </c>
      <c r="B46" s="390">
        <f t="shared" si="5"/>
        <v>1</v>
      </c>
      <c r="C46" s="181">
        <f t="shared" si="6"/>
        <v>0.72992700729927007</v>
      </c>
      <c r="D46" s="181"/>
      <c r="E46" s="774">
        <v>0</v>
      </c>
      <c r="F46" s="427">
        <f t="shared" si="0"/>
        <v>0</v>
      </c>
      <c r="G46" s="180"/>
      <c r="H46" s="774">
        <v>0</v>
      </c>
      <c r="I46" s="427">
        <f t="shared" si="1"/>
        <v>0</v>
      </c>
      <c r="J46" s="180"/>
      <c r="K46" s="774">
        <v>0</v>
      </c>
      <c r="L46" s="427">
        <f t="shared" si="2"/>
        <v>0</v>
      </c>
      <c r="M46" s="180"/>
      <c r="N46" s="774">
        <v>0</v>
      </c>
      <c r="O46" s="427">
        <f t="shared" si="3"/>
        <v>0</v>
      </c>
      <c r="P46" s="257"/>
      <c r="Q46" s="774">
        <v>1</v>
      </c>
      <c r="R46" s="427">
        <f t="shared" si="4"/>
        <v>100</v>
      </c>
      <c r="S46" s="872"/>
    </row>
    <row r="47" spans="1:19" ht="13" customHeight="1">
      <c r="A47" s="778" t="s">
        <v>1865</v>
      </c>
      <c r="B47" s="390">
        <f t="shared" si="5"/>
        <v>8</v>
      </c>
      <c r="C47" s="181">
        <f t="shared" si="6"/>
        <v>5.8394160583941606</v>
      </c>
      <c r="D47" s="181"/>
      <c r="E47" s="774">
        <v>0</v>
      </c>
      <c r="F47" s="427">
        <f t="shared" si="0"/>
        <v>0</v>
      </c>
      <c r="G47" s="180"/>
      <c r="H47" s="774">
        <v>0</v>
      </c>
      <c r="I47" s="427">
        <f t="shared" si="1"/>
        <v>0</v>
      </c>
      <c r="J47" s="180"/>
      <c r="K47" s="774">
        <v>3</v>
      </c>
      <c r="L47" s="427">
        <f t="shared" si="2"/>
        <v>37.5</v>
      </c>
      <c r="M47" s="180"/>
      <c r="N47" s="774">
        <v>3</v>
      </c>
      <c r="O47" s="427">
        <f t="shared" si="3"/>
        <v>37.5</v>
      </c>
      <c r="P47" s="257"/>
      <c r="Q47" s="774">
        <v>2</v>
      </c>
      <c r="R47" s="427">
        <f t="shared" si="4"/>
        <v>25</v>
      </c>
      <c r="S47" s="872"/>
    </row>
    <row r="48" spans="1:19" ht="13" customHeight="1">
      <c r="A48" s="778" t="s">
        <v>1866</v>
      </c>
      <c r="B48" s="390">
        <f t="shared" si="5"/>
        <v>15</v>
      </c>
      <c r="C48" s="181">
        <f t="shared" si="6"/>
        <v>10.948905109489052</v>
      </c>
      <c r="D48" s="181"/>
      <c r="E48" s="774">
        <v>1</v>
      </c>
      <c r="F48" s="427">
        <f t="shared" si="0"/>
        <v>6.666666666666667</v>
      </c>
      <c r="G48" s="180"/>
      <c r="H48" s="774">
        <v>1</v>
      </c>
      <c r="I48" s="427">
        <f t="shared" si="1"/>
        <v>6.666666666666667</v>
      </c>
      <c r="J48" s="180"/>
      <c r="K48" s="774">
        <v>1</v>
      </c>
      <c r="L48" s="427">
        <f t="shared" si="2"/>
        <v>6.666666666666667</v>
      </c>
      <c r="M48" s="180"/>
      <c r="N48" s="774">
        <v>2</v>
      </c>
      <c r="O48" s="427">
        <f t="shared" si="3"/>
        <v>13.333333333333334</v>
      </c>
      <c r="P48" s="257"/>
      <c r="Q48" s="774">
        <v>10</v>
      </c>
      <c r="R48" s="427">
        <f t="shared" si="4"/>
        <v>66.666666666666657</v>
      </c>
      <c r="S48" s="872"/>
    </row>
    <row r="49" spans="1:19" ht="13" customHeight="1">
      <c r="A49" s="778" t="s">
        <v>1867</v>
      </c>
      <c r="B49" s="390">
        <f>E49+H49+K49+N49+Q49+S49</f>
        <v>3</v>
      </c>
      <c r="C49" s="181">
        <f>IF(A49&lt;&gt;0,B49/$B$11*100,"")</f>
        <v>2.1897810218978102</v>
      </c>
      <c r="D49" s="181"/>
      <c r="E49" s="774">
        <v>0</v>
      </c>
      <c r="F49" s="427">
        <f t="shared" si="0"/>
        <v>0</v>
      </c>
      <c r="G49" s="180"/>
      <c r="H49" s="774">
        <v>0</v>
      </c>
      <c r="I49" s="427">
        <f t="shared" si="1"/>
        <v>0</v>
      </c>
      <c r="J49" s="180"/>
      <c r="K49" s="774">
        <v>0</v>
      </c>
      <c r="L49" s="427">
        <f t="shared" si="2"/>
        <v>0</v>
      </c>
      <c r="M49" s="180"/>
      <c r="N49" s="774">
        <v>0</v>
      </c>
      <c r="O49" s="427">
        <f t="shared" si="3"/>
        <v>0</v>
      </c>
      <c r="P49" s="257"/>
      <c r="Q49" s="774">
        <v>3</v>
      </c>
      <c r="R49" s="427">
        <f t="shared" si="4"/>
        <v>100</v>
      </c>
      <c r="S49" s="872"/>
    </row>
    <row r="50" spans="1:19" ht="13" customHeight="1">
      <c r="A50" s="778" t="s">
        <v>1868</v>
      </c>
      <c r="B50" s="390">
        <f t="shared" si="5"/>
        <v>5</v>
      </c>
      <c r="C50" s="792">
        <f t="shared" si="6"/>
        <v>3.6496350364963499</v>
      </c>
      <c r="E50" s="774">
        <v>0</v>
      </c>
      <c r="F50" s="584">
        <f t="shared" si="0"/>
        <v>0</v>
      </c>
      <c r="G50" s="812"/>
      <c r="H50" s="774">
        <v>0</v>
      </c>
      <c r="I50" s="427">
        <f t="shared" si="1"/>
        <v>0</v>
      </c>
      <c r="J50" s="812"/>
      <c r="K50" s="774">
        <v>0</v>
      </c>
      <c r="L50" s="427">
        <f t="shared" si="2"/>
        <v>0</v>
      </c>
      <c r="M50" s="812"/>
      <c r="N50" s="774">
        <v>2</v>
      </c>
      <c r="O50" s="584">
        <f t="shared" si="3"/>
        <v>40</v>
      </c>
      <c r="P50" s="727"/>
      <c r="Q50" s="774">
        <v>3</v>
      </c>
      <c r="R50" s="584">
        <f t="shared" si="4"/>
        <v>60</v>
      </c>
      <c r="S50" s="872"/>
    </row>
    <row r="51" spans="1:19" ht="13" customHeight="1">
      <c r="A51" s="778" t="s">
        <v>1869</v>
      </c>
      <c r="B51" s="390">
        <f t="shared" si="5"/>
        <v>1</v>
      </c>
      <c r="C51" s="792">
        <f t="shared" si="6"/>
        <v>0.72992700729927007</v>
      </c>
      <c r="E51" s="774">
        <v>0</v>
      </c>
      <c r="F51" s="584"/>
      <c r="G51" s="812"/>
      <c r="H51" s="774">
        <v>0</v>
      </c>
      <c r="I51" s="427">
        <f t="shared" si="1"/>
        <v>0</v>
      </c>
      <c r="J51" s="812"/>
      <c r="K51" s="774">
        <v>0</v>
      </c>
      <c r="L51" s="427">
        <f t="shared" si="2"/>
        <v>0</v>
      </c>
      <c r="M51" s="812"/>
      <c r="N51" s="774">
        <v>0</v>
      </c>
      <c r="O51" s="584"/>
      <c r="P51" s="727"/>
      <c r="Q51" s="774">
        <v>1</v>
      </c>
      <c r="R51" s="584">
        <f t="shared" si="4"/>
        <v>100</v>
      </c>
      <c r="S51" s="872"/>
    </row>
    <row r="52" spans="1:19" ht="13" customHeight="1">
      <c r="A52" s="778" t="s">
        <v>1870</v>
      </c>
      <c r="B52" s="390">
        <f t="shared" si="5"/>
        <v>2</v>
      </c>
      <c r="C52" s="792">
        <f t="shared" si="6"/>
        <v>1.4598540145985401</v>
      </c>
      <c r="E52" s="774">
        <v>0</v>
      </c>
      <c r="F52" s="584"/>
      <c r="G52" s="812"/>
      <c r="H52" s="774">
        <v>1</v>
      </c>
      <c r="I52" s="427">
        <f t="shared" si="1"/>
        <v>50</v>
      </c>
      <c r="J52" s="812"/>
      <c r="K52" s="774">
        <v>1</v>
      </c>
      <c r="L52" s="427">
        <f t="shared" si="2"/>
        <v>50</v>
      </c>
      <c r="M52" s="812"/>
      <c r="N52" s="774">
        <v>0</v>
      </c>
      <c r="O52" s="584"/>
      <c r="P52" s="727"/>
      <c r="Q52" s="774">
        <v>0</v>
      </c>
      <c r="R52" s="584">
        <f t="shared" si="4"/>
        <v>0</v>
      </c>
      <c r="S52" s="872"/>
    </row>
    <row r="53" spans="1:19" ht="9" customHeight="1" thickBot="1">
      <c r="E53" s="445">
        <v>0</v>
      </c>
      <c r="H53" s="445">
        <v>0</v>
      </c>
      <c r="I53" s="813"/>
      <c r="J53" s="813"/>
      <c r="K53" s="445">
        <v>0</v>
      </c>
      <c r="L53" s="874"/>
      <c r="M53" s="874"/>
      <c r="N53" s="445"/>
      <c r="O53" s="813"/>
      <c r="P53" s="813"/>
      <c r="Q53" s="445">
        <v>0</v>
      </c>
      <c r="R53" s="813"/>
      <c r="S53" s="824"/>
    </row>
    <row r="54" spans="1:19" ht="9.75" customHeight="1">
      <c r="A54" s="83"/>
      <c r="B54" s="867"/>
      <c r="C54" s="815"/>
      <c r="D54" s="815"/>
      <c r="E54" s="817"/>
      <c r="F54" s="815"/>
      <c r="G54" s="815"/>
      <c r="H54" s="817"/>
      <c r="I54" s="815"/>
      <c r="J54" s="815"/>
      <c r="K54" s="817"/>
      <c r="L54" s="815"/>
      <c r="M54" s="815"/>
      <c r="N54" s="867"/>
      <c r="O54" s="815"/>
      <c r="P54" s="815"/>
      <c r="Q54" s="817"/>
      <c r="R54" s="815"/>
      <c r="S54" s="817"/>
    </row>
    <row r="55" spans="1:19" ht="13.4" customHeight="1">
      <c r="A55" s="33" t="s">
        <v>1816</v>
      </c>
      <c r="B55" s="869"/>
      <c r="C55" s="111"/>
      <c r="D55" s="111"/>
      <c r="E55" s="727"/>
      <c r="F55" s="111"/>
      <c r="G55" s="111"/>
      <c r="H55" s="727"/>
      <c r="I55" s="111"/>
      <c r="J55" s="111"/>
      <c r="K55" s="727"/>
      <c r="L55" s="111"/>
      <c r="M55" s="111"/>
      <c r="N55" s="869"/>
      <c r="O55" s="111"/>
      <c r="P55" s="111"/>
      <c r="Q55" s="727"/>
      <c r="R55" s="111"/>
    </row>
    <row r="56" spans="1:19" ht="12" customHeight="1">
      <c r="A56" s="81" t="s">
        <v>1230</v>
      </c>
      <c r="B56" s="869"/>
      <c r="C56" s="111"/>
      <c r="D56" s="111"/>
      <c r="E56" s="727"/>
      <c r="F56" s="111"/>
      <c r="G56" s="111"/>
      <c r="H56" s="727"/>
      <c r="I56" s="111"/>
      <c r="J56" s="111"/>
      <c r="K56" s="727"/>
      <c r="L56" s="111"/>
      <c r="M56" s="111"/>
      <c r="N56" s="869"/>
      <c r="O56" s="111"/>
      <c r="P56" s="111"/>
      <c r="Q56" s="727"/>
      <c r="R56" s="111"/>
    </row>
    <row r="57" spans="1:19" ht="7.5" customHeight="1"/>
    <row r="58" spans="1:19">
      <c r="A58" s="81" t="s">
        <v>1231</v>
      </c>
    </row>
    <row r="59" spans="1:19">
      <c r="A59" s="81" t="s">
        <v>1232</v>
      </c>
    </row>
  </sheetData>
  <mergeCells count="6">
    <mergeCell ref="Q7:R7"/>
    <mergeCell ref="B7:C7"/>
    <mergeCell ref="E7:F7"/>
    <mergeCell ref="H7:I7"/>
    <mergeCell ref="K7:L7"/>
    <mergeCell ref="N7:O7"/>
  </mergeCell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theme="4" tint="-0.249977111117893"/>
  </sheetPr>
  <dimension ref="A1:AD34"/>
  <sheetViews>
    <sheetView workbookViewId="0"/>
  </sheetViews>
  <sheetFormatPr baseColWidth="10" defaultColWidth="9.1796875" defaultRowHeight="12.5"/>
  <cols>
    <col min="1" max="1" width="10.453125" style="81" customWidth="1"/>
    <col min="2" max="2" width="7.54296875" style="105" customWidth="1"/>
    <col min="3" max="3" width="7.54296875" style="88" customWidth="1"/>
    <col min="4" max="4" width="1.54296875" style="81" customWidth="1"/>
    <col min="5" max="5" width="7.54296875" style="105" customWidth="1"/>
    <col min="6" max="6" width="7.54296875" style="88" customWidth="1"/>
    <col min="7" max="7" width="1.54296875" style="81" customWidth="1"/>
    <col min="8" max="8" width="6.54296875" style="105" customWidth="1"/>
    <col min="9" max="9" width="7.54296875" style="88" customWidth="1"/>
    <col min="10" max="10" width="1.54296875" style="88" customWidth="1"/>
    <col min="11" max="11" width="6.54296875" style="105" customWidth="1"/>
    <col min="12" max="12" width="7.54296875" style="81" customWidth="1"/>
    <col min="13" max="13" width="1.54296875" style="81" customWidth="1"/>
    <col min="14" max="14" width="6.54296875" style="105" customWidth="1"/>
    <col min="15" max="15" width="7.54296875" style="81" customWidth="1"/>
    <col min="16" max="16" width="1.54296875" style="81" customWidth="1"/>
    <col min="17" max="17" width="6.54296875" style="105" customWidth="1"/>
    <col min="18" max="18" width="7.54296875" style="81" customWidth="1"/>
    <col min="19" max="19" width="1.54296875" style="81" customWidth="1"/>
    <col min="20" max="20" width="6.54296875" style="81" customWidth="1"/>
    <col min="21" max="21" width="7.54296875" style="81" customWidth="1"/>
    <col min="22" max="22" width="1.54296875" style="81" customWidth="1"/>
    <col min="23" max="24" width="7.54296875" style="81" customWidth="1"/>
    <col min="25" max="25" width="1.81640625" style="81" customWidth="1"/>
    <col min="26" max="26" width="6.54296875" style="81" customWidth="1"/>
    <col min="27" max="27" width="7.54296875" style="81" customWidth="1"/>
    <col min="28" max="28" width="2" style="81" customWidth="1"/>
    <col min="29" max="256" width="9.1796875" style="81"/>
    <col min="257" max="257" width="10.453125" style="81" customWidth="1"/>
    <col min="258" max="259" width="7.54296875" style="81" customWidth="1"/>
    <col min="260" max="260" width="1.54296875" style="81" customWidth="1"/>
    <col min="261" max="262" width="7.54296875" style="81" customWidth="1"/>
    <col min="263" max="263" width="1.54296875" style="81" customWidth="1"/>
    <col min="264" max="264" width="6.54296875" style="81" customWidth="1"/>
    <col min="265" max="265" width="7.54296875" style="81" customWidth="1"/>
    <col min="266" max="266" width="1.54296875" style="81" customWidth="1"/>
    <col min="267" max="267" width="6.54296875" style="81" customWidth="1"/>
    <col min="268" max="268" width="7.54296875" style="81" customWidth="1"/>
    <col min="269" max="269" width="1.54296875" style="81" customWidth="1"/>
    <col min="270" max="270" width="6.54296875" style="81" customWidth="1"/>
    <col min="271" max="271" width="7.54296875" style="81" customWidth="1"/>
    <col min="272" max="272" width="1.54296875" style="81" customWidth="1"/>
    <col min="273" max="273" width="6.54296875" style="81" customWidth="1"/>
    <col min="274" max="274" width="7.54296875" style="81" customWidth="1"/>
    <col min="275" max="275" width="1.54296875" style="81" customWidth="1"/>
    <col min="276" max="276" width="6.54296875" style="81" customWidth="1"/>
    <col min="277" max="277" width="7.54296875" style="81" customWidth="1"/>
    <col min="278" max="278" width="1.54296875" style="81" customWidth="1"/>
    <col min="279" max="280" width="7.54296875" style="81" customWidth="1"/>
    <col min="281" max="281" width="1.81640625" style="81" customWidth="1"/>
    <col min="282" max="282" width="6.54296875" style="81" customWidth="1"/>
    <col min="283" max="283" width="7.54296875" style="81" customWidth="1"/>
    <col min="284" max="284" width="2" style="81" customWidth="1"/>
    <col min="285" max="512" width="9.1796875" style="81"/>
    <col min="513" max="513" width="10.453125" style="81" customWidth="1"/>
    <col min="514" max="515" width="7.54296875" style="81" customWidth="1"/>
    <col min="516" max="516" width="1.54296875" style="81" customWidth="1"/>
    <col min="517" max="518" width="7.54296875" style="81" customWidth="1"/>
    <col min="519" max="519" width="1.54296875" style="81" customWidth="1"/>
    <col min="520" max="520" width="6.54296875" style="81" customWidth="1"/>
    <col min="521" max="521" width="7.54296875" style="81" customWidth="1"/>
    <col min="522" max="522" width="1.54296875" style="81" customWidth="1"/>
    <col min="523" max="523" width="6.54296875" style="81" customWidth="1"/>
    <col min="524" max="524" width="7.54296875" style="81" customWidth="1"/>
    <col min="525" max="525" width="1.54296875" style="81" customWidth="1"/>
    <col min="526" max="526" width="6.54296875" style="81" customWidth="1"/>
    <col min="527" max="527" width="7.54296875" style="81" customWidth="1"/>
    <col min="528" max="528" width="1.54296875" style="81" customWidth="1"/>
    <col min="529" max="529" width="6.54296875" style="81" customWidth="1"/>
    <col min="530" max="530" width="7.54296875" style="81" customWidth="1"/>
    <col min="531" max="531" width="1.54296875" style="81" customWidth="1"/>
    <col min="532" max="532" width="6.54296875" style="81" customWidth="1"/>
    <col min="533" max="533" width="7.54296875" style="81" customWidth="1"/>
    <col min="534" max="534" width="1.54296875" style="81" customWidth="1"/>
    <col min="535" max="536" width="7.54296875" style="81" customWidth="1"/>
    <col min="537" max="537" width="1.81640625" style="81" customWidth="1"/>
    <col min="538" max="538" width="6.54296875" style="81" customWidth="1"/>
    <col min="539" max="539" width="7.54296875" style="81" customWidth="1"/>
    <col min="540" max="540" width="2" style="81" customWidth="1"/>
    <col min="541" max="768" width="9.1796875" style="81"/>
    <col min="769" max="769" width="10.453125" style="81" customWidth="1"/>
    <col min="770" max="771" width="7.54296875" style="81" customWidth="1"/>
    <col min="772" max="772" width="1.54296875" style="81" customWidth="1"/>
    <col min="773" max="774" width="7.54296875" style="81" customWidth="1"/>
    <col min="775" max="775" width="1.54296875" style="81" customWidth="1"/>
    <col min="776" max="776" width="6.54296875" style="81" customWidth="1"/>
    <col min="777" max="777" width="7.54296875" style="81" customWidth="1"/>
    <col min="778" max="778" width="1.54296875" style="81" customWidth="1"/>
    <col min="779" max="779" width="6.54296875" style="81" customWidth="1"/>
    <col min="780" max="780" width="7.54296875" style="81" customWidth="1"/>
    <col min="781" max="781" width="1.54296875" style="81" customWidth="1"/>
    <col min="782" max="782" width="6.54296875" style="81" customWidth="1"/>
    <col min="783" max="783" width="7.54296875" style="81" customWidth="1"/>
    <col min="784" max="784" width="1.54296875" style="81" customWidth="1"/>
    <col min="785" max="785" width="6.54296875" style="81" customWidth="1"/>
    <col min="786" max="786" width="7.54296875" style="81" customWidth="1"/>
    <col min="787" max="787" width="1.54296875" style="81" customWidth="1"/>
    <col min="788" max="788" width="6.54296875" style="81" customWidth="1"/>
    <col min="789" max="789" width="7.54296875" style="81" customWidth="1"/>
    <col min="790" max="790" width="1.54296875" style="81" customWidth="1"/>
    <col min="791" max="792" width="7.54296875" style="81" customWidth="1"/>
    <col min="793" max="793" width="1.81640625" style="81" customWidth="1"/>
    <col min="794" max="794" width="6.54296875" style="81" customWidth="1"/>
    <col min="795" max="795" width="7.54296875" style="81" customWidth="1"/>
    <col min="796" max="796" width="2" style="81" customWidth="1"/>
    <col min="797" max="1024" width="9.1796875" style="81"/>
    <col min="1025" max="1025" width="10.453125" style="81" customWidth="1"/>
    <col min="1026" max="1027" width="7.54296875" style="81" customWidth="1"/>
    <col min="1028" max="1028" width="1.54296875" style="81" customWidth="1"/>
    <col min="1029" max="1030" width="7.54296875" style="81" customWidth="1"/>
    <col min="1031" max="1031" width="1.54296875" style="81" customWidth="1"/>
    <col min="1032" max="1032" width="6.54296875" style="81" customWidth="1"/>
    <col min="1033" max="1033" width="7.54296875" style="81" customWidth="1"/>
    <col min="1034" max="1034" width="1.54296875" style="81" customWidth="1"/>
    <col min="1035" max="1035" width="6.54296875" style="81" customWidth="1"/>
    <col min="1036" max="1036" width="7.54296875" style="81" customWidth="1"/>
    <col min="1037" max="1037" width="1.54296875" style="81" customWidth="1"/>
    <col min="1038" max="1038" width="6.54296875" style="81" customWidth="1"/>
    <col min="1039" max="1039" width="7.54296875" style="81" customWidth="1"/>
    <col min="1040" max="1040" width="1.54296875" style="81" customWidth="1"/>
    <col min="1041" max="1041" width="6.54296875" style="81" customWidth="1"/>
    <col min="1042" max="1042" width="7.54296875" style="81" customWidth="1"/>
    <col min="1043" max="1043" width="1.54296875" style="81" customWidth="1"/>
    <col min="1044" max="1044" width="6.54296875" style="81" customWidth="1"/>
    <col min="1045" max="1045" width="7.54296875" style="81" customWidth="1"/>
    <col min="1046" max="1046" width="1.54296875" style="81" customWidth="1"/>
    <col min="1047" max="1048" width="7.54296875" style="81" customWidth="1"/>
    <col min="1049" max="1049" width="1.81640625" style="81" customWidth="1"/>
    <col min="1050" max="1050" width="6.54296875" style="81" customWidth="1"/>
    <col min="1051" max="1051" width="7.54296875" style="81" customWidth="1"/>
    <col min="1052" max="1052" width="2" style="81" customWidth="1"/>
    <col min="1053" max="1280" width="9.1796875" style="81"/>
    <col min="1281" max="1281" width="10.453125" style="81" customWidth="1"/>
    <col min="1282" max="1283" width="7.54296875" style="81" customWidth="1"/>
    <col min="1284" max="1284" width="1.54296875" style="81" customWidth="1"/>
    <col min="1285" max="1286" width="7.54296875" style="81" customWidth="1"/>
    <col min="1287" max="1287" width="1.54296875" style="81" customWidth="1"/>
    <col min="1288" max="1288" width="6.54296875" style="81" customWidth="1"/>
    <col min="1289" max="1289" width="7.54296875" style="81" customWidth="1"/>
    <col min="1290" max="1290" width="1.54296875" style="81" customWidth="1"/>
    <col min="1291" max="1291" width="6.54296875" style="81" customWidth="1"/>
    <col min="1292" max="1292" width="7.54296875" style="81" customWidth="1"/>
    <col min="1293" max="1293" width="1.54296875" style="81" customWidth="1"/>
    <col min="1294" max="1294" width="6.54296875" style="81" customWidth="1"/>
    <col min="1295" max="1295" width="7.54296875" style="81" customWidth="1"/>
    <col min="1296" max="1296" width="1.54296875" style="81" customWidth="1"/>
    <col min="1297" max="1297" width="6.54296875" style="81" customWidth="1"/>
    <col min="1298" max="1298" width="7.54296875" style="81" customWidth="1"/>
    <col min="1299" max="1299" width="1.54296875" style="81" customWidth="1"/>
    <col min="1300" max="1300" width="6.54296875" style="81" customWidth="1"/>
    <col min="1301" max="1301" width="7.54296875" style="81" customWidth="1"/>
    <col min="1302" max="1302" width="1.54296875" style="81" customWidth="1"/>
    <col min="1303" max="1304" width="7.54296875" style="81" customWidth="1"/>
    <col min="1305" max="1305" width="1.81640625" style="81" customWidth="1"/>
    <col min="1306" max="1306" width="6.54296875" style="81" customWidth="1"/>
    <col min="1307" max="1307" width="7.54296875" style="81" customWidth="1"/>
    <col min="1308" max="1308" width="2" style="81" customWidth="1"/>
    <col min="1309" max="1536" width="9.1796875" style="81"/>
    <col min="1537" max="1537" width="10.453125" style="81" customWidth="1"/>
    <col min="1538" max="1539" width="7.54296875" style="81" customWidth="1"/>
    <col min="1540" max="1540" width="1.54296875" style="81" customWidth="1"/>
    <col min="1541" max="1542" width="7.54296875" style="81" customWidth="1"/>
    <col min="1543" max="1543" width="1.54296875" style="81" customWidth="1"/>
    <col min="1544" max="1544" width="6.54296875" style="81" customWidth="1"/>
    <col min="1545" max="1545" width="7.54296875" style="81" customWidth="1"/>
    <col min="1546" max="1546" width="1.54296875" style="81" customWidth="1"/>
    <col min="1547" max="1547" width="6.54296875" style="81" customWidth="1"/>
    <col min="1548" max="1548" width="7.54296875" style="81" customWidth="1"/>
    <col min="1549" max="1549" width="1.54296875" style="81" customWidth="1"/>
    <col min="1550" max="1550" width="6.54296875" style="81" customWidth="1"/>
    <col min="1551" max="1551" width="7.54296875" style="81" customWidth="1"/>
    <col min="1552" max="1552" width="1.54296875" style="81" customWidth="1"/>
    <col min="1553" max="1553" width="6.54296875" style="81" customWidth="1"/>
    <col min="1554" max="1554" width="7.54296875" style="81" customWidth="1"/>
    <col min="1555" max="1555" width="1.54296875" style="81" customWidth="1"/>
    <col min="1556" max="1556" width="6.54296875" style="81" customWidth="1"/>
    <col min="1557" max="1557" width="7.54296875" style="81" customWidth="1"/>
    <col min="1558" max="1558" width="1.54296875" style="81" customWidth="1"/>
    <col min="1559" max="1560" width="7.54296875" style="81" customWidth="1"/>
    <col min="1561" max="1561" width="1.81640625" style="81" customWidth="1"/>
    <col min="1562" max="1562" width="6.54296875" style="81" customWidth="1"/>
    <col min="1563" max="1563" width="7.54296875" style="81" customWidth="1"/>
    <col min="1564" max="1564" width="2" style="81" customWidth="1"/>
    <col min="1565" max="1792" width="9.1796875" style="81"/>
    <col min="1793" max="1793" width="10.453125" style="81" customWidth="1"/>
    <col min="1794" max="1795" width="7.54296875" style="81" customWidth="1"/>
    <col min="1796" max="1796" width="1.54296875" style="81" customWidth="1"/>
    <col min="1797" max="1798" width="7.54296875" style="81" customWidth="1"/>
    <col min="1799" max="1799" width="1.54296875" style="81" customWidth="1"/>
    <col min="1800" max="1800" width="6.54296875" style="81" customWidth="1"/>
    <col min="1801" max="1801" width="7.54296875" style="81" customWidth="1"/>
    <col min="1802" max="1802" width="1.54296875" style="81" customWidth="1"/>
    <col min="1803" max="1803" width="6.54296875" style="81" customWidth="1"/>
    <col min="1804" max="1804" width="7.54296875" style="81" customWidth="1"/>
    <col min="1805" max="1805" width="1.54296875" style="81" customWidth="1"/>
    <col min="1806" max="1806" width="6.54296875" style="81" customWidth="1"/>
    <col min="1807" max="1807" width="7.54296875" style="81" customWidth="1"/>
    <col min="1808" max="1808" width="1.54296875" style="81" customWidth="1"/>
    <col min="1809" max="1809" width="6.54296875" style="81" customWidth="1"/>
    <col min="1810" max="1810" width="7.54296875" style="81" customWidth="1"/>
    <col min="1811" max="1811" width="1.54296875" style="81" customWidth="1"/>
    <col min="1812" max="1812" width="6.54296875" style="81" customWidth="1"/>
    <col min="1813" max="1813" width="7.54296875" style="81" customWidth="1"/>
    <col min="1814" max="1814" width="1.54296875" style="81" customWidth="1"/>
    <col min="1815" max="1816" width="7.54296875" style="81" customWidth="1"/>
    <col min="1817" max="1817" width="1.81640625" style="81" customWidth="1"/>
    <col min="1818" max="1818" width="6.54296875" style="81" customWidth="1"/>
    <col min="1819" max="1819" width="7.54296875" style="81" customWidth="1"/>
    <col min="1820" max="1820" width="2" style="81" customWidth="1"/>
    <col min="1821" max="2048" width="9.1796875" style="81"/>
    <col min="2049" max="2049" width="10.453125" style="81" customWidth="1"/>
    <col min="2050" max="2051" width="7.54296875" style="81" customWidth="1"/>
    <col min="2052" max="2052" width="1.54296875" style="81" customWidth="1"/>
    <col min="2053" max="2054" width="7.54296875" style="81" customWidth="1"/>
    <col min="2055" max="2055" width="1.54296875" style="81" customWidth="1"/>
    <col min="2056" max="2056" width="6.54296875" style="81" customWidth="1"/>
    <col min="2057" max="2057" width="7.54296875" style="81" customWidth="1"/>
    <col min="2058" max="2058" width="1.54296875" style="81" customWidth="1"/>
    <col min="2059" max="2059" width="6.54296875" style="81" customWidth="1"/>
    <col min="2060" max="2060" width="7.54296875" style="81" customWidth="1"/>
    <col min="2061" max="2061" width="1.54296875" style="81" customWidth="1"/>
    <col min="2062" max="2062" width="6.54296875" style="81" customWidth="1"/>
    <col min="2063" max="2063" width="7.54296875" style="81" customWidth="1"/>
    <col min="2064" max="2064" width="1.54296875" style="81" customWidth="1"/>
    <col min="2065" max="2065" width="6.54296875" style="81" customWidth="1"/>
    <col min="2066" max="2066" width="7.54296875" style="81" customWidth="1"/>
    <col min="2067" max="2067" width="1.54296875" style="81" customWidth="1"/>
    <col min="2068" max="2068" width="6.54296875" style="81" customWidth="1"/>
    <col min="2069" max="2069" width="7.54296875" style="81" customWidth="1"/>
    <col min="2070" max="2070" width="1.54296875" style="81" customWidth="1"/>
    <col min="2071" max="2072" width="7.54296875" style="81" customWidth="1"/>
    <col min="2073" max="2073" width="1.81640625" style="81" customWidth="1"/>
    <col min="2074" max="2074" width="6.54296875" style="81" customWidth="1"/>
    <col min="2075" max="2075" width="7.54296875" style="81" customWidth="1"/>
    <col min="2076" max="2076" width="2" style="81" customWidth="1"/>
    <col min="2077" max="2304" width="9.1796875" style="81"/>
    <col min="2305" max="2305" width="10.453125" style="81" customWidth="1"/>
    <col min="2306" max="2307" width="7.54296875" style="81" customWidth="1"/>
    <col min="2308" max="2308" width="1.54296875" style="81" customWidth="1"/>
    <col min="2309" max="2310" width="7.54296875" style="81" customWidth="1"/>
    <col min="2311" max="2311" width="1.54296875" style="81" customWidth="1"/>
    <col min="2312" max="2312" width="6.54296875" style="81" customWidth="1"/>
    <col min="2313" max="2313" width="7.54296875" style="81" customWidth="1"/>
    <col min="2314" max="2314" width="1.54296875" style="81" customWidth="1"/>
    <col min="2315" max="2315" width="6.54296875" style="81" customWidth="1"/>
    <col min="2316" max="2316" width="7.54296875" style="81" customWidth="1"/>
    <col min="2317" max="2317" width="1.54296875" style="81" customWidth="1"/>
    <col min="2318" max="2318" width="6.54296875" style="81" customWidth="1"/>
    <col min="2319" max="2319" width="7.54296875" style="81" customWidth="1"/>
    <col min="2320" max="2320" width="1.54296875" style="81" customWidth="1"/>
    <col min="2321" max="2321" width="6.54296875" style="81" customWidth="1"/>
    <col min="2322" max="2322" width="7.54296875" style="81" customWidth="1"/>
    <col min="2323" max="2323" width="1.54296875" style="81" customWidth="1"/>
    <col min="2324" max="2324" width="6.54296875" style="81" customWidth="1"/>
    <col min="2325" max="2325" width="7.54296875" style="81" customWidth="1"/>
    <col min="2326" max="2326" width="1.54296875" style="81" customWidth="1"/>
    <col min="2327" max="2328" width="7.54296875" style="81" customWidth="1"/>
    <col min="2329" max="2329" width="1.81640625" style="81" customWidth="1"/>
    <col min="2330" max="2330" width="6.54296875" style="81" customWidth="1"/>
    <col min="2331" max="2331" width="7.54296875" style="81" customWidth="1"/>
    <col min="2332" max="2332" width="2" style="81" customWidth="1"/>
    <col min="2333" max="2560" width="9.1796875" style="81"/>
    <col min="2561" max="2561" width="10.453125" style="81" customWidth="1"/>
    <col min="2562" max="2563" width="7.54296875" style="81" customWidth="1"/>
    <col min="2564" max="2564" width="1.54296875" style="81" customWidth="1"/>
    <col min="2565" max="2566" width="7.54296875" style="81" customWidth="1"/>
    <col min="2567" max="2567" width="1.54296875" style="81" customWidth="1"/>
    <col min="2568" max="2568" width="6.54296875" style="81" customWidth="1"/>
    <col min="2569" max="2569" width="7.54296875" style="81" customWidth="1"/>
    <col min="2570" max="2570" width="1.54296875" style="81" customWidth="1"/>
    <col min="2571" max="2571" width="6.54296875" style="81" customWidth="1"/>
    <col min="2572" max="2572" width="7.54296875" style="81" customWidth="1"/>
    <col min="2573" max="2573" width="1.54296875" style="81" customWidth="1"/>
    <col min="2574" max="2574" width="6.54296875" style="81" customWidth="1"/>
    <col min="2575" max="2575" width="7.54296875" style="81" customWidth="1"/>
    <col min="2576" max="2576" width="1.54296875" style="81" customWidth="1"/>
    <col min="2577" max="2577" width="6.54296875" style="81" customWidth="1"/>
    <col min="2578" max="2578" width="7.54296875" style="81" customWidth="1"/>
    <col min="2579" max="2579" width="1.54296875" style="81" customWidth="1"/>
    <col min="2580" max="2580" width="6.54296875" style="81" customWidth="1"/>
    <col min="2581" max="2581" width="7.54296875" style="81" customWidth="1"/>
    <col min="2582" max="2582" width="1.54296875" style="81" customWidth="1"/>
    <col min="2583" max="2584" width="7.54296875" style="81" customWidth="1"/>
    <col min="2585" max="2585" width="1.81640625" style="81" customWidth="1"/>
    <col min="2586" max="2586" width="6.54296875" style="81" customWidth="1"/>
    <col min="2587" max="2587" width="7.54296875" style="81" customWidth="1"/>
    <col min="2588" max="2588" width="2" style="81" customWidth="1"/>
    <col min="2589" max="2816" width="9.1796875" style="81"/>
    <col min="2817" max="2817" width="10.453125" style="81" customWidth="1"/>
    <col min="2818" max="2819" width="7.54296875" style="81" customWidth="1"/>
    <col min="2820" max="2820" width="1.54296875" style="81" customWidth="1"/>
    <col min="2821" max="2822" width="7.54296875" style="81" customWidth="1"/>
    <col min="2823" max="2823" width="1.54296875" style="81" customWidth="1"/>
    <col min="2824" max="2824" width="6.54296875" style="81" customWidth="1"/>
    <col min="2825" max="2825" width="7.54296875" style="81" customWidth="1"/>
    <col min="2826" max="2826" width="1.54296875" style="81" customWidth="1"/>
    <col min="2827" max="2827" width="6.54296875" style="81" customWidth="1"/>
    <col min="2828" max="2828" width="7.54296875" style="81" customWidth="1"/>
    <col min="2829" max="2829" width="1.54296875" style="81" customWidth="1"/>
    <col min="2830" max="2830" width="6.54296875" style="81" customWidth="1"/>
    <col min="2831" max="2831" width="7.54296875" style="81" customWidth="1"/>
    <col min="2832" max="2832" width="1.54296875" style="81" customWidth="1"/>
    <col min="2833" max="2833" width="6.54296875" style="81" customWidth="1"/>
    <col min="2834" max="2834" width="7.54296875" style="81" customWidth="1"/>
    <col min="2835" max="2835" width="1.54296875" style="81" customWidth="1"/>
    <col min="2836" max="2836" width="6.54296875" style="81" customWidth="1"/>
    <col min="2837" max="2837" width="7.54296875" style="81" customWidth="1"/>
    <col min="2838" max="2838" width="1.54296875" style="81" customWidth="1"/>
    <col min="2839" max="2840" width="7.54296875" style="81" customWidth="1"/>
    <col min="2841" max="2841" width="1.81640625" style="81" customWidth="1"/>
    <col min="2842" max="2842" width="6.54296875" style="81" customWidth="1"/>
    <col min="2843" max="2843" width="7.54296875" style="81" customWidth="1"/>
    <col min="2844" max="2844" width="2" style="81" customWidth="1"/>
    <col min="2845" max="3072" width="9.1796875" style="81"/>
    <col min="3073" max="3073" width="10.453125" style="81" customWidth="1"/>
    <col min="3074" max="3075" width="7.54296875" style="81" customWidth="1"/>
    <col min="3076" max="3076" width="1.54296875" style="81" customWidth="1"/>
    <col min="3077" max="3078" width="7.54296875" style="81" customWidth="1"/>
    <col min="3079" max="3079" width="1.54296875" style="81" customWidth="1"/>
    <col min="3080" max="3080" width="6.54296875" style="81" customWidth="1"/>
    <col min="3081" max="3081" width="7.54296875" style="81" customWidth="1"/>
    <col min="3082" max="3082" width="1.54296875" style="81" customWidth="1"/>
    <col min="3083" max="3083" width="6.54296875" style="81" customWidth="1"/>
    <col min="3084" max="3084" width="7.54296875" style="81" customWidth="1"/>
    <col min="3085" max="3085" width="1.54296875" style="81" customWidth="1"/>
    <col min="3086" max="3086" width="6.54296875" style="81" customWidth="1"/>
    <col min="3087" max="3087" width="7.54296875" style="81" customWidth="1"/>
    <col min="3088" max="3088" width="1.54296875" style="81" customWidth="1"/>
    <col min="3089" max="3089" width="6.54296875" style="81" customWidth="1"/>
    <col min="3090" max="3090" width="7.54296875" style="81" customWidth="1"/>
    <col min="3091" max="3091" width="1.54296875" style="81" customWidth="1"/>
    <col min="3092" max="3092" width="6.54296875" style="81" customWidth="1"/>
    <col min="3093" max="3093" width="7.54296875" style="81" customWidth="1"/>
    <col min="3094" max="3094" width="1.54296875" style="81" customWidth="1"/>
    <col min="3095" max="3096" width="7.54296875" style="81" customWidth="1"/>
    <col min="3097" max="3097" width="1.81640625" style="81" customWidth="1"/>
    <col min="3098" max="3098" width="6.54296875" style="81" customWidth="1"/>
    <col min="3099" max="3099" width="7.54296875" style="81" customWidth="1"/>
    <col min="3100" max="3100" width="2" style="81" customWidth="1"/>
    <col min="3101" max="3328" width="9.1796875" style="81"/>
    <col min="3329" max="3329" width="10.453125" style="81" customWidth="1"/>
    <col min="3330" max="3331" width="7.54296875" style="81" customWidth="1"/>
    <col min="3332" max="3332" width="1.54296875" style="81" customWidth="1"/>
    <col min="3333" max="3334" width="7.54296875" style="81" customWidth="1"/>
    <col min="3335" max="3335" width="1.54296875" style="81" customWidth="1"/>
    <col min="3336" max="3336" width="6.54296875" style="81" customWidth="1"/>
    <col min="3337" max="3337" width="7.54296875" style="81" customWidth="1"/>
    <col min="3338" max="3338" width="1.54296875" style="81" customWidth="1"/>
    <col min="3339" max="3339" width="6.54296875" style="81" customWidth="1"/>
    <col min="3340" max="3340" width="7.54296875" style="81" customWidth="1"/>
    <col min="3341" max="3341" width="1.54296875" style="81" customWidth="1"/>
    <col min="3342" max="3342" width="6.54296875" style="81" customWidth="1"/>
    <col min="3343" max="3343" width="7.54296875" style="81" customWidth="1"/>
    <col min="3344" max="3344" width="1.54296875" style="81" customWidth="1"/>
    <col min="3345" max="3345" width="6.54296875" style="81" customWidth="1"/>
    <col min="3346" max="3346" width="7.54296875" style="81" customWidth="1"/>
    <col min="3347" max="3347" width="1.54296875" style="81" customWidth="1"/>
    <col min="3348" max="3348" width="6.54296875" style="81" customWidth="1"/>
    <col min="3349" max="3349" width="7.54296875" style="81" customWidth="1"/>
    <col min="3350" max="3350" width="1.54296875" style="81" customWidth="1"/>
    <col min="3351" max="3352" width="7.54296875" style="81" customWidth="1"/>
    <col min="3353" max="3353" width="1.81640625" style="81" customWidth="1"/>
    <col min="3354" max="3354" width="6.54296875" style="81" customWidth="1"/>
    <col min="3355" max="3355" width="7.54296875" style="81" customWidth="1"/>
    <col min="3356" max="3356" width="2" style="81" customWidth="1"/>
    <col min="3357" max="3584" width="9.1796875" style="81"/>
    <col min="3585" max="3585" width="10.453125" style="81" customWidth="1"/>
    <col min="3586" max="3587" width="7.54296875" style="81" customWidth="1"/>
    <col min="3588" max="3588" width="1.54296875" style="81" customWidth="1"/>
    <col min="3589" max="3590" width="7.54296875" style="81" customWidth="1"/>
    <col min="3591" max="3591" width="1.54296875" style="81" customWidth="1"/>
    <col min="3592" max="3592" width="6.54296875" style="81" customWidth="1"/>
    <col min="3593" max="3593" width="7.54296875" style="81" customWidth="1"/>
    <col min="3594" max="3594" width="1.54296875" style="81" customWidth="1"/>
    <col min="3595" max="3595" width="6.54296875" style="81" customWidth="1"/>
    <col min="3596" max="3596" width="7.54296875" style="81" customWidth="1"/>
    <col min="3597" max="3597" width="1.54296875" style="81" customWidth="1"/>
    <col min="3598" max="3598" width="6.54296875" style="81" customWidth="1"/>
    <col min="3599" max="3599" width="7.54296875" style="81" customWidth="1"/>
    <col min="3600" max="3600" width="1.54296875" style="81" customWidth="1"/>
    <col min="3601" max="3601" width="6.54296875" style="81" customWidth="1"/>
    <col min="3602" max="3602" width="7.54296875" style="81" customWidth="1"/>
    <col min="3603" max="3603" width="1.54296875" style="81" customWidth="1"/>
    <col min="3604" max="3604" width="6.54296875" style="81" customWidth="1"/>
    <col min="3605" max="3605" width="7.54296875" style="81" customWidth="1"/>
    <col min="3606" max="3606" width="1.54296875" style="81" customWidth="1"/>
    <col min="3607" max="3608" width="7.54296875" style="81" customWidth="1"/>
    <col min="3609" max="3609" width="1.81640625" style="81" customWidth="1"/>
    <col min="3610" max="3610" width="6.54296875" style="81" customWidth="1"/>
    <col min="3611" max="3611" width="7.54296875" style="81" customWidth="1"/>
    <col min="3612" max="3612" width="2" style="81" customWidth="1"/>
    <col min="3613" max="3840" width="9.1796875" style="81"/>
    <col min="3841" max="3841" width="10.453125" style="81" customWidth="1"/>
    <col min="3842" max="3843" width="7.54296875" style="81" customWidth="1"/>
    <col min="3844" max="3844" width="1.54296875" style="81" customWidth="1"/>
    <col min="3845" max="3846" width="7.54296875" style="81" customWidth="1"/>
    <col min="3847" max="3847" width="1.54296875" style="81" customWidth="1"/>
    <col min="3848" max="3848" width="6.54296875" style="81" customWidth="1"/>
    <col min="3849" max="3849" width="7.54296875" style="81" customWidth="1"/>
    <col min="3850" max="3850" width="1.54296875" style="81" customWidth="1"/>
    <col min="3851" max="3851" width="6.54296875" style="81" customWidth="1"/>
    <col min="3852" max="3852" width="7.54296875" style="81" customWidth="1"/>
    <col min="3853" max="3853" width="1.54296875" style="81" customWidth="1"/>
    <col min="3854" max="3854" width="6.54296875" style="81" customWidth="1"/>
    <col min="3855" max="3855" width="7.54296875" style="81" customWidth="1"/>
    <col min="3856" max="3856" width="1.54296875" style="81" customWidth="1"/>
    <col min="3857" max="3857" width="6.54296875" style="81" customWidth="1"/>
    <col min="3858" max="3858" width="7.54296875" style="81" customWidth="1"/>
    <col min="3859" max="3859" width="1.54296875" style="81" customWidth="1"/>
    <col min="3860" max="3860" width="6.54296875" style="81" customWidth="1"/>
    <col min="3861" max="3861" width="7.54296875" style="81" customWidth="1"/>
    <col min="3862" max="3862" width="1.54296875" style="81" customWidth="1"/>
    <col min="3863" max="3864" width="7.54296875" style="81" customWidth="1"/>
    <col min="3865" max="3865" width="1.81640625" style="81" customWidth="1"/>
    <col min="3866" max="3866" width="6.54296875" style="81" customWidth="1"/>
    <col min="3867" max="3867" width="7.54296875" style="81" customWidth="1"/>
    <col min="3868" max="3868" width="2" style="81" customWidth="1"/>
    <col min="3869" max="4096" width="9.1796875" style="81"/>
    <col min="4097" max="4097" width="10.453125" style="81" customWidth="1"/>
    <col min="4098" max="4099" width="7.54296875" style="81" customWidth="1"/>
    <col min="4100" max="4100" width="1.54296875" style="81" customWidth="1"/>
    <col min="4101" max="4102" width="7.54296875" style="81" customWidth="1"/>
    <col min="4103" max="4103" width="1.54296875" style="81" customWidth="1"/>
    <col min="4104" max="4104" width="6.54296875" style="81" customWidth="1"/>
    <col min="4105" max="4105" width="7.54296875" style="81" customWidth="1"/>
    <col min="4106" max="4106" width="1.54296875" style="81" customWidth="1"/>
    <col min="4107" max="4107" width="6.54296875" style="81" customWidth="1"/>
    <col min="4108" max="4108" width="7.54296875" style="81" customWidth="1"/>
    <col min="4109" max="4109" width="1.54296875" style="81" customWidth="1"/>
    <col min="4110" max="4110" width="6.54296875" style="81" customWidth="1"/>
    <col min="4111" max="4111" width="7.54296875" style="81" customWidth="1"/>
    <col min="4112" max="4112" width="1.54296875" style="81" customWidth="1"/>
    <col min="4113" max="4113" width="6.54296875" style="81" customWidth="1"/>
    <col min="4114" max="4114" width="7.54296875" style="81" customWidth="1"/>
    <col min="4115" max="4115" width="1.54296875" style="81" customWidth="1"/>
    <col min="4116" max="4116" width="6.54296875" style="81" customWidth="1"/>
    <col min="4117" max="4117" width="7.54296875" style="81" customWidth="1"/>
    <col min="4118" max="4118" width="1.54296875" style="81" customWidth="1"/>
    <col min="4119" max="4120" width="7.54296875" style="81" customWidth="1"/>
    <col min="4121" max="4121" width="1.81640625" style="81" customWidth="1"/>
    <col min="4122" max="4122" width="6.54296875" style="81" customWidth="1"/>
    <col min="4123" max="4123" width="7.54296875" style="81" customWidth="1"/>
    <col min="4124" max="4124" width="2" style="81" customWidth="1"/>
    <col min="4125" max="4352" width="9.1796875" style="81"/>
    <col min="4353" max="4353" width="10.453125" style="81" customWidth="1"/>
    <col min="4354" max="4355" width="7.54296875" style="81" customWidth="1"/>
    <col min="4356" max="4356" width="1.54296875" style="81" customWidth="1"/>
    <col min="4357" max="4358" width="7.54296875" style="81" customWidth="1"/>
    <col min="4359" max="4359" width="1.54296875" style="81" customWidth="1"/>
    <col min="4360" max="4360" width="6.54296875" style="81" customWidth="1"/>
    <col min="4361" max="4361" width="7.54296875" style="81" customWidth="1"/>
    <col min="4362" max="4362" width="1.54296875" style="81" customWidth="1"/>
    <col min="4363" max="4363" width="6.54296875" style="81" customWidth="1"/>
    <col min="4364" max="4364" width="7.54296875" style="81" customWidth="1"/>
    <col min="4365" max="4365" width="1.54296875" style="81" customWidth="1"/>
    <col min="4366" max="4366" width="6.54296875" style="81" customWidth="1"/>
    <col min="4367" max="4367" width="7.54296875" style="81" customWidth="1"/>
    <col min="4368" max="4368" width="1.54296875" style="81" customWidth="1"/>
    <col min="4369" max="4369" width="6.54296875" style="81" customWidth="1"/>
    <col min="4370" max="4370" width="7.54296875" style="81" customWidth="1"/>
    <col min="4371" max="4371" width="1.54296875" style="81" customWidth="1"/>
    <col min="4372" max="4372" width="6.54296875" style="81" customWidth="1"/>
    <col min="4373" max="4373" width="7.54296875" style="81" customWidth="1"/>
    <col min="4374" max="4374" width="1.54296875" style="81" customWidth="1"/>
    <col min="4375" max="4376" width="7.54296875" style="81" customWidth="1"/>
    <col min="4377" max="4377" width="1.81640625" style="81" customWidth="1"/>
    <col min="4378" max="4378" width="6.54296875" style="81" customWidth="1"/>
    <col min="4379" max="4379" width="7.54296875" style="81" customWidth="1"/>
    <col min="4380" max="4380" width="2" style="81" customWidth="1"/>
    <col min="4381" max="4608" width="9.1796875" style="81"/>
    <col min="4609" max="4609" width="10.453125" style="81" customWidth="1"/>
    <col min="4610" max="4611" width="7.54296875" style="81" customWidth="1"/>
    <col min="4612" max="4612" width="1.54296875" style="81" customWidth="1"/>
    <col min="4613" max="4614" width="7.54296875" style="81" customWidth="1"/>
    <col min="4615" max="4615" width="1.54296875" style="81" customWidth="1"/>
    <col min="4616" max="4616" width="6.54296875" style="81" customWidth="1"/>
    <col min="4617" max="4617" width="7.54296875" style="81" customWidth="1"/>
    <col min="4618" max="4618" width="1.54296875" style="81" customWidth="1"/>
    <col min="4619" max="4619" width="6.54296875" style="81" customWidth="1"/>
    <col min="4620" max="4620" width="7.54296875" style="81" customWidth="1"/>
    <col min="4621" max="4621" width="1.54296875" style="81" customWidth="1"/>
    <col min="4622" max="4622" width="6.54296875" style="81" customWidth="1"/>
    <col min="4623" max="4623" width="7.54296875" style="81" customWidth="1"/>
    <col min="4624" max="4624" width="1.54296875" style="81" customWidth="1"/>
    <col min="4625" max="4625" width="6.54296875" style="81" customWidth="1"/>
    <col min="4626" max="4626" width="7.54296875" style="81" customWidth="1"/>
    <col min="4627" max="4627" width="1.54296875" style="81" customWidth="1"/>
    <col min="4628" max="4628" width="6.54296875" style="81" customWidth="1"/>
    <col min="4629" max="4629" width="7.54296875" style="81" customWidth="1"/>
    <col min="4630" max="4630" width="1.54296875" style="81" customWidth="1"/>
    <col min="4631" max="4632" width="7.54296875" style="81" customWidth="1"/>
    <col min="4633" max="4633" width="1.81640625" style="81" customWidth="1"/>
    <col min="4634" max="4634" width="6.54296875" style="81" customWidth="1"/>
    <col min="4635" max="4635" width="7.54296875" style="81" customWidth="1"/>
    <col min="4636" max="4636" width="2" style="81" customWidth="1"/>
    <col min="4637" max="4864" width="9.1796875" style="81"/>
    <col min="4865" max="4865" width="10.453125" style="81" customWidth="1"/>
    <col min="4866" max="4867" width="7.54296875" style="81" customWidth="1"/>
    <col min="4868" max="4868" width="1.54296875" style="81" customWidth="1"/>
    <col min="4869" max="4870" width="7.54296875" style="81" customWidth="1"/>
    <col min="4871" max="4871" width="1.54296875" style="81" customWidth="1"/>
    <col min="4872" max="4872" width="6.54296875" style="81" customWidth="1"/>
    <col min="4873" max="4873" width="7.54296875" style="81" customWidth="1"/>
    <col min="4874" max="4874" width="1.54296875" style="81" customWidth="1"/>
    <col min="4875" max="4875" width="6.54296875" style="81" customWidth="1"/>
    <col min="4876" max="4876" width="7.54296875" style="81" customWidth="1"/>
    <col min="4877" max="4877" width="1.54296875" style="81" customWidth="1"/>
    <col min="4878" max="4878" width="6.54296875" style="81" customWidth="1"/>
    <col min="4879" max="4879" width="7.54296875" style="81" customWidth="1"/>
    <col min="4880" max="4880" width="1.54296875" style="81" customWidth="1"/>
    <col min="4881" max="4881" width="6.54296875" style="81" customWidth="1"/>
    <col min="4882" max="4882" width="7.54296875" style="81" customWidth="1"/>
    <col min="4883" max="4883" width="1.54296875" style="81" customWidth="1"/>
    <col min="4884" max="4884" width="6.54296875" style="81" customWidth="1"/>
    <col min="4885" max="4885" width="7.54296875" style="81" customWidth="1"/>
    <col min="4886" max="4886" width="1.54296875" style="81" customWidth="1"/>
    <col min="4887" max="4888" width="7.54296875" style="81" customWidth="1"/>
    <col min="4889" max="4889" width="1.81640625" style="81" customWidth="1"/>
    <col min="4890" max="4890" width="6.54296875" style="81" customWidth="1"/>
    <col min="4891" max="4891" width="7.54296875" style="81" customWidth="1"/>
    <col min="4892" max="4892" width="2" style="81" customWidth="1"/>
    <col min="4893" max="5120" width="9.1796875" style="81"/>
    <col min="5121" max="5121" width="10.453125" style="81" customWidth="1"/>
    <col min="5122" max="5123" width="7.54296875" style="81" customWidth="1"/>
    <col min="5124" max="5124" width="1.54296875" style="81" customWidth="1"/>
    <col min="5125" max="5126" width="7.54296875" style="81" customWidth="1"/>
    <col min="5127" max="5127" width="1.54296875" style="81" customWidth="1"/>
    <col min="5128" max="5128" width="6.54296875" style="81" customWidth="1"/>
    <col min="5129" max="5129" width="7.54296875" style="81" customWidth="1"/>
    <col min="5130" max="5130" width="1.54296875" style="81" customWidth="1"/>
    <col min="5131" max="5131" width="6.54296875" style="81" customWidth="1"/>
    <col min="5132" max="5132" width="7.54296875" style="81" customWidth="1"/>
    <col min="5133" max="5133" width="1.54296875" style="81" customWidth="1"/>
    <col min="5134" max="5134" width="6.54296875" style="81" customWidth="1"/>
    <col min="5135" max="5135" width="7.54296875" style="81" customWidth="1"/>
    <col min="5136" max="5136" width="1.54296875" style="81" customWidth="1"/>
    <col min="5137" max="5137" width="6.54296875" style="81" customWidth="1"/>
    <col min="5138" max="5138" width="7.54296875" style="81" customWidth="1"/>
    <col min="5139" max="5139" width="1.54296875" style="81" customWidth="1"/>
    <col min="5140" max="5140" width="6.54296875" style="81" customWidth="1"/>
    <col min="5141" max="5141" width="7.54296875" style="81" customWidth="1"/>
    <col min="5142" max="5142" width="1.54296875" style="81" customWidth="1"/>
    <col min="5143" max="5144" width="7.54296875" style="81" customWidth="1"/>
    <col min="5145" max="5145" width="1.81640625" style="81" customWidth="1"/>
    <col min="5146" max="5146" width="6.54296875" style="81" customWidth="1"/>
    <col min="5147" max="5147" width="7.54296875" style="81" customWidth="1"/>
    <col min="5148" max="5148" width="2" style="81" customWidth="1"/>
    <col min="5149" max="5376" width="9.1796875" style="81"/>
    <col min="5377" max="5377" width="10.453125" style="81" customWidth="1"/>
    <col min="5378" max="5379" width="7.54296875" style="81" customWidth="1"/>
    <col min="5380" max="5380" width="1.54296875" style="81" customWidth="1"/>
    <col min="5381" max="5382" width="7.54296875" style="81" customWidth="1"/>
    <col min="5383" max="5383" width="1.54296875" style="81" customWidth="1"/>
    <col min="5384" max="5384" width="6.54296875" style="81" customWidth="1"/>
    <col min="5385" max="5385" width="7.54296875" style="81" customWidth="1"/>
    <col min="5386" max="5386" width="1.54296875" style="81" customWidth="1"/>
    <col min="5387" max="5387" width="6.54296875" style="81" customWidth="1"/>
    <col min="5388" max="5388" width="7.54296875" style="81" customWidth="1"/>
    <col min="5389" max="5389" width="1.54296875" style="81" customWidth="1"/>
    <col min="5390" max="5390" width="6.54296875" style="81" customWidth="1"/>
    <col min="5391" max="5391" width="7.54296875" style="81" customWidth="1"/>
    <col min="5392" max="5392" width="1.54296875" style="81" customWidth="1"/>
    <col min="5393" max="5393" width="6.54296875" style="81" customWidth="1"/>
    <col min="5394" max="5394" width="7.54296875" style="81" customWidth="1"/>
    <col min="5395" max="5395" width="1.54296875" style="81" customWidth="1"/>
    <col min="5396" max="5396" width="6.54296875" style="81" customWidth="1"/>
    <col min="5397" max="5397" width="7.54296875" style="81" customWidth="1"/>
    <col min="5398" max="5398" width="1.54296875" style="81" customWidth="1"/>
    <col min="5399" max="5400" width="7.54296875" style="81" customWidth="1"/>
    <col min="5401" max="5401" width="1.81640625" style="81" customWidth="1"/>
    <col min="5402" max="5402" width="6.54296875" style="81" customWidth="1"/>
    <col min="5403" max="5403" width="7.54296875" style="81" customWidth="1"/>
    <col min="5404" max="5404" width="2" style="81" customWidth="1"/>
    <col min="5405" max="5632" width="9.1796875" style="81"/>
    <col min="5633" max="5633" width="10.453125" style="81" customWidth="1"/>
    <col min="5634" max="5635" width="7.54296875" style="81" customWidth="1"/>
    <col min="5636" max="5636" width="1.54296875" style="81" customWidth="1"/>
    <col min="5637" max="5638" width="7.54296875" style="81" customWidth="1"/>
    <col min="5639" max="5639" width="1.54296875" style="81" customWidth="1"/>
    <col min="5640" max="5640" width="6.54296875" style="81" customWidth="1"/>
    <col min="5641" max="5641" width="7.54296875" style="81" customWidth="1"/>
    <col min="5642" max="5642" width="1.54296875" style="81" customWidth="1"/>
    <col min="5643" max="5643" width="6.54296875" style="81" customWidth="1"/>
    <col min="5644" max="5644" width="7.54296875" style="81" customWidth="1"/>
    <col min="5645" max="5645" width="1.54296875" style="81" customWidth="1"/>
    <col min="5646" max="5646" width="6.54296875" style="81" customWidth="1"/>
    <col min="5647" max="5647" width="7.54296875" style="81" customWidth="1"/>
    <col min="5648" max="5648" width="1.54296875" style="81" customWidth="1"/>
    <col min="5649" max="5649" width="6.54296875" style="81" customWidth="1"/>
    <col min="5650" max="5650" width="7.54296875" style="81" customWidth="1"/>
    <col min="5651" max="5651" width="1.54296875" style="81" customWidth="1"/>
    <col min="5652" max="5652" width="6.54296875" style="81" customWidth="1"/>
    <col min="5653" max="5653" width="7.54296875" style="81" customWidth="1"/>
    <col min="5654" max="5654" width="1.54296875" style="81" customWidth="1"/>
    <col min="5655" max="5656" width="7.54296875" style="81" customWidth="1"/>
    <col min="5657" max="5657" width="1.81640625" style="81" customWidth="1"/>
    <col min="5658" max="5658" width="6.54296875" style="81" customWidth="1"/>
    <col min="5659" max="5659" width="7.54296875" style="81" customWidth="1"/>
    <col min="5660" max="5660" width="2" style="81" customWidth="1"/>
    <col min="5661" max="5888" width="9.1796875" style="81"/>
    <col min="5889" max="5889" width="10.453125" style="81" customWidth="1"/>
    <col min="5890" max="5891" width="7.54296875" style="81" customWidth="1"/>
    <col min="5892" max="5892" width="1.54296875" style="81" customWidth="1"/>
    <col min="5893" max="5894" width="7.54296875" style="81" customWidth="1"/>
    <col min="5895" max="5895" width="1.54296875" style="81" customWidth="1"/>
    <col min="5896" max="5896" width="6.54296875" style="81" customWidth="1"/>
    <col min="5897" max="5897" width="7.54296875" style="81" customWidth="1"/>
    <col min="5898" max="5898" width="1.54296875" style="81" customWidth="1"/>
    <col min="5899" max="5899" width="6.54296875" style="81" customWidth="1"/>
    <col min="5900" max="5900" width="7.54296875" style="81" customWidth="1"/>
    <col min="5901" max="5901" width="1.54296875" style="81" customWidth="1"/>
    <col min="5902" max="5902" width="6.54296875" style="81" customWidth="1"/>
    <col min="5903" max="5903" width="7.54296875" style="81" customWidth="1"/>
    <col min="5904" max="5904" width="1.54296875" style="81" customWidth="1"/>
    <col min="5905" max="5905" width="6.54296875" style="81" customWidth="1"/>
    <col min="5906" max="5906" width="7.54296875" style="81" customWidth="1"/>
    <col min="5907" max="5907" width="1.54296875" style="81" customWidth="1"/>
    <col min="5908" max="5908" width="6.54296875" style="81" customWidth="1"/>
    <col min="5909" max="5909" width="7.54296875" style="81" customWidth="1"/>
    <col min="5910" max="5910" width="1.54296875" style="81" customWidth="1"/>
    <col min="5911" max="5912" width="7.54296875" style="81" customWidth="1"/>
    <col min="5913" max="5913" width="1.81640625" style="81" customWidth="1"/>
    <col min="5914" max="5914" width="6.54296875" style="81" customWidth="1"/>
    <col min="5915" max="5915" width="7.54296875" style="81" customWidth="1"/>
    <col min="5916" max="5916" width="2" style="81" customWidth="1"/>
    <col min="5917" max="6144" width="9.1796875" style="81"/>
    <col min="6145" max="6145" width="10.453125" style="81" customWidth="1"/>
    <col min="6146" max="6147" width="7.54296875" style="81" customWidth="1"/>
    <col min="6148" max="6148" width="1.54296875" style="81" customWidth="1"/>
    <col min="6149" max="6150" width="7.54296875" style="81" customWidth="1"/>
    <col min="6151" max="6151" width="1.54296875" style="81" customWidth="1"/>
    <col min="6152" max="6152" width="6.54296875" style="81" customWidth="1"/>
    <col min="6153" max="6153" width="7.54296875" style="81" customWidth="1"/>
    <col min="6154" max="6154" width="1.54296875" style="81" customWidth="1"/>
    <col min="6155" max="6155" width="6.54296875" style="81" customWidth="1"/>
    <col min="6156" max="6156" width="7.54296875" style="81" customWidth="1"/>
    <col min="6157" max="6157" width="1.54296875" style="81" customWidth="1"/>
    <col min="6158" max="6158" width="6.54296875" style="81" customWidth="1"/>
    <col min="6159" max="6159" width="7.54296875" style="81" customWidth="1"/>
    <col min="6160" max="6160" width="1.54296875" style="81" customWidth="1"/>
    <col min="6161" max="6161" width="6.54296875" style="81" customWidth="1"/>
    <col min="6162" max="6162" width="7.54296875" style="81" customWidth="1"/>
    <col min="6163" max="6163" width="1.54296875" style="81" customWidth="1"/>
    <col min="6164" max="6164" width="6.54296875" style="81" customWidth="1"/>
    <col min="6165" max="6165" width="7.54296875" style="81" customWidth="1"/>
    <col min="6166" max="6166" width="1.54296875" style="81" customWidth="1"/>
    <col min="6167" max="6168" width="7.54296875" style="81" customWidth="1"/>
    <col min="6169" max="6169" width="1.81640625" style="81" customWidth="1"/>
    <col min="6170" max="6170" width="6.54296875" style="81" customWidth="1"/>
    <col min="6171" max="6171" width="7.54296875" style="81" customWidth="1"/>
    <col min="6172" max="6172" width="2" style="81" customWidth="1"/>
    <col min="6173" max="6400" width="9.1796875" style="81"/>
    <col min="6401" max="6401" width="10.453125" style="81" customWidth="1"/>
    <col min="6402" max="6403" width="7.54296875" style="81" customWidth="1"/>
    <col min="6404" max="6404" width="1.54296875" style="81" customWidth="1"/>
    <col min="6405" max="6406" width="7.54296875" style="81" customWidth="1"/>
    <col min="6407" max="6407" width="1.54296875" style="81" customWidth="1"/>
    <col min="6408" max="6408" width="6.54296875" style="81" customWidth="1"/>
    <col min="6409" max="6409" width="7.54296875" style="81" customWidth="1"/>
    <col min="6410" max="6410" width="1.54296875" style="81" customWidth="1"/>
    <col min="6411" max="6411" width="6.54296875" style="81" customWidth="1"/>
    <col min="6412" max="6412" width="7.54296875" style="81" customWidth="1"/>
    <col min="6413" max="6413" width="1.54296875" style="81" customWidth="1"/>
    <col min="6414" max="6414" width="6.54296875" style="81" customWidth="1"/>
    <col min="6415" max="6415" width="7.54296875" style="81" customWidth="1"/>
    <col min="6416" max="6416" width="1.54296875" style="81" customWidth="1"/>
    <col min="6417" max="6417" width="6.54296875" style="81" customWidth="1"/>
    <col min="6418" max="6418" width="7.54296875" style="81" customWidth="1"/>
    <col min="6419" max="6419" width="1.54296875" style="81" customWidth="1"/>
    <col min="6420" max="6420" width="6.54296875" style="81" customWidth="1"/>
    <col min="6421" max="6421" width="7.54296875" style="81" customWidth="1"/>
    <col min="6422" max="6422" width="1.54296875" style="81" customWidth="1"/>
    <col min="6423" max="6424" width="7.54296875" style="81" customWidth="1"/>
    <col min="6425" max="6425" width="1.81640625" style="81" customWidth="1"/>
    <col min="6426" max="6426" width="6.54296875" style="81" customWidth="1"/>
    <col min="6427" max="6427" width="7.54296875" style="81" customWidth="1"/>
    <col min="6428" max="6428" width="2" style="81" customWidth="1"/>
    <col min="6429" max="6656" width="9.1796875" style="81"/>
    <col min="6657" max="6657" width="10.453125" style="81" customWidth="1"/>
    <col min="6658" max="6659" width="7.54296875" style="81" customWidth="1"/>
    <col min="6660" max="6660" width="1.54296875" style="81" customWidth="1"/>
    <col min="6661" max="6662" width="7.54296875" style="81" customWidth="1"/>
    <col min="6663" max="6663" width="1.54296875" style="81" customWidth="1"/>
    <col min="6664" max="6664" width="6.54296875" style="81" customWidth="1"/>
    <col min="6665" max="6665" width="7.54296875" style="81" customWidth="1"/>
    <col min="6666" max="6666" width="1.54296875" style="81" customWidth="1"/>
    <col min="6667" max="6667" width="6.54296875" style="81" customWidth="1"/>
    <col min="6668" max="6668" width="7.54296875" style="81" customWidth="1"/>
    <col min="6669" max="6669" width="1.54296875" style="81" customWidth="1"/>
    <col min="6670" max="6670" width="6.54296875" style="81" customWidth="1"/>
    <col min="6671" max="6671" width="7.54296875" style="81" customWidth="1"/>
    <col min="6672" max="6672" width="1.54296875" style="81" customWidth="1"/>
    <col min="6673" max="6673" width="6.54296875" style="81" customWidth="1"/>
    <col min="6674" max="6674" width="7.54296875" style="81" customWidth="1"/>
    <col min="6675" max="6675" width="1.54296875" style="81" customWidth="1"/>
    <col min="6676" max="6676" width="6.54296875" style="81" customWidth="1"/>
    <col min="6677" max="6677" width="7.54296875" style="81" customWidth="1"/>
    <col min="6678" max="6678" width="1.54296875" style="81" customWidth="1"/>
    <col min="6679" max="6680" width="7.54296875" style="81" customWidth="1"/>
    <col min="6681" max="6681" width="1.81640625" style="81" customWidth="1"/>
    <col min="6682" max="6682" width="6.54296875" style="81" customWidth="1"/>
    <col min="6683" max="6683" width="7.54296875" style="81" customWidth="1"/>
    <col min="6684" max="6684" width="2" style="81" customWidth="1"/>
    <col min="6685" max="6912" width="9.1796875" style="81"/>
    <col min="6913" max="6913" width="10.453125" style="81" customWidth="1"/>
    <col min="6914" max="6915" width="7.54296875" style="81" customWidth="1"/>
    <col min="6916" max="6916" width="1.54296875" style="81" customWidth="1"/>
    <col min="6917" max="6918" width="7.54296875" style="81" customWidth="1"/>
    <col min="6919" max="6919" width="1.54296875" style="81" customWidth="1"/>
    <col min="6920" max="6920" width="6.54296875" style="81" customWidth="1"/>
    <col min="6921" max="6921" width="7.54296875" style="81" customWidth="1"/>
    <col min="6922" max="6922" width="1.54296875" style="81" customWidth="1"/>
    <col min="6923" max="6923" width="6.54296875" style="81" customWidth="1"/>
    <col min="6924" max="6924" width="7.54296875" style="81" customWidth="1"/>
    <col min="6925" max="6925" width="1.54296875" style="81" customWidth="1"/>
    <col min="6926" max="6926" width="6.54296875" style="81" customWidth="1"/>
    <col min="6927" max="6927" width="7.54296875" style="81" customWidth="1"/>
    <col min="6928" max="6928" width="1.54296875" style="81" customWidth="1"/>
    <col min="6929" max="6929" width="6.54296875" style="81" customWidth="1"/>
    <col min="6930" max="6930" width="7.54296875" style="81" customWidth="1"/>
    <col min="6931" max="6931" width="1.54296875" style="81" customWidth="1"/>
    <col min="6932" max="6932" width="6.54296875" style="81" customWidth="1"/>
    <col min="6933" max="6933" width="7.54296875" style="81" customWidth="1"/>
    <col min="6934" max="6934" width="1.54296875" style="81" customWidth="1"/>
    <col min="6935" max="6936" width="7.54296875" style="81" customWidth="1"/>
    <col min="6937" max="6937" width="1.81640625" style="81" customWidth="1"/>
    <col min="6938" max="6938" width="6.54296875" style="81" customWidth="1"/>
    <col min="6939" max="6939" width="7.54296875" style="81" customWidth="1"/>
    <col min="6940" max="6940" width="2" style="81" customWidth="1"/>
    <col min="6941" max="7168" width="9.1796875" style="81"/>
    <col min="7169" max="7169" width="10.453125" style="81" customWidth="1"/>
    <col min="7170" max="7171" width="7.54296875" style="81" customWidth="1"/>
    <col min="7172" max="7172" width="1.54296875" style="81" customWidth="1"/>
    <col min="7173" max="7174" width="7.54296875" style="81" customWidth="1"/>
    <col min="7175" max="7175" width="1.54296875" style="81" customWidth="1"/>
    <col min="7176" max="7176" width="6.54296875" style="81" customWidth="1"/>
    <col min="7177" max="7177" width="7.54296875" style="81" customWidth="1"/>
    <col min="7178" max="7178" width="1.54296875" style="81" customWidth="1"/>
    <col min="7179" max="7179" width="6.54296875" style="81" customWidth="1"/>
    <col min="7180" max="7180" width="7.54296875" style="81" customWidth="1"/>
    <col min="7181" max="7181" width="1.54296875" style="81" customWidth="1"/>
    <col min="7182" max="7182" width="6.54296875" style="81" customWidth="1"/>
    <col min="7183" max="7183" width="7.54296875" style="81" customWidth="1"/>
    <col min="7184" max="7184" width="1.54296875" style="81" customWidth="1"/>
    <col min="7185" max="7185" width="6.54296875" style="81" customWidth="1"/>
    <col min="7186" max="7186" width="7.54296875" style="81" customWidth="1"/>
    <col min="7187" max="7187" width="1.54296875" style="81" customWidth="1"/>
    <col min="7188" max="7188" width="6.54296875" style="81" customWidth="1"/>
    <col min="7189" max="7189" width="7.54296875" style="81" customWidth="1"/>
    <col min="7190" max="7190" width="1.54296875" style="81" customWidth="1"/>
    <col min="7191" max="7192" width="7.54296875" style="81" customWidth="1"/>
    <col min="7193" max="7193" width="1.81640625" style="81" customWidth="1"/>
    <col min="7194" max="7194" width="6.54296875" style="81" customWidth="1"/>
    <col min="7195" max="7195" width="7.54296875" style="81" customWidth="1"/>
    <col min="7196" max="7196" width="2" style="81" customWidth="1"/>
    <col min="7197" max="7424" width="9.1796875" style="81"/>
    <col min="7425" max="7425" width="10.453125" style="81" customWidth="1"/>
    <col min="7426" max="7427" width="7.54296875" style="81" customWidth="1"/>
    <col min="7428" max="7428" width="1.54296875" style="81" customWidth="1"/>
    <col min="7429" max="7430" width="7.54296875" style="81" customWidth="1"/>
    <col min="7431" max="7431" width="1.54296875" style="81" customWidth="1"/>
    <col min="7432" max="7432" width="6.54296875" style="81" customWidth="1"/>
    <col min="7433" max="7433" width="7.54296875" style="81" customWidth="1"/>
    <col min="7434" max="7434" width="1.54296875" style="81" customWidth="1"/>
    <col min="7435" max="7435" width="6.54296875" style="81" customWidth="1"/>
    <col min="7436" max="7436" width="7.54296875" style="81" customWidth="1"/>
    <col min="7437" max="7437" width="1.54296875" style="81" customWidth="1"/>
    <col min="7438" max="7438" width="6.54296875" style="81" customWidth="1"/>
    <col min="7439" max="7439" width="7.54296875" style="81" customWidth="1"/>
    <col min="7440" max="7440" width="1.54296875" style="81" customWidth="1"/>
    <col min="7441" max="7441" width="6.54296875" style="81" customWidth="1"/>
    <col min="7442" max="7442" width="7.54296875" style="81" customWidth="1"/>
    <col min="7443" max="7443" width="1.54296875" style="81" customWidth="1"/>
    <col min="7444" max="7444" width="6.54296875" style="81" customWidth="1"/>
    <col min="7445" max="7445" width="7.54296875" style="81" customWidth="1"/>
    <col min="7446" max="7446" width="1.54296875" style="81" customWidth="1"/>
    <col min="7447" max="7448" width="7.54296875" style="81" customWidth="1"/>
    <col min="7449" max="7449" width="1.81640625" style="81" customWidth="1"/>
    <col min="7450" max="7450" width="6.54296875" style="81" customWidth="1"/>
    <col min="7451" max="7451" width="7.54296875" style="81" customWidth="1"/>
    <col min="7452" max="7452" width="2" style="81" customWidth="1"/>
    <col min="7453" max="7680" width="9.1796875" style="81"/>
    <col min="7681" max="7681" width="10.453125" style="81" customWidth="1"/>
    <col min="7682" max="7683" width="7.54296875" style="81" customWidth="1"/>
    <col min="7684" max="7684" width="1.54296875" style="81" customWidth="1"/>
    <col min="7685" max="7686" width="7.54296875" style="81" customWidth="1"/>
    <col min="7687" max="7687" width="1.54296875" style="81" customWidth="1"/>
    <col min="7688" max="7688" width="6.54296875" style="81" customWidth="1"/>
    <col min="7689" max="7689" width="7.54296875" style="81" customWidth="1"/>
    <col min="7690" max="7690" width="1.54296875" style="81" customWidth="1"/>
    <col min="7691" max="7691" width="6.54296875" style="81" customWidth="1"/>
    <col min="7692" max="7692" width="7.54296875" style="81" customWidth="1"/>
    <col min="7693" max="7693" width="1.54296875" style="81" customWidth="1"/>
    <col min="7694" max="7694" width="6.54296875" style="81" customWidth="1"/>
    <col min="7695" max="7695" width="7.54296875" style="81" customWidth="1"/>
    <col min="7696" max="7696" width="1.54296875" style="81" customWidth="1"/>
    <col min="7697" max="7697" width="6.54296875" style="81" customWidth="1"/>
    <col min="7698" max="7698" width="7.54296875" style="81" customWidth="1"/>
    <col min="7699" max="7699" width="1.54296875" style="81" customWidth="1"/>
    <col min="7700" max="7700" width="6.54296875" style="81" customWidth="1"/>
    <col min="7701" max="7701" width="7.54296875" style="81" customWidth="1"/>
    <col min="7702" max="7702" width="1.54296875" style="81" customWidth="1"/>
    <col min="7703" max="7704" width="7.54296875" style="81" customWidth="1"/>
    <col min="7705" max="7705" width="1.81640625" style="81" customWidth="1"/>
    <col min="7706" max="7706" width="6.54296875" style="81" customWidth="1"/>
    <col min="7707" max="7707" width="7.54296875" style="81" customWidth="1"/>
    <col min="7708" max="7708" width="2" style="81" customWidth="1"/>
    <col min="7709" max="7936" width="9.1796875" style="81"/>
    <col min="7937" max="7937" width="10.453125" style="81" customWidth="1"/>
    <col min="7938" max="7939" width="7.54296875" style="81" customWidth="1"/>
    <col min="7940" max="7940" width="1.54296875" style="81" customWidth="1"/>
    <col min="7941" max="7942" width="7.54296875" style="81" customWidth="1"/>
    <col min="7943" max="7943" width="1.54296875" style="81" customWidth="1"/>
    <col min="7944" max="7944" width="6.54296875" style="81" customWidth="1"/>
    <col min="7945" max="7945" width="7.54296875" style="81" customWidth="1"/>
    <col min="7946" max="7946" width="1.54296875" style="81" customWidth="1"/>
    <col min="7947" max="7947" width="6.54296875" style="81" customWidth="1"/>
    <col min="7948" max="7948" width="7.54296875" style="81" customWidth="1"/>
    <col min="7949" max="7949" width="1.54296875" style="81" customWidth="1"/>
    <col min="7950" max="7950" width="6.54296875" style="81" customWidth="1"/>
    <col min="7951" max="7951" width="7.54296875" style="81" customWidth="1"/>
    <col min="7952" max="7952" width="1.54296875" style="81" customWidth="1"/>
    <col min="7953" max="7953" width="6.54296875" style="81" customWidth="1"/>
    <col min="7954" max="7954" width="7.54296875" style="81" customWidth="1"/>
    <col min="7955" max="7955" width="1.54296875" style="81" customWidth="1"/>
    <col min="7956" max="7956" width="6.54296875" style="81" customWidth="1"/>
    <col min="7957" max="7957" width="7.54296875" style="81" customWidth="1"/>
    <col min="7958" max="7958" width="1.54296875" style="81" customWidth="1"/>
    <col min="7959" max="7960" width="7.54296875" style="81" customWidth="1"/>
    <col min="7961" max="7961" width="1.81640625" style="81" customWidth="1"/>
    <col min="7962" max="7962" width="6.54296875" style="81" customWidth="1"/>
    <col min="7963" max="7963" width="7.54296875" style="81" customWidth="1"/>
    <col min="7964" max="7964" width="2" style="81" customWidth="1"/>
    <col min="7965" max="8192" width="9.1796875" style="81"/>
    <col min="8193" max="8193" width="10.453125" style="81" customWidth="1"/>
    <col min="8194" max="8195" width="7.54296875" style="81" customWidth="1"/>
    <col min="8196" max="8196" width="1.54296875" style="81" customWidth="1"/>
    <col min="8197" max="8198" width="7.54296875" style="81" customWidth="1"/>
    <col min="8199" max="8199" width="1.54296875" style="81" customWidth="1"/>
    <col min="8200" max="8200" width="6.54296875" style="81" customWidth="1"/>
    <col min="8201" max="8201" width="7.54296875" style="81" customWidth="1"/>
    <col min="8202" max="8202" width="1.54296875" style="81" customWidth="1"/>
    <col min="8203" max="8203" width="6.54296875" style="81" customWidth="1"/>
    <col min="8204" max="8204" width="7.54296875" style="81" customWidth="1"/>
    <col min="8205" max="8205" width="1.54296875" style="81" customWidth="1"/>
    <col min="8206" max="8206" width="6.54296875" style="81" customWidth="1"/>
    <col min="8207" max="8207" width="7.54296875" style="81" customWidth="1"/>
    <col min="8208" max="8208" width="1.54296875" style="81" customWidth="1"/>
    <col min="8209" max="8209" width="6.54296875" style="81" customWidth="1"/>
    <col min="8210" max="8210" width="7.54296875" style="81" customWidth="1"/>
    <col min="8211" max="8211" width="1.54296875" style="81" customWidth="1"/>
    <col min="8212" max="8212" width="6.54296875" style="81" customWidth="1"/>
    <col min="8213" max="8213" width="7.54296875" style="81" customWidth="1"/>
    <col min="8214" max="8214" width="1.54296875" style="81" customWidth="1"/>
    <col min="8215" max="8216" width="7.54296875" style="81" customWidth="1"/>
    <col min="8217" max="8217" width="1.81640625" style="81" customWidth="1"/>
    <col min="8218" max="8218" width="6.54296875" style="81" customWidth="1"/>
    <col min="8219" max="8219" width="7.54296875" style="81" customWidth="1"/>
    <col min="8220" max="8220" width="2" style="81" customWidth="1"/>
    <col min="8221" max="8448" width="9.1796875" style="81"/>
    <col min="8449" max="8449" width="10.453125" style="81" customWidth="1"/>
    <col min="8450" max="8451" width="7.54296875" style="81" customWidth="1"/>
    <col min="8452" max="8452" width="1.54296875" style="81" customWidth="1"/>
    <col min="8453" max="8454" width="7.54296875" style="81" customWidth="1"/>
    <col min="8455" max="8455" width="1.54296875" style="81" customWidth="1"/>
    <col min="8456" max="8456" width="6.54296875" style="81" customWidth="1"/>
    <col min="8457" max="8457" width="7.54296875" style="81" customWidth="1"/>
    <col min="8458" max="8458" width="1.54296875" style="81" customWidth="1"/>
    <col min="8459" max="8459" width="6.54296875" style="81" customWidth="1"/>
    <col min="8460" max="8460" width="7.54296875" style="81" customWidth="1"/>
    <col min="8461" max="8461" width="1.54296875" style="81" customWidth="1"/>
    <col min="8462" max="8462" width="6.54296875" style="81" customWidth="1"/>
    <col min="8463" max="8463" width="7.54296875" style="81" customWidth="1"/>
    <col min="8464" max="8464" width="1.54296875" style="81" customWidth="1"/>
    <col min="8465" max="8465" width="6.54296875" style="81" customWidth="1"/>
    <col min="8466" max="8466" width="7.54296875" style="81" customWidth="1"/>
    <col min="8467" max="8467" width="1.54296875" style="81" customWidth="1"/>
    <col min="8468" max="8468" width="6.54296875" style="81" customWidth="1"/>
    <col min="8469" max="8469" width="7.54296875" style="81" customWidth="1"/>
    <col min="8470" max="8470" width="1.54296875" style="81" customWidth="1"/>
    <col min="8471" max="8472" width="7.54296875" style="81" customWidth="1"/>
    <col min="8473" max="8473" width="1.81640625" style="81" customWidth="1"/>
    <col min="8474" max="8474" width="6.54296875" style="81" customWidth="1"/>
    <col min="8475" max="8475" width="7.54296875" style="81" customWidth="1"/>
    <col min="8476" max="8476" width="2" style="81" customWidth="1"/>
    <col min="8477" max="8704" width="9.1796875" style="81"/>
    <col min="8705" max="8705" width="10.453125" style="81" customWidth="1"/>
    <col min="8706" max="8707" width="7.54296875" style="81" customWidth="1"/>
    <col min="8708" max="8708" width="1.54296875" style="81" customWidth="1"/>
    <col min="8709" max="8710" width="7.54296875" style="81" customWidth="1"/>
    <col min="8711" max="8711" width="1.54296875" style="81" customWidth="1"/>
    <col min="8712" max="8712" width="6.54296875" style="81" customWidth="1"/>
    <col min="8713" max="8713" width="7.54296875" style="81" customWidth="1"/>
    <col min="8714" max="8714" width="1.54296875" style="81" customWidth="1"/>
    <col min="8715" max="8715" width="6.54296875" style="81" customWidth="1"/>
    <col min="8716" max="8716" width="7.54296875" style="81" customWidth="1"/>
    <col min="8717" max="8717" width="1.54296875" style="81" customWidth="1"/>
    <col min="8718" max="8718" width="6.54296875" style="81" customWidth="1"/>
    <col min="8719" max="8719" width="7.54296875" style="81" customWidth="1"/>
    <col min="8720" max="8720" width="1.54296875" style="81" customWidth="1"/>
    <col min="8721" max="8721" width="6.54296875" style="81" customWidth="1"/>
    <col min="8722" max="8722" width="7.54296875" style="81" customWidth="1"/>
    <col min="8723" max="8723" width="1.54296875" style="81" customWidth="1"/>
    <col min="8724" max="8724" width="6.54296875" style="81" customWidth="1"/>
    <col min="8725" max="8725" width="7.54296875" style="81" customWidth="1"/>
    <col min="8726" max="8726" width="1.54296875" style="81" customWidth="1"/>
    <col min="8727" max="8728" width="7.54296875" style="81" customWidth="1"/>
    <col min="8729" max="8729" width="1.81640625" style="81" customWidth="1"/>
    <col min="8730" max="8730" width="6.54296875" style="81" customWidth="1"/>
    <col min="8731" max="8731" width="7.54296875" style="81" customWidth="1"/>
    <col min="8732" max="8732" width="2" style="81" customWidth="1"/>
    <col min="8733" max="8960" width="9.1796875" style="81"/>
    <col min="8961" max="8961" width="10.453125" style="81" customWidth="1"/>
    <col min="8962" max="8963" width="7.54296875" style="81" customWidth="1"/>
    <col min="8964" max="8964" width="1.54296875" style="81" customWidth="1"/>
    <col min="8965" max="8966" width="7.54296875" style="81" customWidth="1"/>
    <col min="8967" max="8967" width="1.54296875" style="81" customWidth="1"/>
    <col min="8968" max="8968" width="6.54296875" style="81" customWidth="1"/>
    <col min="8969" max="8969" width="7.54296875" style="81" customWidth="1"/>
    <col min="8970" max="8970" width="1.54296875" style="81" customWidth="1"/>
    <col min="8971" max="8971" width="6.54296875" style="81" customWidth="1"/>
    <col min="8972" max="8972" width="7.54296875" style="81" customWidth="1"/>
    <col min="8973" max="8973" width="1.54296875" style="81" customWidth="1"/>
    <col min="8974" max="8974" width="6.54296875" style="81" customWidth="1"/>
    <col min="8975" max="8975" width="7.54296875" style="81" customWidth="1"/>
    <col min="8976" max="8976" width="1.54296875" style="81" customWidth="1"/>
    <col min="8977" max="8977" width="6.54296875" style="81" customWidth="1"/>
    <col min="8978" max="8978" width="7.54296875" style="81" customWidth="1"/>
    <col min="8979" max="8979" width="1.54296875" style="81" customWidth="1"/>
    <col min="8980" max="8980" width="6.54296875" style="81" customWidth="1"/>
    <col min="8981" max="8981" width="7.54296875" style="81" customWidth="1"/>
    <col min="8982" max="8982" width="1.54296875" style="81" customWidth="1"/>
    <col min="8983" max="8984" width="7.54296875" style="81" customWidth="1"/>
    <col min="8985" max="8985" width="1.81640625" style="81" customWidth="1"/>
    <col min="8986" max="8986" width="6.54296875" style="81" customWidth="1"/>
    <col min="8987" max="8987" width="7.54296875" style="81" customWidth="1"/>
    <col min="8988" max="8988" width="2" style="81" customWidth="1"/>
    <col min="8989" max="9216" width="9.1796875" style="81"/>
    <col min="9217" max="9217" width="10.453125" style="81" customWidth="1"/>
    <col min="9218" max="9219" width="7.54296875" style="81" customWidth="1"/>
    <col min="9220" max="9220" width="1.54296875" style="81" customWidth="1"/>
    <col min="9221" max="9222" width="7.54296875" style="81" customWidth="1"/>
    <col min="9223" max="9223" width="1.54296875" style="81" customWidth="1"/>
    <col min="9224" max="9224" width="6.54296875" style="81" customWidth="1"/>
    <col min="9225" max="9225" width="7.54296875" style="81" customWidth="1"/>
    <col min="9226" max="9226" width="1.54296875" style="81" customWidth="1"/>
    <col min="9227" max="9227" width="6.54296875" style="81" customWidth="1"/>
    <col min="9228" max="9228" width="7.54296875" style="81" customWidth="1"/>
    <col min="9229" max="9229" width="1.54296875" style="81" customWidth="1"/>
    <col min="9230" max="9230" width="6.54296875" style="81" customWidth="1"/>
    <col min="9231" max="9231" width="7.54296875" style="81" customWidth="1"/>
    <col min="9232" max="9232" width="1.54296875" style="81" customWidth="1"/>
    <col min="9233" max="9233" width="6.54296875" style="81" customWidth="1"/>
    <col min="9234" max="9234" width="7.54296875" style="81" customWidth="1"/>
    <col min="9235" max="9235" width="1.54296875" style="81" customWidth="1"/>
    <col min="9236" max="9236" width="6.54296875" style="81" customWidth="1"/>
    <col min="9237" max="9237" width="7.54296875" style="81" customWidth="1"/>
    <col min="9238" max="9238" width="1.54296875" style="81" customWidth="1"/>
    <col min="9239" max="9240" width="7.54296875" style="81" customWidth="1"/>
    <col min="9241" max="9241" width="1.81640625" style="81" customWidth="1"/>
    <col min="9242" max="9242" width="6.54296875" style="81" customWidth="1"/>
    <col min="9243" max="9243" width="7.54296875" style="81" customWidth="1"/>
    <col min="9244" max="9244" width="2" style="81" customWidth="1"/>
    <col min="9245" max="9472" width="9.1796875" style="81"/>
    <col min="9473" max="9473" width="10.453125" style="81" customWidth="1"/>
    <col min="9474" max="9475" width="7.54296875" style="81" customWidth="1"/>
    <col min="9476" max="9476" width="1.54296875" style="81" customWidth="1"/>
    <col min="9477" max="9478" width="7.54296875" style="81" customWidth="1"/>
    <col min="9479" max="9479" width="1.54296875" style="81" customWidth="1"/>
    <col min="9480" max="9480" width="6.54296875" style="81" customWidth="1"/>
    <col min="9481" max="9481" width="7.54296875" style="81" customWidth="1"/>
    <col min="9482" max="9482" width="1.54296875" style="81" customWidth="1"/>
    <col min="9483" max="9483" width="6.54296875" style="81" customWidth="1"/>
    <col min="9484" max="9484" width="7.54296875" style="81" customWidth="1"/>
    <col min="9485" max="9485" width="1.54296875" style="81" customWidth="1"/>
    <col min="9486" max="9486" width="6.54296875" style="81" customWidth="1"/>
    <col min="9487" max="9487" width="7.54296875" style="81" customWidth="1"/>
    <col min="9488" max="9488" width="1.54296875" style="81" customWidth="1"/>
    <col min="9489" max="9489" width="6.54296875" style="81" customWidth="1"/>
    <col min="9490" max="9490" width="7.54296875" style="81" customWidth="1"/>
    <col min="9491" max="9491" width="1.54296875" style="81" customWidth="1"/>
    <col min="9492" max="9492" width="6.54296875" style="81" customWidth="1"/>
    <col min="9493" max="9493" width="7.54296875" style="81" customWidth="1"/>
    <col min="9494" max="9494" width="1.54296875" style="81" customWidth="1"/>
    <col min="9495" max="9496" width="7.54296875" style="81" customWidth="1"/>
    <col min="9497" max="9497" width="1.81640625" style="81" customWidth="1"/>
    <col min="9498" max="9498" width="6.54296875" style="81" customWidth="1"/>
    <col min="9499" max="9499" width="7.54296875" style="81" customWidth="1"/>
    <col min="9500" max="9500" width="2" style="81" customWidth="1"/>
    <col min="9501" max="9728" width="9.1796875" style="81"/>
    <col min="9729" max="9729" width="10.453125" style="81" customWidth="1"/>
    <col min="9730" max="9731" width="7.54296875" style="81" customWidth="1"/>
    <col min="9732" max="9732" width="1.54296875" style="81" customWidth="1"/>
    <col min="9733" max="9734" width="7.54296875" style="81" customWidth="1"/>
    <col min="9735" max="9735" width="1.54296875" style="81" customWidth="1"/>
    <col min="9736" max="9736" width="6.54296875" style="81" customWidth="1"/>
    <col min="9737" max="9737" width="7.54296875" style="81" customWidth="1"/>
    <col min="9738" max="9738" width="1.54296875" style="81" customWidth="1"/>
    <col min="9739" max="9739" width="6.54296875" style="81" customWidth="1"/>
    <col min="9740" max="9740" width="7.54296875" style="81" customWidth="1"/>
    <col min="9741" max="9741" width="1.54296875" style="81" customWidth="1"/>
    <col min="9742" max="9742" width="6.54296875" style="81" customWidth="1"/>
    <col min="9743" max="9743" width="7.54296875" style="81" customWidth="1"/>
    <col min="9744" max="9744" width="1.54296875" style="81" customWidth="1"/>
    <col min="9745" max="9745" width="6.54296875" style="81" customWidth="1"/>
    <col min="9746" max="9746" width="7.54296875" style="81" customWidth="1"/>
    <col min="9747" max="9747" width="1.54296875" style="81" customWidth="1"/>
    <col min="9748" max="9748" width="6.54296875" style="81" customWidth="1"/>
    <col min="9749" max="9749" width="7.54296875" style="81" customWidth="1"/>
    <col min="9750" max="9750" width="1.54296875" style="81" customWidth="1"/>
    <col min="9751" max="9752" width="7.54296875" style="81" customWidth="1"/>
    <col min="9753" max="9753" width="1.81640625" style="81" customWidth="1"/>
    <col min="9754" max="9754" width="6.54296875" style="81" customWidth="1"/>
    <col min="9755" max="9755" width="7.54296875" style="81" customWidth="1"/>
    <col min="9756" max="9756" width="2" style="81" customWidth="1"/>
    <col min="9757" max="9984" width="9.1796875" style="81"/>
    <col min="9985" max="9985" width="10.453125" style="81" customWidth="1"/>
    <col min="9986" max="9987" width="7.54296875" style="81" customWidth="1"/>
    <col min="9988" max="9988" width="1.54296875" style="81" customWidth="1"/>
    <col min="9989" max="9990" width="7.54296875" style="81" customWidth="1"/>
    <col min="9991" max="9991" width="1.54296875" style="81" customWidth="1"/>
    <col min="9992" max="9992" width="6.54296875" style="81" customWidth="1"/>
    <col min="9993" max="9993" width="7.54296875" style="81" customWidth="1"/>
    <col min="9994" max="9994" width="1.54296875" style="81" customWidth="1"/>
    <col min="9995" max="9995" width="6.54296875" style="81" customWidth="1"/>
    <col min="9996" max="9996" width="7.54296875" style="81" customWidth="1"/>
    <col min="9997" max="9997" width="1.54296875" style="81" customWidth="1"/>
    <col min="9998" max="9998" width="6.54296875" style="81" customWidth="1"/>
    <col min="9999" max="9999" width="7.54296875" style="81" customWidth="1"/>
    <col min="10000" max="10000" width="1.54296875" style="81" customWidth="1"/>
    <col min="10001" max="10001" width="6.54296875" style="81" customWidth="1"/>
    <col min="10002" max="10002" width="7.54296875" style="81" customWidth="1"/>
    <col min="10003" max="10003" width="1.54296875" style="81" customWidth="1"/>
    <col min="10004" max="10004" width="6.54296875" style="81" customWidth="1"/>
    <col min="10005" max="10005" width="7.54296875" style="81" customWidth="1"/>
    <col min="10006" max="10006" width="1.54296875" style="81" customWidth="1"/>
    <col min="10007" max="10008" width="7.54296875" style="81" customWidth="1"/>
    <col min="10009" max="10009" width="1.81640625" style="81" customWidth="1"/>
    <col min="10010" max="10010" width="6.54296875" style="81" customWidth="1"/>
    <col min="10011" max="10011" width="7.54296875" style="81" customWidth="1"/>
    <col min="10012" max="10012" width="2" style="81" customWidth="1"/>
    <col min="10013" max="10240" width="9.1796875" style="81"/>
    <col min="10241" max="10241" width="10.453125" style="81" customWidth="1"/>
    <col min="10242" max="10243" width="7.54296875" style="81" customWidth="1"/>
    <col min="10244" max="10244" width="1.54296875" style="81" customWidth="1"/>
    <col min="10245" max="10246" width="7.54296875" style="81" customWidth="1"/>
    <col min="10247" max="10247" width="1.54296875" style="81" customWidth="1"/>
    <col min="10248" max="10248" width="6.54296875" style="81" customWidth="1"/>
    <col min="10249" max="10249" width="7.54296875" style="81" customWidth="1"/>
    <col min="10250" max="10250" width="1.54296875" style="81" customWidth="1"/>
    <col min="10251" max="10251" width="6.54296875" style="81" customWidth="1"/>
    <col min="10252" max="10252" width="7.54296875" style="81" customWidth="1"/>
    <col min="10253" max="10253" width="1.54296875" style="81" customWidth="1"/>
    <col min="10254" max="10254" width="6.54296875" style="81" customWidth="1"/>
    <col min="10255" max="10255" width="7.54296875" style="81" customWidth="1"/>
    <col min="10256" max="10256" width="1.54296875" style="81" customWidth="1"/>
    <col min="10257" max="10257" width="6.54296875" style="81" customWidth="1"/>
    <col min="10258" max="10258" width="7.54296875" style="81" customWidth="1"/>
    <col min="10259" max="10259" width="1.54296875" style="81" customWidth="1"/>
    <col min="10260" max="10260" width="6.54296875" style="81" customWidth="1"/>
    <col min="10261" max="10261" width="7.54296875" style="81" customWidth="1"/>
    <col min="10262" max="10262" width="1.54296875" style="81" customWidth="1"/>
    <col min="10263" max="10264" width="7.54296875" style="81" customWidth="1"/>
    <col min="10265" max="10265" width="1.81640625" style="81" customWidth="1"/>
    <col min="10266" max="10266" width="6.54296875" style="81" customWidth="1"/>
    <col min="10267" max="10267" width="7.54296875" style="81" customWidth="1"/>
    <col min="10268" max="10268" width="2" style="81" customWidth="1"/>
    <col min="10269" max="10496" width="9.1796875" style="81"/>
    <col min="10497" max="10497" width="10.453125" style="81" customWidth="1"/>
    <col min="10498" max="10499" width="7.54296875" style="81" customWidth="1"/>
    <col min="10500" max="10500" width="1.54296875" style="81" customWidth="1"/>
    <col min="10501" max="10502" width="7.54296875" style="81" customWidth="1"/>
    <col min="10503" max="10503" width="1.54296875" style="81" customWidth="1"/>
    <col min="10504" max="10504" width="6.54296875" style="81" customWidth="1"/>
    <col min="10505" max="10505" width="7.54296875" style="81" customWidth="1"/>
    <col min="10506" max="10506" width="1.54296875" style="81" customWidth="1"/>
    <col min="10507" max="10507" width="6.54296875" style="81" customWidth="1"/>
    <col min="10508" max="10508" width="7.54296875" style="81" customWidth="1"/>
    <col min="10509" max="10509" width="1.54296875" style="81" customWidth="1"/>
    <col min="10510" max="10510" width="6.54296875" style="81" customWidth="1"/>
    <col min="10511" max="10511" width="7.54296875" style="81" customWidth="1"/>
    <col min="10512" max="10512" width="1.54296875" style="81" customWidth="1"/>
    <col min="10513" max="10513" width="6.54296875" style="81" customWidth="1"/>
    <col min="10514" max="10514" width="7.54296875" style="81" customWidth="1"/>
    <col min="10515" max="10515" width="1.54296875" style="81" customWidth="1"/>
    <col min="10516" max="10516" width="6.54296875" style="81" customWidth="1"/>
    <col min="10517" max="10517" width="7.54296875" style="81" customWidth="1"/>
    <col min="10518" max="10518" width="1.54296875" style="81" customWidth="1"/>
    <col min="10519" max="10520" width="7.54296875" style="81" customWidth="1"/>
    <col min="10521" max="10521" width="1.81640625" style="81" customWidth="1"/>
    <col min="10522" max="10522" width="6.54296875" style="81" customWidth="1"/>
    <col min="10523" max="10523" width="7.54296875" style="81" customWidth="1"/>
    <col min="10524" max="10524" width="2" style="81" customWidth="1"/>
    <col min="10525" max="10752" width="9.1796875" style="81"/>
    <col min="10753" max="10753" width="10.453125" style="81" customWidth="1"/>
    <col min="10754" max="10755" width="7.54296875" style="81" customWidth="1"/>
    <col min="10756" max="10756" width="1.54296875" style="81" customWidth="1"/>
    <col min="10757" max="10758" width="7.54296875" style="81" customWidth="1"/>
    <col min="10759" max="10759" width="1.54296875" style="81" customWidth="1"/>
    <col min="10760" max="10760" width="6.54296875" style="81" customWidth="1"/>
    <col min="10761" max="10761" width="7.54296875" style="81" customWidth="1"/>
    <col min="10762" max="10762" width="1.54296875" style="81" customWidth="1"/>
    <col min="10763" max="10763" width="6.54296875" style="81" customWidth="1"/>
    <col min="10764" max="10764" width="7.54296875" style="81" customWidth="1"/>
    <col min="10765" max="10765" width="1.54296875" style="81" customWidth="1"/>
    <col min="10766" max="10766" width="6.54296875" style="81" customWidth="1"/>
    <col min="10767" max="10767" width="7.54296875" style="81" customWidth="1"/>
    <col min="10768" max="10768" width="1.54296875" style="81" customWidth="1"/>
    <col min="10769" max="10769" width="6.54296875" style="81" customWidth="1"/>
    <col min="10770" max="10770" width="7.54296875" style="81" customWidth="1"/>
    <col min="10771" max="10771" width="1.54296875" style="81" customWidth="1"/>
    <col min="10772" max="10772" width="6.54296875" style="81" customWidth="1"/>
    <col min="10773" max="10773" width="7.54296875" style="81" customWidth="1"/>
    <col min="10774" max="10774" width="1.54296875" style="81" customWidth="1"/>
    <col min="10775" max="10776" width="7.54296875" style="81" customWidth="1"/>
    <col min="10777" max="10777" width="1.81640625" style="81" customWidth="1"/>
    <col min="10778" max="10778" width="6.54296875" style="81" customWidth="1"/>
    <col min="10779" max="10779" width="7.54296875" style="81" customWidth="1"/>
    <col min="10780" max="10780" width="2" style="81" customWidth="1"/>
    <col min="10781" max="11008" width="9.1796875" style="81"/>
    <col min="11009" max="11009" width="10.453125" style="81" customWidth="1"/>
    <col min="11010" max="11011" width="7.54296875" style="81" customWidth="1"/>
    <col min="11012" max="11012" width="1.54296875" style="81" customWidth="1"/>
    <col min="11013" max="11014" width="7.54296875" style="81" customWidth="1"/>
    <col min="11015" max="11015" width="1.54296875" style="81" customWidth="1"/>
    <col min="11016" max="11016" width="6.54296875" style="81" customWidth="1"/>
    <col min="11017" max="11017" width="7.54296875" style="81" customWidth="1"/>
    <col min="11018" max="11018" width="1.54296875" style="81" customWidth="1"/>
    <col min="11019" max="11019" width="6.54296875" style="81" customWidth="1"/>
    <col min="11020" max="11020" width="7.54296875" style="81" customWidth="1"/>
    <col min="11021" max="11021" width="1.54296875" style="81" customWidth="1"/>
    <col min="11022" max="11022" width="6.54296875" style="81" customWidth="1"/>
    <col min="11023" max="11023" width="7.54296875" style="81" customWidth="1"/>
    <col min="11024" max="11024" width="1.54296875" style="81" customWidth="1"/>
    <col min="11025" max="11025" width="6.54296875" style="81" customWidth="1"/>
    <col min="11026" max="11026" width="7.54296875" style="81" customWidth="1"/>
    <col min="11027" max="11027" width="1.54296875" style="81" customWidth="1"/>
    <col min="11028" max="11028" width="6.54296875" style="81" customWidth="1"/>
    <col min="11029" max="11029" width="7.54296875" style="81" customWidth="1"/>
    <col min="11030" max="11030" width="1.54296875" style="81" customWidth="1"/>
    <col min="11031" max="11032" width="7.54296875" style="81" customWidth="1"/>
    <col min="11033" max="11033" width="1.81640625" style="81" customWidth="1"/>
    <col min="11034" max="11034" width="6.54296875" style="81" customWidth="1"/>
    <col min="11035" max="11035" width="7.54296875" style="81" customWidth="1"/>
    <col min="11036" max="11036" width="2" style="81" customWidth="1"/>
    <col min="11037" max="11264" width="9.1796875" style="81"/>
    <col min="11265" max="11265" width="10.453125" style="81" customWidth="1"/>
    <col min="11266" max="11267" width="7.54296875" style="81" customWidth="1"/>
    <col min="11268" max="11268" width="1.54296875" style="81" customWidth="1"/>
    <col min="11269" max="11270" width="7.54296875" style="81" customWidth="1"/>
    <col min="11271" max="11271" width="1.54296875" style="81" customWidth="1"/>
    <col min="11272" max="11272" width="6.54296875" style="81" customWidth="1"/>
    <col min="11273" max="11273" width="7.54296875" style="81" customWidth="1"/>
    <col min="11274" max="11274" width="1.54296875" style="81" customWidth="1"/>
    <col min="11275" max="11275" width="6.54296875" style="81" customWidth="1"/>
    <col min="11276" max="11276" width="7.54296875" style="81" customWidth="1"/>
    <col min="11277" max="11277" width="1.54296875" style="81" customWidth="1"/>
    <col min="11278" max="11278" width="6.54296875" style="81" customWidth="1"/>
    <col min="11279" max="11279" width="7.54296875" style="81" customWidth="1"/>
    <col min="11280" max="11280" width="1.54296875" style="81" customWidth="1"/>
    <col min="11281" max="11281" width="6.54296875" style="81" customWidth="1"/>
    <col min="11282" max="11282" width="7.54296875" style="81" customWidth="1"/>
    <col min="11283" max="11283" width="1.54296875" style="81" customWidth="1"/>
    <col min="11284" max="11284" width="6.54296875" style="81" customWidth="1"/>
    <col min="11285" max="11285" width="7.54296875" style="81" customWidth="1"/>
    <col min="11286" max="11286" width="1.54296875" style="81" customWidth="1"/>
    <col min="11287" max="11288" width="7.54296875" style="81" customWidth="1"/>
    <col min="11289" max="11289" width="1.81640625" style="81" customWidth="1"/>
    <col min="11290" max="11290" width="6.54296875" style="81" customWidth="1"/>
    <col min="11291" max="11291" width="7.54296875" style="81" customWidth="1"/>
    <col min="11292" max="11292" width="2" style="81" customWidth="1"/>
    <col min="11293" max="11520" width="9.1796875" style="81"/>
    <col min="11521" max="11521" width="10.453125" style="81" customWidth="1"/>
    <col min="11522" max="11523" width="7.54296875" style="81" customWidth="1"/>
    <col min="11524" max="11524" width="1.54296875" style="81" customWidth="1"/>
    <col min="11525" max="11526" width="7.54296875" style="81" customWidth="1"/>
    <col min="11527" max="11527" width="1.54296875" style="81" customWidth="1"/>
    <col min="11528" max="11528" width="6.54296875" style="81" customWidth="1"/>
    <col min="11529" max="11529" width="7.54296875" style="81" customWidth="1"/>
    <col min="11530" max="11530" width="1.54296875" style="81" customWidth="1"/>
    <col min="11531" max="11531" width="6.54296875" style="81" customWidth="1"/>
    <col min="11532" max="11532" width="7.54296875" style="81" customWidth="1"/>
    <col min="11533" max="11533" width="1.54296875" style="81" customWidth="1"/>
    <col min="11534" max="11534" width="6.54296875" style="81" customWidth="1"/>
    <col min="11535" max="11535" width="7.54296875" style="81" customWidth="1"/>
    <col min="11536" max="11536" width="1.54296875" style="81" customWidth="1"/>
    <col min="11537" max="11537" width="6.54296875" style="81" customWidth="1"/>
    <col min="11538" max="11538" width="7.54296875" style="81" customWidth="1"/>
    <col min="11539" max="11539" width="1.54296875" style="81" customWidth="1"/>
    <col min="11540" max="11540" width="6.54296875" style="81" customWidth="1"/>
    <col min="11541" max="11541" width="7.54296875" style="81" customWidth="1"/>
    <col min="11542" max="11542" width="1.54296875" style="81" customWidth="1"/>
    <col min="11543" max="11544" width="7.54296875" style="81" customWidth="1"/>
    <col min="11545" max="11545" width="1.81640625" style="81" customWidth="1"/>
    <col min="11546" max="11546" width="6.54296875" style="81" customWidth="1"/>
    <col min="11547" max="11547" width="7.54296875" style="81" customWidth="1"/>
    <col min="11548" max="11548" width="2" style="81" customWidth="1"/>
    <col min="11549" max="11776" width="9.1796875" style="81"/>
    <col min="11777" max="11777" width="10.453125" style="81" customWidth="1"/>
    <col min="11778" max="11779" width="7.54296875" style="81" customWidth="1"/>
    <col min="11780" max="11780" width="1.54296875" style="81" customWidth="1"/>
    <col min="11781" max="11782" width="7.54296875" style="81" customWidth="1"/>
    <col min="11783" max="11783" width="1.54296875" style="81" customWidth="1"/>
    <col min="11784" max="11784" width="6.54296875" style="81" customWidth="1"/>
    <col min="11785" max="11785" width="7.54296875" style="81" customWidth="1"/>
    <col min="11786" max="11786" width="1.54296875" style="81" customWidth="1"/>
    <col min="11787" max="11787" width="6.54296875" style="81" customWidth="1"/>
    <col min="11788" max="11788" width="7.54296875" style="81" customWidth="1"/>
    <col min="11789" max="11789" width="1.54296875" style="81" customWidth="1"/>
    <col min="11790" max="11790" width="6.54296875" style="81" customWidth="1"/>
    <col min="11791" max="11791" width="7.54296875" style="81" customWidth="1"/>
    <col min="11792" max="11792" width="1.54296875" style="81" customWidth="1"/>
    <col min="11793" max="11793" width="6.54296875" style="81" customWidth="1"/>
    <col min="11794" max="11794" width="7.54296875" style="81" customWidth="1"/>
    <col min="11795" max="11795" width="1.54296875" style="81" customWidth="1"/>
    <col min="11796" max="11796" width="6.54296875" style="81" customWidth="1"/>
    <col min="11797" max="11797" width="7.54296875" style="81" customWidth="1"/>
    <col min="11798" max="11798" width="1.54296875" style="81" customWidth="1"/>
    <col min="11799" max="11800" width="7.54296875" style="81" customWidth="1"/>
    <col min="11801" max="11801" width="1.81640625" style="81" customWidth="1"/>
    <col min="11802" max="11802" width="6.54296875" style="81" customWidth="1"/>
    <col min="11803" max="11803" width="7.54296875" style="81" customWidth="1"/>
    <col min="11804" max="11804" width="2" style="81" customWidth="1"/>
    <col min="11805" max="12032" width="9.1796875" style="81"/>
    <col min="12033" max="12033" width="10.453125" style="81" customWidth="1"/>
    <col min="12034" max="12035" width="7.54296875" style="81" customWidth="1"/>
    <col min="12036" max="12036" width="1.54296875" style="81" customWidth="1"/>
    <col min="12037" max="12038" width="7.54296875" style="81" customWidth="1"/>
    <col min="12039" max="12039" width="1.54296875" style="81" customWidth="1"/>
    <col min="12040" max="12040" width="6.54296875" style="81" customWidth="1"/>
    <col min="12041" max="12041" width="7.54296875" style="81" customWidth="1"/>
    <col min="12042" max="12042" width="1.54296875" style="81" customWidth="1"/>
    <col min="12043" max="12043" width="6.54296875" style="81" customWidth="1"/>
    <col min="12044" max="12044" width="7.54296875" style="81" customWidth="1"/>
    <col min="12045" max="12045" width="1.54296875" style="81" customWidth="1"/>
    <col min="12046" max="12046" width="6.54296875" style="81" customWidth="1"/>
    <col min="12047" max="12047" width="7.54296875" style="81" customWidth="1"/>
    <col min="12048" max="12048" width="1.54296875" style="81" customWidth="1"/>
    <col min="12049" max="12049" width="6.54296875" style="81" customWidth="1"/>
    <col min="12050" max="12050" width="7.54296875" style="81" customWidth="1"/>
    <col min="12051" max="12051" width="1.54296875" style="81" customWidth="1"/>
    <col min="12052" max="12052" width="6.54296875" style="81" customWidth="1"/>
    <col min="12053" max="12053" width="7.54296875" style="81" customWidth="1"/>
    <col min="12054" max="12054" width="1.54296875" style="81" customWidth="1"/>
    <col min="12055" max="12056" width="7.54296875" style="81" customWidth="1"/>
    <col min="12057" max="12057" width="1.81640625" style="81" customWidth="1"/>
    <col min="12058" max="12058" width="6.54296875" style="81" customWidth="1"/>
    <col min="12059" max="12059" width="7.54296875" style="81" customWidth="1"/>
    <col min="12060" max="12060" width="2" style="81" customWidth="1"/>
    <col min="12061" max="12288" width="9.1796875" style="81"/>
    <col min="12289" max="12289" width="10.453125" style="81" customWidth="1"/>
    <col min="12290" max="12291" width="7.54296875" style="81" customWidth="1"/>
    <col min="12292" max="12292" width="1.54296875" style="81" customWidth="1"/>
    <col min="12293" max="12294" width="7.54296875" style="81" customWidth="1"/>
    <col min="12295" max="12295" width="1.54296875" style="81" customWidth="1"/>
    <col min="12296" max="12296" width="6.54296875" style="81" customWidth="1"/>
    <col min="12297" max="12297" width="7.54296875" style="81" customWidth="1"/>
    <col min="12298" max="12298" width="1.54296875" style="81" customWidth="1"/>
    <col min="12299" max="12299" width="6.54296875" style="81" customWidth="1"/>
    <col min="12300" max="12300" width="7.54296875" style="81" customWidth="1"/>
    <col min="12301" max="12301" width="1.54296875" style="81" customWidth="1"/>
    <col min="12302" max="12302" width="6.54296875" style="81" customWidth="1"/>
    <col min="12303" max="12303" width="7.54296875" style="81" customWidth="1"/>
    <col min="12304" max="12304" width="1.54296875" style="81" customWidth="1"/>
    <col min="12305" max="12305" width="6.54296875" style="81" customWidth="1"/>
    <col min="12306" max="12306" width="7.54296875" style="81" customWidth="1"/>
    <col min="12307" max="12307" width="1.54296875" style="81" customWidth="1"/>
    <col min="12308" max="12308" width="6.54296875" style="81" customWidth="1"/>
    <col min="12309" max="12309" width="7.54296875" style="81" customWidth="1"/>
    <col min="12310" max="12310" width="1.54296875" style="81" customWidth="1"/>
    <col min="12311" max="12312" width="7.54296875" style="81" customWidth="1"/>
    <col min="12313" max="12313" width="1.81640625" style="81" customWidth="1"/>
    <col min="12314" max="12314" width="6.54296875" style="81" customWidth="1"/>
    <col min="12315" max="12315" width="7.54296875" style="81" customWidth="1"/>
    <col min="12316" max="12316" width="2" style="81" customWidth="1"/>
    <col min="12317" max="12544" width="9.1796875" style="81"/>
    <col min="12545" max="12545" width="10.453125" style="81" customWidth="1"/>
    <col min="12546" max="12547" width="7.54296875" style="81" customWidth="1"/>
    <col min="12548" max="12548" width="1.54296875" style="81" customWidth="1"/>
    <col min="12549" max="12550" width="7.54296875" style="81" customWidth="1"/>
    <col min="12551" max="12551" width="1.54296875" style="81" customWidth="1"/>
    <col min="12552" max="12552" width="6.54296875" style="81" customWidth="1"/>
    <col min="12553" max="12553" width="7.54296875" style="81" customWidth="1"/>
    <col min="12554" max="12554" width="1.54296875" style="81" customWidth="1"/>
    <col min="12555" max="12555" width="6.54296875" style="81" customWidth="1"/>
    <col min="12556" max="12556" width="7.54296875" style="81" customWidth="1"/>
    <col min="12557" max="12557" width="1.54296875" style="81" customWidth="1"/>
    <col min="12558" max="12558" width="6.54296875" style="81" customWidth="1"/>
    <col min="12559" max="12559" width="7.54296875" style="81" customWidth="1"/>
    <col min="12560" max="12560" width="1.54296875" style="81" customWidth="1"/>
    <col min="12561" max="12561" width="6.54296875" style="81" customWidth="1"/>
    <col min="12562" max="12562" width="7.54296875" style="81" customWidth="1"/>
    <col min="12563" max="12563" width="1.54296875" style="81" customWidth="1"/>
    <col min="12564" max="12564" width="6.54296875" style="81" customWidth="1"/>
    <col min="12565" max="12565" width="7.54296875" style="81" customWidth="1"/>
    <col min="12566" max="12566" width="1.54296875" style="81" customWidth="1"/>
    <col min="12567" max="12568" width="7.54296875" style="81" customWidth="1"/>
    <col min="12569" max="12569" width="1.81640625" style="81" customWidth="1"/>
    <col min="12570" max="12570" width="6.54296875" style="81" customWidth="1"/>
    <col min="12571" max="12571" width="7.54296875" style="81" customWidth="1"/>
    <col min="12572" max="12572" width="2" style="81" customWidth="1"/>
    <col min="12573" max="12800" width="9.1796875" style="81"/>
    <col min="12801" max="12801" width="10.453125" style="81" customWidth="1"/>
    <col min="12802" max="12803" width="7.54296875" style="81" customWidth="1"/>
    <col min="12804" max="12804" width="1.54296875" style="81" customWidth="1"/>
    <col min="12805" max="12806" width="7.54296875" style="81" customWidth="1"/>
    <col min="12807" max="12807" width="1.54296875" style="81" customWidth="1"/>
    <col min="12808" max="12808" width="6.54296875" style="81" customWidth="1"/>
    <col min="12809" max="12809" width="7.54296875" style="81" customWidth="1"/>
    <col min="12810" max="12810" width="1.54296875" style="81" customWidth="1"/>
    <col min="12811" max="12811" width="6.54296875" style="81" customWidth="1"/>
    <col min="12812" max="12812" width="7.54296875" style="81" customWidth="1"/>
    <col min="12813" max="12813" width="1.54296875" style="81" customWidth="1"/>
    <col min="12814" max="12814" width="6.54296875" style="81" customWidth="1"/>
    <col min="12815" max="12815" width="7.54296875" style="81" customWidth="1"/>
    <col min="12816" max="12816" width="1.54296875" style="81" customWidth="1"/>
    <col min="12817" max="12817" width="6.54296875" style="81" customWidth="1"/>
    <col min="12818" max="12818" width="7.54296875" style="81" customWidth="1"/>
    <col min="12819" max="12819" width="1.54296875" style="81" customWidth="1"/>
    <col min="12820" max="12820" width="6.54296875" style="81" customWidth="1"/>
    <col min="12821" max="12821" width="7.54296875" style="81" customWidth="1"/>
    <col min="12822" max="12822" width="1.54296875" style="81" customWidth="1"/>
    <col min="12823" max="12824" width="7.54296875" style="81" customWidth="1"/>
    <col min="12825" max="12825" width="1.81640625" style="81" customWidth="1"/>
    <col min="12826" max="12826" width="6.54296875" style="81" customWidth="1"/>
    <col min="12827" max="12827" width="7.54296875" style="81" customWidth="1"/>
    <col min="12828" max="12828" width="2" style="81" customWidth="1"/>
    <col min="12829" max="13056" width="9.1796875" style="81"/>
    <col min="13057" max="13057" width="10.453125" style="81" customWidth="1"/>
    <col min="13058" max="13059" width="7.54296875" style="81" customWidth="1"/>
    <col min="13060" max="13060" width="1.54296875" style="81" customWidth="1"/>
    <col min="13061" max="13062" width="7.54296875" style="81" customWidth="1"/>
    <col min="13063" max="13063" width="1.54296875" style="81" customWidth="1"/>
    <col min="13064" max="13064" width="6.54296875" style="81" customWidth="1"/>
    <col min="13065" max="13065" width="7.54296875" style="81" customWidth="1"/>
    <col min="13066" max="13066" width="1.54296875" style="81" customWidth="1"/>
    <col min="13067" max="13067" width="6.54296875" style="81" customWidth="1"/>
    <col min="13068" max="13068" width="7.54296875" style="81" customWidth="1"/>
    <col min="13069" max="13069" width="1.54296875" style="81" customWidth="1"/>
    <col min="13070" max="13070" width="6.54296875" style="81" customWidth="1"/>
    <col min="13071" max="13071" width="7.54296875" style="81" customWidth="1"/>
    <col min="13072" max="13072" width="1.54296875" style="81" customWidth="1"/>
    <col min="13073" max="13073" width="6.54296875" style="81" customWidth="1"/>
    <col min="13074" max="13074" width="7.54296875" style="81" customWidth="1"/>
    <col min="13075" max="13075" width="1.54296875" style="81" customWidth="1"/>
    <col min="13076" max="13076" width="6.54296875" style="81" customWidth="1"/>
    <col min="13077" max="13077" width="7.54296875" style="81" customWidth="1"/>
    <col min="13078" max="13078" width="1.54296875" style="81" customWidth="1"/>
    <col min="13079" max="13080" width="7.54296875" style="81" customWidth="1"/>
    <col min="13081" max="13081" width="1.81640625" style="81" customWidth="1"/>
    <col min="13082" max="13082" width="6.54296875" style="81" customWidth="1"/>
    <col min="13083" max="13083" width="7.54296875" style="81" customWidth="1"/>
    <col min="13084" max="13084" width="2" style="81" customWidth="1"/>
    <col min="13085" max="13312" width="9.1796875" style="81"/>
    <col min="13313" max="13313" width="10.453125" style="81" customWidth="1"/>
    <col min="13314" max="13315" width="7.54296875" style="81" customWidth="1"/>
    <col min="13316" max="13316" width="1.54296875" style="81" customWidth="1"/>
    <col min="13317" max="13318" width="7.54296875" style="81" customWidth="1"/>
    <col min="13319" max="13319" width="1.54296875" style="81" customWidth="1"/>
    <col min="13320" max="13320" width="6.54296875" style="81" customWidth="1"/>
    <col min="13321" max="13321" width="7.54296875" style="81" customWidth="1"/>
    <col min="13322" max="13322" width="1.54296875" style="81" customWidth="1"/>
    <col min="13323" max="13323" width="6.54296875" style="81" customWidth="1"/>
    <col min="13324" max="13324" width="7.54296875" style="81" customWidth="1"/>
    <col min="13325" max="13325" width="1.54296875" style="81" customWidth="1"/>
    <col min="13326" max="13326" width="6.54296875" style="81" customWidth="1"/>
    <col min="13327" max="13327" width="7.54296875" style="81" customWidth="1"/>
    <col min="13328" max="13328" width="1.54296875" style="81" customWidth="1"/>
    <col min="13329" max="13329" width="6.54296875" style="81" customWidth="1"/>
    <col min="13330" max="13330" width="7.54296875" style="81" customWidth="1"/>
    <col min="13331" max="13331" width="1.54296875" style="81" customWidth="1"/>
    <col min="13332" max="13332" width="6.54296875" style="81" customWidth="1"/>
    <col min="13333" max="13333" width="7.54296875" style="81" customWidth="1"/>
    <col min="13334" max="13334" width="1.54296875" style="81" customWidth="1"/>
    <col min="13335" max="13336" width="7.54296875" style="81" customWidth="1"/>
    <col min="13337" max="13337" width="1.81640625" style="81" customWidth="1"/>
    <col min="13338" max="13338" width="6.54296875" style="81" customWidth="1"/>
    <col min="13339" max="13339" width="7.54296875" style="81" customWidth="1"/>
    <col min="13340" max="13340" width="2" style="81" customWidth="1"/>
    <col min="13341" max="13568" width="9.1796875" style="81"/>
    <col min="13569" max="13569" width="10.453125" style="81" customWidth="1"/>
    <col min="13570" max="13571" width="7.54296875" style="81" customWidth="1"/>
    <col min="13572" max="13572" width="1.54296875" style="81" customWidth="1"/>
    <col min="13573" max="13574" width="7.54296875" style="81" customWidth="1"/>
    <col min="13575" max="13575" width="1.54296875" style="81" customWidth="1"/>
    <col min="13576" max="13576" width="6.54296875" style="81" customWidth="1"/>
    <col min="13577" max="13577" width="7.54296875" style="81" customWidth="1"/>
    <col min="13578" max="13578" width="1.54296875" style="81" customWidth="1"/>
    <col min="13579" max="13579" width="6.54296875" style="81" customWidth="1"/>
    <col min="13580" max="13580" width="7.54296875" style="81" customWidth="1"/>
    <col min="13581" max="13581" width="1.54296875" style="81" customWidth="1"/>
    <col min="13582" max="13582" width="6.54296875" style="81" customWidth="1"/>
    <col min="13583" max="13583" width="7.54296875" style="81" customWidth="1"/>
    <col min="13584" max="13584" width="1.54296875" style="81" customWidth="1"/>
    <col min="13585" max="13585" width="6.54296875" style="81" customWidth="1"/>
    <col min="13586" max="13586" width="7.54296875" style="81" customWidth="1"/>
    <col min="13587" max="13587" width="1.54296875" style="81" customWidth="1"/>
    <col min="13588" max="13588" width="6.54296875" style="81" customWidth="1"/>
    <col min="13589" max="13589" width="7.54296875" style="81" customWidth="1"/>
    <col min="13590" max="13590" width="1.54296875" style="81" customWidth="1"/>
    <col min="13591" max="13592" width="7.54296875" style="81" customWidth="1"/>
    <col min="13593" max="13593" width="1.81640625" style="81" customWidth="1"/>
    <col min="13594" max="13594" width="6.54296875" style="81" customWidth="1"/>
    <col min="13595" max="13595" width="7.54296875" style="81" customWidth="1"/>
    <col min="13596" max="13596" width="2" style="81" customWidth="1"/>
    <col min="13597" max="13824" width="9.1796875" style="81"/>
    <col min="13825" max="13825" width="10.453125" style="81" customWidth="1"/>
    <col min="13826" max="13827" width="7.54296875" style="81" customWidth="1"/>
    <col min="13828" max="13828" width="1.54296875" style="81" customWidth="1"/>
    <col min="13829" max="13830" width="7.54296875" style="81" customWidth="1"/>
    <col min="13831" max="13831" width="1.54296875" style="81" customWidth="1"/>
    <col min="13832" max="13832" width="6.54296875" style="81" customWidth="1"/>
    <col min="13833" max="13833" width="7.54296875" style="81" customWidth="1"/>
    <col min="13834" max="13834" width="1.54296875" style="81" customWidth="1"/>
    <col min="13835" max="13835" width="6.54296875" style="81" customWidth="1"/>
    <col min="13836" max="13836" width="7.54296875" style="81" customWidth="1"/>
    <col min="13837" max="13837" width="1.54296875" style="81" customWidth="1"/>
    <col min="13838" max="13838" width="6.54296875" style="81" customWidth="1"/>
    <col min="13839" max="13839" width="7.54296875" style="81" customWidth="1"/>
    <col min="13840" max="13840" width="1.54296875" style="81" customWidth="1"/>
    <col min="13841" max="13841" width="6.54296875" style="81" customWidth="1"/>
    <col min="13842" max="13842" width="7.54296875" style="81" customWidth="1"/>
    <col min="13843" max="13843" width="1.54296875" style="81" customWidth="1"/>
    <col min="13844" max="13844" width="6.54296875" style="81" customWidth="1"/>
    <col min="13845" max="13845" width="7.54296875" style="81" customWidth="1"/>
    <col min="13846" max="13846" width="1.54296875" style="81" customWidth="1"/>
    <col min="13847" max="13848" width="7.54296875" style="81" customWidth="1"/>
    <col min="13849" max="13849" width="1.81640625" style="81" customWidth="1"/>
    <col min="13850" max="13850" width="6.54296875" style="81" customWidth="1"/>
    <col min="13851" max="13851" width="7.54296875" style="81" customWidth="1"/>
    <col min="13852" max="13852" width="2" style="81" customWidth="1"/>
    <col min="13853" max="14080" width="9.1796875" style="81"/>
    <col min="14081" max="14081" width="10.453125" style="81" customWidth="1"/>
    <col min="14082" max="14083" width="7.54296875" style="81" customWidth="1"/>
    <col min="14084" max="14084" width="1.54296875" style="81" customWidth="1"/>
    <col min="14085" max="14086" width="7.54296875" style="81" customWidth="1"/>
    <col min="14087" max="14087" width="1.54296875" style="81" customWidth="1"/>
    <col min="14088" max="14088" width="6.54296875" style="81" customWidth="1"/>
    <col min="14089" max="14089" width="7.54296875" style="81" customWidth="1"/>
    <col min="14090" max="14090" width="1.54296875" style="81" customWidth="1"/>
    <col min="14091" max="14091" width="6.54296875" style="81" customWidth="1"/>
    <col min="14092" max="14092" width="7.54296875" style="81" customWidth="1"/>
    <col min="14093" max="14093" width="1.54296875" style="81" customWidth="1"/>
    <col min="14094" max="14094" width="6.54296875" style="81" customWidth="1"/>
    <col min="14095" max="14095" width="7.54296875" style="81" customWidth="1"/>
    <col min="14096" max="14096" width="1.54296875" style="81" customWidth="1"/>
    <col min="14097" max="14097" width="6.54296875" style="81" customWidth="1"/>
    <col min="14098" max="14098" width="7.54296875" style="81" customWidth="1"/>
    <col min="14099" max="14099" width="1.54296875" style="81" customWidth="1"/>
    <col min="14100" max="14100" width="6.54296875" style="81" customWidth="1"/>
    <col min="14101" max="14101" width="7.54296875" style="81" customWidth="1"/>
    <col min="14102" max="14102" width="1.54296875" style="81" customWidth="1"/>
    <col min="14103" max="14104" width="7.54296875" style="81" customWidth="1"/>
    <col min="14105" max="14105" width="1.81640625" style="81" customWidth="1"/>
    <col min="14106" max="14106" width="6.54296875" style="81" customWidth="1"/>
    <col min="14107" max="14107" width="7.54296875" style="81" customWidth="1"/>
    <col min="14108" max="14108" width="2" style="81" customWidth="1"/>
    <col min="14109" max="14336" width="9.1796875" style="81"/>
    <col min="14337" max="14337" width="10.453125" style="81" customWidth="1"/>
    <col min="14338" max="14339" width="7.54296875" style="81" customWidth="1"/>
    <col min="14340" max="14340" width="1.54296875" style="81" customWidth="1"/>
    <col min="14341" max="14342" width="7.54296875" style="81" customWidth="1"/>
    <col min="14343" max="14343" width="1.54296875" style="81" customWidth="1"/>
    <col min="14344" max="14344" width="6.54296875" style="81" customWidth="1"/>
    <col min="14345" max="14345" width="7.54296875" style="81" customWidth="1"/>
    <col min="14346" max="14346" width="1.54296875" style="81" customWidth="1"/>
    <col min="14347" max="14347" width="6.54296875" style="81" customWidth="1"/>
    <col min="14348" max="14348" width="7.54296875" style="81" customWidth="1"/>
    <col min="14349" max="14349" width="1.54296875" style="81" customWidth="1"/>
    <col min="14350" max="14350" width="6.54296875" style="81" customWidth="1"/>
    <col min="14351" max="14351" width="7.54296875" style="81" customWidth="1"/>
    <col min="14352" max="14352" width="1.54296875" style="81" customWidth="1"/>
    <col min="14353" max="14353" width="6.54296875" style="81" customWidth="1"/>
    <col min="14354" max="14354" width="7.54296875" style="81" customWidth="1"/>
    <col min="14355" max="14355" width="1.54296875" style="81" customWidth="1"/>
    <col min="14356" max="14356" width="6.54296875" style="81" customWidth="1"/>
    <col min="14357" max="14357" width="7.54296875" style="81" customWidth="1"/>
    <col min="14358" max="14358" width="1.54296875" style="81" customWidth="1"/>
    <col min="14359" max="14360" width="7.54296875" style="81" customWidth="1"/>
    <col min="14361" max="14361" width="1.81640625" style="81" customWidth="1"/>
    <col min="14362" max="14362" width="6.54296875" style="81" customWidth="1"/>
    <col min="14363" max="14363" width="7.54296875" style="81" customWidth="1"/>
    <col min="14364" max="14364" width="2" style="81" customWidth="1"/>
    <col min="14365" max="14592" width="9.1796875" style="81"/>
    <col min="14593" max="14593" width="10.453125" style="81" customWidth="1"/>
    <col min="14594" max="14595" width="7.54296875" style="81" customWidth="1"/>
    <col min="14596" max="14596" width="1.54296875" style="81" customWidth="1"/>
    <col min="14597" max="14598" width="7.54296875" style="81" customWidth="1"/>
    <col min="14599" max="14599" width="1.54296875" style="81" customWidth="1"/>
    <col min="14600" max="14600" width="6.54296875" style="81" customWidth="1"/>
    <col min="14601" max="14601" width="7.54296875" style="81" customWidth="1"/>
    <col min="14602" max="14602" width="1.54296875" style="81" customWidth="1"/>
    <col min="14603" max="14603" width="6.54296875" style="81" customWidth="1"/>
    <col min="14604" max="14604" width="7.54296875" style="81" customWidth="1"/>
    <col min="14605" max="14605" width="1.54296875" style="81" customWidth="1"/>
    <col min="14606" max="14606" width="6.54296875" style="81" customWidth="1"/>
    <col min="14607" max="14607" width="7.54296875" style="81" customWidth="1"/>
    <col min="14608" max="14608" width="1.54296875" style="81" customWidth="1"/>
    <col min="14609" max="14609" width="6.54296875" style="81" customWidth="1"/>
    <col min="14610" max="14610" width="7.54296875" style="81" customWidth="1"/>
    <col min="14611" max="14611" width="1.54296875" style="81" customWidth="1"/>
    <col min="14612" max="14612" width="6.54296875" style="81" customWidth="1"/>
    <col min="14613" max="14613" width="7.54296875" style="81" customWidth="1"/>
    <col min="14614" max="14614" width="1.54296875" style="81" customWidth="1"/>
    <col min="14615" max="14616" width="7.54296875" style="81" customWidth="1"/>
    <col min="14617" max="14617" width="1.81640625" style="81" customWidth="1"/>
    <col min="14618" max="14618" width="6.54296875" style="81" customWidth="1"/>
    <col min="14619" max="14619" width="7.54296875" style="81" customWidth="1"/>
    <col min="14620" max="14620" width="2" style="81" customWidth="1"/>
    <col min="14621" max="14848" width="9.1796875" style="81"/>
    <col min="14849" max="14849" width="10.453125" style="81" customWidth="1"/>
    <col min="14850" max="14851" width="7.54296875" style="81" customWidth="1"/>
    <col min="14852" max="14852" width="1.54296875" style="81" customWidth="1"/>
    <col min="14853" max="14854" width="7.54296875" style="81" customWidth="1"/>
    <col min="14855" max="14855" width="1.54296875" style="81" customWidth="1"/>
    <col min="14856" max="14856" width="6.54296875" style="81" customWidth="1"/>
    <col min="14857" max="14857" width="7.54296875" style="81" customWidth="1"/>
    <col min="14858" max="14858" width="1.54296875" style="81" customWidth="1"/>
    <col min="14859" max="14859" width="6.54296875" style="81" customWidth="1"/>
    <col min="14860" max="14860" width="7.54296875" style="81" customWidth="1"/>
    <col min="14861" max="14861" width="1.54296875" style="81" customWidth="1"/>
    <col min="14862" max="14862" width="6.54296875" style="81" customWidth="1"/>
    <col min="14863" max="14863" width="7.54296875" style="81" customWidth="1"/>
    <col min="14864" max="14864" width="1.54296875" style="81" customWidth="1"/>
    <col min="14865" max="14865" width="6.54296875" style="81" customWidth="1"/>
    <col min="14866" max="14866" width="7.54296875" style="81" customWidth="1"/>
    <col min="14867" max="14867" width="1.54296875" style="81" customWidth="1"/>
    <col min="14868" max="14868" width="6.54296875" style="81" customWidth="1"/>
    <col min="14869" max="14869" width="7.54296875" style="81" customWidth="1"/>
    <col min="14870" max="14870" width="1.54296875" style="81" customWidth="1"/>
    <col min="14871" max="14872" width="7.54296875" style="81" customWidth="1"/>
    <col min="14873" max="14873" width="1.81640625" style="81" customWidth="1"/>
    <col min="14874" max="14874" width="6.54296875" style="81" customWidth="1"/>
    <col min="14875" max="14875" width="7.54296875" style="81" customWidth="1"/>
    <col min="14876" max="14876" width="2" style="81" customWidth="1"/>
    <col min="14877" max="15104" width="9.1796875" style="81"/>
    <col min="15105" max="15105" width="10.453125" style="81" customWidth="1"/>
    <col min="15106" max="15107" width="7.54296875" style="81" customWidth="1"/>
    <col min="15108" max="15108" width="1.54296875" style="81" customWidth="1"/>
    <col min="15109" max="15110" width="7.54296875" style="81" customWidth="1"/>
    <col min="15111" max="15111" width="1.54296875" style="81" customWidth="1"/>
    <col min="15112" max="15112" width="6.54296875" style="81" customWidth="1"/>
    <col min="15113" max="15113" width="7.54296875" style="81" customWidth="1"/>
    <col min="15114" max="15114" width="1.54296875" style="81" customWidth="1"/>
    <col min="15115" max="15115" width="6.54296875" style="81" customWidth="1"/>
    <col min="15116" max="15116" width="7.54296875" style="81" customWidth="1"/>
    <col min="15117" max="15117" width="1.54296875" style="81" customWidth="1"/>
    <col min="15118" max="15118" width="6.54296875" style="81" customWidth="1"/>
    <col min="15119" max="15119" width="7.54296875" style="81" customWidth="1"/>
    <col min="15120" max="15120" width="1.54296875" style="81" customWidth="1"/>
    <col min="15121" max="15121" width="6.54296875" style="81" customWidth="1"/>
    <col min="15122" max="15122" width="7.54296875" style="81" customWidth="1"/>
    <col min="15123" max="15123" width="1.54296875" style="81" customWidth="1"/>
    <col min="15124" max="15124" width="6.54296875" style="81" customWidth="1"/>
    <col min="15125" max="15125" width="7.54296875" style="81" customWidth="1"/>
    <col min="15126" max="15126" width="1.54296875" style="81" customWidth="1"/>
    <col min="15127" max="15128" width="7.54296875" style="81" customWidth="1"/>
    <col min="15129" max="15129" width="1.81640625" style="81" customWidth="1"/>
    <col min="15130" max="15130" width="6.54296875" style="81" customWidth="1"/>
    <col min="15131" max="15131" width="7.54296875" style="81" customWidth="1"/>
    <col min="15132" max="15132" width="2" style="81" customWidth="1"/>
    <col min="15133" max="15360" width="9.1796875" style="81"/>
    <col min="15361" max="15361" width="10.453125" style="81" customWidth="1"/>
    <col min="15362" max="15363" width="7.54296875" style="81" customWidth="1"/>
    <col min="15364" max="15364" width="1.54296875" style="81" customWidth="1"/>
    <col min="15365" max="15366" width="7.54296875" style="81" customWidth="1"/>
    <col min="15367" max="15367" width="1.54296875" style="81" customWidth="1"/>
    <col min="15368" max="15368" width="6.54296875" style="81" customWidth="1"/>
    <col min="15369" max="15369" width="7.54296875" style="81" customWidth="1"/>
    <col min="15370" max="15370" width="1.54296875" style="81" customWidth="1"/>
    <col min="15371" max="15371" width="6.54296875" style="81" customWidth="1"/>
    <col min="15372" max="15372" width="7.54296875" style="81" customWidth="1"/>
    <col min="15373" max="15373" width="1.54296875" style="81" customWidth="1"/>
    <col min="15374" max="15374" width="6.54296875" style="81" customWidth="1"/>
    <col min="15375" max="15375" width="7.54296875" style="81" customWidth="1"/>
    <col min="15376" max="15376" width="1.54296875" style="81" customWidth="1"/>
    <col min="15377" max="15377" width="6.54296875" style="81" customWidth="1"/>
    <col min="15378" max="15378" width="7.54296875" style="81" customWidth="1"/>
    <col min="15379" max="15379" width="1.54296875" style="81" customWidth="1"/>
    <col min="15380" max="15380" width="6.54296875" style="81" customWidth="1"/>
    <col min="15381" max="15381" width="7.54296875" style="81" customWidth="1"/>
    <col min="15382" max="15382" width="1.54296875" style="81" customWidth="1"/>
    <col min="15383" max="15384" width="7.54296875" style="81" customWidth="1"/>
    <col min="15385" max="15385" width="1.81640625" style="81" customWidth="1"/>
    <col min="15386" max="15386" width="6.54296875" style="81" customWidth="1"/>
    <col min="15387" max="15387" width="7.54296875" style="81" customWidth="1"/>
    <col min="15388" max="15388" width="2" style="81" customWidth="1"/>
    <col min="15389" max="15616" width="9.1796875" style="81"/>
    <col min="15617" max="15617" width="10.453125" style="81" customWidth="1"/>
    <col min="15618" max="15619" width="7.54296875" style="81" customWidth="1"/>
    <col min="15620" max="15620" width="1.54296875" style="81" customWidth="1"/>
    <col min="15621" max="15622" width="7.54296875" style="81" customWidth="1"/>
    <col min="15623" max="15623" width="1.54296875" style="81" customWidth="1"/>
    <col min="15624" max="15624" width="6.54296875" style="81" customWidth="1"/>
    <col min="15625" max="15625" width="7.54296875" style="81" customWidth="1"/>
    <col min="15626" max="15626" width="1.54296875" style="81" customWidth="1"/>
    <col min="15627" max="15627" width="6.54296875" style="81" customWidth="1"/>
    <col min="15628" max="15628" width="7.54296875" style="81" customWidth="1"/>
    <col min="15629" max="15629" width="1.54296875" style="81" customWidth="1"/>
    <col min="15630" max="15630" width="6.54296875" style="81" customWidth="1"/>
    <col min="15631" max="15631" width="7.54296875" style="81" customWidth="1"/>
    <col min="15632" max="15632" width="1.54296875" style="81" customWidth="1"/>
    <col min="15633" max="15633" width="6.54296875" style="81" customWidth="1"/>
    <col min="15634" max="15634" width="7.54296875" style="81" customWidth="1"/>
    <col min="15635" max="15635" width="1.54296875" style="81" customWidth="1"/>
    <col min="15636" max="15636" width="6.54296875" style="81" customWidth="1"/>
    <col min="15637" max="15637" width="7.54296875" style="81" customWidth="1"/>
    <col min="15638" max="15638" width="1.54296875" style="81" customWidth="1"/>
    <col min="15639" max="15640" width="7.54296875" style="81" customWidth="1"/>
    <col min="15641" max="15641" width="1.81640625" style="81" customWidth="1"/>
    <col min="15642" max="15642" width="6.54296875" style="81" customWidth="1"/>
    <col min="15643" max="15643" width="7.54296875" style="81" customWidth="1"/>
    <col min="15644" max="15644" width="2" style="81" customWidth="1"/>
    <col min="15645" max="15872" width="9.1796875" style="81"/>
    <col min="15873" max="15873" width="10.453125" style="81" customWidth="1"/>
    <col min="15874" max="15875" width="7.54296875" style="81" customWidth="1"/>
    <col min="15876" max="15876" width="1.54296875" style="81" customWidth="1"/>
    <col min="15877" max="15878" width="7.54296875" style="81" customWidth="1"/>
    <col min="15879" max="15879" width="1.54296875" style="81" customWidth="1"/>
    <col min="15880" max="15880" width="6.54296875" style="81" customWidth="1"/>
    <col min="15881" max="15881" width="7.54296875" style="81" customWidth="1"/>
    <col min="15882" max="15882" width="1.54296875" style="81" customWidth="1"/>
    <col min="15883" max="15883" width="6.54296875" style="81" customWidth="1"/>
    <col min="15884" max="15884" width="7.54296875" style="81" customWidth="1"/>
    <col min="15885" max="15885" width="1.54296875" style="81" customWidth="1"/>
    <col min="15886" max="15886" width="6.54296875" style="81" customWidth="1"/>
    <col min="15887" max="15887" width="7.54296875" style="81" customWidth="1"/>
    <col min="15888" max="15888" width="1.54296875" style="81" customWidth="1"/>
    <col min="15889" max="15889" width="6.54296875" style="81" customWidth="1"/>
    <col min="15890" max="15890" width="7.54296875" style="81" customWidth="1"/>
    <col min="15891" max="15891" width="1.54296875" style="81" customWidth="1"/>
    <col min="15892" max="15892" width="6.54296875" style="81" customWidth="1"/>
    <col min="15893" max="15893" width="7.54296875" style="81" customWidth="1"/>
    <col min="15894" max="15894" width="1.54296875" style="81" customWidth="1"/>
    <col min="15895" max="15896" width="7.54296875" style="81" customWidth="1"/>
    <col min="15897" max="15897" width="1.81640625" style="81" customWidth="1"/>
    <col min="15898" max="15898" width="6.54296875" style="81" customWidth="1"/>
    <col min="15899" max="15899" width="7.54296875" style="81" customWidth="1"/>
    <col min="15900" max="15900" width="2" style="81" customWidth="1"/>
    <col min="15901" max="16128" width="9.1796875" style="81"/>
    <col min="16129" max="16129" width="10.453125" style="81" customWidth="1"/>
    <col min="16130" max="16131" width="7.54296875" style="81" customWidth="1"/>
    <col min="16132" max="16132" width="1.54296875" style="81" customWidth="1"/>
    <col min="16133" max="16134" width="7.54296875" style="81" customWidth="1"/>
    <col min="16135" max="16135" width="1.54296875" style="81" customWidth="1"/>
    <col min="16136" max="16136" width="6.54296875" style="81" customWidth="1"/>
    <col min="16137" max="16137" width="7.54296875" style="81" customWidth="1"/>
    <col min="16138" max="16138" width="1.54296875" style="81" customWidth="1"/>
    <col min="16139" max="16139" width="6.54296875" style="81" customWidth="1"/>
    <col min="16140" max="16140" width="7.54296875" style="81" customWidth="1"/>
    <col min="16141" max="16141" width="1.54296875" style="81" customWidth="1"/>
    <col min="16142" max="16142" width="6.54296875" style="81" customWidth="1"/>
    <col min="16143" max="16143" width="7.54296875" style="81" customWidth="1"/>
    <col min="16144" max="16144" width="1.54296875" style="81" customWidth="1"/>
    <col min="16145" max="16145" width="6.54296875" style="81" customWidth="1"/>
    <col min="16146" max="16146" width="7.54296875" style="81" customWidth="1"/>
    <col min="16147" max="16147" width="1.54296875" style="81" customWidth="1"/>
    <col min="16148" max="16148" width="6.54296875" style="81" customWidth="1"/>
    <col min="16149" max="16149" width="7.54296875" style="81" customWidth="1"/>
    <col min="16150" max="16150" width="1.54296875" style="81" customWidth="1"/>
    <col min="16151" max="16152" width="7.54296875" style="81" customWidth="1"/>
    <col min="16153" max="16153" width="1.81640625" style="81" customWidth="1"/>
    <col min="16154" max="16154" width="6.54296875" style="81" customWidth="1"/>
    <col min="16155" max="16155" width="7.54296875" style="81" customWidth="1"/>
    <col min="16156" max="16156" width="2" style="81" customWidth="1"/>
    <col min="16157" max="16384" width="9.1796875" style="81"/>
  </cols>
  <sheetData>
    <row r="1" spans="1:30">
      <c r="A1" s="81" t="s">
        <v>451</v>
      </c>
    </row>
    <row r="2" spans="1:30">
      <c r="A2" s="81" t="s">
        <v>452</v>
      </c>
      <c r="E2" s="115"/>
      <c r="F2" s="104"/>
    </row>
    <row r="3" spans="1:30" ht="10.5" customHeight="1">
      <c r="A3" s="786"/>
      <c r="B3" s="786"/>
      <c r="C3" s="786"/>
      <c r="D3" s="786"/>
      <c r="E3" s="786"/>
      <c r="F3" s="786"/>
      <c r="G3" s="786"/>
      <c r="H3" s="786"/>
      <c r="I3" s="786"/>
      <c r="J3" s="786"/>
      <c r="K3" s="786"/>
      <c r="L3" s="786"/>
      <c r="M3" s="786"/>
      <c r="N3" s="786"/>
      <c r="O3" s="786"/>
      <c r="P3" s="786"/>
      <c r="Q3" s="786"/>
      <c r="R3" s="786"/>
      <c r="S3" s="786"/>
      <c r="T3" s="786"/>
      <c r="U3" s="786"/>
      <c r="V3" s="786"/>
      <c r="W3" s="786"/>
      <c r="X3" s="786"/>
      <c r="Y3" s="786"/>
      <c r="Z3" s="786"/>
      <c r="AA3" s="786"/>
      <c r="AB3" s="786"/>
      <c r="AC3" s="786"/>
      <c r="AD3" s="786"/>
    </row>
    <row r="4" spans="1:30" ht="13" customHeight="1">
      <c r="A4" s="33" t="s">
        <v>1885</v>
      </c>
    </row>
    <row r="5" spans="1:30" ht="13" customHeight="1" thickBot="1">
      <c r="L5" s="88"/>
      <c r="O5" s="88"/>
      <c r="P5" s="88"/>
      <c r="R5" s="88"/>
      <c r="S5" s="88"/>
    </row>
    <row r="6" spans="1:30" ht="13" customHeight="1">
      <c r="A6" s="83"/>
      <c r="B6" s="107"/>
      <c r="C6" s="84"/>
      <c r="D6" s="83"/>
      <c r="E6" s="107"/>
      <c r="F6" s="84"/>
      <c r="G6" s="83"/>
      <c r="H6" s="107"/>
      <c r="I6" s="84"/>
      <c r="J6" s="84"/>
      <c r="K6" s="107"/>
      <c r="L6" s="84"/>
      <c r="M6" s="83"/>
      <c r="N6" s="107"/>
      <c r="O6" s="84"/>
      <c r="P6" s="84"/>
      <c r="Q6" s="107"/>
      <c r="R6" s="84"/>
      <c r="S6" s="84"/>
      <c r="T6" s="84"/>
      <c r="U6" s="84"/>
      <c r="V6" s="84"/>
      <c r="W6" s="84"/>
      <c r="X6" s="84"/>
      <c r="Y6" s="84"/>
      <c r="Z6" s="84"/>
      <c r="AA6" s="84"/>
      <c r="AB6" s="84"/>
    </row>
    <row r="7" spans="1:30" ht="13" customHeight="1">
      <c r="A7" s="94" t="s">
        <v>1293</v>
      </c>
      <c r="B7" s="1094" t="s">
        <v>1195</v>
      </c>
      <c r="C7" s="1094"/>
      <c r="D7" s="94"/>
      <c r="E7" s="1094" t="s">
        <v>1115</v>
      </c>
      <c r="F7" s="1094"/>
      <c r="G7" s="94"/>
      <c r="H7" s="1094" t="s">
        <v>1294</v>
      </c>
      <c r="I7" s="1094"/>
      <c r="J7" s="101"/>
      <c r="K7" s="1094" t="s">
        <v>1295</v>
      </c>
      <c r="L7" s="1094"/>
      <c r="M7" s="94"/>
      <c r="N7" s="1094" t="s">
        <v>1296</v>
      </c>
      <c r="O7" s="1094"/>
      <c r="Q7" s="1096" t="s">
        <v>1297</v>
      </c>
      <c r="R7" s="1094"/>
      <c r="T7" s="1094" t="s">
        <v>1298</v>
      </c>
      <c r="U7" s="1094"/>
      <c r="V7" s="727"/>
      <c r="W7" s="1096" t="s">
        <v>1871</v>
      </c>
      <c r="X7" s="1094"/>
      <c r="Z7" s="1094" t="s">
        <v>1299</v>
      </c>
      <c r="AA7" s="1094"/>
    </row>
    <row r="8" spans="1:30" ht="13" customHeight="1">
      <c r="A8" s="81" t="s">
        <v>1300</v>
      </c>
      <c r="B8" s="110" t="s">
        <v>388</v>
      </c>
      <c r="C8" s="85" t="s">
        <v>389</v>
      </c>
      <c r="D8" s="94"/>
      <c r="E8" s="110" t="s">
        <v>388</v>
      </c>
      <c r="F8" s="85" t="s">
        <v>389</v>
      </c>
      <c r="G8" s="94"/>
      <c r="H8" s="110" t="s">
        <v>388</v>
      </c>
      <c r="I8" s="85" t="s">
        <v>389</v>
      </c>
      <c r="J8" s="85"/>
      <c r="K8" s="110" t="s">
        <v>388</v>
      </c>
      <c r="L8" s="85" t="s">
        <v>389</v>
      </c>
      <c r="M8" s="94"/>
      <c r="N8" s="110" t="s">
        <v>388</v>
      </c>
      <c r="O8" s="85" t="s">
        <v>389</v>
      </c>
      <c r="Q8" s="110" t="s">
        <v>388</v>
      </c>
      <c r="R8" s="85" t="s">
        <v>389</v>
      </c>
      <c r="T8" s="110" t="s">
        <v>388</v>
      </c>
      <c r="U8" s="85" t="s">
        <v>389</v>
      </c>
      <c r="V8" s="111"/>
      <c r="W8" s="110" t="s">
        <v>388</v>
      </c>
      <c r="X8" s="85" t="s">
        <v>389</v>
      </c>
      <c r="Z8" s="110" t="s">
        <v>388</v>
      </c>
      <c r="AA8" s="85" t="s">
        <v>389</v>
      </c>
    </row>
    <row r="9" spans="1:30" ht="13" customHeight="1" thickBot="1">
      <c r="A9" s="86"/>
      <c r="B9" s="113"/>
      <c r="C9" s="82"/>
      <c r="D9" s="86"/>
      <c r="E9" s="113"/>
      <c r="F9" s="82"/>
      <c r="G9" s="86"/>
      <c r="H9" s="113"/>
      <c r="I9" s="82"/>
      <c r="J9" s="82"/>
      <c r="K9" s="113"/>
      <c r="L9" s="82"/>
      <c r="M9" s="86"/>
      <c r="N9" s="113"/>
      <c r="O9" s="82"/>
      <c r="P9" s="82"/>
      <c r="Q9" s="113"/>
      <c r="R9" s="82"/>
      <c r="S9" s="82"/>
      <c r="T9" s="82"/>
      <c r="U9" s="82"/>
      <c r="V9" s="82"/>
      <c r="W9" s="82"/>
      <c r="X9" s="82"/>
      <c r="Y9" s="82"/>
      <c r="Z9" s="82"/>
      <c r="AA9" s="82"/>
      <c r="AB9" s="82"/>
    </row>
    <row r="10" spans="1:30" ht="13" customHeight="1">
      <c r="A10" s="94"/>
      <c r="B10" s="114"/>
      <c r="C10" s="101"/>
      <c r="D10" s="94"/>
      <c r="E10" s="114"/>
      <c r="F10" s="101"/>
      <c r="G10" s="94"/>
      <c r="H10" s="114"/>
      <c r="I10" s="101"/>
      <c r="J10" s="101"/>
      <c r="K10" s="114"/>
      <c r="L10" s="101"/>
      <c r="M10" s="94"/>
      <c r="N10" s="114"/>
      <c r="O10" s="101"/>
      <c r="Q10" s="114"/>
      <c r="R10" s="101"/>
    </row>
    <row r="11" spans="1:30" s="47" customFormat="1" ht="13" customHeight="1">
      <c r="A11" s="428" t="s">
        <v>148</v>
      </c>
      <c r="B11" s="450">
        <f>IF($A11&lt;&gt;0,SUM(B13:B21),"")</f>
        <v>4883</v>
      </c>
      <c r="C11" s="16">
        <f>IF($A11&lt;&gt;0,SUM(C13:C21),"")</f>
        <v>100</v>
      </c>
      <c r="D11" s="59"/>
      <c r="E11" s="450">
        <f>IF($A11&lt;&gt;0,SUM(E13:E21),"")</f>
        <v>2856</v>
      </c>
      <c r="F11" s="16">
        <f>IF($A11&lt;&gt;0,SUM(F13:F21),"")</f>
        <v>100</v>
      </c>
      <c r="G11" s="59"/>
      <c r="H11" s="450">
        <f>IF($A11&lt;&gt;0,SUM(H13:H21),"")</f>
        <v>495</v>
      </c>
      <c r="I11" s="16">
        <f>IF($A11&lt;&gt;0,SUM(I13:I21),"")</f>
        <v>100</v>
      </c>
      <c r="J11" s="65"/>
      <c r="K11" s="450">
        <f>IF($A11&lt;&gt;0,SUM(K13:K21),"")</f>
        <v>400</v>
      </c>
      <c r="L11" s="16">
        <f>IF($A11&lt;&gt;0,SUM(L13:L21),"")</f>
        <v>100</v>
      </c>
      <c r="M11" s="59"/>
      <c r="N11" s="450">
        <f>IF($A11&lt;&gt;0,SUM(N13:N21),"")</f>
        <v>384</v>
      </c>
      <c r="O11" s="16">
        <f>IF($A11&lt;&gt;0,SUM(O13:O21),"")</f>
        <v>100</v>
      </c>
      <c r="Q11" s="450">
        <f>IF($A11&lt;&gt;0,SUM(Q13:Q21),"")</f>
        <v>285</v>
      </c>
      <c r="R11" s="16">
        <f>IF($A11&lt;&gt;0,SUM(R13:R21),"")</f>
        <v>100</v>
      </c>
      <c r="T11" s="450">
        <f>IF($A11&lt;&gt;0,SUM(T13:T21),"")</f>
        <v>286</v>
      </c>
      <c r="U11" s="16">
        <f>IF($A11&lt;&gt;0,SUM(U13:U21),"")</f>
        <v>100</v>
      </c>
      <c r="V11" s="16"/>
      <c r="W11" s="450">
        <f>IF($A11&lt;&gt;0,SUM(W13:W21),"")</f>
        <v>125</v>
      </c>
      <c r="X11" s="16">
        <f>IF($A11&lt;&gt;0,SUM(X13:X21),"")</f>
        <v>100</v>
      </c>
      <c r="Z11" s="450">
        <f>IF($A11&lt;&gt;0,SUM(Z13:Z21),"")</f>
        <v>52</v>
      </c>
      <c r="AA11" s="16">
        <f>IF($A11&lt;&gt;0,SUM(AA13:AA21),"")</f>
        <v>100</v>
      </c>
    </row>
    <row r="12" spans="1:30" ht="13" customHeight="1">
      <c r="A12" s="89"/>
      <c r="B12" s="156" t="str">
        <f>IF(A12&lt;&gt;"",E12+H12+K12+N12+Q12+T12+Z12,"")</f>
        <v/>
      </c>
      <c r="C12" s="101" t="str">
        <f>IF($A12&lt;&gt;0,B12/$B$11*100,"")</f>
        <v/>
      </c>
      <c r="D12" s="94"/>
      <c r="E12" s="156"/>
      <c r="F12" s="114" t="str">
        <f>IF(E12&lt;&gt;0,I12+L12+O12+R12+U12,"")</f>
        <v/>
      </c>
      <c r="G12" s="94"/>
      <c r="H12" s="156"/>
      <c r="I12" s="101" t="str">
        <f>IF(A12&lt;&gt;0,H12/B12*100,"")</f>
        <v/>
      </c>
      <c r="J12" s="101"/>
      <c r="K12" s="156"/>
      <c r="L12" s="101" t="str">
        <f>IF(A12&lt;&gt;0,K12/B12*100,"")</f>
        <v/>
      </c>
      <c r="M12" s="94"/>
      <c r="N12" s="156"/>
      <c r="O12" s="101" t="str">
        <f>IF(A12&lt;&gt;0,N12/B12*100,"")</f>
        <v/>
      </c>
      <c r="Q12" s="156"/>
      <c r="R12" s="101" t="str">
        <f>IF(A12&lt;&gt;0,Q12/B12*100,"")</f>
        <v/>
      </c>
      <c r="T12" s="154"/>
      <c r="Z12" s="154"/>
    </row>
    <row r="13" spans="1:30" ht="13" customHeight="1">
      <c r="A13" s="52">
        <v>1</v>
      </c>
      <c r="B13" s="585">
        <f>+E13+H13+K13+N13+Q13+T13+W13+Z13</f>
        <v>285</v>
      </c>
      <c r="C13" s="101">
        <f t="shared" ref="C13:C21" si="0">IF($A13&lt;&gt;"",B13/$B$11*100,"")</f>
        <v>5.836575875486381</v>
      </c>
      <c r="D13" s="94"/>
      <c r="E13" s="787">
        <v>210</v>
      </c>
      <c r="F13" s="101">
        <f>IF($A13&lt;&gt;"",E13/$E$11*100,"")</f>
        <v>7.3529411764705888</v>
      </c>
      <c r="G13" s="586"/>
      <c r="H13" s="787">
        <v>16</v>
      </c>
      <c r="I13" s="101">
        <f>IF($A13&lt;&gt;"",H13/$H$11*100,"")</f>
        <v>3.2323232323232323</v>
      </c>
      <c r="J13" s="586"/>
      <c r="K13" s="787">
        <v>12</v>
      </c>
      <c r="L13" s="101">
        <f>IF($A13&lt;&gt;"",K13/$K$11*100,"")</f>
        <v>3</v>
      </c>
      <c r="M13" s="586"/>
      <c r="N13" s="787">
        <v>18</v>
      </c>
      <c r="O13" s="101">
        <f>IF($A13&lt;&gt;"",N13/$N$11*100,"")</f>
        <v>4.6875</v>
      </c>
      <c r="P13" s="586"/>
      <c r="Q13" s="787">
        <v>3</v>
      </c>
      <c r="R13" s="101">
        <f>IF($A13&lt;&gt;"",Q13/$Q$11*100,"")</f>
        <v>1.0526315789473684</v>
      </c>
      <c r="S13" s="587"/>
      <c r="T13" s="787">
        <v>13</v>
      </c>
      <c r="U13" s="101">
        <f>IF($A13&lt;&gt;"",T13/$T$11*100,"")</f>
        <v>4.5454545454545459</v>
      </c>
      <c r="V13" s="101"/>
      <c r="W13" s="787">
        <v>5</v>
      </c>
      <c r="X13" s="101">
        <f>IF($A13&lt;&gt;"",W13/$W$11*100,"")</f>
        <v>4</v>
      </c>
      <c r="Y13" s="587"/>
      <c r="Z13" s="787">
        <v>8</v>
      </c>
      <c r="AA13" s="101">
        <f>IF($A13&lt;&gt;"",Z13/$Z$11*100,"")</f>
        <v>15.384615384615385</v>
      </c>
    </row>
    <row r="14" spans="1:30" ht="13" customHeight="1">
      <c r="A14" s="52"/>
      <c r="B14" s="585"/>
      <c r="C14" s="101" t="str">
        <f t="shared" si="0"/>
        <v/>
      </c>
      <c r="D14" s="94"/>
      <c r="E14" s="787"/>
      <c r="F14" s="101" t="str">
        <f t="shared" ref="F14:F21" si="1">IF($A14&lt;&gt;"",E14/$E$11*100,"")</f>
        <v/>
      </c>
      <c r="G14" s="586"/>
      <c r="H14" s="787"/>
      <c r="I14" s="101" t="str">
        <f t="shared" ref="I14:I21" si="2">IF($A14&lt;&gt;"",H14/$H$11*100,"")</f>
        <v/>
      </c>
      <c r="J14" s="586"/>
      <c r="K14" s="787"/>
      <c r="L14" s="101" t="str">
        <f t="shared" ref="L14:L22" si="3">IF($A14&lt;&gt;"",K14/$K$11*100,"")</f>
        <v/>
      </c>
      <c r="M14" s="586"/>
      <c r="N14" s="787"/>
      <c r="O14" s="101" t="str">
        <f t="shared" ref="O14:O21" si="4">IF($A14&lt;&gt;"",N14/$N$11*100,"")</f>
        <v/>
      </c>
      <c r="P14" s="586"/>
      <c r="Q14" s="787"/>
      <c r="R14" s="101" t="str">
        <f t="shared" ref="R14:R21" si="5">IF($A14&lt;&gt;"",Q14/$Q$11*100,"")</f>
        <v/>
      </c>
      <c r="S14" s="587"/>
      <c r="T14" s="787"/>
      <c r="U14" s="101" t="str">
        <f t="shared" ref="U14:U21" si="6">IF($A14&lt;&gt;"",T14/$T$11*100,"")</f>
        <v/>
      </c>
      <c r="V14" s="101"/>
      <c r="W14" s="787"/>
      <c r="X14" s="101" t="str">
        <f t="shared" ref="X14:X21" si="7">IF($A14&lt;&gt;"",W14/$W$11*100,"")</f>
        <v/>
      </c>
      <c r="Y14" s="587"/>
      <c r="Z14" s="787"/>
      <c r="AA14" s="101" t="str">
        <f>IF($A14&lt;&gt;"",Z14/$T$11*100,"")</f>
        <v/>
      </c>
    </row>
    <row r="15" spans="1:30" ht="13" customHeight="1">
      <c r="A15" s="52">
        <v>2</v>
      </c>
      <c r="B15" s="585">
        <f t="shared" ref="B15:B21" si="8">+E15+H15+K15+N15+Q15+T15+W15+Z15</f>
        <v>302</v>
      </c>
      <c r="C15" s="101">
        <f t="shared" si="0"/>
        <v>6.1847225066557447</v>
      </c>
      <c r="D15" s="94"/>
      <c r="E15" s="788">
        <v>223</v>
      </c>
      <c r="F15" s="101">
        <f t="shared" si="1"/>
        <v>7.8081232492997197</v>
      </c>
      <c r="G15" s="586"/>
      <c r="H15" s="788">
        <v>19</v>
      </c>
      <c r="I15" s="101">
        <f t="shared" si="2"/>
        <v>3.8383838383838382</v>
      </c>
      <c r="J15" s="586"/>
      <c r="K15" s="788">
        <v>13</v>
      </c>
      <c r="L15" s="101">
        <f t="shared" si="3"/>
        <v>3.25</v>
      </c>
      <c r="M15" s="586"/>
      <c r="N15" s="788">
        <v>17</v>
      </c>
      <c r="O15" s="101">
        <f t="shared" si="4"/>
        <v>4.4270833333333339</v>
      </c>
      <c r="P15" s="586"/>
      <c r="Q15" s="788">
        <v>10</v>
      </c>
      <c r="R15" s="101">
        <f t="shared" si="5"/>
        <v>3.5087719298245612</v>
      </c>
      <c r="S15" s="587"/>
      <c r="T15" s="788">
        <v>10</v>
      </c>
      <c r="U15" s="101">
        <f t="shared" si="6"/>
        <v>3.4965034965034967</v>
      </c>
      <c r="V15" s="101"/>
      <c r="W15" s="788">
        <v>3</v>
      </c>
      <c r="X15" s="101">
        <f t="shared" si="7"/>
        <v>2.4</v>
      </c>
      <c r="Y15" s="587"/>
      <c r="Z15" s="788">
        <v>7</v>
      </c>
      <c r="AA15" s="101">
        <f t="shared" ref="AA15:AA21" si="9">IF($A15&lt;&gt;"",Z15/$Z$11*100,"")</f>
        <v>13.461538461538462</v>
      </c>
    </row>
    <row r="16" spans="1:30" ht="13" customHeight="1">
      <c r="A16" s="52"/>
      <c r="B16" s="585"/>
      <c r="C16" s="101" t="str">
        <f t="shared" si="0"/>
        <v/>
      </c>
      <c r="D16" s="94"/>
      <c r="E16" s="788"/>
      <c r="F16" s="101" t="str">
        <f t="shared" si="1"/>
        <v/>
      </c>
      <c r="G16" s="586"/>
      <c r="H16" s="788"/>
      <c r="I16" s="101" t="str">
        <f t="shared" si="2"/>
        <v/>
      </c>
      <c r="J16" s="586"/>
      <c r="K16" s="788"/>
      <c r="L16" s="101" t="str">
        <f t="shared" si="3"/>
        <v/>
      </c>
      <c r="M16" s="586"/>
      <c r="N16" s="788"/>
      <c r="O16" s="101" t="str">
        <f t="shared" si="4"/>
        <v/>
      </c>
      <c r="P16" s="586"/>
      <c r="Q16" s="788"/>
      <c r="R16" s="101" t="str">
        <f t="shared" si="5"/>
        <v/>
      </c>
      <c r="S16" s="587"/>
      <c r="T16" s="788"/>
      <c r="U16" s="101" t="str">
        <f t="shared" si="6"/>
        <v/>
      </c>
      <c r="V16" s="101"/>
      <c r="W16" s="788"/>
      <c r="X16" s="101" t="str">
        <f t="shared" si="7"/>
        <v/>
      </c>
      <c r="Y16" s="587"/>
      <c r="Z16" s="788"/>
      <c r="AA16" s="101" t="str">
        <f t="shared" si="9"/>
        <v/>
      </c>
    </row>
    <row r="17" spans="1:28" ht="13" customHeight="1">
      <c r="A17" s="52">
        <v>3</v>
      </c>
      <c r="B17" s="585">
        <f t="shared" si="8"/>
        <v>300</v>
      </c>
      <c r="C17" s="101">
        <f t="shared" si="0"/>
        <v>6.1437640794593493</v>
      </c>
      <c r="D17" s="94"/>
      <c r="E17" s="788">
        <v>195</v>
      </c>
      <c r="F17" s="101">
        <f t="shared" si="1"/>
        <v>6.8277310924369745</v>
      </c>
      <c r="G17" s="586"/>
      <c r="H17" s="788">
        <v>36</v>
      </c>
      <c r="I17" s="101">
        <f t="shared" si="2"/>
        <v>7.2727272727272725</v>
      </c>
      <c r="J17" s="586"/>
      <c r="K17" s="788">
        <v>18</v>
      </c>
      <c r="L17" s="101">
        <f t="shared" si="3"/>
        <v>4.5</v>
      </c>
      <c r="M17" s="586"/>
      <c r="N17" s="788">
        <v>24</v>
      </c>
      <c r="O17" s="101">
        <f t="shared" si="4"/>
        <v>6.25</v>
      </c>
      <c r="P17" s="586"/>
      <c r="Q17" s="788">
        <v>11</v>
      </c>
      <c r="R17" s="101">
        <f t="shared" si="5"/>
        <v>3.8596491228070176</v>
      </c>
      <c r="S17" s="587"/>
      <c r="T17" s="788">
        <v>12</v>
      </c>
      <c r="U17" s="101">
        <f t="shared" si="6"/>
        <v>4.1958041958041958</v>
      </c>
      <c r="V17" s="101"/>
      <c r="W17" s="788">
        <v>2</v>
      </c>
      <c r="X17" s="101">
        <f t="shared" si="7"/>
        <v>1.6</v>
      </c>
      <c r="Y17" s="587"/>
      <c r="Z17" s="788">
        <v>2</v>
      </c>
      <c r="AA17" s="101">
        <f t="shared" si="9"/>
        <v>3.8461538461538463</v>
      </c>
    </row>
    <row r="18" spans="1:28" ht="13" customHeight="1">
      <c r="A18" s="52"/>
      <c r="B18" s="585"/>
      <c r="C18" s="101" t="str">
        <f t="shared" si="0"/>
        <v/>
      </c>
      <c r="D18" s="94"/>
      <c r="E18" s="788"/>
      <c r="F18" s="101" t="str">
        <f t="shared" si="1"/>
        <v/>
      </c>
      <c r="G18" s="586"/>
      <c r="H18" s="788"/>
      <c r="I18" s="101" t="str">
        <f t="shared" si="2"/>
        <v/>
      </c>
      <c r="J18" s="586"/>
      <c r="K18" s="788"/>
      <c r="L18" s="101" t="str">
        <f t="shared" si="3"/>
        <v/>
      </c>
      <c r="M18" s="586"/>
      <c r="N18" s="788"/>
      <c r="O18" s="101" t="str">
        <f t="shared" si="4"/>
        <v/>
      </c>
      <c r="P18" s="586"/>
      <c r="Q18" s="788"/>
      <c r="R18" s="101" t="str">
        <f t="shared" si="5"/>
        <v/>
      </c>
      <c r="S18" s="587"/>
      <c r="T18" s="788"/>
      <c r="U18" s="101" t="str">
        <f t="shared" si="6"/>
        <v/>
      </c>
      <c r="V18" s="101"/>
      <c r="W18" s="788"/>
      <c r="X18" s="101" t="str">
        <f t="shared" si="7"/>
        <v/>
      </c>
      <c r="Y18" s="587"/>
      <c r="Z18" s="788"/>
      <c r="AA18" s="101" t="str">
        <f t="shared" si="9"/>
        <v/>
      </c>
    </row>
    <row r="19" spans="1:28" ht="13" customHeight="1">
      <c r="A19" s="52">
        <v>4</v>
      </c>
      <c r="B19" s="585">
        <f t="shared" si="8"/>
        <v>515</v>
      </c>
      <c r="C19" s="101">
        <f t="shared" si="0"/>
        <v>10.546795003071882</v>
      </c>
      <c r="D19" s="94"/>
      <c r="E19" s="788">
        <v>354</v>
      </c>
      <c r="F19" s="101">
        <f t="shared" si="1"/>
        <v>12.394957983193278</v>
      </c>
      <c r="G19" s="586"/>
      <c r="H19" s="788">
        <v>48</v>
      </c>
      <c r="I19" s="101">
        <f t="shared" si="2"/>
        <v>9.6969696969696972</v>
      </c>
      <c r="J19" s="586"/>
      <c r="K19" s="788">
        <v>31</v>
      </c>
      <c r="L19" s="101">
        <f t="shared" si="3"/>
        <v>7.75</v>
      </c>
      <c r="M19" s="586"/>
      <c r="N19" s="788">
        <v>32</v>
      </c>
      <c r="O19" s="101">
        <f t="shared" si="4"/>
        <v>8.3333333333333321</v>
      </c>
      <c r="P19" s="586"/>
      <c r="Q19" s="788">
        <v>16</v>
      </c>
      <c r="R19" s="101">
        <f t="shared" si="5"/>
        <v>5.6140350877192979</v>
      </c>
      <c r="S19" s="587"/>
      <c r="T19" s="788">
        <v>24</v>
      </c>
      <c r="U19" s="101">
        <f t="shared" si="6"/>
        <v>8.3916083916083917</v>
      </c>
      <c r="V19" s="101"/>
      <c r="W19" s="788">
        <v>5</v>
      </c>
      <c r="X19" s="101">
        <f t="shared" si="7"/>
        <v>4</v>
      </c>
      <c r="Y19" s="587"/>
      <c r="Z19" s="788">
        <v>5</v>
      </c>
      <c r="AA19" s="101">
        <f t="shared" si="9"/>
        <v>9.6153846153846168</v>
      </c>
    </row>
    <row r="20" spans="1:28" ht="13" customHeight="1">
      <c r="A20" s="52"/>
      <c r="B20" s="585"/>
      <c r="C20" s="101" t="str">
        <f t="shared" si="0"/>
        <v/>
      </c>
      <c r="D20" s="94"/>
      <c r="E20" s="788"/>
      <c r="F20" s="101" t="str">
        <f t="shared" si="1"/>
        <v/>
      </c>
      <c r="G20" s="586"/>
      <c r="H20" s="788"/>
      <c r="I20" s="101" t="str">
        <f t="shared" si="2"/>
        <v/>
      </c>
      <c r="J20" s="586"/>
      <c r="K20" s="788"/>
      <c r="L20" s="101" t="str">
        <f t="shared" si="3"/>
        <v/>
      </c>
      <c r="M20" s="586"/>
      <c r="N20" s="788"/>
      <c r="O20" s="101" t="str">
        <f t="shared" si="4"/>
        <v/>
      </c>
      <c r="P20" s="586"/>
      <c r="Q20" s="788"/>
      <c r="R20" s="101" t="str">
        <f t="shared" si="5"/>
        <v/>
      </c>
      <c r="S20" s="587"/>
      <c r="T20" s="788"/>
      <c r="U20" s="101" t="str">
        <f t="shared" si="6"/>
        <v/>
      </c>
      <c r="V20" s="101"/>
      <c r="W20" s="788"/>
      <c r="X20" s="101" t="str">
        <f t="shared" si="7"/>
        <v/>
      </c>
      <c r="Y20" s="587"/>
      <c r="Z20" s="788"/>
      <c r="AA20" s="101" t="str">
        <f t="shared" si="9"/>
        <v/>
      </c>
    </row>
    <row r="21" spans="1:28" ht="13" customHeight="1">
      <c r="A21" s="52">
        <v>5</v>
      </c>
      <c r="B21" s="585">
        <f t="shared" si="8"/>
        <v>3481</v>
      </c>
      <c r="C21" s="101">
        <f t="shared" si="0"/>
        <v>71.288142535326642</v>
      </c>
      <c r="D21" s="94"/>
      <c r="E21" s="585">
        <v>1874</v>
      </c>
      <c r="F21" s="101">
        <f t="shared" si="1"/>
        <v>65.616246498599438</v>
      </c>
      <c r="G21" s="586"/>
      <c r="H21" s="789">
        <v>376</v>
      </c>
      <c r="I21" s="101">
        <f t="shared" si="2"/>
        <v>75.959595959595958</v>
      </c>
      <c r="J21" s="586"/>
      <c r="K21" s="789">
        <v>326</v>
      </c>
      <c r="L21" s="101">
        <f t="shared" si="3"/>
        <v>81.5</v>
      </c>
      <c r="M21" s="586"/>
      <c r="N21" s="789">
        <v>293</v>
      </c>
      <c r="O21" s="101">
        <f t="shared" si="4"/>
        <v>76.302083333333343</v>
      </c>
      <c r="P21" s="586"/>
      <c r="Q21" s="789">
        <v>245</v>
      </c>
      <c r="R21" s="101">
        <f t="shared" si="5"/>
        <v>85.964912280701753</v>
      </c>
      <c r="S21" s="587"/>
      <c r="T21" s="789">
        <v>227</v>
      </c>
      <c r="U21" s="101">
        <f t="shared" si="6"/>
        <v>79.370629370629374</v>
      </c>
      <c r="V21" s="101"/>
      <c r="W21" s="789">
        <v>110</v>
      </c>
      <c r="X21" s="101">
        <f t="shared" si="7"/>
        <v>88</v>
      </c>
      <c r="Y21" s="587"/>
      <c r="Z21" s="789">
        <v>30</v>
      </c>
      <c r="AA21" s="101">
        <f t="shared" si="9"/>
        <v>57.692307692307686</v>
      </c>
    </row>
    <row r="22" spans="1:28" ht="13" customHeight="1" thickBot="1">
      <c r="L22" s="101" t="str">
        <f t="shared" si="3"/>
        <v/>
      </c>
    </row>
    <row r="23" spans="1:28" ht="13" customHeight="1">
      <c r="A23" s="83"/>
      <c r="B23" s="107"/>
      <c r="C23" s="84"/>
      <c r="D23" s="83"/>
      <c r="E23" s="107"/>
      <c r="F23" s="84"/>
      <c r="G23" s="83"/>
      <c r="H23" s="107"/>
      <c r="I23" s="84"/>
      <c r="J23" s="84"/>
      <c r="K23" s="107"/>
      <c r="L23" s="83"/>
      <c r="M23" s="83"/>
      <c r="N23" s="107"/>
      <c r="O23" s="83"/>
      <c r="P23" s="83"/>
      <c r="Q23" s="107"/>
      <c r="R23" s="83"/>
      <c r="S23" s="83"/>
      <c r="T23" s="83"/>
      <c r="U23" s="83"/>
      <c r="V23" s="83"/>
      <c r="W23" s="83"/>
      <c r="X23" s="83"/>
      <c r="Y23" s="83"/>
      <c r="Z23" s="83"/>
      <c r="AA23" s="83"/>
      <c r="AB23" s="83"/>
    </row>
    <row r="24" spans="1:28" ht="13" customHeight="1">
      <c r="A24" s="27" t="s">
        <v>1886</v>
      </c>
      <c r="B24" s="115"/>
      <c r="C24" s="104"/>
      <c r="D24" s="115"/>
      <c r="E24" s="115"/>
      <c r="F24" s="104"/>
      <c r="G24" s="105"/>
      <c r="J24" s="81"/>
      <c r="K24" s="81"/>
      <c r="N24" s="81"/>
      <c r="Q24" s="81"/>
    </row>
    <row r="25" spans="1:28" ht="13" customHeight="1">
      <c r="A25" s="90" t="s">
        <v>1301</v>
      </c>
      <c r="B25" s="115"/>
      <c r="C25" s="104"/>
      <c r="D25" s="115"/>
      <c r="E25" s="115"/>
      <c r="F25" s="104"/>
      <c r="G25" s="105"/>
      <c r="J25" s="81"/>
      <c r="K25" s="81"/>
      <c r="N25" s="81"/>
      <c r="Q25" s="81"/>
    </row>
    <row r="26" spans="1:28" ht="13" customHeight="1">
      <c r="A26" s="27" t="s">
        <v>1302</v>
      </c>
      <c r="B26" s="115"/>
      <c r="C26" s="104"/>
      <c r="D26" s="115"/>
      <c r="E26" s="115"/>
      <c r="F26" s="104"/>
      <c r="G26" s="105"/>
      <c r="J26" s="81"/>
      <c r="K26" s="81"/>
      <c r="N26" s="81"/>
      <c r="Q26" s="81"/>
    </row>
    <row r="27" spans="1:28" ht="13" customHeight="1">
      <c r="A27" s="66" t="s">
        <v>1872</v>
      </c>
      <c r="B27" s="115"/>
      <c r="C27" s="104"/>
      <c r="D27" s="115"/>
      <c r="E27" s="115"/>
      <c r="F27" s="104"/>
      <c r="G27" s="115"/>
      <c r="H27" s="115"/>
      <c r="J27" s="81"/>
      <c r="K27" s="81"/>
      <c r="N27" s="81"/>
      <c r="Q27" s="81"/>
    </row>
    <row r="28" spans="1:28" ht="8.25" customHeight="1">
      <c r="A28" s="27"/>
      <c r="B28" s="115"/>
      <c r="C28" s="104"/>
      <c r="D28" s="115"/>
      <c r="E28" s="115"/>
      <c r="F28" s="104"/>
      <c r="G28" s="115"/>
      <c r="H28" s="115"/>
      <c r="J28" s="81"/>
      <c r="K28" s="81"/>
      <c r="N28" s="81"/>
      <c r="Q28" s="81"/>
    </row>
    <row r="29" spans="1:28" ht="13" customHeight="1">
      <c r="A29" s="81" t="s">
        <v>1261</v>
      </c>
    </row>
    <row r="30" spans="1:28" ht="13" customHeight="1">
      <c r="A30" s="81" t="s">
        <v>419</v>
      </c>
    </row>
    <row r="34" spans="1:27" ht="13">
      <c r="A34" s="452"/>
      <c r="B34" s="452"/>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452"/>
    </row>
  </sheetData>
  <mergeCells count="9">
    <mergeCell ref="Z7:AA7"/>
    <mergeCell ref="T7:U7"/>
    <mergeCell ref="W7:X7"/>
    <mergeCell ref="B7:C7"/>
    <mergeCell ref="E7:F7"/>
    <mergeCell ref="H7:I7"/>
    <mergeCell ref="K7:L7"/>
    <mergeCell ref="N7:O7"/>
    <mergeCell ref="Q7:R7"/>
  </mergeCells>
  <pageMargins left="0.70866141732283472" right="0.70866141732283472" top="0.74803149606299213" bottom="0.74803149606299213" header="0.31496062992125984" footer="0.31496062992125984"/>
  <pageSetup scale="85" orientation="landscape" horizontalDpi="4294967293" verticalDpi="4294967293" r:id="rId1"/>
  <ignoredErrors>
    <ignoredError sqref="AA14"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249977111117893"/>
  </sheetPr>
  <dimension ref="A1:S129"/>
  <sheetViews>
    <sheetView showZeros="0" topLeftCell="A31" workbookViewId="0">
      <selection activeCell="A65" sqref="A65"/>
    </sheetView>
  </sheetViews>
  <sheetFormatPr baseColWidth="10" defaultColWidth="9.1796875" defaultRowHeight="14.5"/>
  <cols>
    <col min="1" max="1" width="36" customWidth="1"/>
    <col min="2" max="2" width="7.453125" style="1066" customWidth="1"/>
    <col min="3" max="3" width="7.453125" style="24" customWidth="1"/>
    <col min="4" max="4" width="2.54296875" customWidth="1"/>
    <col min="5" max="5" width="6.54296875" style="35" customWidth="1"/>
    <col min="6" max="6" width="6.54296875" style="36" customWidth="1"/>
    <col min="7" max="7" width="2.54296875" customWidth="1"/>
    <col min="8" max="8" width="7" style="35" customWidth="1"/>
    <col min="9" max="9" width="7" style="36" customWidth="1"/>
    <col min="10" max="10" width="2.54296875" style="36" customWidth="1"/>
    <col min="11" max="11" width="6.81640625" style="35" customWidth="1"/>
    <col min="12" max="12" width="6.81640625" style="36" customWidth="1"/>
    <col min="13" max="13" width="2.54296875" customWidth="1"/>
    <col min="14" max="14" width="6.453125" style="35" customWidth="1"/>
    <col min="15" max="15" width="6.453125" customWidth="1"/>
    <col min="16" max="16" width="2.81640625" customWidth="1"/>
    <col min="17" max="17" width="7.81640625" style="39" customWidth="1"/>
    <col min="18" max="18" width="7.81640625" customWidth="1"/>
    <col min="19" max="19" width="2" customWidth="1"/>
    <col min="257" max="257" width="36" customWidth="1"/>
    <col min="258" max="259" width="7.453125" customWidth="1"/>
    <col min="260" max="260" width="2.54296875" customWidth="1"/>
    <col min="261" max="262" width="6.54296875" customWidth="1"/>
    <col min="263" max="263" width="2.54296875" customWidth="1"/>
    <col min="264" max="265" width="7" customWidth="1"/>
    <col min="266" max="266" width="2.54296875" customWidth="1"/>
    <col min="267" max="268" width="6.81640625" customWidth="1"/>
    <col min="269" max="269" width="2.54296875" customWidth="1"/>
    <col min="270" max="271" width="6.453125" customWidth="1"/>
    <col min="272" max="272" width="2.81640625" customWidth="1"/>
    <col min="273" max="274" width="7.81640625" customWidth="1"/>
    <col min="275" max="275" width="2" customWidth="1"/>
    <col min="513" max="513" width="36" customWidth="1"/>
    <col min="514" max="515" width="7.453125" customWidth="1"/>
    <col min="516" max="516" width="2.54296875" customWidth="1"/>
    <col min="517" max="518" width="6.54296875" customWidth="1"/>
    <col min="519" max="519" width="2.54296875" customWidth="1"/>
    <col min="520" max="521" width="7" customWidth="1"/>
    <col min="522" max="522" width="2.54296875" customWidth="1"/>
    <col min="523" max="524" width="6.81640625" customWidth="1"/>
    <col min="525" max="525" width="2.54296875" customWidth="1"/>
    <col min="526" max="527" width="6.453125" customWidth="1"/>
    <col min="528" max="528" width="2.81640625" customWidth="1"/>
    <col min="529" max="530" width="7.81640625" customWidth="1"/>
    <col min="531" max="531" width="2" customWidth="1"/>
    <col min="769" max="769" width="36" customWidth="1"/>
    <col min="770" max="771" width="7.453125" customWidth="1"/>
    <col min="772" max="772" width="2.54296875" customWidth="1"/>
    <col min="773" max="774" width="6.54296875" customWidth="1"/>
    <col min="775" max="775" width="2.54296875" customWidth="1"/>
    <col min="776" max="777" width="7" customWidth="1"/>
    <col min="778" max="778" width="2.54296875" customWidth="1"/>
    <col min="779" max="780" width="6.81640625" customWidth="1"/>
    <col min="781" max="781" width="2.54296875" customWidth="1"/>
    <col min="782" max="783" width="6.453125" customWidth="1"/>
    <col min="784" max="784" width="2.81640625" customWidth="1"/>
    <col min="785" max="786" width="7.81640625" customWidth="1"/>
    <col min="787" max="787" width="2" customWidth="1"/>
    <col min="1025" max="1025" width="36" customWidth="1"/>
    <col min="1026" max="1027" width="7.453125" customWidth="1"/>
    <col min="1028" max="1028" width="2.54296875" customWidth="1"/>
    <col min="1029" max="1030" width="6.54296875" customWidth="1"/>
    <col min="1031" max="1031" width="2.54296875" customWidth="1"/>
    <col min="1032" max="1033" width="7" customWidth="1"/>
    <col min="1034" max="1034" width="2.54296875" customWidth="1"/>
    <col min="1035" max="1036" width="6.81640625" customWidth="1"/>
    <col min="1037" max="1037" width="2.54296875" customWidth="1"/>
    <col min="1038" max="1039" width="6.453125" customWidth="1"/>
    <col min="1040" max="1040" width="2.81640625" customWidth="1"/>
    <col min="1041" max="1042" width="7.81640625" customWidth="1"/>
    <col min="1043" max="1043" width="2" customWidth="1"/>
    <col min="1281" max="1281" width="36" customWidth="1"/>
    <col min="1282" max="1283" width="7.453125" customWidth="1"/>
    <col min="1284" max="1284" width="2.54296875" customWidth="1"/>
    <col min="1285" max="1286" width="6.54296875" customWidth="1"/>
    <col min="1287" max="1287" width="2.54296875" customWidth="1"/>
    <col min="1288" max="1289" width="7" customWidth="1"/>
    <col min="1290" max="1290" width="2.54296875" customWidth="1"/>
    <col min="1291" max="1292" width="6.81640625" customWidth="1"/>
    <col min="1293" max="1293" width="2.54296875" customWidth="1"/>
    <col min="1294" max="1295" width="6.453125" customWidth="1"/>
    <col min="1296" max="1296" width="2.81640625" customWidth="1"/>
    <col min="1297" max="1298" width="7.81640625" customWidth="1"/>
    <col min="1299" max="1299" width="2" customWidth="1"/>
    <col min="1537" max="1537" width="36" customWidth="1"/>
    <col min="1538" max="1539" width="7.453125" customWidth="1"/>
    <col min="1540" max="1540" width="2.54296875" customWidth="1"/>
    <col min="1541" max="1542" width="6.54296875" customWidth="1"/>
    <col min="1543" max="1543" width="2.54296875" customWidth="1"/>
    <col min="1544" max="1545" width="7" customWidth="1"/>
    <col min="1546" max="1546" width="2.54296875" customWidth="1"/>
    <col min="1547" max="1548" width="6.81640625" customWidth="1"/>
    <col min="1549" max="1549" width="2.54296875" customWidth="1"/>
    <col min="1550" max="1551" width="6.453125" customWidth="1"/>
    <col min="1552" max="1552" width="2.81640625" customWidth="1"/>
    <col min="1553" max="1554" width="7.81640625" customWidth="1"/>
    <col min="1555" max="1555" width="2" customWidth="1"/>
    <col min="1793" max="1793" width="36" customWidth="1"/>
    <col min="1794" max="1795" width="7.453125" customWidth="1"/>
    <col min="1796" max="1796" width="2.54296875" customWidth="1"/>
    <col min="1797" max="1798" width="6.54296875" customWidth="1"/>
    <col min="1799" max="1799" width="2.54296875" customWidth="1"/>
    <col min="1800" max="1801" width="7" customWidth="1"/>
    <col min="1802" max="1802" width="2.54296875" customWidth="1"/>
    <col min="1803" max="1804" width="6.81640625" customWidth="1"/>
    <col min="1805" max="1805" width="2.54296875" customWidth="1"/>
    <col min="1806" max="1807" width="6.453125" customWidth="1"/>
    <col min="1808" max="1808" width="2.81640625" customWidth="1"/>
    <col min="1809" max="1810" width="7.81640625" customWidth="1"/>
    <col min="1811" max="1811" width="2" customWidth="1"/>
    <col min="2049" max="2049" width="36" customWidth="1"/>
    <col min="2050" max="2051" width="7.453125" customWidth="1"/>
    <col min="2052" max="2052" width="2.54296875" customWidth="1"/>
    <col min="2053" max="2054" width="6.54296875" customWidth="1"/>
    <col min="2055" max="2055" width="2.54296875" customWidth="1"/>
    <col min="2056" max="2057" width="7" customWidth="1"/>
    <col min="2058" max="2058" width="2.54296875" customWidth="1"/>
    <col min="2059" max="2060" width="6.81640625" customWidth="1"/>
    <col min="2061" max="2061" width="2.54296875" customWidth="1"/>
    <col min="2062" max="2063" width="6.453125" customWidth="1"/>
    <col min="2064" max="2064" width="2.81640625" customWidth="1"/>
    <col min="2065" max="2066" width="7.81640625" customWidth="1"/>
    <col min="2067" max="2067" width="2" customWidth="1"/>
    <col min="2305" max="2305" width="36" customWidth="1"/>
    <col min="2306" max="2307" width="7.453125" customWidth="1"/>
    <col min="2308" max="2308" width="2.54296875" customWidth="1"/>
    <col min="2309" max="2310" width="6.54296875" customWidth="1"/>
    <col min="2311" max="2311" width="2.54296875" customWidth="1"/>
    <col min="2312" max="2313" width="7" customWidth="1"/>
    <col min="2314" max="2314" width="2.54296875" customWidth="1"/>
    <col min="2315" max="2316" width="6.81640625" customWidth="1"/>
    <col min="2317" max="2317" width="2.54296875" customWidth="1"/>
    <col min="2318" max="2319" width="6.453125" customWidth="1"/>
    <col min="2320" max="2320" width="2.81640625" customWidth="1"/>
    <col min="2321" max="2322" width="7.81640625" customWidth="1"/>
    <col min="2323" max="2323" width="2" customWidth="1"/>
    <col min="2561" max="2561" width="36" customWidth="1"/>
    <col min="2562" max="2563" width="7.453125" customWidth="1"/>
    <col min="2564" max="2564" width="2.54296875" customWidth="1"/>
    <col min="2565" max="2566" width="6.54296875" customWidth="1"/>
    <col min="2567" max="2567" width="2.54296875" customWidth="1"/>
    <col min="2568" max="2569" width="7" customWidth="1"/>
    <col min="2570" max="2570" width="2.54296875" customWidth="1"/>
    <col min="2571" max="2572" width="6.81640625" customWidth="1"/>
    <col min="2573" max="2573" width="2.54296875" customWidth="1"/>
    <col min="2574" max="2575" width="6.453125" customWidth="1"/>
    <col min="2576" max="2576" width="2.81640625" customWidth="1"/>
    <col min="2577" max="2578" width="7.81640625" customWidth="1"/>
    <col min="2579" max="2579" width="2" customWidth="1"/>
    <col min="2817" max="2817" width="36" customWidth="1"/>
    <col min="2818" max="2819" width="7.453125" customWidth="1"/>
    <col min="2820" max="2820" width="2.54296875" customWidth="1"/>
    <col min="2821" max="2822" width="6.54296875" customWidth="1"/>
    <col min="2823" max="2823" width="2.54296875" customWidth="1"/>
    <col min="2824" max="2825" width="7" customWidth="1"/>
    <col min="2826" max="2826" width="2.54296875" customWidth="1"/>
    <col min="2827" max="2828" width="6.81640625" customWidth="1"/>
    <col min="2829" max="2829" width="2.54296875" customWidth="1"/>
    <col min="2830" max="2831" width="6.453125" customWidth="1"/>
    <col min="2832" max="2832" width="2.81640625" customWidth="1"/>
    <col min="2833" max="2834" width="7.81640625" customWidth="1"/>
    <col min="2835" max="2835" width="2" customWidth="1"/>
    <col min="3073" max="3073" width="36" customWidth="1"/>
    <col min="3074" max="3075" width="7.453125" customWidth="1"/>
    <col min="3076" max="3076" width="2.54296875" customWidth="1"/>
    <col min="3077" max="3078" width="6.54296875" customWidth="1"/>
    <col min="3079" max="3079" width="2.54296875" customWidth="1"/>
    <col min="3080" max="3081" width="7" customWidth="1"/>
    <col min="3082" max="3082" width="2.54296875" customWidth="1"/>
    <col min="3083" max="3084" width="6.81640625" customWidth="1"/>
    <col min="3085" max="3085" width="2.54296875" customWidth="1"/>
    <col min="3086" max="3087" width="6.453125" customWidth="1"/>
    <col min="3088" max="3088" width="2.81640625" customWidth="1"/>
    <col min="3089" max="3090" width="7.81640625" customWidth="1"/>
    <col min="3091" max="3091" width="2" customWidth="1"/>
    <col min="3329" max="3329" width="36" customWidth="1"/>
    <col min="3330" max="3331" width="7.453125" customWidth="1"/>
    <col min="3332" max="3332" width="2.54296875" customWidth="1"/>
    <col min="3333" max="3334" width="6.54296875" customWidth="1"/>
    <col min="3335" max="3335" width="2.54296875" customWidth="1"/>
    <col min="3336" max="3337" width="7" customWidth="1"/>
    <col min="3338" max="3338" width="2.54296875" customWidth="1"/>
    <col min="3339" max="3340" width="6.81640625" customWidth="1"/>
    <col min="3341" max="3341" width="2.54296875" customWidth="1"/>
    <col min="3342" max="3343" width="6.453125" customWidth="1"/>
    <col min="3344" max="3344" width="2.81640625" customWidth="1"/>
    <col min="3345" max="3346" width="7.81640625" customWidth="1"/>
    <col min="3347" max="3347" width="2" customWidth="1"/>
    <col min="3585" max="3585" width="36" customWidth="1"/>
    <col min="3586" max="3587" width="7.453125" customWidth="1"/>
    <col min="3588" max="3588" width="2.54296875" customWidth="1"/>
    <col min="3589" max="3590" width="6.54296875" customWidth="1"/>
    <col min="3591" max="3591" width="2.54296875" customWidth="1"/>
    <col min="3592" max="3593" width="7" customWidth="1"/>
    <col min="3594" max="3594" width="2.54296875" customWidth="1"/>
    <col min="3595" max="3596" width="6.81640625" customWidth="1"/>
    <col min="3597" max="3597" width="2.54296875" customWidth="1"/>
    <col min="3598" max="3599" width="6.453125" customWidth="1"/>
    <col min="3600" max="3600" width="2.81640625" customWidth="1"/>
    <col min="3601" max="3602" width="7.81640625" customWidth="1"/>
    <col min="3603" max="3603" width="2" customWidth="1"/>
    <col min="3841" max="3841" width="36" customWidth="1"/>
    <col min="3842" max="3843" width="7.453125" customWidth="1"/>
    <col min="3844" max="3844" width="2.54296875" customWidth="1"/>
    <col min="3845" max="3846" width="6.54296875" customWidth="1"/>
    <col min="3847" max="3847" width="2.54296875" customWidth="1"/>
    <col min="3848" max="3849" width="7" customWidth="1"/>
    <col min="3850" max="3850" width="2.54296875" customWidth="1"/>
    <col min="3851" max="3852" width="6.81640625" customWidth="1"/>
    <col min="3853" max="3853" width="2.54296875" customWidth="1"/>
    <col min="3854" max="3855" width="6.453125" customWidth="1"/>
    <col min="3856" max="3856" width="2.81640625" customWidth="1"/>
    <col min="3857" max="3858" width="7.81640625" customWidth="1"/>
    <col min="3859" max="3859" width="2" customWidth="1"/>
    <col min="4097" max="4097" width="36" customWidth="1"/>
    <col min="4098" max="4099" width="7.453125" customWidth="1"/>
    <col min="4100" max="4100" width="2.54296875" customWidth="1"/>
    <col min="4101" max="4102" width="6.54296875" customWidth="1"/>
    <col min="4103" max="4103" width="2.54296875" customWidth="1"/>
    <col min="4104" max="4105" width="7" customWidth="1"/>
    <col min="4106" max="4106" width="2.54296875" customWidth="1"/>
    <col min="4107" max="4108" width="6.81640625" customWidth="1"/>
    <col min="4109" max="4109" width="2.54296875" customWidth="1"/>
    <col min="4110" max="4111" width="6.453125" customWidth="1"/>
    <col min="4112" max="4112" width="2.81640625" customWidth="1"/>
    <col min="4113" max="4114" width="7.81640625" customWidth="1"/>
    <col min="4115" max="4115" width="2" customWidth="1"/>
    <col min="4353" max="4353" width="36" customWidth="1"/>
    <col min="4354" max="4355" width="7.453125" customWidth="1"/>
    <col min="4356" max="4356" width="2.54296875" customWidth="1"/>
    <col min="4357" max="4358" width="6.54296875" customWidth="1"/>
    <col min="4359" max="4359" width="2.54296875" customWidth="1"/>
    <col min="4360" max="4361" width="7" customWidth="1"/>
    <col min="4362" max="4362" width="2.54296875" customWidth="1"/>
    <col min="4363" max="4364" width="6.81640625" customWidth="1"/>
    <col min="4365" max="4365" width="2.54296875" customWidth="1"/>
    <col min="4366" max="4367" width="6.453125" customWidth="1"/>
    <col min="4368" max="4368" width="2.81640625" customWidth="1"/>
    <col min="4369" max="4370" width="7.81640625" customWidth="1"/>
    <col min="4371" max="4371" width="2" customWidth="1"/>
    <col min="4609" max="4609" width="36" customWidth="1"/>
    <col min="4610" max="4611" width="7.453125" customWidth="1"/>
    <col min="4612" max="4612" width="2.54296875" customWidth="1"/>
    <col min="4613" max="4614" width="6.54296875" customWidth="1"/>
    <col min="4615" max="4615" width="2.54296875" customWidth="1"/>
    <col min="4616" max="4617" width="7" customWidth="1"/>
    <col min="4618" max="4618" width="2.54296875" customWidth="1"/>
    <col min="4619" max="4620" width="6.81640625" customWidth="1"/>
    <col min="4621" max="4621" width="2.54296875" customWidth="1"/>
    <col min="4622" max="4623" width="6.453125" customWidth="1"/>
    <col min="4624" max="4624" width="2.81640625" customWidth="1"/>
    <col min="4625" max="4626" width="7.81640625" customWidth="1"/>
    <col min="4627" max="4627" width="2" customWidth="1"/>
    <col min="4865" max="4865" width="36" customWidth="1"/>
    <col min="4866" max="4867" width="7.453125" customWidth="1"/>
    <col min="4868" max="4868" width="2.54296875" customWidth="1"/>
    <col min="4869" max="4870" width="6.54296875" customWidth="1"/>
    <col min="4871" max="4871" width="2.54296875" customWidth="1"/>
    <col min="4872" max="4873" width="7" customWidth="1"/>
    <col min="4874" max="4874" width="2.54296875" customWidth="1"/>
    <col min="4875" max="4876" width="6.81640625" customWidth="1"/>
    <col min="4877" max="4877" width="2.54296875" customWidth="1"/>
    <col min="4878" max="4879" width="6.453125" customWidth="1"/>
    <col min="4880" max="4880" width="2.81640625" customWidth="1"/>
    <col min="4881" max="4882" width="7.81640625" customWidth="1"/>
    <col min="4883" max="4883" width="2" customWidth="1"/>
    <col min="5121" max="5121" width="36" customWidth="1"/>
    <col min="5122" max="5123" width="7.453125" customWidth="1"/>
    <col min="5124" max="5124" width="2.54296875" customWidth="1"/>
    <col min="5125" max="5126" width="6.54296875" customWidth="1"/>
    <col min="5127" max="5127" width="2.54296875" customWidth="1"/>
    <col min="5128" max="5129" width="7" customWidth="1"/>
    <col min="5130" max="5130" width="2.54296875" customWidth="1"/>
    <col min="5131" max="5132" width="6.81640625" customWidth="1"/>
    <col min="5133" max="5133" width="2.54296875" customWidth="1"/>
    <col min="5134" max="5135" width="6.453125" customWidth="1"/>
    <col min="5136" max="5136" width="2.81640625" customWidth="1"/>
    <col min="5137" max="5138" width="7.81640625" customWidth="1"/>
    <col min="5139" max="5139" width="2" customWidth="1"/>
    <col min="5377" max="5377" width="36" customWidth="1"/>
    <col min="5378" max="5379" width="7.453125" customWidth="1"/>
    <col min="5380" max="5380" width="2.54296875" customWidth="1"/>
    <col min="5381" max="5382" width="6.54296875" customWidth="1"/>
    <col min="5383" max="5383" width="2.54296875" customWidth="1"/>
    <col min="5384" max="5385" width="7" customWidth="1"/>
    <col min="5386" max="5386" width="2.54296875" customWidth="1"/>
    <col min="5387" max="5388" width="6.81640625" customWidth="1"/>
    <col min="5389" max="5389" width="2.54296875" customWidth="1"/>
    <col min="5390" max="5391" width="6.453125" customWidth="1"/>
    <col min="5392" max="5392" width="2.81640625" customWidth="1"/>
    <col min="5393" max="5394" width="7.81640625" customWidth="1"/>
    <col min="5395" max="5395" width="2" customWidth="1"/>
    <col min="5633" max="5633" width="36" customWidth="1"/>
    <col min="5634" max="5635" width="7.453125" customWidth="1"/>
    <col min="5636" max="5636" width="2.54296875" customWidth="1"/>
    <col min="5637" max="5638" width="6.54296875" customWidth="1"/>
    <col min="5639" max="5639" width="2.54296875" customWidth="1"/>
    <col min="5640" max="5641" width="7" customWidth="1"/>
    <col min="5642" max="5642" width="2.54296875" customWidth="1"/>
    <col min="5643" max="5644" width="6.81640625" customWidth="1"/>
    <col min="5645" max="5645" width="2.54296875" customWidth="1"/>
    <col min="5646" max="5647" width="6.453125" customWidth="1"/>
    <col min="5648" max="5648" width="2.81640625" customWidth="1"/>
    <col min="5649" max="5650" width="7.81640625" customWidth="1"/>
    <col min="5651" max="5651" width="2" customWidth="1"/>
    <col min="5889" max="5889" width="36" customWidth="1"/>
    <col min="5890" max="5891" width="7.453125" customWidth="1"/>
    <col min="5892" max="5892" width="2.54296875" customWidth="1"/>
    <col min="5893" max="5894" width="6.54296875" customWidth="1"/>
    <col min="5895" max="5895" width="2.54296875" customWidth="1"/>
    <col min="5896" max="5897" width="7" customWidth="1"/>
    <col min="5898" max="5898" width="2.54296875" customWidth="1"/>
    <col min="5899" max="5900" width="6.81640625" customWidth="1"/>
    <col min="5901" max="5901" width="2.54296875" customWidth="1"/>
    <col min="5902" max="5903" width="6.453125" customWidth="1"/>
    <col min="5904" max="5904" width="2.81640625" customWidth="1"/>
    <col min="5905" max="5906" width="7.81640625" customWidth="1"/>
    <col min="5907" max="5907" width="2" customWidth="1"/>
    <col min="6145" max="6145" width="36" customWidth="1"/>
    <col min="6146" max="6147" width="7.453125" customWidth="1"/>
    <col min="6148" max="6148" width="2.54296875" customWidth="1"/>
    <col min="6149" max="6150" width="6.54296875" customWidth="1"/>
    <col min="6151" max="6151" width="2.54296875" customWidth="1"/>
    <col min="6152" max="6153" width="7" customWidth="1"/>
    <col min="6154" max="6154" width="2.54296875" customWidth="1"/>
    <col min="6155" max="6156" width="6.81640625" customWidth="1"/>
    <col min="6157" max="6157" width="2.54296875" customWidth="1"/>
    <col min="6158" max="6159" width="6.453125" customWidth="1"/>
    <col min="6160" max="6160" width="2.81640625" customWidth="1"/>
    <col min="6161" max="6162" width="7.81640625" customWidth="1"/>
    <col min="6163" max="6163" width="2" customWidth="1"/>
    <col min="6401" max="6401" width="36" customWidth="1"/>
    <col min="6402" max="6403" width="7.453125" customWidth="1"/>
    <col min="6404" max="6404" width="2.54296875" customWidth="1"/>
    <col min="6405" max="6406" width="6.54296875" customWidth="1"/>
    <col min="6407" max="6407" width="2.54296875" customWidth="1"/>
    <col min="6408" max="6409" width="7" customWidth="1"/>
    <col min="6410" max="6410" width="2.54296875" customWidth="1"/>
    <col min="6411" max="6412" width="6.81640625" customWidth="1"/>
    <col min="6413" max="6413" width="2.54296875" customWidth="1"/>
    <col min="6414" max="6415" width="6.453125" customWidth="1"/>
    <col min="6416" max="6416" width="2.81640625" customWidth="1"/>
    <col min="6417" max="6418" width="7.81640625" customWidth="1"/>
    <col min="6419" max="6419" width="2" customWidth="1"/>
    <col min="6657" max="6657" width="36" customWidth="1"/>
    <col min="6658" max="6659" width="7.453125" customWidth="1"/>
    <col min="6660" max="6660" width="2.54296875" customWidth="1"/>
    <col min="6661" max="6662" width="6.54296875" customWidth="1"/>
    <col min="6663" max="6663" width="2.54296875" customWidth="1"/>
    <col min="6664" max="6665" width="7" customWidth="1"/>
    <col min="6666" max="6666" width="2.54296875" customWidth="1"/>
    <col min="6667" max="6668" width="6.81640625" customWidth="1"/>
    <col min="6669" max="6669" width="2.54296875" customWidth="1"/>
    <col min="6670" max="6671" width="6.453125" customWidth="1"/>
    <col min="6672" max="6672" width="2.81640625" customWidth="1"/>
    <col min="6673" max="6674" width="7.81640625" customWidth="1"/>
    <col min="6675" max="6675" width="2" customWidth="1"/>
    <col min="6913" max="6913" width="36" customWidth="1"/>
    <col min="6914" max="6915" width="7.453125" customWidth="1"/>
    <col min="6916" max="6916" width="2.54296875" customWidth="1"/>
    <col min="6917" max="6918" width="6.54296875" customWidth="1"/>
    <col min="6919" max="6919" width="2.54296875" customWidth="1"/>
    <col min="6920" max="6921" width="7" customWidth="1"/>
    <col min="6922" max="6922" width="2.54296875" customWidth="1"/>
    <col min="6923" max="6924" width="6.81640625" customWidth="1"/>
    <col min="6925" max="6925" width="2.54296875" customWidth="1"/>
    <col min="6926" max="6927" width="6.453125" customWidth="1"/>
    <col min="6928" max="6928" width="2.81640625" customWidth="1"/>
    <col min="6929" max="6930" width="7.81640625" customWidth="1"/>
    <col min="6931" max="6931" width="2" customWidth="1"/>
    <col min="7169" max="7169" width="36" customWidth="1"/>
    <col min="7170" max="7171" width="7.453125" customWidth="1"/>
    <col min="7172" max="7172" width="2.54296875" customWidth="1"/>
    <col min="7173" max="7174" width="6.54296875" customWidth="1"/>
    <col min="7175" max="7175" width="2.54296875" customWidth="1"/>
    <col min="7176" max="7177" width="7" customWidth="1"/>
    <col min="7178" max="7178" width="2.54296875" customWidth="1"/>
    <col min="7179" max="7180" width="6.81640625" customWidth="1"/>
    <col min="7181" max="7181" width="2.54296875" customWidth="1"/>
    <col min="7182" max="7183" width="6.453125" customWidth="1"/>
    <col min="7184" max="7184" width="2.81640625" customWidth="1"/>
    <col min="7185" max="7186" width="7.81640625" customWidth="1"/>
    <col min="7187" max="7187" width="2" customWidth="1"/>
    <col min="7425" max="7425" width="36" customWidth="1"/>
    <col min="7426" max="7427" width="7.453125" customWidth="1"/>
    <col min="7428" max="7428" width="2.54296875" customWidth="1"/>
    <col min="7429" max="7430" width="6.54296875" customWidth="1"/>
    <col min="7431" max="7431" width="2.54296875" customWidth="1"/>
    <col min="7432" max="7433" width="7" customWidth="1"/>
    <col min="7434" max="7434" width="2.54296875" customWidth="1"/>
    <col min="7435" max="7436" width="6.81640625" customWidth="1"/>
    <col min="7437" max="7437" width="2.54296875" customWidth="1"/>
    <col min="7438" max="7439" width="6.453125" customWidth="1"/>
    <col min="7440" max="7440" width="2.81640625" customWidth="1"/>
    <col min="7441" max="7442" width="7.81640625" customWidth="1"/>
    <col min="7443" max="7443" width="2" customWidth="1"/>
    <col min="7681" max="7681" width="36" customWidth="1"/>
    <col min="7682" max="7683" width="7.453125" customWidth="1"/>
    <col min="7684" max="7684" width="2.54296875" customWidth="1"/>
    <col min="7685" max="7686" width="6.54296875" customWidth="1"/>
    <col min="7687" max="7687" width="2.54296875" customWidth="1"/>
    <col min="7688" max="7689" width="7" customWidth="1"/>
    <col min="7690" max="7690" width="2.54296875" customWidth="1"/>
    <col min="7691" max="7692" width="6.81640625" customWidth="1"/>
    <col min="7693" max="7693" width="2.54296875" customWidth="1"/>
    <col min="7694" max="7695" width="6.453125" customWidth="1"/>
    <col min="7696" max="7696" width="2.81640625" customWidth="1"/>
    <col min="7697" max="7698" width="7.81640625" customWidth="1"/>
    <col min="7699" max="7699" width="2" customWidth="1"/>
    <col min="7937" max="7937" width="36" customWidth="1"/>
    <col min="7938" max="7939" width="7.453125" customWidth="1"/>
    <col min="7940" max="7940" width="2.54296875" customWidth="1"/>
    <col min="7941" max="7942" width="6.54296875" customWidth="1"/>
    <col min="7943" max="7943" width="2.54296875" customWidth="1"/>
    <col min="7944" max="7945" width="7" customWidth="1"/>
    <col min="7946" max="7946" width="2.54296875" customWidth="1"/>
    <col min="7947" max="7948" width="6.81640625" customWidth="1"/>
    <col min="7949" max="7949" width="2.54296875" customWidth="1"/>
    <col min="7950" max="7951" width="6.453125" customWidth="1"/>
    <col min="7952" max="7952" width="2.81640625" customWidth="1"/>
    <col min="7953" max="7954" width="7.81640625" customWidth="1"/>
    <col min="7955" max="7955" width="2" customWidth="1"/>
    <col min="8193" max="8193" width="36" customWidth="1"/>
    <col min="8194" max="8195" width="7.453125" customWidth="1"/>
    <col min="8196" max="8196" width="2.54296875" customWidth="1"/>
    <col min="8197" max="8198" width="6.54296875" customWidth="1"/>
    <col min="8199" max="8199" width="2.54296875" customWidth="1"/>
    <col min="8200" max="8201" width="7" customWidth="1"/>
    <col min="8202" max="8202" width="2.54296875" customWidth="1"/>
    <col min="8203" max="8204" width="6.81640625" customWidth="1"/>
    <col min="8205" max="8205" width="2.54296875" customWidth="1"/>
    <col min="8206" max="8207" width="6.453125" customWidth="1"/>
    <col min="8208" max="8208" width="2.81640625" customWidth="1"/>
    <col min="8209" max="8210" width="7.81640625" customWidth="1"/>
    <col min="8211" max="8211" width="2" customWidth="1"/>
    <col min="8449" max="8449" width="36" customWidth="1"/>
    <col min="8450" max="8451" width="7.453125" customWidth="1"/>
    <col min="8452" max="8452" width="2.54296875" customWidth="1"/>
    <col min="8453" max="8454" width="6.54296875" customWidth="1"/>
    <col min="8455" max="8455" width="2.54296875" customWidth="1"/>
    <col min="8456" max="8457" width="7" customWidth="1"/>
    <col min="8458" max="8458" width="2.54296875" customWidth="1"/>
    <col min="8459" max="8460" width="6.81640625" customWidth="1"/>
    <col min="8461" max="8461" width="2.54296875" customWidth="1"/>
    <col min="8462" max="8463" width="6.453125" customWidth="1"/>
    <col min="8464" max="8464" width="2.81640625" customWidth="1"/>
    <col min="8465" max="8466" width="7.81640625" customWidth="1"/>
    <col min="8467" max="8467" width="2" customWidth="1"/>
    <col min="8705" max="8705" width="36" customWidth="1"/>
    <col min="8706" max="8707" width="7.453125" customWidth="1"/>
    <col min="8708" max="8708" width="2.54296875" customWidth="1"/>
    <col min="8709" max="8710" width="6.54296875" customWidth="1"/>
    <col min="8711" max="8711" width="2.54296875" customWidth="1"/>
    <col min="8712" max="8713" width="7" customWidth="1"/>
    <col min="8714" max="8714" width="2.54296875" customWidth="1"/>
    <col min="8715" max="8716" width="6.81640625" customWidth="1"/>
    <col min="8717" max="8717" width="2.54296875" customWidth="1"/>
    <col min="8718" max="8719" width="6.453125" customWidth="1"/>
    <col min="8720" max="8720" width="2.81640625" customWidth="1"/>
    <col min="8721" max="8722" width="7.81640625" customWidth="1"/>
    <col min="8723" max="8723" width="2" customWidth="1"/>
    <col min="8961" max="8961" width="36" customWidth="1"/>
    <col min="8962" max="8963" width="7.453125" customWidth="1"/>
    <col min="8964" max="8964" width="2.54296875" customWidth="1"/>
    <col min="8965" max="8966" width="6.54296875" customWidth="1"/>
    <col min="8967" max="8967" width="2.54296875" customWidth="1"/>
    <col min="8968" max="8969" width="7" customWidth="1"/>
    <col min="8970" max="8970" width="2.54296875" customWidth="1"/>
    <col min="8971" max="8972" width="6.81640625" customWidth="1"/>
    <col min="8973" max="8973" width="2.54296875" customWidth="1"/>
    <col min="8974" max="8975" width="6.453125" customWidth="1"/>
    <col min="8976" max="8976" width="2.81640625" customWidth="1"/>
    <col min="8977" max="8978" width="7.81640625" customWidth="1"/>
    <col min="8979" max="8979" width="2" customWidth="1"/>
    <col min="9217" max="9217" width="36" customWidth="1"/>
    <col min="9218" max="9219" width="7.453125" customWidth="1"/>
    <col min="9220" max="9220" width="2.54296875" customWidth="1"/>
    <col min="9221" max="9222" width="6.54296875" customWidth="1"/>
    <col min="9223" max="9223" width="2.54296875" customWidth="1"/>
    <col min="9224" max="9225" width="7" customWidth="1"/>
    <col min="9226" max="9226" width="2.54296875" customWidth="1"/>
    <col min="9227" max="9228" width="6.81640625" customWidth="1"/>
    <col min="9229" max="9229" width="2.54296875" customWidth="1"/>
    <col min="9230" max="9231" width="6.453125" customWidth="1"/>
    <col min="9232" max="9232" width="2.81640625" customWidth="1"/>
    <col min="9233" max="9234" width="7.81640625" customWidth="1"/>
    <col min="9235" max="9235" width="2" customWidth="1"/>
    <col min="9473" max="9473" width="36" customWidth="1"/>
    <col min="9474" max="9475" width="7.453125" customWidth="1"/>
    <col min="9476" max="9476" width="2.54296875" customWidth="1"/>
    <col min="9477" max="9478" width="6.54296875" customWidth="1"/>
    <col min="9479" max="9479" width="2.54296875" customWidth="1"/>
    <col min="9480" max="9481" width="7" customWidth="1"/>
    <col min="9482" max="9482" width="2.54296875" customWidth="1"/>
    <col min="9483" max="9484" width="6.81640625" customWidth="1"/>
    <col min="9485" max="9485" width="2.54296875" customWidth="1"/>
    <col min="9486" max="9487" width="6.453125" customWidth="1"/>
    <col min="9488" max="9488" width="2.81640625" customWidth="1"/>
    <col min="9489" max="9490" width="7.81640625" customWidth="1"/>
    <col min="9491" max="9491" width="2" customWidth="1"/>
    <col min="9729" max="9729" width="36" customWidth="1"/>
    <col min="9730" max="9731" width="7.453125" customWidth="1"/>
    <col min="9732" max="9732" width="2.54296875" customWidth="1"/>
    <col min="9733" max="9734" width="6.54296875" customWidth="1"/>
    <col min="9735" max="9735" width="2.54296875" customWidth="1"/>
    <col min="9736" max="9737" width="7" customWidth="1"/>
    <col min="9738" max="9738" width="2.54296875" customWidth="1"/>
    <col min="9739" max="9740" width="6.81640625" customWidth="1"/>
    <col min="9741" max="9741" width="2.54296875" customWidth="1"/>
    <col min="9742" max="9743" width="6.453125" customWidth="1"/>
    <col min="9744" max="9744" width="2.81640625" customWidth="1"/>
    <col min="9745" max="9746" width="7.81640625" customWidth="1"/>
    <col min="9747" max="9747" width="2" customWidth="1"/>
    <col min="9985" max="9985" width="36" customWidth="1"/>
    <col min="9986" max="9987" width="7.453125" customWidth="1"/>
    <col min="9988" max="9988" width="2.54296875" customWidth="1"/>
    <col min="9989" max="9990" width="6.54296875" customWidth="1"/>
    <col min="9991" max="9991" width="2.54296875" customWidth="1"/>
    <col min="9992" max="9993" width="7" customWidth="1"/>
    <col min="9994" max="9994" width="2.54296875" customWidth="1"/>
    <col min="9995" max="9996" width="6.81640625" customWidth="1"/>
    <col min="9997" max="9997" width="2.54296875" customWidth="1"/>
    <col min="9998" max="9999" width="6.453125" customWidth="1"/>
    <col min="10000" max="10000" width="2.81640625" customWidth="1"/>
    <col min="10001" max="10002" width="7.81640625" customWidth="1"/>
    <col min="10003" max="10003" width="2" customWidth="1"/>
    <col min="10241" max="10241" width="36" customWidth="1"/>
    <col min="10242" max="10243" width="7.453125" customWidth="1"/>
    <col min="10244" max="10244" width="2.54296875" customWidth="1"/>
    <col min="10245" max="10246" width="6.54296875" customWidth="1"/>
    <col min="10247" max="10247" width="2.54296875" customWidth="1"/>
    <col min="10248" max="10249" width="7" customWidth="1"/>
    <col min="10250" max="10250" width="2.54296875" customWidth="1"/>
    <col min="10251" max="10252" width="6.81640625" customWidth="1"/>
    <col min="10253" max="10253" width="2.54296875" customWidth="1"/>
    <col min="10254" max="10255" width="6.453125" customWidth="1"/>
    <col min="10256" max="10256" width="2.81640625" customWidth="1"/>
    <col min="10257" max="10258" width="7.81640625" customWidth="1"/>
    <col min="10259" max="10259" width="2" customWidth="1"/>
    <col min="10497" max="10497" width="36" customWidth="1"/>
    <col min="10498" max="10499" width="7.453125" customWidth="1"/>
    <col min="10500" max="10500" width="2.54296875" customWidth="1"/>
    <col min="10501" max="10502" width="6.54296875" customWidth="1"/>
    <col min="10503" max="10503" width="2.54296875" customWidth="1"/>
    <col min="10504" max="10505" width="7" customWidth="1"/>
    <col min="10506" max="10506" width="2.54296875" customWidth="1"/>
    <col min="10507" max="10508" width="6.81640625" customWidth="1"/>
    <col min="10509" max="10509" width="2.54296875" customWidth="1"/>
    <col min="10510" max="10511" width="6.453125" customWidth="1"/>
    <col min="10512" max="10512" width="2.81640625" customWidth="1"/>
    <col min="10513" max="10514" width="7.81640625" customWidth="1"/>
    <col min="10515" max="10515" width="2" customWidth="1"/>
    <col min="10753" max="10753" width="36" customWidth="1"/>
    <col min="10754" max="10755" width="7.453125" customWidth="1"/>
    <col min="10756" max="10756" width="2.54296875" customWidth="1"/>
    <col min="10757" max="10758" width="6.54296875" customWidth="1"/>
    <col min="10759" max="10759" width="2.54296875" customWidth="1"/>
    <col min="10760" max="10761" width="7" customWidth="1"/>
    <col min="10762" max="10762" width="2.54296875" customWidth="1"/>
    <col min="10763" max="10764" width="6.81640625" customWidth="1"/>
    <col min="10765" max="10765" width="2.54296875" customWidth="1"/>
    <col min="10766" max="10767" width="6.453125" customWidth="1"/>
    <col min="10768" max="10768" width="2.81640625" customWidth="1"/>
    <col min="10769" max="10770" width="7.81640625" customWidth="1"/>
    <col min="10771" max="10771" width="2" customWidth="1"/>
    <col min="11009" max="11009" width="36" customWidth="1"/>
    <col min="11010" max="11011" width="7.453125" customWidth="1"/>
    <col min="11012" max="11012" width="2.54296875" customWidth="1"/>
    <col min="11013" max="11014" width="6.54296875" customWidth="1"/>
    <col min="11015" max="11015" width="2.54296875" customWidth="1"/>
    <col min="11016" max="11017" width="7" customWidth="1"/>
    <col min="11018" max="11018" width="2.54296875" customWidth="1"/>
    <col min="11019" max="11020" width="6.81640625" customWidth="1"/>
    <col min="11021" max="11021" width="2.54296875" customWidth="1"/>
    <col min="11022" max="11023" width="6.453125" customWidth="1"/>
    <col min="11024" max="11024" width="2.81640625" customWidth="1"/>
    <col min="11025" max="11026" width="7.81640625" customWidth="1"/>
    <col min="11027" max="11027" width="2" customWidth="1"/>
    <col min="11265" max="11265" width="36" customWidth="1"/>
    <col min="11266" max="11267" width="7.453125" customWidth="1"/>
    <col min="11268" max="11268" width="2.54296875" customWidth="1"/>
    <col min="11269" max="11270" width="6.54296875" customWidth="1"/>
    <col min="11271" max="11271" width="2.54296875" customWidth="1"/>
    <col min="11272" max="11273" width="7" customWidth="1"/>
    <col min="11274" max="11274" width="2.54296875" customWidth="1"/>
    <col min="11275" max="11276" width="6.81640625" customWidth="1"/>
    <col min="11277" max="11277" width="2.54296875" customWidth="1"/>
    <col min="11278" max="11279" width="6.453125" customWidth="1"/>
    <col min="11280" max="11280" width="2.81640625" customWidth="1"/>
    <col min="11281" max="11282" width="7.81640625" customWidth="1"/>
    <col min="11283" max="11283" width="2" customWidth="1"/>
    <col min="11521" max="11521" width="36" customWidth="1"/>
    <col min="11522" max="11523" width="7.453125" customWidth="1"/>
    <col min="11524" max="11524" width="2.54296875" customWidth="1"/>
    <col min="11525" max="11526" width="6.54296875" customWidth="1"/>
    <col min="11527" max="11527" width="2.54296875" customWidth="1"/>
    <col min="11528" max="11529" width="7" customWidth="1"/>
    <col min="11530" max="11530" width="2.54296875" customWidth="1"/>
    <col min="11531" max="11532" width="6.81640625" customWidth="1"/>
    <col min="11533" max="11533" width="2.54296875" customWidth="1"/>
    <col min="11534" max="11535" width="6.453125" customWidth="1"/>
    <col min="11536" max="11536" width="2.81640625" customWidth="1"/>
    <col min="11537" max="11538" width="7.81640625" customWidth="1"/>
    <col min="11539" max="11539" width="2" customWidth="1"/>
    <col min="11777" max="11777" width="36" customWidth="1"/>
    <col min="11778" max="11779" width="7.453125" customWidth="1"/>
    <col min="11780" max="11780" width="2.54296875" customWidth="1"/>
    <col min="11781" max="11782" width="6.54296875" customWidth="1"/>
    <col min="11783" max="11783" width="2.54296875" customWidth="1"/>
    <col min="11784" max="11785" width="7" customWidth="1"/>
    <col min="11786" max="11786" width="2.54296875" customWidth="1"/>
    <col min="11787" max="11788" width="6.81640625" customWidth="1"/>
    <col min="11789" max="11789" width="2.54296875" customWidth="1"/>
    <col min="11790" max="11791" width="6.453125" customWidth="1"/>
    <col min="11792" max="11792" width="2.81640625" customWidth="1"/>
    <col min="11793" max="11794" width="7.81640625" customWidth="1"/>
    <col min="11795" max="11795" width="2" customWidth="1"/>
    <col min="12033" max="12033" width="36" customWidth="1"/>
    <col min="12034" max="12035" width="7.453125" customWidth="1"/>
    <col min="12036" max="12036" width="2.54296875" customWidth="1"/>
    <col min="12037" max="12038" width="6.54296875" customWidth="1"/>
    <col min="12039" max="12039" width="2.54296875" customWidth="1"/>
    <col min="12040" max="12041" width="7" customWidth="1"/>
    <col min="12042" max="12042" width="2.54296875" customWidth="1"/>
    <col min="12043" max="12044" width="6.81640625" customWidth="1"/>
    <col min="12045" max="12045" width="2.54296875" customWidth="1"/>
    <col min="12046" max="12047" width="6.453125" customWidth="1"/>
    <col min="12048" max="12048" width="2.81640625" customWidth="1"/>
    <col min="12049" max="12050" width="7.81640625" customWidth="1"/>
    <col min="12051" max="12051" width="2" customWidth="1"/>
    <col min="12289" max="12289" width="36" customWidth="1"/>
    <col min="12290" max="12291" width="7.453125" customWidth="1"/>
    <col min="12292" max="12292" width="2.54296875" customWidth="1"/>
    <col min="12293" max="12294" width="6.54296875" customWidth="1"/>
    <col min="12295" max="12295" width="2.54296875" customWidth="1"/>
    <col min="12296" max="12297" width="7" customWidth="1"/>
    <col min="12298" max="12298" width="2.54296875" customWidth="1"/>
    <col min="12299" max="12300" width="6.81640625" customWidth="1"/>
    <col min="12301" max="12301" width="2.54296875" customWidth="1"/>
    <col min="12302" max="12303" width="6.453125" customWidth="1"/>
    <col min="12304" max="12304" width="2.81640625" customWidth="1"/>
    <col min="12305" max="12306" width="7.81640625" customWidth="1"/>
    <col min="12307" max="12307" width="2" customWidth="1"/>
    <col min="12545" max="12545" width="36" customWidth="1"/>
    <col min="12546" max="12547" width="7.453125" customWidth="1"/>
    <col min="12548" max="12548" width="2.54296875" customWidth="1"/>
    <col min="12549" max="12550" width="6.54296875" customWidth="1"/>
    <col min="12551" max="12551" width="2.54296875" customWidth="1"/>
    <col min="12552" max="12553" width="7" customWidth="1"/>
    <col min="12554" max="12554" width="2.54296875" customWidth="1"/>
    <col min="12555" max="12556" width="6.81640625" customWidth="1"/>
    <col min="12557" max="12557" width="2.54296875" customWidth="1"/>
    <col min="12558" max="12559" width="6.453125" customWidth="1"/>
    <col min="12560" max="12560" width="2.81640625" customWidth="1"/>
    <col min="12561" max="12562" width="7.81640625" customWidth="1"/>
    <col min="12563" max="12563" width="2" customWidth="1"/>
    <col min="12801" max="12801" width="36" customWidth="1"/>
    <col min="12802" max="12803" width="7.453125" customWidth="1"/>
    <col min="12804" max="12804" width="2.54296875" customWidth="1"/>
    <col min="12805" max="12806" width="6.54296875" customWidth="1"/>
    <col min="12807" max="12807" width="2.54296875" customWidth="1"/>
    <col min="12808" max="12809" width="7" customWidth="1"/>
    <col min="12810" max="12810" width="2.54296875" customWidth="1"/>
    <col min="12811" max="12812" width="6.81640625" customWidth="1"/>
    <col min="12813" max="12813" width="2.54296875" customWidth="1"/>
    <col min="12814" max="12815" width="6.453125" customWidth="1"/>
    <col min="12816" max="12816" width="2.81640625" customWidth="1"/>
    <col min="12817" max="12818" width="7.81640625" customWidth="1"/>
    <col min="12819" max="12819" width="2" customWidth="1"/>
    <col min="13057" max="13057" width="36" customWidth="1"/>
    <col min="13058" max="13059" width="7.453125" customWidth="1"/>
    <col min="13060" max="13060" width="2.54296875" customWidth="1"/>
    <col min="13061" max="13062" width="6.54296875" customWidth="1"/>
    <col min="13063" max="13063" width="2.54296875" customWidth="1"/>
    <col min="13064" max="13065" width="7" customWidth="1"/>
    <col min="13066" max="13066" width="2.54296875" customWidth="1"/>
    <col min="13067" max="13068" width="6.81640625" customWidth="1"/>
    <col min="13069" max="13069" width="2.54296875" customWidth="1"/>
    <col min="13070" max="13071" width="6.453125" customWidth="1"/>
    <col min="13072" max="13072" width="2.81640625" customWidth="1"/>
    <col min="13073" max="13074" width="7.81640625" customWidth="1"/>
    <col min="13075" max="13075" width="2" customWidth="1"/>
    <col min="13313" max="13313" width="36" customWidth="1"/>
    <col min="13314" max="13315" width="7.453125" customWidth="1"/>
    <col min="13316" max="13316" width="2.54296875" customWidth="1"/>
    <col min="13317" max="13318" width="6.54296875" customWidth="1"/>
    <col min="13319" max="13319" width="2.54296875" customWidth="1"/>
    <col min="13320" max="13321" width="7" customWidth="1"/>
    <col min="13322" max="13322" width="2.54296875" customWidth="1"/>
    <col min="13323" max="13324" width="6.81640625" customWidth="1"/>
    <col min="13325" max="13325" width="2.54296875" customWidth="1"/>
    <col min="13326" max="13327" width="6.453125" customWidth="1"/>
    <col min="13328" max="13328" width="2.81640625" customWidth="1"/>
    <col min="13329" max="13330" width="7.81640625" customWidth="1"/>
    <col min="13331" max="13331" width="2" customWidth="1"/>
    <col min="13569" max="13569" width="36" customWidth="1"/>
    <col min="13570" max="13571" width="7.453125" customWidth="1"/>
    <col min="13572" max="13572" width="2.54296875" customWidth="1"/>
    <col min="13573" max="13574" width="6.54296875" customWidth="1"/>
    <col min="13575" max="13575" width="2.54296875" customWidth="1"/>
    <col min="13576" max="13577" width="7" customWidth="1"/>
    <col min="13578" max="13578" width="2.54296875" customWidth="1"/>
    <col min="13579" max="13580" width="6.81640625" customWidth="1"/>
    <col min="13581" max="13581" width="2.54296875" customWidth="1"/>
    <col min="13582" max="13583" width="6.453125" customWidth="1"/>
    <col min="13584" max="13584" width="2.81640625" customWidth="1"/>
    <col min="13585" max="13586" width="7.81640625" customWidth="1"/>
    <col min="13587" max="13587" width="2" customWidth="1"/>
    <col min="13825" max="13825" width="36" customWidth="1"/>
    <col min="13826" max="13827" width="7.453125" customWidth="1"/>
    <col min="13828" max="13828" width="2.54296875" customWidth="1"/>
    <col min="13829" max="13830" width="6.54296875" customWidth="1"/>
    <col min="13831" max="13831" width="2.54296875" customWidth="1"/>
    <col min="13832" max="13833" width="7" customWidth="1"/>
    <col min="13834" max="13834" width="2.54296875" customWidth="1"/>
    <col min="13835" max="13836" width="6.81640625" customWidth="1"/>
    <col min="13837" max="13837" width="2.54296875" customWidth="1"/>
    <col min="13838" max="13839" width="6.453125" customWidth="1"/>
    <col min="13840" max="13840" width="2.81640625" customWidth="1"/>
    <col min="13841" max="13842" width="7.81640625" customWidth="1"/>
    <col min="13843" max="13843" width="2" customWidth="1"/>
    <col min="14081" max="14081" width="36" customWidth="1"/>
    <col min="14082" max="14083" width="7.453125" customWidth="1"/>
    <col min="14084" max="14084" width="2.54296875" customWidth="1"/>
    <col min="14085" max="14086" width="6.54296875" customWidth="1"/>
    <col min="14087" max="14087" width="2.54296875" customWidth="1"/>
    <col min="14088" max="14089" width="7" customWidth="1"/>
    <col min="14090" max="14090" width="2.54296875" customWidth="1"/>
    <col min="14091" max="14092" width="6.81640625" customWidth="1"/>
    <col min="14093" max="14093" width="2.54296875" customWidth="1"/>
    <col min="14094" max="14095" width="6.453125" customWidth="1"/>
    <col min="14096" max="14096" width="2.81640625" customWidth="1"/>
    <col min="14097" max="14098" width="7.81640625" customWidth="1"/>
    <col min="14099" max="14099" width="2" customWidth="1"/>
    <col min="14337" max="14337" width="36" customWidth="1"/>
    <col min="14338" max="14339" width="7.453125" customWidth="1"/>
    <col min="14340" max="14340" width="2.54296875" customWidth="1"/>
    <col min="14341" max="14342" width="6.54296875" customWidth="1"/>
    <col min="14343" max="14343" width="2.54296875" customWidth="1"/>
    <col min="14344" max="14345" width="7" customWidth="1"/>
    <col min="14346" max="14346" width="2.54296875" customWidth="1"/>
    <col min="14347" max="14348" width="6.81640625" customWidth="1"/>
    <col min="14349" max="14349" width="2.54296875" customWidth="1"/>
    <col min="14350" max="14351" width="6.453125" customWidth="1"/>
    <col min="14352" max="14352" width="2.81640625" customWidth="1"/>
    <col min="14353" max="14354" width="7.81640625" customWidth="1"/>
    <col min="14355" max="14355" width="2" customWidth="1"/>
    <col min="14593" max="14593" width="36" customWidth="1"/>
    <col min="14594" max="14595" width="7.453125" customWidth="1"/>
    <col min="14596" max="14596" width="2.54296875" customWidth="1"/>
    <col min="14597" max="14598" width="6.54296875" customWidth="1"/>
    <col min="14599" max="14599" width="2.54296875" customWidth="1"/>
    <col min="14600" max="14601" width="7" customWidth="1"/>
    <col min="14602" max="14602" width="2.54296875" customWidth="1"/>
    <col min="14603" max="14604" width="6.81640625" customWidth="1"/>
    <col min="14605" max="14605" width="2.54296875" customWidth="1"/>
    <col min="14606" max="14607" width="6.453125" customWidth="1"/>
    <col min="14608" max="14608" width="2.81640625" customWidth="1"/>
    <col min="14609" max="14610" width="7.81640625" customWidth="1"/>
    <col min="14611" max="14611" width="2" customWidth="1"/>
    <col min="14849" max="14849" width="36" customWidth="1"/>
    <col min="14850" max="14851" width="7.453125" customWidth="1"/>
    <col min="14852" max="14852" width="2.54296875" customWidth="1"/>
    <col min="14853" max="14854" width="6.54296875" customWidth="1"/>
    <col min="14855" max="14855" width="2.54296875" customWidth="1"/>
    <col min="14856" max="14857" width="7" customWidth="1"/>
    <col min="14858" max="14858" width="2.54296875" customWidth="1"/>
    <col min="14859" max="14860" width="6.81640625" customWidth="1"/>
    <col min="14861" max="14861" width="2.54296875" customWidth="1"/>
    <col min="14862" max="14863" width="6.453125" customWidth="1"/>
    <col min="14864" max="14864" width="2.81640625" customWidth="1"/>
    <col min="14865" max="14866" width="7.81640625" customWidth="1"/>
    <col min="14867" max="14867" width="2" customWidth="1"/>
    <col min="15105" max="15105" width="36" customWidth="1"/>
    <col min="15106" max="15107" width="7.453125" customWidth="1"/>
    <col min="15108" max="15108" width="2.54296875" customWidth="1"/>
    <col min="15109" max="15110" width="6.54296875" customWidth="1"/>
    <col min="15111" max="15111" width="2.54296875" customWidth="1"/>
    <col min="15112" max="15113" width="7" customWidth="1"/>
    <col min="15114" max="15114" width="2.54296875" customWidth="1"/>
    <col min="15115" max="15116" width="6.81640625" customWidth="1"/>
    <col min="15117" max="15117" width="2.54296875" customWidth="1"/>
    <col min="15118" max="15119" width="6.453125" customWidth="1"/>
    <col min="15120" max="15120" width="2.81640625" customWidth="1"/>
    <col min="15121" max="15122" width="7.81640625" customWidth="1"/>
    <col min="15123" max="15123" width="2" customWidth="1"/>
    <col min="15361" max="15361" width="36" customWidth="1"/>
    <col min="15362" max="15363" width="7.453125" customWidth="1"/>
    <col min="15364" max="15364" width="2.54296875" customWidth="1"/>
    <col min="15365" max="15366" width="6.54296875" customWidth="1"/>
    <col min="15367" max="15367" width="2.54296875" customWidth="1"/>
    <col min="15368" max="15369" width="7" customWidth="1"/>
    <col min="15370" max="15370" width="2.54296875" customWidth="1"/>
    <col min="15371" max="15372" width="6.81640625" customWidth="1"/>
    <col min="15373" max="15373" width="2.54296875" customWidth="1"/>
    <col min="15374" max="15375" width="6.453125" customWidth="1"/>
    <col min="15376" max="15376" width="2.81640625" customWidth="1"/>
    <col min="15377" max="15378" width="7.81640625" customWidth="1"/>
    <col min="15379" max="15379" width="2" customWidth="1"/>
    <col min="15617" max="15617" width="36" customWidth="1"/>
    <col min="15618" max="15619" width="7.453125" customWidth="1"/>
    <col min="15620" max="15620" width="2.54296875" customWidth="1"/>
    <col min="15621" max="15622" width="6.54296875" customWidth="1"/>
    <col min="15623" max="15623" width="2.54296875" customWidth="1"/>
    <col min="15624" max="15625" width="7" customWidth="1"/>
    <col min="15626" max="15626" width="2.54296875" customWidth="1"/>
    <col min="15627" max="15628" width="6.81640625" customWidth="1"/>
    <col min="15629" max="15629" width="2.54296875" customWidth="1"/>
    <col min="15630" max="15631" width="6.453125" customWidth="1"/>
    <col min="15632" max="15632" width="2.81640625" customWidth="1"/>
    <col min="15633" max="15634" width="7.81640625" customWidth="1"/>
    <col min="15635" max="15635" width="2" customWidth="1"/>
    <col min="15873" max="15873" width="36" customWidth="1"/>
    <col min="15874" max="15875" width="7.453125" customWidth="1"/>
    <col min="15876" max="15876" width="2.54296875" customWidth="1"/>
    <col min="15877" max="15878" width="6.54296875" customWidth="1"/>
    <col min="15879" max="15879" width="2.54296875" customWidth="1"/>
    <col min="15880" max="15881" width="7" customWidth="1"/>
    <col min="15882" max="15882" width="2.54296875" customWidth="1"/>
    <col min="15883" max="15884" width="6.81640625" customWidth="1"/>
    <col min="15885" max="15885" width="2.54296875" customWidth="1"/>
    <col min="15886" max="15887" width="6.453125" customWidth="1"/>
    <col min="15888" max="15888" width="2.81640625" customWidth="1"/>
    <col min="15889" max="15890" width="7.81640625" customWidth="1"/>
    <col min="15891" max="15891" width="2" customWidth="1"/>
    <col min="16129" max="16129" width="36" customWidth="1"/>
    <col min="16130" max="16131" width="7.453125" customWidth="1"/>
    <col min="16132" max="16132" width="2.54296875" customWidth="1"/>
    <col min="16133" max="16134" width="6.54296875" customWidth="1"/>
    <col min="16135" max="16135" width="2.54296875" customWidth="1"/>
    <col min="16136" max="16137" width="7" customWidth="1"/>
    <col min="16138" max="16138" width="2.54296875" customWidth="1"/>
    <col min="16139" max="16140" width="6.81640625" customWidth="1"/>
    <col min="16141" max="16141" width="2.54296875" customWidth="1"/>
    <col min="16142" max="16143" width="6.453125" customWidth="1"/>
    <col min="16144" max="16144" width="2.81640625" customWidth="1"/>
    <col min="16145" max="16146" width="7.81640625" customWidth="1"/>
    <col min="16147" max="16147" width="2" customWidth="1"/>
  </cols>
  <sheetData>
    <row r="1" spans="1:19">
      <c r="A1" t="s">
        <v>438</v>
      </c>
    </row>
    <row r="2" spans="1:19">
      <c r="A2" t="s">
        <v>439</v>
      </c>
    </row>
    <row r="3" spans="1:19" ht="10" customHeight="1"/>
    <row r="4" spans="1:19">
      <c r="A4" s="14" t="s">
        <v>1541</v>
      </c>
      <c r="L4" s="1066"/>
      <c r="O4" s="1066"/>
    </row>
    <row r="5" spans="1:19" ht="10" customHeight="1" thickBot="1">
      <c r="O5" s="36"/>
      <c r="Q5" s="35"/>
      <c r="R5" s="36"/>
    </row>
    <row r="6" spans="1:19" ht="10" customHeight="1">
      <c r="A6" s="15" t="s">
        <v>457</v>
      </c>
      <c r="B6" s="1067"/>
      <c r="C6" s="1068"/>
      <c r="D6" s="15"/>
      <c r="E6" s="1069"/>
      <c r="F6" s="38"/>
      <c r="G6" s="15"/>
      <c r="H6" s="1069"/>
      <c r="I6" s="38"/>
      <c r="J6" s="38"/>
      <c r="K6" s="1069"/>
      <c r="L6" s="38"/>
      <c r="M6" s="15"/>
      <c r="N6" s="1069"/>
      <c r="O6" s="38"/>
      <c r="P6" s="38"/>
      <c r="Q6" s="1069"/>
      <c r="R6" s="38"/>
      <c r="S6" s="38"/>
    </row>
    <row r="7" spans="1:19" ht="15" customHeight="1">
      <c r="A7" s="39" t="s">
        <v>458</v>
      </c>
      <c r="B7" s="446" t="s">
        <v>442</v>
      </c>
      <c r="C7" s="45"/>
      <c r="D7" s="39"/>
      <c r="E7" s="714" t="s">
        <v>459</v>
      </c>
      <c r="F7" s="1070"/>
      <c r="G7" s="39"/>
      <c r="H7" s="46" t="s">
        <v>460</v>
      </c>
      <c r="I7" s="1070"/>
      <c r="J7" s="1070"/>
      <c r="K7" s="714" t="s">
        <v>461</v>
      </c>
      <c r="L7" s="1070"/>
      <c r="M7" s="39"/>
      <c r="N7" s="1096" t="s">
        <v>462</v>
      </c>
      <c r="O7" s="1096"/>
      <c r="Q7" s="1096" t="s">
        <v>463</v>
      </c>
      <c r="R7" s="1096"/>
    </row>
    <row r="8" spans="1:19" ht="15" customHeight="1">
      <c r="A8" t="s">
        <v>464</v>
      </c>
      <c r="B8" s="1071" t="s">
        <v>388</v>
      </c>
      <c r="C8" s="40" t="s">
        <v>389</v>
      </c>
      <c r="D8" s="39"/>
      <c r="E8" s="1072" t="s">
        <v>388</v>
      </c>
      <c r="F8" s="41" t="s">
        <v>389</v>
      </c>
      <c r="G8" s="39"/>
      <c r="H8" s="1072" t="s">
        <v>388</v>
      </c>
      <c r="I8" s="41" t="s">
        <v>389</v>
      </c>
      <c r="J8" s="42"/>
      <c r="K8" s="1072" t="s">
        <v>388</v>
      </c>
      <c r="L8" s="41" t="s">
        <v>389</v>
      </c>
      <c r="M8" s="39"/>
      <c r="N8" s="1072" t="s">
        <v>388</v>
      </c>
      <c r="O8" s="41" t="s">
        <v>389</v>
      </c>
      <c r="Q8" s="1072" t="s">
        <v>388</v>
      </c>
      <c r="R8" s="41" t="s">
        <v>389</v>
      </c>
    </row>
    <row r="9" spans="1:19" ht="10" customHeight="1" thickBot="1">
      <c r="A9" s="23" t="s">
        <v>465</v>
      </c>
      <c r="B9" s="1073"/>
      <c r="C9" s="1074"/>
      <c r="D9" s="23"/>
      <c r="E9" s="1075"/>
      <c r="F9" s="1076"/>
      <c r="G9" s="23"/>
      <c r="H9" s="1075"/>
      <c r="I9" s="1076"/>
      <c r="J9" s="1076"/>
      <c r="K9" s="1075"/>
      <c r="L9" s="1076"/>
      <c r="M9" s="23"/>
      <c r="N9" s="1075"/>
      <c r="O9" s="1076"/>
      <c r="P9" s="1076"/>
      <c r="Q9" s="1075"/>
      <c r="R9" s="1076"/>
      <c r="S9" s="1076"/>
    </row>
    <row r="10" spans="1:19" ht="10" customHeight="1">
      <c r="Q10" s="35"/>
    </row>
    <row r="11" spans="1:19" ht="14.15" customHeight="1">
      <c r="A11" s="59" t="s">
        <v>466</v>
      </c>
      <c r="B11" s="61">
        <f>IF($A11&lt;&gt;"",E11+H11+K11+N11+Q11,"")</f>
        <v>1949</v>
      </c>
      <c r="C11" s="24">
        <f>SUM(C13+C115)</f>
        <v>100</v>
      </c>
      <c r="E11" s="35">
        <f>E13+E115</f>
        <v>723</v>
      </c>
      <c r="F11" s="36">
        <f t="shared" ref="F11:F81" si="0">IF($A11&lt;&gt;0,E11/$B11*100,"")</f>
        <v>37.095946639302205</v>
      </c>
      <c r="H11" s="35">
        <f>H13+H115</f>
        <v>1085</v>
      </c>
      <c r="I11" s="36">
        <f t="shared" ref="I11:I81" si="1">IF($A11&lt;&gt;0,H11/$B11*100,"")</f>
        <v>55.669574140584913</v>
      </c>
      <c r="K11" s="35">
        <f>K13+K115</f>
        <v>129</v>
      </c>
      <c r="L11" s="36">
        <f t="shared" ref="L11:L81" si="2">IF($A11&lt;&gt;0,K11/$B11*100,"")</f>
        <v>6.6187788609543361</v>
      </c>
      <c r="M11" s="39"/>
      <c r="N11" s="35">
        <f>N13+N115</f>
        <v>3</v>
      </c>
      <c r="O11" s="36">
        <f t="shared" ref="O11:O81" si="3">IF($A11&lt;&gt;0,N11/$B11*100,"")</f>
        <v>0.15392508978963571</v>
      </c>
      <c r="P11" s="1070"/>
      <c r="Q11" s="35">
        <f>Q13+Q115</f>
        <v>9</v>
      </c>
      <c r="R11" s="36">
        <f t="shared" ref="R11:R81" si="4">IF($A11&lt;&gt;0,Q11/$B11*100,"")</f>
        <v>0.46177526936890717</v>
      </c>
      <c r="S11" s="1070"/>
    </row>
    <row r="12" spans="1:19" ht="10" customHeight="1">
      <c r="B12" s="61" t="str">
        <f t="shared" ref="B12:B82" si="5">IF($A12&lt;&gt;"",E12+H12+K12+N12+Q12,"")</f>
        <v/>
      </c>
      <c r="C12" s="24" t="str">
        <f>IF(A12&lt;&gt;0,B12/$B$10*100,"")</f>
        <v/>
      </c>
      <c r="F12" s="36" t="str">
        <f t="shared" si="0"/>
        <v/>
      </c>
      <c r="I12" s="36" t="str">
        <f t="shared" si="1"/>
        <v/>
      </c>
      <c r="L12" s="36" t="str">
        <f t="shared" si="2"/>
        <v/>
      </c>
      <c r="M12" s="39"/>
      <c r="O12" s="36" t="str">
        <f t="shared" si="3"/>
        <v/>
      </c>
      <c r="P12" s="1070"/>
      <c r="Q12" s="35"/>
      <c r="R12" s="36" t="str">
        <f t="shared" si="4"/>
        <v/>
      </c>
      <c r="S12" s="1070"/>
    </row>
    <row r="13" spans="1:19" ht="14.15" customHeight="1">
      <c r="A13" s="47" t="s">
        <v>391</v>
      </c>
      <c r="B13" s="61">
        <f t="shared" si="5"/>
        <v>1749</v>
      </c>
      <c r="C13" s="24">
        <f t="shared" ref="C13:C48" si="6">IF(A13&lt;&gt;0,B13/$B$11*100,"")</f>
        <v>89.738327347357611</v>
      </c>
      <c r="E13" s="35">
        <f>E15+E107</f>
        <v>676</v>
      </c>
      <c r="F13" s="36">
        <f t="shared" si="0"/>
        <v>38.650657518582051</v>
      </c>
      <c r="H13" s="35">
        <f>H15+H107</f>
        <v>943</v>
      </c>
      <c r="I13" s="36">
        <f t="shared" si="1"/>
        <v>53.916523727844478</v>
      </c>
      <c r="K13" s="35">
        <f>K15+K107</f>
        <v>119</v>
      </c>
      <c r="L13" s="36">
        <f t="shared" si="2"/>
        <v>6.8038879359634086</v>
      </c>
      <c r="M13" s="39"/>
      <c r="N13" s="35">
        <f>N15+N107</f>
        <v>3</v>
      </c>
      <c r="O13" s="36">
        <f t="shared" si="3"/>
        <v>0.17152658662092624</v>
      </c>
      <c r="P13" s="1070"/>
      <c r="Q13" s="35">
        <f>Q15+Q107</f>
        <v>8</v>
      </c>
      <c r="R13" s="36">
        <f t="shared" si="4"/>
        <v>0.45740423098913663</v>
      </c>
      <c r="S13" s="1070"/>
    </row>
    <row r="14" spans="1:19" ht="8.25" customHeight="1">
      <c r="A14" s="47"/>
      <c r="B14" s="61" t="str">
        <f t="shared" si="5"/>
        <v/>
      </c>
      <c r="C14" s="24" t="str">
        <f t="shared" si="6"/>
        <v/>
      </c>
      <c r="F14" s="36" t="str">
        <f t="shared" si="0"/>
        <v/>
      </c>
      <c r="I14" s="36" t="str">
        <f t="shared" si="1"/>
        <v/>
      </c>
      <c r="L14" s="36" t="str">
        <f t="shared" si="2"/>
        <v/>
      </c>
      <c r="M14" s="39"/>
      <c r="O14" s="36" t="str">
        <f t="shared" si="3"/>
        <v/>
      </c>
      <c r="P14" s="1070"/>
      <c r="Q14" s="35"/>
      <c r="R14" s="36" t="str">
        <f t="shared" si="4"/>
        <v/>
      </c>
      <c r="S14" s="1070"/>
    </row>
    <row r="15" spans="1:19" ht="14.15" customHeight="1">
      <c r="A15" s="47" t="s">
        <v>80</v>
      </c>
      <c r="B15" s="61">
        <f t="shared" si="5"/>
        <v>1601</v>
      </c>
      <c r="C15" s="24">
        <f t="shared" si="6"/>
        <v>82.144689584402258</v>
      </c>
      <c r="E15" s="35">
        <f>E17+E30+E39+E68+E83+E91+E104+E105</f>
        <v>563</v>
      </c>
      <c r="F15" s="36">
        <f t="shared" si="0"/>
        <v>35.165521549031851</v>
      </c>
      <c r="H15" s="35">
        <f>H17+H30+H39+H68+H83+H91+H104+H105</f>
        <v>914</v>
      </c>
      <c r="I15" s="36">
        <f t="shared" si="1"/>
        <v>57.089319175515307</v>
      </c>
      <c r="K15" s="35">
        <f>K17+K30+K39+K68+K83+K91+K104+K105</f>
        <v>114</v>
      </c>
      <c r="L15" s="36">
        <f t="shared" si="2"/>
        <v>7.1205496564647097</v>
      </c>
      <c r="M15" s="39"/>
      <c r="N15" s="35">
        <f>N17+N30+N39+N68+N83+N91+N104+N105</f>
        <v>3</v>
      </c>
      <c r="O15" s="36">
        <f t="shared" si="3"/>
        <v>0.18738288569643974</v>
      </c>
      <c r="P15" s="1070"/>
      <c r="Q15" s="35">
        <f>Q17+Q30+Q39+Q68+Q83+Q91+Q104+Q105</f>
        <v>7</v>
      </c>
      <c r="R15" s="36">
        <f t="shared" si="4"/>
        <v>0.43722673329169265</v>
      </c>
      <c r="S15" s="1070"/>
    </row>
    <row r="16" spans="1:19" ht="10" customHeight="1">
      <c r="B16" s="61" t="str">
        <f t="shared" si="5"/>
        <v/>
      </c>
      <c r="C16" s="24" t="str">
        <f t="shared" si="6"/>
        <v/>
      </c>
      <c r="F16" s="36" t="str">
        <f t="shared" si="0"/>
        <v/>
      </c>
      <c r="I16" s="36" t="str">
        <f t="shared" si="1"/>
        <v/>
      </c>
      <c r="L16" s="36" t="str">
        <f t="shared" si="2"/>
        <v/>
      </c>
      <c r="M16" s="39"/>
      <c r="O16" s="36" t="str">
        <f t="shared" si="3"/>
        <v/>
      </c>
      <c r="P16" s="1070"/>
      <c r="Q16" s="35"/>
      <c r="R16" s="36" t="str">
        <f t="shared" si="4"/>
        <v/>
      </c>
      <c r="S16" s="1070"/>
    </row>
    <row r="17" spans="1:19" ht="13.4" customHeight="1">
      <c r="A17" s="47" t="s">
        <v>392</v>
      </c>
      <c r="B17" s="61">
        <f t="shared" si="5"/>
        <v>155</v>
      </c>
      <c r="C17" s="24">
        <f t="shared" si="6"/>
        <v>7.952796305797845</v>
      </c>
      <c r="E17" s="35">
        <f>E18+E24</f>
        <v>58</v>
      </c>
      <c r="F17" s="36">
        <f t="shared" si="0"/>
        <v>37.41935483870968</v>
      </c>
      <c r="H17" s="35">
        <f>H18+H24</f>
        <v>91</v>
      </c>
      <c r="I17" s="36">
        <f t="shared" si="1"/>
        <v>58.709677419354833</v>
      </c>
      <c r="K17" s="35">
        <f>K18+K24</f>
        <v>5</v>
      </c>
      <c r="L17" s="36">
        <f t="shared" si="2"/>
        <v>3.225806451612903</v>
      </c>
      <c r="M17" s="39"/>
      <c r="N17" s="35">
        <f>N18+N24</f>
        <v>1</v>
      </c>
      <c r="O17" s="36">
        <f t="shared" si="3"/>
        <v>0.64516129032258063</v>
      </c>
      <c r="P17" s="1070"/>
      <c r="Q17" s="35">
        <f>Q18+Q24</f>
        <v>0</v>
      </c>
      <c r="R17" s="36">
        <f t="shared" si="4"/>
        <v>0</v>
      </c>
      <c r="S17" s="1070"/>
    </row>
    <row r="18" spans="1:19" ht="13.4" customHeight="1">
      <c r="A18" t="s">
        <v>161</v>
      </c>
      <c r="B18" s="61">
        <f t="shared" si="5"/>
        <v>59</v>
      </c>
      <c r="C18" s="24">
        <f t="shared" si="6"/>
        <v>3.0271934325295025</v>
      </c>
      <c r="E18" s="35">
        <f>SUM(E19:E22)</f>
        <v>18</v>
      </c>
      <c r="F18" s="36">
        <f t="shared" si="0"/>
        <v>30.508474576271187</v>
      </c>
      <c r="H18" s="35">
        <f>SUM(H19:H22)</f>
        <v>40</v>
      </c>
      <c r="I18" s="36">
        <f t="shared" si="1"/>
        <v>67.796610169491515</v>
      </c>
      <c r="K18" s="35">
        <f>SUM(K19:K22)</f>
        <v>1</v>
      </c>
      <c r="L18" s="36">
        <f t="shared" si="2"/>
        <v>1.6949152542372881</v>
      </c>
      <c r="M18" s="39"/>
      <c r="N18" s="35">
        <f>SUM(N19:N22)</f>
        <v>0</v>
      </c>
      <c r="O18" s="36">
        <f t="shared" si="3"/>
        <v>0</v>
      </c>
      <c r="P18" s="1070"/>
      <c r="Q18" s="35">
        <f>SUM(Q19:Q22)</f>
        <v>0</v>
      </c>
      <c r="R18" s="36">
        <f t="shared" si="4"/>
        <v>0</v>
      </c>
      <c r="S18" s="1070"/>
    </row>
    <row r="19" spans="1:19" ht="13.4" customHeight="1">
      <c r="A19" s="33" t="s">
        <v>1542</v>
      </c>
      <c r="B19" s="61">
        <f t="shared" si="5"/>
        <v>1</v>
      </c>
      <c r="C19" s="24">
        <f t="shared" si="6"/>
        <v>5.1308363263211899E-2</v>
      </c>
      <c r="E19" s="1077"/>
      <c r="F19" s="36">
        <f t="shared" si="0"/>
        <v>0</v>
      </c>
      <c r="G19" s="1077"/>
      <c r="H19" s="1077">
        <v>1</v>
      </c>
      <c r="I19" s="36">
        <f t="shared" si="1"/>
        <v>100</v>
      </c>
      <c r="J19" s="1077"/>
      <c r="K19" s="1077">
        <v>0</v>
      </c>
      <c r="L19" s="36">
        <f t="shared" si="2"/>
        <v>0</v>
      </c>
      <c r="M19" s="1077"/>
      <c r="N19" s="1077">
        <v>0</v>
      </c>
      <c r="O19" s="36">
        <f t="shared" si="3"/>
        <v>0</v>
      </c>
      <c r="P19" s="1077"/>
      <c r="Q19" s="1077">
        <v>0</v>
      </c>
      <c r="R19" s="36">
        <f t="shared" si="4"/>
        <v>0</v>
      </c>
      <c r="S19" s="48"/>
    </row>
    <row r="20" spans="1:19" ht="13.4" customHeight="1">
      <c r="A20" t="s">
        <v>162</v>
      </c>
      <c r="B20" s="61">
        <f>IF($A20&lt;&gt;"",E20+H20+K20+N20+Q20,"")</f>
        <v>6</v>
      </c>
      <c r="C20" s="24">
        <f>IF(A20&lt;&gt;0,B20/$B$11*100,"")</f>
        <v>0.30785017957927141</v>
      </c>
      <c r="E20" s="1077">
        <v>3</v>
      </c>
      <c r="F20" s="36">
        <f>IF($A20&lt;&gt;0,E20/$B20*100,"")</f>
        <v>50</v>
      </c>
      <c r="G20" s="1077"/>
      <c r="H20" s="1077">
        <v>3</v>
      </c>
      <c r="I20" s="36">
        <f>IF($A20&lt;&gt;0,H20/$B20*100,"")</f>
        <v>50</v>
      </c>
      <c r="J20" s="1077"/>
      <c r="K20" s="1077">
        <v>0</v>
      </c>
      <c r="L20" s="36">
        <f>IF($A20&lt;&gt;0,K20/$B20*100,"")</f>
        <v>0</v>
      </c>
      <c r="M20" s="1077"/>
      <c r="N20" s="1077">
        <v>0</v>
      </c>
      <c r="O20" s="36">
        <f>IF($A20&lt;&gt;0,N20/$B20*100,"")</f>
        <v>0</v>
      </c>
      <c r="P20" s="1077"/>
      <c r="Q20" s="1077">
        <v>0</v>
      </c>
      <c r="R20" s="36">
        <f>IF($A20&lt;&gt;0,Q20/$B20*100,"")</f>
        <v>0</v>
      </c>
      <c r="S20" s="48"/>
    </row>
    <row r="21" spans="1:19" ht="13.4" customHeight="1">
      <c r="A21" t="s">
        <v>163</v>
      </c>
      <c r="B21" s="61">
        <f t="shared" si="5"/>
        <v>32</v>
      </c>
      <c r="C21" s="24">
        <f t="shared" si="6"/>
        <v>1.6418676244227808</v>
      </c>
      <c r="E21" s="1077">
        <v>10</v>
      </c>
      <c r="F21" s="36">
        <f t="shared" si="0"/>
        <v>31.25</v>
      </c>
      <c r="G21" s="1077"/>
      <c r="H21" s="1077">
        <v>21</v>
      </c>
      <c r="I21" s="36">
        <f t="shared" si="1"/>
        <v>65.625</v>
      </c>
      <c r="J21" s="1077"/>
      <c r="K21" s="1077">
        <v>1</v>
      </c>
      <c r="L21" s="36">
        <f t="shared" si="2"/>
        <v>3.125</v>
      </c>
      <c r="M21" s="1077"/>
      <c r="N21" s="1077">
        <v>0</v>
      </c>
      <c r="O21" s="36">
        <f t="shared" si="3"/>
        <v>0</v>
      </c>
      <c r="P21" s="1077"/>
      <c r="Q21" s="1077">
        <v>0</v>
      </c>
      <c r="R21" s="36">
        <f t="shared" si="4"/>
        <v>0</v>
      </c>
      <c r="S21" s="48"/>
    </row>
    <row r="22" spans="1:19" ht="12" customHeight="1">
      <c r="A22" t="s">
        <v>164</v>
      </c>
      <c r="B22" s="61">
        <f t="shared" si="5"/>
        <v>20</v>
      </c>
      <c r="C22" s="24">
        <f t="shared" si="6"/>
        <v>1.026167265264238</v>
      </c>
      <c r="E22" s="1077">
        <v>5</v>
      </c>
      <c r="F22" s="36">
        <f t="shared" si="0"/>
        <v>25</v>
      </c>
      <c r="G22" s="1077"/>
      <c r="H22" s="1077">
        <v>15</v>
      </c>
      <c r="I22" s="36">
        <f t="shared" si="1"/>
        <v>75</v>
      </c>
      <c r="J22" s="1077"/>
      <c r="K22" s="1077">
        <v>0</v>
      </c>
      <c r="L22" s="36">
        <f t="shared" si="2"/>
        <v>0</v>
      </c>
      <c r="M22" s="1077"/>
      <c r="N22" s="1077">
        <v>0</v>
      </c>
      <c r="O22" s="36">
        <f t="shared" si="3"/>
        <v>0</v>
      </c>
      <c r="P22" s="1077"/>
      <c r="Q22" s="1077">
        <v>0</v>
      </c>
      <c r="R22" s="36">
        <f t="shared" si="4"/>
        <v>0</v>
      </c>
      <c r="S22" s="48"/>
    </row>
    <row r="23" spans="1:19" ht="10" customHeight="1">
      <c r="B23" s="61" t="str">
        <f t="shared" si="5"/>
        <v/>
      </c>
      <c r="C23" s="24" t="str">
        <f t="shared" si="6"/>
        <v/>
      </c>
      <c r="F23" s="36" t="str">
        <f t="shared" si="0"/>
        <v/>
      </c>
      <c r="I23" s="36" t="str">
        <f t="shared" si="1"/>
        <v/>
      </c>
      <c r="L23" s="36" t="str">
        <f t="shared" si="2"/>
        <v/>
      </c>
      <c r="M23" s="39"/>
      <c r="O23" s="36" t="str">
        <f t="shared" si="3"/>
        <v/>
      </c>
      <c r="P23" s="1070"/>
      <c r="Q23" s="35"/>
      <c r="R23" s="36" t="str">
        <f t="shared" si="4"/>
        <v/>
      </c>
      <c r="S23" s="1070"/>
    </row>
    <row r="24" spans="1:19" ht="13.4" customHeight="1">
      <c r="A24" t="s">
        <v>165</v>
      </c>
      <c r="B24" s="61">
        <f t="shared" si="5"/>
        <v>96</v>
      </c>
      <c r="C24" s="24">
        <f t="shared" si="6"/>
        <v>4.9256028732683426</v>
      </c>
      <c r="E24" s="35">
        <f>SUM(E25:E28)</f>
        <v>40</v>
      </c>
      <c r="F24" s="36">
        <f t="shared" si="0"/>
        <v>41.666666666666671</v>
      </c>
      <c r="H24" s="35">
        <f>SUM(H25:H28)</f>
        <v>51</v>
      </c>
      <c r="I24" s="36">
        <f t="shared" si="1"/>
        <v>53.125</v>
      </c>
      <c r="K24" s="35">
        <f>SUM(K25:K28)</f>
        <v>4</v>
      </c>
      <c r="L24" s="36">
        <f t="shared" si="2"/>
        <v>4.1666666666666661</v>
      </c>
      <c r="M24" s="39"/>
      <c r="N24" s="35">
        <f>SUM(N25:N28)</f>
        <v>1</v>
      </c>
      <c r="O24" s="36">
        <f t="shared" si="3"/>
        <v>1.0416666666666665</v>
      </c>
      <c r="P24" s="1070"/>
      <c r="Q24" s="35">
        <f>SUM(Q25:Q28)</f>
        <v>0</v>
      </c>
      <c r="R24" s="36">
        <f t="shared" si="4"/>
        <v>0</v>
      </c>
      <c r="S24" s="1070"/>
    </row>
    <row r="25" spans="1:19" ht="13.4" customHeight="1">
      <c r="A25" s="33" t="s">
        <v>1041</v>
      </c>
      <c r="B25" s="61">
        <f t="shared" si="5"/>
        <v>1</v>
      </c>
      <c r="C25" s="24">
        <f t="shared" si="6"/>
        <v>5.1308363263211899E-2</v>
      </c>
      <c r="E25" s="1077">
        <v>1</v>
      </c>
      <c r="F25" s="36">
        <f t="shared" si="0"/>
        <v>100</v>
      </c>
      <c r="G25" s="1077"/>
      <c r="H25" s="1077"/>
      <c r="I25" s="36">
        <f t="shared" si="1"/>
        <v>0</v>
      </c>
      <c r="J25" s="1077"/>
      <c r="K25" s="1077"/>
      <c r="L25" s="36">
        <f t="shared" si="2"/>
        <v>0</v>
      </c>
      <c r="M25" s="1077"/>
      <c r="N25" s="1077"/>
      <c r="O25" s="36">
        <f t="shared" si="3"/>
        <v>0</v>
      </c>
      <c r="P25" s="1077"/>
      <c r="Q25" s="1077">
        <v>0</v>
      </c>
      <c r="R25" s="36">
        <f t="shared" si="4"/>
        <v>0</v>
      </c>
      <c r="S25" s="1070"/>
    </row>
    <row r="26" spans="1:19" ht="13.4" customHeight="1">
      <c r="A26" t="s">
        <v>166</v>
      </c>
      <c r="B26" s="61">
        <f>IF($A26&lt;&gt;"",E26+H26+K26+N26+Q26,"")</f>
        <v>25</v>
      </c>
      <c r="C26" s="24">
        <f>IF(A26&lt;&gt;0,B26/$B$11*100,"")</f>
        <v>1.2827090815802977</v>
      </c>
      <c r="E26" s="1077">
        <v>11</v>
      </c>
      <c r="F26" s="36">
        <f>IF($A26&lt;&gt;0,E26/$B26*100,"")</f>
        <v>44</v>
      </c>
      <c r="G26" s="1077"/>
      <c r="H26" s="1077">
        <v>12</v>
      </c>
      <c r="I26" s="36">
        <f>IF($A26&lt;&gt;0,H26/$B26*100,"")</f>
        <v>48</v>
      </c>
      <c r="J26" s="1077"/>
      <c r="K26" s="1077">
        <v>1</v>
      </c>
      <c r="L26" s="36">
        <f>IF($A26&lt;&gt;0,K26/$B26*100,"")</f>
        <v>4</v>
      </c>
      <c r="M26" s="1077"/>
      <c r="N26" s="1077">
        <v>1</v>
      </c>
      <c r="O26" s="36">
        <f>IF($A26&lt;&gt;0,N26/$B26*100,"")</f>
        <v>4</v>
      </c>
      <c r="P26" s="1077"/>
      <c r="Q26" s="1077">
        <v>0</v>
      </c>
      <c r="R26" s="36">
        <f>IF($A26&lt;&gt;0,Q26/$B26*100,"")</f>
        <v>0</v>
      </c>
      <c r="S26" s="1070"/>
    </row>
    <row r="27" spans="1:19" ht="13.4" customHeight="1">
      <c r="A27" t="s">
        <v>167</v>
      </c>
      <c r="B27" s="61">
        <f t="shared" si="5"/>
        <v>24</v>
      </c>
      <c r="C27" s="24">
        <f t="shared" si="6"/>
        <v>1.2314007183170856</v>
      </c>
      <c r="E27" s="364">
        <v>17</v>
      </c>
      <c r="F27" s="36">
        <f t="shared" si="0"/>
        <v>70.833333333333343</v>
      </c>
      <c r="G27" s="364"/>
      <c r="H27" s="364">
        <v>5</v>
      </c>
      <c r="I27" s="36">
        <f t="shared" si="1"/>
        <v>20.833333333333336</v>
      </c>
      <c r="J27" s="364"/>
      <c r="K27" s="364">
        <v>2</v>
      </c>
      <c r="L27" s="36">
        <f t="shared" si="2"/>
        <v>8.3333333333333321</v>
      </c>
      <c r="M27" s="364"/>
      <c r="N27" s="364">
        <v>0</v>
      </c>
      <c r="O27" s="36">
        <f t="shared" si="3"/>
        <v>0</v>
      </c>
      <c r="P27" s="364"/>
      <c r="Q27" s="364">
        <v>0</v>
      </c>
      <c r="R27" s="36">
        <f t="shared" si="4"/>
        <v>0</v>
      </c>
      <c r="S27" s="1070"/>
    </row>
    <row r="28" spans="1:19" ht="12" customHeight="1">
      <c r="A28" t="s">
        <v>168</v>
      </c>
      <c r="B28" s="61">
        <f t="shared" si="5"/>
        <v>46</v>
      </c>
      <c r="C28" s="24">
        <f t="shared" si="6"/>
        <v>2.3601847101077476</v>
      </c>
      <c r="E28" s="364">
        <v>11</v>
      </c>
      <c r="F28" s="36">
        <f t="shared" si="0"/>
        <v>23.913043478260871</v>
      </c>
      <c r="G28" s="364"/>
      <c r="H28" s="364">
        <v>34</v>
      </c>
      <c r="I28" s="36">
        <f t="shared" si="1"/>
        <v>73.91304347826086</v>
      </c>
      <c r="J28" s="364"/>
      <c r="K28" s="364">
        <v>1</v>
      </c>
      <c r="L28" s="36">
        <f t="shared" si="2"/>
        <v>2.1739130434782608</v>
      </c>
      <c r="M28" s="364"/>
      <c r="N28" s="364">
        <v>0</v>
      </c>
      <c r="O28" s="36">
        <f t="shared" si="3"/>
        <v>0</v>
      </c>
      <c r="P28" s="364"/>
      <c r="Q28" s="364">
        <v>0</v>
      </c>
      <c r="R28" s="36">
        <f t="shared" si="4"/>
        <v>0</v>
      </c>
      <c r="S28" s="1070"/>
    </row>
    <row r="29" spans="1:19" ht="10" customHeight="1">
      <c r="B29" s="61" t="str">
        <f t="shared" si="5"/>
        <v/>
      </c>
      <c r="C29" s="24" t="str">
        <f t="shared" si="6"/>
        <v/>
      </c>
      <c r="F29" s="36" t="str">
        <f t="shared" si="0"/>
        <v/>
      </c>
      <c r="I29" s="36" t="str">
        <f t="shared" si="1"/>
        <v/>
      </c>
      <c r="K29" s="35">
        <v>0</v>
      </c>
      <c r="L29" s="36" t="str">
        <f t="shared" si="2"/>
        <v/>
      </c>
      <c r="M29" s="39"/>
      <c r="O29" s="36" t="str">
        <f t="shared" si="3"/>
        <v/>
      </c>
      <c r="P29" s="1070"/>
      <c r="Q29" s="35"/>
      <c r="R29" s="36" t="str">
        <f t="shared" si="4"/>
        <v/>
      </c>
      <c r="S29" s="1070"/>
    </row>
    <row r="30" spans="1:19" ht="13.4" customHeight="1">
      <c r="A30" s="47" t="s">
        <v>449</v>
      </c>
      <c r="B30" s="61">
        <f t="shared" si="5"/>
        <v>147</v>
      </c>
      <c r="C30" s="24">
        <f t="shared" si="6"/>
        <v>7.5423293996921492</v>
      </c>
      <c r="E30" s="35">
        <f>SUM(E32:E37)</f>
        <v>121</v>
      </c>
      <c r="F30" s="36">
        <f t="shared" si="0"/>
        <v>82.312925170068027</v>
      </c>
      <c r="H30" s="35">
        <f>SUM(H32:H37)</f>
        <v>23</v>
      </c>
      <c r="I30" s="36">
        <f t="shared" si="1"/>
        <v>15.646258503401361</v>
      </c>
      <c r="K30" s="35">
        <f>SUM(K32:K37)</f>
        <v>3</v>
      </c>
      <c r="L30" s="36">
        <f t="shared" si="2"/>
        <v>2.0408163265306123</v>
      </c>
      <c r="M30" s="39"/>
      <c r="N30" s="35">
        <f>SUM(N32:N37)</f>
        <v>0</v>
      </c>
      <c r="O30" s="36">
        <f t="shared" si="3"/>
        <v>0</v>
      </c>
      <c r="P30" s="1070"/>
      <c r="Q30" s="35">
        <f>SUM(Q32:Q37)</f>
        <v>0</v>
      </c>
      <c r="R30" s="36">
        <f t="shared" si="4"/>
        <v>0</v>
      </c>
      <c r="S30" s="1070"/>
    </row>
    <row r="31" spans="1:19" ht="13.4" customHeight="1">
      <c r="A31" t="s">
        <v>169</v>
      </c>
      <c r="B31" s="61">
        <f t="shared" si="5"/>
        <v>147</v>
      </c>
      <c r="C31" s="24">
        <f t="shared" si="6"/>
        <v>7.5423293996921492</v>
      </c>
      <c r="E31" s="35">
        <f>SUM(E32:E37)</f>
        <v>121</v>
      </c>
      <c r="F31" s="36">
        <f t="shared" si="0"/>
        <v>82.312925170068027</v>
      </c>
      <c r="H31" s="35">
        <f>SUM(H32:H37)</f>
        <v>23</v>
      </c>
      <c r="I31" s="36">
        <f t="shared" si="1"/>
        <v>15.646258503401361</v>
      </c>
      <c r="K31" s="35">
        <f>SUM(K32:K37)</f>
        <v>3</v>
      </c>
      <c r="L31" s="36">
        <f t="shared" si="2"/>
        <v>2.0408163265306123</v>
      </c>
      <c r="M31" s="39"/>
      <c r="N31" s="35">
        <f>SUM(N32:N37)</f>
        <v>0</v>
      </c>
      <c r="O31" s="36">
        <f t="shared" si="3"/>
        <v>0</v>
      </c>
      <c r="P31" s="1070"/>
      <c r="Q31" s="35">
        <f>SUM(Q32:Q37)</f>
        <v>0</v>
      </c>
      <c r="R31" s="36">
        <f t="shared" si="4"/>
        <v>0</v>
      </c>
      <c r="S31" s="1070"/>
    </row>
    <row r="32" spans="1:19" ht="13.4" customHeight="1">
      <c r="A32" s="33" t="s">
        <v>1530</v>
      </c>
      <c r="B32" s="61">
        <f t="shared" si="5"/>
        <v>1</v>
      </c>
      <c r="C32" s="24">
        <f t="shared" si="6"/>
        <v>5.1308363263211899E-2</v>
      </c>
      <c r="E32" s="364">
        <v>1</v>
      </c>
      <c r="F32" s="36">
        <f t="shared" si="0"/>
        <v>100</v>
      </c>
      <c r="G32" s="364"/>
      <c r="H32" s="364"/>
      <c r="I32" s="36">
        <f t="shared" si="1"/>
        <v>0</v>
      </c>
      <c r="J32" s="364"/>
      <c r="K32" s="364">
        <v>0</v>
      </c>
      <c r="L32" s="36">
        <f t="shared" si="2"/>
        <v>0</v>
      </c>
      <c r="M32" s="364"/>
      <c r="N32" s="364">
        <v>0</v>
      </c>
      <c r="O32" s="36">
        <f t="shared" si="3"/>
        <v>0</v>
      </c>
      <c r="P32" s="364"/>
      <c r="Q32" s="364">
        <v>0</v>
      </c>
      <c r="R32" s="36">
        <f t="shared" si="4"/>
        <v>0</v>
      </c>
      <c r="S32" s="1070"/>
    </row>
    <row r="33" spans="1:19" ht="13.4" customHeight="1">
      <c r="A33" t="s">
        <v>170</v>
      </c>
      <c r="B33" s="61">
        <f>IF($A33&lt;&gt;"",E33+H33+K33+N33+Q33,"")</f>
        <v>38</v>
      </c>
      <c r="C33" s="24">
        <f>IF(A33&lt;&gt;0,B33/$B$11*100,"")</f>
        <v>1.9497178040020522</v>
      </c>
      <c r="E33" s="364">
        <v>31</v>
      </c>
      <c r="F33" s="36">
        <f>IF($A33&lt;&gt;0,E33/$B33*100,"")</f>
        <v>81.578947368421055</v>
      </c>
      <c r="G33" s="364"/>
      <c r="H33" s="364">
        <v>7</v>
      </c>
      <c r="I33" s="36">
        <f>IF($A33&lt;&gt;0,H33/$B33*100,"")</f>
        <v>18.421052631578945</v>
      </c>
      <c r="J33" s="364"/>
      <c r="K33" s="364">
        <v>0</v>
      </c>
      <c r="L33" s="36">
        <f>IF($A33&lt;&gt;0,K33/$B33*100,"")</f>
        <v>0</v>
      </c>
      <c r="M33" s="364"/>
      <c r="N33" s="364">
        <v>0</v>
      </c>
      <c r="O33" s="36">
        <f>IF($A33&lt;&gt;0,N33/$B33*100,"")</f>
        <v>0</v>
      </c>
      <c r="P33" s="364"/>
      <c r="Q33" s="364">
        <v>0</v>
      </c>
      <c r="R33" s="36">
        <f>IF($A33&lt;&gt;0,Q33/$B33*100,"")</f>
        <v>0</v>
      </c>
      <c r="S33" s="1070"/>
    </row>
    <row r="34" spans="1:19" ht="13.4" customHeight="1">
      <c r="A34" t="s">
        <v>171</v>
      </c>
      <c r="B34" s="61">
        <f t="shared" si="5"/>
        <v>28</v>
      </c>
      <c r="C34" s="24">
        <f t="shared" si="6"/>
        <v>1.4366341713699333</v>
      </c>
      <c r="E34" s="364">
        <v>28</v>
      </c>
      <c r="F34" s="36">
        <f t="shared" si="0"/>
        <v>100</v>
      </c>
      <c r="G34" s="364"/>
      <c r="H34" s="364">
        <v>0</v>
      </c>
      <c r="I34" s="36">
        <f t="shared" si="1"/>
        <v>0</v>
      </c>
      <c r="J34" s="364"/>
      <c r="K34" s="364">
        <v>0</v>
      </c>
      <c r="L34" s="36">
        <f t="shared" si="2"/>
        <v>0</v>
      </c>
      <c r="M34" s="364"/>
      <c r="N34" s="364">
        <v>0</v>
      </c>
      <c r="O34" s="36">
        <f t="shared" si="3"/>
        <v>0</v>
      </c>
      <c r="P34" s="364"/>
      <c r="Q34" s="364">
        <v>0</v>
      </c>
      <c r="R34" s="36">
        <f t="shared" si="4"/>
        <v>0</v>
      </c>
      <c r="S34" s="1070"/>
    </row>
    <row r="35" spans="1:19" ht="13.4" customHeight="1">
      <c r="A35" t="s">
        <v>172</v>
      </c>
      <c r="B35" s="61">
        <f t="shared" si="5"/>
        <v>16</v>
      </c>
      <c r="C35" s="24">
        <f t="shared" si="6"/>
        <v>0.82093381221139039</v>
      </c>
      <c r="E35" s="364">
        <v>10</v>
      </c>
      <c r="F35" s="36">
        <f t="shared" si="0"/>
        <v>62.5</v>
      </c>
      <c r="G35" s="364"/>
      <c r="H35" s="364">
        <v>6</v>
      </c>
      <c r="I35" s="36">
        <f t="shared" si="1"/>
        <v>37.5</v>
      </c>
      <c r="J35" s="364"/>
      <c r="K35" s="364">
        <v>0</v>
      </c>
      <c r="L35" s="36">
        <f t="shared" si="2"/>
        <v>0</v>
      </c>
      <c r="M35" s="364"/>
      <c r="N35" s="364">
        <v>0</v>
      </c>
      <c r="O35" s="36">
        <f t="shared" si="3"/>
        <v>0</v>
      </c>
      <c r="P35" s="364"/>
      <c r="Q35" s="364">
        <v>0</v>
      </c>
      <c r="R35" s="36">
        <f t="shared" si="4"/>
        <v>0</v>
      </c>
      <c r="S35" s="1070"/>
    </row>
    <row r="36" spans="1:19" ht="13.4" customHeight="1">
      <c r="A36" t="s">
        <v>173</v>
      </c>
      <c r="B36" s="61">
        <f t="shared" si="5"/>
        <v>35</v>
      </c>
      <c r="C36" s="24">
        <f t="shared" si="6"/>
        <v>1.7957927142124166</v>
      </c>
      <c r="E36" s="364">
        <v>31</v>
      </c>
      <c r="F36" s="36">
        <f t="shared" si="0"/>
        <v>88.571428571428569</v>
      </c>
      <c r="G36" s="364"/>
      <c r="H36" s="364">
        <v>3</v>
      </c>
      <c r="I36" s="36">
        <f t="shared" si="1"/>
        <v>8.5714285714285712</v>
      </c>
      <c r="J36" s="364"/>
      <c r="K36" s="364">
        <v>1</v>
      </c>
      <c r="L36" s="36">
        <f t="shared" si="2"/>
        <v>2.8571428571428572</v>
      </c>
      <c r="M36" s="364"/>
      <c r="N36" s="364">
        <v>0</v>
      </c>
      <c r="O36" s="36">
        <f t="shared" si="3"/>
        <v>0</v>
      </c>
      <c r="P36" s="364"/>
      <c r="Q36" s="364">
        <v>0</v>
      </c>
      <c r="R36" s="36">
        <f t="shared" si="4"/>
        <v>0</v>
      </c>
      <c r="S36" s="1070"/>
    </row>
    <row r="37" spans="1:19" ht="12" customHeight="1">
      <c r="A37" t="s">
        <v>174</v>
      </c>
      <c r="B37" s="61">
        <f t="shared" si="5"/>
        <v>29</v>
      </c>
      <c r="C37" s="24">
        <f t="shared" si="6"/>
        <v>1.4879425346331452</v>
      </c>
      <c r="E37" s="364">
        <v>20</v>
      </c>
      <c r="F37" s="36">
        <f t="shared" si="0"/>
        <v>68.965517241379317</v>
      </c>
      <c r="G37" s="364"/>
      <c r="H37" s="364">
        <v>7</v>
      </c>
      <c r="I37" s="36">
        <f t="shared" si="1"/>
        <v>24.137931034482758</v>
      </c>
      <c r="J37" s="364"/>
      <c r="K37" s="364">
        <v>2</v>
      </c>
      <c r="L37" s="36">
        <f t="shared" si="2"/>
        <v>6.8965517241379306</v>
      </c>
      <c r="M37" s="364"/>
      <c r="N37" s="364">
        <v>0</v>
      </c>
      <c r="O37" s="36">
        <f t="shared" si="3"/>
        <v>0</v>
      </c>
      <c r="P37" s="364"/>
      <c r="Q37" s="364">
        <v>0</v>
      </c>
      <c r="R37" s="36">
        <f t="shared" si="4"/>
        <v>0</v>
      </c>
      <c r="S37" s="1070"/>
    </row>
    <row r="38" spans="1:19" ht="10" customHeight="1">
      <c r="B38" s="61" t="str">
        <f t="shared" si="5"/>
        <v/>
      </c>
      <c r="C38" s="24" t="str">
        <f t="shared" si="6"/>
        <v/>
      </c>
      <c r="F38" s="36" t="str">
        <f t="shared" si="0"/>
        <v/>
      </c>
      <c r="I38" s="36" t="str">
        <f t="shared" si="1"/>
        <v/>
      </c>
      <c r="L38" s="36" t="str">
        <f t="shared" si="2"/>
        <v/>
      </c>
      <c r="M38" s="39"/>
      <c r="O38" s="36" t="str">
        <f t="shared" si="3"/>
        <v/>
      </c>
      <c r="P38" s="1070"/>
      <c r="Q38" s="35"/>
      <c r="R38" s="36" t="str">
        <f t="shared" si="4"/>
        <v/>
      </c>
      <c r="S38" s="1070"/>
    </row>
    <row r="39" spans="1:19" ht="13.4" customHeight="1">
      <c r="A39" s="47" t="s">
        <v>394</v>
      </c>
      <c r="B39" s="61">
        <f t="shared" si="5"/>
        <v>435</v>
      </c>
      <c r="C39" s="24">
        <f t="shared" si="6"/>
        <v>22.319138019497178</v>
      </c>
      <c r="E39" s="35">
        <f>E40+E47+E58+E60</f>
        <v>201</v>
      </c>
      <c r="F39" s="36">
        <f t="shared" si="0"/>
        <v>46.206896551724135</v>
      </c>
      <c r="H39" s="35">
        <f>H40+H47+H58+H60</f>
        <v>198</v>
      </c>
      <c r="I39" s="36">
        <f t="shared" si="1"/>
        <v>45.517241379310349</v>
      </c>
      <c r="K39" s="35">
        <f>K40+K47+K58+K60</f>
        <v>35</v>
      </c>
      <c r="L39" s="36">
        <f t="shared" si="2"/>
        <v>8.0459770114942533</v>
      </c>
      <c r="M39" s="39"/>
      <c r="N39" s="35">
        <f>N40+N47+N58+N60</f>
        <v>1</v>
      </c>
      <c r="O39" s="36">
        <f t="shared" si="3"/>
        <v>0.22988505747126436</v>
      </c>
      <c r="P39" s="1070"/>
      <c r="Q39" s="35">
        <f>Q40+Q47+Q58+Q60</f>
        <v>0</v>
      </c>
      <c r="R39" s="36">
        <f t="shared" si="4"/>
        <v>0</v>
      </c>
      <c r="S39" s="1070"/>
    </row>
    <row r="40" spans="1:19" ht="13.4" customHeight="1">
      <c r="A40" t="s">
        <v>175</v>
      </c>
      <c r="B40" s="61">
        <f t="shared" si="5"/>
        <v>107</v>
      </c>
      <c r="C40" s="24">
        <f t="shared" si="6"/>
        <v>5.4899948691636737</v>
      </c>
      <c r="E40" s="35">
        <f>SUM(E41:E45)</f>
        <v>31</v>
      </c>
      <c r="F40" s="36">
        <f t="shared" si="0"/>
        <v>28.971962616822427</v>
      </c>
      <c r="H40" s="35">
        <f>SUM(H41:H45)</f>
        <v>69</v>
      </c>
      <c r="I40" s="36">
        <f t="shared" si="1"/>
        <v>64.485981308411212</v>
      </c>
      <c r="K40" s="35">
        <f>SUM(K41:K45)</f>
        <v>7</v>
      </c>
      <c r="L40" s="36">
        <f t="shared" si="2"/>
        <v>6.5420560747663545</v>
      </c>
      <c r="M40" s="39"/>
      <c r="N40" s="35">
        <f>SUM(N41:N45)</f>
        <v>0</v>
      </c>
      <c r="O40" s="36">
        <f t="shared" si="3"/>
        <v>0</v>
      </c>
      <c r="P40" s="1070"/>
      <c r="Q40" s="35">
        <f>SUM(Q41:Q45)</f>
        <v>0</v>
      </c>
      <c r="R40" s="36">
        <f t="shared" si="4"/>
        <v>0</v>
      </c>
      <c r="S40" s="1070"/>
    </row>
    <row r="41" spans="1:19" ht="13.4" customHeight="1">
      <c r="A41" s="33" t="s">
        <v>1043</v>
      </c>
      <c r="B41" s="61">
        <f t="shared" si="5"/>
        <v>1</v>
      </c>
      <c r="C41" s="24">
        <f t="shared" si="6"/>
        <v>5.1308363263211899E-2</v>
      </c>
      <c r="E41" s="364"/>
      <c r="F41" s="36">
        <f t="shared" si="0"/>
        <v>0</v>
      </c>
      <c r="G41" s="364"/>
      <c r="H41" s="364">
        <v>1</v>
      </c>
      <c r="I41" s="36">
        <f t="shared" si="1"/>
        <v>100</v>
      </c>
      <c r="J41" s="364"/>
      <c r="K41" s="364"/>
      <c r="L41" s="36">
        <f t="shared" si="2"/>
        <v>0</v>
      </c>
      <c r="M41" s="364"/>
      <c r="N41" s="364">
        <v>0</v>
      </c>
      <c r="O41" s="36">
        <f t="shared" si="3"/>
        <v>0</v>
      </c>
      <c r="P41" s="364"/>
      <c r="Q41" s="364">
        <v>0</v>
      </c>
      <c r="R41" s="36">
        <f t="shared" si="4"/>
        <v>0</v>
      </c>
      <c r="S41" s="1070"/>
    </row>
    <row r="42" spans="1:19" ht="13.4" customHeight="1">
      <c r="A42" t="s">
        <v>176</v>
      </c>
      <c r="B42" s="61">
        <f>IF($A42&lt;&gt;"",E42+H42+K42+N42+Q42,"")</f>
        <v>48</v>
      </c>
      <c r="C42" s="24">
        <f>IF(A42&lt;&gt;0,B42/$B$11*100,"")</f>
        <v>2.4628014366341713</v>
      </c>
      <c r="E42" s="364">
        <v>3</v>
      </c>
      <c r="F42" s="36">
        <f>IF($A42&lt;&gt;0,E42/$B42*100,"")</f>
        <v>6.25</v>
      </c>
      <c r="G42" s="364"/>
      <c r="H42" s="364">
        <v>41</v>
      </c>
      <c r="I42" s="36">
        <f>IF($A42&lt;&gt;0,H42/$B42*100,"")</f>
        <v>85.416666666666657</v>
      </c>
      <c r="J42" s="364"/>
      <c r="K42" s="364">
        <v>4</v>
      </c>
      <c r="L42" s="36">
        <f>IF($A42&lt;&gt;0,K42/$B42*100,"")</f>
        <v>8.3333333333333321</v>
      </c>
      <c r="M42" s="364"/>
      <c r="N42" s="364">
        <v>0</v>
      </c>
      <c r="O42" s="36">
        <f>IF($A42&lt;&gt;0,N42/$B42*100,"")</f>
        <v>0</v>
      </c>
      <c r="P42" s="364"/>
      <c r="Q42" s="364">
        <v>0</v>
      </c>
      <c r="R42" s="36">
        <f>IF($A42&lt;&gt;0,Q42/$B42*100,"")</f>
        <v>0</v>
      </c>
      <c r="S42" s="1070"/>
    </row>
    <row r="43" spans="1:19" ht="13.4" customHeight="1">
      <c r="A43" t="s">
        <v>177</v>
      </c>
      <c r="B43" s="61">
        <f t="shared" si="5"/>
        <v>26</v>
      </c>
      <c r="C43" s="24">
        <f t="shared" si="6"/>
        <v>1.3340174448435094</v>
      </c>
      <c r="E43" s="364">
        <v>7</v>
      </c>
      <c r="F43" s="36">
        <f t="shared" si="0"/>
        <v>26.923076923076923</v>
      </c>
      <c r="G43" s="364"/>
      <c r="H43" s="364">
        <v>17</v>
      </c>
      <c r="I43" s="36">
        <f t="shared" si="1"/>
        <v>65.384615384615387</v>
      </c>
      <c r="J43" s="364"/>
      <c r="K43" s="364">
        <v>2</v>
      </c>
      <c r="L43" s="36">
        <f t="shared" si="2"/>
        <v>7.6923076923076925</v>
      </c>
      <c r="M43" s="364"/>
      <c r="N43" s="364">
        <v>0</v>
      </c>
      <c r="O43" s="36">
        <f t="shared" si="3"/>
        <v>0</v>
      </c>
      <c r="P43" s="364"/>
      <c r="Q43" s="364">
        <v>0</v>
      </c>
      <c r="R43" s="36">
        <f t="shared" si="4"/>
        <v>0</v>
      </c>
      <c r="S43" s="1070"/>
    </row>
    <row r="44" spans="1:19" ht="13.4" customHeight="1">
      <c r="A44" t="s">
        <v>178</v>
      </c>
      <c r="B44" s="61">
        <f t="shared" si="5"/>
        <v>20</v>
      </c>
      <c r="C44" s="24">
        <f t="shared" si="6"/>
        <v>1.026167265264238</v>
      </c>
      <c r="E44" s="364">
        <v>15</v>
      </c>
      <c r="F44" s="36">
        <f t="shared" si="0"/>
        <v>75</v>
      </c>
      <c r="G44" s="364"/>
      <c r="H44" s="364">
        <v>4</v>
      </c>
      <c r="I44" s="36">
        <f t="shared" si="1"/>
        <v>20</v>
      </c>
      <c r="J44" s="364"/>
      <c r="K44" s="364">
        <v>1</v>
      </c>
      <c r="L44" s="36">
        <f t="shared" si="2"/>
        <v>5</v>
      </c>
      <c r="M44" s="364"/>
      <c r="N44" s="364">
        <v>0</v>
      </c>
      <c r="O44" s="36">
        <f t="shared" si="3"/>
        <v>0</v>
      </c>
      <c r="P44" s="364"/>
      <c r="Q44" s="364">
        <v>0</v>
      </c>
      <c r="R44" s="36">
        <f t="shared" si="4"/>
        <v>0</v>
      </c>
      <c r="S44" s="1070"/>
    </row>
    <row r="45" spans="1:19" ht="12" customHeight="1">
      <c r="A45" t="s">
        <v>179</v>
      </c>
      <c r="B45" s="61">
        <f t="shared" si="5"/>
        <v>12</v>
      </c>
      <c r="C45" s="24">
        <f t="shared" si="6"/>
        <v>0.61570035915854282</v>
      </c>
      <c r="E45" s="364">
        <v>6</v>
      </c>
      <c r="F45" s="36">
        <f t="shared" si="0"/>
        <v>50</v>
      </c>
      <c r="G45" s="364"/>
      <c r="H45" s="364">
        <v>6</v>
      </c>
      <c r="I45" s="36">
        <f t="shared" si="1"/>
        <v>50</v>
      </c>
      <c r="J45" s="364"/>
      <c r="K45" s="364">
        <v>0</v>
      </c>
      <c r="L45" s="36">
        <f t="shared" si="2"/>
        <v>0</v>
      </c>
      <c r="M45" s="364"/>
      <c r="N45" s="364">
        <v>0</v>
      </c>
      <c r="O45" s="36">
        <f t="shared" si="3"/>
        <v>0</v>
      </c>
      <c r="P45" s="364"/>
      <c r="Q45" s="364">
        <v>0</v>
      </c>
      <c r="R45" s="36">
        <f t="shared" si="4"/>
        <v>0</v>
      </c>
      <c r="S45" s="1070"/>
    </row>
    <row r="46" spans="1:19" ht="10" customHeight="1">
      <c r="B46" s="61" t="str">
        <f t="shared" si="5"/>
        <v/>
      </c>
      <c r="C46" s="24" t="str">
        <f t="shared" si="6"/>
        <v/>
      </c>
      <c r="F46" s="36" t="str">
        <f t="shared" si="0"/>
        <v/>
      </c>
      <c r="I46" s="36" t="str">
        <f t="shared" si="1"/>
        <v/>
      </c>
      <c r="L46" s="36" t="str">
        <f t="shared" si="2"/>
        <v/>
      </c>
      <c r="M46" s="39"/>
      <c r="O46" s="36" t="str">
        <f t="shared" si="3"/>
        <v/>
      </c>
      <c r="P46" s="1070"/>
      <c r="Q46" s="35"/>
      <c r="R46" s="36" t="str">
        <f t="shared" si="4"/>
        <v/>
      </c>
      <c r="S46" s="1070"/>
    </row>
    <row r="47" spans="1:19" ht="13.4" customHeight="1">
      <c r="A47" t="s">
        <v>180</v>
      </c>
      <c r="B47" s="61">
        <f t="shared" si="5"/>
        <v>189</v>
      </c>
      <c r="C47" s="24">
        <f t="shared" si="6"/>
        <v>9.6972806567470489</v>
      </c>
      <c r="E47" s="35">
        <f>SUM(E48:E56)</f>
        <v>102</v>
      </c>
      <c r="F47" s="36">
        <f t="shared" si="0"/>
        <v>53.968253968253968</v>
      </c>
      <c r="H47" s="35">
        <f>SUM(H48:H56)</f>
        <v>75</v>
      </c>
      <c r="I47" s="36">
        <f t="shared" si="1"/>
        <v>39.682539682539684</v>
      </c>
      <c r="K47" s="35">
        <f>SUM(K48:K56)</f>
        <v>11</v>
      </c>
      <c r="L47" s="36">
        <f t="shared" si="2"/>
        <v>5.8201058201058196</v>
      </c>
      <c r="M47" s="39"/>
      <c r="N47" s="35">
        <f>SUM(N48:N56)</f>
        <v>1</v>
      </c>
      <c r="O47" s="36">
        <f t="shared" si="3"/>
        <v>0.52910052910052907</v>
      </c>
      <c r="P47" s="1070"/>
      <c r="Q47" s="35">
        <f>SUM(Q48:Q56)</f>
        <v>0</v>
      </c>
      <c r="R47" s="36">
        <f t="shared" si="4"/>
        <v>0</v>
      </c>
      <c r="S47" s="1070"/>
    </row>
    <row r="48" spans="1:19" ht="13.4" customHeight="1">
      <c r="A48" s="33" t="s">
        <v>1543</v>
      </c>
      <c r="B48" s="61">
        <f t="shared" si="5"/>
        <v>1</v>
      </c>
      <c r="C48" s="24">
        <f t="shared" si="6"/>
        <v>5.1308363263211899E-2</v>
      </c>
      <c r="E48" s="1077">
        <v>1</v>
      </c>
      <c r="F48" s="36">
        <f t="shared" si="0"/>
        <v>100</v>
      </c>
      <c r="G48" s="364"/>
      <c r="H48" s="364"/>
      <c r="I48" s="36">
        <f t="shared" si="1"/>
        <v>0</v>
      </c>
      <c r="J48" s="364"/>
      <c r="K48" s="364">
        <v>0</v>
      </c>
      <c r="L48" s="36">
        <f t="shared" si="2"/>
        <v>0</v>
      </c>
      <c r="M48" s="364"/>
      <c r="N48" s="364">
        <v>0</v>
      </c>
      <c r="O48" s="36">
        <f t="shared" si="3"/>
        <v>0</v>
      </c>
      <c r="P48" s="364"/>
      <c r="Q48" s="364">
        <v>0</v>
      </c>
      <c r="R48" s="36">
        <f t="shared" si="4"/>
        <v>0</v>
      </c>
      <c r="S48" s="1070"/>
    </row>
    <row r="49" spans="1:19" ht="13.4" customHeight="1">
      <c r="A49" t="s">
        <v>188</v>
      </c>
      <c r="B49" s="61">
        <f>IF($A49&lt;&gt;"",E49+H49+K49+N49+Q49,"")</f>
        <v>17</v>
      </c>
      <c r="C49" s="24">
        <f>IF(A49&lt;&gt;0,B49/$B$11*100,"")</f>
        <v>0.87224217547460237</v>
      </c>
      <c r="E49" s="364">
        <v>14</v>
      </c>
      <c r="F49" s="36">
        <f>IF($A49&lt;&gt;0,E49/$B49*100,"")</f>
        <v>82.35294117647058</v>
      </c>
      <c r="G49" s="364"/>
      <c r="H49" s="364">
        <v>3</v>
      </c>
      <c r="I49" s="36">
        <f>IF($A49&lt;&gt;0,H49/$B49*100,"")</f>
        <v>17.647058823529413</v>
      </c>
      <c r="J49" s="364"/>
      <c r="K49" s="364">
        <v>0</v>
      </c>
      <c r="L49" s="36">
        <f>IF($A49&lt;&gt;0,K49/$B49*100,"")</f>
        <v>0</v>
      </c>
      <c r="M49" s="364"/>
      <c r="N49" s="364">
        <v>0</v>
      </c>
      <c r="O49" s="36">
        <f>IF($A49&lt;&gt;0,N49/$B49*100,"")</f>
        <v>0</v>
      </c>
      <c r="P49" s="364"/>
      <c r="Q49" s="364">
        <v>0</v>
      </c>
      <c r="R49" s="36">
        <f>IF($A49&lt;&gt;0,Q49/$B49*100,"")</f>
        <v>0</v>
      </c>
      <c r="S49" s="1070"/>
    </row>
    <row r="50" spans="1:19" ht="13.4" customHeight="1">
      <c r="A50" t="s">
        <v>181</v>
      </c>
      <c r="B50" s="61">
        <f t="shared" si="5"/>
        <v>25</v>
      </c>
      <c r="C50" s="24">
        <f t="shared" ref="C50:C104" si="7">IF(A50&lt;&gt;0,B50/$B$11*100,"")</f>
        <v>1.2827090815802977</v>
      </c>
      <c r="E50" s="364">
        <v>16</v>
      </c>
      <c r="F50" s="36">
        <f t="shared" si="0"/>
        <v>64</v>
      </c>
      <c r="G50" s="364"/>
      <c r="H50" s="364">
        <v>8</v>
      </c>
      <c r="I50" s="36">
        <f t="shared" si="1"/>
        <v>32</v>
      </c>
      <c r="J50" s="364"/>
      <c r="K50" s="364">
        <v>0</v>
      </c>
      <c r="L50" s="36">
        <f t="shared" si="2"/>
        <v>0</v>
      </c>
      <c r="M50" s="364"/>
      <c r="N50" s="364">
        <v>1</v>
      </c>
      <c r="O50" s="36">
        <f t="shared" si="3"/>
        <v>4</v>
      </c>
      <c r="P50" s="364"/>
      <c r="Q50" s="364">
        <v>0</v>
      </c>
      <c r="R50" s="36">
        <f t="shared" si="4"/>
        <v>0</v>
      </c>
      <c r="S50" s="1070"/>
    </row>
    <row r="51" spans="1:19" ht="13.4" customHeight="1">
      <c r="A51" t="s">
        <v>182</v>
      </c>
      <c r="B51" s="61">
        <f t="shared" si="5"/>
        <v>32</v>
      </c>
      <c r="C51" s="24">
        <f t="shared" si="7"/>
        <v>1.6418676244227808</v>
      </c>
      <c r="E51" s="364">
        <v>8</v>
      </c>
      <c r="F51" s="36">
        <f t="shared" si="0"/>
        <v>25</v>
      </c>
      <c r="G51" s="364"/>
      <c r="H51" s="364">
        <v>20</v>
      </c>
      <c r="I51" s="36">
        <f t="shared" si="1"/>
        <v>62.5</v>
      </c>
      <c r="J51" s="364"/>
      <c r="K51" s="364">
        <v>4</v>
      </c>
      <c r="L51" s="36">
        <f t="shared" si="2"/>
        <v>12.5</v>
      </c>
      <c r="M51" s="364"/>
      <c r="N51" s="364">
        <v>0</v>
      </c>
      <c r="O51" s="36">
        <f t="shared" si="3"/>
        <v>0</v>
      </c>
      <c r="P51" s="364"/>
      <c r="Q51" s="364">
        <v>0</v>
      </c>
      <c r="R51" s="36">
        <f t="shared" si="4"/>
        <v>0</v>
      </c>
      <c r="S51" s="1070"/>
    </row>
    <row r="52" spans="1:19" ht="13.4" customHeight="1">
      <c r="A52" t="s">
        <v>183</v>
      </c>
      <c r="B52" s="61">
        <f t="shared" si="5"/>
        <v>22</v>
      </c>
      <c r="C52" s="24">
        <f t="shared" si="7"/>
        <v>1.1287839917906617</v>
      </c>
      <c r="E52" s="364">
        <v>14</v>
      </c>
      <c r="F52" s="36">
        <f t="shared" si="0"/>
        <v>63.636363636363633</v>
      </c>
      <c r="G52" s="364"/>
      <c r="H52" s="364">
        <v>8</v>
      </c>
      <c r="I52" s="36">
        <f t="shared" si="1"/>
        <v>36.363636363636367</v>
      </c>
      <c r="J52" s="364"/>
      <c r="K52" s="364">
        <v>0</v>
      </c>
      <c r="L52" s="36">
        <f t="shared" si="2"/>
        <v>0</v>
      </c>
      <c r="M52" s="364"/>
      <c r="N52" s="364">
        <v>0</v>
      </c>
      <c r="O52" s="36">
        <f t="shared" si="3"/>
        <v>0</v>
      </c>
      <c r="P52" s="364"/>
      <c r="Q52" s="364">
        <v>0</v>
      </c>
      <c r="R52" s="36">
        <f t="shared" si="4"/>
        <v>0</v>
      </c>
      <c r="S52" s="1070"/>
    </row>
    <row r="53" spans="1:19" ht="13.4" customHeight="1">
      <c r="A53" t="s">
        <v>396</v>
      </c>
      <c r="B53" s="61">
        <f t="shared" si="5"/>
        <v>25</v>
      </c>
      <c r="C53" s="24">
        <f t="shared" si="7"/>
        <v>1.2827090815802977</v>
      </c>
      <c r="E53" s="364">
        <v>20</v>
      </c>
      <c r="F53" s="36">
        <f t="shared" si="0"/>
        <v>80</v>
      </c>
      <c r="G53" s="364"/>
      <c r="H53" s="364">
        <v>3</v>
      </c>
      <c r="I53" s="36">
        <f t="shared" si="1"/>
        <v>12</v>
      </c>
      <c r="J53" s="364"/>
      <c r="K53" s="364">
        <v>2</v>
      </c>
      <c r="L53" s="36">
        <f t="shared" si="2"/>
        <v>8</v>
      </c>
      <c r="M53" s="364"/>
      <c r="N53" s="364">
        <v>0</v>
      </c>
      <c r="O53" s="36">
        <f t="shared" si="3"/>
        <v>0</v>
      </c>
      <c r="P53" s="364"/>
      <c r="Q53" s="364">
        <v>0</v>
      </c>
      <c r="R53" s="36">
        <f t="shared" si="4"/>
        <v>0</v>
      </c>
      <c r="S53" s="1070"/>
    </row>
    <row r="54" spans="1:19" ht="13.4" customHeight="1">
      <c r="A54" t="s">
        <v>187</v>
      </c>
      <c r="B54" s="61">
        <f t="shared" si="5"/>
        <v>14</v>
      </c>
      <c r="C54" s="24">
        <f t="shared" si="7"/>
        <v>0.71831708568496666</v>
      </c>
      <c r="E54" s="364">
        <v>7</v>
      </c>
      <c r="F54" s="36">
        <f t="shared" si="0"/>
        <v>50</v>
      </c>
      <c r="G54" s="364"/>
      <c r="H54" s="364">
        <v>7</v>
      </c>
      <c r="I54" s="36">
        <f t="shared" si="1"/>
        <v>50</v>
      </c>
      <c r="J54" s="364"/>
      <c r="K54" s="364">
        <v>0</v>
      </c>
      <c r="L54" s="36">
        <f t="shared" si="2"/>
        <v>0</v>
      </c>
      <c r="M54" s="364"/>
      <c r="N54" s="364">
        <v>0</v>
      </c>
      <c r="O54" s="36">
        <f t="shared" si="3"/>
        <v>0</v>
      </c>
      <c r="P54" s="364"/>
      <c r="Q54" s="364">
        <v>0</v>
      </c>
      <c r="R54" s="36">
        <f t="shared" si="4"/>
        <v>0</v>
      </c>
      <c r="S54" s="1070"/>
    </row>
    <row r="55" spans="1:19" ht="13.4" customHeight="1">
      <c r="A55" t="s">
        <v>186</v>
      </c>
      <c r="B55" s="61">
        <f t="shared" si="5"/>
        <v>35</v>
      </c>
      <c r="C55" s="24">
        <f t="shared" si="7"/>
        <v>1.7957927142124166</v>
      </c>
      <c r="E55" s="364">
        <v>18</v>
      </c>
      <c r="F55" s="36">
        <f t="shared" si="0"/>
        <v>51.428571428571423</v>
      </c>
      <c r="G55" s="364"/>
      <c r="H55" s="364">
        <v>14</v>
      </c>
      <c r="I55" s="36">
        <f t="shared" si="1"/>
        <v>40</v>
      </c>
      <c r="J55" s="364"/>
      <c r="K55" s="364">
        <v>3</v>
      </c>
      <c r="L55" s="36">
        <f t="shared" si="2"/>
        <v>8.5714285714285712</v>
      </c>
      <c r="M55" s="364"/>
      <c r="N55" s="364">
        <v>0</v>
      </c>
      <c r="O55" s="36">
        <f t="shared" si="3"/>
        <v>0</v>
      </c>
      <c r="P55" s="364"/>
      <c r="Q55" s="364">
        <v>0</v>
      </c>
      <c r="R55" s="36">
        <f t="shared" si="4"/>
        <v>0</v>
      </c>
      <c r="S55" s="1070"/>
    </row>
    <row r="56" spans="1:19" ht="12" customHeight="1">
      <c r="A56" t="s">
        <v>185</v>
      </c>
      <c r="B56" s="61">
        <f t="shared" si="5"/>
        <v>18</v>
      </c>
      <c r="C56" s="24">
        <f t="shared" si="7"/>
        <v>0.92355053873781434</v>
      </c>
      <c r="E56" s="364">
        <v>4</v>
      </c>
      <c r="F56" s="36">
        <f t="shared" si="0"/>
        <v>22.222222222222221</v>
      </c>
      <c r="G56" s="364"/>
      <c r="H56" s="364">
        <v>12</v>
      </c>
      <c r="I56" s="36">
        <f t="shared" si="1"/>
        <v>66.666666666666657</v>
      </c>
      <c r="J56" s="364"/>
      <c r="K56" s="364">
        <v>2</v>
      </c>
      <c r="L56" s="36">
        <f t="shared" si="2"/>
        <v>11.111111111111111</v>
      </c>
      <c r="M56" s="364"/>
      <c r="N56" s="364">
        <v>0</v>
      </c>
      <c r="O56" s="36">
        <f t="shared" si="3"/>
        <v>0</v>
      </c>
      <c r="P56" s="364"/>
      <c r="Q56" s="364">
        <v>0</v>
      </c>
      <c r="R56" s="36">
        <f t="shared" si="4"/>
        <v>0</v>
      </c>
      <c r="S56" s="1070"/>
    </row>
    <row r="57" spans="1:19" ht="10" customHeight="1">
      <c r="B57" s="61" t="str">
        <f t="shared" si="5"/>
        <v/>
      </c>
      <c r="C57" s="24" t="str">
        <f t="shared" si="7"/>
        <v/>
      </c>
      <c r="E57" s="364"/>
      <c r="F57" s="36" t="str">
        <f t="shared" si="0"/>
        <v/>
      </c>
      <c r="G57" s="364"/>
      <c r="H57" s="364"/>
      <c r="I57" s="36" t="str">
        <f t="shared" si="1"/>
        <v/>
      </c>
      <c r="J57" s="364"/>
      <c r="K57" s="364"/>
      <c r="L57" s="36" t="str">
        <f t="shared" si="2"/>
        <v/>
      </c>
      <c r="M57" s="364"/>
      <c r="N57" s="364"/>
      <c r="O57" s="36" t="str">
        <f t="shared" si="3"/>
        <v/>
      </c>
      <c r="P57" s="364"/>
      <c r="Q57" s="364"/>
      <c r="R57" s="36" t="str">
        <f t="shared" si="4"/>
        <v/>
      </c>
      <c r="S57" s="1070"/>
    </row>
    <row r="58" spans="1:19" ht="12" customHeight="1">
      <c r="A58" t="s">
        <v>189</v>
      </c>
      <c r="B58" s="61">
        <f t="shared" si="5"/>
        <v>56</v>
      </c>
      <c r="C58" s="24">
        <f t="shared" si="7"/>
        <v>2.8732683427398666</v>
      </c>
      <c r="E58" s="364">
        <v>32</v>
      </c>
      <c r="F58" s="36">
        <f t="shared" si="0"/>
        <v>57.142857142857139</v>
      </c>
      <c r="G58" s="364"/>
      <c r="H58" s="364">
        <v>13</v>
      </c>
      <c r="I58" s="36">
        <f t="shared" si="1"/>
        <v>23.214285714285715</v>
      </c>
      <c r="J58" s="364"/>
      <c r="K58" s="364">
        <v>11</v>
      </c>
      <c r="L58" s="36">
        <f t="shared" si="2"/>
        <v>19.642857142857142</v>
      </c>
      <c r="M58" s="364"/>
      <c r="N58" s="364">
        <v>0</v>
      </c>
      <c r="O58" s="36">
        <f t="shared" si="3"/>
        <v>0</v>
      </c>
      <c r="P58" s="364"/>
      <c r="Q58" s="364">
        <v>0</v>
      </c>
      <c r="R58" s="36">
        <f t="shared" si="4"/>
        <v>0</v>
      </c>
      <c r="S58" s="1070"/>
    </row>
    <row r="59" spans="1:19" ht="10" customHeight="1">
      <c r="B59" s="61" t="str">
        <f t="shared" si="5"/>
        <v/>
      </c>
      <c r="C59" s="24" t="str">
        <f t="shared" si="7"/>
        <v/>
      </c>
      <c r="F59" s="36" t="str">
        <f t="shared" si="0"/>
        <v/>
      </c>
      <c r="I59" s="36" t="str">
        <f t="shared" si="1"/>
        <v/>
      </c>
      <c r="L59" s="36" t="str">
        <f t="shared" si="2"/>
        <v/>
      </c>
      <c r="M59" s="39"/>
      <c r="O59" s="36" t="str">
        <f t="shared" si="3"/>
        <v/>
      </c>
      <c r="P59" s="1070"/>
      <c r="Q59" s="35"/>
      <c r="R59" s="36" t="str">
        <f t="shared" si="4"/>
        <v/>
      </c>
      <c r="S59" s="1070"/>
    </row>
    <row r="60" spans="1:19" ht="13.4" customHeight="1">
      <c r="A60" t="s">
        <v>190</v>
      </c>
      <c r="B60" s="61">
        <f t="shared" si="5"/>
        <v>83</v>
      </c>
      <c r="C60" s="24">
        <f t="shared" si="7"/>
        <v>4.2585941508465881</v>
      </c>
      <c r="E60" s="35">
        <f>SUM(E61:E66)</f>
        <v>36</v>
      </c>
      <c r="F60" s="36">
        <f t="shared" si="0"/>
        <v>43.373493975903614</v>
      </c>
      <c r="H60" s="35">
        <f>SUM(H61:H66)</f>
        <v>41</v>
      </c>
      <c r="I60" s="36">
        <f t="shared" si="1"/>
        <v>49.397590361445779</v>
      </c>
      <c r="K60" s="35">
        <f>SUM(K61:K66)</f>
        <v>6</v>
      </c>
      <c r="L60" s="36">
        <f t="shared" si="2"/>
        <v>7.2289156626506017</v>
      </c>
      <c r="M60" s="39"/>
      <c r="N60" s="35">
        <f>SUM(N61:N66)</f>
        <v>0</v>
      </c>
      <c r="O60" s="36">
        <f t="shared" si="3"/>
        <v>0</v>
      </c>
      <c r="P60" s="1070"/>
      <c r="Q60" s="35">
        <f>SUM(Q61:Q66)</f>
        <v>0</v>
      </c>
      <c r="R60" s="36">
        <f t="shared" si="4"/>
        <v>0</v>
      </c>
      <c r="S60" s="1070"/>
    </row>
    <row r="61" spans="1:19" ht="13.4" customHeight="1">
      <c r="A61" s="33" t="s">
        <v>943</v>
      </c>
      <c r="B61" s="61">
        <f t="shared" si="5"/>
        <v>2</v>
      </c>
      <c r="C61" s="24">
        <f t="shared" si="7"/>
        <v>0.1026167265264238</v>
      </c>
      <c r="E61" s="364">
        <v>2</v>
      </c>
      <c r="F61" s="36">
        <f t="shared" si="0"/>
        <v>100</v>
      </c>
      <c r="G61" s="364"/>
      <c r="H61" s="364"/>
      <c r="I61" s="36">
        <f t="shared" si="1"/>
        <v>0</v>
      </c>
      <c r="J61" s="364"/>
      <c r="K61" s="364"/>
      <c r="L61" s="36">
        <f t="shared" si="2"/>
        <v>0</v>
      </c>
      <c r="M61" s="364"/>
      <c r="N61" s="364">
        <v>0</v>
      </c>
      <c r="O61" s="36">
        <f t="shared" si="3"/>
        <v>0</v>
      </c>
      <c r="P61" s="364"/>
      <c r="Q61" s="364">
        <v>0</v>
      </c>
      <c r="R61" s="36">
        <f t="shared" si="4"/>
        <v>0</v>
      </c>
      <c r="S61" s="1070"/>
    </row>
    <row r="62" spans="1:19" ht="13.4" customHeight="1">
      <c r="A62" t="s">
        <v>191</v>
      </c>
      <c r="B62" s="61">
        <f>IF($A62&lt;&gt;"",E62+H62+K62+N62+Q62,"")</f>
        <v>12</v>
      </c>
      <c r="C62" s="24">
        <f>IF(A62&lt;&gt;0,B62/$B$11*100,"")</f>
        <v>0.61570035915854282</v>
      </c>
      <c r="E62" s="364">
        <v>6</v>
      </c>
      <c r="F62" s="36">
        <f>IF($A62&lt;&gt;0,E62/$B62*100,"")</f>
        <v>50</v>
      </c>
      <c r="G62" s="364"/>
      <c r="H62" s="364">
        <v>5</v>
      </c>
      <c r="I62" s="36">
        <f>IF($A62&lt;&gt;0,H62/$B62*100,"")</f>
        <v>41.666666666666671</v>
      </c>
      <c r="J62" s="364"/>
      <c r="K62" s="364">
        <v>1</v>
      </c>
      <c r="L62" s="36">
        <f>IF($A62&lt;&gt;0,K62/$B62*100,"")</f>
        <v>8.3333333333333321</v>
      </c>
      <c r="M62" s="364"/>
      <c r="N62" s="364">
        <v>0</v>
      </c>
      <c r="O62" s="36">
        <f>IF($A62&lt;&gt;0,N62/$B62*100,"")</f>
        <v>0</v>
      </c>
      <c r="P62" s="364"/>
      <c r="Q62" s="364">
        <v>0</v>
      </c>
      <c r="R62" s="36">
        <f>IF($A62&lt;&gt;0,Q62/$B62*100,"")</f>
        <v>0</v>
      </c>
      <c r="S62" s="1070"/>
    </row>
    <row r="63" spans="1:19" ht="13.4" customHeight="1">
      <c r="A63" t="s">
        <v>192</v>
      </c>
      <c r="B63" s="61">
        <f t="shared" si="5"/>
        <v>20</v>
      </c>
      <c r="C63" s="24">
        <f t="shared" si="7"/>
        <v>1.026167265264238</v>
      </c>
      <c r="E63" s="364">
        <v>8</v>
      </c>
      <c r="F63" s="36">
        <f t="shared" si="0"/>
        <v>40</v>
      </c>
      <c r="G63" s="364"/>
      <c r="H63" s="364">
        <v>11</v>
      </c>
      <c r="I63" s="36">
        <f t="shared" si="1"/>
        <v>55.000000000000007</v>
      </c>
      <c r="J63" s="364"/>
      <c r="K63" s="364">
        <v>1</v>
      </c>
      <c r="L63" s="36">
        <f t="shared" si="2"/>
        <v>5</v>
      </c>
      <c r="M63" s="364"/>
      <c r="N63" s="364">
        <v>0</v>
      </c>
      <c r="O63" s="36">
        <f t="shared" si="3"/>
        <v>0</v>
      </c>
      <c r="P63" s="364"/>
      <c r="Q63" s="364">
        <v>0</v>
      </c>
      <c r="R63" s="36">
        <f t="shared" si="4"/>
        <v>0</v>
      </c>
      <c r="S63" s="1070"/>
    </row>
    <row r="64" spans="1:19" ht="13.4" customHeight="1">
      <c r="A64" t="s">
        <v>193</v>
      </c>
      <c r="B64" s="61">
        <f t="shared" si="5"/>
        <v>23</v>
      </c>
      <c r="C64" s="24">
        <f t="shared" si="7"/>
        <v>1.1800923550538738</v>
      </c>
      <c r="E64" s="364">
        <v>8</v>
      </c>
      <c r="F64" s="36">
        <f t="shared" si="0"/>
        <v>34.782608695652172</v>
      </c>
      <c r="G64" s="364"/>
      <c r="H64" s="364">
        <v>13</v>
      </c>
      <c r="I64" s="36">
        <f t="shared" si="1"/>
        <v>56.521739130434781</v>
      </c>
      <c r="J64" s="364"/>
      <c r="K64" s="364">
        <v>2</v>
      </c>
      <c r="L64" s="36">
        <f t="shared" si="2"/>
        <v>8.695652173913043</v>
      </c>
      <c r="M64" s="364"/>
      <c r="N64" s="364">
        <v>0</v>
      </c>
      <c r="O64" s="36">
        <f t="shared" si="3"/>
        <v>0</v>
      </c>
      <c r="P64" s="364"/>
      <c r="Q64" s="364">
        <v>0</v>
      </c>
      <c r="R64" s="36">
        <f t="shared" si="4"/>
        <v>0</v>
      </c>
      <c r="S64" s="1070"/>
    </row>
    <row r="65" spans="1:19" ht="13.4" customHeight="1">
      <c r="A65" s="90" t="s">
        <v>2031</v>
      </c>
      <c r="B65" s="61">
        <f t="shared" si="5"/>
        <v>9</v>
      </c>
      <c r="C65" s="24">
        <f t="shared" si="7"/>
        <v>0.46177526936890717</v>
      </c>
      <c r="E65" s="364">
        <v>1</v>
      </c>
      <c r="F65" s="36">
        <f t="shared" si="0"/>
        <v>11.111111111111111</v>
      </c>
      <c r="G65" s="364"/>
      <c r="H65" s="364">
        <v>7</v>
      </c>
      <c r="I65" s="36">
        <f t="shared" si="1"/>
        <v>77.777777777777786</v>
      </c>
      <c r="J65" s="364"/>
      <c r="K65" s="364">
        <v>1</v>
      </c>
      <c r="L65" s="36">
        <f t="shared" si="2"/>
        <v>11.111111111111111</v>
      </c>
      <c r="M65" s="364"/>
      <c r="N65" s="364">
        <v>0</v>
      </c>
      <c r="O65" s="36">
        <f t="shared" si="3"/>
        <v>0</v>
      </c>
      <c r="P65" s="364"/>
      <c r="Q65" s="364">
        <v>0</v>
      </c>
      <c r="R65" s="36">
        <f t="shared" si="4"/>
        <v>0</v>
      </c>
      <c r="S65" s="1070"/>
    </row>
    <row r="66" spans="1:19" ht="12" customHeight="1">
      <c r="A66" t="s">
        <v>194</v>
      </c>
      <c r="B66" s="61">
        <f t="shared" si="5"/>
        <v>17</v>
      </c>
      <c r="C66" s="24">
        <f t="shared" si="7"/>
        <v>0.87224217547460237</v>
      </c>
      <c r="E66" s="364">
        <v>11</v>
      </c>
      <c r="F66" s="36">
        <f t="shared" si="0"/>
        <v>64.705882352941174</v>
      </c>
      <c r="G66" s="364"/>
      <c r="H66" s="364">
        <v>5</v>
      </c>
      <c r="I66" s="36">
        <f t="shared" si="1"/>
        <v>29.411764705882355</v>
      </c>
      <c r="J66" s="364"/>
      <c r="K66" s="364">
        <v>1</v>
      </c>
      <c r="L66" s="36">
        <f t="shared" si="2"/>
        <v>5.8823529411764701</v>
      </c>
      <c r="M66" s="364"/>
      <c r="N66" s="364">
        <v>0</v>
      </c>
      <c r="O66" s="36">
        <f t="shared" si="3"/>
        <v>0</v>
      </c>
      <c r="P66" s="364"/>
      <c r="Q66" s="364">
        <v>0</v>
      </c>
      <c r="R66" s="36">
        <f t="shared" si="4"/>
        <v>0</v>
      </c>
      <c r="S66" s="1070"/>
    </row>
    <row r="67" spans="1:19" ht="10" customHeight="1">
      <c r="B67" s="61" t="str">
        <f t="shared" si="5"/>
        <v/>
      </c>
      <c r="C67" s="24" t="str">
        <f t="shared" si="7"/>
        <v/>
      </c>
      <c r="F67" s="36" t="str">
        <f t="shared" si="0"/>
        <v/>
      </c>
      <c r="I67" s="36" t="str">
        <f t="shared" si="1"/>
        <v/>
      </c>
      <c r="L67" s="36" t="str">
        <f t="shared" si="2"/>
        <v/>
      </c>
      <c r="M67" s="39"/>
      <c r="O67" s="36" t="str">
        <f t="shared" si="3"/>
        <v/>
      </c>
      <c r="P67" s="1070"/>
      <c r="Q67" s="35"/>
      <c r="R67" s="36" t="str">
        <f t="shared" si="4"/>
        <v/>
      </c>
      <c r="S67" s="1070"/>
    </row>
    <row r="68" spans="1:19" ht="13.4" customHeight="1">
      <c r="A68" s="47" t="s">
        <v>397</v>
      </c>
      <c r="B68" s="61">
        <f t="shared" si="5"/>
        <v>544</v>
      </c>
      <c r="C68" s="24">
        <f t="shared" si="7"/>
        <v>27.911749615187276</v>
      </c>
      <c r="E68" s="35">
        <f>E69+E71+E79+E81</f>
        <v>56</v>
      </c>
      <c r="F68" s="36">
        <f t="shared" si="0"/>
        <v>10.294117647058822</v>
      </c>
      <c r="H68" s="35">
        <f>H69+H71+H79+H81</f>
        <v>450</v>
      </c>
      <c r="I68" s="36">
        <f t="shared" si="1"/>
        <v>82.720588235294116</v>
      </c>
      <c r="J68"/>
      <c r="K68" s="35">
        <f>K69+K71+K79+K81</f>
        <v>31</v>
      </c>
      <c r="L68" s="36">
        <f t="shared" si="2"/>
        <v>5.6985294117647056</v>
      </c>
      <c r="M68" s="39"/>
      <c r="N68" s="35">
        <f>N69+N71+N79+N81</f>
        <v>0</v>
      </c>
      <c r="O68" s="36">
        <f t="shared" si="3"/>
        <v>0</v>
      </c>
      <c r="P68" s="1070"/>
      <c r="Q68" s="35">
        <f>Q69+Q71+Q79+Q81</f>
        <v>7</v>
      </c>
      <c r="R68" s="36">
        <f t="shared" si="4"/>
        <v>1.2867647058823528</v>
      </c>
      <c r="S68" s="1070"/>
    </row>
    <row r="69" spans="1:19" ht="12" customHeight="1">
      <c r="A69" t="s">
        <v>398</v>
      </c>
      <c r="B69" s="61">
        <f t="shared" si="5"/>
        <v>28</v>
      </c>
      <c r="C69" s="24">
        <f t="shared" si="7"/>
        <v>1.4366341713699333</v>
      </c>
      <c r="E69" s="364">
        <v>5</v>
      </c>
      <c r="F69" s="36">
        <f t="shared" si="0"/>
        <v>17.857142857142858</v>
      </c>
      <c r="G69" s="364"/>
      <c r="H69" s="364">
        <v>21</v>
      </c>
      <c r="I69" s="36">
        <f t="shared" si="1"/>
        <v>75</v>
      </c>
      <c r="J69" s="364"/>
      <c r="K69" s="364">
        <v>2</v>
      </c>
      <c r="L69" s="36">
        <f t="shared" si="2"/>
        <v>7.1428571428571423</v>
      </c>
      <c r="M69" s="364"/>
      <c r="N69" s="364">
        <v>0</v>
      </c>
      <c r="O69" s="36">
        <f t="shared" si="3"/>
        <v>0</v>
      </c>
      <c r="P69" s="364"/>
      <c r="Q69" s="364">
        <v>0</v>
      </c>
      <c r="R69" s="36">
        <f t="shared" si="4"/>
        <v>0</v>
      </c>
      <c r="S69" s="1070"/>
    </row>
    <row r="70" spans="1:19" ht="10" customHeight="1">
      <c r="B70" s="61" t="str">
        <f t="shared" si="5"/>
        <v/>
      </c>
      <c r="C70" s="24" t="str">
        <f t="shared" si="7"/>
        <v/>
      </c>
      <c r="F70" s="36" t="str">
        <f t="shared" si="0"/>
        <v/>
      </c>
      <c r="I70" s="36" t="str">
        <f t="shared" si="1"/>
        <v/>
      </c>
      <c r="L70" s="36" t="str">
        <f t="shared" si="2"/>
        <v/>
      </c>
      <c r="M70" s="39"/>
      <c r="O70" s="36" t="str">
        <f t="shared" si="3"/>
        <v/>
      </c>
      <c r="P70" s="1070"/>
      <c r="Q70" s="35"/>
      <c r="R70" s="36" t="str">
        <f t="shared" si="4"/>
        <v/>
      </c>
      <c r="S70" s="1070"/>
    </row>
    <row r="71" spans="1:19" ht="13.4" customHeight="1">
      <c r="A71" t="s">
        <v>195</v>
      </c>
      <c r="B71" s="61">
        <f t="shared" si="5"/>
        <v>403</v>
      </c>
      <c r="C71" s="24">
        <f t="shared" si="7"/>
        <v>20.677270395074395</v>
      </c>
      <c r="E71" s="35">
        <f>SUM(E72:E77)</f>
        <v>28</v>
      </c>
      <c r="F71" s="36">
        <f t="shared" si="0"/>
        <v>6.9478908188585615</v>
      </c>
      <c r="H71" s="35">
        <f>SUM(H72:H77)</f>
        <v>347</v>
      </c>
      <c r="I71" s="36">
        <f t="shared" si="1"/>
        <v>86.104218362282879</v>
      </c>
      <c r="K71" s="35">
        <f>SUM(K72:K77)</f>
        <v>21</v>
      </c>
      <c r="L71" s="36">
        <f t="shared" si="2"/>
        <v>5.2109181141439205</v>
      </c>
      <c r="M71" s="39"/>
      <c r="N71" s="35">
        <f>SUM(N72:N77)</f>
        <v>0</v>
      </c>
      <c r="O71" s="36">
        <f t="shared" si="3"/>
        <v>0</v>
      </c>
      <c r="P71" s="1070"/>
      <c r="Q71" s="35">
        <f>SUM(Q72:Q77)</f>
        <v>7</v>
      </c>
      <c r="R71" s="36">
        <f t="shared" si="4"/>
        <v>1.7369727047146404</v>
      </c>
      <c r="S71" s="1070"/>
    </row>
    <row r="72" spans="1:19" ht="13.4" customHeight="1">
      <c r="A72" s="33" t="s">
        <v>1544</v>
      </c>
      <c r="B72" s="61">
        <f t="shared" si="5"/>
        <v>1</v>
      </c>
      <c r="C72" s="24">
        <f t="shared" si="7"/>
        <v>5.1308363263211899E-2</v>
      </c>
      <c r="E72" s="364"/>
      <c r="F72" s="36">
        <f t="shared" si="0"/>
        <v>0</v>
      </c>
      <c r="G72" s="364"/>
      <c r="H72" s="364">
        <v>1</v>
      </c>
      <c r="I72" s="36">
        <f t="shared" si="1"/>
        <v>100</v>
      </c>
      <c r="J72" s="364"/>
      <c r="K72" s="364"/>
      <c r="L72" s="36">
        <f t="shared" si="2"/>
        <v>0</v>
      </c>
      <c r="M72" s="364"/>
      <c r="N72" s="364">
        <v>0</v>
      </c>
      <c r="O72" s="36">
        <f t="shared" si="3"/>
        <v>0</v>
      </c>
      <c r="P72" s="364"/>
      <c r="Q72" s="364"/>
      <c r="R72" s="36">
        <f t="shared" si="4"/>
        <v>0</v>
      </c>
      <c r="S72" s="1070"/>
    </row>
    <row r="73" spans="1:19" ht="13.4" customHeight="1">
      <c r="A73" t="s">
        <v>467</v>
      </c>
      <c r="B73" s="61">
        <f>IF($A73&lt;&gt;"",E73+H73+K73+N73+Q73,"")</f>
        <v>321</v>
      </c>
      <c r="C73" s="24">
        <f>IF(A73&lt;&gt;0,B73/$B$11*100,"")</f>
        <v>16.469984607491021</v>
      </c>
      <c r="E73" s="364">
        <v>16</v>
      </c>
      <c r="F73" s="36">
        <f>IF($A73&lt;&gt;0,E73/$B73*100,"")</f>
        <v>4.9844236760124607</v>
      </c>
      <c r="G73" s="364"/>
      <c r="H73" s="364">
        <v>282</v>
      </c>
      <c r="I73" s="36">
        <f>IF($A73&lt;&gt;0,H73/$B73*100,"")</f>
        <v>87.850467289719631</v>
      </c>
      <c r="J73" s="364"/>
      <c r="K73" s="364">
        <v>16</v>
      </c>
      <c r="L73" s="36">
        <f>IF($A73&lt;&gt;0,K73/$B73*100,"")</f>
        <v>4.9844236760124607</v>
      </c>
      <c r="M73" s="364"/>
      <c r="N73" s="364">
        <v>0</v>
      </c>
      <c r="O73" s="36">
        <f>IF($A73&lt;&gt;0,N73/$B73*100,"")</f>
        <v>0</v>
      </c>
      <c r="P73" s="364"/>
      <c r="Q73" s="364">
        <v>7</v>
      </c>
      <c r="R73" s="36">
        <f>IF($A73&lt;&gt;0,Q73/$B73*100,"")</f>
        <v>2.1806853582554515</v>
      </c>
      <c r="S73" s="1070"/>
    </row>
    <row r="74" spans="1:19" ht="13.4" customHeight="1">
      <c r="A74" t="s">
        <v>197</v>
      </c>
      <c r="B74" s="61">
        <f t="shared" si="5"/>
        <v>33</v>
      </c>
      <c r="C74" s="24">
        <f t="shared" si="7"/>
        <v>1.6931759876859929</v>
      </c>
      <c r="E74" s="364">
        <v>4</v>
      </c>
      <c r="F74" s="36">
        <f t="shared" si="0"/>
        <v>12.121212121212121</v>
      </c>
      <c r="G74" s="364"/>
      <c r="H74" s="364">
        <v>28</v>
      </c>
      <c r="I74" s="36">
        <f t="shared" si="1"/>
        <v>84.848484848484844</v>
      </c>
      <c r="J74" s="364"/>
      <c r="K74" s="364">
        <v>1</v>
      </c>
      <c r="L74" s="36">
        <f t="shared" si="2"/>
        <v>3.0303030303030303</v>
      </c>
      <c r="M74" s="364"/>
      <c r="N74" s="364">
        <v>0</v>
      </c>
      <c r="O74" s="36">
        <f t="shared" si="3"/>
        <v>0</v>
      </c>
      <c r="P74" s="364"/>
      <c r="Q74" s="364">
        <v>0</v>
      </c>
      <c r="R74" s="36">
        <f t="shared" si="4"/>
        <v>0</v>
      </c>
      <c r="S74" s="1070"/>
    </row>
    <row r="75" spans="1:19" ht="13.4" customHeight="1">
      <c r="A75" t="s">
        <v>199</v>
      </c>
      <c r="B75" s="61">
        <f t="shared" si="5"/>
        <v>19</v>
      </c>
      <c r="C75" s="24">
        <f t="shared" si="7"/>
        <v>0.9748589020010261</v>
      </c>
      <c r="E75" s="364">
        <v>5</v>
      </c>
      <c r="F75" s="36">
        <f t="shared" si="0"/>
        <v>26.315789473684209</v>
      </c>
      <c r="G75" s="364"/>
      <c r="H75" s="364">
        <v>12</v>
      </c>
      <c r="I75" s="36">
        <f t="shared" si="1"/>
        <v>63.157894736842103</v>
      </c>
      <c r="J75" s="364"/>
      <c r="K75" s="364">
        <v>2</v>
      </c>
      <c r="L75" s="36">
        <f t="shared" si="2"/>
        <v>10.526315789473683</v>
      </c>
      <c r="M75" s="364"/>
      <c r="N75" s="364">
        <v>0</v>
      </c>
      <c r="O75" s="36">
        <f t="shared" si="3"/>
        <v>0</v>
      </c>
      <c r="P75" s="364"/>
      <c r="Q75" s="364">
        <v>0</v>
      </c>
      <c r="R75" s="36">
        <f t="shared" si="4"/>
        <v>0</v>
      </c>
      <c r="S75" s="1070"/>
    </row>
    <row r="76" spans="1:19" ht="13.4" customHeight="1">
      <c r="A76" t="s">
        <v>200</v>
      </c>
      <c r="B76" s="61">
        <f t="shared" si="5"/>
        <v>17</v>
      </c>
      <c r="C76" s="24">
        <f t="shared" si="7"/>
        <v>0.87224217547460237</v>
      </c>
      <c r="E76" s="364">
        <v>1</v>
      </c>
      <c r="F76" s="36">
        <f t="shared" si="0"/>
        <v>5.8823529411764701</v>
      </c>
      <c r="G76" s="364"/>
      <c r="H76" s="364">
        <v>14</v>
      </c>
      <c r="I76" s="36">
        <f t="shared" si="1"/>
        <v>82.35294117647058</v>
      </c>
      <c r="J76" s="364"/>
      <c r="K76" s="364">
        <v>2</v>
      </c>
      <c r="L76" s="36">
        <f t="shared" si="2"/>
        <v>11.76470588235294</v>
      </c>
      <c r="M76" s="364"/>
      <c r="N76" s="364">
        <v>0</v>
      </c>
      <c r="O76" s="36">
        <f t="shared" si="3"/>
        <v>0</v>
      </c>
      <c r="P76" s="364"/>
      <c r="Q76" s="364">
        <v>0</v>
      </c>
      <c r="R76" s="36">
        <f t="shared" si="4"/>
        <v>0</v>
      </c>
      <c r="S76" s="1070"/>
    </row>
    <row r="77" spans="1:19" ht="12" customHeight="1">
      <c r="A77" t="s">
        <v>198</v>
      </c>
      <c r="B77" s="61">
        <f t="shared" si="5"/>
        <v>12</v>
      </c>
      <c r="C77" s="24">
        <f t="shared" si="7"/>
        <v>0.61570035915854282</v>
      </c>
      <c r="E77" s="364">
        <v>2</v>
      </c>
      <c r="F77" s="36">
        <f t="shared" si="0"/>
        <v>16.666666666666664</v>
      </c>
      <c r="G77" s="364"/>
      <c r="H77" s="364">
        <v>10</v>
      </c>
      <c r="I77" s="36">
        <f t="shared" si="1"/>
        <v>83.333333333333343</v>
      </c>
      <c r="J77" s="364"/>
      <c r="K77" s="364">
        <v>0</v>
      </c>
      <c r="L77" s="36">
        <f t="shared" si="2"/>
        <v>0</v>
      </c>
      <c r="M77" s="364"/>
      <c r="N77" s="364">
        <v>0</v>
      </c>
      <c r="O77" s="36">
        <f t="shared" si="3"/>
        <v>0</v>
      </c>
      <c r="P77" s="364"/>
      <c r="Q77" s="364">
        <v>0</v>
      </c>
      <c r="R77" s="36">
        <f t="shared" si="4"/>
        <v>0</v>
      </c>
      <c r="S77" s="1070"/>
    </row>
    <row r="78" spans="1:19" ht="10" customHeight="1">
      <c r="B78" s="61" t="str">
        <f t="shared" si="5"/>
        <v/>
      </c>
      <c r="C78" s="24" t="str">
        <f t="shared" si="7"/>
        <v/>
      </c>
      <c r="E78" s="364"/>
      <c r="F78" s="36" t="str">
        <f t="shared" si="0"/>
        <v/>
      </c>
      <c r="G78" s="364"/>
      <c r="H78" s="364"/>
      <c r="I78" s="36" t="str">
        <f t="shared" si="1"/>
        <v/>
      </c>
      <c r="J78" s="364"/>
      <c r="K78" s="364"/>
      <c r="L78" s="36" t="str">
        <f t="shared" si="2"/>
        <v/>
      </c>
      <c r="M78" s="364"/>
      <c r="N78" s="364"/>
      <c r="O78" s="36" t="str">
        <f t="shared" si="3"/>
        <v/>
      </c>
      <c r="P78" s="364"/>
      <c r="Q78" s="364"/>
      <c r="R78" s="36" t="str">
        <f t="shared" si="4"/>
        <v/>
      </c>
      <c r="S78" s="1070"/>
    </row>
    <row r="79" spans="1:19" ht="13.4" customHeight="1">
      <c r="A79" t="s">
        <v>201</v>
      </c>
      <c r="B79" s="61">
        <f t="shared" si="5"/>
        <v>26</v>
      </c>
      <c r="C79" s="24">
        <f t="shared" si="7"/>
        <v>1.3340174448435094</v>
      </c>
      <c r="E79" s="364">
        <v>17</v>
      </c>
      <c r="F79" s="36">
        <f t="shared" si="0"/>
        <v>65.384615384615387</v>
      </c>
      <c r="G79" s="364"/>
      <c r="H79" s="364">
        <v>9</v>
      </c>
      <c r="I79" s="36">
        <f t="shared" si="1"/>
        <v>34.615384615384613</v>
      </c>
      <c r="J79" s="364"/>
      <c r="K79" s="364">
        <v>0</v>
      </c>
      <c r="L79" s="36">
        <f t="shared" si="2"/>
        <v>0</v>
      </c>
      <c r="M79" s="364"/>
      <c r="N79" s="364">
        <v>0</v>
      </c>
      <c r="O79" s="36">
        <f t="shared" si="3"/>
        <v>0</v>
      </c>
      <c r="P79" s="364"/>
      <c r="Q79" s="364">
        <v>0</v>
      </c>
      <c r="R79" s="36">
        <f t="shared" si="4"/>
        <v>0</v>
      </c>
      <c r="S79" s="1070"/>
    </row>
    <row r="80" spans="1:19" ht="10" customHeight="1">
      <c r="B80" s="61" t="str">
        <f t="shared" si="5"/>
        <v/>
      </c>
      <c r="C80" s="24" t="str">
        <f t="shared" si="7"/>
        <v/>
      </c>
      <c r="E80" s="364"/>
      <c r="F80" s="36" t="str">
        <f t="shared" si="0"/>
        <v/>
      </c>
      <c r="G80" s="364"/>
      <c r="H80" s="364"/>
      <c r="I80" s="36" t="str">
        <f t="shared" si="1"/>
        <v/>
      </c>
      <c r="J80" s="364"/>
      <c r="K80" s="364"/>
      <c r="L80" s="36" t="str">
        <f t="shared" si="2"/>
        <v/>
      </c>
      <c r="M80" s="364"/>
      <c r="N80" s="364"/>
      <c r="O80" s="36" t="str">
        <f t="shared" si="3"/>
        <v/>
      </c>
      <c r="P80" s="364"/>
      <c r="Q80" s="364"/>
      <c r="R80" s="36" t="str">
        <f t="shared" si="4"/>
        <v/>
      </c>
      <c r="S80" s="1070"/>
    </row>
    <row r="81" spans="1:19" ht="13.4" customHeight="1">
      <c r="A81" t="s">
        <v>202</v>
      </c>
      <c r="B81" s="61">
        <f t="shared" si="5"/>
        <v>87</v>
      </c>
      <c r="C81" s="24">
        <f t="shared" si="7"/>
        <v>4.4638276038994356</v>
      </c>
      <c r="E81" s="364">
        <v>6</v>
      </c>
      <c r="F81" s="36">
        <f t="shared" si="0"/>
        <v>6.8965517241379306</v>
      </c>
      <c r="G81" s="364"/>
      <c r="H81" s="364">
        <v>73</v>
      </c>
      <c r="I81" s="36">
        <f t="shared" si="1"/>
        <v>83.908045977011497</v>
      </c>
      <c r="J81" s="364"/>
      <c r="K81" s="364">
        <v>8</v>
      </c>
      <c r="L81" s="36">
        <f t="shared" si="2"/>
        <v>9.1954022988505741</v>
      </c>
      <c r="M81" s="364"/>
      <c r="N81" s="364">
        <v>0</v>
      </c>
      <c r="O81" s="36">
        <f t="shared" si="3"/>
        <v>0</v>
      </c>
      <c r="P81" s="364"/>
      <c r="Q81" s="364">
        <v>0</v>
      </c>
      <c r="R81" s="36">
        <f t="shared" si="4"/>
        <v>0</v>
      </c>
      <c r="S81" s="1070"/>
    </row>
    <row r="82" spans="1:19" ht="10" customHeight="1">
      <c r="B82" s="61" t="str">
        <f t="shared" si="5"/>
        <v/>
      </c>
      <c r="C82" s="24" t="str">
        <f t="shared" si="7"/>
        <v/>
      </c>
      <c r="F82" s="36" t="str">
        <f t="shared" ref="F82:F121" si="8">IF($A82&lt;&gt;0,E82/$B82*100,"")</f>
        <v/>
      </c>
      <c r="I82" s="36" t="str">
        <f t="shared" ref="I82:I121" si="9">IF($A82&lt;&gt;0,H82/$B82*100,"")</f>
        <v/>
      </c>
      <c r="K82" s="46"/>
      <c r="L82" s="36" t="str">
        <f t="shared" ref="L82:L121" si="10">IF($A82&lt;&gt;0,K82/$B82*100,"")</f>
        <v/>
      </c>
      <c r="M82" s="39"/>
      <c r="N82" s="46"/>
      <c r="O82" s="36" t="str">
        <f t="shared" ref="O82:O121" si="11">IF($A82&lt;&gt;0,N82/$B82*100,"")</f>
        <v/>
      </c>
      <c r="P82" s="1070"/>
      <c r="Q82" s="46"/>
      <c r="R82" s="36" t="str">
        <f t="shared" ref="R82:R121" si="12">IF($A82&lt;&gt;0,Q82/$B82*100,"")</f>
        <v/>
      </c>
      <c r="S82" s="1070"/>
    </row>
    <row r="83" spans="1:19" ht="13.4" customHeight="1">
      <c r="A83" s="47" t="s">
        <v>400</v>
      </c>
      <c r="B83" s="61">
        <f t="shared" ref="B83:B121" si="13">IF($A83&lt;&gt;"",E83+H83+K83+N83+Q83,"")</f>
        <v>55</v>
      </c>
      <c r="C83" s="24">
        <f t="shared" si="7"/>
        <v>2.8219599794766546</v>
      </c>
      <c r="E83" s="35">
        <f>SUM(E84)</f>
        <v>20</v>
      </c>
      <c r="F83" s="36">
        <f t="shared" si="8"/>
        <v>36.363636363636367</v>
      </c>
      <c r="H83" s="35">
        <f>SUM(H84)</f>
        <v>33</v>
      </c>
      <c r="I83" s="36">
        <f t="shared" si="9"/>
        <v>60</v>
      </c>
      <c r="K83" s="46">
        <f>SUM(K84)</f>
        <v>2</v>
      </c>
      <c r="L83" s="36">
        <f t="shared" si="10"/>
        <v>3.6363636363636362</v>
      </c>
      <c r="M83" s="39"/>
      <c r="N83" s="46">
        <f>SUM(N84)</f>
        <v>0</v>
      </c>
      <c r="O83" s="36">
        <f t="shared" si="11"/>
        <v>0</v>
      </c>
      <c r="P83" s="1070"/>
      <c r="Q83" s="46">
        <f>SUM(Q84)</f>
        <v>0</v>
      </c>
      <c r="R83" s="36">
        <f t="shared" si="12"/>
        <v>0</v>
      </c>
      <c r="S83" s="1070"/>
    </row>
    <row r="84" spans="1:19" ht="13.4" customHeight="1">
      <c r="A84" t="s">
        <v>401</v>
      </c>
      <c r="B84" s="61">
        <f t="shared" si="13"/>
        <v>55</v>
      </c>
      <c r="C84" s="24">
        <f t="shared" si="7"/>
        <v>2.8219599794766546</v>
      </c>
      <c r="E84" s="35">
        <f>SUM(E85:E89)</f>
        <v>20</v>
      </c>
      <c r="F84" s="36">
        <f t="shared" si="8"/>
        <v>36.363636363636367</v>
      </c>
      <c r="H84" s="35">
        <f>SUM(H85:H89)</f>
        <v>33</v>
      </c>
      <c r="I84" s="36">
        <f t="shared" si="9"/>
        <v>60</v>
      </c>
      <c r="K84" s="35">
        <f>SUM(K85:K89)</f>
        <v>2</v>
      </c>
      <c r="L84" s="36">
        <f t="shared" si="10"/>
        <v>3.6363636363636362</v>
      </c>
      <c r="M84" s="39"/>
      <c r="N84" s="35">
        <f>SUM(N85:N89)</f>
        <v>0</v>
      </c>
      <c r="O84" s="36">
        <f t="shared" si="11"/>
        <v>0</v>
      </c>
      <c r="P84" s="1070"/>
      <c r="Q84" s="35">
        <f>SUM(Q85:Q89)</f>
        <v>0</v>
      </c>
      <c r="R84" s="36">
        <f t="shared" si="12"/>
        <v>0</v>
      </c>
      <c r="S84" s="1070"/>
    </row>
    <row r="85" spans="1:19" ht="13.4" customHeight="1">
      <c r="A85" s="33" t="s">
        <v>1533</v>
      </c>
      <c r="B85" s="61">
        <f t="shared" si="13"/>
        <v>1</v>
      </c>
      <c r="C85" s="24">
        <f t="shared" si="7"/>
        <v>5.1308363263211899E-2</v>
      </c>
      <c r="E85" s="364">
        <v>1</v>
      </c>
      <c r="F85" s="36">
        <f t="shared" si="8"/>
        <v>100</v>
      </c>
      <c r="G85" s="364"/>
      <c r="H85" s="364"/>
      <c r="I85" s="36">
        <f t="shared" si="9"/>
        <v>0</v>
      </c>
      <c r="J85" s="364"/>
      <c r="K85" s="364">
        <v>0</v>
      </c>
      <c r="L85" s="36">
        <f t="shared" si="10"/>
        <v>0</v>
      </c>
      <c r="M85" s="364"/>
      <c r="N85" s="364">
        <v>0</v>
      </c>
      <c r="O85" s="36">
        <f t="shared" si="11"/>
        <v>0</v>
      </c>
      <c r="P85" s="364"/>
      <c r="Q85" s="364">
        <v>0</v>
      </c>
      <c r="R85" s="36">
        <f t="shared" si="12"/>
        <v>0</v>
      </c>
      <c r="S85" s="1070"/>
    </row>
    <row r="86" spans="1:19" ht="13.4" customHeight="1">
      <c r="A86" t="s">
        <v>204</v>
      </c>
      <c r="B86" s="61">
        <f>IF($A86&lt;&gt;"",E86+H86+K86+N86+Q86,"")</f>
        <v>13</v>
      </c>
      <c r="C86" s="24">
        <f>IF(A86&lt;&gt;0,B86/$B$11*100,"")</f>
        <v>0.66700872242175469</v>
      </c>
      <c r="E86" s="364">
        <v>2</v>
      </c>
      <c r="F86" s="36">
        <f>IF($A86&lt;&gt;0,E86/$B86*100,"")</f>
        <v>15.384615384615385</v>
      </c>
      <c r="G86" s="364"/>
      <c r="H86" s="364">
        <v>11</v>
      </c>
      <c r="I86" s="36">
        <f>IF($A86&lt;&gt;0,H86/$B86*100,"")</f>
        <v>84.615384615384613</v>
      </c>
      <c r="J86" s="364"/>
      <c r="K86" s="364">
        <v>0</v>
      </c>
      <c r="L86" s="36">
        <f>IF($A86&lt;&gt;0,K86/$B86*100,"")</f>
        <v>0</v>
      </c>
      <c r="M86" s="364"/>
      <c r="N86" s="364">
        <v>0</v>
      </c>
      <c r="O86" s="36">
        <f>IF($A86&lt;&gt;0,N86/$B86*100,"")</f>
        <v>0</v>
      </c>
      <c r="P86" s="364"/>
      <c r="Q86" s="364">
        <v>0</v>
      </c>
      <c r="R86" s="36">
        <f>IF($A86&lt;&gt;0,Q86/$B86*100,"")</f>
        <v>0</v>
      </c>
      <c r="S86" s="1070"/>
    </row>
    <row r="87" spans="1:19" ht="13.4" customHeight="1">
      <c r="A87" t="s">
        <v>205</v>
      </c>
      <c r="B87" s="61">
        <f t="shared" si="13"/>
        <v>18</v>
      </c>
      <c r="C87" s="24">
        <f t="shared" si="7"/>
        <v>0.92355053873781434</v>
      </c>
      <c r="E87" s="364">
        <v>9</v>
      </c>
      <c r="F87" s="36">
        <f t="shared" si="8"/>
        <v>50</v>
      </c>
      <c r="G87" s="364"/>
      <c r="H87" s="364">
        <v>7</v>
      </c>
      <c r="I87" s="36">
        <f t="shared" si="9"/>
        <v>38.888888888888893</v>
      </c>
      <c r="J87" s="364"/>
      <c r="K87" s="364">
        <v>2</v>
      </c>
      <c r="L87" s="36">
        <f t="shared" si="10"/>
        <v>11.111111111111111</v>
      </c>
      <c r="M87" s="364"/>
      <c r="N87" s="364">
        <v>0</v>
      </c>
      <c r="O87" s="36">
        <f t="shared" si="11"/>
        <v>0</v>
      </c>
      <c r="P87" s="364"/>
      <c r="Q87" s="364">
        <v>0</v>
      </c>
      <c r="R87" s="36">
        <f t="shared" si="12"/>
        <v>0</v>
      </c>
      <c r="S87" s="1070"/>
    </row>
    <row r="88" spans="1:19" ht="12" customHeight="1">
      <c r="A88" t="s">
        <v>206</v>
      </c>
      <c r="B88" s="61">
        <f t="shared" si="13"/>
        <v>9</v>
      </c>
      <c r="C88" s="24">
        <f t="shared" si="7"/>
        <v>0.46177526936890717</v>
      </c>
      <c r="E88" s="364">
        <v>3</v>
      </c>
      <c r="F88" s="36">
        <f t="shared" si="8"/>
        <v>33.333333333333329</v>
      </c>
      <c r="G88" s="364"/>
      <c r="H88" s="364">
        <v>6</v>
      </c>
      <c r="I88" s="36">
        <f t="shared" si="9"/>
        <v>66.666666666666657</v>
      </c>
      <c r="J88" s="364"/>
      <c r="K88" s="364">
        <v>0</v>
      </c>
      <c r="L88" s="36">
        <f t="shared" si="10"/>
        <v>0</v>
      </c>
      <c r="M88" s="364"/>
      <c r="N88" s="364">
        <v>0</v>
      </c>
      <c r="O88" s="36">
        <f t="shared" si="11"/>
        <v>0</v>
      </c>
      <c r="P88" s="364"/>
      <c r="Q88" s="364">
        <v>0</v>
      </c>
      <c r="R88" s="36">
        <f t="shared" si="12"/>
        <v>0</v>
      </c>
      <c r="S88" s="1070"/>
    </row>
    <row r="89" spans="1:19" ht="13.4" customHeight="1">
      <c r="A89" t="s">
        <v>207</v>
      </c>
      <c r="B89" s="61">
        <f t="shared" si="13"/>
        <v>14</v>
      </c>
      <c r="C89" s="24">
        <f t="shared" si="7"/>
        <v>0.71831708568496666</v>
      </c>
      <c r="E89" s="364">
        <v>5</v>
      </c>
      <c r="F89" s="36">
        <f t="shared" si="8"/>
        <v>35.714285714285715</v>
      </c>
      <c r="G89" s="364"/>
      <c r="H89" s="364">
        <v>9</v>
      </c>
      <c r="I89" s="36">
        <f t="shared" si="9"/>
        <v>64.285714285714292</v>
      </c>
      <c r="J89" s="364"/>
      <c r="K89" s="364">
        <v>0</v>
      </c>
      <c r="L89" s="36">
        <f t="shared" si="10"/>
        <v>0</v>
      </c>
      <c r="M89" s="364"/>
      <c r="N89" s="364">
        <v>0</v>
      </c>
      <c r="O89" s="36">
        <f t="shared" si="11"/>
        <v>0</v>
      </c>
      <c r="P89" s="364"/>
      <c r="Q89" s="364">
        <v>0</v>
      </c>
      <c r="R89" s="36">
        <f t="shared" si="12"/>
        <v>0</v>
      </c>
      <c r="S89" s="1070"/>
    </row>
    <row r="90" spans="1:19" ht="8.25" customHeight="1">
      <c r="B90" s="61" t="str">
        <f t="shared" si="13"/>
        <v/>
      </c>
      <c r="C90" s="24" t="str">
        <f t="shared" si="7"/>
        <v/>
      </c>
      <c r="F90" s="36" t="str">
        <f t="shared" si="8"/>
        <v/>
      </c>
      <c r="I90" s="36" t="str">
        <f t="shared" si="9"/>
        <v/>
      </c>
      <c r="L90" s="36" t="str">
        <f t="shared" si="10"/>
        <v/>
      </c>
      <c r="M90" s="39"/>
      <c r="O90" s="36" t="str">
        <f t="shared" si="11"/>
        <v/>
      </c>
      <c r="P90" s="1070"/>
      <c r="Q90" s="35"/>
      <c r="R90" s="36" t="str">
        <f t="shared" si="12"/>
        <v/>
      </c>
      <c r="S90" s="1070"/>
    </row>
    <row r="91" spans="1:19" s="47" customFormat="1" ht="12.75" customHeight="1">
      <c r="A91" s="47" t="s">
        <v>468</v>
      </c>
      <c r="B91" s="61">
        <f t="shared" si="13"/>
        <v>172</v>
      </c>
      <c r="C91" s="24">
        <f t="shared" si="7"/>
        <v>8.8250384812724469</v>
      </c>
      <c r="E91" s="63">
        <f>SUM(E92)</f>
        <v>69</v>
      </c>
      <c r="F91" s="36">
        <f t="shared" si="8"/>
        <v>40.116279069767444</v>
      </c>
      <c r="G91" s="33"/>
      <c r="H91" s="63">
        <f>SUM(H92)</f>
        <v>74</v>
      </c>
      <c r="I91" s="36">
        <f t="shared" si="9"/>
        <v>43.02325581395349</v>
      </c>
      <c r="J91" s="64"/>
      <c r="K91" s="63">
        <f>SUM(K92)</f>
        <v>28</v>
      </c>
      <c r="L91" s="36">
        <f t="shared" si="10"/>
        <v>16.279069767441861</v>
      </c>
      <c r="M91" s="49"/>
      <c r="N91" s="63">
        <f>SUM(N92)</f>
        <v>1</v>
      </c>
      <c r="O91" s="36">
        <f t="shared" si="11"/>
        <v>0.58139534883720934</v>
      </c>
      <c r="P91" s="65"/>
      <c r="Q91" s="63">
        <f>SUM(Q92)</f>
        <v>0</v>
      </c>
      <c r="R91" s="36">
        <f t="shared" si="12"/>
        <v>0</v>
      </c>
      <c r="S91" s="65"/>
    </row>
    <row r="92" spans="1:19" ht="13.4" customHeight="1">
      <c r="A92" t="s">
        <v>209</v>
      </c>
      <c r="B92" s="61">
        <f t="shared" si="13"/>
        <v>172</v>
      </c>
      <c r="C92" s="24">
        <f t="shared" si="7"/>
        <v>8.8250384812724469</v>
      </c>
      <c r="E92" s="35">
        <f>SUM(E93:E102)</f>
        <v>69</v>
      </c>
      <c r="F92" s="36">
        <f t="shared" si="8"/>
        <v>40.116279069767444</v>
      </c>
      <c r="H92" s="35">
        <f>SUM(H93:H102)</f>
        <v>74</v>
      </c>
      <c r="I92" s="36">
        <f t="shared" si="9"/>
        <v>43.02325581395349</v>
      </c>
      <c r="K92" s="35">
        <f>SUM(K93:K102)</f>
        <v>28</v>
      </c>
      <c r="L92" s="36">
        <f t="shared" si="10"/>
        <v>16.279069767441861</v>
      </c>
      <c r="M92" s="39"/>
      <c r="N92" s="35">
        <f>SUM(N93:N102)</f>
        <v>1</v>
      </c>
      <c r="O92" s="36">
        <f t="shared" si="11"/>
        <v>0.58139534883720934</v>
      </c>
      <c r="P92" s="1070"/>
      <c r="Q92" s="35">
        <f>SUM(Q93:Q102)</f>
        <v>0</v>
      </c>
      <c r="R92" s="36">
        <f t="shared" si="12"/>
        <v>0</v>
      </c>
      <c r="S92" s="1070"/>
    </row>
    <row r="93" spans="1:19" ht="13.4" customHeight="1">
      <c r="A93" s="33" t="s">
        <v>1545</v>
      </c>
      <c r="B93" s="61">
        <f t="shared" si="13"/>
        <v>1</v>
      </c>
      <c r="C93" s="24">
        <f t="shared" si="7"/>
        <v>5.1308363263211899E-2</v>
      </c>
      <c r="E93" s="364">
        <v>1</v>
      </c>
      <c r="F93" s="36">
        <f t="shared" si="8"/>
        <v>100</v>
      </c>
      <c r="G93" s="364"/>
      <c r="H93" s="364"/>
      <c r="I93" s="36">
        <f t="shared" si="9"/>
        <v>0</v>
      </c>
      <c r="J93" s="364"/>
      <c r="K93" s="364"/>
      <c r="L93" s="36">
        <f t="shared" si="10"/>
        <v>0</v>
      </c>
      <c r="M93" s="364"/>
      <c r="N93" s="364">
        <v>0</v>
      </c>
      <c r="O93" s="36">
        <f t="shared" si="11"/>
        <v>0</v>
      </c>
      <c r="P93" s="364"/>
      <c r="Q93" s="364">
        <v>0</v>
      </c>
      <c r="R93" s="36">
        <f t="shared" si="12"/>
        <v>0</v>
      </c>
      <c r="S93" s="1070"/>
    </row>
    <row r="94" spans="1:19" ht="13.4" customHeight="1">
      <c r="A94" t="s">
        <v>1457</v>
      </c>
      <c r="B94" s="61">
        <f>IF($A94&lt;&gt;"",E94+H94+K94+N94+Q94,"")</f>
        <v>10</v>
      </c>
      <c r="C94" s="24">
        <f>IF(A94&lt;&gt;0,B94/$B$11*100,"")</f>
        <v>0.51308363263211898</v>
      </c>
      <c r="E94" s="364">
        <v>6</v>
      </c>
      <c r="F94" s="36">
        <f>IF($A94&lt;&gt;0,E94/$B94*100,"")</f>
        <v>60</v>
      </c>
      <c r="G94" s="364"/>
      <c r="H94" s="364">
        <v>3</v>
      </c>
      <c r="I94" s="36">
        <f>IF($A94&lt;&gt;0,H94/$B94*100,"")</f>
        <v>30</v>
      </c>
      <c r="J94" s="364"/>
      <c r="K94" s="364">
        <v>1</v>
      </c>
      <c r="L94" s="36">
        <f>IF($A94&lt;&gt;0,K94/$B94*100,"")</f>
        <v>10</v>
      </c>
      <c r="M94" s="364"/>
      <c r="N94" s="364">
        <v>0</v>
      </c>
      <c r="O94" s="36">
        <f>IF($A94&lt;&gt;0,N94/$B94*100,"")</f>
        <v>0</v>
      </c>
      <c r="P94" s="364"/>
      <c r="Q94" s="364">
        <v>0</v>
      </c>
      <c r="R94" s="36">
        <f>IF($A94&lt;&gt;0,Q94/$B94*100,"")</f>
        <v>0</v>
      </c>
      <c r="S94" s="1070"/>
    </row>
    <row r="95" spans="1:19" ht="13.4" customHeight="1">
      <c r="A95" t="s">
        <v>210</v>
      </c>
      <c r="B95" s="61">
        <f t="shared" si="13"/>
        <v>29</v>
      </c>
      <c r="C95" s="24">
        <f t="shared" si="7"/>
        <v>1.4879425346331452</v>
      </c>
      <c r="E95" s="364">
        <v>12</v>
      </c>
      <c r="F95" s="36">
        <f t="shared" si="8"/>
        <v>41.379310344827587</v>
      </c>
      <c r="G95" s="364"/>
      <c r="H95" s="364">
        <v>14</v>
      </c>
      <c r="I95" s="36">
        <f t="shared" si="9"/>
        <v>48.275862068965516</v>
      </c>
      <c r="J95" s="364"/>
      <c r="K95" s="364">
        <v>3</v>
      </c>
      <c r="L95" s="36">
        <f t="shared" si="10"/>
        <v>10.344827586206897</v>
      </c>
      <c r="M95" s="364"/>
      <c r="N95" s="364">
        <v>0</v>
      </c>
      <c r="O95" s="36">
        <f t="shared" si="11"/>
        <v>0</v>
      </c>
      <c r="P95" s="364"/>
      <c r="Q95" s="364">
        <v>0</v>
      </c>
      <c r="R95" s="36">
        <f t="shared" si="12"/>
        <v>0</v>
      </c>
      <c r="S95" s="1070"/>
    </row>
    <row r="96" spans="1:19" ht="13.4" customHeight="1">
      <c r="A96" t="s">
        <v>212</v>
      </c>
      <c r="B96" s="61">
        <f t="shared" si="13"/>
        <v>20</v>
      </c>
      <c r="C96" s="24">
        <f t="shared" si="7"/>
        <v>1.026167265264238</v>
      </c>
      <c r="E96" s="364">
        <v>12</v>
      </c>
      <c r="F96" s="36">
        <f t="shared" si="8"/>
        <v>60</v>
      </c>
      <c r="G96" s="364"/>
      <c r="H96" s="364">
        <v>7</v>
      </c>
      <c r="I96" s="36">
        <f t="shared" si="9"/>
        <v>35</v>
      </c>
      <c r="J96" s="364"/>
      <c r="K96" s="364">
        <v>1</v>
      </c>
      <c r="L96" s="36">
        <f t="shared" si="10"/>
        <v>5</v>
      </c>
      <c r="M96" s="364"/>
      <c r="N96" s="364">
        <v>0</v>
      </c>
      <c r="O96" s="36">
        <f t="shared" si="11"/>
        <v>0</v>
      </c>
      <c r="P96" s="364"/>
      <c r="Q96" s="364">
        <v>0</v>
      </c>
      <c r="R96" s="36">
        <f t="shared" si="12"/>
        <v>0</v>
      </c>
      <c r="S96" s="1070"/>
    </row>
    <row r="97" spans="1:19" ht="13.4" customHeight="1">
      <c r="A97" t="s">
        <v>214</v>
      </c>
      <c r="B97" s="61">
        <f t="shared" si="13"/>
        <v>16</v>
      </c>
      <c r="C97" s="24">
        <f t="shared" si="7"/>
        <v>0.82093381221139039</v>
      </c>
      <c r="E97" s="364">
        <v>5</v>
      </c>
      <c r="F97" s="36">
        <f t="shared" si="8"/>
        <v>31.25</v>
      </c>
      <c r="G97" s="364"/>
      <c r="H97" s="364">
        <v>6</v>
      </c>
      <c r="I97" s="36">
        <f t="shared" si="9"/>
        <v>37.5</v>
      </c>
      <c r="J97" s="364"/>
      <c r="K97" s="364">
        <v>5</v>
      </c>
      <c r="L97" s="36">
        <f t="shared" si="10"/>
        <v>31.25</v>
      </c>
      <c r="M97" s="364"/>
      <c r="N97" s="364">
        <v>0</v>
      </c>
      <c r="O97" s="36">
        <f t="shared" si="11"/>
        <v>0</v>
      </c>
      <c r="P97" s="364"/>
      <c r="Q97" s="364">
        <v>0</v>
      </c>
      <c r="R97" s="36">
        <f t="shared" si="12"/>
        <v>0</v>
      </c>
      <c r="S97" s="1070"/>
    </row>
    <row r="98" spans="1:19" ht="13.4" customHeight="1">
      <c r="A98" t="s">
        <v>213</v>
      </c>
      <c r="B98" s="61">
        <f t="shared" si="13"/>
        <v>14</v>
      </c>
      <c r="C98" s="24">
        <f t="shared" si="7"/>
        <v>0.71831708568496666</v>
      </c>
      <c r="E98" s="364">
        <v>4</v>
      </c>
      <c r="F98" s="36">
        <f t="shared" si="8"/>
        <v>28.571428571428569</v>
      </c>
      <c r="G98" s="364"/>
      <c r="H98" s="364">
        <v>9</v>
      </c>
      <c r="I98" s="36">
        <f t="shared" si="9"/>
        <v>64.285714285714292</v>
      </c>
      <c r="J98" s="364"/>
      <c r="K98" s="364">
        <v>1</v>
      </c>
      <c r="L98" s="36">
        <f t="shared" si="10"/>
        <v>7.1428571428571423</v>
      </c>
      <c r="M98" s="364"/>
      <c r="N98" s="364">
        <v>0</v>
      </c>
      <c r="O98" s="36">
        <f t="shared" si="11"/>
        <v>0</v>
      </c>
      <c r="P98" s="364"/>
      <c r="Q98" s="364">
        <v>0</v>
      </c>
      <c r="R98" s="36">
        <f t="shared" si="12"/>
        <v>0</v>
      </c>
      <c r="S98" s="1070"/>
    </row>
    <row r="99" spans="1:19" ht="13.4" customHeight="1">
      <c r="A99" t="s">
        <v>211</v>
      </c>
      <c r="B99" s="61">
        <f t="shared" si="13"/>
        <v>11</v>
      </c>
      <c r="C99" s="24">
        <f t="shared" si="7"/>
        <v>0.56439199589533084</v>
      </c>
      <c r="E99" s="364">
        <v>5</v>
      </c>
      <c r="F99" s="36">
        <f t="shared" si="8"/>
        <v>45.454545454545453</v>
      </c>
      <c r="G99" s="364"/>
      <c r="H99" s="364">
        <v>5</v>
      </c>
      <c r="I99" s="36">
        <f t="shared" si="9"/>
        <v>45.454545454545453</v>
      </c>
      <c r="J99" s="364"/>
      <c r="K99" s="364">
        <v>1</v>
      </c>
      <c r="L99" s="36">
        <f t="shared" si="10"/>
        <v>9.0909090909090917</v>
      </c>
      <c r="M99" s="364"/>
      <c r="N99" s="364">
        <v>0</v>
      </c>
      <c r="O99" s="36">
        <f t="shared" si="11"/>
        <v>0</v>
      </c>
      <c r="P99" s="364"/>
      <c r="Q99" s="364">
        <v>0</v>
      </c>
      <c r="R99" s="36">
        <f t="shared" si="12"/>
        <v>0</v>
      </c>
      <c r="S99" s="1070"/>
    </row>
    <row r="100" spans="1:19" ht="13.4" customHeight="1">
      <c r="A100" t="s">
        <v>215</v>
      </c>
      <c r="B100" s="61">
        <f t="shared" si="13"/>
        <v>41</v>
      </c>
      <c r="C100" s="24">
        <f t="shared" si="7"/>
        <v>2.103642893791688</v>
      </c>
      <c r="E100" s="364">
        <v>9</v>
      </c>
      <c r="F100" s="36">
        <f t="shared" si="8"/>
        <v>21.951219512195124</v>
      </c>
      <c r="G100" s="364"/>
      <c r="H100" s="364">
        <v>19</v>
      </c>
      <c r="I100" s="36">
        <f t="shared" si="9"/>
        <v>46.341463414634148</v>
      </c>
      <c r="J100" s="364"/>
      <c r="K100" s="364">
        <v>13</v>
      </c>
      <c r="L100" s="36">
        <f t="shared" si="10"/>
        <v>31.707317073170731</v>
      </c>
      <c r="M100" s="364"/>
      <c r="N100" s="364">
        <v>0</v>
      </c>
      <c r="O100" s="36">
        <f t="shared" si="11"/>
        <v>0</v>
      </c>
      <c r="P100" s="364"/>
      <c r="Q100" s="364">
        <v>0</v>
      </c>
      <c r="R100" s="36">
        <f t="shared" si="12"/>
        <v>0</v>
      </c>
      <c r="S100" s="1070"/>
    </row>
    <row r="101" spans="1:19" ht="12" customHeight="1">
      <c r="A101" t="s">
        <v>217</v>
      </c>
      <c r="B101" s="61">
        <f t="shared" si="13"/>
        <v>9</v>
      </c>
      <c r="C101" s="24">
        <f t="shared" si="7"/>
        <v>0.46177526936890717</v>
      </c>
      <c r="E101" s="364">
        <v>0</v>
      </c>
      <c r="F101" s="36">
        <f t="shared" si="8"/>
        <v>0</v>
      </c>
      <c r="G101" s="364"/>
      <c r="H101" s="364">
        <v>6</v>
      </c>
      <c r="I101" s="36">
        <f t="shared" si="9"/>
        <v>66.666666666666657</v>
      </c>
      <c r="J101" s="364"/>
      <c r="K101" s="364">
        <v>2</v>
      </c>
      <c r="L101" s="36">
        <f t="shared" si="10"/>
        <v>22.222222222222221</v>
      </c>
      <c r="M101" s="364"/>
      <c r="N101" s="364">
        <v>1</v>
      </c>
      <c r="O101" s="36">
        <f t="shared" si="11"/>
        <v>11.111111111111111</v>
      </c>
      <c r="P101" s="364"/>
      <c r="Q101" s="364">
        <v>0</v>
      </c>
      <c r="R101" s="36">
        <f t="shared" si="12"/>
        <v>0</v>
      </c>
      <c r="S101" s="1070"/>
    </row>
    <row r="102" spans="1:19" ht="13.4" customHeight="1">
      <c r="A102" t="s">
        <v>403</v>
      </c>
      <c r="B102" s="61">
        <f t="shared" si="13"/>
        <v>21</v>
      </c>
      <c r="C102" s="24">
        <f t="shared" si="7"/>
        <v>1.07747562852745</v>
      </c>
      <c r="E102" s="364">
        <v>15</v>
      </c>
      <c r="F102" s="36">
        <f t="shared" si="8"/>
        <v>71.428571428571431</v>
      </c>
      <c r="G102" s="364"/>
      <c r="H102" s="364">
        <v>5</v>
      </c>
      <c r="I102" s="36">
        <f t="shared" si="9"/>
        <v>23.809523809523807</v>
      </c>
      <c r="J102" s="364"/>
      <c r="K102" s="364">
        <v>1</v>
      </c>
      <c r="L102" s="36">
        <f t="shared" si="10"/>
        <v>4.7619047619047619</v>
      </c>
      <c r="M102" s="364"/>
      <c r="N102" s="364">
        <v>0</v>
      </c>
      <c r="O102" s="36">
        <f t="shared" si="11"/>
        <v>0</v>
      </c>
      <c r="P102" s="364"/>
      <c r="Q102" s="364">
        <v>0</v>
      </c>
      <c r="R102" s="36">
        <f t="shared" si="12"/>
        <v>0</v>
      </c>
      <c r="S102" s="1070"/>
    </row>
    <row r="103" spans="1:19" ht="10" customHeight="1">
      <c r="B103" s="61" t="str">
        <f t="shared" si="13"/>
        <v/>
      </c>
      <c r="C103" s="24" t="str">
        <f t="shared" si="7"/>
        <v/>
      </c>
      <c r="E103" s="364"/>
      <c r="F103" s="36" t="str">
        <f t="shared" si="8"/>
        <v/>
      </c>
      <c r="G103" s="364"/>
      <c r="H103" s="364"/>
      <c r="I103" s="36" t="str">
        <f t="shared" si="9"/>
        <v/>
      </c>
      <c r="J103" s="364"/>
      <c r="K103" s="364"/>
      <c r="L103" s="36" t="str">
        <f t="shared" si="10"/>
        <v/>
      </c>
      <c r="M103" s="364"/>
      <c r="N103" s="364"/>
      <c r="O103" s="36" t="str">
        <f t="shared" si="11"/>
        <v/>
      </c>
      <c r="P103" s="364"/>
      <c r="Q103" s="364"/>
      <c r="R103" s="36" t="str">
        <f t="shared" si="12"/>
        <v/>
      </c>
      <c r="S103" s="1070"/>
    </row>
    <row r="104" spans="1:19" ht="12" customHeight="1">
      <c r="A104" t="s">
        <v>218</v>
      </c>
      <c r="B104" s="61">
        <f t="shared" si="13"/>
        <v>93</v>
      </c>
      <c r="C104" s="24">
        <f t="shared" si="7"/>
        <v>4.7716777834787072</v>
      </c>
      <c r="E104" s="1077">
        <v>38</v>
      </c>
      <c r="F104" s="36">
        <f t="shared" si="8"/>
        <v>40.86021505376344</v>
      </c>
      <c r="G104" s="1077"/>
      <c r="H104" s="1077">
        <v>45</v>
      </c>
      <c r="I104" s="36">
        <f t="shared" si="9"/>
        <v>48.387096774193552</v>
      </c>
      <c r="J104" s="1077"/>
      <c r="K104" s="1077">
        <v>10</v>
      </c>
      <c r="L104" s="36">
        <f t="shared" si="10"/>
        <v>10.75268817204301</v>
      </c>
      <c r="M104" s="1077"/>
      <c r="N104" s="1077">
        <v>0</v>
      </c>
      <c r="O104" s="36">
        <f t="shared" si="11"/>
        <v>0</v>
      </c>
      <c r="P104" s="1077"/>
      <c r="Q104" s="1077">
        <v>0</v>
      </c>
      <c r="R104" s="36">
        <f t="shared" si="12"/>
        <v>0</v>
      </c>
      <c r="S104" s="1070"/>
    </row>
    <row r="105" spans="1:19" ht="12" hidden="1" customHeight="1">
      <c r="A105" s="33" t="s">
        <v>469</v>
      </c>
      <c r="B105" s="61">
        <f t="shared" si="13"/>
        <v>0</v>
      </c>
      <c r="E105" s="48"/>
      <c r="F105" s="36" t="e">
        <f t="shared" si="8"/>
        <v>#DIV/0!</v>
      </c>
      <c r="G105" s="48"/>
      <c r="H105" s="48"/>
      <c r="I105" s="36" t="e">
        <f t="shared" si="9"/>
        <v>#DIV/0!</v>
      </c>
      <c r="J105" s="48"/>
      <c r="K105" s="48"/>
      <c r="L105" s="36" t="e">
        <f t="shared" si="10"/>
        <v>#DIV/0!</v>
      </c>
      <c r="M105" s="48"/>
      <c r="N105" s="48"/>
      <c r="O105" s="36" t="e">
        <f t="shared" si="11"/>
        <v>#DIV/0!</v>
      </c>
      <c r="P105" s="62"/>
      <c r="Q105" s="62"/>
      <c r="R105" s="36" t="e">
        <f t="shared" si="12"/>
        <v>#DIV/0!</v>
      </c>
      <c r="S105" s="1070"/>
    </row>
    <row r="106" spans="1:19" ht="9" customHeight="1">
      <c r="B106" s="61" t="str">
        <f t="shared" si="13"/>
        <v/>
      </c>
      <c r="C106" s="24" t="str">
        <f t="shared" ref="C106:C111" si="14">IF(A106&lt;&gt;0,B106/$B$11*100,"")</f>
        <v/>
      </c>
      <c r="F106" s="36" t="str">
        <f t="shared" si="8"/>
        <v/>
      </c>
      <c r="I106" s="36" t="str">
        <f t="shared" si="9"/>
        <v/>
      </c>
      <c r="L106" s="36" t="str">
        <f t="shared" si="10"/>
        <v/>
      </c>
      <c r="M106" s="39"/>
      <c r="O106" s="36" t="str">
        <f t="shared" si="11"/>
        <v/>
      </c>
      <c r="P106" s="1070"/>
      <c r="Q106" s="35"/>
      <c r="R106" s="36" t="str">
        <f t="shared" si="12"/>
        <v/>
      </c>
      <c r="S106" s="1070"/>
    </row>
    <row r="107" spans="1:19" ht="12" customHeight="1">
      <c r="A107" s="17" t="s">
        <v>84</v>
      </c>
      <c r="B107" s="61">
        <f t="shared" si="13"/>
        <v>148</v>
      </c>
      <c r="C107" s="24">
        <f t="shared" si="14"/>
        <v>7.5936377629553613</v>
      </c>
      <c r="D107" s="12"/>
      <c r="E107" s="34">
        <f>SUM(E109+E110+E111+E113)</f>
        <v>113</v>
      </c>
      <c r="F107" s="36">
        <f t="shared" si="8"/>
        <v>76.351351351351354</v>
      </c>
      <c r="G107" s="34"/>
      <c r="H107" s="34">
        <f>SUM(H109+H110+H111+H113)</f>
        <v>29</v>
      </c>
      <c r="I107" s="36">
        <f t="shared" si="9"/>
        <v>19.594594594594593</v>
      </c>
      <c r="J107" s="24"/>
      <c r="K107" s="34">
        <f>SUM(K109+K110+K111+K113)</f>
        <v>5</v>
      </c>
      <c r="L107" s="36">
        <f t="shared" si="10"/>
        <v>3.3783783783783785</v>
      </c>
      <c r="M107" s="39"/>
      <c r="N107" s="35">
        <f>SUM(N109+N110+N111+N113)</f>
        <v>0</v>
      </c>
      <c r="O107" s="36">
        <f t="shared" si="11"/>
        <v>0</v>
      </c>
      <c r="P107" s="1070"/>
      <c r="Q107" s="35">
        <f>SUM(Q109+Q110+Q111+Q113)</f>
        <v>1</v>
      </c>
      <c r="R107" s="36">
        <f t="shared" si="12"/>
        <v>0.67567567567567566</v>
      </c>
      <c r="S107" s="1070"/>
    </row>
    <row r="108" spans="1:19" ht="9" customHeight="1">
      <c r="A108" s="12"/>
      <c r="B108" s="61" t="str">
        <f t="shared" si="13"/>
        <v/>
      </c>
      <c r="C108" s="24" t="str">
        <f t="shared" si="14"/>
        <v/>
      </c>
      <c r="D108" s="12"/>
      <c r="E108" s="34"/>
      <c r="F108" s="36" t="str">
        <f t="shared" si="8"/>
        <v/>
      </c>
      <c r="G108" s="12"/>
      <c r="H108" s="34"/>
      <c r="I108" s="36" t="str">
        <f t="shared" si="9"/>
        <v/>
      </c>
      <c r="J108" s="24"/>
      <c r="K108" s="34"/>
      <c r="L108" s="36" t="str">
        <f t="shared" si="10"/>
        <v/>
      </c>
      <c r="M108" s="39"/>
      <c r="O108" s="36" t="str">
        <f t="shared" si="11"/>
        <v/>
      </c>
      <c r="P108" s="35"/>
      <c r="Q108" s="35"/>
      <c r="R108" s="36" t="str">
        <f t="shared" si="12"/>
        <v/>
      </c>
      <c r="S108" s="35"/>
    </row>
    <row r="109" spans="1:19" ht="12" customHeight="1">
      <c r="A109" s="12" t="s">
        <v>470</v>
      </c>
      <c r="B109" s="61">
        <f t="shared" si="13"/>
        <v>61</v>
      </c>
      <c r="C109" s="24">
        <f t="shared" si="14"/>
        <v>3.1298101590559262</v>
      </c>
      <c r="D109" s="12"/>
      <c r="E109" s="364">
        <v>54</v>
      </c>
      <c r="F109" s="36">
        <f t="shared" si="8"/>
        <v>88.52459016393442</v>
      </c>
      <c r="G109" s="364"/>
      <c r="H109" s="364">
        <v>5</v>
      </c>
      <c r="I109" s="36">
        <f t="shared" si="9"/>
        <v>8.1967213114754092</v>
      </c>
      <c r="J109" s="364"/>
      <c r="K109" s="364">
        <v>1</v>
      </c>
      <c r="L109" s="36">
        <f t="shared" si="10"/>
        <v>1.639344262295082</v>
      </c>
      <c r="M109" s="364"/>
      <c r="N109" s="364">
        <v>0</v>
      </c>
      <c r="O109" s="36">
        <f t="shared" si="11"/>
        <v>0</v>
      </c>
      <c r="P109" s="364"/>
      <c r="Q109" s="364">
        <v>1</v>
      </c>
      <c r="R109" s="36">
        <f t="shared" si="12"/>
        <v>1.639344262295082</v>
      </c>
      <c r="S109" s="35"/>
    </row>
    <row r="110" spans="1:19" ht="12" customHeight="1">
      <c r="A110" s="12" t="s">
        <v>471</v>
      </c>
      <c r="B110" s="61">
        <f t="shared" si="13"/>
        <v>74</v>
      </c>
      <c r="C110" s="24">
        <f t="shared" si="14"/>
        <v>3.7968188814776807</v>
      </c>
      <c r="D110" s="12"/>
      <c r="E110" s="364">
        <v>50</v>
      </c>
      <c r="F110" s="36">
        <f t="shared" si="8"/>
        <v>67.567567567567565</v>
      </c>
      <c r="G110" s="364"/>
      <c r="H110" s="364">
        <v>20</v>
      </c>
      <c r="I110" s="36">
        <f t="shared" si="9"/>
        <v>27.027027027027028</v>
      </c>
      <c r="J110" s="364"/>
      <c r="K110" s="364">
        <v>4</v>
      </c>
      <c r="L110" s="36">
        <f t="shared" si="10"/>
        <v>5.4054054054054053</v>
      </c>
      <c r="M110" s="364"/>
      <c r="N110" s="364">
        <v>0</v>
      </c>
      <c r="O110" s="36">
        <f t="shared" si="11"/>
        <v>0</v>
      </c>
      <c r="P110" s="364"/>
      <c r="Q110" s="364">
        <v>0</v>
      </c>
      <c r="R110" s="36">
        <f t="shared" si="12"/>
        <v>0</v>
      </c>
      <c r="S110" s="1070"/>
    </row>
    <row r="111" spans="1:19" ht="12" customHeight="1">
      <c r="A111" s="12" t="s">
        <v>472</v>
      </c>
      <c r="B111" s="61">
        <f t="shared" si="13"/>
        <v>13</v>
      </c>
      <c r="C111" s="24">
        <f t="shared" si="14"/>
        <v>0.66700872242175469</v>
      </c>
      <c r="D111" s="12"/>
      <c r="E111" s="364">
        <v>9</v>
      </c>
      <c r="F111" s="36">
        <f t="shared" si="8"/>
        <v>69.230769230769226</v>
      </c>
      <c r="G111" s="364"/>
      <c r="H111" s="364">
        <v>4</v>
      </c>
      <c r="I111" s="36">
        <f t="shared" si="9"/>
        <v>30.76923076923077</v>
      </c>
      <c r="J111" s="364"/>
      <c r="K111" s="364">
        <v>0</v>
      </c>
      <c r="L111" s="36">
        <f t="shared" si="10"/>
        <v>0</v>
      </c>
      <c r="M111" s="364"/>
      <c r="N111" s="364">
        <v>0</v>
      </c>
      <c r="O111" s="36">
        <f t="shared" si="11"/>
        <v>0</v>
      </c>
      <c r="P111" s="364"/>
      <c r="Q111" s="364">
        <v>0</v>
      </c>
      <c r="R111" s="36">
        <f t="shared" si="12"/>
        <v>0</v>
      </c>
      <c r="S111" s="1070"/>
    </row>
    <row r="112" spans="1:19" ht="12" hidden="1" customHeight="1">
      <c r="B112" s="61" t="str">
        <f t="shared" si="13"/>
        <v/>
      </c>
      <c r="D112" s="12"/>
      <c r="E112" s="48"/>
      <c r="F112" s="36" t="str">
        <f t="shared" si="8"/>
        <v/>
      </c>
      <c r="G112" s="48"/>
      <c r="H112" s="48"/>
      <c r="I112" s="36" t="str">
        <f t="shared" si="9"/>
        <v/>
      </c>
      <c r="J112" s="48"/>
      <c r="K112" s="48"/>
      <c r="L112" s="36" t="str">
        <f t="shared" si="10"/>
        <v/>
      </c>
      <c r="M112" s="48"/>
      <c r="N112" s="48"/>
      <c r="O112" s="36" t="str">
        <f t="shared" si="11"/>
        <v/>
      </c>
      <c r="P112" s="48"/>
      <c r="Q112" s="48"/>
      <c r="R112" s="36" t="str">
        <f t="shared" si="12"/>
        <v/>
      </c>
      <c r="S112" s="1070"/>
    </row>
    <row r="113" spans="1:19" ht="12" hidden="1" customHeight="1" thickBot="1">
      <c r="A113" t="s">
        <v>281</v>
      </c>
      <c r="B113" s="61">
        <f t="shared" si="13"/>
        <v>0</v>
      </c>
      <c r="C113" s="24">
        <f t="shared" ref="C113:C121" si="15">IF(A113&lt;&gt;0,B113/$B$11*100,"")</f>
        <v>0</v>
      </c>
      <c r="E113" s="520"/>
      <c r="F113" s="36" t="e">
        <f t="shared" si="8"/>
        <v>#DIV/0!</v>
      </c>
      <c r="G113" s="520"/>
      <c r="H113" s="520">
        <v>0</v>
      </c>
      <c r="I113" s="36" t="e">
        <f t="shared" si="9"/>
        <v>#DIV/0!</v>
      </c>
      <c r="J113" s="520"/>
      <c r="K113" s="520">
        <v>0</v>
      </c>
      <c r="L113" s="36" t="e">
        <f t="shared" si="10"/>
        <v>#DIV/0!</v>
      </c>
      <c r="M113" s="520"/>
      <c r="N113" s="520">
        <v>0</v>
      </c>
      <c r="O113" s="36" t="e">
        <f t="shared" si="11"/>
        <v>#DIV/0!</v>
      </c>
      <c r="P113" s="520"/>
      <c r="Q113" s="520">
        <v>0</v>
      </c>
      <c r="R113" s="36" t="e">
        <f t="shared" si="12"/>
        <v>#DIV/0!</v>
      </c>
      <c r="S113" s="1070"/>
    </row>
    <row r="114" spans="1:19" ht="7.5" customHeight="1">
      <c r="B114" s="61" t="str">
        <f t="shared" si="13"/>
        <v/>
      </c>
      <c r="C114" s="24" t="str">
        <f t="shared" si="15"/>
        <v/>
      </c>
      <c r="F114" s="36" t="str">
        <f t="shared" si="8"/>
        <v/>
      </c>
      <c r="I114" s="36" t="str">
        <f t="shared" si="9"/>
        <v/>
      </c>
      <c r="L114" s="36" t="str">
        <f t="shared" si="10"/>
        <v/>
      </c>
      <c r="M114" s="39"/>
      <c r="O114" s="36" t="str">
        <f t="shared" si="11"/>
        <v/>
      </c>
      <c r="P114" s="1070"/>
      <c r="Q114" s="35"/>
      <c r="R114" s="36" t="str">
        <f t="shared" si="12"/>
        <v/>
      </c>
      <c r="S114" s="1070"/>
    </row>
    <row r="115" spans="1:19" ht="12" customHeight="1">
      <c r="A115" s="47" t="s">
        <v>410</v>
      </c>
      <c r="B115" s="61">
        <f t="shared" si="13"/>
        <v>200</v>
      </c>
      <c r="C115" s="24">
        <f t="shared" si="15"/>
        <v>10.261672652642382</v>
      </c>
      <c r="E115" s="35">
        <f>SUM(E116:E121)</f>
        <v>47</v>
      </c>
      <c r="F115" s="36">
        <f t="shared" si="8"/>
        <v>23.5</v>
      </c>
      <c r="H115" s="35">
        <f>SUM(H116:H121)</f>
        <v>142</v>
      </c>
      <c r="I115" s="36">
        <f t="shared" si="9"/>
        <v>71</v>
      </c>
      <c r="K115" s="35">
        <f>SUM(K116:K121)</f>
        <v>10</v>
      </c>
      <c r="L115" s="36">
        <f t="shared" si="10"/>
        <v>5</v>
      </c>
      <c r="M115" s="39"/>
      <c r="N115" s="35">
        <f>SUM(N116:N121)</f>
        <v>0</v>
      </c>
      <c r="O115" s="36">
        <f t="shared" si="11"/>
        <v>0</v>
      </c>
      <c r="P115" s="1070"/>
      <c r="Q115" s="35">
        <f>SUM(Q116:Q121)</f>
        <v>1</v>
      </c>
      <c r="R115" s="36">
        <f t="shared" si="12"/>
        <v>0.5</v>
      </c>
      <c r="S115" s="1070"/>
    </row>
    <row r="116" spans="1:19" ht="12" customHeight="1">
      <c r="A116" t="s">
        <v>411</v>
      </c>
      <c r="B116" s="61">
        <f t="shared" si="13"/>
        <v>77</v>
      </c>
      <c r="C116" s="24">
        <f t="shared" si="15"/>
        <v>3.9507439712673169</v>
      </c>
      <c r="E116" s="364">
        <v>21</v>
      </c>
      <c r="F116" s="36">
        <f t="shared" si="8"/>
        <v>27.27272727272727</v>
      </c>
      <c r="G116" s="364"/>
      <c r="H116" s="364">
        <v>51</v>
      </c>
      <c r="I116" s="36">
        <f t="shared" si="9"/>
        <v>66.233766233766232</v>
      </c>
      <c r="J116" s="364"/>
      <c r="K116" s="364">
        <v>5</v>
      </c>
      <c r="L116" s="36">
        <f t="shared" si="10"/>
        <v>6.4935064935064926</v>
      </c>
      <c r="M116" s="364"/>
      <c r="N116" s="364">
        <v>0</v>
      </c>
      <c r="O116" s="36">
        <f t="shared" si="11"/>
        <v>0</v>
      </c>
      <c r="P116" s="364"/>
      <c r="Q116" s="364">
        <v>0</v>
      </c>
      <c r="R116" s="36">
        <f t="shared" si="12"/>
        <v>0</v>
      </c>
      <c r="S116" s="1070"/>
    </row>
    <row r="117" spans="1:19" ht="12" customHeight="1">
      <c r="A117" t="s">
        <v>412</v>
      </c>
      <c r="B117" s="61">
        <f t="shared" si="13"/>
        <v>29</v>
      </c>
      <c r="C117" s="24">
        <f t="shared" si="15"/>
        <v>1.4879425346331452</v>
      </c>
      <c r="E117" s="364">
        <v>8</v>
      </c>
      <c r="F117" s="36">
        <f t="shared" si="8"/>
        <v>27.586206896551722</v>
      </c>
      <c r="G117" s="364"/>
      <c r="H117" s="364">
        <v>20</v>
      </c>
      <c r="I117" s="36">
        <f t="shared" si="9"/>
        <v>68.965517241379317</v>
      </c>
      <c r="J117" s="364"/>
      <c r="K117" s="364">
        <v>1</v>
      </c>
      <c r="L117" s="36">
        <f t="shared" si="10"/>
        <v>3.4482758620689653</v>
      </c>
      <c r="M117" s="364"/>
      <c r="N117" s="364">
        <v>0</v>
      </c>
      <c r="O117" s="36">
        <f t="shared" si="11"/>
        <v>0</v>
      </c>
      <c r="P117" s="364"/>
      <c r="Q117" s="364">
        <v>0</v>
      </c>
      <c r="R117" s="36">
        <f t="shared" si="12"/>
        <v>0</v>
      </c>
      <c r="S117" s="1070"/>
    </row>
    <row r="118" spans="1:19" ht="12" customHeight="1">
      <c r="A118" t="s">
        <v>413</v>
      </c>
      <c r="B118" s="61">
        <f t="shared" si="13"/>
        <v>35</v>
      </c>
      <c r="C118" s="24">
        <f t="shared" si="15"/>
        <v>1.7957927142124166</v>
      </c>
      <c r="E118" s="364">
        <v>4</v>
      </c>
      <c r="F118" s="36">
        <f t="shared" si="8"/>
        <v>11.428571428571429</v>
      </c>
      <c r="G118" s="364"/>
      <c r="H118" s="364">
        <v>29</v>
      </c>
      <c r="I118" s="36">
        <f t="shared" si="9"/>
        <v>82.857142857142861</v>
      </c>
      <c r="J118" s="364"/>
      <c r="K118" s="364">
        <v>2</v>
      </c>
      <c r="L118" s="36">
        <f t="shared" si="10"/>
        <v>5.7142857142857144</v>
      </c>
      <c r="M118" s="364"/>
      <c r="N118" s="364">
        <v>0</v>
      </c>
      <c r="O118" s="36">
        <f t="shared" si="11"/>
        <v>0</v>
      </c>
      <c r="P118" s="364"/>
      <c r="Q118" s="364">
        <v>0</v>
      </c>
      <c r="R118" s="36">
        <f t="shared" si="12"/>
        <v>0</v>
      </c>
      <c r="S118" s="1070"/>
    </row>
    <row r="119" spans="1:19" ht="12" customHeight="1">
      <c r="A119" s="33" t="s">
        <v>414</v>
      </c>
      <c r="B119" s="61">
        <f t="shared" si="13"/>
        <v>22</v>
      </c>
      <c r="C119" s="24">
        <f t="shared" si="15"/>
        <v>1.1287839917906617</v>
      </c>
      <c r="E119" s="364">
        <v>7</v>
      </c>
      <c r="F119" s="36">
        <f t="shared" si="8"/>
        <v>31.818181818181817</v>
      </c>
      <c r="G119" s="364"/>
      <c r="H119" s="364">
        <v>14</v>
      </c>
      <c r="I119" s="36">
        <f t="shared" si="9"/>
        <v>63.636363636363633</v>
      </c>
      <c r="J119" s="364"/>
      <c r="K119" s="364">
        <v>0</v>
      </c>
      <c r="L119" s="36">
        <f t="shared" si="10"/>
        <v>0</v>
      </c>
      <c r="M119" s="364"/>
      <c r="N119" s="364">
        <v>0</v>
      </c>
      <c r="O119" s="36">
        <f t="shared" si="11"/>
        <v>0</v>
      </c>
      <c r="P119" s="364"/>
      <c r="Q119" s="364">
        <v>1</v>
      </c>
      <c r="R119" s="36">
        <f t="shared" si="12"/>
        <v>4.5454545454545459</v>
      </c>
      <c r="S119" s="1070"/>
    </row>
    <row r="120" spans="1:19" ht="12" customHeight="1">
      <c r="A120" t="s">
        <v>415</v>
      </c>
      <c r="B120" s="61">
        <f>IF($A120&lt;&gt;"",E120+H120+K120+N120+Q120,"")</f>
        <v>32</v>
      </c>
      <c r="C120" s="24">
        <f>IF(A120&lt;&gt;0,B120/$B$11*100,"")</f>
        <v>1.6418676244227808</v>
      </c>
      <c r="E120" s="364">
        <v>6</v>
      </c>
      <c r="F120" s="36">
        <f>IF($A120&lt;&gt;0,E120/$B120*100,"")</f>
        <v>18.75</v>
      </c>
      <c r="G120" s="364"/>
      <c r="H120" s="364">
        <v>24</v>
      </c>
      <c r="I120" s="36">
        <f>IF($A120&lt;&gt;0,H120/$B120*100,"")</f>
        <v>75</v>
      </c>
      <c r="J120" s="364"/>
      <c r="K120" s="364">
        <v>2</v>
      </c>
      <c r="L120" s="36">
        <f>IF($A120&lt;&gt;0,K120/$B120*100,"")</f>
        <v>6.25</v>
      </c>
      <c r="M120" s="364"/>
      <c r="N120" s="364">
        <v>0</v>
      </c>
      <c r="O120" s="36">
        <f>IF($A120&lt;&gt;0,N120/$B120*100,"")</f>
        <v>0</v>
      </c>
      <c r="P120" s="364"/>
      <c r="Q120" s="364">
        <v>0</v>
      </c>
      <c r="R120" s="36">
        <f>IF($A120&lt;&gt;0,Q120/$B120*100,"")</f>
        <v>0</v>
      </c>
      <c r="S120" s="1070"/>
    </row>
    <row r="121" spans="1:19" ht="12" customHeight="1">
      <c r="A121" t="s">
        <v>1535</v>
      </c>
      <c r="B121" s="61">
        <f t="shared" si="13"/>
        <v>5</v>
      </c>
      <c r="C121" s="24">
        <f t="shared" si="15"/>
        <v>0.25654181631605949</v>
      </c>
      <c r="E121" s="364">
        <v>1</v>
      </c>
      <c r="F121" s="36">
        <f t="shared" si="8"/>
        <v>20</v>
      </c>
      <c r="G121" s="364"/>
      <c r="H121" s="364">
        <v>4</v>
      </c>
      <c r="I121" s="36">
        <f t="shared" si="9"/>
        <v>80</v>
      </c>
      <c r="J121" s="364"/>
      <c r="K121" s="364"/>
      <c r="L121" s="36">
        <f t="shared" si="10"/>
        <v>0</v>
      </c>
      <c r="M121" s="364"/>
      <c r="N121" s="364">
        <v>0</v>
      </c>
      <c r="O121" s="36">
        <f t="shared" si="11"/>
        <v>0</v>
      </c>
      <c r="P121" s="364"/>
      <c r="Q121" s="364">
        <v>0</v>
      </c>
      <c r="R121" s="36">
        <f t="shared" si="12"/>
        <v>0</v>
      </c>
      <c r="S121" s="1070"/>
    </row>
    <row r="122" spans="1:19" ht="10" customHeight="1" thickBot="1">
      <c r="O122" s="36"/>
      <c r="P122" s="36"/>
      <c r="Q122" s="35"/>
      <c r="R122" s="36"/>
      <c r="S122" s="36"/>
    </row>
    <row r="123" spans="1:19" ht="7.5" customHeight="1">
      <c r="A123" s="15"/>
      <c r="B123" s="1067"/>
      <c r="C123" s="1068"/>
      <c r="D123" s="15"/>
      <c r="E123" s="1069"/>
      <c r="F123" s="38"/>
      <c r="G123" s="15"/>
      <c r="H123" s="1069"/>
      <c r="I123" s="38"/>
      <c r="J123" s="38"/>
      <c r="K123" s="1069"/>
      <c r="L123" s="38"/>
      <c r="M123" s="15"/>
      <c r="N123" s="1069"/>
      <c r="O123" s="38"/>
      <c r="P123" s="38"/>
      <c r="Q123" s="1069"/>
      <c r="R123" s="38"/>
      <c r="S123" s="38"/>
    </row>
    <row r="124" spans="1:19" ht="12.75" customHeight="1">
      <c r="A124" s="48" t="s">
        <v>473</v>
      </c>
      <c r="B124" s="446"/>
      <c r="C124" s="45"/>
      <c r="D124" s="39"/>
      <c r="E124" s="46"/>
      <c r="F124" s="1070"/>
      <c r="G124" s="39"/>
      <c r="H124" s="46"/>
      <c r="I124" s="1070"/>
      <c r="J124" s="1070"/>
      <c r="K124" s="46"/>
      <c r="L124" s="1070"/>
      <c r="M124" s="39"/>
      <c r="N124" s="46"/>
      <c r="O124" s="1070"/>
      <c r="P124" s="1070"/>
    </row>
    <row r="125" spans="1:19" ht="10.5" customHeight="1">
      <c r="A125" s="48" t="s">
        <v>474</v>
      </c>
      <c r="B125" s="446"/>
      <c r="C125" s="45"/>
      <c r="D125" s="39"/>
      <c r="E125" s="46"/>
      <c r="F125" s="1070"/>
      <c r="G125" s="39"/>
      <c r="H125" s="46"/>
      <c r="I125" s="1070"/>
      <c r="J125" s="1070"/>
      <c r="K125" s="46"/>
      <c r="L125" s="1070"/>
      <c r="M125" s="39"/>
      <c r="N125" s="46"/>
      <c r="O125" s="1070"/>
      <c r="P125" s="1070"/>
    </row>
    <row r="126" spans="1:19">
      <c r="A126" s="49" t="s">
        <v>475</v>
      </c>
      <c r="B126" s="446"/>
      <c r="C126" s="45"/>
      <c r="D126" s="39"/>
      <c r="E126" s="46"/>
      <c r="F126" s="1070"/>
      <c r="G126" s="39"/>
      <c r="H126" s="46"/>
      <c r="I126" s="1070"/>
      <c r="J126" s="1070"/>
      <c r="K126" s="46"/>
      <c r="L126" s="1070"/>
      <c r="M126" s="39"/>
      <c r="N126" s="46"/>
      <c r="O126" s="1070"/>
      <c r="P126" s="1070"/>
    </row>
    <row r="127" spans="1:19" ht="8.25" customHeight="1"/>
    <row r="128" spans="1:19">
      <c r="A128" t="s">
        <v>476</v>
      </c>
    </row>
    <row r="129" spans="1:1">
      <c r="A129" t="s">
        <v>456</v>
      </c>
    </row>
  </sheetData>
  <mergeCells count="2">
    <mergeCell ref="N7:O7"/>
    <mergeCell ref="Q7:R7"/>
  </mergeCells>
  <pageMargins left="0.7" right="0.7" top="0.75" bottom="0.75" header="0.3" footer="0.3"/>
  <pageSetup orientation="portrait" r:id="rId1"/>
  <ignoredErrors>
    <ignoredError sqref="K24" formulaRange="1"/>
  </ignoredErrors>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FFC000"/>
  </sheetPr>
  <dimension ref="A2:K36"/>
  <sheetViews>
    <sheetView workbookViewId="0">
      <selection activeCell="J12" sqref="J12"/>
    </sheetView>
  </sheetViews>
  <sheetFormatPr baseColWidth="10" defaultRowHeight="14.5"/>
  <sheetData>
    <row r="2" spans="2:11">
      <c r="B2" s="33"/>
      <c r="C2" s="450"/>
      <c r="D2" s="450"/>
      <c r="E2" s="450"/>
    </row>
    <row r="3" spans="2:11">
      <c r="B3" s="33"/>
      <c r="C3" s="450"/>
      <c r="D3" s="450"/>
      <c r="E3" s="450"/>
      <c r="G3" s="450"/>
      <c r="H3" s="450"/>
      <c r="I3" s="450"/>
      <c r="J3" s="450"/>
      <c r="K3" s="450"/>
    </row>
    <row r="4" spans="2:11">
      <c r="B4" s="33"/>
      <c r="C4" s="450"/>
      <c r="D4" s="450"/>
      <c r="E4" s="450"/>
    </row>
    <row r="5" spans="2:11">
      <c r="B5" s="33"/>
      <c r="C5" s="450"/>
      <c r="D5" s="450"/>
      <c r="E5" s="450"/>
    </row>
    <row r="6" spans="2:11">
      <c r="B6" s="33"/>
      <c r="C6" s="450"/>
      <c r="D6" s="450"/>
      <c r="E6" s="450"/>
    </row>
    <row r="7" spans="2:11">
      <c r="B7" s="33"/>
      <c r="C7" s="450"/>
      <c r="D7" s="450"/>
      <c r="E7" s="450"/>
    </row>
    <row r="8" spans="2:11">
      <c r="B8" s="33"/>
      <c r="C8" s="450"/>
      <c r="D8" s="450"/>
      <c r="E8" s="450"/>
    </row>
    <row r="17" spans="2:3">
      <c r="B17" s="33"/>
      <c r="C17" s="450"/>
    </row>
    <row r="18" spans="2:3">
      <c r="B18" s="33"/>
      <c r="C18" s="450"/>
    </row>
    <row r="19" spans="2:3">
      <c r="B19" s="33"/>
      <c r="C19" s="450"/>
    </row>
    <row r="20" spans="2:3">
      <c r="B20" s="33"/>
      <c r="C20" s="450"/>
    </row>
    <row r="21" spans="2:3">
      <c r="B21" s="33"/>
      <c r="C21" s="450"/>
    </row>
    <row r="22" spans="2:3">
      <c r="B22" s="33"/>
      <c r="C22" s="450"/>
    </row>
    <row r="23" spans="2:3">
      <c r="B23" s="33"/>
      <c r="C23" s="450"/>
    </row>
    <row r="36" spans="1:7">
      <c r="A36" s="450"/>
      <c r="B36" s="450"/>
      <c r="C36" s="450"/>
      <c r="D36" s="450"/>
      <c r="E36" s="450"/>
      <c r="F36" s="450"/>
      <c r="G36" s="450"/>
    </row>
  </sheetData>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theme="4" tint="-0.249977111117893"/>
  </sheetPr>
  <dimension ref="A1:AB27"/>
  <sheetViews>
    <sheetView workbookViewId="0"/>
  </sheetViews>
  <sheetFormatPr baseColWidth="10" defaultColWidth="9.1796875" defaultRowHeight="12.5"/>
  <cols>
    <col min="1" max="1" width="11" style="81" customWidth="1"/>
    <col min="2" max="2" width="7.54296875" style="115" customWidth="1"/>
    <col min="3" max="3" width="7.81640625" style="88" customWidth="1"/>
    <col min="4" max="4" width="1.81640625" style="81" customWidth="1"/>
    <col min="5" max="5" width="7.81640625" style="154" customWidth="1"/>
    <col min="6" max="6" width="7.81640625" style="88" customWidth="1"/>
    <col min="7" max="7" width="1.81640625" style="81" customWidth="1"/>
    <col min="8" max="8" width="6.81640625" style="154" customWidth="1"/>
    <col min="9" max="9" width="7.81640625" style="88" customWidth="1"/>
    <col min="10" max="10" width="1.81640625" style="88" customWidth="1"/>
    <col min="11" max="11" width="6.81640625" style="154" customWidth="1"/>
    <col min="12" max="12" width="7.81640625" style="81" customWidth="1"/>
    <col min="13" max="13" width="1.81640625" style="81" customWidth="1"/>
    <col min="14" max="14" width="6.81640625" style="154" customWidth="1"/>
    <col min="15" max="15" width="7.81640625" style="81" customWidth="1"/>
    <col min="16" max="16" width="1.81640625" style="81" customWidth="1"/>
    <col min="17" max="17" width="6.81640625" style="154" customWidth="1"/>
    <col min="18" max="18" width="7.81640625" style="81" customWidth="1"/>
    <col min="19" max="19" width="1.81640625" style="81" customWidth="1"/>
    <col min="20" max="20" width="6.81640625" style="155" customWidth="1"/>
    <col min="21" max="21" width="7.81640625" style="81" customWidth="1"/>
    <col min="22" max="22" width="1.54296875" style="81" customWidth="1"/>
    <col min="23" max="24" width="7.81640625" style="81" customWidth="1"/>
    <col min="25" max="25" width="1.81640625" style="81" customWidth="1"/>
    <col min="26" max="26" width="6.81640625" style="81" customWidth="1"/>
    <col min="27" max="27" width="7.81640625" style="81" customWidth="1"/>
    <col min="28" max="28" width="1.81640625" style="81" customWidth="1"/>
    <col min="29" max="256" width="9.1796875" style="81"/>
    <col min="257" max="257" width="11" style="81" customWidth="1"/>
    <col min="258" max="258" width="7.54296875" style="81" customWidth="1"/>
    <col min="259" max="259" width="7.81640625" style="81" customWidth="1"/>
    <col min="260" max="260" width="1.81640625" style="81" customWidth="1"/>
    <col min="261" max="262" width="7.81640625" style="81" customWidth="1"/>
    <col min="263" max="263" width="1.81640625" style="81" customWidth="1"/>
    <col min="264" max="264" width="6.81640625" style="81" customWidth="1"/>
    <col min="265" max="265" width="7.81640625" style="81" customWidth="1"/>
    <col min="266" max="266" width="1.81640625" style="81" customWidth="1"/>
    <col min="267" max="267" width="6.81640625" style="81" customWidth="1"/>
    <col min="268" max="268" width="7.81640625" style="81" customWidth="1"/>
    <col min="269" max="269" width="1.81640625" style="81" customWidth="1"/>
    <col min="270" max="270" width="6.81640625" style="81" customWidth="1"/>
    <col min="271" max="271" width="7.81640625" style="81" customWidth="1"/>
    <col min="272" max="272" width="1.81640625" style="81" customWidth="1"/>
    <col min="273" max="273" width="6.81640625" style="81" customWidth="1"/>
    <col min="274" max="274" width="7.81640625" style="81" customWidth="1"/>
    <col min="275" max="275" width="1.81640625" style="81" customWidth="1"/>
    <col min="276" max="276" width="6.81640625" style="81" customWidth="1"/>
    <col min="277" max="277" width="7.81640625" style="81" customWidth="1"/>
    <col min="278" max="278" width="1.54296875" style="81" customWidth="1"/>
    <col min="279" max="280" width="7.81640625" style="81" customWidth="1"/>
    <col min="281" max="281" width="1.81640625" style="81" customWidth="1"/>
    <col min="282" max="282" width="6.81640625" style="81" customWidth="1"/>
    <col min="283" max="283" width="7.81640625" style="81" customWidth="1"/>
    <col min="284" max="284" width="1.81640625" style="81" customWidth="1"/>
    <col min="285" max="512" width="9.1796875" style="81"/>
    <col min="513" max="513" width="11" style="81" customWidth="1"/>
    <col min="514" max="514" width="7.54296875" style="81" customWidth="1"/>
    <col min="515" max="515" width="7.81640625" style="81" customWidth="1"/>
    <col min="516" max="516" width="1.81640625" style="81" customWidth="1"/>
    <col min="517" max="518" width="7.81640625" style="81" customWidth="1"/>
    <col min="519" max="519" width="1.81640625" style="81" customWidth="1"/>
    <col min="520" max="520" width="6.81640625" style="81" customWidth="1"/>
    <col min="521" max="521" width="7.81640625" style="81" customWidth="1"/>
    <col min="522" max="522" width="1.81640625" style="81" customWidth="1"/>
    <col min="523" max="523" width="6.81640625" style="81" customWidth="1"/>
    <col min="524" max="524" width="7.81640625" style="81" customWidth="1"/>
    <col min="525" max="525" width="1.81640625" style="81" customWidth="1"/>
    <col min="526" max="526" width="6.81640625" style="81" customWidth="1"/>
    <col min="527" max="527" width="7.81640625" style="81" customWidth="1"/>
    <col min="528" max="528" width="1.81640625" style="81" customWidth="1"/>
    <col min="529" max="529" width="6.81640625" style="81" customWidth="1"/>
    <col min="530" max="530" width="7.81640625" style="81" customWidth="1"/>
    <col min="531" max="531" width="1.81640625" style="81" customWidth="1"/>
    <col min="532" max="532" width="6.81640625" style="81" customWidth="1"/>
    <col min="533" max="533" width="7.81640625" style="81" customWidth="1"/>
    <col min="534" max="534" width="1.54296875" style="81" customWidth="1"/>
    <col min="535" max="536" width="7.81640625" style="81" customWidth="1"/>
    <col min="537" max="537" width="1.81640625" style="81" customWidth="1"/>
    <col min="538" max="538" width="6.81640625" style="81" customWidth="1"/>
    <col min="539" max="539" width="7.81640625" style="81" customWidth="1"/>
    <col min="540" max="540" width="1.81640625" style="81" customWidth="1"/>
    <col min="541" max="768" width="9.1796875" style="81"/>
    <col min="769" max="769" width="11" style="81" customWidth="1"/>
    <col min="770" max="770" width="7.54296875" style="81" customWidth="1"/>
    <col min="771" max="771" width="7.81640625" style="81" customWidth="1"/>
    <col min="772" max="772" width="1.81640625" style="81" customWidth="1"/>
    <col min="773" max="774" width="7.81640625" style="81" customWidth="1"/>
    <col min="775" max="775" width="1.81640625" style="81" customWidth="1"/>
    <col min="776" max="776" width="6.81640625" style="81" customWidth="1"/>
    <col min="777" max="777" width="7.81640625" style="81" customWidth="1"/>
    <col min="778" max="778" width="1.81640625" style="81" customWidth="1"/>
    <col min="779" max="779" width="6.81640625" style="81" customWidth="1"/>
    <col min="780" max="780" width="7.81640625" style="81" customWidth="1"/>
    <col min="781" max="781" width="1.81640625" style="81" customWidth="1"/>
    <col min="782" max="782" width="6.81640625" style="81" customWidth="1"/>
    <col min="783" max="783" width="7.81640625" style="81" customWidth="1"/>
    <col min="784" max="784" width="1.81640625" style="81" customWidth="1"/>
    <col min="785" max="785" width="6.81640625" style="81" customWidth="1"/>
    <col min="786" max="786" width="7.81640625" style="81" customWidth="1"/>
    <col min="787" max="787" width="1.81640625" style="81" customWidth="1"/>
    <col min="788" max="788" width="6.81640625" style="81" customWidth="1"/>
    <col min="789" max="789" width="7.81640625" style="81" customWidth="1"/>
    <col min="790" max="790" width="1.54296875" style="81" customWidth="1"/>
    <col min="791" max="792" width="7.81640625" style="81" customWidth="1"/>
    <col min="793" max="793" width="1.81640625" style="81" customWidth="1"/>
    <col min="794" max="794" width="6.81640625" style="81" customWidth="1"/>
    <col min="795" max="795" width="7.81640625" style="81" customWidth="1"/>
    <col min="796" max="796" width="1.81640625" style="81" customWidth="1"/>
    <col min="797" max="1024" width="9.1796875" style="81"/>
    <col min="1025" max="1025" width="11" style="81" customWidth="1"/>
    <col min="1026" max="1026" width="7.54296875" style="81" customWidth="1"/>
    <col min="1027" max="1027" width="7.81640625" style="81" customWidth="1"/>
    <col min="1028" max="1028" width="1.81640625" style="81" customWidth="1"/>
    <col min="1029" max="1030" width="7.81640625" style="81" customWidth="1"/>
    <col min="1031" max="1031" width="1.81640625" style="81" customWidth="1"/>
    <col min="1032" max="1032" width="6.81640625" style="81" customWidth="1"/>
    <col min="1033" max="1033" width="7.81640625" style="81" customWidth="1"/>
    <col min="1034" max="1034" width="1.81640625" style="81" customWidth="1"/>
    <col min="1035" max="1035" width="6.81640625" style="81" customWidth="1"/>
    <col min="1036" max="1036" width="7.81640625" style="81" customWidth="1"/>
    <col min="1037" max="1037" width="1.81640625" style="81" customWidth="1"/>
    <col min="1038" max="1038" width="6.81640625" style="81" customWidth="1"/>
    <col min="1039" max="1039" width="7.81640625" style="81" customWidth="1"/>
    <col min="1040" max="1040" width="1.81640625" style="81" customWidth="1"/>
    <col min="1041" max="1041" width="6.81640625" style="81" customWidth="1"/>
    <col min="1042" max="1042" width="7.81640625" style="81" customWidth="1"/>
    <col min="1043" max="1043" width="1.81640625" style="81" customWidth="1"/>
    <col min="1044" max="1044" width="6.81640625" style="81" customWidth="1"/>
    <col min="1045" max="1045" width="7.81640625" style="81" customWidth="1"/>
    <col min="1046" max="1046" width="1.54296875" style="81" customWidth="1"/>
    <col min="1047" max="1048" width="7.81640625" style="81" customWidth="1"/>
    <col min="1049" max="1049" width="1.81640625" style="81" customWidth="1"/>
    <col min="1050" max="1050" width="6.81640625" style="81" customWidth="1"/>
    <col min="1051" max="1051" width="7.81640625" style="81" customWidth="1"/>
    <col min="1052" max="1052" width="1.81640625" style="81" customWidth="1"/>
    <col min="1053" max="1280" width="9.1796875" style="81"/>
    <col min="1281" max="1281" width="11" style="81" customWidth="1"/>
    <col min="1282" max="1282" width="7.54296875" style="81" customWidth="1"/>
    <col min="1283" max="1283" width="7.81640625" style="81" customWidth="1"/>
    <col min="1284" max="1284" width="1.81640625" style="81" customWidth="1"/>
    <col min="1285" max="1286" width="7.81640625" style="81" customWidth="1"/>
    <col min="1287" max="1287" width="1.81640625" style="81" customWidth="1"/>
    <col min="1288" max="1288" width="6.81640625" style="81" customWidth="1"/>
    <col min="1289" max="1289" width="7.81640625" style="81" customWidth="1"/>
    <col min="1290" max="1290" width="1.81640625" style="81" customWidth="1"/>
    <col min="1291" max="1291" width="6.81640625" style="81" customWidth="1"/>
    <col min="1292" max="1292" width="7.81640625" style="81" customWidth="1"/>
    <col min="1293" max="1293" width="1.81640625" style="81" customWidth="1"/>
    <col min="1294" max="1294" width="6.81640625" style="81" customWidth="1"/>
    <col min="1295" max="1295" width="7.81640625" style="81" customWidth="1"/>
    <col min="1296" max="1296" width="1.81640625" style="81" customWidth="1"/>
    <col min="1297" max="1297" width="6.81640625" style="81" customWidth="1"/>
    <col min="1298" max="1298" width="7.81640625" style="81" customWidth="1"/>
    <col min="1299" max="1299" width="1.81640625" style="81" customWidth="1"/>
    <col min="1300" max="1300" width="6.81640625" style="81" customWidth="1"/>
    <col min="1301" max="1301" width="7.81640625" style="81" customWidth="1"/>
    <col min="1302" max="1302" width="1.54296875" style="81" customWidth="1"/>
    <col min="1303" max="1304" width="7.81640625" style="81" customWidth="1"/>
    <col min="1305" max="1305" width="1.81640625" style="81" customWidth="1"/>
    <col min="1306" max="1306" width="6.81640625" style="81" customWidth="1"/>
    <col min="1307" max="1307" width="7.81640625" style="81" customWidth="1"/>
    <col min="1308" max="1308" width="1.81640625" style="81" customWidth="1"/>
    <col min="1309" max="1536" width="9.1796875" style="81"/>
    <col min="1537" max="1537" width="11" style="81" customWidth="1"/>
    <col min="1538" max="1538" width="7.54296875" style="81" customWidth="1"/>
    <col min="1539" max="1539" width="7.81640625" style="81" customWidth="1"/>
    <col min="1540" max="1540" width="1.81640625" style="81" customWidth="1"/>
    <col min="1541" max="1542" width="7.81640625" style="81" customWidth="1"/>
    <col min="1543" max="1543" width="1.81640625" style="81" customWidth="1"/>
    <col min="1544" max="1544" width="6.81640625" style="81" customWidth="1"/>
    <col min="1545" max="1545" width="7.81640625" style="81" customWidth="1"/>
    <col min="1546" max="1546" width="1.81640625" style="81" customWidth="1"/>
    <col min="1547" max="1547" width="6.81640625" style="81" customWidth="1"/>
    <col min="1548" max="1548" width="7.81640625" style="81" customWidth="1"/>
    <col min="1549" max="1549" width="1.81640625" style="81" customWidth="1"/>
    <col min="1550" max="1550" width="6.81640625" style="81" customWidth="1"/>
    <col min="1551" max="1551" width="7.81640625" style="81" customWidth="1"/>
    <col min="1552" max="1552" width="1.81640625" style="81" customWidth="1"/>
    <col min="1553" max="1553" width="6.81640625" style="81" customWidth="1"/>
    <col min="1554" max="1554" width="7.81640625" style="81" customWidth="1"/>
    <col min="1555" max="1555" width="1.81640625" style="81" customWidth="1"/>
    <col min="1556" max="1556" width="6.81640625" style="81" customWidth="1"/>
    <col min="1557" max="1557" width="7.81640625" style="81" customWidth="1"/>
    <col min="1558" max="1558" width="1.54296875" style="81" customWidth="1"/>
    <col min="1559" max="1560" width="7.81640625" style="81" customWidth="1"/>
    <col min="1561" max="1561" width="1.81640625" style="81" customWidth="1"/>
    <col min="1562" max="1562" width="6.81640625" style="81" customWidth="1"/>
    <col min="1563" max="1563" width="7.81640625" style="81" customWidth="1"/>
    <col min="1564" max="1564" width="1.81640625" style="81" customWidth="1"/>
    <col min="1565" max="1792" width="9.1796875" style="81"/>
    <col min="1793" max="1793" width="11" style="81" customWidth="1"/>
    <col min="1794" max="1794" width="7.54296875" style="81" customWidth="1"/>
    <col min="1795" max="1795" width="7.81640625" style="81" customWidth="1"/>
    <col min="1796" max="1796" width="1.81640625" style="81" customWidth="1"/>
    <col min="1797" max="1798" width="7.81640625" style="81" customWidth="1"/>
    <col min="1799" max="1799" width="1.81640625" style="81" customWidth="1"/>
    <col min="1800" max="1800" width="6.81640625" style="81" customWidth="1"/>
    <col min="1801" max="1801" width="7.81640625" style="81" customWidth="1"/>
    <col min="1802" max="1802" width="1.81640625" style="81" customWidth="1"/>
    <col min="1803" max="1803" width="6.81640625" style="81" customWidth="1"/>
    <col min="1804" max="1804" width="7.81640625" style="81" customWidth="1"/>
    <col min="1805" max="1805" width="1.81640625" style="81" customWidth="1"/>
    <col min="1806" max="1806" width="6.81640625" style="81" customWidth="1"/>
    <col min="1807" max="1807" width="7.81640625" style="81" customWidth="1"/>
    <col min="1808" max="1808" width="1.81640625" style="81" customWidth="1"/>
    <col min="1809" max="1809" width="6.81640625" style="81" customWidth="1"/>
    <col min="1810" max="1810" width="7.81640625" style="81" customWidth="1"/>
    <col min="1811" max="1811" width="1.81640625" style="81" customWidth="1"/>
    <col min="1812" max="1812" width="6.81640625" style="81" customWidth="1"/>
    <col min="1813" max="1813" width="7.81640625" style="81" customWidth="1"/>
    <col min="1814" max="1814" width="1.54296875" style="81" customWidth="1"/>
    <col min="1815" max="1816" width="7.81640625" style="81" customWidth="1"/>
    <col min="1817" max="1817" width="1.81640625" style="81" customWidth="1"/>
    <col min="1818" max="1818" width="6.81640625" style="81" customWidth="1"/>
    <col min="1819" max="1819" width="7.81640625" style="81" customWidth="1"/>
    <col min="1820" max="1820" width="1.81640625" style="81" customWidth="1"/>
    <col min="1821" max="2048" width="9.1796875" style="81"/>
    <col min="2049" max="2049" width="11" style="81" customWidth="1"/>
    <col min="2050" max="2050" width="7.54296875" style="81" customWidth="1"/>
    <col min="2051" max="2051" width="7.81640625" style="81" customWidth="1"/>
    <col min="2052" max="2052" width="1.81640625" style="81" customWidth="1"/>
    <col min="2053" max="2054" width="7.81640625" style="81" customWidth="1"/>
    <col min="2055" max="2055" width="1.81640625" style="81" customWidth="1"/>
    <col min="2056" max="2056" width="6.81640625" style="81" customWidth="1"/>
    <col min="2057" max="2057" width="7.81640625" style="81" customWidth="1"/>
    <col min="2058" max="2058" width="1.81640625" style="81" customWidth="1"/>
    <col min="2059" max="2059" width="6.81640625" style="81" customWidth="1"/>
    <col min="2060" max="2060" width="7.81640625" style="81" customWidth="1"/>
    <col min="2061" max="2061" width="1.81640625" style="81" customWidth="1"/>
    <col min="2062" max="2062" width="6.81640625" style="81" customWidth="1"/>
    <col min="2063" max="2063" width="7.81640625" style="81" customWidth="1"/>
    <col min="2064" max="2064" width="1.81640625" style="81" customWidth="1"/>
    <col min="2065" max="2065" width="6.81640625" style="81" customWidth="1"/>
    <col min="2066" max="2066" width="7.81640625" style="81" customWidth="1"/>
    <col min="2067" max="2067" width="1.81640625" style="81" customWidth="1"/>
    <col min="2068" max="2068" width="6.81640625" style="81" customWidth="1"/>
    <col min="2069" max="2069" width="7.81640625" style="81" customWidth="1"/>
    <col min="2070" max="2070" width="1.54296875" style="81" customWidth="1"/>
    <col min="2071" max="2072" width="7.81640625" style="81" customWidth="1"/>
    <col min="2073" max="2073" width="1.81640625" style="81" customWidth="1"/>
    <col min="2074" max="2074" width="6.81640625" style="81" customWidth="1"/>
    <col min="2075" max="2075" width="7.81640625" style="81" customWidth="1"/>
    <col min="2076" max="2076" width="1.81640625" style="81" customWidth="1"/>
    <col min="2077" max="2304" width="9.1796875" style="81"/>
    <col min="2305" max="2305" width="11" style="81" customWidth="1"/>
    <col min="2306" max="2306" width="7.54296875" style="81" customWidth="1"/>
    <col min="2307" max="2307" width="7.81640625" style="81" customWidth="1"/>
    <col min="2308" max="2308" width="1.81640625" style="81" customWidth="1"/>
    <col min="2309" max="2310" width="7.81640625" style="81" customWidth="1"/>
    <col min="2311" max="2311" width="1.81640625" style="81" customWidth="1"/>
    <col min="2312" max="2312" width="6.81640625" style="81" customWidth="1"/>
    <col min="2313" max="2313" width="7.81640625" style="81" customWidth="1"/>
    <col min="2314" max="2314" width="1.81640625" style="81" customWidth="1"/>
    <col min="2315" max="2315" width="6.81640625" style="81" customWidth="1"/>
    <col min="2316" max="2316" width="7.81640625" style="81" customWidth="1"/>
    <col min="2317" max="2317" width="1.81640625" style="81" customWidth="1"/>
    <col min="2318" max="2318" width="6.81640625" style="81" customWidth="1"/>
    <col min="2319" max="2319" width="7.81640625" style="81" customWidth="1"/>
    <col min="2320" max="2320" width="1.81640625" style="81" customWidth="1"/>
    <col min="2321" max="2321" width="6.81640625" style="81" customWidth="1"/>
    <col min="2322" max="2322" width="7.81640625" style="81" customWidth="1"/>
    <col min="2323" max="2323" width="1.81640625" style="81" customWidth="1"/>
    <col min="2324" max="2324" width="6.81640625" style="81" customWidth="1"/>
    <col min="2325" max="2325" width="7.81640625" style="81" customWidth="1"/>
    <col min="2326" max="2326" width="1.54296875" style="81" customWidth="1"/>
    <col min="2327" max="2328" width="7.81640625" style="81" customWidth="1"/>
    <col min="2329" max="2329" width="1.81640625" style="81" customWidth="1"/>
    <col min="2330" max="2330" width="6.81640625" style="81" customWidth="1"/>
    <col min="2331" max="2331" width="7.81640625" style="81" customWidth="1"/>
    <col min="2332" max="2332" width="1.81640625" style="81" customWidth="1"/>
    <col min="2333" max="2560" width="9.1796875" style="81"/>
    <col min="2561" max="2561" width="11" style="81" customWidth="1"/>
    <col min="2562" max="2562" width="7.54296875" style="81" customWidth="1"/>
    <col min="2563" max="2563" width="7.81640625" style="81" customWidth="1"/>
    <col min="2564" max="2564" width="1.81640625" style="81" customWidth="1"/>
    <col min="2565" max="2566" width="7.81640625" style="81" customWidth="1"/>
    <col min="2567" max="2567" width="1.81640625" style="81" customWidth="1"/>
    <col min="2568" max="2568" width="6.81640625" style="81" customWidth="1"/>
    <col min="2569" max="2569" width="7.81640625" style="81" customWidth="1"/>
    <col min="2570" max="2570" width="1.81640625" style="81" customWidth="1"/>
    <col min="2571" max="2571" width="6.81640625" style="81" customWidth="1"/>
    <col min="2572" max="2572" width="7.81640625" style="81" customWidth="1"/>
    <col min="2573" max="2573" width="1.81640625" style="81" customWidth="1"/>
    <col min="2574" max="2574" width="6.81640625" style="81" customWidth="1"/>
    <col min="2575" max="2575" width="7.81640625" style="81" customWidth="1"/>
    <col min="2576" max="2576" width="1.81640625" style="81" customWidth="1"/>
    <col min="2577" max="2577" width="6.81640625" style="81" customWidth="1"/>
    <col min="2578" max="2578" width="7.81640625" style="81" customWidth="1"/>
    <col min="2579" max="2579" width="1.81640625" style="81" customWidth="1"/>
    <col min="2580" max="2580" width="6.81640625" style="81" customWidth="1"/>
    <col min="2581" max="2581" width="7.81640625" style="81" customWidth="1"/>
    <col min="2582" max="2582" width="1.54296875" style="81" customWidth="1"/>
    <col min="2583" max="2584" width="7.81640625" style="81" customWidth="1"/>
    <col min="2585" max="2585" width="1.81640625" style="81" customWidth="1"/>
    <col min="2586" max="2586" width="6.81640625" style="81" customWidth="1"/>
    <col min="2587" max="2587" width="7.81640625" style="81" customWidth="1"/>
    <col min="2588" max="2588" width="1.81640625" style="81" customWidth="1"/>
    <col min="2589" max="2816" width="9.1796875" style="81"/>
    <col min="2817" max="2817" width="11" style="81" customWidth="1"/>
    <col min="2818" max="2818" width="7.54296875" style="81" customWidth="1"/>
    <col min="2819" max="2819" width="7.81640625" style="81" customWidth="1"/>
    <col min="2820" max="2820" width="1.81640625" style="81" customWidth="1"/>
    <col min="2821" max="2822" width="7.81640625" style="81" customWidth="1"/>
    <col min="2823" max="2823" width="1.81640625" style="81" customWidth="1"/>
    <col min="2824" max="2824" width="6.81640625" style="81" customWidth="1"/>
    <col min="2825" max="2825" width="7.81640625" style="81" customWidth="1"/>
    <col min="2826" max="2826" width="1.81640625" style="81" customWidth="1"/>
    <col min="2827" max="2827" width="6.81640625" style="81" customWidth="1"/>
    <col min="2828" max="2828" width="7.81640625" style="81" customWidth="1"/>
    <col min="2829" max="2829" width="1.81640625" style="81" customWidth="1"/>
    <col min="2830" max="2830" width="6.81640625" style="81" customWidth="1"/>
    <col min="2831" max="2831" width="7.81640625" style="81" customWidth="1"/>
    <col min="2832" max="2832" width="1.81640625" style="81" customWidth="1"/>
    <col min="2833" max="2833" width="6.81640625" style="81" customWidth="1"/>
    <col min="2834" max="2834" width="7.81640625" style="81" customWidth="1"/>
    <col min="2835" max="2835" width="1.81640625" style="81" customWidth="1"/>
    <col min="2836" max="2836" width="6.81640625" style="81" customWidth="1"/>
    <col min="2837" max="2837" width="7.81640625" style="81" customWidth="1"/>
    <col min="2838" max="2838" width="1.54296875" style="81" customWidth="1"/>
    <col min="2839" max="2840" width="7.81640625" style="81" customWidth="1"/>
    <col min="2841" max="2841" width="1.81640625" style="81" customWidth="1"/>
    <col min="2842" max="2842" width="6.81640625" style="81" customWidth="1"/>
    <col min="2843" max="2843" width="7.81640625" style="81" customWidth="1"/>
    <col min="2844" max="2844" width="1.81640625" style="81" customWidth="1"/>
    <col min="2845" max="3072" width="9.1796875" style="81"/>
    <col min="3073" max="3073" width="11" style="81" customWidth="1"/>
    <col min="3074" max="3074" width="7.54296875" style="81" customWidth="1"/>
    <col min="3075" max="3075" width="7.81640625" style="81" customWidth="1"/>
    <col min="3076" max="3076" width="1.81640625" style="81" customWidth="1"/>
    <col min="3077" max="3078" width="7.81640625" style="81" customWidth="1"/>
    <col min="3079" max="3079" width="1.81640625" style="81" customWidth="1"/>
    <col min="3080" max="3080" width="6.81640625" style="81" customWidth="1"/>
    <col min="3081" max="3081" width="7.81640625" style="81" customWidth="1"/>
    <col min="3082" max="3082" width="1.81640625" style="81" customWidth="1"/>
    <col min="3083" max="3083" width="6.81640625" style="81" customWidth="1"/>
    <col min="3084" max="3084" width="7.81640625" style="81" customWidth="1"/>
    <col min="3085" max="3085" width="1.81640625" style="81" customWidth="1"/>
    <col min="3086" max="3086" width="6.81640625" style="81" customWidth="1"/>
    <col min="3087" max="3087" width="7.81640625" style="81" customWidth="1"/>
    <col min="3088" max="3088" width="1.81640625" style="81" customWidth="1"/>
    <col min="3089" max="3089" width="6.81640625" style="81" customWidth="1"/>
    <col min="3090" max="3090" width="7.81640625" style="81" customWidth="1"/>
    <col min="3091" max="3091" width="1.81640625" style="81" customWidth="1"/>
    <col min="3092" max="3092" width="6.81640625" style="81" customWidth="1"/>
    <col min="3093" max="3093" width="7.81640625" style="81" customWidth="1"/>
    <col min="3094" max="3094" width="1.54296875" style="81" customWidth="1"/>
    <col min="3095" max="3096" width="7.81640625" style="81" customWidth="1"/>
    <col min="3097" max="3097" width="1.81640625" style="81" customWidth="1"/>
    <col min="3098" max="3098" width="6.81640625" style="81" customWidth="1"/>
    <col min="3099" max="3099" width="7.81640625" style="81" customWidth="1"/>
    <col min="3100" max="3100" width="1.81640625" style="81" customWidth="1"/>
    <col min="3101" max="3328" width="9.1796875" style="81"/>
    <col min="3329" max="3329" width="11" style="81" customWidth="1"/>
    <col min="3330" max="3330" width="7.54296875" style="81" customWidth="1"/>
    <col min="3331" max="3331" width="7.81640625" style="81" customWidth="1"/>
    <col min="3332" max="3332" width="1.81640625" style="81" customWidth="1"/>
    <col min="3333" max="3334" width="7.81640625" style="81" customWidth="1"/>
    <col min="3335" max="3335" width="1.81640625" style="81" customWidth="1"/>
    <col min="3336" max="3336" width="6.81640625" style="81" customWidth="1"/>
    <col min="3337" max="3337" width="7.81640625" style="81" customWidth="1"/>
    <col min="3338" max="3338" width="1.81640625" style="81" customWidth="1"/>
    <col min="3339" max="3339" width="6.81640625" style="81" customWidth="1"/>
    <col min="3340" max="3340" width="7.81640625" style="81" customWidth="1"/>
    <col min="3341" max="3341" width="1.81640625" style="81" customWidth="1"/>
    <col min="3342" max="3342" width="6.81640625" style="81" customWidth="1"/>
    <col min="3343" max="3343" width="7.81640625" style="81" customWidth="1"/>
    <col min="3344" max="3344" width="1.81640625" style="81" customWidth="1"/>
    <col min="3345" max="3345" width="6.81640625" style="81" customWidth="1"/>
    <col min="3346" max="3346" width="7.81640625" style="81" customWidth="1"/>
    <col min="3347" max="3347" width="1.81640625" style="81" customWidth="1"/>
    <col min="3348" max="3348" width="6.81640625" style="81" customWidth="1"/>
    <col min="3349" max="3349" width="7.81640625" style="81" customWidth="1"/>
    <col min="3350" max="3350" width="1.54296875" style="81" customWidth="1"/>
    <col min="3351" max="3352" width="7.81640625" style="81" customWidth="1"/>
    <col min="3353" max="3353" width="1.81640625" style="81" customWidth="1"/>
    <col min="3354" max="3354" width="6.81640625" style="81" customWidth="1"/>
    <col min="3355" max="3355" width="7.81640625" style="81" customWidth="1"/>
    <col min="3356" max="3356" width="1.81640625" style="81" customWidth="1"/>
    <col min="3357" max="3584" width="9.1796875" style="81"/>
    <col min="3585" max="3585" width="11" style="81" customWidth="1"/>
    <col min="3586" max="3586" width="7.54296875" style="81" customWidth="1"/>
    <col min="3587" max="3587" width="7.81640625" style="81" customWidth="1"/>
    <col min="3588" max="3588" width="1.81640625" style="81" customWidth="1"/>
    <col min="3589" max="3590" width="7.81640625" style="81" customWidth="1"/>
    <col min="3591" max="3591" width="1.81640625" style="81" customWidth="1"/>
    <col min="3592" max="3592" width="6.81640625" style="81" customWidth="1"/>
    <col min="3593" max="3593" width="7.81640625" style="81" customWidth="1"/>
    <col min="3594" max="3594" width="1.81640625" style="81" customWidth="1"/>
    <col min="3595" max="3595" width="6.81640625" style="81" customWidth="1"/>
    <col min="3596" max="3596" width="7.81640625" style="81" customWidth="1"/>
    <col min="3597" max="3597" width="1.81640625" style="81" customWidth="1"/>
    <col min="3598" max="3598" width="6.81640625" style="81" customWidth="1"/>
    <col min="3599" max="3599" width="7.81640625" style="81" customWidth="1"/>
    <col min="3600" max="3600" width="1.81640625" style="81" customWidth="1"/>
    <col min="3601" max="3601" width="6.81640625" style="81" customWidth="1"/>
    <col min="3602" max="3602" width="7.81640625" style="81" customWidth="1"/>
    <col min="3603" max="3603" width="1.81640625" style="81" customWidth="1"/>
    <col min="3604" max="3604" width="6.81640625" style="81" customWidth="1"/>
    <col min="3605" max="3605" width="7.81640625" style="81" customWidth="1"/>
    <col min="3606" max="3606" width="1.54296875" style="81" customWidth="1"/>
    <col min="3607" max="3608" width="7.81640625" style="81" customWidth="1"/>
    <col min="3609" max="3609" width="1.81640625" style="81" customWidth="1"/>
    <col min="3610" max="3610" width="6.81640625" style="81" customWidth="1"/>
    <col min="3611" max="3611" width="7.81640625" style="81" customWidth="1"/>
    <col min="3612" max="3612" width="1.81640625" style="81" customWidth="1"/>
    <col min="3613" max="3840" width="9.1796875" style="81"/>
    <col min="3841" max="3841" width="11" style="81" customWidth="1"/>
    <col min="3842" max="3842" width="7.54296875" style="81" customWidth="1"/>
    <col min="3843" max="3843" width="7.81640625" style="81" customWidth="1"/>
    <col min="3844" max="3844" width="1.81640625" style="81" customWidth="1"/>
    <col min="3845" max="3846" width="7.81640625" style="81" customWidth="1"/>
    <col min="3847" max="3847" width="1.81640625" style="81" customWidth="1"/>
    <col min="3848" max="3848" width="6.81640625" style="81" customWidth="1"/>
    <col min="3849" max="3849" width="7.81640625" style="81" customWidth="1"/>
    <col min="3850" max="3850" width="1.81640625" style="81" customWidth="1"/>
    <col min="3851" max="3851" width="6.81640625" style="81" customWidth="1"/>
    <col min="3852" max="3852" width="7.81640625" style="81" customWidth="1"/>
    <col min="3853" max="3853" width="1.81640625" style="81" customWidth="1"/>
    <col min="3854" max="3854" width="6.81640625" style="81" customWidth="1"/>
    <col min="3855" max="3855" width="7.81640625" style="81" customWidth="1"/>
    <col min="3856" max="3856" width="1.81640625" style="81" customWidth="1"/>
    <col min="3857" max="3857" width="6.81640625" style="81" customWidth="1"/>
    <col min="3858" max="3858" width="7.81640625" style="81" customWidth="1"/>
    <col min="3859" max="3859" width="1.81640625" style="81" customWidth="1"/>
    <col min="3860" max="3860" width="6.81640625" style="81" customWidth="1"/>
    <col min="3861" max="3861" width="7.81640625" style="81" customWidth="1"/>
    <col min="3862" max="3862" width="1.54296875" style="81" customWidth="1"/>
    <col min="3863" max="3864" width="7.81640625" style="81" customWidth="1"/>
    <col min="3865" max="3865" width="1.81640625" style="81" customWidth="1"/>
    <col min="3866" max="3866" width="6.81640625" style="81" customWidth="1"/>
    <col min="3867" max="3867" width="7.81640625" style="81" customWidth="1"/>
    <col min="3868" max="3868" width="1.81640625" style="81" customWidth="1"/>
    <col min="3869" max="4096" width="9.1796875" style="81"/>
    <col min="4097" max="4097" width="11" style="81" customWidth="1"/>
    <col min="4098" max="4098" width="7.54296875" style="81" customWidth="1"/>
    <col min="4099" max="4099" width="7.81640625" style="81" customWidth="1"/>
    <col min="4100" max="4100" width="1.81640625" style="81" customWidth="1"/>
    <col min="4101" max="4102" width="7.81640625" style="81" customWidth="1"/>
    <col min="4103" max="4103" width="1.81640625" style="81" customWidth="1"/>
    <col min="4104" max="4104" width="6.81640625" style="81" customWidth="1"/>
    <col min="4105" max="4105" width="7.81640625" style="81" customWidth="1"/>
    <col min="4106" max="4106" width="1.81640625" style="81" customWidth="1"/>
    <col min="4107" max="4107" width="6.81640625" style="81" customWidth="1"/>
    <col min="4108" max="4108" width="7.81640625" style="81" customWidth="1"/>
    <col min="4109" max="4109" width="1.81640625" style="81" customWidth="1"/>
    <col min="4110" max="4110" width="6.81640625" style="81" customWidth="1"/>
    <col min="4111" max="4111" width="7.81640625" style="81" customWidth="1"/>
    <col min="4112" max="4112" width="1.81640625" style="81" customWidth="1"/>
    <col min="4113" max="4113" width="6.81640625" style="81" customWidth="1"/>
    <col min="4114" max="4114" width="7.81640625" style="81" customWidth="1"/>
    <col min="4115" max="4115" width="1.81640625" style="81" customWidth="1"/>
    <col min="4116" max="4116" width="6.81640625" style="81" customWidth="1"/>
    <col min="4117" max="4117" width="7.81640625" style="81" customWidth="1"/>
    <col min="4118" max="4118" width="1.54296875" style="81" customWidth="1"/>
    <col min="4119" max="4120" width="7.81640625" style="81" customWidth="1"/>
    <col min="4121" max="4121" width="1.81640625" style="81" customWidth="1"/>
    <col min="4122" max="4122" width="6.81640625" style="81" customWidth="1"/>
    <col min="4123" max="4123" width="7.81640625" style="81" customWidth="1"/>
    <col min="4124" max="4124" width="1.81640625" style="81" customWidth="1"/>
    <col min="4125" max="4352" width="9.1796875" style="81"/>
    <col min="4353" max="4353" width="11" style="81" customWidth="1"/>
    <col min="4354" max="4354" width="7.54296875" style="81" customWidth="1"/>
    <col min="4355" max="4355" width="7.81640625" style="81" customWidth="1"/>
    <col min="4356" max="4356" width="1.81640625" style="81" customWidth="1"/>
    <col min="4357" max="4358" width="7.81640625" style="81" customWidth="1"/>
    <col min="4359" max="4359" width="1.81640625" style="81" customWidth="1"/>
    <col min="4360" max="4360" width="6.81640625" style="81" customWidth="1"/>
    <col min="4361" max="4361" width="7.81640625" style="81" customWidth="1"/>
    <col min="4362" max="4362" width="1.81640625" style="81" customWidth="1"/>
    <col min="4363" max="4363" width="6.81640625" style="81" customWidth="1"/>
    <col min="4364" max="4364" width="7.81640625" style="81" customWidth="1"/>
    <col min="4365" max="4365" width="1.81640625" style="81" customWidth="1"/>
    <col min="4366" max="4366" width="6.81640625" style="81" customWidth="1"/>
    <col min="4367" max="4367" width="7.81640625" style="81" customWidth="1"/>
    <col min="4368" max="4368" width="1.81640625" style="81" customWidth="1"/>
    <col min="4369" max="4369" width="6.81640625" style="81" customWidth="1"/>
    <col min="4370" max="4370" width="7.81640625" style="81" customWidth="1"/>
    <col min="4371" max="4371" width="1.81640625" style="81" customWidth="1"/>
    <col min="4372" max="4372" width="6.81640625" style="81" customWidth="1"/>
    <col min="4373" max="4373" width="7.81640625" style="81" customWidth="1"/>
    <col min="4374" max="4374" width="1.54296875" style="81" customWidth="1"/>
    <col min="4375" max="4376" width="7.81640625" style="81" customWidth="1"/>
    <col min="4377" max="4377" width="1.81640625" style="81" customWidth="1"/>
    <col min="4378" max="4378" width="6.81640625" style="81" customWidth="1"/>
    <col min="4379" max="4379" width="7.81640625" style="81" customWidth="1"/>
    <col min="4380" max="4380" width="1.81640625" style="81" customWidth="1"/>
    <col min="4381" max="4608" width="9.1796875" style="81"/>
    <col min="4609" max="4609" width="11" style="81" customWidth="1"/>
    <col min="4610" max="4610" width="7.54296875" style="81" customWidth="1"/>
    <col min="4611" max="4611" width="7.81640625" style="81" customWidth="1"/>
    <col min="4612" max="4612" width="1.81640625" style="81" customWidth="1"/>
    <col min="4613" max="4614" width="7.81640625" style="81" customWidth="1"/>
    <col min="4615" max="4615" width="1.81640625" style="81" customWidth="1"/>
    <col min="4616" max="4616" width="6.81640625" style="81" customWidth="1"/>
    <col min="4617" max="4617" width="7.81640625" style="81" customWidth="1"/>
    <col min="4618" max="4618" width="1.81640625" style="81" customWidth="1"/>
    <col min="4619" max="4619" width="6.81640625" style="81" customWidth="1"/>
    <col min="4620" max="4620" width="7.81640625" style="81" customWidth="1"/>
    <col min="4621" max="4621" width="1.81640625" style="81" customWidth="1"/>
    <col min="4622" max="4622" width="6.81640625" style="81" customWidth="1"/>
    <col min="4623" max="4623" width="7.81640625" style="81" customWidth="1"/>
    <col min="4624" max="4624" width="1.81640625" style="81" customWidth="1"/>
    <col min="4625" max="4625" width="6.81640625" style="81" customWidth="1"/>
    <col min="4626" max="4626" width="7.81640625" style="81" customWidth="1"/>
    <col min="4627" max="4627" width="1.81640625" style="81" customWidth="1"/>
    <col min="4628" max="4628" width="6.81640625" style="81" customWidth="1"/>
    <col min="4629" max="4629" width="7.81640625" style="81" customWidth="1"/>
    <col min="4630" max="4630" width="1.54296875" style="81" customWidth="1"/>
    <col min="4631" max="4632" width="7.81640625" style="81" customWidth="1"/>
    <col min="4633" max="4633" width="1.81640625" style="81" customWidth="1"/>
    <col min="4634" max="4634" width="6.81640625" style="81" customWidth="1"/>
    <col min="4635" max="4635" width="7.81640625" style="81" customWidth="1"/>
    <col min="4636" max="4636" width="1.81640625" style="81" customWidth="1"/>
    <col min="4637" max="4864" width="9.1796875" style="81"/>
    <col min="4865" max="4865" width="11" style="81" customWidth="1"/>
    <col min="4866" max="4866" width="7.54296875" style="81" customWidth="1"/>
    <col min="4867" max="4867" width="7.81640625" style="81" customWidth="1"/>
    <col min="4868" max="4868" width="1.81640625" style="81" customWidth="1"/>
    <col min="4869" max="4870" width="7.81640625" style="81" customWidth="1"/>
    <col min="4871" max="4871" width="1.81640625" style="81" customWidth="1"/>
    <col min="4872" max="4872" width="6.81640625" style="81" customWidth="1"/>
    <col min="4873" max="4873" width="7.81640625" style="81" customWidth="1"/>
    <col min="4874" max="4874" width="1.81640625" style="81" customWidth="1"/>
    <col min="4875" max="4875" width="6.81640625" style="81" customWidth="1"/>
    <col min="4876" max="4876" width="7.81640625" style="81" customWidth="1"/>
    <col min="4877" max="4877" width="1.81640625" style="81" customWidth="1"/>
    <col min="4878" max="4878" width="6.81640625" style="81" customWidth="1"/>
    <col min="4879" max="4879" width="7.81640625" style="81" customWidth="1"/>
    <col min="4880" max="4880" width="1.81640625" style="81" customWidth="1"/>
    <col min="4881" max="4881" width="6.81640625" style="81" customWidth="1"/>
    <col min="4882" max="4882" width="7.81640625" style="81" customWidth="1"/>
    <col min="4883" max="4883" width="1.81640625" style="81" customWidth="1"/>
    <col min="4884" max="4884" width="6.81640625" style="81" customWidth="1"/>
    <col min="4885" max="4885" width="7.81640625" style="81" customWidth="1"/>
    <col min="4886" max="4886" width="1.54296875" style="81" customWidth="1"/>
    <col min="4887" max="4888" width="7.81640625" style="81" customWidth="1"/>
    <col min="4889" max="4889" width="1.81640625" style="81" customWidth="1"/>
    <col min="4890" max="4890" width="6.81640625" style="81" customWidth="1"/>
    <col min="4891" max="4891" width="7.81640625" style="81" customWidth="1"/>
    <col min="4892" max="4892" width="1.81640625" style="81" customWidth="1"/>
    <col min="4893" max="5120" width="9.1796875" style="81"/>
    <col min="5121" max="5121" width="11" style="81" customWidth="1"/>
    <col min="5122" max="5122" width="7.54296875" style="81" customWidth="1"/>
    <col min="5123" max="5123" width="7.81640625" style="81" customWidth="1"/>
    <col min="5124" max="5124" width="1.81640625" style="81" customWidth="1"/>
    <col min="5125" max="5126" width="7.81640625" style="81" customWidth="1"/>
    <col min="5127" max="5127" width="1.81640625" style="81" customWidth="1"/>
    <col min="5128" max="5128" width="6.81640625" style="81" customWidth="1"/>
    <col min="5129" max="5129" width="7.81640625" style="81" customWidth="1"/>
    <col min="5130" max="5130" width="1.81640625" style="81" customWidth="1"/>
    <col min="5131" max="5131" width="6.81640625" style="81" customWidth="1"/>
    <col min="5132" max="5132" width="7.81640625" style="81" customWidth="1"/>
    <col min="5133" max="5133" width="1.81640625" style="81" customWidth="1"/>
    <col min="5134" max="5134" width="6.81640625" style="81" customWidth="1"/>
    <col min="5135" max="5135" width="7.81640625" style="81" customWidth="1"/>
    <col min="5136" max="5136" width="1.81640625" style="81" customWidth="1"/>
    <col min="5137" max="5137" width="6.81640625" style="81" customWidth="1"/>
    <col min="5138" max="5138" width="7.81640625" style="81" customWidth="1"/>
    <col min="5139" max="5139" width="1.81640625" style="81" customWidth="1"/>
    <col min="5140" max="5140" width="6.81640625" style="81" customWidth="1"/>
    <col min="5141" max="5141" width="7.81640625" style="81" customWidth="1"/>
    <col min="5142" max="5142" width="1.54296875" style="81" customWidth="1"/>
    <col min="5143" max="5144" width="7.81640625" style="81" customWidth="1"/>
    <col min="5145" max="5145" width="1.81640625" style="81" customWidth="1"/>
    <col min="5146" max="5146" width="6.81640625" style="81" customWidth="1"/>
    <col min="5147" max="5147" width="7.81640625" style="81" customWidth="1"/>
    <col min="5148" max="5148" width="1.81640625" style="81" customWidth="1"/>
    <col min="5149" max="5376" width="9.1796875" style="81"/>
    <col min="5377" max="5377" width="11" style="81" customWidth="1"/>
    <col min="5378" max="5378" width="7.54296875" style="81" customWidth="1"/>
    <col min="5379" max="5379" width="7.81640625" style="81" customWidth="1"/>
    <col min="5380" max="5380" width="1.81640625" style="81" customWidth="1"/>
    <col min="5381" max="5382" width="7.81640625" style="81" customWidth="1"/>
    <col min="5383" max="5383" width="1.81640625" style="81" customWidth="1"/>
    <col min="5384" max="5384" width="6.81640625" style="81" customWidth="1"/>
    <col min="5385" max="5385" width="7.81640625" style="81" customWidth="1"/>
    <col min="5386" max="5386" width="1.81640625" style="81" customWidth="1"/>
    <col min="5387" max="5387" width="6.81640625" style="81" customWidth="1"/>
    <col min="5388" max="5388" width="7.81640625" style="81" customWidth="1"/>
    <col min="5389" max="5389" width="1.81640625" style="81" customWidth="1"/>
    <col min="5390" max="5390" width="6.81640625" style="81" customWidth="1"/>
    <col min="5391" max="5391" width="7.81640625" style="81" customWidth="1"/>
    <col min="5392" max="5392" width="1.81640625" style="81" customWidth="1"/>
    <col min="5393" max="5393" width="6.81640625" style="81" customWidth="1"/>
    <col min="5394" max="5394" width="7.81640625" style="81" customWidth="1"/>
    <col min="5395" max="5395" width="1.81640625" style="81" customWidth="1"/>
    <col min="5396" max="5396" width="6.81640625" style="81" customWidth="1"/>
    <col min="5397" max="5397" width="7.81640625" style="81" customWidth="1"/>
    <col min="5398" max="5398" width="1.54296875" style="81" customWidth="1"/>
    <col min="5399" max="5400" width="7.81640625" style="81" customWidth="1"/>
    <col min="5401" max="5401" width="1.81640625" style="81" customWidth="1"/>
    <col min="5402" max="5402" width="6.81640625" style="81" customWidth="1"/>
    <col min="5403" max="5403" width="7.81640625" style="81" customWidth="1"/>
    <col min="5404" max="5404" width="1.81640625" style="81" customWidth="1"/>
    <col min="5405" max="5632" width="9.1796875" style="81"/>
    <col min="5633" max="5633" width="11" style="81" customWidth="1"/>
    <col min="5634" max="5634" width="7.54296875" style="81" customWidth="1"/>
    <col min="5635" max="5635" width="7.81640625" style="81" customWidth="1"/>
    <col min="5636" max="5636" width="1.81640625" style="81" customWidth="1"/>
    <col min="5637" max="5638" width="7.81640625" style="81" customWidth="1"/>
    <col min="5639" max="5639" width="1.81640625" style="81" customWidth="1"/>
    <col min="5640" max="5640" width="6.81640625" style="81" customWidth="1"/>
    <col min="5641" max="5641" width="7.81640625" style="81" customWidth="1"/>
    <col min="5642" max="5642" width="1.81640625" style="81" customWidth="1"/>
    <col min="5643" max="5643" width="6.81640625" style="81" customWidth="1"/>
    <col min="5644" max="5644" width="7.81640625" style="81" customWidth="1"/>
    <col min="5645" max="5645" width="1.81640625" style="81" customWidth="1"/>
    <col min="5646" max="5646" width="6.81640625" style="81" customWidth="1"/>
    <col min="5647" max="5647" width="7.81640625" style="81" customWidth="1"/>
    <col min="5648" max="5648" width="1.81640625" style="81" customWidth="1"/>
    <col min="5649" max="5649" width="6.81640625" style="81" customWidth="1"/>
    <col min="5650" max="5650" width="7.81640625" style="81" customWidth="1"/>
    <col min="5651" max="5651" width="1.81640625" style="81" customWidth="1"/>
    <col min="5652" max="5652" width="6.81640625" style="81" customWidth="1"/>
    <col min="5653" max="5653" width="7.81640625" style="81" customWidth="1"/>
    <col min="5654" max="5654" width="1.54296875" style="81" customWidth="1"/>
    <col min="5655" max="5656" width="7.81640625" style="81" customWidth="1"/>
    <col min="5657" max="5657" width="1.81640625" style="81" customWidth="1"/>
    <col min="5658" max="5658" width="6.81640625" style="81" customWidth="1"/>
    <col min="5659" max="5659" width="7.81640625" style="81" customWidth="1"/>
    <col min="5660" max="5660" width="1.81640625" style="81" customWidth="1"/>
    <col min="5661" max="5888" width="9.1796875" style="81"/>
    <col min="5889" max="5889" width="11" style="81" customWidth="1"/>
    <col min="5890" max="5890" width="7.54296875" style="81" customWidth="1"/>
    <col min="5891" max="5891" width="7.81640625" style="81" customWidth="1"/>
    <col min="5892" max="5892" width="1.81640625" style="81" customWidth="1"/>
    <col min="5893" max="5894" width="7.81640625" style="81" customWidth="1"/>
    <col min="5895" max="5895" width="1.81640625" style="81" customWidth="1"/>
    <col min="5896" max="5896" width="6.81640625" style="81" customWidth="1"/>
    <col min="5897" max="5897" width="7.81640625" style="81" customWidth="1"/>
    <col min="5898" max="5898" width="1.81640625" style="81" customWidth="1"/>
    <col min="5899" max="5899" width="6.81640625" style="81" customWidth="1"/>
    <col min="5900" max="5900" width="7.81640625" style="81" customWidth="1"/>
    <col min="5901" max="5901" width="1.81640625" style="81" customWidth="1"/>
    <col min="5902" max="5902" width="6.81640625" style="81" customWidth="1"/>
    <col min="5903" max="5903" width="7.81640625" style="81" customWidth="1"/>
    <col min="5904" max="5904" width="1.81640625" style="81" customWidth="1"/>
    <col min="5905" max="5905" width="6.81640625" style="81" customWidth="1"/>
    <col min="5906" max="5906" width="7.81640625" style="81" customWidth="1"/>
    <col min="5907" max="5907" width="1.81640625" style="81" customWidth="1"/>
    <col min="5908" max="5908" width="6.81640625" style="81" customWidth="1"/>
    <col min="5909" max="5909" width="7.81640625" style="81" customWidth="1"/>
    <col min="5910" max="5910" width="1.54296875" style="81" customWidth="1"/>
    <col min="5911" max="5912" width="7.81640625" style="81" customWidth="1"/>
    <col min="5913" max="5913" width="1.81640625" style="81" customWidth="1"/>
    <col min="5914" max="5914" width="6.81640625" style="81" customWidth="1"/>
    <col min="5915" max="5915" width="7.81640625" style="81" customWidth="1"/>
    <col min="5916" max="5916" width="1.81640625" style="81" customWidth="1"/>
    <col min="5917" max="6144" width="9.1796875" style="81"/>
    <col min="6145" max="6145" width="11" style="81" customWidth="1"/>
    <col min="6146" max="6146" width="7.54296875" style="81" customWidth="1"/>
    <col min="6147" max="6147" width="7.81640625" style="81" customWidth="1"/>
    <col min="6148" max="6148" width="1.81640625" style="81" customWidth="1"/>
    <col min="6149" max="6150" width="7.81640625" style="81" customWidth="1"/>
    <col min="6151" max="6151" width="1.81640625" style="81" customWidth="1"/>
    <col min="6152" max="6152" width="6.81640625" style="81" customWidth="1"/>
    <col min="6153" max="6153" width="7.81640625" style="81" customWidth="1"/>
    <col min="6154" max="6154" width="1.81640625" style="81" customWidth="1"/>
    <col min="6155" max="6155" width="6.81640625" style="81" customWidth="1"/>
    <col min="6156" max="6156" width="7.81640625" style="81" customWidth="1"/>
    <col min="6157" max="6157" width="1.81640625" style="81" customWidth="1"/>
    <col min="6158" max="6158" width="6.81640625" style="81" customWidth="1"/>
    <col min="6159" max="6159" width="7.81640625" style="81" customWidth="1"/>
    <col min="6160" max="6160" width="1.81640625" style="81" customWidth="1"/>
    <col min="6161" max="6161" width="6.81640625" style="81" customWidth="1"/>
    <col min="6162" max="6162" width="7.81640625" style="81" customWidth="1"/>
    <col min="6163" max="6163" width="1.81640625" style="81" customWidth="1"/>
    <col min="6164" max="6164" width="6.81640625" style="81" customWidth="1"/>
    <col min="6165" max="6165" width="7.81640625" style="81" customWidth="1"/>
    <col min="6166" max="6166" width="1.54296875" style="81" customWidth="1"/>
    <col min="6167" max="6168" width="7.81640625" style="81" customWidth="1"/>
    <col min="6169" max="6169" width="1.81640625" style="81" customWidth="1"/>
    <col min="6170" max="6170" width="6.81640625" style="81" customWidth="1"/>
    <col min="6171" max="6171" width="7.81640625" style="81" customWidth="1"/>
    <col min="6172" max="6172" width="1.81640625" style="81" customWidth="1"/>
    <col min="6173" max="6400" width="9.1796875" style="81"/>
    <col min="6401" max="6401" width="11" style="81" customWidth="1"/>
    <col min="6402" max="6402" width="7.54296875" style="81" customWidth="1"/>
    <col min="6403" max="6403" width="7.81640625" style="81" customWidth="1"/>
    <col min="6404" max="6404" width="1.81640625" style="81" customWidth="1"/>
    <col min="6405" max="6406" width="7.81640625" style="81" customWidth="1"/>
    <col min="6407" max="6407" width="1.81640625" style="81" customWidth="1"/>
    <col min="6408" max="6408" width="6.81640625" style="81" customWidth="1"/>
    <col min="6409" max="6409" width="7.81640625" style="81" customWidth="1"/>
    <col min="6410" max="6410" width="1.81640625" style="81" customWidth="1"/>
    <col min="6411" max="6411" width="6.81640625" style="81" customWidth="1"/>
    <col min="6412" max="6412" width="7.81640625" style="81" customWidth="1"/>
    <col min="6413" max="6413" width="1.81640625" style="81" customWidth="1"/>
    <col min="6414" max="6414" width="6.81640625" style="81" customWidth="1"/>
    <col min="6415" max="6415" width="7.81640625" style="81" customWidth="1"/>
    <col min="6416" max="6416" width="1.81640625" style="81" customWidth="1"/>
    <col min="6417" max="6417" width="6.81640625" style="81" customWidth="1"/>
    <col min="6418" max="6418" width="7.81640625" style="81" customWidth="1"/>
    <col min="6419" max="6419" width="1.81640625" style="81" customWidth="1"/>
    <col min="6420" max="6420" width="6.81640625" style="81" customWidth="1"/>
    <col min="6421" max="6421" width="7.81640625" style="81" customWidth="1"/>
    <col min="6422" max="6422" width="1.54296875" style="81" customWidth="1"/>
    <col min="6423" max="6424" width="7.81640625" style="81" customWidth="1"/>
    <col min="6425" max="6425" width="1.81640625" style="81" customWidth="1"/>
    <col min="6426" max="6426" width="6.81640625" style="81" customWidth="1"/>
    <col min="6427" max="6427" width="7.81640625" style="81" customWidth="1"/>
    <col min="6428" max="6428" width="1.81640625" style="81" customWidth="1"/>
    <col min="6429" max="6656" width="9.1796875" style="81"/>
    <col min="6657" max="6657" width="11" style="81" customWidth="1"/>
    <col min="6658" max="6658" width="7.54296875" style="81" customWidth="1"/>
    <col min="6659" max="6659" width="7.81640625" style="81" customWidth="1"/>
    <col min="6660" max="6660" width="1.81640625" style="81" customWidth="1"/>
    <col min="6661" max="6662" width="7.81640625" style="81" customWidth="1"/>
    <col min="6663" max="6663" width="1.81640625" style="81" customWidth="1"/>
    <col min="6664" max="6664" width="6.81640625" style="81" customWidth="1"/>
    <col min="6665" max="6665" width="7.81640625" style="81" customWidth="1"/>
    <col min="6666" max="6666" width="1.81640625" style="81" customWidth="1"/>
    <col min="6667" max="6667" width="6.81640625" style="81" customWidth="1"/>
    <col min="6668" max="6668" width="7.81640625" style="81" customWidth="1"/>
    <col min="6669" max="6669" width="1.81640625" style="81" customWidth="1"/>
    <col min="6670" max="6670" width="6.81640625" style="81" customWidth="1"/>
    <col min="6671" max="6671" width="7.81640625" style="81" customWidth="1"/>
    <col min="6672" max="6672" width="1.81640625" style="81" customWidth="1"/>
    <col min="6673" max="6673" width="6.81640625" style="81" customWidth="1"/>
    <col min="6674" max="6674" width="7.81640625" style="81" customWidth="1"/>
    <col min="6675" max="6675" width="1.81640625" style="81" customWidth="1"/>
    <col min="6676" max="6676" width="6.81640625" style="81" customWidth="1"/>
    <col min="6677" max="6677" width="7.81640625" style="81" customWidth="1"/>
    <col min="6678" max="6678" width="1.54296875" style="81" customWidth="1"/>
    <col min="6679" max="6680" width="7.81640625" style="81" customWidth="1"/>
    <col min="6681" max="6681" width="1.81640625" style="81" customWidth="1"/>
    <col min="6682" max="6682" width="6.81640625" style="81" customWidth="1"/>
    <col min="6683" max="6683" width="7.81640625" style="81" customWidth="1"/>
    <col min="6684" max="6684" width="1.81640625" style="81" customWidth="1"/>
    <col min="6685" max="6912" width="9.1796875" style="81"/>
    <col min="6913" max="6913" width="11" style="81" customWidth="1"/>
    <col min="6914" max="6914" width="7.54296875" style="81" customWidth="1"/>
    <col min="6915" max="6915" width="7.81640625" style="81" customWidth="1"/>
    <col min="6916" max="6916" width="1.81640625" style="81" customWidth="1"/>
    <col min="6917" max="6918" width="7.81640625" style="81" customWidth="1"/>
    <col min="6919" max="6919" width="1.81640625" style="81" customWidth="1"/>
    <col min="6920" max="6920" width="6.81640625" style="81" customWidth="1"/>
    <col min="6921" max="6921" width="7.81640625" style="81" customWidth="1"/>
    <col min="6922" max="6922" width="1.81640625" style="81" customWidth="1"/>
    <col min="6923" max="6923" width="6.81640625" style="81" customWidth="1"/>
    <col min="6924" max="6924" width="7.81640625" style="81" customWidth="1"/>
    <col min="6925" max="6925" width="1.81640625" style="81" customWidth="1"/>
    <col min="6926" max="6926" width="6.81640625" style="81" customWidth="1"/>
    <col min="6927" max="6927" width="7.81640625" style="81" customWidth="1"/>
    <col min="6928" max="6928" width="1.81640625" style="81" customWidth="1"/>
    <col min="6929" max="6929" width="6.81640625" style="81" customWidth="1"/>
    <col min="6930" max="6930" width="7.81640625" style="81" customWidth="1"/>
    <col min="6931" max="6931" width="1.81640625" style="81" customWidth="1"/>
    <col min="6932" max="6932" width="6.81640625" style="81" customWidth="1"/>
    <col min="6933" max="6933" width="7.81640625" style="81" customWidth="1"/>
    <col min="6934" max="6934" width="1.54296875" style="81" customWidth="1"/>
    <col min="6935" max="6936" width="7.81640625" style="81" customWidth="1"/>
    <col min="6937" max="6937" width="1.81640625" style="81" customWidth="1"/>
    <col min="6938" max="6938" width="6.81640625" style="81" customWidth="1"/>
    <col min="6939" max="6939" width="7.81640625" style="81" customWidth="1"/>
    <col min="6940" max="6940" width="1.81640625" style="81" customWidth="1"/>
    <col min="6941" max="7168" width="9.1796875" style="81"/>
    <col min="7169" max="7169" width="11" style="81" customWidth="1"/>
    <col min="7170" max="7170" width="7.54296875" style="81" customWidth="1"/>
    <col min="7171" max="7171" width="7.81640625" style="81" customWidth="1"/>
    <col min="7172" max="7172" width="1.81640625" style="81" customWidth="1"/>
    <col min="7173" max="7174" width="7.81640625" style="81" customWidth="1"/>
    <col min="7175" max="7175" width="1.81640625" style="81" customWidth="1"/>
    <col min="7176" max="7176" width="6.81640625" style="81" customWidth="1"/>
    <col min="7177" max="7177" width="7.81640625" style="81" customWidth="1"/>
    <col min="7178" max="7178" width="1.81640625" style="81" customWidth="1"/>
    <col min="7179" max="7179" width="6.81640625" style="81" customWidth="1"/>
    <col min="7180" max="7180" width="7.81640625" style="81" customWidth="1"/>
    <col min="7181" max="7181" width="1.81640625" style="81" customWidth="1"/>
    <col min="7182" max="7182" width="6.81640625" style="81" customWidth="1"/>
    <col min="7183" max="7183" width="7.81640625" style="81" customWidth="1"/>
    <col min="7184" max="7184" width="1.81640625" style="81" customWidth="1"/>
    <col min="7185" max="7185" width="6.81640625" style="81" customWidth="1"/>
    <col min="7186" max="7186" width="7.81640625" style="81" customWidth="1"/>
    <col min="7187" max="7187" width="1.81640625" style="81" customWidth="1"/>
    <col min="7188" max="7188" width="6.81640625" style="81" customWidth="1"/>
    <col min="7189" max="7189" width="7.81640625" style="81" customWidth="1"/>
    <col min="7190" max="7190" width="1.54296875" style="81" customWidth="1"/>
    <col min="7191" max="7192" width="7.81640625" style="81" customWidth="1"/>
    <col min="7193" max="7193" width="1.81640625" style="81" customWidth="1"/>
    <col min="7194" max="7194" width="6.81640625" style="81" customWidth="1"/>
    <col min="7195" max="7195" width="7.81640625" style="81" customWidth="1"/>
    <col min="7196" max="7196" width="1.81640625" style="81" customWidth="1"/>
    <col min="7197" max="7424" width="9.1796875" style="81"/>
    <col min="7425" max="7425" width="11" style="81" customWidth="1"/>
    <col min="7426" max="7426" width="7.54296875" style="81" customWidth="1"/>
    <col min="7427" max="7427" width="7.81640625" style="81" customWidth="1"/>
    <col min="7428" max="7428" width="1.81640625" style="81" customWidth="1"/>
    <col min="7429" max="7430" width="7.81640625" style="81" customWidth="1"/>
    <col min="7431" max="7431" width="1.81640625" style="81" customWidth="1"/>
    <col min="7432" max="7432" width="6.81640625" style="81" customWidth="1"/>
    <col min="7433" max="7433" width="7.81640625" style="81" customWidth="1"/>
    <col min="7434" max="7434" width="1.81640625" style="81" customWidth="1"/>
    <col min="7435" max="7435" width="6.81640625" style="81" customWidth="1"/>
    <col min="7436" max="7436" width="7.81640625" style="81" customWidth="1"/>
    <col min="7437" max="7437" width="1.81640625" style="81" customWidth="1"/>
    <col min="7438" max="7438" width="6.81640625" style="81" customWidth="1"/>
    <col min="7439" max="7439" width="7.81640625" style="81" customWidth="1"/>
    <col min="7440" max="7440" width="1.81640625" style="81" customWidth="1"/>
    <col min="7441" max="7441" width="6.81640625" style="81" customWidth="1"/>
    <col min="7442" max="7442" width="7.81640625" style="81" customWidth="1"/>
    <col min="7443" max="7443" width="1.81640625" style="81" customWidth="1"/>
    <col min="7444" max="7444" width="6.81640625" style="81" customWidth="1"/>
    <col min="7445" max="7445" width="7.81640625" style="81" customWidth="1"/>
    <col min="7446" max="7446" width="1.54296875" style="81" customWidth="1"/>
    <col min="7447" max="7448" width="7.81640625" style="81" customWidth="1"/>
    <col min="7449" max="7449" width="1.81640625" style="81" customWidth="1"/>
    <col min="7450" max="7450" width="6.81640625" style="81" customWidth="1"/>
    <col min="7451" max="7451" width="7.81640625" style="81" customWidth="1"/>
    <col min="7452" max="7452" width="1.81640625" style="81" customWidth="1"/>
    <col min="7453" max="7680" width="9.1796875" style="81"/>
    <col min="7681" max="7681" width="11" style="81" customWidth="1"/>
    <col min="7682" max="7682" width="7.54296875" style="81" customWidth="1"/>
    <col min="7683" max="7683" width="7.81640625" style="81" customWidth="1"/>
    <col min="7684" max="7684" width="1.81640625" style="81" customWidth="1"/>
    <col min="7685" max="7686" width="7.81640625" style="81" customWidth="1"/>
    <col min="7687" max="7687" width="1.81640625" style="81" customWidth="1"/>
    <col min="7688" max="7688" width="6.81640625" style="81" customWidth="1"/>
    <col min="7689" max="7689" width="7.81640625" style="81" customWidth="1"/>
    <col min="7690" max="7690" width="1.81640625" style="81" customWidth="1"/>
    <col min="7691" max="7691" width="6.81640625" style="81" customWidth="1"/>
    <col min="7692" max="7692" width="7.81640625" style="81" customWidth="1"/>
    <col min="7693" max="7693" width="1.81640625" style="81" customWidth="1"/>
    <col min="7694" max="7694" width="6.81640625" style="81" customWidth="1"/>
    <col min="7695" max="7695" width="7.81640625" style="81" customWidth="1"/>
    <col min="7696" max="7696" width="1.81640625" style="81" customWidth="1"/>
    <col min="7697" max="7697" width="6.81640625" style="81" customWidth="1"/>
    <col min="7698" max="7698" width="7.81640625" style="81" customWidth="1"/>
    <col min="7699" max="7699" width="1.81640625" style="81" customWidth="1"/>
    <col min="7700" max="7700" width="6.81640625" style="81" customWidth="1"/>
    <col min="7701" max="7701" width="7.81640625" style="81" customWidth="1"/>
    <col min="7702" max="7702" width="1.54296875" style="81" customWidth="1"/>
    <col min="7703" max="7704" width="7.81640625" style="81" customWidth="1"/>
    <col min="7705" max="7705" width="1.81640625" style="81" customWidth="1"/>
    <col min="7706" max="7706" width="6.81640625" style="81" customWidth="1"/>
    <col min="7707" max="7707" width="7.81640625" style="81" customWidth="1"/>
    <col min="7708" max="7708" width="1.81640625" style="81" customWidth="1"/>
    <col min="7709" max="7936" width="9.1796875" style="81"/>
    <col min="7937" max="7937" width="11" style="81" customWidth="1"/>
    <col min="7938" max="7938" width="7.54296875" style="81" customWidth="1"/>
    <col min="7939" max="7939" width="7.81640625" style="81" customWidth="1"/>
    <col min="7940" max="7940" width="1.81640625" style="81" customWidth="1"/>
    <col min="7941" max="7942" width="7.81640625" style="81" customWidth="1"/>
    <col min="7943" max="7943" width="1.81640625" style="81" customWidth="1"/>
    <col min="7944" max="7944" width="6.81640625" style="81" customWidth="1"/>
    <col min="7945" max="7945" width="7.81640625" style="81" customWidth="1"/>
    <col min="7946" max="7946" width="1.81640625" style="81" customWidth="1"/>
    <col min="7947" max="7947" width="6.81640625" style="81" customWidth="1"/>
    <col min="7948" max="7948" width="7.81640625" style="81" customWidth="1"/>
    <col min="7949" max="7949" width="1.81640625" style="81" customWidth="1"/>
    <col min="7950" max="7950" width="6.81640625" style="81" customWidth="1"/>
    <col min="7951" max="7951" width="7.81640625" style="81" customWidth="1"/>
    <col min="7952" max="7952" width="1.81640625" style="81" customWidth="1"/>
    <col min="7953" max="7953" width="6.81640625" style="81" customWidth="1"/>
    <col min="7954" max="7954" width="7.81640625" style="81" customWidth="1"/>
    <col min="7955" max="7955" width="1.81640625" style="81" customWidth="1"/>
    <col min="7956" max="7956" width="6.81640625" style="81" customWidth="1"/>
    <col min="7957" max="7957" width="7.81640625" style="81" customWidth="1"/>
    <col min="7958" max="7958" width="1.54296875" style="81" customWidth="1"/>
    <col min="7959" max="7960" width="7.81640625" style="81" customWidth="1"/>
    <col min="7961" max="7961" width="1.81640625" style="81" customWidth="1"/>
    <col min="7962" max="7962" width="6.81640625" style="81" customWidth="1"/>
    <col min="7963" max="7963" width="7.81640625" style="81" customWidth="1"/>
    <col min="7964" max="7964" width="1.81640625" style="81" customWidth="1"/>
    <col min="7965" max="8192" width="9.1796875" style="81"/>
    <col min="8193" max="8193" width="11" style="81" customWidth="1"/>
    <col min="8194" max="8194" width="7.54296875" style="81" customWidth="1"/>
    <col min="8195" max="8195" width="7.81640625" style="81" customWidth="1"/>
    <col min="8196" max="8196" width="1.81640625" style="81" customWidth="1"/>
    <col min="8197" max="8198" width="7.81640625" style="81" customWidth="1"/>
    <col min="8199" max="8199" width="1.81640625" style="81" customWidth="1"/>
    <col min="8200" max="8200" width="6.81640625" style="81" customWidth="1"/>
    <col min="8201" max="8201" width="7.81640625" style="81" customWidth="1"/>
    <col min="8202" max="8202" width="1.81640625" style="81" customWidth="1"/>
    <col min="8203" max="8203" width="6.81640625" style="81" customWidth="1"/>
    <col min="8204" max="8204" width="7.81640625" style="81" customWidth="1"/>
    <col min="8205" max="8205" width="1.81640625" style="81" customWidth="1"/>
    <col min="8206" max="8206" width="6.81640625" style="81" customWidth="1"/>
    <col min="8207" max="8207" width="7.81640625" style="81" customWidth="1"/>
    <col min="8208" max="8208" width="1.81640625" style="81" customWidth="1"/>
    <col min="8209" max="8209" width="6.81640625" style="81" customWidth="1"/>
    <col min="8210" max="8210" width="7.81640625" style="81" customWidth="1"/>
    <col min="8211" max="8211" width="1.81640625" style="81" customWidth="1"/>
    <col min="8212" max="8212" width="6.81640625" style="81" customWidth="1"/>
    <col min="8213" max="8213" width="7.81640625" style="81" customWidth="1"/>
    <col min="8214" max="8214" width="1.54296875" style="81" customWidth="1"/>
    <col min="8215" max="8216" width="7.81640625" style="81" customWidth="1"/>
    <col min="8217" max="8217" width="1.81640625" style="81" customWidth="1"/>
    <col min="8218" max="8218" width="6.81640625" style="81" customWidth="1"/>
    <col min="8219" max="8219" width="7.81640625" style="81" customWidth="1"/>
    <col min="8220" max="8220" width="1.81640625" style="81" customWidth="1"/>
    <col min="8221" max="8448" width="9.1796875" style="81"/>
    <col min="8449" max="8449" width="11" style="81" customWidth="1"/>
    <col min="8450" max="8450" width="7.54296875" style="81" customWidth="1"/>
    <col min="8451" max="8451" width="7.81640625" style="81" customWidth="1"/>
    <col min="8452" max="8452" width="1.81640625" style="81" customWidth="1"/>
    <col min="8453" max="8454" width="7.81640625" style="81" customWidth="1"/>
    <col min="8455" max="8455" width="1.81640625" style="81" customWidth="1"/>
    <col min="8456" max="8456" width="6.81640625" style="81" customWidth="1"/>
    <col min="8457" max="8457" width="7.81640625" style="81" customWidth="1"/>
    <col min="8458" max="8458" width="1.81640625" style="81" customWidth="1"/>
    <col min="8459" max="8459" width="6.81640625" style="81" customWidth="1"/>
    <col min="8460" max="8460" width="7.81640625" style="81" customWidth="1"/>
    <col min="8461" max="8461" width="1.81640625" style="81" customWidth="1"/>
    <col min="8462" max="8462" width="6.81640625" style="81" customWidth="1"/>
    <col min="8463" max="8463" width="7.81640625" style="81" customWidth="1"/>
    <col min="8464" max="8464" width="1.81640625" style="81" customWidth="1"/>
    <col min="8465" max="8465" width="6.81640625" style="81" customWidth="1"/>
    <col min="8466" max="8466" width="7.81640625" style="81" customWidth="1"/>
    <col min="8467" max="8467" width="1.81640625" style="81" customWidth="1"/>
    <col min="8468" max="8468" width="6.81640625" style="81" customWidth="1"/>
    <col min="8469" max="8469" width="7.81640625" style="81" customWidth="1"/>
    <col min="8470" max="8470" width="1.54296875" style="81" customWidth="1"/>
    <col min="8471" max="8472" width="7.81640625" style="81" customWidth="1"/>
    <col min="8473" max="8473" width="1.81640625" style="81" customWidth="1"/>
    <col min="8474" max="8474" width="6.81640625" style="81" customWidth="1"/>
    <col min="8475" max="8475" width="7.81640625" style="81" customWidth="1"/>
    <col min="8476" max="8476" width="1.81640625" style="81" customWidth="1"/>
    <col min="8477" max="8704" width="9.1796875" style="81"/>
    <col min="8705" max="8705" width="11" style="81" customWidth="1"/>
    <col min="8706" max="8706" width="7.54296875" style="81" customWidth="1"/>
    <col min="8707" max="8707" width="7.81640625" style="81" customWidth="1"/>
    <col min="8708" max="8708" width="1.81640625" style="81" customWidth="1"/>
    <col min="8709" max="8710" width="7.81640625" style="81" customWidth="1"/>
    <col min="8711" max="8711" width="1.81640625" style="81" customWidth="1"/>
    <col min="8712" max="8712" width="6.81640625" style="81" customWidth="1"/>
    <col min="8713" max="8713" width="7.81640625" style="81" customWidth="1"/>
    <col min="8714" max="8714" width="1.81640625" style="81" customWidth="1"/>
    <col min="8715" max="8715" width="6.81640625" style="81" customWidth="1"/>
    <col min="8716" max="8716" width="7.81640625" style="81" customWidth="1"/>
    <col min="8717" max="8717" width="1.81640625" style="81" customWidth="1"/>
    <col min="8718" max="8718" width="6.81640625" style="81" customWidth="1"/>
    <col min="8719" max="8719" width="7.81640625" style="81" customWidth="1"/>
    <col min="8720" max="8720" width="1.81640625" style="81" customWidth="1"/>
    <col min="8721" max="8721" width="6.81640625" style="81" customWidth="1"/>
    <col min="8722" max="8722" width="7.81640625" style="81" customWidth="1"/>
    <col min="8723" max="8723" width="1.81640625" style="81" customWidth="1"/>
    <col min="8724" max="8724" width="6.81640625" style="81" customWidth="1"/>
    <col min="8725" max="8725" width="7.81640625" style="81" customWidth="1"/>
    <col min="8726" max="8726" width="1.54296875" style="81" customWidth="1"/>
    <col min="8727" max="8728" width="7.81640625" style="81" customWidth="1"/>
    <col min="8729" max="8729" width="1.81640625" style="81" customWidth="1"/>
    <col min="8730" max="8730" width="6.81640625" style="81" customWidth="1"/>
    <col min="8731" max="8731" width="7.81640625" style="81" customWidth="1"/>
    <col min="8732" max="8732" width="1.81640625" style="81" customWidth="1"/>
    <col min="8733" max="8960" width="9.1796875" style="81"/>
    <col min="8961" max="8961" width="11" style="81" customWidth="1"/>
    <col min="8962" max="8962" width="7.54296875" style="81" customWidth="1"/>
    <col min="8963" max="8963" width="7.81640625" style="81" customWidth="1"/>
    <col min="8964" max="8964" width="1.81640625" style="81" customWidth="1"/>
    <col min="8965" max="8966" width="7.81640625" style="81" customWidth="1"/>
    <col min="8967" max="8967" width="1.81640625" style="81" customWidth="1"/>
    <col min="8968" max="8968" width="6.81640625" style="81" customWidth="1"/>
    <col min="8969" max="8969" width="7.81640625" style="81" customWidth="1"/>
    <col min="8970" max="8970" width="1.81640625" style="81" customWidth="1"/>
    <col min="8971" max="8971" width="6.81640625" style="81" customWidth="1"/>
    <col min="8972" max="8972" width="7.81640625" style="81" customWidth="1"/>
    <col min="8973" max="8973" width="1.81640625" style="81" customWidth="1"/>
    <col min="8974" max="8974" width="6.81640625" style="81" customWidth="1"/>
    <col min="8975" max="8975" width="7.81640625" style="81" customWidth="1"/>
    <col min="8976" max="8976" width="1.81640625" style="81" customWidth="1"/>
    <col min="8977" max="8977" width="6.81640625" style="81" customWidth="1"/>
    <col min="8978" max="8978" width="7.81640625" style="81" customWidth="1"/>
    <col min="8979" max="8979" width="1.81640625" style="81" customWidth="1"/>
    <col min="8980" max="8980" width="6.81640625" style="81" customWidth="1"/>
    <col min="8981" max="8981" width="7.81640625" style="81" customWidth="1"/>
    <col min="8982" max="8982" width="1.54296875" style="81" customWidth="1"/>
    <col min="8983" max="8984" width="7.81640625" style="81" customWidth="1"/>
    <col min="8985" max="8985" width="1.81640625" style="81" customWidth="1"/>
    <col min="8986" max="8986" width="6.81640625" style="81" customWidth="1"/>
    <col min="8987" max="8987" width="7.81640625" style="81" customWidth="1"/>
    <col min="8988" max="8988" width="1.81640625" style="81" customWidth="1"/>
    <col min="8989" max="9216" width="9.1796875" style="81"/>
    <col min="9217" max="9217" width="11" style="81" customWidth="1"/>
    <col min="9218" max="9218" width="7.54296875" style="81" customWidth="1"/>
    <col min="9219" max="9219" width="7.81640625" style="81" customWidth="1"/>
    <col min="9220" max="9220" width="1.81640625" style="81" customWidth="1"/>
    <col min="9221" max="9222" width="7.81640625" style="81" customWidth="1"/>
    <col min="9223" max="9223" width="1.81640625" style="81" customWidth="1"/>
    <col min="9224" max="9224" width="6.81640625" style="81" customWidth="1"/>
    <col min="9225" max="9225" width="7.81640625" style="81" customWidth="1"/>
    <col min="9226" max="9226" width="1.81640625" style="81" customWidth="1"/>
    <col min="9227" max="9227" width="6.81640625" style="81" customWidth="1"/>
    <col min="9228" max="9228" width="7.81640625" style="81" customWidth="1"/>
    <col min="9229" max="9229" width="1.81640625" style="81" customWidth="1"/>
    <col min="9230" max="9230" width="6.81640625" style="81" customWidth="1"/>
    <col min="9231" max="9231" width="7.81640625" style="81" customWidth="1"/>
    <col min="9232" max="9232" width="1.81640625" style="81" customWidth="1"/>
    <col min="9233" max="9233" width="6.81640625" style="81" customWidth="1"/>
    <col min="9234" max="9234" width="7.81640625" style="81" customWidth="1"/>
    <col min="9235" max="9235" width="1.81640625" style="81" customWidth="1"/>
    <col min="9236" max="9236" width="6.81640625" style="81" customWidth="1"/>
    <col min="9237" max="9237" width="7.81640625" style="81" customWidth="1"/>
    <col min="9238" max="9238" width="1.54296875" style="81" customWidth="1"/>
    <col min="9239" max="9240" width="7.81640625" style="81" customWidth="1"/>
    <col min="9241" max="9241" width="1.81640625" style="81" customWidth="1"/>
    <col min="9242" max="9242" width="6.81640625" style="81" customWidth="1"/>
    <col min="9243" max="9243" width="7.81640625" style="81" customWidth="1"/>
    <col min="9244" max="9244" width="1.81640625" style="81" customWidth="1"/>
    <col min="9245" max="9472" width="9.1796875" style="81"/>
    <col min="9473" max="9473" width="11" style="81" customWidth="1"/>
    <col min="9474" max="9474" width="7.54296875" style="81" customWidth="1"/>
    <col min="9475" max="9475" width="7.81640625" style="81" customWidth="1"/>
    <col min="9476" max="9476" width="1.81640625" style="81" customWidth="1"/>
    <col min="9477" max="9478" width="7.81640625" style="81" customWidth="1"/>
    <col min="9479" max="9479" width="1.81640625" style="81" customWidth="1"/>
    <col min="9480" max="9480" width="6.81640625" style="81" customWidth="1"/>
    <col min="9481" max="9481" width="7.81640625" style="81" customWidth="1"/>
    <col min="9482" max="9482" width="1.81640625" style="81" customWidth="1"/>
    <col min="9483" max="9483" width="6.81640625" style="81" customWidth="1"/>
    <col min="9484" max="9484" width="7.81640625" style="81" customWidth="1"/>
    <col min="9485" max="9485" width="1.81640625" style="81" customWidth="1"/>
    <col min="9486" max="9486" width="6.81640625" style="81" customWidth="1"/>
    <col min="9487" max="9487" width="7.81640625" style="81" customWidth="1"/>
    <col min="9488" max="9488" width="1.81640625" style="81" customWidth="1"/>
    <col min="9489" max="9489" width="6.81640625" style="81" customWidth="1"/>
    <col min="9490" max="9490" width="7.81640625" style="81" customWidth="1"/>
    <col min="9491" max="9491" width="1.81640625" style="81" customWidth="1"/>
    <col min="9492" max="9492" width="6.81640625" style="81" customWidth="1"/>
    <col min="9493" max="9493" width="7.81640625" style="81" customWidth="1"/>
    <col min="9494" max="9494" width="1.54296875" style="81" customWidth="1"/>
    <col min="9495" max="9496" width="7.81640625" style="81" customWidth="1"/>
    <col min="9497" max="9497" width="1.81640625" style="81" customWidth="1"/>
    <col min="9498" max="9498" width="6.81640625" style="81" customWidth="1"/>
    <col min="9499" max="9499" width="7.81640625" style="81" customWidth="1"/>
    <col min="9500" max="9500" width="1.81640625" style="81" customWidth="1"/>
    <col min="9501" max="9728" width="9.1796875" style="81"/>
    <col min="9729" max="9729" width="11" style="81" customWidth="1"/>
    <col min="9730" max="9730" width="7.54296875" style="81" customWidth="1"/>
    <col min="9731" max="9731" width="7.81640625" style="81" customWidth="1"/>
    <col min="9732" max="9732" width="1.81640625" style="81" customWidth="1"/>
    <col min="9733" max="9734" width="7.81640625" style="81" customWidth="1"/>
    <col min="9735" max="9735" width="1.81640625" style="81" customWidth="1"/>
    <col min="9736" max="9736" width="6.81640625" style="81" customWidth="1"/>
    <col min="9737" max="9737" width="7.81640625" style="81" customWidth="1"/>
    <col min="9738" max="9738" width="1.81640625" style="81" customWidth="1"/>
    <col min="9739" max="9739" width="6.81640625" style="81" customWidth="1"/>
    <col min="9740" max="9740" width="7.81640625" style="81" customWidth="1"/>
    <col min="9741" max="9741" width="1.81640625" style="81" customWidth="1"/>
    <col min="9742" max="9742" width="6.81640625" style="81" customWidth="1"/>
    <col min="9743" max="9743" width="7.81640625" style="81" customWidth="1"/>
    <col min="9744" max="9744" width="1.81640625" style="81" customWidth="1"/>
    <col min="9745" max="9745" width="6.81640625" style="81" customWidth="1"/>
    <col min="9746" max="9746" width="7.81640625" style="81" customWidth="1"/>
    <col min="9747" max="9747" width="1.81640625" style="81" customWidth="1"/>
    <col min="9748" max="9748" width="6.81640625" style="81" customWidth="1"/>
    <col min="9749" max="9749" width="7.81640625" style="81" customWidth="1"/>
    <col min="9750" max="9750" width="1.54296875" style="81" customWidth="1"/>
    <col min="9751" max="9752" width="7.81640625" style="81" customWidth="1"/>
    <col min="9753" max="9753" width="1.81640625" style="81" customWidth="1"/>
    <col min="9754" max="9754" width="6.81640625" style="81" customWidth="1"/>
    <col min="9755" max="9755" width="7.81640625" style="81" customWidth="1"/>
    <col min="9756" max="9756" width="1.81640625" style="81" customWidth="1"/>
    <col min="9757" max="9984" width="9.1796875" style="81"/>
    <col min="9985" max="9985" width="11" style="81" customWidth="1"/>
    <col min="9986" max="9986" width="7.54296875" style="81" customWidth="1"/>
    <col min="9987" max="9987" width="7.81640625" style="81" customWidth="1"/>
    <col min="9988" max="9988" width="1.81640625" style="81" customWidth="1"/>
    <col min="9989" max="9990" width="7.81640625" style="81" customWidth="1"/>
    <col min="9991" max="9991" width="1.81640625" style="81" customWidth="1"/>
    <col min="9992" max="9992" width="6.81640625" style="81" customWidth="1"/>
    <col min="9993" max="9993" width="7.81640625" style="81" customWidth="1"/>
    <col min="9994" max="9994" width="1.81640625" style="81" customWidth="1"/>
    <col min="9995" max="9995" width="6.81640625" style="81" customWidth="1"/>
    <col min="9996" max="9996" width="7.81640625" style="81" customWidth="1"/>
    <col min="9997" max="9997" width="1.81640625" style="81" customWidth="1"/>
    <col min="9998" max="9998" width="6.81640625" style="81" customWidth="1"/>
    <col min="9999" max="9999" width="7.81640625" style="81" customWidth="1"/>
    <col min="10000" max="10000" width="1.81640625" style="81" customWidth="1"/>
    <col min="10001" max="10001" width="6.81640625" style="81" customWidth="1"/>
    <col min="10002" max="10002" width="7.81640625" style="81" customWidth="1"/>
    <col min="10003" max="10003" width="1.81640625" style="81" customWidth="1"/>
    <col min="10004" max="10004" width="6.81640625" style="81" customWidth="1"/>
    <col min="10005" max="10005" width="7.81640625" style="81" customWidth="1"/>
    <col min="10006" max="10006" width="1.54296875" style="81" customWidth="1"/>
    <col min="10007" max="10008" width="7.81640625" style="81" customWidth="1"/>
    <col min="10009" max="10009" width="1.81640625" style="81" customWidth="1"/>
    <col min="10010" max="10010" width="6.81640625" style="81" customWidth="1"/>
    <col min="10011" max="10011" width="7.81640625" style="81" customWidth="1"/>
    <col min="10012" max="10012" width="1.81640625" style="81" customWidth="1"/>
    <col min="10013" max="10240" width="9.1796875" style="81"/>
    <col min="10241" max="10241" width="11" style="81" customWidth="1"/>
    <col min="10242" max="10242" width="7.54296875" style="81" customWidth="1"/>
    <col min="10243" max="10243" width="7.81640625" style="81" customWidth="1"/>
    <col min="10244" max="10244" width="1.81640625" style="81" customWidth="1"/>
    <col min="10245" max="10246" width="7.81640625" style="81" customWidth="1"/>
    <col min="10247" max="10247" width="1.81640625" style="81" customWidth="1"/>
    <col min="10248" max="10248" width="6.81640625" style="81" customWidth="1"/>
    <col min="10249" max="10249" width="7.81640625" style="81" customWidth="1"/>
    <col min="10250" max="10250" width="1.81640625" style="81" customWidth="1"/>
    <col min="10251" max="10251" width="6.81640625" style="81" customWidth="1"/>
    <col min="10252" max="10252" width="7.81640625" style="81" customWidth="1"/>
    <col min="10253" max="10253" width="1.81640625" style="81" customWidth="1"/>
    <col min="10254" max="10254" width="6.81640625" style="81" customWidth="1"/>
    <col min="10255" max="10255" width="7.81640625" style="81" customWidth="1"/>
    <col min="10256" max="10256" width="1.81640625" style="81" customWidth="1"/>
    <col min="10257" max="10257" width="6.81640625" style="81" customWidth="1"/>
    <col min="10258" max="10258" width="7.81640625" style="81" customWidth="1"/>
    <col min="10259" max="10259" width="1.81640625" style="81" customWidth="1"/>
    <col min="10260" max="10260" width="6.81640625" style="81" customWidth="1"/>
    <col min="10261" max="10261" width="7.81640625" style="81" customWidth="1"/>
    <col min="10262" max="10262" width="1.54296875" style="81" customWidth="1"/>
    <col min="10263" max="10264" width="7.81640625" style="81" customWidth="1"/>
    <col min="10265" max="10265" width="1.81640625" style="81" customWidth="1"/>
    <col min="10266" max="10266" width="6.81640625" style="81" customWidth="1"/>
    <col min="10267" max="10267" width="7.81640625" style="81" customWidth="1"/>
    <col min="10268" max="10268" width="1.81640625" style="81" customWidth="1"/>
    <col min="10269" max="10496" width="9.1796875" style="81"/>
    <col min="10497" max="10497" width="11" style="81" customWidth="1"/>
    <col min="10498" max="10498" width="7.54296875" style="81" customWidth="1"/>
    <col min="10499" max="10499" width="7.81640625" style="81" customWidth="1"/>
    <col min="10500" max="10500" width="1.81640625" style="81" customWidth="1"/>
    <col min="10501" max="10502" width="7.81640625" style="81" customWidth="1"/>
    <col min="10503" max="10503" width="1.81640625" style="81" customWidth="1"/>
    <col min="10504" max="10504" width="6.81640625" style="81" customWidth="1"/>
    <col min="10505" max="10505" width="7.81640625" style="81" customWidth="1"/>
    <col min="10506" max="10506" width="1.81640625" style="81" customWidth="1"/>
    <col min="10507" max="10507" width="6.81640625" style="81" customWidth="1"/>
    <col min="10508" max="10508" width="7.81640625" style="81" customWidth="1"/>
    <col min="10509" max="10509" width="1.81640625" style="81" customWidth="1"/>
    <col min="10510" max="10510" width="6.81640625" style="81" customWidth="1"/>
    <col min="10511" max="10511" width="7.81640625" style="81" customWidth="1"/>
    <col min="10512" max="10512" width="1.81640625" style="81" customWidth="1"/>
    <col min="10513" max="10513" width="6.81640625" style="81" customWidth="1"/>
    <col min="10514" max="10514" width="7.81640625" style="81" customWidth="1"/>
    <col min="10515" max="10515" width="1.81640625" style="81" customWidth="1"/>
    <col min="10516" max="10516" width="6.81640625" style="81" customWidth="1"/>
    <col min="10517" max="10517" width="7.81640625" style="81" customWidth="1"/>
    <col min="10518" max="10518" width="1.54296875" style="81" customWidth="1"/>
    <col min="10519" max="10520" width="7.81640625" style="81" customWidth="1"/>
    <col min="10521" max="10521" width="1.81640625" style="81" customWidth="1"/>
    <col min="10522" max="10522" width="6.81640625" style="81" customWidth="1"/>
    <col min="10523" max="10523" width="7.81640625" style="81" customWidth="1"/>
    <col min="10524" max="10524" width="1.81640625" style="81" customWidth="1"/>
    <col min="10525" max="10752" width="9.1796875" style="81"/>
    <col min="10753" max="10753" width="11" style="81" customWidth="1"/>
    <col min="10754" max="10754" width="7.54296875" style="81" customWidth="1"/>
    <col min="10755" max="10755" width="7.81640625" style="81" customWidth="1"/>
    <col min="10756" max="10756" width="1.81640625" style="81" customWidth="1"/>
    <col min="10757" max="10758" width="7.81640625" style="81" customWidth="1"/>
    <col min="10759" max="10759" width="1.81640625" style="81" customWidth="1"/>
    <col min="10760" max="10760" width="6.81640625" style="81" customWidth="1"/>
    <col min="10761" max="10761" width="7.81640625" style="81" customWidth="1"/>
    <col min="10762" max="10762" width="1.81640625" style="81" customWidth="1"/>
    <col min="10763" max="10763" width="6.81640625" style="81" customWidth="1"/>
    <col min="10764" max="10764" width="7.81640625" style="81" customWidth="1"/>
    <col min="10765" max="10765" width="1.81640625" style="81" customWidth="1"/>
    <col min="10766" max="10766" width="6.81640625" style="81" customWidth="1"/>
    <col min="10767" max="10767" width="7.81640625" style="81" customWidth="1"/>
    <col min="10768" max="10768" width="1.81640625" style="81" customWidth="1"/>
    <col min="10769" max="10769" width="6.81640625" style="81" customWidth="1"/>
    <col min="10770" max="10770" width="7.81640625" style="81" customWidth="1"/>
    <col min="10771" max="10771" width="1.81640625" style="81" customWidth="1"/>
    <col min="10772" max="10772" width="6.81640625" style="81" customWidth="1"/>
    <col min="10773" max="10773" width="7.81640625" style="81" customWidth="1"/>
    <col min="10774" max="10774" width="1.54296875" style="81" customWidth="1"/>
    <col min="10775" max="10776" width="7.81640625" style="81" customWidth="1"/>
    <col min="10777" max="10777" width="1.81640625" style="81" customWidth="1"/>
    <col min="10778" max="10778" width="6.81640625" style="81" customWidth="1"/>
    <col min="10779" max="10779" width="7.81640625" style="81" customWidth="1"/>
    <col min="10780" max="10780" width="1.81640625" style="81" customWidth="1"/>
    <col min="10781" max="11008" width="9.1796875" style="81"/>
    <col min="11009" max="11009" width="11" style="81" customWidth="1"/>
    <col min="11010" max="11010" width="7.54296875" style="81" customWidth="1"/>
    <col min="11011" max="11011" width="7.81640625" style="81" customWidth="1"/>
    <col min="11012" max="11012" width="1.81640625" style="81" customWidth="1"/>
    <col min="11013" max="11014" width="7.81640625" style="81" customWidth="1"/>
    <col min="11015" max="11015" width="1.81640625" style="81" customWidth="1"/>
    <col min="11016" max="11016" width="6.81640625" style="81" customWidth="1"/>
    <col min="11017" max="11017" width="7.81640625" style="81" customWidth="1"/>
    <col min="11018" max="11018" width="1.81640625" style="81" customWidth="1"/>
    <col min="11019" max="11019" width="6.81640625" style="81" customWidth="1"/>
    <col min="11020" max="11020" width="7.81640625" style="81" customWidth="1"/>
    <col min="11021" max="11021" width="1.81640625" style="81" customWidth="1"/>
    <col min="11022" max="11022" width="6.81640625" style="81" customWidth="1"/>
    <col min="11023" max="11023" width="7.81640625" style="81" customWidth="1"/>
    <col min="11024" max="11024" width="1.81640625" style="81" customWidth="1"/>
    <col min="11025" max="11025" width="6.81640625" style="81" customWidth="1"/>
    <col min="11026" max="11026" width="7.81640625" style="81" customWidth="1"/>
    <col min="11027" max="11027" width="1.81640625" style="81" customWidth="1"/>
    <col min="11028" max="11028" width="6.81640625" style="81" customWidth="1"/>
    <col min="11029" max="11029" width="7.81640625" style="81" customWidth="1"/>
    <col min="11030" max="11030" width="1.54296875" style="81" customWidth="1"/>
    <col min="11031" max="11032" width="7.81640625" style="81" customWidth="1"/>
    <col min="11033" max="11033" width="1.81640625" style="81" customWidth="1"/>
    <col min="11034" max="11034" width="6.81640625" style="81" customWidth="1"/>
    <col min="11035" max="11035" width="7.81640625" style="81" customWidth="1"/>
    <col min="11036" max="11036" width="1.81640625" style="81" customWidth="1"/>
    <col min="11037" max="11264" width="9.1796875" style="81"/>
    <col min="11265" max="11265" width="11" style="81" customWidth="1"/>
    <col min="11266" max="11266" width="7.54296875" style="81" customWidth="1"/>
    <col min="11267" max="11267" width="7.81640625" style="81" customWidth="1"/>
    <col min="11268" max="11268" width="1.81640625" style="81" customWidth="1"/>
    <col min="11269" max="11270" width="7.81640625" style="81" customWidth="1"/>
    <col min="11271" max="11271" width="1.81640625" style="81" customWidth="1"/>
    <col min="11272" max="11272" width="6.81640625" style="81" customWidth="1"/>
    <col min="11273" max="11273" width="7.81640625" style="81" customWidth="1"/>
    <col min="11274" max="11274" width="1.81640625" style="81" customWidth="1"/>
    <col min="11275" max="11275" width="6.81640625" style="81" customWidth="1"/>
    <col min="11276" max="11276" width="7.81640625" style="81" customWidth="1"/>
    <col min="11277" max="11277" width="1.81640625" style="81" customWidth="1"/>
    <col min="11278" max="11278" width="6.81640625" style="81" customWidth="1"/>
    <col min="11279" max="11279" width="7.81640625" style="81" customWidth="1"/>
    <col min="11280" max="11280" width="1.81640625" style="81" customWidth="1"/>
    <col min="11281" max="11281" width="6.81640625" style="81" customWidth="1"/>
    <col min="11282" max="11282" width="7.81640625" style="81" customWidth="1"/>
    <col min="11283" max="11283" width="1.81640625" style="81" customWidth="1"/>
    <col min="11284" max="11284" width="6.81640625" style="81" customWidth="1"/>
    <col min="11285" max="11285" width="7.81640625" style="81" customWidth="1"/>
    <col min="11286" max="11286" width="1.54296875" style="81" customWidth="1"/>
    <col min="11287" max="11288" width="7.81640625" style="81" customWidth="1"/>
    <col min="11289" max="11289" width="1.81640625" style="81" customWidth="1"/>
    <col min="11290" max="11290" width="6.81640625" style="81" customWidth="1"/>
    <col min="11291" max="11291" width="7.81640625" style="81" customWidth="1"/>
    <col min="11292" max="11292" width="1.81640625" style="81" customWidth="1"/>
    <col min="11293" max="11520" width="9.1796875" style="81"/>
    <col min="11521" max="11521" width="11" style="81" customWidth="1"/>
    <col min="11522" max="11522" width="7.54296875" style="81" customWidth="1"/>
    <col min="11523" max="11523" width="7.81640625" style="81" customWidth="1"/>
    <col min="11524" max="11524" width="1.81640625" style="81" customWidth="1"/>
    <col min="11525" max="11526" width="7.81640625" style="81" customWidth="1"/>
    <col min="11527" max="11527" width="1.81640625" style="81" customWidth="1"/>
    <col min="11528" max="11528" width="6.81640625" style="81" customWidth="1"/>
    <col min="11529" max="11529" width="7.81640625" style="81" customWidth="1"/>
    <col min="11530" max="11530" width="1.81640625" style="81" customWidth="1"/>
    <col min="11531" max="11531" width="6.81640625" style="81" customWidth="1"/>
    <col min="11532" max="11532" width="7.81640625" style="81" customWidth="1"/>
    <col min="11533" max="11533" width="1.81640625" style="81" customWidth="1"/>
    <col min="11534" max="11534" width="6.81640625" style="81" customWidth="1"/>
    <col min="11535" max="11535" width="7.81640625" style="81" customWidth="1"/>
    <col min="11536" max="11536" width="1.81640625" style="81" customWidth="1"/>
    <col min="11537" max="11537" width="6.81640625" style="81" customWidth="1"/>
    <col min="11538" max="11538" width="7.81640625" style="81" customWidth="1"/>
    <col min="11539" max="11539" width="1.81640625" style="81" customWidth="1"/>
    <col min="11540" max="11540" width="6.81640625" style="81" customWidth="1"/>
    <col min="11541" max="11541" width="7.81640625" style="81" customWidth="1"/>
    <col min="11542" max="11542" width="1.54296875" style="81" customWidth="1"/>
    <col min="11543" max="11544" width="7.81640625" style="81" customWidth="1"/>
    <col min="11545" max="11545" width="1.81640625" style="81" customWidth="1"/>
    <col min="11546" max="11546" width="6.81640625" style="81" customWidth="1"/>
    <col min="11547" max="11547" width="7.81640625" style="81" customWidth="1"/>
    <col min="11548" max="11548" width="1.81640625" style="81" customWidth="1"/>
    <col min="11549" max="11776" width="9.1796875" style="81"/>
    <col min="11777" max="11777" width="11" style="81" customWidth="1"/>
    <col min="11778" max="11778" width="7.54296875" style="81" customWidth="1"/>
    <col min="11779" max="11779" width="7.81640625" style="81" customWidth="1"/>
    <col min="11780" max="11780" width="1.81640625" style="81" customWidth="1"/>
    <col min="11781" max="11782" width="7.81640625" style="81" customWidth="1"/>
    <col min="11783" max="11783" width="1.81640625" style="81" customWidth="1"/>
    <col min="11784" max="11784" width="6.81640625" style="81" customWidth="1"/>
    <col min="11785" max="11785" width="7.81640625" style="81" customWidth="1"/>
    <col min="11786" max="11786" width="1.81640625" style="81" customWidth="1"/>
    <col min="11787" max="11787" width="6.81640625" style="81" customWidth="1"/>
    <col min="11788" max="11788" width="7.81640625" style="81" customWidth="1"/>
    <col min="11789" max="11789" width="1.81640625" style="81" customWidth="1"/>
    <col min="11790" max="11790" width="6.81640625" style="81" customWidth="1"/>
    <col min="11791" max="11791" width="7.81640625" style="81" customWidth="1"/>
    <col min="11792" max="11792" width="1.81640625" style="81" customWidth="1"/>
    <col min="11793" max="11793" width="6.81640625" style="81" customWidth="1"/>
    <col min="11794" max="11794" width="7.81640625" style="81" customWidth="1"/>
    <col min="11795" max="11795" width="1.81640625" style="81" customWidth="1"/>
    <col min="11796" max="11796" width="6.81640625" style="81" customWidth="1"/>
    <col min="11797" max="11797" width="7.81640625" style="81" customWidth="1"/>
    <col min="11798" max="11798" width="1.54296875" style="81" customWidth="1"/>
    <col min="11799" max="11800" width="7.81640625" style="81" customWidth="1"/>
    <col min="11801" max="11801" width="1.81640625" style="81" customWidth="1"/>
    <col min="11802" max="11802" width="6.81640625" style="81" customWidth="1"/>
    <col min="11803" max="11803" width="7.81640625" style="81" customWidth="1"/>
    <col min="11804" max="11804" width="1.81640625" style="81" customWidth="1"/>
    <col min="11805" max="12032" width="9.1796875" style="81"/>
    <col min="12033" max="12033" width="11" style="81" customWidth="1"/>
    <col min="12034" max="12034" width="7.54296875" style="81" customWidth="1"/>
    <col min="12035" max="12035" width="7.81640625" style="81" customWidth="1"/>
    <col min="12036" max="12036" width="1.81640625" style="81" customWidth="1"/>
    <col min="12037" max="12038" width="7.81640625" style="81" customWidth="1"/>
    <col min="12039" max="12039" width="1.81640625" style="81" customWidth="1"/>
    <col min="12040" max="12040" width="6.81640625" style="81" customWidth="1"/>
    <col min="12041" max="12041" width="7.81640625" style="81" customWidth="1"/>
    <col min="12042" max="12042" width="1.81640625" style="81" customWidth="1"/>
    <col min="12043" max="12043" width="6.81640625" style="81" customWidth="1"/>
    <col min="12044" max="12044" width="7.81640625" style="81" customWidth="1"/>
    <col min="12045" max="12045" width="1.81640625" style="81" customWidth="1"/>
    <col min="12046" max="12046" width="6.81640625" style="81" customWidth="1"/>
    <col min="12047" max="12047" width="7.81640625" style="81" customWidth="1"/>
    <col min="12048" max="12048" width="1.81640625" style="81" customWidth="1"/>
    <col min="12049" max="12049" width="6.81640625" style="81" customWidth="1"/>
    <col min="12050" max="12050" width="7.81640625" style="81" customWidth="1"/>
    <col min="12051" max="12051" width="1.81640625" style="81" customWidth="1"/>
    <col min="12052" max="12052" width="6.81640625" style="81" customWidth="1"/>
    <col min="12053" max="12053" width="7.81640625" style="81" customWidth="1"/>
    <col min="12054" max="12054" width="1.54296875" style="81" customWidth="1"/>
    <col min="12055" max="12056" width="7.81640625" style="81" customWidth="1"/>
    <col min="12057" max="12057" width="1.81640625" style="81" customWidth="1"/>
    <col min="12058" max="12058" width="6.81640625" style="81" customWidth="1"/>
    <col min="12059" max="12059" width="7.81640625" style="81" customWidth="1"/>
    <col min="12060" max="12060" width="1.81640625" style="81" customWidth="1"/>
    <col min="12061" max="12288" width="9.1796875" style="81"/>
    <col min="12289" max="12289" width="11" style="81" customWidth="1"/>
    <col min="12290" max="12290" width="7.54296875" style="81" customWidth="1"/>
    <col min="12291" max="12291" width="7.81640625" style="81" customWidth="1"/>
    <col min="12292" max="12292" width="1.81640625" style="81" customWidth="1"/>
    <col min="12293" max="12294" width="7.81640625" style="81" customWidth="1"/>
    <col min="12295" max="12295" width="1.81640625" style="81" customWidth="1"/>
    <col min="12296" max="12296" width="6.81640625" style="81" customWidth="1"/>
    <col min="12297" max="12297" width="7.81640625" style="81" customWidth="1"/>
    <col min="12298" max="12298" width="1.81640625" style="81" customWidth="1"/>
    <col min="12299" max="12299" width="6.81640625" style="81" customWidth="1"/>
    <col min="12300" max="12300" width="7.81640625" style="81" customWidth="1"/>
    <col min="12301" max="12301" width="1.81640625" style="81" customWidth="1"/>
    <col min="12302" max="12302" width="6.81640625" style="81" customWidth="1"/>
    <col min="12303" max="12303" width="7.81640625" style="81" customWidth="1"/>
    <col min="12304" max="12304" width="1.81640625" style="81" customWidth="1"/>
    <col min="12305" max="12305" width="6.81640625" style="81" customWidth="1"/>
    <col min="12306" max="12306" width="7.81640625" style="81" customWidth="1"/>
    <col min="12307" max="12307" width="1.81640625" style="81" customWidth="1"/>
    <col min="12308" max="12308" width="6.81640625" style="81" customWidth="1"/>
    <col min="12309" max="12309" width="7.81640625" style="81" customWidth="1"/>
    <col min="12310" max="12310" width="1.54296875" style="81" customWidth="1"/>
    <col min="12311" max="12312" width="7.81640625" style="81" customWidth="1"/>
    <col min="12313" max="12313" width="1.81640625" style="81" customWidth="1"/>
    <col min="12314" max="12314" width="6.81640625" style="81" customWidth="1"/>
    <col min="12315" max="12315" width="7.81640625" style="81" customWidth="1"/>
    <col min="12316" max="12316" width="1.81640625" style="81" customWidth="1"/>
    <col min="12317" max="12544" width="9.1796875" style="81"/>
    <col min="12545" max="12545" width="11" style="81" customWidth="1"/>
    <col min="12546" max="12546" width="7.54296875" style="81" customWidth="1"/>
    <col min="12547" max="12547" width="7.81640625" style="81" customWidth="1"/>
    <col min="12548" max="12548" width="1.81640625" style="81" customWidth="1"/>
    <col min="12549" max="12550" width="7.81640625" style="81" customWidth="1"/>
    <col min="12551" max="12551" width="1.81640625" style="81" customWidth="1"/>
    <col min="12552" max="12552" width="6.81640625" style="81" customWidth="1"/>
    <col min="12553" max="12553" width="7.81640625" style="81" customWidth="1"/>
    <col min="12554" max="12554" width="1.81640625" style="81" customWidth="1"/>
    <col min="12555" max="12555" width="6.81640625" style="81" customWidth="1"/>
    <col min="12556" max="12556" width="7.81640625" style="81" customWidth="1"/>
    <col min="12557" max="12557" width="1.81640625" style="81" customWidth="1"/>
    <col min="12558" max="12558" width="6.81640625" style="81" customWidth="1"/>
    <col min="12559" max="12559" width="7.81640625" style="81" customWidth="1"/>
    <col min="12560" max="12560" width="1.81640625" style="81" customWidth="1"/>
    <col min="12561" max="12561" width="6.81640625" style="81" customWidth="1"/>
    <col min="12562" max="12562" width="7.81640625" style="81" customWidth="1"/>
    <col min="12563" max="12563" width="1.81640625" style="81" customWidth="1"/>
    <col min="12564" max="12564" width="6.81640625" style="81" customWidth="1"/>
    <col min="12565" max="12565" width="7.81640625" style="81" customWidth="1"/>
    <col min="12566" max="12566" width="1.54296875" style="81" customWidth="1"/>
    <col min="12567" max="12568" width="7.81640625" style="81" customWidth="1"/>
    <col min="12569" max="12569" width="1.81640625" style="81" customWidth="1"/>
    <col min="12570" max="12570" width="6.81640625" style="81" customWidth="1"/>
    <col min="12571" max="12571" width="7.81640625" style="81" customWidth="1"/>
    <col min="12572" max="12572" width="1.81640625" style="81" customWidth="1"/>
    <col min="12573" max="12800" width="9.1796875" style="81"/>
    <col min="12801" max="12801" width="11" style="81" customWidth="1"/>
    <col min="12802" max="12802" width="7.54296875" style="81" customWidth="1"/>
    <col min="12803" max="12803" width="7.81640625" style="81" customWidth="1"/>
    <col min="12804" max="12804" width="1.81640625" style="81" customWidth="1"/>
    <col min="12805" max="12806" width="7.81640625" style="81" customWidth="1"/>
    <col min="12807" max="12807" width="1.81640625" style="81" customWidth="1"/>
    <col min="12808" max="12808" width="6.81640625" style="81" customWidth="1"/>
    <col min="12809" max="12809" width="7.81640625" style="81" customWidth="1"/>
    <col min="12810" max="12810" width="1.81640625" style="81" customWidth="1"/>
    <col min="12811" max="12811" width="6.81640625" style="81" customWidth="1"/>
    <col min="12812" max="12812" width="7.81640625" style="81" customWidth="1"/>
    <col min="12813" max="12813" width="1.81640625" style="81" customWidth="1"/>
    <col min="12814" max="12814" width="6.81640625" style="81" customWidth="1"/>
    <col min="12815" max="12815" width="7.81640625" style="81" customWidth="1"/>
    <col min="12816" max="12816" width="1.81640625" style="81" customWidth="1"/>
    <col min="12817" max="12817" width="6.81640625" style="81" customWidth="1"/>
    <col min="12818" max="12818" width="7.81640625" style="81" customWidth="1"/>
    <col min="12819" max="12819" width="1.81640625" style="81" customWidth="1"/>
    <col min="12820" max="12820" width="6.81640625" style="81" customWidth="1"/>
    <col min="12821" max="12821" width="7.81640625" style="81" customWidth="1"/>
    <col min="12822" max="12822" width="1.54296875" style="81" customWidth="1"/>
    <col min="12823" max="12824" width="7.81640625" style="81" customWidth="1"/>
    <col min="12825" max="12825" width="1.81640625" style="81" customWidth="1"/>
    <col min="12826" max="12826" width="6.81640625" style="81" customWidth="1"/>
    <col min="12827" max="12827" width="7.81640625" style="81" customWidth="1"/>
    <col min="12828" max="12828" width="1.81640625" style="81" customWidth="1"/>
    <col min="12829" max="13056" width="9.1796875" style="81"/>
    <col min="13057" max="13057" width="11" style="81" customWidth="1"/>
    <col min="13058" max="13058" width="7.54296875" style="81" customWidth="1"/>
    <col min="13059" max="13059" width="7.81640625" style="81" customWidth="1"/>
    <col min="13060" max="13060" width="1.81640625" style="81" customWidth="1"/>
    <col min="13061" max="13062" width="7.81640625" style="81" customWidth="1"/>
    <col min="13063" max="13063" width="1.81640625" style="81" customWidth="1"/>
    <col min="13064" max="13064" width="6.81640625" style="81" customWidth="1"/>
    <col min="13065" max="13065" width="7.81640625" style="81" customWidth="1"/>
    <col min="13066" max="13066" width="1.81640625" style="81" customWidth="1"/>
    <col min="13067" max="13067" width="6.81640625" style="81" customWidth="1"/>
    <col min="13068" max="13068" width="7.81640625" style="81" customWidth="1"/>
    <col min="13069" max="13069" width="1.81640625" style="81" customWidth="1"/>
    <col min="13070" max="13070" width="6.81640625" style="81" customWidth="1"/>
    <col min="13071" max="13071" width="7.81640625" style="81" customWidth="1"/>
    <col min="13072" max="13072" width="1.81640625" style="81" customWidth="1"/>
    <col min="13073" max="13073" width="6.81640625" style="81" customWidth="1"/>
    <col min="13074" max="13074" width="7.81640625" style="81" customWidth="1"/>
    <col min="13075" max="13075" width="1.81640625" style="81" customWidth="1"/>
    <col min="13076" max="13076" width="6.81640625" style="81" customWidth="1"/>
    <col min="13077" max="13077" width="7.81640625" style="81" customWidth="1"/>
    <col min="13078" max="13078" width="1.54296875" style="81" customWidth="1"/>
    <col min="13079" max="13080" width="7.81640625" style="81" customWidth="1"/>
    <col min="13081" max="13081" width="1.81640625" style="81" customWidth="1"/>
    <col min="13082" max="13082" width="6.81640625" style="81" customWidth="1"/>
    <col min="13083" max="13083" width="7.81640625" style="81" customWidth="1"/>
    <col min="13084" max="13084" width="1.81640625" style="81" customWidth="1"/>
    <col min="13085" max="13312" width="9.1796875" style="81"/>
    <col min="13313" max="13313" width="11" style="81" customWidth="1"/>
    <col min="13314" max="13314" width="7.54296875" style="81" customWidth="1"/>
    <col min="13315" max="13315" width="7.81640625" style="81" customWidth="1"/>
    <col min="13316" max="13316" width="1.81640625" style="81" customWidth="1"/>
    <col min="13317" max="13318" width="7.81640625" style="81" customWidth="1"/>
    <col min="13319" max="13319" width="1.81640625" style="81" customWidth="1"/>
    <col min="13320" max="13320" width="6.81640625" style="81" customWidth="1"/>
    <col min="13321" max="13321" width="7.81640625" style="81" customWidth="1"/>
    <col min="13322" max="13322" width="1.81640625" style="81" customWidth="1"/>
    <col min="13323" max="13323" width="6.81640625" style="81" customWidth="1"/>
    <col min="13324" max="13324" width="7.81640625" style="81" customWidth="1"/>
    <col min="13325" max="13325" width="1.81640625" style="81" customWidth="1"/>
    <col min="13326" max="13326" width="6.81640625" style="81" customWidth="1"/>
    <col min="13327" max="13327" width="7.81640625" style="81" customWidth="1"/>
    <col min="13328" max="13328" width="1.81640625" style="81" customWidth="1"/>
    <col min="13329" max="13329" width="6.81640625" style="81" customWidth="1"/>
    <col min="13330" max="13330" width="7.81640625" style="81" customWidth="1"/>
    <col min="13331" max="13331" width="1.81640625" style="81" customWidth="1"/>
    <col min="13332" max="13332" width="6.81640625" style="81" customWidth="1"/>
    <col min="13333" max="13333" width="7.81640625" style="81" customWidth="1"/>
    <col min="13334" max="13334" width="1.54296875" style="81" customWidth="1"/>
    <col min="13335" max="13336" width="7.81640625" style="81" customWidth="1"/>
    <col min="13337" max="13337" width="1.81640625" style="81" customWidth="1"/>
    <col min="13338" max="13338" width="6.81640625" style="81" customWidth="1"/>
    <col min="13339" max="13339" width="7.81640625" style="81" customWidth="1"/>
    <col min="13340" max="13340" width="1.81640625" style="81" customWidth="1"/>
    <col min="13341" max="13568" width="9.1796875" style="81"/>
    <col min="13569" max="13569" width="11" style="81" customWidth="1"/>
    <col min="13570" max="13570" width="7.54296875" style="81" customWidth="1"/>
    <col min="13571" max="13571" width="7.81640625" style="81" customWidth="1"/>
    <col min="13572" max="13572" width="1.81640625" style="81" customWidth="1"/>
    <col min="13573" max="13574" width="7.81640625" style="81" customWidth="1"/>
    <col min="13575" max="13575" width="1.81640625" style="81" customWidth="1"/>
    <col min="13576" max="13576" width="6.81640625" style="81" customWidth="1"/>
    <col min="13577" max="13577" width="7.81640625" style="81" customWidth="1"/>
    <col min="13578" max="13578" width="1.81640625" style="81" customWidth="1"/>
    <col min="13579" max="13579" width="6.81640625" style="81" customWidth="1"/>
    <col min="13580" max="13580" width="7.81640625" style="81" customWidth="1"/>
    <col min="13581" max="13581" width="1.81640625" style="81" customWidth="1"/>
    <col min="13582" max="13582" width="6.81640625" style="81" customWidth="1"/>
    <col min="13583" max="13583" width="7.81640625" style="81" customWidth="1"/>
    <col min="13584" max="13584" width="1.81640625" style="81" customWidth="1"/>
    <col min="13585" max="13585" width="6.81640625" style="81" customWidth="1"/>
    <col min="13586" max="13586" width="7.81640625" style="81" customWidth="1"/>
    <col min="13587" max="13587" width="1.81640625" style="81" customWidth="1"/>
    <col min="13588" max="13588" width="6.81640625" style="81" customWidth="1"/>
    <col min="13589" max="13589" width="7.81640625" style="81" customWidth="1"/>
    <col min="13590" max="13590" width="1.54296875" style="81" customWidth="1"/>
    <col min="13591" max="13592" width="7.81640625" style="81" customWidth="1"/>
    <col min="13593" max="13593" width="1.81640625" style="81" customWidth="1"/>
    <col min="13594" max="13594" width="6.81640625" style="81" customWidth="1"/>
    <col min="13595" max="13595" width="7.81640625" style="81" customWidth="1"/>
    <col min="13596" max="13596" width="1.81640625" style="81" customWidth="1"/>
    <col min="13597" max="13824" width="9.1796875" style="81"/>
    <col min="13825" max="13825" width="11" style="81" customWidth="1"/>
    <col min="13826" max="13826" width="7.54296875" style="81" customWidth="1"/>
    <col min="13827" max="13827" width="7.81640625" style="81" customWidth="1"/>
    <col min="13828" max="13828" width="1.81640625" style="81" customWidth="1"/>
    <col min="13829" max="13830" width="7.81640625" style="81" customWidth="1"/>
    <col min="13831" max="13831" width="1.81640625" style="81" customWidth="1"/>
    <col min="13832" max="13832" width="6.81640625" style="81" customWidth="1"/>
    <col min="13833" max="13833" width="7.81640625" style="81" customWidth="1"/>
    <col min="13834" max="13834" width="1.81640625" style="81" customWidth="1"/>
    <col min="13835" max="13835" width="6.81640625" style="81" customWidth="1"/>
    <col min="13836" max="13836" width="7.81640625" style="81" customWidth="1"/>
    <col min="13837" max="13837" width="1.81640625" style="81" customWidth="1"/>
    <col min="13838" max="13838" width="6.81640625" style="81" customWidth="1"/>
    <col min="13839" max="13839" width="7.81640625" style="81" customWidth="1"/>
    <col min="13840" max="13840" width="1.81640625" style="81" customWidth="1"/>
    <col min="13841" max="13841" width="6.81640625" style="81" customWidth="1"/>
    <col min="13842" max="13842" width="7.81640625" style="81" customWidth="1"/>
    <col min="13843" max="13843" width="1.81640625" style="81" customWidth="1"/>
    <col min="13844" max="13844" width="6.81640625" style="81" customWidth="1"/>
    <col min="13845" max="13845" width="7.81640625" style="81" customWidth="1"/>
    <col min="13846" max="13846" width="1.54296875" style="81" customWidth="1"/>
    <col min="13847" max="13848" width="7.81640625" style="81" customWidth="1"/>
    <col min="13849" max="13849" width="1.81640625" style="81" customWidth="1"/>
    <col min="13850" max="13850" width="6.81640625" style="81" customWidth="1"/>
    <col min="13851" max="13851" width="7.81640625" style="81" customWidth="1"/>
    <col min="13852" max="13852" width="1.81640625" style="81" customWidth="1"/>
    <col min="13853" max="14080" width="9.1796875" style="81"/>
    <col min="14081" max="14081" width="11" style="81" customWidth="1"/>
    <col min="14082" max="14082" width="7.54296875" style="81" customWidth="1"/>
    <col min="14083" max="14083" width="7.81640625" style="81" customWidth="1"/>
    <col min="14084" max="14084" width="1.81640625" style="81" customWidth="1"/>
    <col min="14085" max="14086" width="7.81640625" style="81" customWidth="1"/>
    <col min="14087" max="14087" width="1.81640625" style="81" customWidth="1"/>
    <col min="14088" max="14088" width="6.81640625" style="81" customWidth="1"/>
    <col min="14089" max="14089" width="7.81640625" style="81" customWidth="1"/>
    <col min="14090" max="14090" width="1.81640625" style="81" customWidth="1"/>
    <col min="14091" max="14091" width="6.81640625" style="81" customWidth="1"/>
    <col min="14092" max="14092" width="7.81640625" style="81" customWidth="1"/>
    <col min="14093" max="14093" width="1.81640625" style="81" customWidth="1"/>
    <col min="14094" max="14094" width="6.81640625" style="81" customWidth="1"/>
    <col min="14095" max="14095" width="7.81640625" style="81" customWidth="1"/>
    <col min="14096" max="14096" width="1.81640625" style="81" customWidth="1"/>
    <col min="14097" max="14097" width="6.81640625" style="81" customWidth="1"/>
    <col min="14098" max="14098" width="7.81640625" style="81" customWidth="1"/>
    <col min="14099" max="14099" width="1.81640625" style="81" customWidth="1"/>
    <col min="14100" max="14100" width="6.81640625" style="81" customWidth="1"/>
    <col min="14101" max="14101" width="7.81640625" style="81" customWidth="1"/>
    <col min="14102" max="14102" width="1.54296875" style="81" customWidth="1"/>
    <col min="14103" max="14104" width="7.81640625" style="81" customWidth="1"/>
    <col min="14105" max="14105" width="1.81640625" style="81" customWidth="1"/>
    <col min="14106" max="14106" width="6.81640625" style="81" customWidth="1"/>
    <col min="14107" max="14107" width="7.81640625" style="81" customWidth="1"/>
    <col min="14108" max="14108" width="1.81640625" style="81" customWidth="1"/>
    <col min="14109" max="14336" width="9.1796875" style="81"/>
    <col min="14337" max="14337" width="11" style="81" customWidth="1"/>
    <col min="14338" max="14338" width="7.54296875" style="81" customWidth="1"/>
    <col min="14339" max="14339" width="7.81640625" style="81" customWidth="1"/>
    <col min="14340" max="14340" width="1.81640625" style="81" customWidth="1"/>
    <col min="14341" max="14342" width="7.81640625" style="81" customWidth="1"/>
    <col min="14343" max="14343" width="1.81640625" style="81" customWidth="1"/>
    <col min="14344" max="14344" width="6.81640625" style="81" customWidth="1"/>
    <col min="14345" max="14345" width="7.81640625" style="81" customWidth="1"/>
    <col min="14346" max="14346" width="1.81640625" style="81" customWidth="1"/>
    <col min="14347" max="14347" width="6.81640625" style="81" customWidth="1"/>
    <col min="14348" max="14348" width="7.81640625" style="81" customWidth="1"/>
    <col min="14349" max="14349" width="1.81640625" style="81" customWidth="1"/>
    <col min="14350" max="14350" width="6.81640625" style="81" customWidth="1"/>
    <col min="14351" max="14351" width="7.81640625" style="81" customWidth="1"/>
    <col min="14352" max="14352" width="1.81640625" style="81" customWidth="1"/>
    <col min="14353" max="14353" width="6.81640625" style="81" customWidth="1"/>
    <col min="14354" max="14354" width="7.81640625" style="81" customWidth="1"/>
    <col min="14355" max="14355" width="1.81640625" style="81" customWidth="1"/>
    <col min="14356" max="14356" width="6.81640625" style="81" customWidth="1"/>
    <col min="14357" max="14357" width="7.81640625" style="81" customWidth="1"/>
    <col min="14358" max="14358" width="1.54296875" style="81" customWidth="1"/>
    <col min="14359" max="14360" width="7.81640625" style="81" customWidth="1"/>
    <col min="14361" max="14361" width="1.81640625" style="81" customWidth="1"/>
    <col min="14362" max="14362" width="6.81640625" style="81" customWidth="1"/>
    <col min="14363" max="14363" width="7.81640625" style="81" customWidth="1"/>
    <col min="14364" max="14364" width="1.81640625" style="81" customWidth="1"/>
    <col min="14365" max="14592" width="9.1796875" style="81"/>
    <col min="14593" max="14593" width="11" style="81" customWidth="1"/>
    <col min="14594" max="14594" width="7.54296875" style="81" customWidth="1"/>
    <col min="14595" max="14595" width="7.81640625" style="81" customWidth="1"/>
    <col min="14596" max="14596" width="1.81640625" style="81" customWidth="1"/>
    <col min="14597" max="14598" width="7.81640625" style="81" customWidth="1"/>
    <col min="14599" max="14599" width="1.81640625" style="81" customWidth="1"/>
    <col min="14600" max="14600" width="6.81640625" style="81" customWidth="1"/>
    <col min="14601" max="14601" width="7.81640625" style="81" customWidth="1"/>
    <col min="14602" max="14602" width="1.81640625" style="81" customWidth="1"/>
    <col min="14603" max="14603" width="6.81640625" style="81" customWidth="1"/>
    <col min="14604" max="14604" width="7.81640625" style="81" customWidth="1"/>
    <col min="14605" max="14605" width="1.81640625" style="81" customWidth="1"/>
    <col min="14606" max="14606" width="6.81640625" style="81" customWidth="1"/>
    <col min="14607" max="14607" width="7.81640625" style="81" customWidth="1"/>
    <col min="14608" max="14608" width="1.81640625" style="81" customWidth="1"/>
    <col min="14609" max="14609" width="6.81640625" style="81" customWidth="1"/>
    <col min="14610" max="14610" width="7.81640625" style="81" customWidth="1"/>
    <col min="14611" max="14611" width="1.81640625" style="81" customWidth="1"/>
    <col min="14612" max="14612" width="6.81640625" style="81" customWidth="1"/>
    <col min="14613" max="14613" width="7.81640625" style="81" customWidth="1"/>
    <col min="14614" max="14614" width="1.54296875" style="81" customWidth="1"/>
    <col min="14615" max="14616" width="7.81640625" style="81" customWidth="1"/>
    <col min="14617" max="14617" width="1.81640625" style="81" customWidth="1"/>
    <col min="14618" max="14618" width="6.81640625" style="81" customWidth="1"/>
    <col min="14619" max="14619" width="7.81640625" style="81" customWidth="1"/>
    <col min="14620" max="14620" width="1.81640625" style="81" customWidth="1"/>
    <col min="14621" max="14848" width="9.1796875" style="81"/>
    <col min="14849" max="14849" width="11" style="81" customWidth="1"/>
    <col min="14850" max="14850" width="7.54296875" style="81" customWidth="1"/>
    <col min="14851" max="14851" width="7.81640625" style="81" customWidth="1"/>
    <col min="14852" max="14852" width="1.81640625" style="81" customWidth="1"/>
    <col min="14853" max="14854" width="7.81640625" style="81" customWidth="1"/>
    <col min="14855" max="14855" width="1.81640625" style="81" customWidth="1"/>
    <col min="14856" max="14856" width="6.81640625" style="81" customWidth="1"/>
    <col min="14857" max="14857" width="7.81640625" style="81" customWidth="1"/>
    <col min="14858" max="14858" width="1.81640625" style="81" customWidth="1"/>
    <col min="14859" max="14859" width="6.81640625" style="81" customWidth="1"/>
    <col min="14860" max="14860" width="7.81640625" style="81" customWidth="1"/>
    <col min="14861" max="14861" width="1.81640625" style="81" customWidth="1"/>
    <col min="14862" max="14862" width="6.81640625" style="81" customWidth="1"/>
    <col min="14863" max="14863" width="7.81640625" style="81" customWidth="1"/>
    <col min="14864" max="14864" width="1.81640625" style="81" customWidth="1"/>
    <col min="14865" max="14865" width="6.81640625" style="81" customWidth="1"/>
    <col min="14866" max="14866" width="7.81640625" style="81" customWidth="1"/>
    <col min="14867" max="14867" width="1.81640625" style="81" customWidth="1"/>
    <col min="14868" max="14868" width="6.81640625" style="81" customWidth="1"/>
    <col min="14869" max="14869" width="7.81640625" style="81" customWidth="1"/>
    <col min="14870" max="14870" width="1.54296875" style="81" customWidth="1"/>
    <col min="14871" max="14872" width="7.81640625" style="81" customWidth="1"/>
    <col min="14873" max="14873" width="1.81640625" style="81" customWidth="1"/>
    <col min="14874" max="14874" width="6.81640625" style="81" customWidth="1"/>
    <col min="14875" max="14875" width="7.81640625" style="81" customWidth="1"/>
    <col min="14876" max="14876" width="1.81640625" style="81" customWidth="1"/>
    <col min="14877" max="15104" width="9.1796875" style="81"/>
    <col min="15105" max="15105" width="11" style="81" customWidth="1"/>
    <col min="15106" max="15106" width="7.54296875" style="81" customWidth="1"/>
    <col min="15107" max="15107" width="7.81640625" style="81" customWidth="1"/>
    <col min="15108" max="15108" width="1.81640625" style="81" customWidth="1"/>
    <col min="15109" max="15110" width="7.81640625" style="81" customWidth="1"/>
    <col min="15111" max="15111" width="1.81640625" style="81" customWidth="1"/>
    <col min="15112" max="15112" width="6.81640625" style="81" customWidth="1"/>
    <col min="15113" max="15113" width="7.81640625" style="81" customWidth="1"/>
    <col min="15114" max="15114" width="1.81640625" style="81" customWidth="1"/>
    <col min="15115" max="15115" width="6.81640625" style="81" customWidth="1"/>
    <col min="15116" max="15116" width="7.81640625" style="81" customWidth="1"/>
    <col min="15117" max="15117" width="1.81640625" style="81" customWidth="1"/>
    <col min="15118" max="15118" width="6.81640625" style="81" customWidth="1"/>
    <col min="15119" max="15119" width="7.81640625" style="81" customWidth="1"/>
    <col min="15120" max="15120" width="1.81640625" style="81" customWidth="1"/>
    <col min="15121" max="15121" width="6.81640625" style="81" customWidth="1"/>
    <col min="15122" max="15122" width="7.81640625" style="81" customWidth="1"/>
    <col min="15123" max="15123" width="1.81640625" style="81" customWidth="1"/>
    <col min="15124" max="15124" width="6.81640625" style="81" customWidth="1"/>
    <col min="15125" max="15125" width="7.81640625" style="81" customWidth="1"/>
    <col min="15126" max="15126" width="1.54296875" style="81" customWidth="1"/>
    <col min="15127" max="15128" width="7.81640625" style="81" customWidth="1"/>
    <col min="15129" max="15129" width="1.81640625" style="81" customWidth="1"/>
    <col min="15130" max="15130" width="6.81640625" style="81" customWidth="1"/>
    <col min="15131" max="15131" width="7.81640625" style="81" customWidth="1"/>
    <col min="15132" max="15132" width="1.81640625" style="81" customWidth="1"/>
    <col min="15133" max="15360" width="9.1796875" style="81"/>
    <col min="15361" max="15361" width="11" style="81" customWidth="1"/>
    <col min="15362" max="15362" width="7.54296875" style="81" customWidth="1"/>
    <col min="15363" max="15363" width="7.81640625" style="81" customWidth="1"/>
    <col min="15364" max="15364" width="1.81640625" style="81" customWidth="1"/>
    <col min="15365" max="15366" width="7.81640625" style="81" customWidth="1"/>
    <col min="15367" max="15367" width="1.81640625" style="81" customWidth="1"/>
    <col min="15368" max="15368" width="6.81640625" style="81" customWidth="1"/>
    <col min="15369" max="15369" width="7.81640625" style="81" customWidth="1"/>
    <col min="15370" max="15370" width="1.81640625" style="81" customWidth="1"/>
    <col min="15371" max="15371" width="6.81640625" style="81" customWidth="1"/>
    <col min="15372" max="15372" width="7.81640625" style="81" customWidth="1"/>
    <col min="15373" max="15373" width="1.81640625" style="81" customWidth="1"/>
    <col min="15374" max="15374" width="6.81640625" style="81" customWidth="1"/>
    <col min="15375" max="15375" width="7.81640625" style="81" customWidth="1"/>
    <col min="15376" max="15376" width="1.81640625" style="81" customWidth="1"/>
    <col min="15377" max="15377" width="6.81640625" style="81" customWidth="1"/>
    <col min="15378" max="15378" width="7.81640625" style="81" customWidth="1"/>
    <col min="15379" max="15379" width="1.81640625" style="81" customWidth="1"/>
    <col min="15380" max="15380" width="6.81640625" style="81" customWidth="1"/>
    <col min="15381" max="15381" width="7.81640625" style="81" customWidth="1"/>
    <col min="15382" max="15382" width="1.54296875" style="81" customWidth="1"/>
    <col min="15383" max="15384" width="7.81640625" style="81" customWidth="1"/>
    <col min="15385" max="15385" width="1.81640625" style="81" customWidth="1"/>
    <col min="15386" max="15386" width="6.81640625" style="81" customWidth="1"/>
    <col min="15387" max="15387" width="7.81640625" style="81" customWidth="1"/>
    <col min="15388" max="15388" width="1.81640625" style="81" customWidth="1"/>
    <col min="15389" max="15616" width="9.1796875" style="81"/>
    <col min="15617" max="15617" width="11" style="81" customWidth="1"/>
    <col min="15618" max="15618" width="7.54296875" style="81" customWidth="1"/>
    <col min="15619" max="15619" width="7.81640625" style="81" customWidth="1"/>
    <col min="15620" max="15620" width="1.81640625" style="81" customWidth="1"/>
    <col min="15621" max="15622" width="7.81640625" style="81" customWidth="1"/>
    <col min="15623" max="15623" width="1.81640625" style="81" customWidth="1"/>
    <col min="15624" max="15624" width="6.81640625" style="81" customWidth="1"/>
    <col min="15625" max="15625" width="7.81640625" style="81" customWidth="1"/>
    <col min="15626" max="15626" width="1.81640625" style="81" customWidth="1"/>
    <col min="15627" max="15627" width="6.81640625" style="81" customWidth="1"/>
    <col min="15628" max="15628" width="7.81640625" style="81" customWidth="1"/>
    <col min="15629" max="15629" width="1.81640625" style="81" customWidth="1"/>
    <col min="15630" max="15630" width="6.81640625" style="81" customWidth="1"/>
    <col min="15631" max="15631" width="7.81640625" style="81" customWidth="1"/>
    <col min="15632" max="15632" width="1.81640625" style="81" customWidth="1"/>
    <col min="15633" max="15633" width="6.81640625" style="81" customWidth="1"/>
    <col min="15634" max="15634" width="7.81640625" style="81" customWidth="1"/>
    <col min="15635" max="15635" width="1.81640625" style="81" customWidth="1"/>
    <col min="15636" max="15636" width="6.81640625" style="81" customWidth="1"/>
    <col min="15637" max="15637" width="7.81640625" style="81" customWidth="1"/>
    <col min="15638" max="15638" width="1.54296875" style="81" customWidth="1"/>
    <col min="15639" max="15640" width="7.81640625" style="81" customWidth="1"/>
    <col min="15641" max="15641" width="1.81640625" style="81" customWidth="1"/>
    <col min="15642" max="15642" width="6.81640625" style="81" customWidth="1"/>
    <col min="15643" max="15643" width="7.81640625" style="81" customWidth="1"/>
    <col min="15644" max="15644" width="1.81640625" style="81" customWidth="1"/>
    <col min="15645" max="15872" width="9.1796875" style="81"/>
    <col min="15873" max="15873" width="11" style="81" customWidth="1"/>
    <col min="15874" max="15874" width="7.54296875" style="81" customWidth="1"/>
    <col min="15875" max="15875" width="7.81640625" style="81" customWidth="1"/>
    <col min="15876" max="15876" width="1.81640625" style="81" customWidth="1"/>
    <col min="15877" max="15878" width="7.81640625" style="81" customWidth="1"/>
    <col min="15879" max="15879" width="1.81640625" style="81" customWidth="1"/>
    <col min="15880" max="15880" width="6.81640625" style="81" customWidth="1"/>
    <col min="15881" max="15881" width="7.81640625" style="81" customWidth="1"/>
    <col min="15882" max="15882" width="1.81640625" style="81" customWidth="1"/>
    <col min="15883" max="15883" width="6.81640625" style="81" customWidth="1"/>
    <col min="15884" max="15884" width="7.81640625" style="81" customWidth="1"/>
    <col min="15885" max="15885" width="1.81640625" style="81" customWidth="1"/>
    <col min="15886" max="15886" width="6.81640625" style="81" customWidth="1"/>
    <col min="15887" max="15887" width="7.81640625" style="81" customWidth="1"/>
    <col min="15888" max="15888" width="1.81640625" style="81" customWidth="1"/>
    <col min="15889" max="15889" width="6.81640625" style="81" customWidth="1"/>
    <col min="15890" max="15890" width="7.81640625" style="81" customWidth="1"/>
    <col min="15891" max="15891" width="1.81640625" style="81" customWidth="1"/>
    <col min="15892" max="15892" width="6.81640625" style="81" customWidth="1"/>
    <col min="15893" max="15893" width="7.81640625" style="81" customWidth="1"/>
    <col min="15894" max="15894" width="1.54296875" style="81" customWidth="1"/>
    <col min="15895" max="15896" width="7.81640625" style="81" customWidth="1"/>
    <col min="15897" max="15897" width="1.81640625" style="81" customWidth="1"/>
    <col min="15898" max="15898" width="6.81640625" style="81" customWidth="1"/>
    <col min="15899" max="15899" width="7.81640625" style="81" customWidth="1"/>
    <col min="15900" max="15900" width="1.81640625" style="81" customWidth="1"/>
    <col min="15901" max="16128" width="9.1796875" style="81"/>
    <col min="16129" max="16129" width="11" style="81" customWidth="1"/>
    <col min="16130" max="16130" width="7.54296875" style="81" customWidth="1"/>
    <col min="16131" max="16131" width="7.81640625" style="81" customWidth="1"/>
    <col min="16132" max="16132" width="1.81640625" style="81" customWidth="1"/>
    <col min="16133" max="16134" width="7.81640625" style="81" customWidth="1"/>
    <col min="16135" max="16135" width="1.81640625" style="81" customWidth="1"/>
    <col min="16136" max="16136" width="6.81640625" style="81" customWidth="1"/>
    <col min="16137" max="16137" width="7.81640625" style="81" customWidth="1"/>
    <col min="16138" max="16138" width="1.81640625" style="81" customWidth="1"/>
    <col min="16139" max="16139" width="6.81640625" style="81" customWidth="1"/>
    <col min="16140" max="16140" width="7.81640625" style="81" customWidth="1"/>
    <col min="16141" max="16141" width="1.81640625" style="81" customWidth="1"/>
    <col min="16142" max="16142" width="6.81640625" style="81" customWidth="1"/>
    <col min="16143" max="16143" width="7.81640625" style="81" customWidth="1"/>
    <col min="16144" max="16144" width="1.81640625" style="81" customWidth="1"/>
    <col min="16145" max="16145" width="6.81640625" style="81" customWidth="1"/>
    <col min="16146" max="16146" width="7.81640625" style="81" customWidth="1"/>
    <col min="16147" max="16147" width="1.81640625" style="81" customWidth="1"/>
    <col min="16148" max="16148" width="6.81640625" style="81" customWidth="1"/>
    <col min="16149" max="16149" width="7.81640625" style="81" customWidth="1"/>
    <col min="16150" max="16150" width="1.54296875" style="81" customWidth="1"/>
    <col min="16151" max="16152" width="7.81640625" style="81" customWidth="1"/>
    <col min="16153" max="16153" width="1.81640625" style="81" customWidth="1"/>
    <col min="16154" max="16154" width="6.81640625" style="81" customWidth="1"/>
    <col min="16155" max="16155" width="7.81640625" style="81" customWidth="1"/>
    <col min="16156" max="16156" width="1.81640625" style="81" customWidth="1"/>
    <col min="16157" max="16384" width="9.1796875" style="81"/>
  </cols>
  <sheetData>
    <row r="1" spans="1:28">
      <c r="A1" s="81" t="s">
        <v>451</v>
      </c>
    </row>
    <row r="2" spans="1:28">
      <c r="A2" s="81" t="s">
        <v>452</v>
      </c>
      <c r="E2" s="157"/>
      <c r="F2" s="104"/>
    </row>
    <row r="3" spans="1:28" ht="10.5" customHeight="1">
      <c r="A3" s="790"/>
    </row>
    <row r="4" spans="1:28" ht="13" customHeight="1">
      <c r="A4" s="33" t="s">
        <v>1873</v>
      </c>
    </row>
    <row r="5" spans="1:28" ht="13" customHeight="1" thickBot="1">
      <c r="L5" s="88"/>
      <c r="O5" s="88"/>
      <c r="P5" s="88"/>
      <c r="R5" s="88"/>
      <c r="S5" s="88"/>
      <c r="Z5" s="155"/>
    </row>
    <row r="6" spans="1:28" ht="13" customHeight="1">
      <c r="A6" s="83"/>
      <c r="B6" s="93"/>
      <c r="C6" s="84"/>
      <c r="D6" s="83"/>
      <c r="E6" s="384"/>
      <c r="F6" s="84"/>
      <c r="G6" s="83"/>
      <c r="H6" s="384"/>
      <c r="I6" s="84"/>
      <c r="J6" s="84"/>
      <c r="K6" s="384"/>
      <c r="L6" s="84"/>
      <c r="M6" s="83"/>
      <c r="N6" s="384"/>
      <c r="O6" s="84"/>
      <c r="P6" s="84"/>
      <c r="Q6" s="384"/>
      <c r="R6" s="84"/>
      <c r="S6" s="84"/>
      <c r="T6" s="385"/>
      <c r="U6" s="84"/>
      <c r="V6" s="84"/>
      <c r="W6" s="84"/>
      <c r="X6" s="84"/>
      <c r="Y6" s="84"/>
      <c r="Z6" s="385"/>
      <c r="AA6" s="84"/>
      <c r="AB6" s="84"/>
    </row>
    <row r="7" spans="1:28" ht="13" customHeight="1">
      <c r="A7" s="94" t="s">
        <v>1293</v>
      </c>
      <c r="B7" s="1094" t="s">
        <v>1195</v>
      </c>
      <c r="C7" s="1094"/>
      <c r="D7" s="94"/>
      <c r="E7" s="1094" t="s">
        <v>1115</v>
      </c>
      <c r="F7" s="1094"/>
      <c r="G7" s="94"/>
      <c r="H7" s="1094" t="s">
        <v>1294</v>
      </c>
      <c r="I7" s="1094"/>
      <c r="J7" s="101"/>
      <c r="K7" s="1094" t="s">
        <v>1295</v>
      </c>
      <c r="L7" s="1094"/>
      <c r="M7" s="94"/>
      <c r="N7" s="1094" t="s">
        <v>1296</v>
      </c>
      <c r="O7" s="1094"/>
      <c r="Q7" s="1096" t="s">
        <v>1297</v>
      </c>
      <c r="R7" s="1094"/>
      <c r="T7" s="1094" t="s">
        <v>1298</v>
      </c>
      <c r="U7" s="1094"/>
      <c r="V7" s="727"/>
      <c r="W7" s="1096" t="s">
        <v>1871</v>
      </c>
      <c r="X7" s="1094"/>
      <c r="Z7" s="1094" t="s">
        <v>1299</v>
      </c>
      <c r="AA7" s="1094"/>
    </row>
    <row r="8" spans="1:28" ht="13" customHeight="1">
      <c r="A8" s="81" t="s">
        <v>1300</v>
      </c>
      <c r="B8" s="186" t="s">
        <v>388</v>
      </c>
      <c r="C8" s="85" t="s">
        <v>389</v>
      </c>
      <c r="D8" s="94"/>
      <c r="E8" s="110" t="s">
        <v>388</v>
      </c>
      <c r="F8" s="85" t="s">
        <v>389</v>
      </c>
      <c r="G8" s="94"/>
      <c r="H8" s="110" t="s">
        <v>388</v>
      </c>
      <c r="I8" s="85" t="s">
        <v>389</v>
      </c>
      <c r="J8" s="85"/>
      <c r="K8" s="110" t="s">
        <v>388</v>
      </c>
      <c r="L8" s="85" t="s">
        <v>389</v>
      </c>
      <c r="M8" s="94"/>
      <c r="N8" s="110" t="s">
        <v>388</v>
      </c>
      <c r="O8" s="85" t="s">
        <v>389</v>
      </c>
      <c r="Q8" s="110" t="s">
        <v>388</v>
      </c>
      <c r="R8" s="85" t="s">
        <v>389</v>
      </c>
      <c r="T8" s="110" t="s">
        <v>388</v>
      </c>
      <c r="U8" s="85" t="s">
        <v>389</v>
      </c>
      <c r="V8" s="111"/>
      <c r="W8" s="110" t="s">
        <v>388</v>
      </c>
      <c r="X8" s="85" t="s">
        <v>389</v>
      </c>
      <c r="Z8" s="110" t="s">
        <v>388</v>
      </c>
      <c r="AA8" s="85" t="s">
        <v>389</v>
      </c>
    </row>
    <row r="9" spans="1:28" ht="13" customHeight="1" thickBot="1">
      <c r="A9" s="86"/>
      <c r="B9" s="98"/>
      <c r="C9" s="82"/>
      <c r="D9" s="86"/>
      <c r="E9" s="386"/>
      <c r="F9" s="82"/>
      <c r="G9" s="86"/>
      <c r="H9" s="386"/>
      <c r="I9" s="82"/>
      <c r="J9" s="82"/>
      <c r="K9" s="386"/>
      <c r="L9" s="82"/>
      <c r="M9" s="86"/>
      <c r="N9" s="386"/>
      <c r="O9" s="82"/>
      <c r="P9" s="82"/>
      <c r="Q9" s="386"/>
      <c r="R9" s="82"/>
      <c r="S9" s="82"/>
      <c r="T9" s="187"/>
      <c r="U9" s="82"/>
      <c r="V9" s="82"/>
      <c r="W9" s="82"/>
      <c r="X9" s="82"/>
      <c r="Y9" s="82"/>
      <c r="Z9" s="187"/>
      <c r="AA9" s="82"/>
      <c r="AB9" s="82"/>
    </row>
    <row r="10" spans="1:28" ht="13" customHeight="1">
      <c r="A10" s="94"/>
      <c r="B10" s="95"/>
      <c r="C10" s="101"/>
      <c r="D10" s="94"/>
      <c r="E10" s="156"/>
      <c r="F10" s="101"/>
      <c r="G10" s="94"/>
      <c r="H10" s="156"/>
      <c r="I10" s="101"/>
      <c r="J10" s="101"/>
      <c r="K10" s="156"/>
      <c r="L10" s="101"/>
      <c r="M10" s="94"/>
      <c r="N10" s="156"/>
      <c r="O10" s="101"/>
      <c r="Q10" s="156"/>
      <c r="R10" s="101"/>
      <c r="Z10" s="155"/>
    </row>
    <row r="11" spans="1:28" ht="13" customHeight="1">
      <c r="A11" s="428" t="s">
        <v>148</v>
      </c>
      <c r="B11" s="95">
        <f>IF($A11&lt;&gt;0,SUM(B13:B21),"")</f>
        <v>29685</v>
      </c>
      <c r="C11" s="100">
        <f>IF($A11&lt;&gt;0,SUM(C13:C21),"")</f>
        <v>100</v>
      </c>
      <c r="D11" s="94"/>
      <c r="E11" s="156">
        <f>IF($A11&lt;&gt;0,SUM(E13:E21),"")</f>
        <v>19254</v>
      </c>
      <c r="F11" s="100">
        <f>IF($A11&lt;&gt;0,SUM(F13:F21),"")</f>
        <v>100</v>
      </c>
      <c r="G11" s="94"/>
      <c r="H11" s="156">
        <f>IF($A11&lt;&gt;0,SUM(H13:H21),"")</f>
        <v>2783</v>
      </c>
      <c r="I11" s="100">
        <f>IF($A11&lt;&gt;0,SUM(I13:I21),"")</f>
        <v>100</v>
      </c>
      <c r="J11" s="101"/>
      <c r="K11" s="156">
        <f>IF($A11&lt;&gt;0,SUM(K13:K21),"")</f>
        <v>1977</v>
      </c>
      <c r="L11" s="100">
        <f>IF($A11&lt;&gt;0,SUM(L13:L21),"")</f>
        <v>100</v>
      </c>
      <c r="M11" s="94"/>
      <c r="N11" s="156">
        <f>IF($A11&lt;&gt;0,SUM(N13:N21),"")</f>
        <v>2025</v>
      </c>
      <c r="O11" s="100">
        <f>IF($A11&lt;&gt;0,SUM(O13:O21),"")</f>
        <v>100</v>
      </c>
      <c r="Q11" s="156">
        <f>IF($A11&lt;&gt;0,SUM(Q13:Q21),"")</f>
        <v>1356</v>
      </c>
      <c r="R11" s="100">
        <f>IF($A11&lt;&gt;0,SUM(R13:R21),"")</f>
        <v>100</v>
      </c>
      <c r="T11" s="156">
        <f>IF($A11&lt;&gt;0,SUM(T13:T21),"")</f>
        <v>1273</v>
      </c>
      <c r="U11" s="100">
        <f>IF($A11&lt;&gt;0,SUM(U13:U21),"")</f>
        <v>100</v>
      </c>
      <c r="V11" s="100"/>
      <c r="W11" s="156">
        <f>IF($A11&lt;&gt;0,SUM(W13:W21),"")</f>
        <v>510</v>
      </c>
      <c r="X11" s="100">
        <f>IF($A11&lt;&gt;0,SUM(X13:X21),"")</f>
        <v>100</v>
      </c>
      <c r="Z11" s="156">
        <f>IF($A11&lt;&gt;0,SUM(Z13:Z21),"")</f>
        <v>507</v>
      </c>
      <c r="AA11" s="100">
        <f>IF($A11&lt;&gt;0,SUM(AA13:AA21),"")</f>
        <v>100</v>
      </c>
    </row>
    <row r="12" spans="1:28" ht="13" customHeight="1">
      <c r="A12" s="89"/>
      <c r="B12" s="95" t="str">
        <f>IF(A12&lt;&gt;0,E12+H12+K12+N12+Q12+T12,"")</f>
        <v/>
      </c>
      <c r="C12" s="101" t="str">
        <f>IF($A12&lt;&gt;0,B12/$B$11*100,"")</f>
        <v/>
      </c>
      <c r="D12" s="94"/>
      <c r="E12" s="156"/>
      <c r="F12" s="114" t="str">
        <f>IF(E12&lt;&gt;0,I12+L12+O12+R12+U12,"")</f>
        <v/>
      </c>
      <c r="G12" s="94"/>
      <c r="H12" s="156"/>
      <c r="I12" s="101" t="str">
        <f>IF(A12&lt;&gt;0,H12/B12*100,"")</f>
        <v/>
      </c>
      <c r="J12" s="101"/>
      <c r="K12" s="156"/>
      <c r="L12" s="101" t="str">
        <f>IF(A12&lt;&gt;0,K12/B12*100,"")</f>
        <v/>
      </c>
      <c r="M12" s="94"/>
      <c r="N12" s="156"/>
      <c r="O12" s="101" t="str">
        <f>IF(A12&lt;&gt;0,N12/B12*100,"")</f>
        <v/>
      </c>
      <c r="Q12" s="156"/>
      <c r="R12" s="101" t="str">
        <f>IF(A12&lt;&gt;0,Q12/B12*100,"")</f>
        <v/>
      </c>
      <c r="T12" s="95"/>
      <c r="Z12" s="95"/>
    </row>
    <row r="13" spans="1:28" ht="13" customHeight="1">
      <c r="A13" s="52">
        <v>1</v>
      </c>
      <c r="B13" s="95">
        <f>IF(A13&lt;&gt;0,E13+H13+K13+N13+Q13+W13+T13+Z13,"")</f>
        <v>1092</v>
      </c>
      <c r="C13" s="101">
        <f t="shared" ref="C13:C21" si="0">IF($A13&lt;&gt;"",B13/$B$11*100,"")</f>
        <v>3.6786255684689237</v>
      </c>
      <c r="D13" s="94"/>
      <c r="E13" s="588">
        <v>847</v>
      </c>
      <c r="F13" s="101">
        <f t="shared" ref="F13:F21" si="1">IF($A13&lt;&gt;"",E13/$E$11*100,"")</f>
        <v>4.3990859042276931</v>
      </c>
      <c r="G13" s="94"/>
      <c r="H13" s="588">
        <v>59</v>
      </c>
      <c r="I13" s="101">
        <f t="shared" ref="I13:I21" si="2">IF($A13&lt;&gt;"",H13/$H$11*100,"")</f>
        <v>2.1200143729787997</v>
      </c>
      <c r="J13" s="101"/>
      <c r="K13" s="588">
        <v>32</v>
      </c>
      <c r="L13" s="101">
        <f t="shared" ref="L13:L21" si="3">IF($A13&lt;&gt;"",K13/$K$11*100,"")</f>
        <v>1.6186140617096612</v>
      </c>
      <c r="M13" s="94"/>
      <c r="N13" s="588">
        <v>59</v>
      </c>
      <c r="O13" s="101">
        <f t="shared" ref="O13:O21" si="4">IF($A13&lt;&gt;"",N13/$N$11*100,"")</f>
        <v>2.9135802469135803</v>
      </c>
      <c r="Q13" s="588">
        <v>21</v>
      </c>
      <c r="R13" s="101">
        <f t="shared" ref="R13:R21" si="5">IF($A13&lt;&gt;"",Q13/$Q$11*100,"")</f>
        <v>1.5486725663716814</v>
      </c>
      <c r="T13" s="588">
        <v>48</v>
      </c>
      <c r="U13" s="101">
        <f t="shared" ref="U13:U21" si="6">IF($A13&lt;&gt;"",T13/$T$11*100,"")</f>
        <v>3.7706205813040063</v>
      </c>
      <c r="V13" s="101"/>
      <c r="W13" s="588">
        <v>7</v>
      </c>
      <c r="X13" s="101">
        <f>IF($A13&lt;&gt;"",W13/$W$11*100,"")</f>
        <v>1.3725490196078431</v>
      </c>
      <c r="Z13" s="588">
        <v>19</v>
      </c>
      <c r="AA13" s="101">
        <f>IF($A13&lt;&gt;"",Z13/$Z$11*100,"")</f>
        <v>3.7475345167652856</v>
      </c>
    </row>
    <row r="14" spans="1:28" ht="13" customHeight="1">
      <c r="A14" s="52"/>
      <c r="B14" s="95" t="str">
        <f t="shared" ref="B14:B21" si="7">IF(A14&lt;&gt;0,E14+H14+K14+N14+Q14+W14+T14+Z14,"")</f>
        <v/>
      </c>
      <c r="C14" s="101" t="str">
        <f t="shared" si="0"/>
        <v/>
      </c>
      <c r="D14" s="94"/>
      <c r="E14" s="588"/>
      <c r="F14" s="101" t="str">
        <f t="shared" si="1"/>
        <v/>
      </c>
      <c r="G14" s="94"/>
      <c r="H14" s="588"/>
      <c r="I14" s="101" t="str">
        <f t="shared" si="2"/>
        <v/>
      </c>
      <c r="J14" s="101"/>
      <c r="K14" s="588"/>
      <c r="L14" s="101" t="str">
        <f t="shared" si="3"/>
        <v/>
      </c>
      <c r="M14" s="94"/>
      <c r="N14" s="588"/>
      <c r="O14" s="101" t="str">
        <f t="shared" si="4"/>
        <v/>
      </c>
      <c r="Q14" s="588"/>
      <c r="R14" s="101" t="str">
        <f t="shared" si="5"/>
        <v/>
      </c>
      <c r="T14" s="588"/>
      <c r="U14" s="101" t="str">
        <f t="shared" si="6"/>
        <v/>
      </c>
      <c r="V14" s="101"/>
      <c r="W14" s="588"/>
      <c r="X14" s="101" t="str">
        <f t="shared" ref="X14:X21" si="8">IF($A14&lt;&gt;"",W14/$W$11*100,"")</f>
        <v/>
      </c>
      <c r="Z14" s="588"/>
      <c r="AA14" s="101" t="str">
        <f t="shared" ref="AA14:AA21" si="9">IF($A14&lt;&gt;"",Z14/$Z$11*100,"")</f>
        <v/>
      </c>
    </row>
    <row r="15" spans="1:28" ht="13" customHeight="1">
      <c r="A15" s="52">
        <v>2</v>
      </c>
      <c r="B15" s="95">
        <f t="shared" si="7"/>
        <v>1298</v>
      </c>
      <c r="C15" s="101">
        <f t="shared" si="0"/>
        <v>4.3725787434731345</v>
      </c>
      <c r="D15" s="94"/>
      <c r="E15" s="588">
        <v>1010</v>
      </c>
      <c r="F15" s="101">
        <f t="shared" si="1"/>
        <v>5.2456632388075208</v>
      </c>
      <c r="G15" s="94"/>
      <c r="H15" s="588">
        <v>76</v>
      </c>
      <c r="I15" s="101">
        <f t="shared" si="2"/>
        <v>2.7308659719726913</v>
      </c>
      <c r="J15" s="101"/>
      <c r="K15" s="588">
        <v>46</v>
      </c>
      <c r="L15" s="101">
        <f t="shared" si="3"/>
        <v>2.3267577137076381</v>
      </c>
      <c r="M15" s="94"/>
      <c r="N15" s="588">
        <v>65</v>
      </c>
      <c r="O15" s="101">
        <f t="shared" si="4"/>
        <v>3.2098765432098766</v>
      </c>
      <c r="Q15" s="588">
        <v>36</v>
      </c>
      <c r="R15" s="101">
        <f t="shared" si="5"/>
        <v>2.6548672566371683</v>
      </c>
      <c r="T15" s="588">
        <v>28</v>
      </c>
      <c r="U15" s="101">
        <f t="shared" si="6"/>
        <v>2.1995286724273369</v>
      </c>
      <c r="V15" s="101"/>
      <c r="W15" s="588">
        <v>4</v>
      </c>
      <c r="X15" s="101">
        <f t="shared" si="8"/>
        <v>0.78431372549019607</v>
      </c>
      <c r="Z15" s="588">
        <v>33</v>
      </c>
      <c r="AA15" s="101">
        <f t="shared" si="9"/>
        <v>6.5088757396449708</v>
      </c>
    </row>
    <row r="16" spans="1:28" ht="13" customHeight="1">
      <c r="A16" s="52"/>
      <c r="B16" s="95" t="str">
        <f t="shared" si="7"/>
        <v/>
      </c>
      <c r="C16" s="101" t="str">
        <f t="shared" si="0"/>
        <v/>
      </c>
      <c r="D16" s="94"/>
      <c r="E16" s="588"/>
      <c r="F16" s="101" t="str">
        <f t="shared" si="1"/>
        <v/>
      </c>
      <c r="G16" s="94"/>
      <c r="H16" s="588"/>
      <c r="I16" s="101" t="str">
        <f t="shared" si="2"/>
        <v/>
      </c>
      <c r="J16" s="101"/>
      <c r="K16" s="588"/>
      <c r="L16" s="101" t="str">
        <f t="shared" si="3"/>
        <v/>
      </c>
      <c r="M16" s="94"/>
      <c r="N16" s="588"/>
      <c r="O16" s="101" t="str">
        <f t="shared" si="4"/>
        <v/>
      </c>
      <c r="Q16" s="588"/>
      <c r="R16" s="101" t="str">
        <f t="shared" si="5"/>
        <v/>
      </c>
      <c r="T16" s="588"/>
      <c r="U16" s="101" t="str">
        <f t="shared" si="6"/>
        <v/>
      </c>
      <c r="V16" s="101"/>
      <c r="W16" s="588"/>
      <c r="X16" s="101" t="str">
        <f t="shared" si="8"/>
        <v/>
      </c>
      <c r="Z16" s="588"/>
      <c r="AA16" s="101" t="str">
        <f t="shared" si="9"/>
        <v/>
      </c>
    </row>
    <row r="17" spans="1:28" ht="13" customHeight="1">
      <c r="A17" s="52">
        <v>3</v>
      </c>
      <c r="B17" s="95">
        <f t="shared" si="7"/>
        <v>1871</v>
      </c>
      <c r="C17" s="101">
        <f t="shared" si="0"/>
        <v>6.3028465554994098</v>
      </c>
      <c r="D17" s="94"/>
      <c r="E17" s="588">
        <v>1309</v>
      </c>
      <c r="F17" s="101">
        <f t="shared" si="1"/>
        <v>6.7985873065337072</v>
      </c>
      <c r="G17" s="193"/>
      <c r="H17" s="588">
        <v>158</v>
      </c>
      <c r="I17" s="101">
        <f t="shared" si="2"/>
        <v>5.6773266259432269</v>
      </c>
      <c r="J17" s="377"/>
      <c r="K17" s="588">
        <v>118</v>
      </c>
      <c r="L17" s="101">
        <f t="shared" si="3"/>
        <v>5.9686393525543755</v>
      </c>
      <c r="M17" s="193"/>
      <c r="N17" s="588">
        <v>108</v>
      </c>
      <c r="O17" s="101">
        <f t="shared" si="4"/>
        <v>5.3333333333333339</v>
      </c>
      <c r="P17" s="68"/>
      <c r="Q17" s="588">
        <v>60</v>
      </c>
      <c r="R17" s="101">
        <f t="shared" si="5"/>
        <v>4.4247787610619467</v>
      </c>
      <c r="T17" s="588">
        <v>63</v>
      </c>
      <c r="U17" s="101">
        <f t="shared" si="6"/>
        <v>4.9489395129615081</v>
      </c>
      <c r="V17" s="101"/>
      <c r="W17" s="588">
        <v>14</v>
      </c>
      <c r="X17" s="101">
        <f t="shared" si="8"/>
        <v>2.7450980392156863</v>
      </c>
      <c r="Z17" s="588">
        <v>41</v>
      </c>
      <c r="AA17" s="101">
        <f t="shared" si="9"/>
        <v>8.0867850098619325</v>
      </c>
    </row>
    <row r="18" spans="1:28" ht="13" customHeight="1">
      <c r="A18" s="52"/>
      <c r="B18" s="95" t="str">
        <f t="shared" si="7"/>
        <v/>
      </c>
      <c r="C18" s="101" t="str">
        <f t="shared" si="0"/>
        <v/>
      </c>
      <c r="D18" s="94"/>
      <c r="E18" s="588"/>
      <c r="F18" s="101" t="str">
        <f t="shared" si="1"/>
        <v/>
      </c>
      <c r="G18" s="193"/>
      <c r="H18" s="588"/>
      <c r="I18" s="101" t="str">
        <f t="shared" si="2"/>
        <v/>
      </c>
      <c r="J18" s="377"/>
      <c r="K18" s="588"/>
      <c r="L18" s="101" t="str">
        <f t="shared" si="3"/>
        <v/>
      </c>
      <c r="M18" s="193"/>
      <c r="N18" s="588"/>
      <c r="O18" s="101" t="str">
        <f t="shared" si="4"/>
        <v/>
      </c>
      <c r="P18" s="68"/>
      <c r="Q18" s="588"/>
      <c r="R18" s="101" t="str">
        <f t="shared" si="5"/>
        <v/>
      </c>
      <c r="T18" s="588"/>
      <c r="U18" s="101" t="str">
        <f t="shared" si="6"/>
        <v/>
      </c>
      <c r="V18" s="101"/>
      <c r="W18" s="588"/>
      <c r="X18" s="101" t="str">
        <f t="shared" si="8"/>
        <v/>
      </c>
      <c r="Z18" s="588"/>
      <c r="AA18" s="101" t="str">
        <f t="shared" si="9"/>
        <v/>
      </c>
    </row>
    <row r="19" spans="1:28" ht="13" customHeight="1">
      <c r="A19" s="52">
        <v>4</v>
      </c>
      <c r="B19" s="95">
        <f t="shared" si="7"/>
        <v>6604</v>
      </c>
      <c r="C19" s="101">
        <f t="shared" si="0"/>
        <v>22.246926056931109</v>
      </c>
      <c r="D19" s="94"/>
      <c r="E19" s="588">
        <v>5343</v>
      </c>
      <c r="F19" s="101">
        <f t="shared" si="1"/>
        <v>27.750077905889686</v>
      </c>
      <c r="G19" s="193"/>
      <c r="H19" s="588">
        <v>392</v>
      </c>
      <c r="I19" s="101">
        <f t="shared" si="2"/>
        <v>14.085519223859144</v>
      </c>
      <c r="J19" s="377"/>
      <c r="K19" s="588">
        <v>199</v>
      </c>
      <c r="L19" s="101">
        <f t="shared" si="3"/>
        <v>10.065756196256954</v>
      </c>
      <c r="M19" s="193"/>
      <c r="N19" s="588">
        <v>241</v>
      </c>
      <c r="O19" s="101">
        <f t="shared" si="4"/>
        <v>11.901234567901236</v>
      </c>
      <c r="P19" s="68"/>
      <c r="Q19" s="588">
        <v>127</v>
      </c>
      <c r="R19" s="101">
        <f t="shared" si="5"/>
        <v>9.3657817109144545</v>
      </c>
      <c r="T19" s="588">
        <v>152</v>
      </c>
      <c r="U19" s="101">
        <f t="shared" si="6"/>
        <v>11.940298507462686</v>
      </c>
      <c r="V19" s="101"/>
      <c r="W19" s="588">
        <v>20</v>
      </c>
      <c r="X19" s="101">
        <f t="shared" si="8"/>
        <v>3.9215686274509802</v>
      </c>
      <c r="Z19" s="588">
        <v>130</v>
      </c>
      <c r="AA19" s="101">
        <f t="shared" si="9"/>
        <v>25.641025641025639</v>
      </c>
    </row>
    <row r="20" spans="1:28" ht="13" customHeight="1">
      <c r="A20" s="52"/>
      <c r="B20" s="95" t="str">
        <f t="shared" si="7"/>
        <v/>
      </c>
      <c r="C20" s="101" t="str">
        <f t="shared" si="0"/>
        <v/>
      </c>
      <c r="D20" s="94"/>
      <c r="E20" s="588"/>
      <c r="F20" s="101" t="str">
        <f t="shared" si="1"/>
        <v/>
      </c>
      <c r="G20" s="94"/>
      <c r="H20" s="588"/>
      <c r="I20" s="101" t="str">
        <f t="shared" si="2"/>
        <v/>
      </c>
      <c r="J20" s="101"/>
      <c r="K20" s="588"/>
      <c r="L20" s="101" t="str">
        <f t="shared" si="3"/>
        <v/>
      </c>
      <c r="M20" s="94"/>
      <c r="N20" s="588"/>
      <c r="O20" s="101" t="str">
        <f t="shared" si="4"/>
        <v/>
      </c>
      <c r="Q20" s="588"/>
      <c r="R20" s="101" t="str">
        <f t="shared" si="5"/>
        <v/>
      </c>
      <c r="T20" s="588"/>
      <c r="U20" s="101" t="str">
        <f t="shared" si="6"/>
        <v/>
      </c>
      <c r="V20" s="101"/>
      <c r="W20" s="588"/>
      <c r="X20" s="101" t="str">
        <f t="shared" si="8"/>
        <v/>
      </c>
      <c r="Z20" s="588"/>
      <c r="AA20" s="101" t="str">
        <f t="shared" si="9"/>
        <v/>
      </c>
    </row>
    <row r="21" spans="1:28" ht="13" customHeight="1">
      <c r="A21" s="52">
        <v>5</v>
      </c>
      <c r="B21" s="95">
        <f t="shared" si="7"/>
        <v>18820</v>
      </c>
      <c r="C21" s="101">
        <f t="shared" si="0"/>
        <v>63.399023075627426</v>
      </c>
      <c r="D21" s="94"/>
      <c r="E21" s="588">
        <v>10745</v>
      </c>
      <c r="F21" s="101">
        <f t="shared" si="1"/>
        <v>55.806585644541393</v>
      </c>
      <c r="G21" s="94"/>
      <c r="H21" s="588">
        <v>2098</v>
      </c>
      <c r="I21" s="101">
        <f t="shared" si="2"/>
        <v>75.386273805246134</v>
      </c>
      <c r="J21" s="101"/>
      <c r="K21" s="588">
        <v>1582</v>
      </c>
      <c r="L21" s="101">
        <f t="shared" si="3"/>
        <v>80.020232675771368</v>
      </c>
      <c r="M21" s="94"/>
      <c r="N21" s="588">
        <v>1552</v>
      </c>
      <c r="O21" s="101">
        <f t="shared" si="4"/>
        <v>76.641975308641975</v>
      </c>
      <c r="Q21" s="588">
        <v>1112</v>
      </c>
      <c r="R21" s="101">
        <f t="shared" si="5"/>
        <v>82.005899705014755</v>
      </c>
      <c r="T21" s="588">
        <v>982</v>
      </c>
      <c r="U21" s="101">
        <f t="shared" si="6"/>
        <v>77.140612725844463</v>
      </c>
      <c r="V21" s="101"/>
      <c r="W21" s="588">
        <v>465</v>
      </c>
      <c r="X21" s="101">
        <f t="shared" si="8"/>
        <v>91.17647058823529</v>
      </c>
      <c r="Z21" s="588">
        <v>284</v>
      </c>
      <c r="AA21" s="101">
        <f t="shared" si="9"/>
        <v>56.015779092702168</v>
      </c>
    </row>
    <row r="22" spans="1:28" ht="13" customHeight="1">
      <c r="A22" s="52"/>
      <c r="B22" s="95"/>
      <c r="C22" s="101"/>
      <c r="D22" s="94"/>
      <c r="E22" s="156"/>
      <c r="F22" s="101"/>
      <c r="G22" s="94"/>
      <c r="H22" s="156"/>
      <c r="I22" s="101"/>
      <c r="J22" s="101"/>
      <c r="K22" s="156"/>
      <c r="L22" s="101"/>
      <c r="M22" s="94"/>
      <c r="N22" s="156"/>
      <c r="O22" s="101"/>
      <c r="Q22" s="156"/>
      <c r="R22" s="101"/>
      <c r="T22" s="95"/>
      <c r="U22" s="101"/>
      <c r="V22" s="101"/>
      <c r="W22" s="101"/>
      <c r="X22" s="101"/>
      <c r="Z22" s="155"/>
      <c r="AA22" s="101"/>
    </row>
    <row r="23" spans="1:28" ht="13" customHeight="1">
      <c r="A23" s="52" t="s">
        <v>1303</v>
      </c>
      <c r="B23" s="95"/>
      <c r="C23" s="101">
        <f>F23+I23+L23+O23+R23+U23+X23++AA23</f>
        <v>99.999999999999986</v>
      </c>
      <c r="D23" s="94"/>
      <c r="E23" s="156"/>
      <c r="F23" s="101">
        <f>E11/B11*100</f>
        <v>64.86104092976251</v>
      </c>
      <c r="G23" s="94"/>
      <c r="H23" s="156"/>
      <c r="I23" s="101">
        <f>H11/B11*100</f>
        <v>9.3751052720229069</v>
      </c>
      <c r="J23" s="101"/>
      <c r="K23" s="156"/>
      <c r="L23" s="101">
        <f>K11/B11*100</f>
        <v>6.6599292572006057</v>
      </c>
      <c r="M23" s="94"/>
      <c r="N23" s="156"/>
      <c r="O23" s="101">
        <f>N11/B11*100</f>
        <v>6.8216270843860531</v>
      </c>
      <c r="Q23" s="156"/>
      <c r="R23" s="101">
        <f>Q11/B11*100</f>
        <v>4.5679636179888838</v>
      </c>
      <c r="U23" s="101">
        <f>T11/B11*100</f>
        <v>4.2883611251473805</v>
      </c>
      <c r="V23" s="101"/>
      <c r="W23" s="101"/>
      <c r="X23" s="101">
        <f>W11/B11*100</f>
        <v>1.7180394138453763</v>
      </c>
      <c r="Z23" s="155"/>
      <c r="AA23" s="101">
        <f>Z11/B11*100</f>
        <v>1.7079332996462859</v>
      </c>
    </row>
    <row r="24" spans="1:28" ht="13" customHeight="1" thickBot="1">
      <c r="Z24" s="155"/>
    </row>
    <row r="25" spans="1:28" ht="8.25" customHeight="1">
      <c r="A25" s="83"/>
      <c r="B25" s="93"/>
      <c r="C25" s="84"/>
      <c r="D25" s="83"/>
      <c r="E25" s="384"/>
      <c r="F25" s="84"/>
      <c r="G25" s="83"/>
      <c r="H25" s="384"/>
      <c r="I25" s="84"/>
      <c r="J25" s="84"/>
      <c r="K25" s="384"/>
      <c r="L25" s="83"/>
      <c r="M25" s="83"/>
      <c r="N25" s="384"/>
      <c r="O25" s="83"/>
      <c r="P25" s="83"/>
      <c r="Q25" s="384"/>
      <c r="R25" s="83"/>
      <c r="S25" s="83"/>
      <c r="T25" s="453"/>
      <c r="U25" s="83"/>
      <c r="V25" s="83"/>
      <c r="W25" s="83"/>
      <c r="X25" s="83"/>
      <c r="Y25" s="83"/>
      <c r="Z25" s="453"/>
      <c r="AA25" s="83"/>
      <c r="AB25" s="83"/>
    </row>
    <row r="26" spans="1:28" ht="13" customHeight="1">
      <c r="A26" s="81" t="s">
        <v>1261</v>
      </c>
    </row>
    <row r="27" spans="1:28" ht="13" customHeight="1">
      <c r="A27" s="81" t="s">
        <v>456</v>
      </c>
    </row>
  </sheetData>
  <mergeCells count="9">
    <mergeCell ref="Z7:AA7"/>
    <mergeCell ref="T7:U7"/>
    <mergeCell ref="W7:X7"/>
    <mergeCell ref="B7:C7"/>
    <mergeCell ref="E7:F7"/>
    <mergeCell ref="H7:I7"/>
    <mergeCell ref="K7:L7"/>
    <mergeCell ref="N7:O7"/>
    <mergeCell ref="Q7:R7"/>
  </mergeCells>
  <pageMargins left="0.70866141732283472" right="0.70866141732283472" top="0.74803149606299213" bottom="0.74803149606299213" header="0.31496062992125984" footer="0.31496062992125984"/>
  <pageSetup scale="85" orientation="landscape" horizontalDpi="4294967293" verticalDpi="4294967293"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theme="4" tint="-0.249977111117893"/>
  </sheetPr>
  <dimension ref="A1:AB36"/>
  <sheetViews>
    <sheetView workbookViewId="0">
      <selection activeCell="B25" sqref="B25"/>
    </sheetView>
  </sheetViews>
  <sheetFormatPr baseColWidth="10" defaultColWidth="9.1796875" defaultRowHeight="12.5"/>
  <cols>
    <col min="1" max="1" width="10.81640625" style="81" customWidth="1"/>
    <col min="2" max="2" width="7.54296875" style="115" customWidth="1"/>
    <col min="3" max="3" width="7.54296875" style="88" customWidth="1"/>
    <col min="4" max="4" width="1.54296875" style="81" customWidth="1"/>
    <col min="5" max="5" width="7.54296875" style="105" customWidth="1"/>
    <col min="6" max="6" width="7.54296875" style="88" customWidth="1"/>
    <col min="7" max="7" width="1.54296875" style="81" customWidth="1"/>
    <col min="8" max="8" width="6.54296875" style="105" customWidth="1"/>
    <col min="9" max="9" width="7.54296875" style="88" customWidth="1"/>
    <col min="10" max="10" width="1.54296875" style="88" customWidth="1"/>
    <col min="11" max="11" width="6.54296875" style="105" customWidth="1"/>
    <col min="12" max="12" width="7.54296875" style="81" customWidth="1"/>
    <col min="13" max="13" width="1.54296875" style="81" customWidth="1"/>
    <col min="14" max="14" width="6.54296875" style="105" customWidth="1"/>
    <col min="15" max="15" width="7.54296875" style="81" customWidth="1"/>
    <col min="16" max="16" width="1.54296875" style="81" customWidth="1"/>
    <col min="17" max="17" width="6.54296875" style="105" customWidth="1"/>
    <col min="18" max="18" width="7.54296875" style="81" customWidth="1"/>
    <col min="19" max="19" width="1.54296875" style="81" customWidth="1"/>
    <col min="20" max="20" width="6.54296875" style="81" customWidth="1"/>
    <col min="21" max="21" width="9.1796875" style="81" customWidth="1"/>
    <col min="22" max="22" width="1.81640625" style="81" customWidth="1"/>
    <col min="23" max="24" width="9.1796875" style="81" customWidth="1"/>
    <col min="25" max="25" width="1.81640625" style="81" customWidth="1"/>
    <col min="26" max="26" width="6.54296875" style="81" customWidth="1"/>
    <col min="27" max="27" width="9.1796875" style="81" customWidth="1"/>
    <col min="28" max="28" width="1.54296875" style="81" customWidth="1"/>
    <col min="29" max="256" width="9.1796875" style="81"/>
    <col min="257" max="257" width="10.81640625" style="81" customWidth="1"/>
    <col min="258" max="259" width="7.54296875" style="81" customWidth="1"/>
    <col min="260" max="260" width="1.54296875" style="81" customWidth="1"/>
    <col min="261" max="262" width="7.54296875" style="81" customWidth="1"/>
    <col min="263" max="263" width="1.54296875" style="81" customWidth="1"/>
    <col min="264" max="264" width="6.54296875" style="81" customWidth="1"/>
    <col min="265" max="265" width="7.54296875" style="81" customWidth="1"/>
    <col min="266" max="266" width="1.54296875" style="81" customWidth="1"/>
    <col min="267" max="267" width="6.54296875" style="81" customWidth="1"/>
    <col min="268" max="268" width="7.54296875" style="81" customWidth="1"/>
    <col min="269" max="269" width="1.54296875" style="81" customWidth="1"/>
    <col min="270" max="270" width="6.54296875" style="81" customWidth="1"/>
    <col min="271" max="271" width="7.54296875" style="81" customWidth="1"/>
    <col min="272" max="272" width="1.54296875" style="81" customWidth="1"/>
    <col min="273" max="273" width="6.54296875" style="81" customWidth="1"/>
    <col min="274" max="274" width="7.54296875" style="81" customWidth="1"/>
    <col min="275" max="275" width="1.54296875" style="81" customWidth="1"/>
    <col min="276" max="276" width="6.54296875" style="81" customWidth="1"/>
    <col min="277" max="277" width="9.1796875" style="81" customWidth="1"/>
    <col min="278" max="278" width="1.81640625" style="81" customWidth="1"/>
    <col min="279" max="280" width="9.1796875" style="81" customWidth="1"/>
    <col min="281" max="281" width="1.81640625" style="81" customWidth="1"/>
    <col min="282" max="282" width="6.54296875" style="81" customWidth="1"/>
    <col min="283" max="283" width="9.1796875" style="81" customWidth="1"/>
    <col min="284" max="284" width="1.54296875" style="81" customWidth="1"/>
    <col min="285" max="512" width="9.1796875" style="81"/>
    <col min="513" max="513" width="10.81640625" style="81" customWidth="1"/>
    <col min="514" max="515" width="7.54296875" style="81" customWidth="1"/>
    <col min="516" max="516" width="1.54296875" style="81" customWidth="1"/>
    <col min="517" max="518" width="7.54296875" style="81" customWidth="1"/>
    <col min="519" max="519" width="1.54296875" style="81" customWidth="1"/>
    <col min="520" max="520" width="6.54296875" style="81" customWidth="1"/>
    <col min="521" max="521" width="7.54296875" style="81" customWidth="1"/>
    <col min="522" max="522" width="1.54296875" style="81" customWidth="1"/>
    <col min="523" max="523" width="6.54296875" style="81" customWidth="1"/>
    <col min="524" max="524" width="7.54296875" style="81" customWidth="1"/>
    <col min="525" max="525" width="1.54296875" style="81" customWidth="1"/>
    <col min="526" max="526" width="6.54296875" style="81" customWidth="1"/>
    <col min="527" max="527" width="7.54296875" style="81" customWidth="1"/>
    <col min="528" max="528" width="1.54296875" style="81" customWidth="1"/>
    <col min="529" max="529" width="6.54296875" style="81" customWidth="1"/>
    <col min="530" max="530" width="7.54296875" style="81" customWidth="1"/>
    <col min="531" max="531" width="1.54296875" style="81" customWidth="1"/>
    <col min="532" max="532" width="6.54296875" style="81" customWidth="1"/>
    <col min="533" max="533" width="9.1796875" style="81" customWidth="1"/>
    <col min="534" max="534" width="1.81640625" style="81" customWidth="1"/>
    <col min="535" max="536" width="9.1796875" style="81" customWidth="1"/>
    <col min="537" max="537" width="1.81640625" style="81" customWidth="1"/>
    <col min="538" max="538" width="6.54296875" style="81" customWidth="1"/>
    <col min="539" max="539" width="9.1796875" style="81" customWidth="1"/>
    <col min="540" max="540" width="1.54296875" style="81" customWidth="1"/>
    <col min="541" max="768" width="9.1796875" style="81"/>
    <col min="769" max="769" width="10.81640625" style="81" customWidth="1"/>
    <col min="770" max="771" width="7.54296875" style="81" customWidth="1"/>
    <col min="772" max="772" width="1.54296875" style="81" customWidth="1"/>
    <col min="773" max="774" width="7.54296875" style="81" customWidth="1"/>
    <col min="775" max="775" width="1.54296875" style="81" customWidth="1"/>
    <col min="776" max="776" width="6.54296875" style="81" customWidth="1"/>
    <col min="777" max="777" width="7.54296875" style="81" customWidth="1"/>
    <col min="778" max="778" width="1.54296875" style="81" customWidth="1"/>
    <col min="779" max="779" width="6.54296875" style="81" customWidth="1"/>
    <col min="780" max="780" width="7.54296875" style="81" customWidth="1"/>
    <col min="781" max="781" width="1.54296875" style="81" customWidth="1"/>
    <col min="782" max="782" width="6.54296875" style="81" customWidth="1"/>
    <col min="783" max="783" width="7.54296875" style="81" customWidth="1"/>
    <col min="784" max="784" width="1.54296875" style="81" customWidth="1"/>
    <col min="785" max="785" width="6.54296875" style="81" customWidth="1"/>
    <col min="786" max="786" width="7.54296875" style="81" customWidth="1"/>
    <col min="787" max="787" width="1.54296875" style="81" customWidth="1"/>
    <col min="788" max="788" width="6.54296875" style="81" customWidth="1"/>
    <col min="789" max="789" width="9.1796875" style="81" customWidth="1"/>
    <col min="790" max="790" width="1.81640625" style="81" customWidth="1"/>
    <col min="791" max="792" width="9.1796875" style="81" customWidth="1"/>
    <col min="793" max="793" width="1.81640625" style="81" customWidth="1"/>
    <col min="794" max="794" width="6.54296875" style="81" customWidth="1"/>
    <col min="795" max="795" width="9.1796875" style="81" customWidth="1"/>
    <col min="796" max="796" width="1.54296875" style="81" customWidth="1"/>
    <col min="797" max="1024" width="9.1796875" style="81"/>
    <col min="1025" max="1025" width="10.81640625" style="81" customWidth="1"/>
    <col min="1026" max="1027" width="7.54296875" style="81" customWidth="1"/>
    <col min="1028" max="1028" width="1.54296875" style="81" customWidth="1"/>
    <col min="1029" max="1030" width="7.54296875" style="81" customWidth="1"/>
    <col min="1031" max="1031" width="1.54296875" style="81" customWidth="1"/>
    <col min="1032" max="1032" width="6.54296875" style="81" customWidth="1"/>
    <col min="1033" max="1033" width="7.54296875" style="81" customWidth="1"/>
    <col min="1034" max="1034" width="1.54296875" style="81" customWidth="1"/>
    <col min="1035" max="1035" width="6.54296875" style="81" customWidth="1"/>
    <col min="1036" max="1036" width="7.54296875" style="81" customWidth="1"/>
    <col min="1037" max="1037" width="1.54296875" style="81" customWidth="1"/>
    <col min="1038" max="1038" width="6.54296875" style="81" customWidth="1"/>
    <col min="1039" max="1039" width="7.54296875" style="81" customWidth="1"/>
    <col min="1040" max="1040" width="1.54296875" style="81" customWidth="1"/>
    <col min="1041" max="1041" width="6.54296875" style="81" customWidth="1"/>
    <col min="1042" max="1042" width="7.54296875" style="81" customWidth="1"/>
    <col min="1043" max="1043" width="1.54296875" style="81" customWidth="1"/>
    <col min="1044" max="1044" width="6.54296875" style="81" customWidth="1"/>
    <col min="1045" max="1045" width="9.1796875" style="81" customWidth="1"/>
    <col min="1046" max="1046" width="1.81640625" style="81" customWidth="1"/>
    <col min="1047" max="1048" width="9.1796875" style="81" customWidth="1"/>
    <col min="1049" max="1049" width="1.81640625" style="81" customWidth="1"/>
    <col min="1050" max="1050" width="6.54296875" style="81" customWidth="1"/>
    <col min="1051" max="1051" width="9.1796875" style="81" customWidth="1"/>
    <col min="1052" max="1052" width="1.54296875" style="81" customWidth="1"/>
    <col min="1053" max="1280" width="9.1796875" style="81"/>
    <col min="1281" max="1281" width="10.81640625" style="81" customWidth="1"/>
    <col min="1282" max="1283" width="7.54296875" style="81" customWidth="1"/>
    <col min="1284" max="1284" width="1.54296875" style="81" customWidth="1"/>
    <col min="1285" max="1286" width="7.54296875" style="81" customWidth="1"/>
    <col min="1287" max="1287" width="1.54296875" style="81" customWidth="1"/>
    <col min="1288" max="1288" width="6.54296875" style="81" customWidth="1"/>
    <col min="1289" max="1289" width="7.54296875" style="81" customWidth="1"/>
    <col min="1290" max="1290" width="1.54296875" style="81" customWidth="1"/>
    <col min="1291" max="1291" width="6.54296875" style="81" customWidth="1"/>
    <col min="1292" max="1292" width="7.54296875" style="81" customWidth="1"/>
    <col min="1293" max="1293" width="1.54296875" style="81" customWidth="1"/>
    <col min="1294" max="1294" width="6.54296875" style="81" customWidth="1"/>
    <col min="1295" max="1295" width="7.54296875" style="81" customWidth="1"/>
    <col min="1296" max="1296" width="1.54296875" style="81" customWidth="1"/>
    <col min="1297" max="1297" width="6.54296875" style="81" customWidth="1"/>
    <col min="1298" max="1298" width="7.54296875" style="81" customWidth="1"/>
    <col min="1299" max="1299" width="1.54296875" style="81" customWidth="1"/>
    <col min="1300" max="1300" width="6.54296875" style="81" customWidth="1"/>
    <col min="1301" max="1301" width="9.1796875" style="81" customWidth="1"/>
    <col min="1302" max="1302" width="1.81640625" style="81" customWidth="1"/>
    <col min="1303" max="1304" width="9.1796875" style="81" customWidth="1"/>
    <col min="1305" max="1305" width="1.81640625" style="81" customWidth="1"/>
    <col min="1306" max="1306" width="6.54296875" style="81" customWidth="1"/>
    <col min="1307" max="1307" width="9.1796875" style="81" customWidth="1"/>
    <col min="1308" max="1308" width="1.54296875" style="81" customWidth="1"/>
    <col min="1309" max="1536" width="9.1796875" style="81"/>
    <col min="1537" max="1537" width="10.81640625" style="81" customWidth="1"/>
    <col min="1538" max="1539" width="7.54296875" style="81" customWidth="1"/>
    <col min="1540" max="1540" width="1.54296875" style="81" customWidth="1"/>
    <col min="1541" max="1542" width="7.54296875" style="81" customWidth="1"/>
    <col min="1543" max="1543" width="1.54296875" style="81" customWidth="1"/>
    <col min="1544" max="1544" width="6.54296875" style="81" customWidth="1"/>
    <col min="1545" max="1545" width="7.54296875" style="81" customWidth="1"/>
    <col min="1546" max="1546" width="1.54296875" style="81" customWidth="1"/>
    <col min="1547" max="1547" width="6.54296875" style="81" customWidth="1"/>
    <col min="1548" max="1548" width="7.54296875" style="81" customWidth="1"/>
    <col min="1549" max="1549" width="1.54296875" style="81" customWidth="1"/>
    <col min="1550" max="1550" width="6.54296875" style="81" customWidth="1"/>
    <col min="1551" max="1551" width="7.54296875" style="81" customWidth="1"/>
    <col min="1552" max="1552" width="1.54296875" style="81" customWidth="1"/>
    <col min="1553" max="1553" width="6.54296875" style="81" customWidth="1"/>
    <col min="1554" max="1554" width="7.54296875" style="81" customWidth="1"/>
    <col min="1555" max="1555" width="1.54296875" style="81" customWidth="1"/>
    <col min="1556" max="1556" width="6.54296875" style="81" customWidth="1"/>
    <col min="1557" max="1557" width="9.1796875" style="81" customWidth="1"/>
    <col min="1558" max="1558" width="1.81640625" style="81" customWidth="1"/>
    <col min="1559" max="1560" width="9.1796875" style="81" customWidth="1"/>
    <col min="1561" max="1561" width="1.81640625" style="81" customWidth="1"/>
    <col min="1562" max="1562" width="6.54296875" style="81" customWidth="1"/>
    <col min="1563" max="1563" width="9.1796875" style="81" customWidth="1"/>
    <col min="1564" max="1564" width="1.54296875" style="81" customWidth="1"/>
    <col min="1565" max="1792" width="9.1796875" style="81"/>
    <col min="1793" max="1793" width="10.81640625" style="81" customWidth="1"/>
    <col min="1794" max="1795" width="7.54296875" style="81" customWidth="1"/>
    <col min="1796" max="1796" width="1.54296875" style="81" customWidth="1"/>
    <col min="1797" max="1798" width="7.54296875" style="81" customWidth="1"/>
    <col min="1799" max="1799" width="1.54296875" style="81" customWidth="1"/>
    <col min="1800" max="1800" width="6.54296875" style="81" customWidth="1"/>
    <col min="1801" max="1801" width="7.54296875" style="81" customWidth="1"/>
    <col min="1802" max="1802" width="1.54296875" style="81" customWidth="1"/>
    <col min="1803" max="1803" width="6.54296875" style="81" customWidth="1"/>
    <col min="1804" max="1804" width="7.54296875" style="81" customWidth="1"/>
    <col min="1805" max="1805" width="1.54296875" style="81" customWidth="1"/>
    <col min="1806" max="1806" width="6.54296875" style="81" customWidth="1"/>
    <col min="1807" max="1807" width="7.54296875" style="81" customWidth="1"/>
    <col min="1808" max="1808" width="1.54296875" style="81" customWidth="1"/>
    <col min="1809" max="1809" width="6.54296875" style="81" customWidth="1"/>
    <col min="1810" max="1810" width="7.54296875" style="81" customWidth="1"/>
    <col min="1811" max="1811" width="1.54296875" style="81" customWidth="1"/>
    <col min="1812" max="1812" width="6.54296875" style="81" customWidth="1"/>
    <col min="1813" max="1813" width="9.1796875" style="81" customWidth="1"/>
    <col min="1814" max="1814" width="1.81640625" style="81" customWidth="1"/>
    <col min="1815" max="1816" width="9.1796875" style="81" customWidth="1"/>
    <col min="1817" max="1817" width="1.81640625" style="81" customWidth="1"/>
    <col min="1818" max="1818" width="6.54296875" style="81" customWidth="1"/>
    <col min="1819" max="1819" width="9.1796875" style="81" customWidth="1"/>
    <col min="1820" max="1820" width="1.54296875" style="81" customWidth="1"/>
    <col min="1821" max="2048" width="9.1796875" style="81"/>
    <col min="2049" max="2049" width="10.81640625" style="81" customWidth="1"/>
    <col min="2050" max="2051" width="7.54296875" style="81" customWidth="1"/>
    <col min="2052" max="2052" width="1.54296875" style="81" customWidth="1"/>
    <col min="2053" max="2054" width="7.54296875" style="81" customWidth="1"/>
    <col min="2055" max="2055" width="1.54296875" style="81" customWidth="1"/>
    <col min="2056" max="2056" width="6.54296875" style="81" customWidth="1"/>
    <col min="2057" max="2057" width="7.54296875" style="81" customWidth="1"/>
    <col min="2058" max="2058" width="1.54296875" style="81" customWidth="1"/>
    <col min="2059" max="2059" width="6.54296875" style="81" customWidth="1"/>
    <col min="2060" max="2060" width="7.54296875" style="81" customWidth="1"/>
    <col min="2061" max="2061" width="1.54296875" style="81" customWidth="1"/>
    <col min="2062" max="2062" width="6.54296875" style="81" customWidth="1"/>
    <col min="2063" max="2063" width="7.54296875" style="81" customWidth="1"/>
    <col min="2064" max="2064" width="1.54296875" style="81" customWidth="1"/>
    <col min="2065" max="2065" width="6.54296875" style="81" customWidth="1"/>
    <col min="2066" max="2066" width="7.54296875" style="81" customWidth="1"/>
    <col min="2067" max="2067" width="1.54296875" style="81" customWidth="1"/>
    <col min="2068" max="2068" width="6.54296875" style="81" customWidth="1"/>
    <col min="2069" max="2069" width="9.1796875" style="81" customWidth="1"/>
    <col min="2070" max="2070" width="1.81640625" style="81" customWidth="1"/>
    <col min="2071" max="2072" width="9.1796875" style="81" customWidth="1"/>
    <col min="2073" max="2073" width="1.81640625" style="81" customWidth="1"/>
    <col min="2074" max="2074" width="6.54296875" style="81" customWidth="1"/>
    <col min="2075" max="2075" width="9.1796875" style="81" customWidth="1"/>
    <col min="2076" max="2076" width="1.54296875" style="81" customWidth="1"/>
    <col min="2077" max="2304" width="9.1796875" style="81"/>
    <col min="2305" max="2305" width="10.81640625" style="81" customWidth="1"/>
    <col min="2306" max="2307" width="7.54296875" style="81" customWidth="1"/>
    <col min="2308" max="2308" width="1.54296875" style="81" customWidth="1"/>
    <col min="2309" max="2310" width="7.54296875" style="81" customWidth="1"/>
    <col min="2311" max="2311" width="1.54296875" style="81" customWidth="1"/>
    <col min="2312" max="2312" width="6.54296875" style="81" customWidth="1"/>
    <col min="2313" max="2313" width="7.54296875" style="81" customWidth="1"/>
    <col min="2314" max="2314" width="1.54296875" style="81" customWidth="1"/>
    <col min="2315" max="2315" width="6.54296875" style="81" customWidth="1"/>
    <col min="2316" max="2316" width="7.54296875" style="81" customWidth="1"/>
    <col min="2317" max="2317" width="1.54296875" style="81" customWidth="1"/>
    <col min="2318" max="2318" width="6.54296875" style="81" customWidth="1"/>
    <col min="2319" max="2319" width="7.54296875" style="81" customWidth="1"/>
    <col min="2320" max="2320" width="1.54296875" style="81" customWidth="1"/>
    <col min="2321" max="2321" width="6.54296875" style="81" customWidth="1"/>
    <col min="2322" max="2322" width="7.54296875" style="81" customWidth="1"/>
    <col min="2323" max="2323" width="1.54296875" style="81" customWidth="1"/>
    <col min="2324" max="2324" width="6.54296875" style="81" customWidth="1"/>
    <col min="2325" max="2325" width="9.1796875" style="81" customWidth="1"/>
    <col min="2326" max="2326" width="1.81640625" style="81" customWidth="1"/>
    <col min="2327" max="2328" width="9.1796875" style="81" customWidth="1"/>
    <col min="2329" max="2329" width="1.81640625" style="81" customWidth="1"/>
    <col min="2330" max="2330" width="6.54296875" style="81" customWidth="1"/>
    <col min="2331" max="2331" width="9.1796875" style="81" customWidth="1"/>
    <col min="2332" max="2332" width="1.54296875" style="81" customWidth="1"/>
    <col min="2333" max="2560" width="9.1796875" style="81"/>
    <col min="2561" max="2561" width="10.81640625" style="81" customWidth="1"/>
    <col min="2562" max="2563" width="7.54296875" style="81" customWidth="1"/>
    <col min="2564" max="2564" width="1.54296875" style="81" customWidth="1"/>
    <col min="2565" max="2566" width="7.54296875" style="81" customWidth="1"/>
    <col min="2567" max="2567" width="1.54296875" style="81" customWidth="1"/>
    <col min="2568" max="2568" width="6.54296875" style="81" customWidth="1"/>
    <col min="2569" max="2569" width="7.54296875" style="81" customWidth="1"/>
    <col min="2570" max="2570" width="1.54296875" style="81" customWidth="1"/>
    <col min="2571" max="2571" width="6.54296875" style="81" customWidth="1"/>
    <col min="2572" max="2572" width="7.54296875" style="81" customWidth="1"/>
    <col min="2573" max="2573" width="1.54296875" style="81" customWidth="1"/>
    <col min="2574" max="2574" width="6.54296875" style="81" customWidth="1"/>
    <col min="2575" max="2575" width="7.54296875" style="81" customWidth="1"/>
    <col min="2576" max="2576" width="1.54296875" style="81" customWidth="1"/>
    <col min="2577" max="2577" width="6.54296875" style="81" customWidth="1"/>
    <col min="2578" max="2578" width="7.54296875" style="81" customWidth="1"/>
    <col min="2579" max="2579" width="1.54296875" style="81" customWidth="1"/>
    <col min="2580" max="2580" width="6.54296875" style="81" customWidth="1"/>
    <col min="2581" max="2581" width="9.1796875" style="81" customWidth="1"/>
    <col min="2582" max="2582" width="1.81640625" style="81" customWidth="1"/>
    <col min="2583" max="2584" width="9.1796875" style="81" customWidth="1"/>
    <col min="2585" max="2585" width="1.81640625" style="81" customWidth="1"/>
    <col min="2586" max="2586" width="6.54296875" style="81" customWidth="1"/>
    <col min="2587" max="2587" width="9.1796875" style="81" customWidth="1"/>
    <col min="2588" max="2588" width="1.54296875" style="81" customWidth="1"/>
    <col min="2589" max="2816" width="9.1796875" style="81"/>
    <col min="2817" max="2817" width="10.81640625" style="81" customWidth="1"/>
    <col min="2818" max="2819" width="7.54296875" style="81" customWidth="1"/>
    <col min="2820" max="2820" width="1.54296875" style="81" customWidth="1"/>
    <col min="2821" max="2822" width="7.54296875" style="81" customWidth="1"/>
    <col min="2823" max="2823" width="1.54296875" style="81" customWidth="1"/>
    <col min="2824" max="2824" width="6.54296875" style="81" customWidth="1"/>
    <col min="2825" max="2825" width="7.54296875" style="81" customWidth="1"/>
    <col min="2826" max="2826" width="1.54296875" style="81" customWidth="1"/>
    <col min="2827" max="2827" width="6.54296875" style="81" customWidth="1"/>
    <col min="2828" max="2828" width="7.54296875" style="81" customWidth="1"/>
    <col min="2829" max="2829" width="1.54296875" style="81" customWidth="1"/>
    <col min="2830" max="2830" width="6.54296875" style="81" customWidth="1"/>
    <col min="2831" max="2831" width="7.54296875" style="81" customWidth="1"/>
    <col min="2832" max="2832" width="1.54296875" style="81" customWidth="1"/>
    <col min="2833" max="2833" width="6.54296875" style="81" customWidth="1"/>
    <col min="2834" max="2834" width="7.54296875" style="81" customWidth="1"/>
    <col min="2835" max="2835" width="1.54296875" style="81" customWidth="1"/>
    <col min="2836" max="2836" width="6.54296875" style="81" customWidth="1"/>
    <col min="2837" max="2837" width="9.1796875" style="81" customWidth="1"/>
    <col min="2838" max="2838" width="1.81640625" style="81" customWidth="1"/>
    <col min="2839" max="2840" width="9.1796875" style="81" customWidth="1"/>
    <col min="2841" max="2841" width="1.81640625" style="81" customWidth="1"/>
    <col min="2842" max="2842" width="6.54296875" style="81" customWidth="1"/>
    <col min="2843" max="2843" width="9.1796875" style="81" customWidth="1"/>
    <col min="2844" max="2844" width="1.54296875" style="81" customWidth="1"/>
    <col min="2845" max="3072" width="9.1796875" style="81"/>
    <col min="3073" max="3073" width="10.81640625" style="81" customWidth="1"/>
    <col min="3074" max="3075" width="7.54296875" style="81" customWidth="1"/>
    <col min="3076" max="3076" width="1.54296875" style="81" customWidth="1"/>
    <col min="3077" max="3078" width="7.54296875" style="81" customWidth="1"/>
    <col min="3079" max="3079" width="1.54296875" style="81" customWidth="1"/>
    <col min="3080" max="3080" width="6.54296875" style="81" customWidth="1"/>
    <col min="3081" max="3081" width="7.54296875" style="81" customWidth="1"/>
    <col min="3082" max="3082" width="1.54296875" style="81" customWidth="1"/>
    <col min="3083" max="3083" width="6.54296875" style="81" customWidth="1"/>
    <col min="3084" max="3084" width="7.54296875" style="81" customWidth="1"/>
    <col min="3085" max="3085" width="1.54296875" style="81" customWidth="1"/>
    <col min="3086" max="3086" width="6.54296875" style="81" customWidth="1"/>
    <col min="3087" max="3087" width="7.54296875" style="81" customWidth="1"/>
    <col min="3088" max="3088" width="1.54296875" style="81" customWidth="1"/>
    <col min="3089" max="3089" width="6.54296875" style="81" customWidth="1"/>
    <col min="3090" max="3090" width="7.54296875" style="81" customWidth="1"/>
    <col min="3091" max="3091" width="1.54296875" style="81" customWidth="1"/>
    <col min="3092" max="3092" width="6.54296875" style="81" customWidth="1"/>
    <col min="3093" max="3093" width="9.1796875" style="81" customWidth="1"/>
    <col min="3094" max="3094" width="1.81640625" style="81" customWidth="1"/>
    <col min="3095" max="3096" width="9.1796875" style="81" customWidth="1"/>
    <col min="3097" max="3097" width="1.81640625" style="81" customWidth="1"/>
    <col min="3098" max="3098" width="6.54296875" style="81" customWidth="1"/>
    <col min="3099" max="3099" width="9.1796875" style="81" customWidth="1"/>
    <col min="3100" max="3100" width="1.54296875" style="81" customWidth="1"/>
    <col min="3101" max="3328" width="9.1796875" style="81"/>
    <col min="3329" max="3329" width="10.81640625" style="81" customWidth="1"/>
    <col min="3330" max="3331" width="7.54296875" style="81" customWidth="1"/>
    <col min="3332" max="3332" width="1.54296875" style="81" customWidth="1"/>
    <col min="3333" max="3334" width="7.54296875" style="81" customWidth="1"/>
    <col min="3335" max="3335" width="1.54296875" style="81" customWidth="1"/>
    <col min="3336" max="3336" width="6.54296875" style="81" customWidth="1"/>
    <col min="3337" max="3337" width="7.54296875" style="81" customWidth="1"/>
    <col min="3338" max="3338" width="1.54296875" style="81" customWidth="1"/>
    <col min="3339" max="3339" width="6.54296875" style="81" customWidth="1"/>
    <col min="3340" max="3340" width="7.54296875" style="81" customWidth="1"/>
    <col min="3341" max="3341" width="1.54296875" style="81" customWidth="1"/>
    <col min="3342" max="3342" width="6.54296875" style="81" customWidth="1"/>
    <col min="3343" max="3343" width="7.54296875" style="81" customWidth="1"/>
    <col min="3344" max="3344" width="1.54296875" style="81" customWidth="1"/>
    <col min="3345" max="3345" width="6.54296875" style="81" customWidth="1"/>
    <col min="3346" max="3346" width="7.54296875" style="81" customWidth="1"/>
    <col min="3347" max="3347" width="1.54296875" style="81" customWidth="1"/>
    <col min="3348" max="3348" width="6.54296875" style="81" customWidth="1"/>
    <col min="3349" max="3349" width="9.1796875" style="81" customWidth="1"/>
    <col min="3350" max="3350" width="1.81640625" style="81" customWidth="1"/>
    <col min="3351" max="3352" width="9.1796875" style="81" customWidth="1"/>
    <col min="3353" max="3353" width="1.81640625" style="81" customWidth="1"/>
    <col min="3354" max="3354" width="6.54296875" style="81" customWidth="1"/>
    <col min="3355" max="3355" width="9.1796875" style="81" customWidth="1"/>
    <col min="3356" max="3356" width="1.54296875" style="81" customWidth="1"/>
    <col min="3357" max="3584" width="9.1796875" style="81"/>
    <col min="3585" max="3585" width="10.81640625" style="81" customWidth="1"/>
    <col min="3586" max="3587" width="7.54296875" style="81" customWidth="1"/>
    <col min="3588" max="3588" width="1.54296875" style="81" customWidth="1"/>
    <col min="3589" max="3590" width="7.54296875" style="81" customWidth="1"/>
    <col min="3591" max="3591" width="1.54296875" style="81" customWidth="1"/>
    <col min="3592" max="3592" width="6.54296875" style="81" customWidth="1"/>
    <col min="3593" max="3593" width="7.54296875" style="81" customWidth="1"/>
    <col min="3594" max="3594" width="1.54296875" style="81" customWidth="1"/>
    <col min="3595" max="3595" width="6.54296875" style="81" customWidth="1"/>
    <col min="3596" max="3596" width="7.54296875" style="81" customWidth="1"/>
    <col min="3597" max="3597" width="1.54296875" style="81" customWidth="1"/>
    <col min="3598" max="3598" width="6.54296875" style="81" customWidth="1"/>
    <col min="3599" max="3599" width="7.54296875" style="81" customWidth="1"/>
    <col min="3600" max="3600" width="1.54296875" style="81" customWidth="1"/>
    <col min="3601" max="3601" width="6.54296875" style="81" customWidth="1"/>
    <col min="3602" max="3602" width="7.54296875" style="81" customWidth="1"/>
    <col min="3603" max="3603" width="1.54296875" style="81" customWidth="1"/>
    <col min="3604" max="3604" width="6.54296875" style="81" customWidth="1"/>
    <col min="3605" max="3605" width="9.1796875" style="81" customWidth="1"/>
    <col min="3606" max="3606" width="1.81640625" style="81" customWidth="1"/>
    <col min="3607" max="3608" width="9.1796875" style="81" customWidth="1"/>
    <col min="3609" max="3609" width="1.81640625" style="81" customWidth="1"/>
    <col min="3610" max="3610" width="6.54296875" style="81" customWidth="1"/>
    <col min="3611" max="3611" width="9.1796875" style="81" customWidth="1"/>
    <col min="3612" max="3612" width="1.54296875" style="81" customWidth="1"/>
    <col min="3613" max="3840" width="9.1796875" style="81"/>
    <col min="3841" max="3841" width="10.81640625" style="81" customWidth="1"/>
    <col min="3842" max="3843" width="7.54296875" style="81" customWidth="1"/>
    <col min="3844" max="3844" width="1.54296875" style="81" customWidth="1"/>
    <col min="3845" max="3846" width="7.54296875" style="81" customWidth="1"/>
    <col min="3847" max="3847" width="1.54296875" style="81" customWidth="1"/>
    <col min="3848" max="3848" width="6.54296875" style="81" customWidth="1"/>
    <col min="3849" max="3849" width="7.54296875" style="81" customWidth="1"/>
    <col min="3850" max="3850" width="1.54296875" style="81" customWidth="1"/>
    <col min="3851" max="3851" width="6.54296875" style="81" customWidth="1"/>
    <col min="3852" max="3852" width="7.54296875" style="81" customWidth="1"/>
    <col min="3853" max="3853" width="1.54296875" style="81" customWidth="1"/>
    <col min="3854" max="3854" width="6.54296875" style="81" customWidth="1"/>
    <col min="3855" max="3855" width="7.54296875" style="81" customWidth="1"/>
    <col min="3856" max="3856" width="1.54296875" style="81" customWidth="1"/>
    <col min="3857" max="3857" width="6.54296875" style="81" customWidth="1"/>
    <col min="3858" max="3858" width="7.54296875" style="81" customWidth="1"/>
    <col min="3859" max="3859" width="1.54296875" style="81" customWidth="1"/>
    <col min="3860" max="3860" width="6.54296875" style="81" customWidth="1"/>
    <col min="3861" max="3861" width="9.1796875" style="81" customWidth="1"/>
    <col min="3862" max="3862" width="1.81640625" style="81" customWidth="1"/>
    <col min="3863" max="3864" width="9.1796875" style="81" customWidth="1"/>
    <col min="3865" max="3865" width="1.81640625" style="81" customWidth="1"/>
    <col min="3866" max="3866" width="6.54296875" style="81" customWidth="1"/>
    <col min="3867" max="3867" width="9.1796875" style="81" customWidth="1"/>
    <col min="3868" max="3868" width="1.54296875" style="81" customWidth="1"/>
    <col min="3869" max="4096" width="9.1796875" style="81"/>
    <col min="4097" max="4097" width="10.81640625" style="81" customWidth="1"/>
    <col min="4098" max="4099" width="7.54296875" style="81" customWidth="1"/>
    <col min="4100" max="4100" width="1.54296875" style="81" customWidth="1"/>
    <col min="4101" max="4102" width="7.54296875" style="81" customWidth="1"/>
    <col min="4103" max="4103" width="1.54296875" style="81" customWidth="1"/>
    <col min="4104" max="4104" width="6.54296875" style="81" customWidth="1"/>
    <col min="4105" max="4105" width="7.54296875" style="81" customWidth="1"/>
    <col min="4106" max="4106" width="1.54296875" style="81" customWidth="1"/>
    <col min="4107" max="4107" width="6.54296875" style="81" customWidth="1"/>
    <col min="4108" max="4108" width="7.54296875" style="81" customWidth="1"/>
    <col min="4109" max="4109" width="1.54296875" style="81" customWidth="1"/>
    <col min="4110" max="4110" width="6.54296875" style="81" customWidth="1"/>
    <col min="4111" max="4111" width="7.54296875" style="81" customWidth="1"/>
    <col min="4112" max="4112" width="1.54296875" style="81" customWidth="1"/>
    <col min="4113" max="4113" width="6.54296875" style="81" customWidth="1"/>
    <col min="4114" max="4114" width="7.54296875" style="81" customWidth="1"/>
    <col min="4115" max="4115" width="1.54296875" style="81" customWidth="1"/>
    <col min="4116" max="4116" width="6.54296875" style="81" customWidth="1"/>
    <col min="4117" max="4117" width="9.1796875" style="81" customWidth="1"/>
    <col min="4118" max="4118" width="1.81640625" style="81" customWidth="1"/>
    <col min="4119" max="4120" width="9.1796875" style="81" customWidth="1"/>
    <col min="4121" max="4121" width="1.81640625" style="81" customWidth="1"/>
    <col min="4122" max="4122" width="6.54296875" style="81" customWidth="1"/>
    <col min="4123" max="4123" width="9.1796875" style="81" customWidth="1"/>
    <col min="4124" max="4124" width="1.54296875" style="81" customWidth="1"/>
    <col min="4125" max="4352" width="9.1796875" style="81"/>
    <col min="4353" max="4353" width="10.81640625" style="81" customWidth="1"/>
    <col min="4354" max="4355" width="7.54296875" style="81" customWidth="1"/>
    <col min="4356" max="4356" width="1.54296875" style="81" customWidth="1"/>
    <col min="4357" max="4358" width="7.54296875" style="81" customWidth="1"/>
    <col min="4359" max="4359" width="1.54296875" style="81" customWidth="1"/>
    <col min="4360" max="4360" width="6.54296875" style="81" customWidth="1"/>
    <col min="4361" max="4361" width="7.54296875" style="81" customWidth="1"/>
    <col min="4362" max="4362" width="1.54296875" style="81" customWidth="1"/>
    <col min="4363" max="4363" width="6.54296875" style="81" customWidth="1"/>
    <col min="4364" max="4364" width="7.54296875" style="81" customWidth="1"/>
    <col min="4365" max="4365" width="1.54296875" style="81" customWidth="1"/>
    <col min="4366" max="4366" width="6.54296875" style="81" customWidth="1"/>
    <col min="4367" max="4367" width="7.54296875" style="81" customWidth="1"/>
    <col min="4368" max="4368" width="1.54296875" style="81" customWidth="1"/>
    <col min="4369" max="4369" width="6.54296875" style="81" customWidth="1"/>
    <col min="4370" max="4370" width="7.54296875" style="81" customWidth="1"/>
    <col min="4371" max="4371" width="1.54296875" style="81" customWidth="1"/>
    <col min="4372" max="4372" width="6.54296875" style="81" customWidth="1"/>
    <col min="4373" max="4373" width="9.1796875" style="81" customWidth="1"/>
    <col min="4374" max="4374" width="1.81640625" style="81" customWidth="1"/>
    <col min="4375" max="4376" width="9.1796875" style="81" customWidth="1"/>
    <col min="4377" max="4377" width="1.81640625" style="81" customWidth="1"/>
    <col min="4378" max="4378" width="6.54296875" style="81" customWidth="1"/>
    <col min="4379" max="4379" width="9.1796875" style="81" customWidth="1"/>
    <col min="4380" max="4380" width="1.54296875" style="81" customWidth="1"/>
    <col min="4381" max="4608" width="9.1796875" style="81"/>
    <col min="4609" max="4609" width="10.81640625" style="81" customWidth="1"/>
    <col min="4610" max="4611" width="7.54296875" style="81" customWidth="1"/>
    <col min="4612" max="4612" width="1.54296875" style="81" customWidth="1"/>
    <col min="4613" max="4614" width="7.54296875" style="81" customWidth="1"/>
    <col min="4615" max="4615" width="1.54296875" style="81" customWidth="1"/>
    <col min="4616" max="4616" width="6.54296875" style="81" customWidth="1"/>
    <col min="4617" max="4617" width="7.54296875" style="81" customWidth="1"/>
    <col min="4618" max="4618" width="1.54296875" style="81" customWidth="1"/>
    <col min="4619" max="4619" width="6.54296875" style="81" customWidth="1"/>
    <col min="4620" max="4620" width="7.54296875" style="81" customWidth="1"/>
    <col min="4621" max="4621" width="1.54296875" style="81" customWidth="1"/>
    <col min="4622" max="4622" width="6.54296875" style="81" customWidth="1"/>
    <col min="4623" max="4623" width="7.54296875" style="81" customWidth="1"/>
    <col min="4624" max="4624" width="1.54296875" style="81" customWidth="1"/>
    <col min="4625" max="4625" width="6.54296875" style="81" customWidth="1"/>
    <col min="4626" max="4626" width="7.54296875" style="81" customWidth="1"/>
    <col min="4627" max="4627" width="1.54296875" style="81" customWidth="1"/>
    <col min="4628" max="4628" width="6.54296875" style="81" customWidth="1"/>
    <col min="4629" max="4629" width="9.1796875" style="81" customWidth="1"/>
    <col min="4630" max="4630" width="1.81640625" style="81" customWidth="1"/>
    <col min="4631" max="4632" width="9.1796875" style="81" customWidth="1"/>
    <col min="4633" max="4633" width="1.81640625" style="81" customWidth="1"/>
    <col min="4634" max="4634" width="6.54296875" style="81" customWidth="1"/>
    <col min="4635" max="4635" width="9.1796875" style="81" customWidth="1"/>
    <col min="4636" max="4636" width="1.54296875" style="81" customWidth="1"/>
    <col min="4637" max="4864" width="9.1796875" style="81"/>
    <col min="4865" max="4865" width="10.81640625" style="81" customWidth="1"/>
    <col min="4866" max="4867" width="7.54296875" style="81" customWidth="1"/>
    <col min="4868" max="4868" width="1.54296875" style="81" customWidth="1"/>
    <col min="4869" max="4870" width="7.54296875" style="81" customWidth="1"/>
    <col min="4871" max="4871" width="1.54296875" style="81" customWidth="1"/>
    <col min="4872" max="4872" width="6.54296875" style="81" customWidth="1"/>
    <col min="4873" max="4873" width="7.54296875" style="81" customWidth="1"/>
    <col min="4874" max="4874" width="1.54296875" style="81" customWidth="1"/>
    <col min="4875" max="4875" width="6.54296875" style="81" customWidth="1"/>
    <col min="4876" max="4876" width="7.54296875" style="81" customWidth="1"/>
    <col min="4877" max="4877" width="1.54296875" style="81" customWidth="1"/>
    <col min="4878" max="4878" width="6.54296875" style="81" customWidth="1"/>
    <col min="4879" max="4879" width="7.54296875" style="81" customWidth="1"/>
    <col min="4880" max="4880" width="1.54296875" style="81" customWidth="1"/>
    <col min="4881" max="4881" width="6.54296875" style="81" customWidth="1"/>
    <col min="4882" max="4882" width="7.54296875" style="81" customWidth="1"/>
    <col min="4883" max="4883" width="1.54296875" style="81" customWidth="1"/>
    <col min="4884" max="4884" width="6.54296875" style="81" customWidth="1"/>
    <col min="4885" max="4885" width="9.1796875" style="81" customWidth="1"/>
    <col min="4886" max="4886" width="1.81640625" style="81" customWidth="1"/>
    <col min="4887" max="4888" width="9.1796875" style="81" customWidth="1"/>
    <col min="4889" max="4889" width="1.81640625" style="81" customWidth="1"/>
    <col min="4890" max="4890" width="6.54296875" style="81" customWidth="1"/>
    <col min="4891" max="4891" width="9.1796875" style="81" customWidth="1"/>
    <col min="4892" max="4892" width="1.54296875" style="81" customWidth="1"/>
    <col min="4893" max="5120" width="9.1796875" style="81"/>
    <col min="5121" max="5121" width="10.81640625" style="81" customWidth="1"/>
    <col min="5122" max="5123" width="7.54296875" style="81" customWidth="1"/>
    <col min="5124" max="5124" width="1.54296875" style="81" customWidth="1"/>
    <col min="5125" max="5126" width="7.54296875" style="81" customWidth="1"/>
    <col min="5127" max="5127" width="1.54296875" style="81" customWidth="1"/>
    <col min="5128" max="5128" width="6.54296875" style="81" customWidth="1"/>
    <col min="5129" max="5129" width="7.54296875" style="81" customWidth="1"/>
    <col min="5130" max="5130" width="1.54296875" style="81" customWidth="1"/>
    <col min="5131" max="5131" width="6.54296875" style="81" customWidth="1"/>
    <col min="5132" max="5132" width="7.54296875" style="81" customWidth="1"/>
    <col min="5133" max="5133" width="1.54296875" style="81" customWidth="1"/>
    <col min="5134" max="5134" width="6.54296875" style="81" customWidth="1"/>
    <col min="5135" max="5135" width="7.54296875" style="81" customWidth="1"/>
    <col min="5136" max="5136" width="1.54296875" style="81" customWidth="1"/>
    <col min="5137" max="5137" width="6.54296875" style="81" customWidth="1"/>
    <col min="5138" max="5138" width="7.54296875" style="81" customWidth="1"/>
    <col min="5139" max="5139" width="1.54296875" style="81" customWidth="1"/>
    <col min="5140" max="5140" width="6.54296875" style="81" customWidth="1"/>
    <col min="5141" max="5141" width="9.1796875" style="81" customWidth="1"/>
    <col min="5142" max="5142" width="1.81640625" style="81" customWidth="1"/>
    <col min="5143" max="5144" width="9.1796875" style="81" customWidth="1"/>
    <col min="5145" max="5145" width="1.81640625" style="81" customWidth="1"/>
    <col min="5146" max="5146" width="6.54296875" style="81" customWidth="1"/>
    <col min="5147" max="5147" width="9.1796875" style="81" customWidth="1"/>
    <col min="5148" max="5148" width="1.54296875" style="81" customWidth="1"/>
    <col min="5149" max="5376" width="9.1796875" style="81"/>
    <col min="5377" max="5377" width="10.81640625" style="81" customWidth="1"/>
    <col min="5378" max="5379" width="7.54296875" style="81" customWidth="1"/>
    <col min="5380" max="5380" width="1.54296875" style="81" customWidth="1"/>
    <col min="5381" max="5382" width="7.54296875" style="81" customWidth="1"/>
    <col min="5383" max="5383" width="1.54296875" style="81" customWidth="1"/>
    <col min="5384" max="5384" width="6.54296875" style="81" customWidth="1"/>
    <col min="5385" max="5385" width="7.54296875" style="81" customWidth="1"/>
    <col min="5386" max="5386" width="1.54296875" style="81" customWidth="1"/>
    <col min="5387" max="5387" width="6.54296875" style="81" customWidth="1"/>
    <col min="5388" max="5388" width="7.54296875" style="81" customWidth="1"/>
    <col min="5389" max="5389" width="1.54296875" style="81" customWidth="1"/>
    <col min="5390" max="5390" width="6.54296875" style="81" customWidth="1"/>
    <col min="5391" max="5391" width="7.54296875" style="81" customWidth="1"/>
    <col min="5392" max="5392" width="1.54296875" style="81" customWidth="1"/>
    <col min="5393" max="5393" width="6.54296875" style="81" customWidth="1"/>
    <col min="5394" max="5394" width="7.54296875" style="81" customWidth="1"/>
    <col min="5395" max="5395" width="1.54296875" style="81" customWidth="1"/>
    <col min="5396" max="5396" width="6.54296875" style="81" customWidth="1"/>
    <col min="5397" max="5397" width="9.1796875" style="81" customWidth="1"/>
    <col min="5398" max="5398" width="1.81640625" style="81" customWidth="1"/>
    <col min="5399" max="5400" width="9.1796875" style="81" customWidth="1"/>
    <col min="5401" max="5401" width="1.81640625" style="81" customWidth="1"/>
    <col min="5402" max="5402" width="6.54296875" style="81" customWidth="1"/>
    <col min="5403" max="5403" width="9.1796875" style="81" customWidth="1"/>
    <col min="5404" max="5404" width="1.54296875" style="81" customWidth="1"/>
    <col min="5405" max="5632" width="9.1796875" style="81"/>
    <col min="5633" max="5633" width="10.81640625" style="81" customWidth="1"/>
    <col min="5634" max="5635" width="7.54296875" style="81" customWidth="1"/>
    <col min="5636" max="5636" width="1.54296875" style="81" customWidth="1"/>
    <col min="5637" max="5638" width="7.54296875" style="81" customWidth="1"/>
    <col min="5639" max="5639" width="1.54296875" style="81" customWidth="1"/>
    <col min="5640" max="5640" width="6.54296875" style="81" customWidth="1"/>
    <col min="5641" max="5641" width="7.54296875" style="81" customWidth="1"/>
    <col min="5642" max="5642" width="1.54296875" style="81" customWidth="1"/>
    <col min="5643" max="5643" width="6.54296875" style="81" customWidth="1"/>
    <col min="5644" max="5644" width="7.54296875" style="81" customWidth="1"/>
    <col min="5645" max="5645" width="1.54296875" style="81" customWidth="1"/>
    <col min="5646" max="5646" width="6.54296875" style="81" customWidth="1"/>
    <col min="5647" max="5647" width="7.54296875" style="81" customWidth="1"/>
    <col min="5648" max="5648" width="1.54296875" style="81" customWidth="1"/>
    <col min="5649" max="5649" width="6.54296875" style="81" customWidth="1"/>
    <col min="5650" max="5650" width="7.54296875" style="81" customWidth="1"/>
    <col min="5651" max="5651" width="1.54296875" style="81" customWidth="1"/>
    <col min="5652" max="5652" width="6.54296875" style="81" customWidth="1"/>
    <col min="5653" max="5653" width="9.1796875" style="81" customWidth="1"/>
    <col min="5654" max="5654" width="1.81640625" style="81" customWidth="1"/>
    <col min="5655" max="5656" width="9.1796875" style="81" customWidth="1"/>
    <col min="5657" max="5657" width="1.81640625" style="81" customWidth="1"/>
    <col min="5658" max="5658" width="6.54296875" style="81" customWidth="1"/>
    <col min="5659" max="5659" width="9.1796875" style="81" customWidth="1"/>
    <col min="5660" max="5660" width="1.54296875" style="81" customWidth="1"/>
    <col min="5661" max="5888" width="9.1796875" style="81"/>
    <col min="5889" max="5889" width="10.81640625" style="81" customWidth="1"/>
    <col min="5890" max="5891" width="7.54296875" style="81" customWidth="1"/>
    <col min="5892" max="5892" width="1.54296875" style="81" customWidth="1"/>
    <col min="5893" max="5894" width="7.54296875" style="81" customWidth="1"/>
    <col min="5895" max="5895" width="1.54296875" style="81" customWidth="1"/>
    <col min="5896" max="5896" width="6.54296875" style="81" customWidth="1"/>
    <col min="5897" max="5897" width="7.54296875" style="81" customWidth="1"/>
    <col min="5898" max="5898" width="1.54296875" style="81" customWidth="1"/>
    <col min="5899" max="5899" width="6.54296875" style="81" customWidth="1"/>
    <col min="5900" max="5900" width="7.54296875" style="81" customWidth="1"/>
    <col min="5901" max="5901" width="1.54296875" style="81" customWidth="1"/>
    <col min="5902" max="5902" width="6.54296875" style="81" customWidth="1"/>
    <col min="5903" max="5903" width="7.54296875" style="81" customWidth="1"/>
    <col min="5904" max="5904" width="1.54296875" style="81" customWidth="1"/>
    <col min="5905" max="5905" width="6.54296875" style="81" customWidth="1"/>
    <col min="5906" max="5906" width="7.54296875" style="81" customWidth="1"/>
    <col min="5907" max="5907" width="1.54296875" style="81" customWidth="1"/>
    <col min="5908" max="5908" width="6.54296875" style="81" customWidth="1"/>
    <col min="5909" max="5909" width="9.1796875" style="81" customWidth="1"/>
    <col min="5910" max="5910" width="1.81640625" style="81" customWidth="1"/>
    <col min="5911" max="5912" width="9.1796875" style="81" customWidth="1"/>
    <col min="5913" max="5913" width="1.81640625" style="81" customWidth="1"/>
    <col min="5914" max="5914" width="6.54296875" style="81" customWidth="1"/>
    <col min="5915" max="5915" width="9.1796875" style="81" customWidth="1"/>
    <col min="5916" max="5916" width="1.54296875" style="81" customWidth="1"/>
    <col min="5917" max="6144" width="9.1796875" style="81"/>
    <col min="6145" max="6145" width="10.81640625" style="81" customWidth="1"/>
    <col min="6146" max="6147" width="7.54296875" style="81" customWidth="1"/>
    <col min="6148" max="6148" width="1.54296875" style="81" customWidth="1"/>
    <col min="6149" max="6150" width="7.54296875" style="81" customWidth="1"/>
    <col min="6151" max="6151" width="1.54296875" style="81" customWidth="1"/>
    <col min="6152" max="6152" width="6.54296875" style="81" customWidth="1"/>
    <col min="6153" max="6153" width="7.54296875" style="81" customWidth="1"/>
    <col min="6154" max="6154" width="1.54296875" style="81" customWidth="1"/>
    <col min="6155" max="6155" width="6.54296875" style="81" customWidth="1"/>
    <col min="6156" max="6156" width="7.54296875" style="81" customWidth="1"/>
    <col min="6157" max="6157" width="1.54296875" style="81" customWidth="1"/>
    <col min="6158" max="6158" width="6.54296875" style="81" customWidth="1"/>
    <col min="6159" max="6159" width="7.54296875" style="81" customWidth="1"/>
    <col min="6160" max="6160" width="1.54296875" style="81" customWidth="1"/>
    <col min="6161" max="6161" width="6.54296875" style="81" customWidth="1"/>
    <col min="6162" max="6162" width="7.54296875" style="81" customWidth="1"/>
    <col min="6163" max="6163" width="1.54296875" style="81" customWidth="1"/>
    <col min="6164" max="6164" width="6.54296875" style="81" customWidth="1"/>
    <col min="6165" max="6165" width="9.1796875" style="81" customWidth="1"/>
    <col min="6166" max="6166" width="1.81640625" style="81" customWidth="1"/>
    <col min="6167" max="6168" width="9.1796875" style="81" customWidth="1"/>
    <col min="6169" max="6169" width="1.81640625" style="81" customWidth="1"/>
    <col min="6170" max="6170" width="6.54296875" style="81" customWidth="1"/>
    <col min="6171" max="6171" width="9.1796875" style="81" customWidth="1"/>
    <col min="6172" max="6172" width="1.54296875" style="81" customWidth="1"/>
    <col min="6173" max="6400" width="9.1796875" style="81"/>
    <col min="6401" max="6401" width="10.81640625" style="81" customWidth="1"/>
    <col min="6402" max="6403" width="7.54296875" style="81" customWidth="1"/>
    <col min="6404" max="6404" width="1.54296875" style="81" customWidth="1"/>
    <col min="6405" max="6406" width="7.54296875" style="81" customWidth="1"/>
    <col min="6407" max="6407" width="1.54296875" style="81" customWidth="1"/>
    <col min="6408" max="6408" width="6.54296875" style="81" customWidth="1"/>
    <col min="6409" max="6409" width="7.54296875" style="81" customWidth="1"/>
    <col min="6410" max="6410" width="1.54296875" style="81" customWidth="1"/>
    <col min="6411" max="6411" width="6.54296875" style="81" customWidth="1"/>
    <col min="6412" max="6412" width="7.54296875" style="81" customWidth="1"/>
    <col min="6413" max="6413" width="1.54296875" style="81" customWidth="1"/>
    <col min="6414" max="6414" width="6.54296875" style="81" customWidth="1"/>
    <col min="6415" max="6415" width="7.54296875" style="81" customWidth="1"/>
    <col min="6416" max="6416" width="1.54296875" style="81" customWidth="1"/>
    <col min="6417" max="6417" width="6.54296875" style="81" customWidth="1"/>
    <col min="6418" max="6418" width="7.54296875" style="81" customWidth="1"/>
    <col min="6419" max="6419" width="1.54296875" style="81" customWidth="1"/>
    <col min="6420" max="6420" width="6.54296875" style="81" customWidth="1"/>
    <col min="6421" max="6421" width="9.1796875" style="81" customWidth="1"/>
    <col min="6422" max="6422" width="1.81640625" style="81" customWidth="1"/>
    <col min="6423" max="6424" width="9.1796875" style="81" customWidth="1"/>
    <col min="6425" max="6425" width="1.81640625" style="81" customWidth="1"/>
    <col min="6426" max="6426" width="6.54296875" style="81" customWidth="1"/>
    <col min="6427" max="6427" width="9.1796875" style="81" customWidth="1"/>
    <col min="6428" max="6428" width="1.54296875" style="81" customWidth="1"/>
    <col min="6429" max="6656" width="9.1796875" style="81"/>
    <col min="6657" max="6657" width="10.81640625" style="81" customWidth="1"/>
    <col min="6658" max="6659" width="7.54296875" style="81" customWidth="1"/>
    <col min="6660" max="6660" width="1.54296875" style="81" customWidth="1"/>
    <col min="6661" max="6662" width="7.54296875" style="81" customWidth="1"/>
    <col min="6663" max="6663" width="1.54296875" style="81" customWidth="1"/>
    <col min="6664" max="6664" width="6.54296875" style="81" customWidth="1"/>
    <col min="6665" max="6665" width="7.54296875" style="81" customWidth="1"/>
    <col min="6666" max="6666" width="1.54296875" style="81" customWidth="1"/>
    <col min="6667" max="6667" width="6.54296875" style="81" customWidth="1"/>
    <col min="6668" max="6668" width="7.54296875" style="81" customWidth="1"/>
    <col min="6669" max="6669" width="1.54296875" style="81" customWidth="1"/>
    <col min="6670" max="6670" width="6.54296875" style="81" customWidth="1"/>
    <col min="6671" max="6671" width="7.54296875" style="81" customWidth="1"/>
    <col min="6672" max="6672" width="1.54296875" style="81" customWidth="1"/>
    <col min="6673" max="6673" width="6.54296875" style="81" customWidth="1"/>
    <col min="6674" max="6674" width="7.54296875" style="81" customWidth="1"/>
    <col min="6675" max="6675" width="1.54296875" style="81" customWidth="1"/>
    <col min="6676" max="6676" width="6.54296875" style="81" customWidth="1"/>
    <col min="6677" max="6677" width="9.1796875" style="81" customWidth="1"/>
    <col min="6678" max="6678" width="1.81640625" style="81" customWidth="1"/>
    <col min="6679" max="6680" width="9.1796875" style="81" customWidth="1"/>
    <col min="6681" max="6681" width="1.81640625" style="81" customWidth="1"/>
    <col min="6682" max="6682" width="6.54296875" style="81" customWidth="1"/>
    <col min="6683" max="6683" width="9.1796875" style="81" customWidth="1"/>
    <col min="6684" max="6684" width="1.54296875" style="81" customWidth="1"/>
    <col min="6685" max="6912" width="9.1796875" style="81"/>
    <col min="6913" max="6913" width="10.81640625" style="81" customWidth="1"/>
    <col min="6914" max="6915" width="7.54296875" style="81" customWidth="1"/>
    <col min="6916" max="6916" width="1.54296875" style="81" customWidth="1"/>
    <col min="6917" max="6918" width="7.54296875" style="81" customWidth="1"/>
    <col min="6919" max="6919" width="1.54296875" style="81" customWidth="1"/>
    <col min="6920" max="6920" width="6.54296875" style="81" customWidth="1"/>
    <col min="6921" max="6921" width="7.54296875" style="81" customWidth="1"/>
    <col min="6922" max="6922" width="1.54296875" style="81" customWidth="1"/>
    <col min="6923" max="6923" width="6.54296875" style="81" customWidth="1"/>
    <col min="6924" max="6924" width="7.54296875" style="81" customWidth="1"/>
    <col min="6925" max="6925" width="1.54296875" style="81" customWidth="1"/>
    <col min="6926" max="6926" width="6.54296875" style="81" customWidth="1"/>
    <col min="6927" max="6927" width="7.54296875" style="81" customWidth="1"/>
    <col min="6928" max="6928" width="1.54296875" style="81" customWidth="1"/>
    <col min="6929" max="6929" width="6.54296875" style="81" customWidth="1"/>
    <col min="6930" max="6930" width="7.54296875" style="81" customWidth="1"/>
    <col min="6931" max="6931" width="1.54296875" style="81" customWidth="1"/>
    <col min="6932" max="6932" width="6.54296875" style="81" customWidth="1"/>
    <col min="6933" max="6933" width="9.1796875" style="81" customWidth="1"/>
    <col min="6934" max="6934" width="1.81640625" style="81" customWidth="1"/>
    <col min="6935" max="6936" width="9.1796875" style="81" customWidth="1"/>
    <col min="6937" max="6937" width="1.81640625" style="81" customWidth="1"/>
    <col min="6938" max="6938" width="6.54296875" style="81" customWidth="1"/>
    <col min="6939" max="6939" width="9.1796875" style="81" customWidth="1"/>
    <col min="6940" max="6940" width="1.54296875" style="81" customWidth="1"/>
    <col min="6941" max="7168" width="9.1796875" style="81"/>
    <col min="7169" max="7169" width="10.81640625" style="81" customWidth="1"/>
    <col min="7170" max="7171" width="7.54296875" style="81" customWidth="1"/>
    <col min="7172" max="7172" width="1.54296875" style="81" customWidth="1"/>
    <col min="7173" max="7174" width="7.54296875" style="81" customWidth="1"/>
    <col min="7175" max="7175" width="1.54296875" style="81" customWidth="1"/>
    <col min="7176" max="7176" width="6.54296875" style="81" customWidth="1"/>
    <col min="7177" max="7177" width="7.54296875" style="81" customWidth="1"/>
    <col min="7178" max="7178" width="1.54296875" style="81" customWidth="1"/>
    <col min="7179" max="7179" width="6.54296875" style="81" customWidth="1"/>
    <col min="7180" max="7180" width="7.54296875" style="81" customWidth="1"/>
    <col min="7181" max="7181" width="1.54296875" style="81" customWidth="1"/>
    <col min="7182" max="7182" width="6.54296875" style="81" customWidth="1"/>
    <col min="7183" max="7183" width="7.54296875" style="81" customWidth="1"/>
    <col min="7184" max="7184" width="1.54296875" style="81" customWidth="1"/>
    <col min="7185" max="7185" width="6.54296875" style="81" customWidth="1"/>
    <col min="7186" max="7186" width="7.54296875" style="81" customWidth="1"/>
    <col min="7187" max="7187" width="1.54296875" style="81" customWidth="1"/>
    <col min="7188" max="7188" width="6.54296875" style="81" customWidth="1"/>
    <col min="7189" max="7189" width="9.1796875" style="81" customWidth="1"/>
    <col min="7190" max="7190" width="1.81640625" style="81" customWidth="1"/>
    <col min="7191" max="7192" width="9.1796875" style="81" customWidth="1"/>
    <col min="7193" max="7193" width="1.81640625" style="81" customWidth="1"/>
    <col min="7194" max="7194" width="6.54296875" style="81" customWidth="1"/>
    <col min="7195" max="7195" width="9.1796875" style="81" customWidth="1"/>
    <col min="7196" max="7196" width="1.54296875" style="81" customWidth="1"/>
    <col min="7197" max="7424" width="9.1796875" style="81"/>
    <col min="7425" max="7425" width="10.81640625" style="81" customWidth="1"/>
    <col min="7426" max="7427" width="7.54296875" style="81" customWidth="1"/>
    <col min="7428" max="7428" width="1.54296875" style="81" customWidth="1"/>
    <col min="7429" max="7430" width="7.54296875" style="81" customWidth="1"/>
    <col min="7431" max="7431" width="1.54296875" style="81" customWidth="1"/>
    <col min="7432" max="7432" width="6.54296875" style="81" customWidth="1"/>
    <col min="7433" max="7433" width="7.54296875" style="81" customWidth="1"/>
    <col min="7434" max="7434" width="1.54296875" style="81" customWidth="1"/>
    <col min="7435" max="7435" width="6.54296875" style="81" customWidth="1"/>
    <col min="7436" max="7436" width="7.54296875" style="81" customWidth="1"/>
    <col min="7437" max="7437" width="1.54296875" style="81" customWidth="1"/>
    <col min="7438" max="7438" width="6.54296875" style="81" customWidth="1"/>
    <col min="7439" max="7439" width="7.54296875" style="81" customWidth="1"/>
    <col min="7440" max="7440" width="1.54296875" style="81" customWidth="1"/>
    <col min="7441" max="7441" width="6.54296875" style="81" customWidth="1"/>
    <col min="7442" max="7442" width="7.54296875" style="81" customWidth="1"/>
    <col min="7443" max="7443" width="1.54296875" style="81" customWidth="1"/>
    <col min="7444" max="7444" width="6.54296875" style="81" customWidth="1"/>
    <col min="7445" max="7445" width="9.1796875" style="81" customWidth="1"/>
    <col min="7446" max="7446" width="1.81640625" style="81" customWidth="1"/>
    <col min="7447" max="7448" width="9.1796875" style="81" customWidth="1"/>
    <col min="7449" max="7449" width="1.81640625" style="81" customWidth="1"/>
    <col min="7450" max="7450" width="6.54296875" style="81" customWidth="1"/>
    <col min="7451" max="7451" width="9.1796875" style="81" customWidth="1"/>
    <col min="7452" max="7452" width="1.54296875" style="81" customWidth="1"/>
    <col min="7453" max="7680" width="9.1796875" style="81"/>
    <col min="7681" max="7681" width="10.81640625" style="81" customWidth="1"/>
    <col min="7682" max="7683" width="7.54296875" style="81" customWidth="1"/>
    <col min="7684" max="7684" width="1.54296875" style="81" customWidth="1"/>
    <col min="7685" max="7686" width="7.54296875" style="81" customWidth="1"/>
    <col min="7687" max="7687" width="1.54296875" style="81" customWidth="1"/>
    <col min="7688" max="7688" width="6.54296875" style="81" customWidth="1"/>
    <col min="7689" max="7689" width="7.54296875" style="81" customWidth="1"/>
    <col min="7690" max="7690" width="1.54296875" style="81" customWidth="1"/>
    <col min="7691" max="7691" width="6.54296875" style="81" customWidth="1"/>
    <col min="7692" max="7692" width="7.54296875" style="81" customWidth="1"/>
    <col min="7693" max="7693" width="1.54296875" style="81" customWidth="1"/>
    <col min="7694" max="7694" width="6.54296875" style="81" customWidth="1"/>
    <col min="7695" max="7695" width="7.54296875" style="81" customWidth="1"/>
    <col min="7696" max="7696" width="1.54296875" style="81" customWidth="1"/>
    <col min="7697" max="7697" width="6.54296875" style="81" customWidth="1"/>
    <col min="7698" max="7698" width="7.54296875" style="81" customWidth="1"/>
    <col min="7699" max="7699" width="1.54296875" style="81" customWidth="1"/>
    <col min="7700" max="7700" width="6.54296875" style="81" customWidth="1"/>
    <col min="7701" max="7701" width="9.1796875" style="81" customWidth="1"/>
    <col min="7702" max="7702" width="1.81640625" style="81" customWidth="1"/>
    <col min="7703" max="7704" width="9.1796875" style="81" customWidth="1"/>
    <col min="7705" max="7705" width="1.81640625" style="81" customWidth="1"/>
    <col min="7706" max="7706" width="6.54296875" style="81" customWidth="1"/>
    <col min="7707" max="7707" width="9.1796875" style="81" customWidth="1"/>
    <col min="7708" max="7708" width="1.54296875" style="81" customWidth="1"/>
    <col min="7709" max="7936" width="9.1796875" style="81"/>
    <col min="7937" max="7937" width="10.81640625" style="81" customWidth="1"/>
    <col min="7938" max="7939" width="7.54296875" style="81" customWidth="1"/>
    <col min="7940" max="7940" width="1.54296875" style="81" customWidth="1"/>
    <col min="7941" max="7942" width="7.54296875" style="81" customWidth="1"/>
    <col min="7943" max="7943" width="1.54296875" style="81" customWidth="1"/>
    <col min="7944" max="7944" width="6.54296875" style="81" customWidth="1"/>
    <col min="7945" max="7945" width="7.54296875" style="81" customWidth="1"/>
    <col min="7946" max="7946" width="1.54296875" style="81" customWidth="1"/>
    <col min="7947" max="7947" width="6.54296875" style="81" customWidth="1"/>
    <col min="7948" max="7948" width="7.54296875" style="81" customWidth="1"/>
    <col min="7949" max="7949" width="1.54296875" style="81" customWidth="1"/>
    <col min="7950" max="7950" width="6.54296875" style="81" customWidth="1"/>
    <col min="7951" max="7951" width="7.54296875" style="81" customWidth="1"/>
    <col min="7952" max="7952" width="1.54296875" style="81" customWidth="1"/>
    <col min="7953" max="7953" width="6.54296875" style="81" customWidth="1"/>
    <col min="7954" max="7954" width="7.54296875" style="81" customWidth="1"/>
    <col min="7955" max="7955" width="1.54296875" style="81" customWidth="1"/>
    <col min="7956" max="7956" width="6.54296875" style="81" customWidth="1"/>
    <col min="7957" max="7957" width="9.1796875" style="81" customWidth="1"/>
    <col min="7958" max="7958" width="1.81640625" style="81" customWidth="1"/>
    <col min="7959" max="7960" width="9.1796875" style="81" customWidth="1"/>
    <col min="7961" max="7961" width="1.81640625" style="81" customWidth="1"/>
    <col min="7962" max="7962" width="6.54296875" style="81" customWidth="1"/>
    <col min="7963" max="7963" width="9.1796875" style="81" customWidth="1"/>
    <col min="7964" max="7964" width="1.54296875" style="81" customWidth="1"/>
    <col min="7965" max="8192" width="9.1796875" style="81"/>
    <col min="8193" max="8193" width="10.81640625" style="81" customWidth="1"/>
    <col min="8194" max="8195" width="7.54296875" style="81" customWidth="1"/>
    <col min="8196" max="8196" width="1.54296875" style="81" customWidth="1"/>
    <col min="8197" max="8198" width="7.54296875" style="81" customWidth="1"/>
    <col min="8199" max="8199" width="1.54296875" style="81" customWidth="1"/>
    <col min="8200" max="8200" width="6.54296875" style="81" customWidth="1"/>
    <col min="8201" max="8201" width="7.54296875" style="81" customWidth="1"/>
    <col min="8202" max="8202" width="1.54296875" style="81" customWidth="1"/>
    <col min="8203" max="8203" width="6.54296875" style="81" customWidth="1"/>
    <col min="8204" max="8204" width="7.54296875" style="81" customWidth="1"/>
    <col min="8205" max="8205" width="1.54296875" style="81" customWidth="1"/>
    <col min="8206" max="8206" width="6.54296875" style="81" customWidth="1"/>
    <col min="8207" max="8207" width="7.54296875" style="81" customWidth="1"/>
    <col min="8208" max="8208" width="1.54296875" style="81" customWidth="1"/>
    <col min="8209" max="8209" width="6.54296875" style="81" customWidth="1"/>
    <col min="8210" max="8210" width="7.54296875" style="81" customWidth="1"/>
    <col min="8211" max="8211" width="1.54296875" style="81" customWidth="1"/>
    <col min="8212" max="8212" width="6.54296875" style="81" customWidth="1"/>
    <col min="8213" max="8213" width="9.1796875" style="81" customWidth="1"/>
    <col min="8214" max="8214" width="1.81640625" style="81" customWidth="1"/>
    <col min="8215" max="8216" width="9.1796875" style="81" customWidth="1"/>
    <col min="8217" max="8217" width="1.81640625" style="81" customWidth="1"/>
    <col min="8218" max="8218" width="6.54296875" style="81" customWidth="1"/>
    <col min="8219" max="8219" width="9.1796875" style="81" customWidth="1"/>
    <col min="8220" max="8220" width="1.54296875" style="81" customWidth="1"/>
    <col min="8221" max="8448" width="9.1796875" style="81"/>
    <col min="8449" max="8449" width="10.81640625" style="81" customWidth="1"/>
    <col min="8450" max="8451" width="7.54296875" style="81" customWidth="1"/>
    <col min="8452" max="8452" width="1.54296875" style="81" customWidth="1"/>
    <col min="8453" max="8454" width="7.54296875" style="81" customWidth="1"/>
    <col min="8455" max="8455" width="1.54296875" style="81" customWidth="1"/>
    <col min="8456" max="8456" width="6.54296875" style="81" customWidth="1"/>
    <col min="8457" max="8457" width="7.54296875" style="81" customWidth="1"/>
    <col min="8458" max="8458" width="1.54296875" style="81" customWidth="1"/>
    <col min="8459" max="8459" width="6.54296875" style="81" customWidth="1"/>
    <col min="8460" max="8460" width="7.54296875" style="81" customWidth="1"/>
    <col min="8461" max="8461" width="1.54296875" style="81" customWidth="1"/>
    <col min="8462" max="8462" width="6.54296875" style="81" customWidth="1"/>
    <col min="8463" max="8463" width="7.54296875" style="81" customWidth="1"/>
    <col min="8464" max="8464" width="1.54296875" style="81" customWidth="1"/>
    <col min="8465" max="8465" width="6.54296875" style="81" customWidth="1"/>
    <col min="8466" max="8466" width="7.54296875" style="81" customWidth="1"/>
    <col min="8467" max="8467" width="1.54296875" style="81" customWidth="1"/>
    <col min="8468" max="8468" width="6.54296875" style="81" customWidth="1"/>
    <col min="8469" max="8469" width="9.1796875" style="81" customWidth="1"/>
    <col min="8470" max="8470" width="1.81640625" style="81" customWidth="1"/>
    <col min="8471" max="8472" width="9.1796875" style="81" customWidth="1"/>
    <col min="8473" max="8473" width="1.81640625" style="81" customWidth="1"/>
    <col min="8474" max="8474" width="6.54296875" style="81" customWidth="1"/>
    <col min="8475" max="8475" width="9.1796875" style="81" customWidth="1"/>
    <col min="8476" max="8476" width="1.54296875" style="81" customWidth="1"/>
    <col min="8477" max="8704" width="9.1796875" style="81"/>
    <col min="8705" max="8705" width="10.81640625" style="81" customWidth="1"/>
    <col min="8706" max="8707" width="7.54296875" style="81" customWidth="1"/>
    <col min="8708" max="8708" width="1.54296875" style="81" customWidth="1"/>
    <col min="8709" max="8710" width="7.54296875" style="81" customWidth="1"/>
    <col min="8711" max="8711" width="1.54296875" style="81" customWidth="1"/>
    <col min="8712" max="8712" width="6.54296875" style="81" customWidth="1"/>
    <col min="8713" max="8713" width="7.54296875" style="81" customWidth="1"/>
    <col min="8714" max="8714" width="1.54296875" style="81" customWidth="1"/>
    <col min="8715" max="8715" width="6.54296875" style="81" customWidth="1"/>
    <col min="8716" max="8716" width="7.54296875" style="81" customWidth="1"/>
    <col min="8717" max="8717" width="1.54296875" style="81" customWidth="1"/>
    <col min="8718" max="8718" width="6.54296875" style="81" customWidth="1"/>
    <col min="8719" max="8719" width="7.54296875" style="81" customWidth="1"/>
    <col min="8720" max="8720" width="1.54296875" style="81" customWidth="1"/>
    <col min="8721" max="8721" width="6.54296875" style="81" customWidth="1"/>
    <col min="8722" max="8722" width="7.54296875" style="81" customWidth="1"/>
    <col min="8723" max="8723" width="1.54296875" style="81" customWidth="1"/>
    <col min="8724" max="8724" width="6.54296875" style="81" customWidth="1"/>
    <col min="8725" max="8725" width="9.1796875" style="81" customWidth="1"/>
    <col min="8726" max="8726" width="1.81640625" style="81" customWidth="1"/>
    <col min="8727" max="8728" width="9.1796875" style="81" customWidth="1"/>
    <col min="8729" max="8729" width="1.81640625" style="81" customWidth="1"/>
    <col min="8730" max="8730" width="6.54296875" style="81" customWidth="1"/>
    <col min="8731" max="8731" width="9.1796875" style="81" customWidth="1"/>
    <col min="8732" max="8732" width="1.54296875" style="81" customWidth="1"/>
    <col min="8733" max="8960" width="9.1796875" style="81"/>
    <col min="8961" max="8961" width="10.81640625" style="81" customWidth="1"/>
    <col min="8962" max="8963" width="7.54296875" style="81" customWidth="1"/>
    <col min="8964" max="8964" width="1.54296875" style="81" customWidth="1"/>
    <col min="8965" max="8966" width="7.54296875" style="81" customWidth="1"/>
    <col min="8967" max="8967" width="1.54296875" style="81" customWidth="1"/>
    <col min="8968" max="8968" width="6.54296875" style="81" customWidth="1"/>
    <col min="8969" max="8969" width="7.54296875" style="81" customWidth="1"/>
    <col min="8970" max="8970" width="1.54296875" style="81" customWidth="1"/>
    <col min="8971" max="8971" width="6.54296875" style="81" customWidth="1"/>
    <col min="8972" max="8972" width="7.54296875" style="81" customWidth="1"/>
    <col min="8973" max="8973" width="1.54296875" style="81" customWidth="1"/>
    <col min="8974" max="8974" width="6.54296875" style="81" customWidth="1"/>
    <col min="8975" max="8975" width="7.54296875" style="81" customWidth="1"/>
    <col min="8976" max="8976" width="1.54296875" style="81" customWidth="1"/>
    <col min="8977" max="8977" width="6.54296875" style="81" customWidth="1"/>
    <col min="8978" max="8978" width="7.54296875" style="81" customWidth="1"/>
    <col min="8979" max="8979" width="1.54296875" style="81" customWidth="1"/>
    <col min="8980" max="8980" width="6.54296875" style="81" customWidth="1"/>
    <col min="8981" max="8981" width="9.1796875" style="81" customWidth="1"/>
    <col min="8982" max="8982" width="1.81640625" style="81" customWidth="1"/>
    <col min="8983" max="8984" width="9.1796875" style="81" customWidth="1"/>
    <col min="8985" max="8985" width="1.81640625" style="81" customWidth="1"/>
    <col min="8986" max="8986" width="6.54296875" style="81" customWidth="1"/>
    <col min="8987" max="8987" width="9.1796875" style="81" customWidth="1"/>
    <col min="8988" max="8988" width="1.54296875" style="81" customWidth="1"/>
    <col min="8989" max="9216" width="9.1796875" style="81"/>
    <col min="9217" max="9217" width="10.81640625" style="81" customWidth="1"/>
    <col min="9218" max="9219" width="7.54296875" style="81" customWidth="1"/>
    <col min="9220" max="9220" width="1.54296875" style="81" customWidth="1"/>
    <col min="9221" max="9222" width="7.54296875" style="81" customWidth="1"/>
    <col min="9223" max="9223" width="1.54296875" style="81" customWidth="1"/>
    <col min="9224" max="9224" width="6.54296875" style="81" customWidth="1"/>
    <col min="9225" max="9225" width="7.54296875" style="81" customWidth="1"/>
    <col min="9226" max="9226" width="1.54296875" style="81" customWidth="1"/>
    <col min="9227" max="9227" width="6.54296875" style="81" customWidth="1"/>
    <col min="9228" max="9228" width="7.54296875" style="81" customWidth="1"/>
    <col min="9229" max="9229" width="1.54296875" style="81" customWidth="1"/>
    <col min="9230" max="9230" width="6.54296875" style="81" customWidth="1"/>
    <col min="9231" max="9231" width="7.54296875" style="81" customWidth="1"/>
    <col min="9232" max="9232" width="1.54296875" style="81" customWidth="1"/>
    <col min="9233" max="9233" width="6.54296875" style="81" customWidth="1"/>
    <col min="9234" max="9234" width="7.54296875" style="81" customWidth="1"/>
    <col min="9235" max="9235" width="1.54296875" style="81" customWidth="1"/>
    <col min="9236" max="9236" width="6.54296875" style="81" customWidth="1"/>
    <col min="9237" max="9237" width="9.1796875" style="81" customWidth="1"/>
    <col min="9238" max="9238" width="1.81640625" style="81" customWidth="1"/>
    <col min="9239" max="9240" width="9.1796875" style="81" customWidth="1"/>
    <col min="9241" max="9241" width="1.81640625" style="81" customWidth="1"/>
    <col min="9242" max="9242" width="6.54296875" style="81" customWidth="1"/>
    <col min="9243" max="9243" width="9.1796875" style="81" customWidth="1"/>
    <col min="9244" max="9244" width="1.54296875" style="81" customWidth="1"/>
    <col min="9245" max="9472" width="9.1796875" style="81"/>
    <col min="9473" max="9473" width="10.81640625" style="81" customWidth="1"/>
    <col min="9474" max="9475" width="7.54296875" style="81" customWidth="1"/>
    <col min="9476" max="9476" width="1.54296875" style="81" customWidth="1"/>
    <col min="9477" max="9478" width="7.54296875" style="81" customWidth="1"/>
    <col min="9479" max="9479" width="1.54296875" style="81" customWidth="1"/>
    <col min="9480" max="9480" width="6.54296875" style="81" customWidth="1"/>
    <col min="9481" max="9481" width="7.54296875" style="81" customWidth="1"/>
    <col min="9482" max="9482" width="1.54296875" style="81" customWidth="1"/>
    <col min="9483" max="9483" width="6.54296875" style="81" customWidth="1"/>
    <col min="9484" max="9484" width="7.54296875" style="81" customWidth="1"/>
    <col min="9485" max="9485" width="1.54296875" style="81" customWidth="1"/>
    <col min="9486" max="9486" width="6.54296875" style="81" customWidth="1"/>
    <col min="9487" max="9487" width="7.54296875" style="81" customWidth="1"/>
    <col min="9488" max="9488" width="1.54296875" style="81" customWidth="1"/>
    <col min="9489" max="9489" width="6.54296875" style="81" customWidth="1"/>
    <col min="9490" max="9490" width="7.54296875" style="81" customWidth="1"/>
    <col min="9491" max="9491" width="1.54296875" style="81" customWidth="1"/>
    <col min="9492" max="9492" width="6.54296875" style="81" customWidth="1"/>
    <col min="9493" max="9493" width="9.1796875" style="81" customWidth="1"/>
    <col min="9494" max="9494" width="1.81640625" style="81" customWidth="1"/>
    <col min="9495" max="9496" width="9.1796875" style="81" customWidth="1"/>
    <col min="9497" max="9497" width="1.81640625" style="81" customWidth="1"/>
    <col min="9498" max="9498" width="6.54296875" style="81" customWidth="1"/>
    <col min="9499" max="9499" width="9.1796875" style="81" customWidth="1"/>
    <col min="9500" max="9500" width="1.54296875" style="81" customWidth="1"/>
    <col min="9501" max="9728" width="9.1796875" style="81"/>
    <col min="9729" max="9729" width="10.81640625" style="81" customWidth="1"/>
    <col min="9730" max="9731" width="7.54296875" style="81" customWidth="1"/>
    <col min="9732" max="9732" width="1.54296875" style="81" customWidth="1"/>
    <col min="9733" max="9734" width="7.54296875" style="81" customWidth="1"/>
    <col min="9735" max="9735" width="1.54296875" style="81" customWidth="1"/>
    <col min="9736" max="9736" width="6.54296875" style="81" customWidth="1"/>
    <col min="9737" max="9737" width="7.54296875" style="81" customWidth="1"/>
    <col min="9738" max="9738" width="1.54296875" style="81" customWidth="1"/>
    <col min="9739" max="9739" width="6.54296875" style="81" customWidth="1"/>
    <col min="9740" max="9740" width="7.54296875" style="81" customWidth="1"/>
    <col min="9741" max="9741" width="1.54296875" style="81" customWidth="1"/>
    <col min="9742" max="9742" width="6.54296875" style="81" customWidth="1"/>
    <col min="9743" max="9743" width="7.54296875" style="81" customWidth="1"/>
    <col min="9744" max="9744" width="1.54296875" style="81" customWidth="1"/>
    <col min="9745" max="9745" width="6.54296875" style="81" customWidth="1"/>
    <col min="9746" max="9746" width="7.54296875" style="81" customWidth="1"/>
    <col min="9747" max="9747" width="1.54296875" style="81" customWidth="1"/>
    <col min="9748" max="9748" width="6.54296875" style="81" customWidth="1"/>
    <col min="9749" max="9749" width="9.1796875" style="81" customWidth="1"/>
    <col min="9750" max="9750" width="1.81640625" style="81" customWidth="1"/>
    <col min="9751" max="9752" width="9.1796875" style="81" customWidth="1"/>
    <col min="9753" max="9753" width="1.81640625" style="81" customWidth="1"/>
    <col min="9754" max="9754" width="6.54296875" style="81" customWidth="1"/>
    <col min="9755" max="9755" width="9.1796875" style="81" customWidth="1"/>
    <col min="9756" max="9756" width="1.54296875" style="81" customWidth="1"/>
    <col min="9757" max="9984" width="9.1796875" style="81"/>
    <col min="9985" max="9985" width="10.81640625" style="81" customWidth="1"/>
    <col min="9986" max="9987" width="7.54296875" style="81" customWidth="1"/>
    <col min="9988" max="9988" width="1.54296875" style="81" customWidth="1"/>
    <col min="9989" max="9990" width="7.54296875" style="81" customWidth="1"/>
    <col min="9991" max="9991" width="1.54296875" style="81" customWidth="1"/>
    <col min="9992" max="9992" width="6.54296875" style="81" customWidth="1"/>
    <col min="9993" max="9993" width="7.54296875" style="81" customWidth="1"/>
    <col min="9994" max="9994" width="1.54296875" style="81" customWidth="1"/>
    <col min="9995" max="9995" width="6.54296875" style="81" customWidth="1"/>
    <col min="9996" max="9996" width="7.54296875" style="81" customWidth="1"/>
    <col min="9997" max="9997" width="1.54296875" style="81" customWidth="1"/>
    <col min="9998" max="9998" width="6.54296875" style="81" customWidth="1"/>
    <col min="9999" max="9999" width="7.54296875" style="81" customWidth="1"/>
    <col min="10000" max="10000" width="1.54296875" style="81" customWidth="1"/>
    <col min="10001" max="10001" width="6.54296875" style="81" customWidth="1"/>
    <col min="10002" max="10002" width="7.54296875" style="81" customWidth="1"/>
    <col min="10003" max="10003" width="1.54296875" style="81" customWidth="1"/>
    <col min="10004" max="10004" width="6.54296875" style="81" customWidth="1"/>
    <col min="10005" max="10005" width="9.1796875" style="81" customWidth="1"/>
    <col min="10006" max="10006" width="1.81640625" style="81" customWidth="1"/>
    <col min="10007" max="10008" width="9.1796875" style="81" customWidth="1"/>
    <col min="10009" max="10009" width="1.81640625" style="81" customWidth="1"/>
    <col min="10010" max="10010" width="6.54296875" style="81" customWidth="1"/>
    <col min="10011" max="10011" width="9.1796875" style="81" customWidth="1"/>
    <col min="10012" max="10012" width="1.54296875" style="81" customWidth="1"/>
    <col min="10013" max="10240" width="9.1796875" style="81"/>
    <col min="10241" max="10241" width="10.81640625" style="81" customWidth="1"/>
    <col min="10242" max="10243" width="7.54296875" style="81" customWidth="1"/>
    <col min="10244" max="10244" width="1.54296875" style="81" customWidth="1"/>
    <col min="10245" max="10246" width="7.54296875" style="81" customWidth="1"/>
    <col min="10247" max="10247" width="1.54296875" style="81" customWidth="1"/>
    <col min="10248" max="10248" width="6.54296875" style="81" customWidth="1"/>
    <col min="10249" max="10249" width="7.54296875" style="81" customWidth="1"/>
    <col min="10250" max="10250" width="1.54296875" style="81" customWidth="1"/>
    <col min="10251" max="10251" width="6.54296875" style="81" customWidth="1"/>
    <col min="10252" max="10252" width="7.54296875" style="81" customWidth="1"/>
    <col min="10253" max="10253" width="1.54296875" style="81" customWidth="1"/>
    <col min="10254" max="10254" width="6.54296875" style="81" customWidth="1"/>
    <col min="10255" max="10255" width="7.54296875" style="81" customWidth="1"/>
    <col min="10256" max="10256" width="1.54296875" style="81" customWidth="1"/>
    <col min="10257" max="10257" width="6.54296875" style="81" customWidth="1"/>
    <col min="10258" max="10258" width="7.54296875" style="81" customWidth="1"/>
    <col min="10259" max="10259" width="1.54296875" style="81" customWidth="1"/>
    <col min="10260" max="10260" width="6.54296875" style="81" customWidth="1"/>
    <col min="10261" max="10261" width="9.1796875" style="81" customWidth="1"/>
    <col min="10262" max="10262" width="1.81640625" style="81" customWidth="1"/>
    <col min="10263" max="10264" width="9.1796875" style="81" customWidth="1"/>
    <col min="10265" max="10265" width="1.81640625" style="81" customWidth="1"/>
    <col min="10266" max="10266" width="6.54296875" style="81" customWidth="1"/>
    <col min="10267" max="10267" width="9.1796875" style="81" customWidth="1"/>
    <col min="10268" max="10268" width="1.54296875" style="81" customWidth="1"/>
    <col min="10269" max="10496" width="9.1796875" style="81"/>
    <col min="10497" max="10497" width="10.81640625" style="81" customWidth="1"/>
    <col min="10498" max="10499" width="7.54296875" style="81" customWidth="1"/>
    <col min="10500" max="10500" width="1.54296875" style="81" customWidth="1"/>
    <col min="10501" max="10502" width="7.54296875" style="81" customWidth="1"/>
    <col min="10503" max="10503" width="1.54296875" style="81" customWidth="1"/>
    <col min="10504" max="10504" width="6.54296875" style="81" customWidth="1"/>
    <col min="10505" max="10505" width="7.54296875" style="81" customWidth="1"/>
    <col min="10506" max="10506" width="1.54296875" style="81" customWidth="1"/>
    <col min="10507" max="10507" width="6.54296875" style="81" customWidth="1"/>
    <col min="10508" max="10508" width="7.54296875" style="81" customWidth="1"/>
    <col min="10509" max="10509" width="1.54296875" style="81" customWidth="1"/>
    <col min="10510" max="10510" width="6.54296875" style="81" customWidth="1"/>
    <col min="10511" max="10511" width="7.54296875" style="81" customWidth="1"/>
    <col min="10512" max="10512" width="1.54296875" style="81" customWidth="1"/>
    <col min="10513" max="10513" width="6.54296875" style="81" customWidth="1"/>
    <col min="10514" max="10514" width="7.54296875" style="81" customWidth="1"/>
    <col min="10515" max="10515" width="1.54296875" style="81" customWidth="1"/>
    <col min="10516" max="10516" width="6.54296875" style="81" customWidth="1"/>
    <col min="10517" max="10517" width="9.1796875" style="81" customWidth="1"/>
    <col min="10518" max="10518" width="1.81640625" style="81" customWidth="1"/>
    <col min="10519" max="10520" width="9.1796875" style="81" customWidth="1"/>
    <col min="10521" max="10521" width="1.81640625" style="81" customWidth="1"/>
    <col min="10522" max="10522" width="6.54296875" style="81" customWidth="1"/>
    <col min="10523" max="10523" width="9.1796875" style="81" customWidth="1"/>
    <col min="10524" max="10524" width="1.54296875" style="81" customWidth="1"/>
    <col min="10525" max="10752" width="9.1796875" style="81"/>
    <col min="10753" max="10753" width="10.81640625" style="81" customWidth="1"/>
    <col min="10754" max="10755" width="7.54296875" style="81" customWidth="1"/>
    <col min="10756" max="10756" width="1.54296875" style="81" customWidth="1"/>
    <col min="10757" max="10758" width="7.54296875" style="81" customWidth="1"/>
    <col min="10759" max="10759" width="1.54296875" style="81" customWidth="1"/>
    <col min="10760" max="10760" width="6.54296875" style="81" customWidth="1"/>
    <col min="10761" max="10761" width="7.54296875" style="81" customWidth="1"/>
    <col min="10762" max="10762" width="1.54296875" style="81" customWidth="1"/>
    <col min="10763" max="10763" width="6.54296875" style="81" customWidth="1"/>
    <col min="10764" max="10764" width="7.54296875" style="81" customWidth="1"/>
    <col min="10765" max="10765" width="1.54296875" style="81" customWidth="1"/>
    <col min="10766" max="10766" width="6.54296875" style="81" customWidth="1"/>
    <col min="10767" max="10767" width="7.54296875" style="81" customWidth="1"/>
    <col min="10768" max="10768" width="1.54296875" style="81" customWidth="1"/>
    <col min="10769" max="10769" width="6.54296875" style="81" customWidth="1"/>
    <col min="10770" max="10770" width="7.54296875" style="81" customWidth="1"/>
    <col min="10771" max="10771" width="1.54296875" style="81" customWidth="1"/>
    <col min="10772" max="10772" width="6.54296875" style="81" customWidth="1"/>
    <col min="10773" max="10773" width="9.1796875" style="81" customWidth="1"/>
    <col min="10774" max="10774" width="1.81640625" style="81" customWidth="1"/>
    <col min="10775" max="10776" width="9.1796875" style="81" customWidth="1"/>
    <col min="10777" max="10777" width="1.81640625" style="81" customWidth="1"/>
    <col min="10778" max="10778" width="6.54296875" style="81" customWidth="1"/>
    <col min="10779" max="10779" width="9.1796875" style="81" customWidth="1"/>
    <col min="10780" max="10780" width="1.54296875" style="81" customWidth="1"/>
    <col min="10781" max="11008" width="9.1796875" style="81"/>
    <col min="11009" max="11009" width="10.81640625" style="81" customWidth="1"/>
    <col min="11010" max="11011" width="7.54296875" style="81" customWidth="1"/>
    <col min="11012" max="11012" width="1.54296875" style="81" customWidth="1"/>
    <col min="11013" max="11014" width="7.54296875" style="81" customWidth="1"/>
    <col min="11015" max="11015" width="1.54296875" style="81" customWidth="1"/>
    <col min="11016" max="11016" width="6.54296875" style="81" customWidth="1"/>
    <col min="11017" max="11017" width="7.54296875" style="81" customWidth="1"/>
    <col min="11018" max="11018" width="1.54296875" style="81" customWidth="1"/>
    <col min="11019" max="11019" width="6.54296875" style="81" customWidth="1"/>
    <col min="11020" max="11020" width="7.54296875" style="81" customWidth="1"/>
    <col min="11021" max="11021" width="1.54296875" style="81" customWidth="1"/>
    <col min="11022" max="11022" width="6.54296875" style="81" customWidth="1"/>
    <col min="11023" max="11023" width="7.54296875" style="81" customWidth="1"/>
    <col min="11024" max="11024" width="1.54296875" style="81" customWidth="1"/>
    <col min="11025" max="11025" width="6.54296875" style="81" customWidth="1"/>
    <col min="11026" max="11026" width="7.54296875" style="81" customWidth="1"/>
    <col min="11027" max="11027" width="1.54296875" style="81" customWidth="1"/>
    <col min="11028" max="11028" width="6.54296875" style="81" customWidth="1"/>
    <col min="11029" max="11029" width="9.1796875" style="81" customWidth="1"/>
    <col min="11030" max="11030" width="1.81640625" style="81" customWidth="1"/>
    <col min="11031" max="11032" width="9.1796875" style="81" customWidth="1"/>
    <col min="11033" max="11033" width="1.81640625" style="81" customWidth="1"/>
    <col min="11034" max="11034" width="6.54296875" style="81" customWidth="1"/>
    <col min="11035" max="11035" width="9.1796875" style="81" customWidth="1"/>
    <col min="11036" max="11036" width="1.54296875" style="81" customWidth="1"/>
    <col min="11037" max="11264" width="9.1796875" style="81"/>
    <col min="11265" max="11265" width="10.81640625" style="81" customWidth="1"/>
    <col min="11266" max="11267" width="7.54296875" style="81" customWidth="1"/>
    <col min="11268" max="11268" width="1.54296875" style="81" customWidth="1"/>
    <col min="11269" max="11270" width="7.54296875" style="81" customWidth="1"/>
    <col min="11271" max="11271" width="1.54296875" style="81" customWidth="1"/>
    <col min="11272" max="11272" width="6.54296875" style="81" customWidth="1"/>
    <col min="11273" max="11273" width="7.54296875" style="81" customWidth="1"/>
    <col min="11274" max="11274" width="1.54296875" style="81" customWidth="1"/>
    <col min="11275" max="11275" width="6.54296875" style="81" customWidth="1"/>
    <col min="11276" max="11276" width="7.54296875" style="81" customWidth="1"/>
    <col min="11277" max="11277" width="1.54296875" style="81" customWidth="1"/>
    <col min="11278" max="11278" width="6.54296875" style="81" customWidth="1"/>
    <col min="11279" max="11279" width="7.54296875" style="81" customWidth="1"/>
    <col min="11280" max="11280" width="1.54296875" style="81" customWidth="1"/>
    <col min="11281" max="11281" width="6.54296875" style="81" customWidth="1"/>
    <col min="11282" max="11282" width="7.54296875" style="81" customWidth="1"/>
    <col min="11283" max="11283" width="1.54296875" style="81" customWidth="1"/>
    <col min="11284" max="11284" width="6.54296875" style="81" customWidth="1"/>
    <col min="11285" max="11285" width="9.1796875" style="81" customWidth="1"/>
    <col min="11286" max="11286" width="1.81640625" style="81" customWidth="1"/>
    <col min="11287" max="11288" width="9.1796875" style="81" customWidth="1"/>
    <col min="11289" max="11289" width="1.81640625" style="81" customWidth="1"/>
    <col min="11290" max="11290" width="6.54296875" style="81" customWidth="1"/>
    <col min="11291" max="11291" width="9.1796875" style="81" customWidth="1"/>
    <col min="11292" max="11292" width="1.54296875" style="81" customWidth="1"/>
    <col min="11293" max="11520" width="9.1796875" style="81"/>
    <col min="11521" max="11521" width="10.81640625" style="81" customWidth="1"/>
    <col min="11522" max="11523" width="7.54296875" style="81" customWidth="1"/>
    <col min="11524" max="11524" width="1.54296875" style="81" customWidth="1"/>
    <col min="11525" max="11526" width="7.54296875" style="81" customWidth="1"/>
    <col min="11527" max="11527" width="1.54296875" style="81" customWidth="1"/>
    <col min="11528" max="11528" width="6.54296875" style="81" customWidth="1"/>
    <col min="11529" max="11529" width="7.54296875" style="81" customWidth="1"/>
    <col min="11530" max="11530" width="1.54296875" style="81" customWidth="1"/>
    <col min="11531" max="11531" width="6.54296875" style="81" customWidth="1"/>
    <col min="11532" max="11532" width="7.54296875" style="81" customWidth="1"/>
    <col min="11533" max="11533" width="1.54296875" style="81" customWidth="1"/>
    <col min="11534" max="11534" width="6.54296875" style="81" customWidth="1"/>
    <col min="11535" max="11535" width="7.54296875" style="81" customWidth="1"/>
    <col min="11536" max="11536" width="1.54296875" style="81" customWidth="1"/>
    <col min="11537" max="11537" width="6.54296875" style="81" customWidth="1"/>
    <col min="11538" max="11538" width="7.54296875" style="81" customWidth="1"/>
    <col min="11539" max="11539" width="1.54296875" style="81" customWidth="1"/>
    <col min="11540" max="11540" width="6.54296875" style="81" customWidth="1"/>
    <col min="11541" max="11541" width="9.1796875" style="81" customWidth="1"/>
    <col min="11542" max="11542" width="1.81640625" style="81" customWidth="1"/>
    <col min="11543" max="11544" width="9.1796875" style="81" customWidth="1"/>
    <col min="11545" max="11545" width="1.81640625" style="81" customWidth="1"/>
    <col min="11546" max="11546" width="6.54296875" style="81" customWidth="1"/>
    <col min="11547" max="11547" width="9.1796875" style="81" customWidth="1"/>
    <col min="11548" max="11548" width="1.54296875" style="81" customWidth="1"/>
    <col min="11549" max="11776" width="9.1796875" style="81"/>
    <col min="11777" max="11777" width="10.81640625" style="81" customWidth="1"/>
    <col min="11778" max="11779" width="7.54296875" style="81" customWidth="1"/>
    <col min="11780" max="11780" width="1.54296875" style="81" customWidth="1"/>
    <col min="11781" max="11782" width="7.54296875" style="81" customWidth="1"/>
    <col min="11783" max="11783" width="1.54296875" style="81" customWidth="1"/>
    <col min="11784" max="11784" width="6.54296875" style="81" customWidth="1"/>
    <col min="11785" max="11785" width="7.54296875" style="81" customWidth="1"/>
    <col min="11786" max="11786" width="1.54296875" style="81" customWidth="1"/>
    <col min="11787" max="11787" width="6.54296875" style="81" customWidth="1"/>
    <col min="11788" max="11788" width="7.54296875" style="81" customWidth="1"/>
    <col min="11789" max="11789" width="1.54296875" style="81" customWidth="1"/>
    <col min="11790" max="11790" width="6.54296875" style="81" customWidth="1"/>
    <col min="11791" max="11791" width="7.54296875" style="81" customWidth="1"/>
    <col min="11792" max="11792" width="1.54296875" style="81" customWidth="1"/>
    <col min="11793" max="11793" width="6.54296875" style="81" customWidth="1"/>
    <col min="11794" max="11794" width="7.54296875" style="81" customWidth="1"/>
    <col min="11795" max="11795" width="1.54296875" style="81" customWidth="1"/>
    <col min="11796" max="11796" width="6.54296875" style="81" customWidth="1"/>
    <col min="11797" max="11797" width="9.1796875" style="81" customWidth="1"/>
    <col min="11798" max="11798" width="1.81640625" style="81" customWidth="1"/>
    <col min="11799" max="11800" width="9.1796875" style="81" customWidth="1"/>
    <col min="11801" max="11801" width="1.81640625" style="81" customWidth="1"/>
    <col min="11802" max="11802" width="6.54296875" style="81" customWidth="1"/>
    <col min="11803" max="11803" width="9.1796875" style="81" customWidth="1"/>
    <col min="11804" max="11804" width="1.54296875" style="81" customWidth="1"/>
    <col min="11805" max="12032" width="9.1796875" style="81"/>
    <col min="12033" max="12033" width="10.81640625" style="81" customWidth="1"/>
    <col min="12034" max="12035" width="7.54296875" style="81" customWidth="1"/>
    <col min="12036" max="12036" width="1.54296875" style="81" customWidth="1"/>
    <col min="12037" max="12038" width="7.54296875" style="81" customWidth="1"/>
    <col min="12039" max="12039" width="1.54296875" style="81" customWidth="1"/>
    <col min="12040" max="12040" width="6.54296875" style="81" customWidth="1"/>
    <col min="12041" max="12041" width="7.54296875" style="81" customWidth="1"/>
    <col min="12042" max="12042" width="1.54296875" style="81" customWidth="1"/>
    <col min="12043" max="12043" width="6.54296875" style="81" customWidth="1"/>
    <col min="12044" max="12044" width="7.54296875" style="81" customWidth="1"/>
    <col min="12045" max="12045" width="1.54296875" style="81" customWidth="1"/>
    <col min="12046" max="12046" width="6.54296875" style="81" customWidth="1"/>
    <col min="12047" max="12047" width="7.54296875" style="81" customWidth="1"/>
    <col min="12048" max="12048" width="1.54296875" style="81" customWidth="1"/>
    <col min="12049" max="12049" width="6.54296875" style="81" customWidth="1"/>
    <col min="12050" max="12050" width="7.54296875" style="81" customWidth="1"/>
    <col min="12051" max="12051" width="1.54296875" style="81" customWidth="1"/>
    <col min="12052" max="12052" width="6.54296875" style="81" customWidth="1"/>
    <col min="12053" max="12053" width="9.1796875" style="81" customWidth="1"/>
    <col min="12054" max="12054" width="1.81640625" style="81" customWidth="1"/>
    <col min="12055" max="12056" width="9.1796875" style="81" customWidth="1"/>
    <col min="12057" max="12057" width="1.81640625" style="81" customWidth="1"/>
    <col min="12058" max="12058" width="6.54296875" style="81" customWidth="1"/>
    <col min="12059" max="12059" width="9.1796875" style="81" customWidth="1"/>
    <col min="12060" max="12060" width="1.54296875" style="81" customWidth="1"/>
    <col min="12061" max="12288" width="9.1796875" style="81"/>
    <col min="12289" max="12289" width="10.81640625" style="81" customWidth="1"/>
    <col min="12290" max="12291" width="7.54296875" style="81" customWidth="1"/>
    <col min="12292" max="12292" width="1.54296875" style="81" customWidth="1"/>
    <col min="12293" max="12294" width="7.54296875" style="81" customWidth="1"/>
    <col min="12295" max="12295" width="1.54296875" style="81" customWidth="1"/>
    <col min="12296" max="12296" width="6.54296875" style="81" customWidth="1"/>
    <col min="12297" max="12297" width="7.54296875" style="81" customWidth="1"/>
    <col min="12298" max="12298" width="1.54296875" style="81" customWidth="1"/>
    <col min="12299" max="12299" width="6.54296875" style="81" customWidth="1"/>
    <col min="12300" max="12300" width="7.54296875" style="81" customWidth="1"/>
    <col min="12301" max="12301" width="1.54296875" style="81" customWidth="1"/>
    <col min="12302" max="12302" width="6.54296875" style="81" customWidth="1"/>
    <col min="12303" max="12303" width="7.54296875" style="81" customWidth="1"/>
    <col min="12304" max="12304" width="1.54296875" style="81" customWidth="1"/>
    <col min="12305" max="12305" width="6.54296875" style="81" customWidth="1"/>
    <col min="12306" max="12306" width="7.54296875" style="81" customWidth="1"/>
    <col min="12307" max="12307" width="1.54296875" style="81" customWidth="1"/>
    <col min="12308" max="12308" width="6.54296875" style="81" customWidth="1"/>
    <col min="12309" max="12309" width="9.1796875" style="81" customWidth="1"/>
    <col min="12310" max="12310" width="1.81640625" style="81" customWidth="1"/>
    <col min="12311" max="12312" width="9.1796875" style="81" customWidth="1"/>
    <col min="12313" max="12313" width="1.81640625" style="81" customWidth="1"/>
    <col min="12314" max="12314" width="6.54296875" style="81" customWidth="1"/>
    <col min="12315" max="12315" width="9.1796875" style="81" customWidth="1"/>
    <col min="12316" max="12316" width="1.54296875" style="81" customWidth="1"/>
    <col min="12317" max="12544" width="9.1796875" style="81"/>
    <col min="12545" max="12545" width="10.81640625" style="81" customWidth="1"/>
    <col min="12546" max="12547" width="7.54296875" style="81" customWidth="1"/>
    <col min="12548" max="12548" width="1.54296875" style="81" customWidth="1"/>
    <col min="12549" max="12550" width="7.54296875" style="81" customWidth="1"/>
    <col min="12551" max="12551" width="1.54296875" style="81" customWidth="1"/>
    <col min="12552" max="12552" width="6.54296875" style="81" customWidth="1"/>
    <col min="12553" max="12553" width="7.54296875" style="81" customWidth="1"/>
    <col min="12554" max="12554" width="1.54296875" style="81" customWidth="1"/>
    <col min="12555" max="12555" width="6.54296875" style="81" customWidth="1"/>
    <col min="12556" max="12556" width="7.54296875" style="81" customWidth="1"/>
    <col min="12557" max="12557" width="1.54296875" style="81" customWidth="1"/>
    <col min="12558" max="12558" width="6.54296875" style="81" customWidth="1"/>
    <col min="12559" max="12559" width="7.54296875" style="81" customWidth="1"/>
    <col min="12560" max="12560" width="1.54296875" style="81" customWidth="1"/>
    <col min="12561" max="12561" width="6.54296875" style="81" customWidth="1"/>
    <col min="12562" max="12562" width="7.54296875" style="81" customWidth="1"/>
    <col min="12563" max="12563" width="1.54296875" style="81" customWidth="1"/>
    <col min="12564" max="12564" width="6.54296875" style="81" customWidth="1"/>
    <col min="12565" max="12565" width="9.1796875" style="81" customWidth="1"/>
    <col min="12566" max="12566" width="1.81640625" style="81" customWidth="1"/>
    <col min="12567" max="12568" width="9.1796875" style="81" customWidth="1"/>
    <col min="12569" max="12569" width="1.81640625" style="81" customWidth="1"/>
    <col min="12570" max="12570" width="6.54296875" style="81" customWidth="1"/>
    <col min="12571" max="12571" width="9.1796875" style="81" customWidth="1"/>
    <col min="12572" max="12572" width="1.54296875" style="81" customWidth="1"/>
    <col min="12573" max="12800" width="9.1796875" style="81"/>
    <col min="12801" max="12801" width="10.81640625" style="81" customWidth="1"/>
    <col min="12802" max="12803" width="7.54296875" style="81" customWidth="1"/>
    <col min="12804" max="12804" width="1.54296875" style="81" customWidth="1"/>
    <col min="12805" max="12806" width="7.54296875" style="81" customWidth="1"/>
    <col min="12807" max="12807" width="1.54296875" style="81" customWidth="1"/>
    <col min="12808" max="12808" width="6.54296875" style="81" customWidth="1"/>
    <col min="12809" max="12809" width="7.54296875" style="81" customWidth="1"/>
    <col min="12810" max="12810" width="1.54296875" style="81" customWidth="1"/>
    <col min="12811" max="12811" width="6.54296875" style="81" customWidth="1"/>
    <col min="12812" max="12812" width="7.54296875" style="81" customWidth="1"/>
    <col min="12813" max="12813" width="1.54296875" style="81" customWidth="1"/>
    <col min="12814" max="12814" width="6.54296875" style="81" customWidth="1"/>
    <col min="12815" max="12815" width="7.54296875" style="81" customWidth="1"/>
    <col min="12816" max="12816" width="1.54296875" style="81" customWidth="1"/>
    <col min="12817" max="12817" width="6.54296875" style="81" customWidth="1"/>
    <col min="12818" max="12818" width="7.54296875" style="81" customWidth="1"/>
    <col min="12819" max="12819" width="1.54296875" style="81" customWidth="1"/>
    <col min="12820" max="12820" width="6.54296875" style="81" customWidth="1"/>
    <col min="12821" max="12821" width="9.1796875" style="81" customWidth="1"/>
    <col min="12822" max="12822" width="1.81640625" style="81" customWidth="1"/>
    <col min="12823" max="12824" width="9.1796875" style="81" customWidth="1"/>
    <col min="12825" max="12825" width="1.81640625" style="81" customWidth="1"/>
    <col min="12826" max="12826" width="6.54296875" style="81" customWidth="1"/>
    <col min="12827" max="12827" width="9.1796875" style="81" customWidth="1"/>
    <col min="12828" max="12828" width="1.54296875" style="81" customWidth="1"/>
    <col min="12829" max="13056" width="9.1796875" style="81"/>
    <col min="13057" max="13057" width="10.81640625" style="81" customWidth="1"/>
    <col min="13058" max="13059" width="7.54296875" style="81" customWidth="1"/>
    <col min="13060" max="13060" width="1.54296875" style="81" customWidth="1"/>
    <col min="13061" max="13062" width="7.54296875" style="81" customWidth="1"/>
    <col min="13063" max="13063" width="1.54296875" style="81" customWidth="1"/>
    <col min="13064" max="13064" width="6.54296875" style="81" customWidth="1"/>
    <col min="13065" max="13065" width="7.54296875" style="81" customWidth="1"/>
    <col min="13066" max="13066" width="1.54296875" style="81" customWidth="1"/>
    <col min="13067" max="13067" width="6.54296875" style="81" customWidth="1"/>
    <col min="13068" max="13068" width="7.54296875" style="81" customWidth="1"/>
    <col min="13069" max="13069" width="1.54296875" style="81" customWidth="1"/>
    <col min="13070" max="13070" width="6.54296875" style="81" customWidth="1"/>
    <col min="13071" max="13071" width="7.54296875" style="81" customWidth="1"/>
    <col min="13072" max="13072" width="1.54296875" style="81" customWidth="1"/>
    <col min="13073" max="13073" width="6.54296875" style="81" customWidth="1"/>
    <col min="13074" max="13074" width="7.54296875" style="81" customWidth="1"/>
    <col min="13075" max="13075" width="1.54296875" style="81" customWidth="1"/>
    <col min="13076" max="13076" width="6.54296875" style="81" customWidth="1"/>
    <col min="13077" max="13077" width="9.1796875" style="81" customWidth="1"/>
    <col min="13078" max="13078" width="1.81640625" style="81" customWidth="1"/>
    <col min="13079" max="13080" width="9.1796875" style="81" customWidth="1"/>
    <col min="13081" max="13081" width="1.81640625" style="81" customWidth="1"/>
    <col min="13082" max="13082" width="6.54296875" style="81" customWidth="1"/>
    <col min="13083" max="13083" width="9.1796875" style="81" customWidth="1"/>
    <col min="13084" max="13084" width="1.54296875" style="81" customWidth="1"/>
    <col min="13085" max="13312" width="9.1796875" style="81"/>
    <col min="13313" max="13313" width="10.81640625" style="81" customWidth="1"/>
    <col min="13314" max="13315" width="7.54296875" style="81" customWidth="1"/>
    <col min="13316" max="13316" width="1.54296875" style="81" customWidth="1"/>
    <col min="13317" max="13318" width="7.54296875" style="81" customWidth="1"/>
    <col min="13319" max="13319" width="1.54296875" style="81" customWidth="1"/>
    <col min="13320" max="13320" width="6.54296875" style="81" customWidth="1"/>
    <col min="13321" max="13321" width="7.54296875" style="81" customWidth="1"/>
    <col min="13322" max="13322" width="1.54296875" style="81" customWidth="1"/>
    <col min="13323" max="13323" width="6.54296875" style="81" customWidth="1"/>
    <col min="13324" max="13324" width="7.54296875" style="81" customWidth="1"/>
    <col min="13325" max="13325" width="1.54296875" style="81" customWidth="1"/>
    <col min="13326" max="13326" width="6.54296875" style="81" customWidth="1"/>
    <col min="13327" max="13327" width="7.54296875" style="81" customWidth="1"/>
    <col min="13328" max="13328" width="1.54296875" style="81" customWidth="1"/>
    <col min="13329" max="13329" width="6.54296875" style="81" customWidth="1"/>
    <col min="13330" max="13330" width="7.54296875" style="81" customWidth="1"/>
    <col min="13331" max="13331" width="1.54296875" style="81" customWidth="1"/>
    <col min="13332" max="13332" width="6.54296875" style="81" customWidth="1"/>
    <col min="13333" max="13333" width="9.1796875" style="81" customWidth="1"/>
    <col min="13334" max="13334" width="1.81640625" style="81" customWidth="1"/>
    <col min="13335" max="13336" width="9.1796875" style="81" customWidth="1"/>
    <col min="13337" max="13337" width="1.81640625" style="81" customWidth="1"/>
    <col min="13338" max="13338" width="6.54296875" style="81" customWidth="1"/>
    <col min="13339" max="13339" width="9.1796875" style="81" customWidth="1"/>
    <col min="13340" max="13340" width="1.54296875" style="81" customWidth="1"/>
    <col min="13341" max="13568" width="9.1796875" style="81"/>
    <col min="13569" max="13569" width="10.81640625" style="81" customWidth="1"/>
    <col min="13570" max="13571" width="7.54296875" style="81" customWidth="1"/>
    <col min="13572" max="13572" width="1.54296875" style="81" customWidth="1"/>
    <col min="13573" max="13574" width="7.54296875" style="81" customWidth="1"/>
    <col min="13575" max="13575" width="1.54296875" style="81" customWidth="1"/>
    <col min="13576" max="13576" width="6.54296875" style="81" customWidth="1"/>
    <col min="13577" max="13577" width="7.54296875" style="81" customWidth="1"/>
    <col min="13578" max="13578" width="1.54296875" style="81" customWidth="1"/>
    <col min="13579" max="13579" width="6.54296875" style="81" customWidth="1"/>
    <col min="13580" max="13580" width="7.54296875" style="81" customWidth="1"/>
    <col min="13581" max="13581" width="1.54296875" style="81" customWidth="1"/>
    <col min="13582" max="13582" width="6.54296875" style="81" customWidth="1"/>
    <col min="13583" max="13583" width="7.54296875" style="81" customWidth="1"/>
    <col min="13584" max="13584" width="1.54296875" style="81" customWidth="1"/>
    <col min="13585" max="13585" width="6.54296875" style="81" customWidth="1"/>
    <col min="13586" max="13586" width="7.54296875" style="81" customWidth="1"/>
    <col min="13587" max="13587" width="1.54296875" style="81" customWidth="1"/>
    <col min="13588" max="13588" width="6.54296875" style="81" customWidth="1"/>
    <col min="13589" max="13589" width="9.1796875" style="81" customWidth="1"/>
    <col min="13590" max="13590" width="1.81640625" style="81" customWidth="1"/>
    <col min="13591" max="13592" width="9.1796875" style="81" customWidth="1"/>
    <col min="13593" max="13593" width="1.81640625" style="81" customWidth="1"/>
    <col min="13594" max="13594" width="6.54296875" style="81" customWidth="1"/>
    <col min="13595" max="13595" width="9.1796875" style="81" customWidth="1"/>
    <col min="13596" max="13596" width="1.54296875" style="81" customWidth="1"/>
    <col min="13597" max="13824" width="9.1796875" style="81"/>
    <col min="13825" max="13825" width="10.81640625" style="81" customWidth="1"/>
    <col min="13826" max="13827" width="7.54296875" style="81" customWidth="1"/>
    <col min="13828" max="13828" width="1.54296875" style="81" customWidth="1"/>
    <col min="13829" max="13830" width="7.54296875" style="81" customWidth="1"/>
    <col min="13831" max="13831" width="1.54296875" style="81" customWidth="1"/>
    <col min="13832" max="13832" width="6.54296875" style="81" customWidth="1"/>
    <col min="13833" max="13833" width="7.54296875" style="81" customWidth="1"/>
    <col min="13834" max="13834" width="1.54296875" style="81" customWidth="1"/>
    <col min="13835" max="13835" width="6.54296875" style="81" customWidth="1"/>
    <col min="13836" max="13836" width="7.54296875" style="81" customWidth="1"/>
    <col min="13837" max="13837" width="1.54296875" style="81" customWidth="1"/>
    <col min="13838" max="13838" width="6.54296875" style="81" customWidth="1"/>
    <col min="13839" max="13839" width="7.54296875" style="81" customWidth="1"/>
    <col min="13840" max="13840" width="1.54296875" style="81" customWidth="1"/>
    <col min="13841" max="13841" width="6.54296875" style="81" customWidth="1"/>
    <col min="13842" max="13842" width="7.54296875" style="81" customWidth="1"/>
    <col min="13843" max="13843" width="1.54296875" style="81" customWidth="1"/>
    <col min="13844" max="13844" width="6.54296875" style="81" customWidth="1"/>
    <col min="13845" max="13845" width="9.1796875" style="81" customWidth="1"/>
    <col min="13846" max="13846" width="1.81640625" style="81" customWidth="1"/>
    <col min="13847" max="13848" width="9.1796875" style="81" customWidth="1"/>
    <col min="13849" max="13849" width="1.81640625" style="81" customWidth="1"/>
    <col min="13850" max="13850" width="6.54296875" style="81" customWidth="1"/>
    <col min="13851" max="13851" width="9.1796875" style="81" customWidth="1"/>
    <col min="13852" max="13852" width="1.54296875" style="81" customWidth="1"/>
    <col min="13853" max="14080" width="9.1796875" style="81"/>
    <col min="14081" max="14081" width="10.81640625" style="81" customWidth="1"/>
    <col min="14082" max="14083" width="7.54296875" style="81" customWidth="1"/>
    <col min="14084" max="14084" width="1.54296875" style="81" customWidth="1"/>
    <col min="14085" max="14086" width="7.54296875" style="81" customWidth="1"/>
    <col min="14087" max="14087" width="1.54296875" style="81" customWidth="1"/>
    <col min="14088" max="14088" width="6.54296875" style="81" customWidth="1"/>
    <col min="14089" max="14089" width="7.54296875" style="81" customWidth="1"/>
    <col min="14090" max="14090" width="1.54296875" style="81" customWidth="1"/>
    <col min="14091" max="14091" width="6.54296875" style="81" customWidth="1"/>
    <col min="14092" max="14092" width="7.54296875" style="81" customWidth="1"/>
    <col min="14093" max="14093" width="1.54296875" style="81" customWidth="1"/>
    <col min="14094" max="14094" width="6.54296875" style="81" customWidth="1"/>
    <col min="14095" max="14095" width="7.54296875" style="81" customWidth="1"/>
    <col min="14096" max="14096" width="1.54296875" style="81" customWidth="1"/>
    <col min="14097" max="14097" width="6.54296875" style="81" customWidth="1"/>
    <col min="14098" max="14098" width="7.54296875" style="81" customWidth="1"/>
    <col min="14099" max="14099" width="1.54296875" style="81" customWidth="1"/>
    <col min="14100" max="14100" width="6.54296875" style="81" customWidth="1"/>
    <col min="14101" max="14101" width="9.1796875" style="81" customWidth="1"/>
    <col min="14102" max="14102" width="1.81640625" style="81" customWidth="1"/>
    <col min="14103" max="14104" width="9.1796875" style="81" customWidth="1"/>
    <col min="14105" max="14105" width="1.81640625" style="81" customWidth="1"/>
    <col min="14106" max="14106" width="6.54296875" style="81" customWidth="1"/>
    <col min="14107" max="14107" width="9.1796875" style="81" customWidth="1"/>
    <col min="14108" max="14108" width="1.54296875" style="81" customWidth="1"/>
    <col min="14109" max="14336" width="9.1796875" style="81"/>
    <col min="14337" max="14337" width="10.81640625" style="81" customWidth="1"/>
    <col min="14338" max="14339" width="7.54296875" style="81" customWidth="1"/>
    <col min="14340" max="14340" width="1.54296875" style="81" customWidth="1"/>
    <col min="14341" max="14342" width="7.54296875" style="81" customWidth="1"/>
    <col min="14343" max="14343" width="1.54296875" style="81" customWidth="1"/>
    <col min="14344" max="14344" width="6.54296875" style="81" customWidth="1"/>
    <col min="14345" max="14345" width="7.54296875" style="81" customWidth="1"/>
    <col min="14346" max="14346" width="1.54296875" style="81" customWidth="1"/>
    <col min="14347" max="14347" width="6.54296875" style="81" customWidth="1"/>
    <col min="14348" max="14348" width="7.54296875" style="81" customWidth="1"/>
    <col min="14349" max="14349" width="1.54296875" style="81" customWidth="1"/>
    <col min="14350" max="14350" width="6.54296875" style="81" customWidth="1"/>
    <col min="14351" max="14351" width="7.54296875" style="81" customWidth="1"/>
    <col min="14352" max="14352" width="1.54296875" style="81" customWidth="1"/>
    <col min="14353" max="14353" width="6.54296875" style="81" customWidth="1"/>
    <col min="14354" max="14354" width="7.54296875" style="81" customWidth="1"/>
    <col min="14355" max="14355" width="1.54296875" style="81" customWidth="1"/>
    <col min="14356" max="14356" width="6.54296875" style="81" customWidth="1"/>
    <col min="14357" max="14357" width="9.1796875" style="81" customWidth="1"/>
    <col min="14358" max="14358" width="1.81640625" style="81" customWidth="1"/>
    <col min="14359" max="14360" width="9.1796875" style="81" customWidth="1"/>
    <col min="14361" max="14361" width="1.81640625" style="81" customWidth="1"/>
    <col min="14362" max="14362" width="6.54296875" style="81" customWidth="1"/>
    <col min="14363" max="14363" width="9.1796875" style="81" customWidth="1"/>
    <col min="14364" max="14364" width="1.54296875" style="81" customWidth="1"/>
    <col min="14365" max="14592" width="9.1796875" style="81"/>
    <col min="14593" max="14593" width="10.81640625" style="81" customWidth="1"/>
    <col min="14594" max="14595" width="7.54296875" style="81" customWidth="1"/>
    <col min="14596" max="14596" width="1.54296875" style="81" customWidth="1"/>
    <col min="14597" max="14598" width="7.54296875" style="81" customWidth="1"/>
    <col min="14599" max="14599" width="1.54296875" style="81" customWidth="1"/>
    <col min="14600" max="14600" width="6.54296875" style="81" customWidth="1"/>
    <col min="14601" max="14601" width="7.54296875" style="81" customWidth="1"/>
    <col min="14602" max="14602" width="1.54296875" style="81" customWidth="1"/>
    <col min="14603" max="14603" width="6.54296875" style="81" customWidth="1"/>
    <col min="14604" max="14604" width="7.54296875" style="81" customWidth="1"/>
    <col min="14605" max="14605" width="1.54296875" style="81" customWidth="1"/>
    <col min="14606" max="14606" width="6.54296875" style="81" customWidth="1"/>
    <col min="14607" max="14607" width="7.54296875" style="81" customWidth="1"/>
    <col min="14608" max="14608" width="1.54296875" style="81" customWidth="1"/>
    <col min="14609" max="14609" width="6.54296875" style="81" customWidth="1"/>
    <col min="14610" max="14610" width="7.54296875" style="81" customWidth="1"/>
    <col min="14611" max="14611" width="1.54296875" style="81" customWidth="1"/>
    <col min="14612" max="14612" width="6.54296875" style="81" customWidth="1"/>
    <col min="14613" max="14613" width="9.1796875" style="81" customWidth="1"/>
    <col min="14614" max="14614" width="1.81640625" style="81" customWidth="1"/>
    <col min="14615" max="14616" width="9.1796875" style="81" customWidth="1"/>
    <col min="14617" max="14617" width="1.81640625" style="81" customWidth="1"/>
    <col min="14618" max="14618" width="6.54296875" style="81" customWidth="1"/>
    <col min="14619" max="14619" width="9.1796875" style="81" customWidth="1"/>
    <col min="14620" max="14620" width="1.54296875" style="81" customWidth="1"/>
    <col min="14621" max="14848" width="9.1796875" style="81"/>
    <col min="14849" max="14849" width="10.81640625" style="81" customWidth="1"/>
    <col min="14850" max="14851" width="7.54296875" style="81" customWidth="1"/>
    <col min="14852" max="14852" width="1.54296875" style="81" customWidth="1"/>
    <col min="14853" max="14854" width="7.54296875" style="81" customWidth="1"/>
    <col min="14855" max="14855" width="1.54296875" style="81" customWidth="1"/>
    <col min="14856" max="14856" width="6.54296875" style="81" customWidth="1"/>
    <col min="14857" max="14857" width="7.54296875" style="81" customWidth="1"/>
    <col min="14858" max="14858" width="1.54296875" style="81" customWidth="1"/>
    <col min="14859" max="14859" width="6.54296875" style="81" customWidth="1"/>
    <col min="14860" max="14860" width="7.54296875" style="81" customWidth="1"/>
    <col min="14861" max="14861" width="1.54296875" style="81" customWidth="1"/>
    <col min="14862" max="14862" width="6.54296875" style="81" customWidth="1"/>
    <col min="14863" max="14863" width="7.54296875" style="81" customWidth="1"/>
    <col min="14864" max="14864" width="1.54296875" style="81" customWidth="1"/>
    <col min="14865" max="14865" width="6.54296875" style="81" customWidth="1"/>
    <col min="14866" max="14866" width="7.54296875" style="81" customWidth="1"/>
    <col min="14867" max="14867" width="1.54296875" style="81" customWidth="1"/>
    <col min="14868" max="14868" width="6.54296875" style="81" customWidth="1"/>
    <col min="14869" max="14869" width="9.1796875" style="81" customWidth="1"/>
    <col min="14870" max="14870" width="1.81640625" style="81" customWidth="1"/>
    <col min="14871" max="14872" width="9.1796875" style="81" customWidth="1"/>
    <col min="14873" max="14873" width="1.81640625" style="81" customWidth="1"/>
    <col min="14874" max="14874" width="6.54296875" style="81" customWidth="1"/>
    <col min="14875" max="14875" width="9.1796875" style="81" customWidth="1"/>
    <col min="14876" max="14876" width="1.54296875" style="81" customWidth="1"/>
    <col min="14877" max="15104" width="9.1796875" style="81"/>
    <col min="15105" max="15105" width="10.81640625" style="81" customWidth="1"/>
    <col min="15106" max="15107" width="7.54296875" style="81" customWidth="1"/>
    <col min="15108" max="15108" width="1.54296875" style="81" customWidth="1"/>
    <col min="15109" max="15110" width="7.54296875" style="81" customWidth="1"/>
    <col min="15111" max="15111" width="1.54296875" style="81" customWidth="1"/>
    <col min="15112" max="15112" width="6.54296875" style="81" customWidth="1"/>
    <col min="15113" max="15113" width="7.54296875" style="81" customWidth="1"/>
    <col min="15114" max="15114" width="1.54296875" style="81" customWidth="1"/>
    <col min="15115" max="15115" width="6.54296875" style="81" customWidth="1"/>
    <col min="15116" max="15116" width="7.54296875" style="81" customWidth="1"/>
    <col min="15117" max="15117" width="1.54296875" style="81" customWidth="1"/>
    <col min="15118" max="15118" width="6.54296875" style="81" customWidth="1"/>
    <col min="15119" max="15119" width="7.54296875" style="81" customWidth="1"/>
    <col min="15120" max="15120" width="1.54296875" style="81" customWidth="1"/>
    <col min="15121" max="15121" width="6.54296875" style="81" customWidth="1"/>
    <col min="15122" max="15122" width="7.54296875" style="81" customWidth="1"/>
    <col min="15123" max="15123" width="1.54296875" style="81" customWidth="1"/>
    <col min="15124" max="15124" width="6.54296875" style="81" customWidth="1"/>
    <col min="15125" max="15125" width="9.1796875" style="81" customWidth="1"/>
    <col min="15126" max="15126" width="1.81640625" style="81" customWidth="1"/>
    <col min="15127" max="15128" width="9.1796875" style="81" customWidth="1"/>
    <col min="15129" max="15129" width="1.81640625" style="81" customWidth="1"/>
    <col min="15130" max="15130" width="6.54296875" style="81" customWidth="1"/>
    <col min="15131" max="15131" width="9.1796875" style="81" customWidth="1"/>
    <col min="15132" max="15132" width="1.54296875" style="81" customWidth="1"/>
    <col min="15133" max="15360" width="9.1796875" style="81"/>
    <col min="15361" max="15361" width="10.81640625" style="81" customWidth="1"/>
    <col min="15362" max="15363" width="7.54296875" style="81" customWidth="1"/>
    <col min="15364" max="15364" width="1.54296875" style="81" customWidth="1"/>
    <col min="15365" max="15366" width="7.54296875" style="81" customWidth="1"/>
    <col min="15367" max="15367" width="1.54296875" style="81" customWidth="1"/>
    <col min="15368" max="15368" width="6.54296875" style="81" customWidth="1"/>
    <col min="15369" max="15369" width="7.54296875" style="81" customWidth="1"/>
    <col min="15370" max="15370" width="1.54296875" style="81" customWidth="1"/>
    <col min="15371" max="15371" width="6.54296875" style="81" customWidth="1"/>
    <col min="15372" max="15372" width="7.54296875" style="81" customWidth="1"/>
    <col min="15373" max="15373" width="1.54296875" style="81" customWidth="1"/>
    <col min="15374" max="15374" width="6.54296875" style="81" customWidth="1"/>
    <col min="15375" max="15375" width="7.54296875" style="81" customWidth="1"/>
    <col min="15376" max="15376" width="1.54296875" style="81" customWidth="1"/>
    <col min="15377" max="15377" width="6.54296875" style="81" customWidth="1"/>
    <col min="15378" max="15378" width="7.54296875" style="81" customWidth="1"/>
    <col min="15379" max="15379" width="1.54296875" style="81" customWidth="1"/>
    <col min="15380" max="15380" width="6.54296875" style="81" customWidth="1"/>
    <col min="15381" max="15381" width="9.1796875" style="81" customWidth="1"/>
    <col min="15382" max="15382" width="1.81640625" style="81" customWidth="1"/>
    <col min="15383" max="15384" width="9.1796875" style="81" customWidth="1"/>
    <col min="15385" max="15385" width="1.81640625" style="81" customWidth="1"/>
    <col min="15386" max="15386" width="6.54296875" style="81" customWidth="1"/>
    <col min="15387" max="15387" width="9.1796875" style="81" customWidth="1"/>
    <col min="15388" max="15388" width="1.54296875" style="81" customWidth="1"/>
    <col min="15389" max="15616" width="9.1796875" style="81"/>
    <col min="15617" max="15617" width="10.81640625" style="81" customWidth="1"/>
    <col min="15618" max="15619" width="7.54296875" style="81" customWidth="1"/>
    <col min="15620" max="15620" width="1.54296875" style="81" customWidth="1"/>
    <col min="15621" max="15622" width="7.54296875" style="81" customWidth="1"/>
    <col min="15623" max="15623" width="1.54296875" style="81" customWidth="1"/>
    <col min="15624" max="15624" width="6.54296875" style="81" customWidth="1"/>
    <col min="15625" max="15625" width="7.54296875" style="81" customWidth="1"/>
    <col min="15626" max="15626" width="1.54296875" style="81" customWidth="1"/>
    <col min="15627" max="15627" width="6.54296875" style="81" customWidth="1"/>
    <col min="15628" max="15628" width="7.54296875" style="81" customWidth="1"/>
    <col min="15629" max="15629" width="1.54296875" style="81" customWidth="1"/>
    <col min="15630" max="15630" width="6.54296875" style="81" customWidth="1"/>
    <col min="15631" max="15631" width="7.54296875" style="81" customWidth="1"/>
    <col min="15632" max="15632" width="1.54296875" style="81" customWidth="1"/>
    <col min="15633" max="15633" width="6.54296875" style="81" customWidth="1"/>
    <col min="15634" max="15634" width="7.54296875" style="81" customWidth="1"/>
    <col min="15635" max="15635" width="1.54296875" style="81" customWidth="1"/>
    <col min="15636" max="15636" width="6.54296875" style="81" customWidth="1"/>
    <col min="15637" max="15637" width="9.1796875" style="81" customWidth="1"/>
    <col min="15638" max="15638" width="1.81640625" style="81" customWidth="1"/>
    <col min="15639" max="15640" width="9.1796875" style="81" customWidth="1"/>
    <col min="15641" max="15641" width="1.81640625" style="81" customWidth="1"/>
    <col min="15642" max="15642" width="6.54296875" style="81" customWidth="1"/>
    <col min="15643" max="15643" width="9.1796875" style="81" customWidth="1"/>
    <col min="15644" max="15644" width="1.54296875" style="81" customWidth="1"/>
    <col min="15645" max="15872" width="9.1796875" style="81"/>
    <col min="15873" max="15873" width="10.81640625" style="81" customWidth="1"/>
    <col min="15874" max="15875" width="7.54296875" style="81" customWidth="1"/>
    <col min="15876" max="15876" width="1.54296875" style="81" customWidth="1"/>
    <col min="15877" max="15878" width="7.54296875" style="81" customWidth="1"/>
    <col min="15879" max="15879" width="1.54296875" style="81" customWidth="1"/>
    <col min="15880" max="15880" width="6.54296875" style="81" customWidth="1"/>
    <col min="15881" max="15881" width="7.54296875" style="81" customWidth="1"/>
    <col min="15882" max="15882" width="1.54296875" style="81" customWidth="1"/>
    <col min="15883" max="15883" width="6.54296875" style="81" customWidth="1"/>
    <col min="15884" max="15884" width="7.54296875" style="81" customWidth="1"/>
    <col min="15885" max="15885" width="1.54296875" style="81" customWidth="1"/>
    <col min="15886" max="15886" width="6.54296875" style="81" customWidth="1"/>
    <col min="15887" max="15887" width="7.54296875" style="81" customWidth="1"/>
    <col min="15888" max="15888" width="1.54296875" style="81" customWidth="1"/>
    <col min="15889" max="15889" width="6.54296875" style="81" customWidth="1"/>
    <col min="15890" max="15890" width="7.54296875" style="81" customWidth="1"/>
    <col min="15891" max="15891" width="1.54296875" style="81" customWidth="1"/>
    <col min="15892" max="15892" width="6.54296875" style="81" customWidth="1"/>
    <col min="15893" max="15893" width="9.1796875" style="81" customWidth="1"/>
    <col min="15894" max="15894" width="1.81640625" style="81" customWidth="1"/>
    <col min="15895" max="15896" width="9.1796875" style="81" customWidth="1"/>
    <col min="15897" max="15897" width="1.81640625" style="81" customWidth="1"/>
    <col min="15898" max="15898" width="6.54296875" style="81" customWidth="1"/>
    <col min="15899" max="15899" width="9.1796875" style="81" customWidth="1"/>
    <col min="15900" max="15900" width="1.54296875" style="81" customWidth="1"/>
    <col min="15901" max="16128" width="9.1796875" style="81"/>
    <col min="16129" max="16129" width="10.81640625" style="81" customWidth="1"/>
    <col min="16130" max="16131" width="7.54296875" style="81" customWidth="1"/>
    <col min="16132" max="16132" width="1.54296875" style="81" customWidth="1"/>
    <col min="16133" max="16134" width="7.54296875" style="81" customWidth="1"/>
    <col min="16135" max="16135" width="1.54296875" style="81" customWidth="1"/>
    <col min="16136" max="16136" width="6.54296875" style="81" customWidth="1"/>
    <col min="16137" max="16137" width="7.54296875" style="81" customWidth="1"/>
    <col min="16138" max="16138" width="1.54296875" style="81" customWidth="1"/>
    <col min="16139" max="16139" width="6.54296875" style="81" customWidth="1"/>
    <col min="16140" max="16140" width="7.54296875" style="81" customWidth="1"/>
    <col min="16141" max="16141" width="1.54296875" style="81" customWidth="1"/>
    <col min="16142" max="16142" width="6.54296875" style="81" customWidth="1"/>
    <col min="16143" max="16143" width="7.54296875" style="81" customWidth="1"/>
    <col min="16144" max="16144" width="1.54296875" style="81" customWidth="1"/>
    <col min="16145" max="16145" width="6.54296875" style="81" customWidth="1"/>
    <col min="16146" max="16146" width="7.54296875" style="81" customWidth="1"/>
    <col min="16147" max="16147" width="1.54296875" style="81" customWidth="1"/>
    <col min="16148" max="16148" width="6.54296875" style="81" customWidth="1"/>
    <col min="16149" max="16149" width="9.1796875" style="81" customWidth="1"/>
    <col min="16150" max="16150" width="1.81640625" style="81" customWidth="1"/>
    <col min="16151" max="16152" width="9.1796875" style="81" customWidth="1"/>
    <col min="16153" max="16153" width="1.81640625" style="81" customWidth="1"/>
    <col min="16154" max="16154" width="6.54296875" style="81" customWidth="1"/>
    <col min="16155" max="16155" width="9.1796875" style="81" customWidth="1"/>
    <col min="16156" max="16156" width="1.54296875" style="81" customWidth="1"/>
    <col min="16157" max="16384" width="9.1796875" style="81"/>
  </cols>
  <sheetData>
    <row r="1" spans="1:28">
      <c r="A1" s="81" t="s">
        <v>438</v>
      </c>
    </row>
    <row r="2" spans="1:28">
      <c r="A2" s="81" t="s">
        <v>452</v>
      </c>
      <c r="E2" s="115"/>
      <c r="F2" s="104"/>
    </row>
    <row r="3" spans="1:28" ht="10.5" customHeight="1"/>
    <row r="4" spans="1:28" ht="13" customHeight="1">
      <c r="A4" s="33" t="s">
        <v>1887</v>
      </c>
    </row>
    <row r="5" spans="1:28" ht="13" customHeight="1" thickBot="1">
      <c r="L5" s="88"/>
      <c r="O5" s="88"/>
      <c r="P5" s="88"/>
      <c r="R5" s="88"/>
      <c r="S5" s="88"/>
    </row>
    <row r="6" spans="1:28" ht="13" customHeight="1">
      <c r="A6" s="83"/>
      <c r="B6" s="107"/>
      <c r="C6" s="84"/>
      <c r="D6" s="83"/>
      <c r="E6" s="107"/>
      <c r="F6" s="84"/>
      <c r="G6" s="83"/>
      <c r="H6" s="107"/>
      <c r="I6" s="84"/>
      <c r="J6" s="84"/>
      <c r="K6" s="107"/>
      <c r="L6" s="84"/>
      <c r="M6" s="83"/>
      <c r="N6" s="107"/>
      <c r="O6" s="84"/>
      <c r="P6" s="84"/>
      <c r="Q6" s="107"/>
      <c r="R6" s="84"/>
      <c r="S6" s="84"/>
      <c r="T6" s="84"/>
      <c r="U6" s="84"/>
      <c r="V6" s="84"/>
      <c r="W6" s="84"/>
      <c r="X6" s="84"/>
      <c r="Y6" s="84"/>
      <c r="Z6" s="84"/>
      <c r="AA6" s="84"/>
      <c r="AB6" s="84"/>
    </row>
    <row r="7" spans="1:28" ht="13" customHeight="1">
      <c r="A7" s="94" t="s">
        <v>1293</v>
      </c>
      <c r="B7" s="1094" t="s">
        <v>1195</v>
      </c>
      <c r="C7" s="1094"/>
      <c r="D7" s="94"/>
      <c r="E7" s="1094" t="s">
        <v>1115</v>
      </c>
      <c r="F7" s="1094"/>
      <c r="G7" s="94"/>
      <c r="H7" s="1094" t="s">
        <v>1294</v>
      </c>
      <c r="I7" s="1094"/>
      <c r="J7" s="101"/>
      <c r="K7" s="1094" t="s">
        <v>1295</v>
      </c>
      <c r="L7" s="1094"/>
      <c r="M7" s="94"/>
      <c r="N7" s="1094" t="s">
        <v>1296</v>
      </c>
      <c r="O7" s="1094"/>
      <c r="Q7" s="1096" t="s">
        <v>1297</v>
      </c>
      <c r="R7" s="1094"/>
      <c r="T7" s="1094" t="s">
        <v>1298</v>
      </c>
      <c r="U7" s="1094"/>
      <c r="V7" s="727"/>
      <c r="W7" s="1096" t="s">
        <v>1871</v>
      </c>
      <c r="X7" s="1094"/>
      <c r="Z7" s="1094" t="s">
        <v>1299</v>
      </c>
      <c r="AA7" s="1094"/>
    </row>
    <row r="8" spans="1:28" ht="13" customHeight="1">
      <c r="A8" s="81" t="s">
        <v>1300</v>
      </c>
      <c r="B8" s="110" t="s">
        <v>388</v>
      </c>
      <c r="C8" s="85" t="s">
        <v>389</v>
      </c>
      <c r="D8" s="94"/>
      <c r="E8" s="110" t="s">
        <v>388</v>
      </c>
      <c r="F8" s="85" t="s">
        <v>389</v>
      </c>
      <c r="G8" s="94"/>
      <c r="H8" s="110" t="s">
        <v>388</v>
      </c>
      <c r="I8" s="85" t="s">
        <v>389</v>
      </c>
      <c r="J8" s="85"/>
      <c r="K8" s="110" t="s">
        <v>388</v>
      </c>
      <c r="L8" s="85" t="s">
        <v>389</v>
      </c>
      <c r="M8" s="94"/>
      <c r="N8" s="110" t="s">
        <v>388</v>
      </c>
      <c r="O8" s="85" t="s">
        <v>389</v>
      </c>
      <c r="Q8" s="110" t="s">
        <v>388</v>
      </c>
      <c r="R8" s="85" t="s">
        <v>389</v>
      </c>
      <c r="T8" s="110" t="s">
        <v>388</v>
      </c>
      <c r="U8" s="85" t="s">
        <v>389</v>
      </c>
      <c r="V8" s="111"/>
      <c r="W8" s="110" t="s">
        <v>388</v>
      </c>
      <c r="X8" s="85" t="s">
        <v>389</v>
      </c>
      <c r="Z8" s="110" t="s">
        <v>388</v>
      </c>
      <c r="AA8" s="85" t="s">
        <v>389</v>
      </c>
    </row>
    <row r="9" spans="1:28" ht="13" customHeight="1" thickBot="1">
      <c r="A9" s="86"/>
      <c r="B9" s="113"/>
      <c r="C9" s="82"/>
      <c r="D9" s="86"/>
      <c r="E9" s="113"/>
      <c r="F9" s="82"/>
      <c r="G9" s="86"/>
      <c r="H9" s="113"/>
      <c r="I9" s="82"/>
      <c r="J9" s="82"/>
      <c r="K9" s="113"/>
      <c r="L9" s="82"/>
      <c r="M9" s="86"/>
      <c r="N9" s="113"/>
      <c r="O9" s="82"/>
      <c r="P9" s="82"/>
      <c r="Q9" s="113"/>
      <c r="R9" s="82"/>
      <c r="S9" s="82"/>
      <c r="T9" s="82"/>
      <c r="U9" s="82"/>
      <c r="V9" s="82"/>
      <c r="W9" s="82"/>
      <c r="X9" s="82"/>
      <c r="Y9" s="82"/>
      <c r="Z9" s="82"/>
      <c r="AA9" s="82"/>
      <c r="AB9" s="82"/>
    </row>
    <row r="10" spans="1:28" ht="13" customHeight="1">
      <c r="A10" s="94"/>
      <c r="B10" s="114"/>
      <c r="C10" s="101"/>
      <c r="D10" s="94"/>
      <c r="E10" s="114"/>
      <c r="F10" s="101"/>
      <c r="G10" s="94"/>
      <c r="H10" s="114"/>
      <c r="I10" s="101"/>
      <c r="J10" s="101"/>
      <c r="K10" s="114"/>
      <c r="L10" s="101"/>
      <c r="M10" s="94"/>
      <c r="N10" s="114"/>
      <c r="O10" s="101"/>
      <c r="Q10" s="114"/>
      <c r="R10" s="101"/>
    </row>
    <row r="11" spans="1:28" ht="13" customHeight="1">
      <c r="A11" s="428" t="s">
        <v>148</v>
      </c>
      <c r="B11" s="450">
        <f>IF($A11&lt;&gt;0,SUM(B13:B21),"")</f>
        <v>23445</v>
      </c>
      <c r="C11" s="16">
        <f>IF($A11&lt;&gt;0,SUM(C13:C21),"")</f>
        <v>100</v>
      </c>
      <c r="D11" s="59"/>
      <c r="E11" s="450">
        <f>IF($A11&lt;&gt;0,SUM(E13:E21),"")</f>
        <v>14613</v>
      </c>
      <c r="F11" s="16">
        <f>IF($A11&lt;&gt;0,SUM(F13:F21),"")</f>
        <v>100</v>
      </c>
      <c r="G11" s="59"/>
      <c r="H11" s="450">
        <f>IF($A11&lt;&gt;0,SUM(H13:H21),"")</f>
        <v>2334</v>
      </c>
      <c r="I11" s="16">
        <f>IF($A11&lt;&gt;0,SUM(I13:I21),"")</f>
        <v>100</v>
      </c>
      <c r="J11" s="65"/>
      <c r="K11" s="450">
        <f>IF($A11&lt;&gt;0,SUM(K13:K21),"")</f>
        <v>1700</v>
      </c>
      <c r="L11" s="16">
        <f>IF($A11&lt;&gt;0,SUM(L13:L21),"")</f>
        <v>100</v>
      </c>
      <c r="M11" s="59"/>
      <c r="N11" s="450">
        <f>IF($A11&lt;&gt;0,SUM(N13:N21),"")</f>
        <v>1738</v>
      </c>
      <c r="O11" s="16">
        <f>IF($A11&lt;&gt;0,SUM(O13:O21),"")</f>
        <v>100</v>
      </c>
      <c r="P11" s="47"/>
      <c r="Q11" s="450">
        <f>IF($A11&lt;&gt;0,SUM(Q13:Q21),"")</f>
        <v>1120</v>
      </c>
      <c r="R11" s="16">
        <f>IF($A11&lt;&gt;0,SUM(R13:R21),"")</f>
        <v>100</v>
      </c>
      <c r="S11" s="47"/>
      <c r="T11" s="450">
        <f>IF($A11&lt;&gt;0,SUM(T13:T21),"")</f>
        <v>1094</v>
      </c>
      <c r="U11" s="16">
        <f>IF($A11&lt;&gt;0,SUM(U13:U21),"")</f>
        <v>100</v>
      </c>
      <c r="V11" s="16"/>
      <c r="W11" s="450">
        <f>IF($A11&lt;&gt;0,SUM(W13:W21),"")</f>
        <v>453</v>
      </c>
      <c r="X11" s="16">
        <f>IF($A11&lt;&gt;0,SUM(X13:X21),"")</f>
        <v>100</v>
      </c>
      <c r="Y11" s="47"/>
      <c r="Z11" s="450">
        <f>IF($A11&lt;&gt;0,SUM(Z13:Z21),"")</f>
        <v>393</v>
      </c>
      <c r="AA11" s="16">
        <f>IF($A11&lt;&gt;0,SUM(AA13:AA21),"")</f>
        <v>100</v>
      </c>
      <c r="AB11" s="47"/>
    </row>
    <row r="12" spans="1:28" ht="13" customHeight="1">
      <c r="A12" s="89"/>
      <c r="B12" s="156" t="str">
        <f>IF(A12&lt;&gt;"",E12+H12+K12+N12+Q12+T12+Z12,"")</f>
        <v/>
      </c>
      <c r="C12" s="101" t="str">
        <f>IF($A12&lt;&gt;0,B12/$B$11*100,"")</f>
        <v/>
      </c>
      <c r="D12" s="94"/>
      <c r="E12" s="156"/>
      <c r="F12" s="114" t="str">
        <f>IF(E12&lt;&gt;0,I12+L12+O12+R12+U12,"")</f>
        <v/>
      </c>
      <c r="G12" s="94"/>
      <c r="H12" s="156"/>
      <c r="I12" s="101" t="str">
        <f>IF(A12&lt;&gt;0,H12/B12*100,"")</f>
        <v/>
      </c>
      <c r="J12" s="101"/>
      <c r="K12" s="156"/>
      <c r="L12" s="101" t="str">
        <f>IF(A12&lt;&gt;0,K12/B12*100,"")</f>
        <v/>
      </c>
      <c r="M12" s="94"/>
      <c r="N12" s="156"/>
      <c r="O12" s="101" t="str">
        <f>IF(A12&lt;&gt;0,N12/B12*100,"")</f>
        <v/>
      </c>
      <c r="Q12" s="156"/>
      <c r="R12" s="101" t="str">
        <f>IF(A12&lt;&gt;0,Q12/B12*100,"")</f>
        <v/>
      </c>
      <c r="T12" s="154"/>
      <c r="W12" s="154"/>
      <c r="Z12" s="154"/>
    </row>
    <row r="13" spans="1:28" ht="13" customHeight="1">
      <c r="A13" s="52">
        <v>1</v>
      </c>
      <c r="B13" s="156">
        <f>IF(A13&lt;&gt;"",E13+H13+K13+N13+Q13+T13+W13+Z13,"")</f>
        <v>1081</v>
      </c>
      <c r="C13" s="101">
        <f t="shared" ref="C13:C21" si="0">IF($A13&lt;&gt;"",B13/$B$11*100,"")</f>
        <v>4.610791213478354</v>
      </c>
      <c r="D13" s="94"/>
      <c r="E13" s="875">
        <v>863</v>
      </c>
      <c r="F13" s="101">
        <f t="shared" ref="F13:F21" si="1">IF($A13&lt;&gt;"",E13/$E$11*100,"")</f>
        <v>5.9057004037500853</v>
      </c>
      <c r="G13" s="94"/>
      <c r="H13" s="875">
        <v>63</v>
      </c>
      <c r="I13" s="101">
        <f t="shared" ref="I13:I21" si="2">IF($A13&lt;&gt;"",H13/$H$11*100,"")</f>
        <v>2.6992287917737787</v>
      </c>
      <c r="J13" s="101"/>
      <c r="K13" s="875">
        <v>25</v>
      </c>
      <c r="L13" s="101">
        <f t="shared" ref="L13:L21" si="3">IF($A13&lt;&gt;"",K13/$K$11*100,"")</f>
        <v>1.4705882352941175</v>
      </c>
      <c r="M13" s="94"/>
      <c r="N13" s="875">
        <v>49</v>
      </c>
      <c r="O13" s="101">
        <f t="shared" ref="O13:O21" si="4">IF($A13&lt;&gt;"",N13/$N$11*100,"")</f>
        <v>2.8193325661680091</v>
      </c>
      <c r="Q13" s="875">
        <v>14</v>
      </c>
      <c r="R13" s="101">
        <f t="shared" ref="R13:R21" si="5">IF($A13&lt;&gt;"",Q13/$Q$11*100,"")</f>
        <v>1.25</v>
      </c>
      <c r="T13" s="875">
        <v>41</v>
      </c>
      <c r="U13" s="101">
        <f t="shared" ref="U13:U21" si="6">IF($A13&lt;&gt;"",T13/$T$11*100,"")</f>
        <v>3.7477148080438756</v>
      </c>
      <c r="V13" s="101"/>
      <c r="W13" s="875">
        <v>4</v>
      </c>
      <c r="X13" s="101">
        <f>IF($A13&lt;&gt;"",W13/$W$11*100,"")</f>
        <v>0.88300220750551872</v>
      </c>
      <c r="Z13" s="875">
        <v>22</v>
      </c>
      <c r="AA13" s="101">
        <f>IF($A13&lt;&gt;"",Z13/$Z$11*100,"")</f>
        <v>5.5979643765903306</v>
      </c>
    </row>
    <row r="14" spans="1:28" ht="13" customHeight="1">
      <c r="A14" s="52"/>
      <c r="B14" s="156" t="str">
        <f t="shared" ref="B14:B26" si="7">IF(A14&lt;&gt;"",E14+H14+K14+N14+Q14+T14+W14+Z14,"")</f>
        <v/>
      </c>
      <c r="C14" s="101" t="str">
        <f t="shared" si="0"/>
        <v/>
      </c>
      <c r="D14" s="94"/>
      <c r="E14" s="875"/>
      <c r="F14" s="101" t="str">
        <f t="shared" si="1"/>
        <v/>
      </c>
      <c r="G14" s="94"/>
      <c r="H14" s="875"/>
      <c r="I14" s="101" t="str">
        <f t="shared" si="2"/>
        <v/>
      </c>
      <c r="J14" s="101"/>
      <c r="K14" s="875"/>
      <c r="L14" s="101" t="str">
        <f t="shared" si="3"/>
        <v/>
      </c>
      <c r="M14" s="94"/>
      <c r="N14" s="875"/>
      <c r="O14" s="101" t="str">
        <f t="shared" si="4"/>
        <v/>
      </c>
      <c r="Q14" s="875"/>
      <c r="R14" s="101" t="str">
        <f t="shared" si="5"/>
        <v/>
      </c>
      <c r="T14" s="875"/>
      <c r="U14" s="101" t="str">
        <f t="shared" si="6"/>
        <v/>
      </c>
      <c r="V14" s="101"/>
      <c r="W14" s="875"/>
      <c r="X14" s="101" t="str">
        <f t="shared" ref="X14:X22" si="8">IF($A14&lt;&gt;"",W14/$W$11*100,"")</f>
        <v/>
      </c>
      <c r="Z14" s="875"/>
      <c r="AA14" s="101" t="str">
        <f>IF($A14&lt;&gt;"",Z14/$T$11*100,"")</f>
        <v/>
      </c>
    </row>
    <row r="15" spans="1:28" ht="13" customHeight="1">
      <c r="A15" s="52">
        <v>2</v>
      </c>
      <c r="B15" s="156">
        <f t="shared" si="7"/>
        <v>1253</v>
      </c>
      <c r="C15" s="101">
        <f t="shared" si="0"/>
        <v>5.3444231179355945</v>
      </c>
      <c r="D15" s="94"/>
      <c r="E15" s="875">
        <v>987</v>
      </c>
      <c r="F15" s="101">
        <f t="shared" si="1"/>
        <v>6.7542599055635391</v>
      </c>
      <c r="G15" s="94"/>
      <c r="H15" s="875">
        <v>81</v>
      </c>
      <c r="I15" s="101">
        <f t="shared" si="2"/>
        <v>3.4704370179948589</v>
      </c>
      <c r="J15" s="101"/>
      <c r="K15" s="875">
        <v>34</v>
      </c>
      <c r="L15" s="101">
        <f t="shared" si="3"/>
        <v>2</v>
      </c>
      <c r="M15" s="94"/>
      <c r="N15" s="875">
        <v>57</v>
      </c>
      <c r="O15" s="101">
        <f t="shared" si="4"/>
        <v>3.2796317606444192</v>
      </c>
      <c r="Q15" s="875">
        <v>27</v>
      </c>
      <c r="R15" s="101">
        <f t="shared" si="5"/>
        <v>2.410714285714286</v>
      </c>
      <c r="T15" s="875">
        <v>33</v>
      </c>
      <c r="U15" s="101">
        <f t="shared" si="6"/>
        <v>3.0164533820840953</v>
      </c>
      <c r="V15" s="101"/>
      <c r="W15" s="875">
        <v>2</v>
      </c>
      <c r="X15" s="101">
        <f t="shared" si="8"/>
        <v>0.44150110375275936</v>
      </c>
      <c r="Z15" s="875">
        <v>32</v>
      </c>
      <c r="AA15" s="101">
        <f t="shared" ref="AA15:AA21" si="9">IF($A15&lt;&gt;"",Z15/$Z$11*100,"")</f>
        <v>8.1424936386768447</v>
      </c>
    </row>
    <row r="16" spans="1:28" ht="13" customHeight="1">
      <c r="A16" s="52"/>
      <c r="B16" s="156" t="str">
        <f t="shared" si="7"/>
        <v/>
      </c>
      <c r="C16" s="101" t="str">
        <f t="shared" si="0"/>
        <v/>
      </c>
      <c r="D16" s="94"/>
      <c r="E16" s="875"/>
      <c r="F16" s="101" t="str">
        <f t="shared" si="1"/>
        <v/>
      </c>
      <c r="G16" s="94"/>
      <c r="H16" s="875"/>
      <c r="I16" s="101" t="str">
        <f t="shared" si="2"/>
        <v/>
      </c>
      <c r="J16" s="101"/>
      <c r="K16" s="875"/>
      <c r="L16" s="101" t="str">
        <f t="shared" si="3"/>
        <v/>
      </c>
      <c r="M16" s="94"/>
      <c r="N16" s="875"/>
      <c r="O16" s="101" t="str">
        <f t="shared" si="4"/>
        <v/>
      </c>
      <c r="Q16" s="875"/>
      <c r="R16" s="101" t="str">
        <f t="shared" si="5"/>
        <v/>
      </c>
      <c r="T16" s="875"/>
      <c r="U16" s="101" t="str">
        <f t="shared" si="6"/>
        <v/>
      </c>
      <c r="V16" s="101"/>
      <c r="W16" s="875"/>
      <c r="X16" s="101" t="str">
        <f t="shared" si="8"/>
        <v/>
      </c>
      <c r="Z16" s="875"/>
      <c r="AA16" s="101" t="str">
        <f t="shared" si="9"/>
        <v/>
      </c>
    </row>
    <row r="17" spans="1:28" ht="13" customHeight="1">
      <c r="A17" s="52">
        <v>3</v>
      </c>
      <c r="B17" s="156">
        <f t="shared" si="7"/>
        <v>1625</v>
      </c>
      <c r="C17" s="101">
        <f t="shared" si="0"/>
        <v>6.9311153764128814</v>
      </c>
      <c r="D17" s="94"/>
      <c r="E17" s="875">
        <v>1174</v>
      </c>
      <c r="F17" s="101">
        <f t="shared" si="1"/>
        <v>8.0339423800725385</v>
      </c>
      <c r="G17" s="193"/>
      <c r="H17" s="875">
        <v>139</v>
      </c>
      <c r="I17" s="101">
        <f t="shared" si="2"/>
        <v>5.9554413024850046</v>
      </c>
      <c r="J17" s="377"/>
      <c r="K17" s="875">
        <v>95</v>
      </c>
      <c r="L17" s="101">
        <f t="shared" si="3"/>
        <v>5.5882352941176476</v>
      </c>
      <c r="M17" s="193"/>
      <c r="N17" s="875">
        <v>74</v>
      </c>
      <c r="O17" s="101">
        <f t="shared" si="4"/>
        <v>4.2577675489067897</v>
      </c>
      <c r="P17" s="68"/>
      <c r="Q17" s="875">
        <v>41</v>
      </c>
      <c r="R17" s="101">
        <f t="shared" si="5"/>
        <v>3.660714285714286</v>
      </c>
      <c r="T17" s="875">
        <v>51</v>
      </c>
      <c r="U17" s="101">
        <f t="shared" si="6"/>
        <v>4.6617915904936016</v>
      </c>
      <c r="V17" s="101"/>
      <c r="W17" s="875">
        <v>10</v>
      </c>
      <c r="X17" s="101">
        <f t="shared" si="8"/>
        <v>2.2075055187637971</v>
      </c>
      <c r="Z17" s="875">
        <v>41</v>
      </c>
      <c r="AA17" s="101">
        <f t="shared" si="9"/>
        <v>10.432569974554708</v>
      </c>
    </row>
    <row r="18" spans="1:28" ht="13" customHeight="1">
      <c r="A18" s="52"/>
      <c r="B18" s="156" t="str">
        <f t="shared" si="7"/>
        <v/>
      </c>
      <c r="C18" s="101" t="str">
        <f t="shared" si="0"/>
        <v/>
      </c>
      <c r="D18" s="94"/>
      <c r="E18" s="875"/>
      <c r="F18" s="101" t="str">
        <f t="shared" si="1"/>
        <v/>
      </c>
      <c r="G18" s="193"/>
      <c r="H18" s="875"/>
      <c r="I18" s="101" t="str">
        <f t="shared" si="2"/>
        <v/>
      </c>
      <c r="J18" s="377"/>
      <c r="K18" s="875"/>
      <c r="L18" s="101" t="str">
        <f t="shared" si="3"/>
        <v/>
      </c>
      <c r="M18" s="193"/>
      <c r="N18" s="875"/>
      <c r="O18" s="101" t="str">
        <f t="shared" si="4"/>
        <v/>
      </c>
      <c r="P18" s="68"/>
      <c r="Q18" s="875"/>
      <c r="R18" s="101" t="str">
        <f t="shared" si="5"/>
        <v/>
      </c>
      <c r="T18" s="875"/>
      <c r="U18" s="101" t="str">
        <f t="shared" si="6"/>
        <v/>
      </c>
      <c r="V18" s="101"/>
      <c r="W18" s="875"/>
      <c r="X18" s="101" t="str">
        <f t="shared" si="8"/>
        <v/>
      </c>
      <c r="Z18" s="875"/>
      <c r="AA18" s="101" t="str">
        <f t="shared" si="9"/>
        <v/>
      </c>
    </row>
    <row r="19" spans="1:28" ht="13" customHeight="1">
      <c r="A19" s="52">
        <v>4</v>
      </c>
      <c r="B19" s="156">
        <f t="shared" si="7"/>
        <v>2460</v>
      </c>
      <c r="C19" s="101">
        <f t="shared" si="0"/>
        <v>10.492642354446577</v>
      </c>
      <c r="D19" s="94"/>
      <c r="E19" s="875">
        <v>1750</v>
      </c>
      <c r="F19" s="101">
        <f t="shared" si="1"/>
        <v>11.975638130431808</v>
      </c>
      <c r="G19" s="193"/>
      <c r="H19" s="875">
        <v>189</v>
      </c>
      <c r="I19" s="101">
        <f t="shared" si="2"/>
        <v>8.0976863753213362</v>
      </c>
      <c r="J19" s="377"/>
      <c r="K19" s="875">
        <v>129</v>
      </c>
      <c r="L19" s="101">
        <f t="shared" si="3"/>
        <v>7.5882352941176467</v>
      </c>
      <c r="M19" s="193"/>
      <c r="N19" s="875">
        <v>158</v>
      </c>
      <c r="O19" s="101">
        <f t="shared" si="4"/>
        <v>9.0909090909090917</v>
      </c>
      <c r="P19" s="68"/>
      <c r="Q19" s="875">
        <v>79</v>
      </c>
      <c r="R19" s="101">
        <f t="shared" si="5"/>
        <v>7.0535714285714288</v>
      </c>
      <c r="T19" s="875">
        <v>88</v>
      </c>
      <c r="U19" s="101">
        <f t="shared" si="6"/>
        <v>8.0438756855575875</v>
      </c>
      <c r="V19" s="101"/>
      <c r="W19" s="875">
        <v>15</v>
      </c>
      <c r="X19" s="101">
        <f t="shared" si="8"/>
        <v>3.3112582781456954</v>
      </c>
      <c r="Z19" s="875">
        <v>52</v>
      </c>
      <c r="AA19" s="101">
        <f t="shared" si="9"/>
        <v>13.231552162849871</v>
      </c>
    </row>
    <row r="20" spans="1:28" ht="13" customHeight="1">
      <c r="A20" s="52"/>
      <c r="B20" s="156" t="str">
        <f t="shared" si="7"/>
        <v/>
      </c>
      <c r="C20" s="101" t="str">
        <f t="shared" si="0"/>
        <v/>
      </c>
      <c r="D20" s="94"/>
      <c r="E20" s="875"/>
      <c r="F20" s="101" t="str">
        <f t="shared" si="1"/>
        <v/>
      </c>
      <c r="G20" s="94"/>
      <c r="H20" s="875"/>
      <c r="I20" s="101" t="str">
        <f t="shared" si="2"/>
        <v/>
      </c>
      <c r="J20" s="101"/>
      <c r="K20" s="875"/>
      <c r="L20" s="101" t="str">
        <f t="shared" si="3"/>
        <v/>
      </c>
      <c r="M20" s="94"/>
      <c r="N20" s="875"/>
      <c r="O20" s="101" t="str">
        <f t="shared" si="4"/>
        <v/>
      </c>
      <c r="Q20" s="875"/>
      <c r="R20" s="101" t="str">
        <f t="shared" si="5"/>
        <v/>
      </c>
      <c r="T20" s="875"/>
      <c r="U20" s="101" t="str">
        <f t="shared" si="6"/>
        <v/>
      </c>
      <c r="V20" s="101"/>
      <c r="W20" s="875"/>
      <c r="X20" s="101" t="str">
        <f t="shared" si="8"/>
        <v/>
      </c>
      <c r="Z20" s="875"/>
      <c r="AA20" s="101" t="str">
        <f t="shared" si="9"/>
        <v/>
      </c>
    </row>
    <row r="21" spans="1:28" ht="13" customHeight="1">
      <c r="A21" s="52">
        <v>5</v>
      </c>
      <c r="B21" s="156">
        <f t="shared" si="7"/>
        <v>17026</v>
      </c>
      <c r="C21" s="101">
        <f t="shared" si="0"/>
        <v>72.621027937726595</v>
      </c>
      <c r="D21" s="94"/>
      <c r="E21" s="875">
        <v>9839</v>
      </c>
      <c r="F21" s="101">
        <f t="shared" si="1"/>
        <v>67.330459180182032</v>
      </c>
      <c r="G21" s="94"/>
      <c r="H21" s="875">
        <v>1862</v>
      </c>
      <c r="I21" s="101">
        <f t="shared" si="2"/>
        <v>79.777206512425025</v>
      </c>
      <c r="J21" s="101"/>
      <c r="K21" s="875">
        <v>1417</v>
      </c>
      <c r="L21" s="101">
        <f t="shared" si="3"/>
        <v>83.35294117647058</v>
      </c>
      <c r="M21" s="94"/>
      <c r="N21" s="875">
        <v>1400</v>
      </c>
      <c r="O21" s="101">
        <f t="shared" si="4"/>
        <v>80.552359033371687</v>
      </c>
      <c r="Q21" s="875">
        <v>959</v>
      </c>
      <c r="R21" s="101">
        <f t="shared" si="5"/>
        <v>85.625</v>
      </c>
      <c r="T21" s="875">
        <v>881</v>
      </c>
      <c r="U21" s="101">
        <f t="shared" si="6"/>
        <v>80.530164533820837</v>
      </c>
      <c r="V21" s="101"/>
      <c r="W21" s="875">
        <v>422</v>
      </c>
      <c r="X21" s="101">
        <f t="shared" si="8"/>
        <v>93.156732891832235</v>
      </c>
      <c r="Z21" s="875">
        <v>246</v>
      </c>
      <c r="AA21" s="101">
        <f t="shared" si="9"/>
        <v>62.595419847328252</v>
      </c>
    </row>
    <row r="22" spans="1:28" ht="13" customHeight="1">
      <c r="B22" s="156" t="str">
        <f t="shared" si="7"/>
        <v/>
      </c>
      <c r="E22" s="875"/>
      <c r="F22" s="101"/>
      <c r="G22" s="94"/>
      <c r="H22" s="875"/>
      <c r="K22" s="875"/>
      <c r="N22" s="875"/>
      <c r="Q22" s="875"/>
      <c r="T22" s="875"/>
      <c r="W22" s="875"/>
      <c r="X22" s="101" t="str">
        <f t="shared" si="8"/>
        <v/>
      </c>
      <c r="Z22" s="875"/>
    </row>
    <row r="23" spans="1:28" ht="13" customHeight="1">
      <c r="A23" s="52" t="s">
        <v>1303</v>
      </c>
      <c r="B23" s="156">
        <f t="shared" si="7"/>
        <v>0</v>
      </c>
      <c r="C23" s="101">
        <f>F23+I23+L23+O23+R23+U23+X23+AA23</f>
        <v>100</v>
      </c>
      <c r="D23" s="94"/>
      <c r="E23" s="876"/>
      <c r="F23" s="101">
        <f>E11/B11*100</f>
        <v>62.328854766474727</v>
      </c>
      <c r="G23" s="94"/>
      <c r="H23" s="876"/>
      <c r="I23" s="101">
        <f>H11/B11*100</f>
        <v>9.9552143314139467</v>
      </c>
      <c r="J23" s="101"/>
      <c r="K23" s="876"/>
      <c r="L23" s="101">
        <f>K11/B11*100</f>
        <v>7.2510130091703981</v>
      </c>
      <c r="M23" s="94"/>
      <c r="N23" s="877"/>
      <c r="O23" s="101">
        <f>N11/B11*100</f>
        <v>7.4130944764342077</v>
      </c>
      <c r="Q23" s="877"/>
      <c r="R23" s="101">
        <f>Q11/B11*100</f>
        <v>4.7771379825122624</v>
      </c>
      <c r="T23" s="877"/>
      <c r="U23" s="101">
        <f>T11/B11*100</f>
        <v>4.6662401364896562</v>
      </c>
      <c r="V23" s="101"/>
      <c r="W23" s="877"/>
      <c r="X23" s="101">
        <f>W11/B11*100</f>
        <v>1.9321817018554062</v>
      </c>
      <c r="Z23" s="877"/>
      <c r="AA23" s="101">
        <f>Z11/B11*100</f>
        <v>1.6762635956493921</v>
      </c>
    </row>
    <row r="24" spans="1:28" ht="13" customHeight="1">
      <c r="A24" s="52"/>
      <c r="B24" s="156" t="str">
        <f t="shared" si="7"/>
        <v/>
      </c>
      <c r="C24" s="101"/>
      <c r="D24" s="94"/>
      <c r="E24" s="876"/>
      <c r="F24" s="101"/>
      <c r="G24" s="94"/>
      <c r="H24" s="876"/>
      <c r="I24" s="101"/>
      <c r="J24" s="101"/>
      <c r="K24" s="876"/>
      <c r="L24" s="101"/>
      <c r="M24" s="94"/>
      <c r="N24" s="877"/>
      <c r="O24" s="101"/>
      <c r="Q24" s="877"/>
      <c r="R24" s="101"/>
      <c r="T24" s="877"/>
      <c r="U24" s="101"/>
      <c r="V24" s="101"/>
      <c r="W24" s="877"/>
      <c r="X24" s="101"/>
      <c r="Z24" s="877"/>
      <c r="AA24" s="101"/>
    </row>
    <row r="25" spans="1:28" ht="13" customHeight="1">
      <c r="A25" s="52" t="s">
        <v>1304</v>
      </c>
      <c r="B25" s="156"/>
      <c r="C25" s="101"/>
      <c r="D25" s="94"/>
      <c r="E25" s="876"/>
      <c r="F25" s="101"/>
      <c r="G25" s="94"/>
      <c r="H25" s="876"/>
      <c r="I25" s="101"/>
      <c r="J25" s="101"/>
      <c r="K25" s="876"/>
      <c r="L25" s="101"/>
      <c r="M25" s="94"/>
      <c r="N25" s="877"/>
      <c r="O25" s="101"/>
      <c r="Q25" s="877"/>
      <c r="R25" s="101"/>
      <c r="T25" s="876"/>
      <c r="U25" s="101"/>
      <c r="V25" s="101"/>
      <c r="W25" s="877"/>
      <c r="X25" s="101"/>
      <c r="Z25" s="877"/>
      <c r="AA25" s="101"/>
    </row>
    <row r="26" spans="1:28" ht="13" customHeight="1">
      <c r="A26" s="52" t="s">
        <v>1305</v>
      </c>
      <c r="B26" s="156">
        <f t="shared" si="7"/>
        <v>42827</v>
      </c>
      <c r="C26" s="108">
        <f>B11/B26*100</f>
        <v>54.743502930394371</v>
      </c>
      <c r="D26" s="96"/>
      <c r="E26" s="878">
        <v>31793</v>
      </c>
      <c r="F26" s="101">
        <f>E11/E26*100</f>
        <v>45.962947818702233</v>
      </c>
      <c r="G26" s="145"/>
      <c r="H26" s="586">
        <v>2958</v>
      </c>
      <c r="I26" s="101">
        <f>H11/H26*100</f>
        <v>78.904665314401626</v>
      </c>
      <c r="J26" s="455"/>
      <c r="K26" s="585">
        <v>2078</v>
      </c>
      <c r="L26" s="101">
        <f>K11/K26*100</f>
        <v>81.809432146294512</v>
      </c>
      <c r="M26" s="455"/>
      <c r="N26" s="585">
        <v>2229</v>
      </c>
      <c r="O26" s="101">
        <f>N11/N26*100</f>
        <v>77.97218483624944</v>
      </c>
      <c r="P26" s="455"/>
      <c r="Q26" s="585">
        <v>1286</v>
      </c>
      <c r="R26" s="101">
        <f>Q11/Q26*100</f>
        <v>87.091757387247284</v>
      </c>
      <c r="S26" s="455"/>
      <c r="T26" s="585">
        <v>1351</v>
      </c>
      <c r="U26" s="101">
        <f>T11/T26*100</f>
        <v>80.977054034048862</v>
      </c>
      <c r="V26" s="101"/>
      <c r="W26" s="586">
        <v>478</v>
      </c>
      <c r="X26" s="101">
        <f>W11/W26*100</f>
        <v>94.769874476987454</v>
      </c>
      <c r="Y26" s="589"/>
      <c r="Z26" s="585">
        <v>654</v>
      </c>
      <c r="AA26" s="101">
        <f>Z11/Z26*100</f>
        <v>60.091743119266049</v>
      </c>
    </row>
    <row r="27" spans="1:28" ht="9" customHeight="1" thickBot="1">
      <c r="C27" s="104"/>
      <c r="D27" s="90"/>
      <c r="E27" s="115"/>
      <c r="F27" s="104"/>
      <c r="G27" s="90"/>
      <c r="H27" s="115"/>
      <c r="I27" s="104"/>
    </row>
    <row r="28" spans="1:28" ht="8.25" customHeight="1">
      <c r="A28" s="83"/>
      <c r="B28" s="93"/>
      <c r="C28" s="84"/>
      <c r="D28" s="83"/>
      <c r="E28" s="107"/>
      <c r="F28" s="84"/>
      <c r="G28" s="83"/>
      <c r="H28" s="107"/>
      <c r="I28" s="84"/>
      <c r="J28" s="84"/>
      <c r="K28" s="107"/>
      <c r="L28" s="83"/>
      <c r="M28" s="83"/>
      <c r="N28" s="107"/>
      <c r="O28" s="83"/>
      <c r="P28" s="83"/>
      <c r="Q28" s="107"/>
      <c r="R28" s="83"/>
      <c r="S28" s="83"/>
      <c r="T28" s="83"/>
      <c r="U28" s="83"/>
      <c r="V28" s="83"/>
      <c r="W28" s="83"/>
      <c r="X28" s="83"/>
      <c r="Y28" s="83"/>
      <c r="Z28" s="83"/>
      <c r="AA28" s="83"/>
      <c r="AB28" s="83"/>
    </row>
    <row r="29" spans="1:28" ht="13" customHeight="1">
      <c r="A29" s="66" t="s">
        <v>1888</v>
      </c>
      <c r="B29" s="95"/>
      <c r="C29" s="108"/>
      <c r="D29" s="96"/>
      <c r="E29" s="95"/>
      <c r="F29" s="108"/>
      <c r="G29" s="96"/>
      <c r="H29" s="95"/>
      <c r="I29" s="108"/>
      <c r="J29" s="108"/>
      <c r="K29" s="95"/>
      <c r="L29" s="96"/>
      <c r="M29" s="94"/>
      <c r="N29" s="114"/>
      <c r="O29" s="94"/>
      <c r="P29" s="94"/>
      <c r="Q29" s="114"/>
      <c r="R29" s="94"/>
      <c r="S29" s="94"/>
      <c r="T29" s="94"/>
      <c r="U29" s="94"/>
      <c r="V29" s="94"/>
      <c r="W29" s="94"/>
      <c r="X29" s="94"/>
      <c r="Y29" s="94"/>
    </row>
    <row r="30" spans="1:28" ht="7.5" customHeight="1">
      <c r="B30" s="95"/>
      <c r="C30" s="101"/>
      <c r="D30" s="94"/>
      <c r="E30" s="156"/>
      <c r="F30" s="101"/>
      <c r="G30" s="94"/>
      <c r="H30" s="156"/>
      <c r="I30" s="101"/>
      <c r="J30" s="101"/>
      <c r="K30" s="156"/>
      <c r="L30" s="94"/>
      <c r="M30" s="94"/>
      <c r="N30" s="156"/>
      <c r="O30" s="94"/>
      <c r="P30" s="94"/>
      <c r="Q30" s="156"/>
      <c r="R30" s="94"/>
      <c r="S30" s="94"/>
      <c r="T30" s="148"/>
      <c r="U30" s="94"/>
      <c r="V30" s="94"/>
      <c r="W30" s="94"/>
      <c r="X30" s="94"/>
      <c r="Y30" s="94"/>
    </row>
    <row r="31" spans="1:28" ht="13" customHeight="1">
      <c r="A31" s="81" t="s">
        <v>1261</v>
      </c>
    </row>
    <row r="32" spans="1:28" ht="13" customHeight="1">
      <c r="A32" s="81" t="s">
        <v>437</v>
      </c>
    </row>
    <row r="33" spans="2:17">
      <c r="B33" s="90"/>
      <c r="C33" s="81"/>
      <c r="E33" s="81"/>
      <c r="F33" s="81"/>
      <c r="H33" s="81"/>
      <c r="I33" s="81"/>
      <c r="J33" s="81"/>
      <c r="K33" s="81"/>
      <c r="N33" s="81"/>
      <c r="Q33" s="81"/>
    </row>
    <row r="35" spans="2:17" ht="13">
      <c r="B35" s="456"/>
      <c r="E35" s="457"/>
      <c r="F35" s="457"/>
      <c r="G35" s="457"/>
      <c r="H35" s="457"/>
      <c r="I35" s="457"/>
      <c r="J35" s="457"/>
      <c r="K35" s="457"/>
      <c r="L35" s="94"/>
    </row>
    <row r="36" spans="2:17">
      <c r="E36" s="114"/>
      <c r="F36" s="101"/>
      <c r="G36" s="94"/>
      <c r="H36" s="114"/>
      <c r="I36" s="101"/>
      <c r="J36" s="101"/>
      <c r="K36" s="114"/>
      <c r="L36" s="94"/>
    </row>
  </sheetData>
  <mergeCells count="9">
    <mergeCell ref="Z7:AA7"/>
    <mergeCell ref="T7:U7"/>
    <mergeCell ref="W7:X7"/>
    <mergeCell ref="B7:C7"/>
    <mergeCell ref="E7:F7"/>
    <mergeCell ref="H7:I7"/>
    <mergeCell ref="K7:L7"/>
    <mergeCell ref="N7:O7"/>
    <mergeCell ref="Q7:R7"/>
  </mergeCells>
  <pageMargins left="0.7" right="0.7" top="0.75" bottom="0.75" header="0.3" footer="0.3"/>
  <pageSetup orientation="portrait" horizontalDpi="4294967293" verticalDpi="4294967293"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rgb="FFFFC000"/>
  </sheetPr>
  <dimension ref="A1:L40"/>
  <sheetViews>
    <sheetView workbookViewId="0">
      <selection activeCell="J5" sqref="J5"/>
    </sheetView>
  </sheetViews>
  <sheetFormatPr baseColWidth="10" defaultRowHeight="14.5"/>
  <sheetData>
    <row r="1" spans="2:12">
      <c r="C1" s="33"/>
      <c r="D1" s="33"/>
    </row>
    <row r="2" spans="2:12">
      <c r="C2" s="381"/>
      <c r="D2" s="257"/>
      <c r="E2" s="381"/>
      <c r="G2" s="257"/>
    </row>
    <row r="3" spans="2:12">
      <c r="B3" s="33"/>
      <c r="C3" s="381"/>
      <c r="D3" s="257"/>
      <c r="E3" s="450"/>
      <c r="G3" s="257"/>
    </row>
    <row r="4" spans="2:12">
      <c r="B4" s="33"/>
      <c r="C4" s="381"/>
      <c r="D4" s="257"/>
      <c r="E4" s="450"/>
      <c r="F4" s="33"/>
      <c r="G4" s="257"/>
      <c r="L4" s="450"/>
    </row>
    <row r="5" spans="2:12">
      <c r="B5" s="33"/>
      <c r="C5" s="381"/>
      <c r="D5" s="257"/>
      <c r="E5" s="450"/>
      <c r="F5" s="33"/>
      <c r="G5" s="257"/>
    </row>
    <row r="6" spans="2:12">
      <c r="B6" s="33"/>
      <c r="C6" s="381"/>
      <c r="D6" s="257"/>
      <c r="E6" s="450"/>
      <c r="F6" s="33"/>
      <c r="G6" s="257"/>
    </row>
    <row r="7" spans="2:12">
      <c r="B7" s="33"/>
      <c r="C7" s="381"/>
      <c r="D7" s="257"/>
      <c r="E7" s="450"/>
      <c r="F7" s="33"/>
      <c r="G7" s="257"/>
      <c r="I7" s="381"/>
    </row>
    <row r="8" spans="2:12">
      <c r="B8" s="33"/>
      <c r="C8" s="381"/>
      <c r="D8" s="257"/>
      <c r="E8" s="450"/>
      <c r="F8" s="33"/>
      <c r="G8" s="257"/>
      <c r="I8" s="381"/>
    </row>
    <row r="19" spans="2:4">
      <c r="B19" s="33"/>
      <c r="C19" s="381"/>
      <c r="D19" s="257"/>
    </row>
    <row r="20" spans="2:4">
      <c r="B20" s="33"/>
      <c r="C20" s="381"/>
      <c r="D20" s="257"/>
    </row>
    <row r="21" spans="2:4">
      <c r="B21" s="33"/>
      <c r="C21" s="381"/>
      <c r="D21" s="257"/>
    </row>
    <row r="22" spans="2:4">
      <c r="B22" s="33"/>
      <c r="C22" s="381"/>
      <c r="D22" s="257"/>
    </row>
    <row r="23" spans="2:4">
      <c r="B23" s="33"/>
      <c r="C23" s="381"/>
      <c r="D23" s="257"/>
    </row>
    <row r="24" spans="2:4">
      <c r="B24" s="33"/>
      <c r="C24" s="381"/>
      <c r="D24" s="257"/>
    </row>
    <row r="25" spans="2:4">
      <c r="B25" s="33"/>
      <c r="C25" s="381"/>
      <c r="D25" s="257"/>
    </row>
    <row r="40" spans="1:7">
      <c r="A40" s="450">
        <v>14546</v>
      </c>
      <c r="B40" s="450">
        <v>2394</v>
      </c>
      <c r="C40" s="450">
        <v>1582</v>
      </c>
      <c r="D40" s="450">
        <v>1630</v>
      </c>
      <c r="E40" s="450">
        <v>1208</v>
      </c>
      <c r="F40" s="450">
        <v>1033</v>
      </c>
      <c r="G40" s="450">
        <v>401</v>
      </c>
    </row>
  </sheetData>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theme="4" tint="-0.249977111117893"/>
  </sheetPr>
  <dimension ref="A1:AB27"/>
  <sheetViews>
    <sheetView workbookViewId="0">
      <selection activeCell="A2" sqref="A2"/>
    </sheetView>
  </sheetViews>
  <sheetFormatPr baseColWidth="10" defaultColWidth="9.1796875" defaultRowHeight="12.5"/>
  <cols>
    <col min="1" max="1" width="12.453125" style="81" customWidth="1"/>
    <col min="2" max="2" width="7.81640625" style="105" customWidth="1"/>
    <col min="3" max="3" width="7.81640625" style="88" customWidth="1"/>
    <col min="4" max="4" width="1.81640625" style="81" customWidth="1"/>
    <col min="5" max="5" width="7.81640625" style="105" customWidth="1"/>
    <col min="6" max="6" width="7.81640625" style="88" customWidth="1"/>
    <col min="7" max="7" width="1.81640625" style="81" customWidth="1"/>
    <col min="8" max="8" width="6.81640625" style="105" customWidth="1"/>
    <col min="9" max="9" width="7.81640625" style="88" customWidth="1"/>
    <col min="10" max="10" width="1.81640625" style="88" customWidth="1"/>
    <col min="11" max="11" width="6.81640625" style="105" customWidth="1"/>
    <col min="12" max="12" width="7.81640625" style="81" customWidth="1"/>
    <col min="13" max="13" width="1.81640625" style="81" customWidth="1"/>
    <col min="14" max="14" width="6.81640625" style="105" customWidth="1"/>
    <col min="15" max="15" width="7.81640625" style="81" customWidth="1"/>
    <col min="16" max="16" width="1.81640625" style="81" customWidth="1"/>
    <col min="17" max="17" width="6.81640625" style="105" customWidth="1"/>
    <col min="18" max="18" width="7.81640625" style="81" customWidth="1"/>
    <col min="19" max="19" width="1.81640625" style="81" customWidth="1"/>
    <col min="20" max="20" width="6.81640625" style="81" customWidth="1"/>
    <col min="21" max="21" width="7.81640625" style="81" customWidth="1"/>
    <col min="22" max="22" width="1.7265625" style="81" customWidth="1"/>
    <col min="23" max="24" width="7.81640625" style="81" customWidth="1"/>
    <col min="25" max="25" width="1.81640625" style="81" customWidth="1"/>
    <col min="26" max="26" width="6.81640625" style="81" customWidth="1"/>
    <col min="27" max="27" width="7.81640625" style="81" customWidth="1"/>
    <col min="28" max="28" width="1.81640625" style="81" customWidth="1"/>
    <col min="29" max="256" width="9.1796875" style="81"/>
    <col min="257" max="257" width="12.453125" style="81" customWidth="1"/>
    <col min="258" max="259" width="7.81640625" style="81" customWidth="1"/>
    <col min="260" max="260" width="1.81640625" style="81" customWidth="1"/>
    <col min="261" max="262" width="7.81640625" style="81" customWidth="1"/>
    <col min="263" max="263" width="1.81640625" style="81" customWidth="1"/>
    <col min="264" max="264" width="6.81640625" style="81" customWidth="1"/>
    <col min="265" max="265" width="7.81640625" style="81" customWidth="1"/>
    <col min="266" max="266" width="1.81640625" style="81" customWidth="1"/>
    <col min="267" max="267" width="6.81640625" style="81" customWidth="1"/>
    <col min="268" max="268" width="7.81640625" style="81" customWidth="1"/>
    <col min="269" max="269" width="1.81640625" style="81" customWidth="1"/>
    <col min="270" max="270" width="6.81640625" style="81" customWidth="1"/>
    <col min="271" max="271" width="7.81640625" style="81" customWidth="1"/>
    <col min="272" max="272" width="1.81640625" style="81" customWidth="1"/>
    <col min="273" max="273" width="6.81640625" style="81" customWidth="1"/>
    <col min="274" max="274" width="7.81640625" style="81" customWidth="1"/>
    <col min="275" max="275" width="1.81640625" style="81" customWidth="1"/>
    <col min="276" max="276" width="6.81640625" style="81" customWidth="1"/>
    <col min="277" max="277" width="7.81640625" style="81" customWidth="1"/>
    <col min="278" max="278" width="1.7265625" style="81" customWidth="1"/>
    <col min="279" max="280" width="7.81640625" style="81" customWidth="1"/>
    <col min="281" max="281" width="1.81640625" style="81" customWidth="1"/>
    <col min="282" max="282" width="6.81640625" style="81" customWidth="1"/>
    <col min="283" max="283" width="7.81640625" style="81" customWidth="1"/>
    <col min="284" max="284" width="1.81640625" style="81" customWidth="1"/>
    <col min="285" max="512" width="9.1796875" style="81"/>
    <col min="513" max="513" width="12.453125" style="81" customWidth="1"/>
    <col min="514" max="515" width="7.81640625" style="81" customWidth="1"/>
    <col min="516" max="516" width="1.81640625" style="81" customWidth="1"/>
    <col min="517" max="518" width="7.81640625" style="81" customWidth="1"/>
    <col min="519" max="519" width="1.81640625" style="81" customWidth="1"/>
    <col min="520" max="520" width="6.81640625" style="81" customWidth="1"/>
    <col min="521" max="521" width="7.81640625" style="81" customWidth="1"/>
    <col min="522" max="522" width="1.81640625" style="81" customWidth="1"/>
    <col min="523" max="523" width="6.81640625" style="81" customWidth="1"/>
    <col min="524" max="524" width="7.81640625" style="81" customWidth="1"/>
    <col min="525" max="525" width="1.81640625" style="81" customWidth="1"/>
    <col min="526" max="526" width="6.81640625" style="81" customWidth="1"/>
    <col min="527" max="527" width="7.81640625" style="81" customWidth="1"/>
    <col min="528" max="528" width="1.81640625" style="81" customWidth="1"/>
    <col min="529" max="529" width="6.81640625" style="81" customWidth="1"/>
    <col min="530" max="530" width="7.81640625" style="81" customWidth="1"/>
    <col min="531" max="531" width="1.81640625" style="81" customWidth="1"/>
    <col min="532" max="532" width="6.81640625" style="81" customWidth="1"/>
    <col min="533" max="533" width="7.81640625" style="81" customWidth="1"/>
    <col min="534" max="534" width="1.7265625" style="81" customWidth="1"/>
    <col min="535" max="536" width="7.81640625" style="81" customWidth="1"/>
    <col min="537" max="537" width="1.81640625" style="81" customWidth="1"/>
    <col min="538" max="538" width="6.81640625" style="81" customWidth="1"/>
    <col min="539" max="539" width="7.81640625" style="81" customWidth="1"/>
    <col min="540" max="540" width="1.81640625" style="81" customWidth="1"/>
    <col min="541" max="768" width="9.1796875" style="81"/>
    <col min="769" max="769" width="12.453125" style="81" customWidth="1"/>
    <col min="770" max="771" width="7.81640625" style="81" customWidth="1"/>
    <col min="772" max="772" width="1.81640625" style="81" customWidth="1"/>
    <col min="773" max="774" width="7.81640625" style="81" customWidth="1"/>
    <col min="775" max="775" width="1.81640625" style="81" customWidth="1"/>
    <col min="776" max="776" width="6.81640625" style="81" customWidth="1"/>
    <col min="777" max="777" width="7.81640625" style="81" customWidth="1"/>
    <col min="778" max="778" width="1.81640625" style="81" customWidth="1"/>
    <col min="779" max="779" width="6.81640625" style="81" customWidth="1"/>
    <col min="780" max="780" width="7.81640625" style="81" customWidth="1"/>
    <col min="781" max="781" width="1.81640625" style="81" customWidth="1"/>
    <col min="782" max="782" width="6.81640625" style="81" customWidth="1"/>
    <col min="783" max="783" width="7.81640625" style="81" customWidth="1"/>
    <col min="784" max="784" width="1.81640625" style="81" customWidth="1"/>
    <col min="785" max="785" width="6.81640625" style="81" customWidth="1"/>
    <col min="786" max="786" width="7.81640625" style="81" customWidth="1"/>
    <col min="787" max="787" width="1.81640625" style="81" customWidth="1"/>
    <col min="788" max="788" width="6.81640625" style="81" customWidth="1"/>
    <col min="789" max="789" width="7.81640625" style="81" customWidth="1"/>
    <col min="790" max="790" width="1.7265625" style="81" customWidth="1"/>
    <col min="791" max="792" width="7.81640625" style="81" customWidth="1"/>
    <col min="793" max="793" width="1.81640625" style="81" customWidth="1"/>
    <col min="794" max="794" width="6.81640625" style="81" customWidth="1"/>
    <col min="795" max="795" width="7.81640625" style="81" customWidth="1"/>
    <col min="796" max="796" width="1.81640625" style="81" customWidth="1"/>
    <col min="797" max="1024" width="9.1796875" style="81"/>
    <col min="1025" max="1025" width="12.453125" style="81" customWidth="1"/>
    <col min="1026" max="1027" width="7.81640625" style="81" customWidth="1"/>
    <col min="1028" max="1028" width="1.81640625" style="81" customWidth="1"/>
    <col min="1029" max="1030" width="7.81640625" style="81" customWidth="1"/>
    <col min="1031" max="1031" width="1.81640625" style="81" customWidth="1"/>
    <col min="1032" max="1032" width="6.81640625" style="81" customWidth="1"/>
    <col min="1033" max="1033" width="7.81640625" style="81" customWidth="1"/>
    <col min="1034" max="1034" width="1.81640625" style="81" customWidth="1"/>
    <col min="1035" max="1035" width="6.81640625" style="81" customWidth="1"/>
    <col min="1036" max="1036" width="7.81640625" style="81" customWidth="1"/>
    <col min="1037" max="1037" width="1.81640625" style="81" customWidth="1"/>
    <col min="1038" max="1038" width="6.81640625" style="81" customWidth="1"/>
    <col min="1039" max="1039" width="7.81640625" style="81" customWidth="1"/>
    <col min="1040" max="1040" width="1.81640625" style="81" customWidth="1"/>
    <col min="1041" max="1041" width="6.81640625" style="81" customWidth="1"/>
    <col min="1042" max="1042" width="7.81640625" style="81" customWidth="1"/>
    <col min="1043" max="1043" width="1.81640625" style="81" customWidth="1"/>
    <col min="1044" max="1044" width="6.81640625" style="81" customWidth="1"/>
    <col min="1045" max="1045" width="7.81640625" style="81" customWidth="1"/>
    <col min="1046" max="1046" width="1.7265625" style="81" customWidth="1"/>
    <col min="1047" max="1048" width="7.81640625" style="81" customWidth="1"/>
    <col min="1049" max="1049" width="1.81640625" style="81" customWidth="1"/>
    <col min="1050" max="1050" width="6.81640625" style="81" customWidth="1"/>
    <col min="1051" max="1051" width="7.81640625" style="81" customWidth="1"/>
    <col min="1052" max="1052" width="1.81640625" style="81" customWidth="1"/>
    <col min="1053" max="1280" width="9.1796875" style="81"/>
    <col min="1281" max="1281" width="12.453125" style="81" customWidth="1"/>
    <col min="1282" max="1283" width="7.81640625" style="81" customWidth="1"/>
    <col min="1284" max="1284" width="1.81640625" style="81" customWidth="1"/>
    <col min="1285" max="1286" width="7.81640625" style="81" customWidth="1"/>
    <col min="1287" max="1287" width="1.81640625" style="81" customWidth="1"/>
    <col min="1288" max="1288" width="6.81640625" style="81" customWidth="1"/>
    <col min="1289" max="1289" width="7.81640625" style="81" customWidth="1"/>
    <col min="1290" max="1290" width="1.81640625" style="81" customWidth="1"/>
    <col min="1291" max="1291" width="6.81640625" style="81" customWidth="1"/>
    <col min="1292" max="1292" width="7.81640625" style="81" customWidth="1"/>
    <col min="1293" max="1293" width="1.81640625" style="81" customWidth="1"/>
    <col min="1294" max="1294" width="6.81640625" style="81" customWidth="1"/>
    <col min="1295" max="1295" width="7.81640625" style="81" customWidth="1"/>
    <col min="1296" max="1296" width="1.81640625" style="81" customWidth="1"/>
    <col min="1297" max="1297" width="6.81640625" style="81" customWidth="1"/>
    <col min="1298" max="1298" width="7.81640625" style="81" customWidth="1"/>
    <col min="1299" max="1299" width="1.81640625" style="81" customWidth="1"/>
    <col min="1300" max="1300" width="6.81640625" style="81" customWidth="1"/>
    <col min="1301" max="1301" width="7.81640625" style="81" customWidth="1"/>
    <col min="1302" max="1302" width="1.7265625" style="81" customWidth="1"/>
    <col min="1303" max="1304" width="7.81640625" style="81" customWidth="1"/>
    <col min="1305" max="1305" width="1.81640625" style="81" customWidth="1"/>
    <col min="1306" max="1306" width="6.81640625" style="81" customWidth="1"/>
    <col min="1307" max="1307" width="7.81640625" style="81" customWidth="1"/>
    <col min="1308" max="1308" width="1.81640625" style="81" customWidth="1"/>
    <col min="1309" max="1536" width="9.1796875" style="81"/>
    <col min="1537" max="1537" width="12.453125" style="81" customWidth="1"/>
    <col min="1538" max="1539" width="7.81640625" style="81" customWidth="1"/>
    <col min="1540" max="1540" width="1.81640625" style="81" customWidth="1"/>
    <col min="1541" max="1542" width="7.81640625" style="81" customWidth="1"/>
    <col min="1543" max="1543" width="1.81640625" style="81" customWidth="1"/>
    <col min="1544" max="1544" width="6.81640625" style="81" customWidth="1"/>
    <col min="1545" max="1545" width="7.81640625" style="81" customWidth="1"/>
    <col min="1546" max="1546" width="1.81640625" style="81" customWidth="1"/>
    <col min="1547" max="1547" width="6.81640625" style="81" customWidth="1"/>
    <col min="1548" max="1548" width="7.81640625" style="81" customWidth="1"/>
    <col min="1549" max="1549" width="1.81640625" style="81" customWidth="1"/>
    <col min="1550" max="1550" width="6.81640625" style="81" customWidth="1"/>
    <col min="1551" max="1551" width="7.81640625" style="81" customWidth="1"/>
    <col min="1552" max="1552" width="1.81640625" style="81" customWidth="1"/>
    <col min="1553" max="1553" width="6.81640625" style="81" customWidth="1"/>
    <col min="1554" max="1554" width="7.81640625" style="81" customWidth="1"/>
    <col min="1555" max="1555" width="1.81640625" style="81" customWidth="1"/>
    <col min="1556" max="1556" width="6.81640625" style="81" customWidth="1"/>
    <col min="1557" max="1557" width="7.81640625" style="81" customWidth="1"/>
    <col min="1558" max="1558" width="1.7265625" style="81" customWidth="1"/>
    <col min="1559" max="1560" width="7.81640625" style="81" customWidth="1"/>
    <col min="1561" max="1561" width="1.81640625" style="81" customWidth="1"/>
    <col min="1562" max="1562" width="6.81640625" style="81" customWidth="1"/>
    <col min="1563" max="1563" width="7.81640625" style="81" customWidth="1"/>
    <col min="1564" max="1564" width="1.81640625" style="81" customWidth="1"/>
    <col min="1565" max="1792" width="9.1796875" style="81"/>
    <col min="1793" max="1793" width="12.453125" style="81" customWidth="1"/>
    <col min="1794" max="1795" width="7.81640625" style="81" customWidth="1"/>
    <col min="1796" max="1796" width="1.81640625" style="81" customWidth="1"/>
    <col min="1797" max="1798" width="7.81640625" style="81" customWidth="1"/>
    <col min="1799" max="1799" width="1.81640625" style="81" customWidth="1"/>
    <col min="1800" max="1800" width="6.81640625" style="81" customWidth="1"/>
    <col min="1801" max="1801" width="7.81640625" style="81" customWidth="1"/>
    <col min="1802" max="1802" width="1.81640625" style="81" customWidth="1"/>
    <col min="1803" max="1803" width="6.81640625" style="81" customWidth="1"/>
    <col min="1804" max="1804" width="7.81640625" style="81" customWidth="1"/>
    <col min="1805" max="1805" width="1.81640625" style="81" customWidth="1"/>
    <col min="1806" max="1806" width="6.81640625" style="81" customWidth="1"/>
    <col min="1807" max="1807" width="7.81640625" style="81" customWidth="1"/>
    <col min="1808" max="1808" width="1.81640625" style="81" customWidth="1"/>
    <col min="1809" max="1809" width="6.81640625" style="81" customWidth="1"/>
    <col min="1810" max="1810" width="7.81640625" style="81" customWidth="1"/>
    <col min="1811" max="1811" width="1.81640625" style="81" customWidth="1"/>
    <col min="1812" max="1812" width="6.81640625" style="81" customWidth="1"/>
    <col min="1813" max="1813" width="7.81640625" style="81" customWidth="1"/>
    <col min="1814" max="1814" width="1.7265625" style="81" customWidth="1"/>
    <col min="1815" max="1816" width="7.81640625" style="81" customWidth="1"/>
    <col min="1817" max="1817" width="1.81640625" style="81" customWidth="1"/>
    <col min="1818" max="1818" width="6.81640625" style="81" customWidth="1"/>
    <col min="1819" max="1819" width="7.81640625" style="81" customWidth="1"/>
    <col min="1820" max="1820" width="1.81640625" style="81" customWidth="1"/>
    <col min="1821" max="2048" width="9.1796875" style="81"/>
    <col min="2049" max="2049" width="12.453125" style="81" customWidth="1"/>
    <col min="2050" max="2051" width="7.81640625" style="81" customWidth="1"/>
    <col min="2052" max="2052" width="1.81640625" style="81" customWidth="1"/>
    <col min="2053" max="2054" width="7.81640625" style="81" customWidth="1"/>
    <col min="2055" max="2055" width="1.81640625" style="81" customWidth="1"/>
    <col min="2056" max="2056" width="6.81640625" style="81" customWidth="1"/>
    <col min="2057" max="2057" width="7.81640625" style="81" customWidth="1"/>
    <col min="2058" max="2058" width="1.81640625" style="81" customWidth="1"/>
    <col min="2059" max="2059" width="6.81640625" style="81" customWidth="1"/>
    <col min="2060" max="2060" width="7.81640625" style="81" customWidth="1"/>
    <col min="2061" max="2061" width="1.81640625" style="81" customWidth="1"/>
    <col min="2062" max="2062" width="6.81640625" style="81" customWidth="1"/>
    <col min="2063" max="2063" width="7.81640625" style="81" customWidth="1"/>
    <col min="2064" max="2064" width="1.81640625" style="81" customWidth="1"/>
    <col min="2065" max="2065" width="6.81640625" style="81" customWidth="1"/>
    <col min="2066" max="2066" width="7.81640625" style="81" customWidth="1"/>
    <col min="2067" max="2067" width="1.81640625" style="81" customWidth="1"/>
    <col min="2068" max="2068" width="6.81640625" style="81" customWidth="1"/>
    <col min="2069" max="2069" width="7.81640625" style="81" customWidth="1"/>
    <col min="2070" max="2070" width="1.7265625" style="81" customWidth="1"/>
    <col min="2071" max="2072" width="7.81640625" style="81" customWidth="1"/>
    <col min="2073" max="2073" width="1.81640625" style="81" customWidth="1"/>
    <col min="2074" max="2074" width="6.81640625" style="81" customWidth="1"/>
    <col min="2075" max="2075" width="7.81640625" style="81" customWidth="1"/>
    <col min="2076" max="2076" width="1.81640625" style="81" customWidth="1"/>
    <col min="2077" max="2304" width="9.1796875" style="81"/>
    <col min="2305" max="2305" width="12.453125" style="81" customWidth="1"/>
    <col min="2306" max="2307" width="7.81640625" style="81" customWidth="1"/>
    <col min="2308" max="2308" width="1.81640625" style="81" customWidth="1"/>
    <col min="2309" max="2310" width="7.81640625" style="81" customWidth="1"/>
    <col min="2311" max="2311" width="1.81640625" style="81" customWidth="1"/>
    <col min="2312" max="2312" width="6.81640625" style="81" customWidth="1"/>
    <col min="2313" max="2313" width="7.81640625" style="81" customWidth="1"/>
    <col min="2314" max="2314" width="1.81640625" style="81" customWidth="1"/>
    <col min="2315" max="2315" width="6.81640625" style="81" customWidth="1"/>
    <col min="2316" max="2316" width="7.81640625" style="81" customWidth="1"/>
    <col min="2317" max="2317" width="1.81640625" style="81" customWidth="1"/>
    <col min="2318" max="2318" width="6.81640625" style="81" customWidth="1"/>
    <col min="2319" max="2319" width="7.81640625" style="81" customWidth="1"/>
    <col min="2320" max="2320" width="1.81640625" style="81" customWidth="1"/>
    <col min="2321" max="2321" width="6.81640625" style="81" customWidth="1"/>
    <col min="2322" max="2322" width="7.81640625" style="81" customWidth="1"/>
    <col min="2323" max="2323" width="1.81640625" style="81" customWidth="1"/>
    <col min="2324" max="2324" width="6.81640625" style="81" customWidth="1"/>
    <col min="2325" max="2325" width="7.81640625" style="81" customWidth="1"/>
    <col min="2326" max="2326" width="1.7265625" style="81" customWidth="1"/>
    <col min="2327" max="2328" width="7.81640625" style="81" customWidth="1"/>
    <col min="2329" max="2329" width="1.81640625" style="81" customWidth="1"/>
    <col min="2330" max="2330" width="6.81640625" style="81" customWidth="1"/>
    <col min="2331" max="2331" width="7.81640625" style="81" customWidth="1"/>
    <col min="2332" max="2332" width="1.81640625" style="81" customWidth="1"/>
    <col min="2333" max="2560" width="9.1796875" style="81"/>
    <col min="2561" max="2561" width="12.453125" style="81" customWidth="1"/>
    <col min="2562" max="2563" width="7.81640625" style="81" customWidth="1"/>
    <col min="2564" max="2564" width="1.81640625" style="81" customWidth="1"/>
    <col min="2565" max="2566" width="7.81640625" style="81" customWidth="1"/>
    <col min="2567" max="2567" width="1.81640625" style="81" customWidth="1"/>
    <col min="2568" max="2568" width="6.81640625" style="81" customWidth="1"/>
    <col min="2569" max="2569" width="7.81640625" style="81" customWidth="1"/>
    <col min="2570" max="2570" width="1.81640625" style="81" customWidth="1"/>
    <col min="2571" max="2571" width="6.81640625" style="81" customWidth="1"/>
    <col min="2572" max="2572" width="7.81640625" style="81" customWidth="1"/>
    <col min="2573" max="2573" width="1.81640625" style="81" customWidth="1"/>
    <col min="2574" max="2574" width="6.81640625" style="81" customWidth="1"/>
    <col min="2575" max="2575" width="7.81640625" style="81" customWidth="1"/>
    <col min="2576" max="2576" width="1.81640625" style="81" customWidth="1"/>
    <col min="2577" max="2577" width="6.81640625" style="81" customWidth="1"/>
    <col min="2578" max="2578" width="7.81640625" style="81" customWidth="1"/>
    <col min="2579" max="2579" width="1.81640625" style="81" customWidth="1"/>
    <col min="2580" max="2580" width="6.81640625" style="81" customWidth="1"/>
    <col min="2581" max="2581" width="7.81640625" style="81" customWidth="1"/>
    <col min="2582" max="2582" width="1.7265625" style="81" customWidth="1"/>
    <col min="2583" max="2584" width="7.81640625" style="81" customWidth="1"/>
    <col min="2585" max="2585" width="1.81640625" style="81" customWidth="1"/>
    <col min="2586" max="2586" width="6.81640625" style="81" customWidth="1"/>
    <col min="2587" max="2587" width="7.81640625" style="81" customWidth="1"/>
    <col min="2588" max="2588" width="1.81640625" style="81" customWidth="1"/>
    <col min="2589" max="2816" width="9.1796875" style="81"/>
    <col min="2817" max="2817" width="12.453125" style="81" customWidth="1"/>
    <col min="2818" max="2819" width="7.81640625" style="81" customWidth="1"/>
    <col min="2820" max="2820" width="1.81640625" style="81" customWidth="1"/>
    <col min="2821" max="2822" width="7.81640625" style="81" customWidth="1"/>
    <col min="2823" max="2823" width="1.81640625" style="81" customWidth="1"/>
    <col min="2824" max="2824" width="6.81640625" style="81" customWidth="1"/>
    <col min="2825" max="2825" width="7.81640625" style="81" customWidth="1"/>
    <col min="2826" max="2826" width="1.81640625" style="81" customWidth="1"/>
    <col min="2827" max="2827" width="6.81640625" style="81" customWidth="1"/>
    <col min="2828" max="2828" width="7.81640625" style="81" customWidth="1"/>
    <col min="2829" max="2829" width="1.81640625" style="81" customWidth="1"/>
    <col min="2830" max="2830" width="6.81640625" style="81" customWidth="1"/>
    <col min="2831" max="2831" width="7.81640625" style="81" customWidth="1"/>
    <col min="2832" max="2832" width="1.81640625" style="81" customWidth="1"/>
    <col min="2833" max="2833" width="6.81640625" style="81" customWidth="1"/>
    <col min="2834" max="2834" width="7.81640625" style="81" customWidth="1"/>
    <col min="2835" max="2835" width="1.81640625" style="81" customWidth="1"/>
    <col min="2836" max="2836" width="6.81640625" style="81" customWidth="1"/>
    <col min="2837" max="2837" width="7.81640625" style="81" customWidth="1"/>
    <col min="2838" max="2838" width="1.7265625" style="81" customWidth="1"/>
    <col min="2839" max="2840" width="7.81640625" style="81" customWidth="1"/>
    <col min="2841" max="2841" width="1.81640625" style="81" customWidth="1"/>
    <col min="2842" max="2842" width="6.81640625" style="81" customWidth="1"/>
    <col min="2843" max="2843" width="7.81640625" style="81" customWidth="1"/>
    <col min="2844" max="2844" width="1.81640625" style="81" customWidth="1"/>
    <col min="2845" max="3072" width="9.1796875" style="81"/>
    <col min="3073" max="3073" width="12.453125" style="81" customWidth="1"/>
    <col min="3074" max="3075" width="7.81640625" style="81" customWidth="1"/>
    <col min="3076" max="3076" width="1.81640625" style="81" customWidth="1"/>
    <col min="3077" max="3078" width="7.81640625" style="81" customWidth="1"/>
    <col min="3079" max="3079" width="1.81640625" style="81" customWidth="1"/>
    <col min="3080" max="3080" width="6.81640625" style="81" customWidth="1"/>
    <col min="3081" max="3081" width="7.81640625" style="81" customWidth="1"/>
    <col min="3082" max="3082" width="1.81640625" style="81" customWidth="1"/>
    <col min="3083" max="3083" width="6.81640625" style="81" customWidth="1"/>
    <col min="3084" max="3084" width="7.81640625" style="81" customWidth="1"/>
    <col min="3085" max="3085" width="1.81640625" style="81" customWidth="1"/>
    <col min="3086" max="3086" width="6.81640625" style="81" customWidth="1"/>
    <col min="3087" max="3087" width="7.81640625" style="81" customWidth="1"/>
    <col min="3088" max="3088" width="1.81640625" style="81" customWidth="1"/>
    <col min="3089" max="3089" width="6.81640625" style="81" customWidth="1"/>
    <col min="3090" max="3090" width="7.81640625" style="81" customWidth="1"/>
    <col min="3091" max="3091" width="1.81640625" style="81" customWidth="1"/>
    <col min="3092" max="3092" width="6.81640625" style="81" customWidth="1"/>
    <col min="3093" max="3093" width="7.81640625" style="81" customWidth="1"/>
    <col min="3094" max="3094" width="1.7265625" style="81" customWidth="1"/>
    <col min="3095" max="3096" width="7.81640625" style="81" customWidth="1"/>
    <col min="3097" max="3097" width="1.81640625" style="81" customWidth="1"/>
    <col min="3098" max="3098" width="6.81640625" style="81" customWidth="1"/>
    <col min="3099" max="3099" width="7.81640625" style="81" customWidth="1"/>
    <col min="3100" max="3100" width="1.81640625" style="81" customWidth="1"/>
    <col min="3101" max="3328" width="9.1796875" style="81"/>
    <col min="3329" max="3329" width="12.453125" style="81" customWidth="1"/>
    <col min="3330" max="3331" width="7.81640625" style="81" customWidth="1"/>
    <col min="3332" max="3332" width="1.81640625" style="81" customWidth="1"/>
    <col min="3333" max="3334" width="7.81640625" style="81" customWidth="1"/>
    <col min="3335" max="3335" width="1.81640625" style="81" customWidth="1"/>
    <col min="3336" max="3336" width="6.81640625" style="81" customWidth="1"/>
    <col min="3337" max="3337" width="7.81640625" style="81" customWidth="1"/>
    <col min="3338" max="3338" width="1.81640625" style="81" customWidth="1"/>
    <col min="3339" max="3339" width="6.81640625" style="81" customWidth="1"/>
    <col min="3340" max="3340" width="7.81640625" style="81" customWidth="1"/>
    <col min="3341" max="3341" width="1.81640625" style="81" customWidth="1"/>
    <col min="3342" max="3342" width="6.81640625" style="81" customWidth="1"/>
    <col min="3343" max="3343" width="7.81640625" style="81" customWidth="1"/>
    <col min="3344" max="3344" width="1.81640625" style="81" customWidth="1"/>
    <col min="3345" max="3345" width="6.81640625" style="81" customWidth="1"/>
    <col min="3346" max="3346" width="7.81640625" style="81" customWidth="1"/>
    <col min="3347" max="3347" width="1.81640625" style="81" customWidth="1"/>
    <col min="3348" max="3348" width="6.81640625" style="81" customWidth="1"/>
    <col min="3349" max="3349" width="7.81640625" style="81" customWidth="1"/>
    <col min="3350" max="3350" width="1.7265625" style="81" customWidth="1"/>
    <col min="3351" max="3352" width="7.81640625" style="81" customWidth="1"/>
    <col min="3353" max="3353" width="1.81640625" style="81" customWidth="1"/>
    <col min="3354" max="3354" width="6.81640625" style="81" customWidth="1"/>
    <col min="3355" max="3355" width="7.81640625" style="81" customWidth="1"/>
    <col min="3356" max="3356" width="1.81640625" style="81" customWidth="1"/>
    <col min="3357" max="3584" width="9.1796875" style="81"/>
    <col min="3585" max="3585" width="12.453125" style="81" customWidth="1"/>
    <col min="3586" max="3587" width="7.81640625" style="81" customWidth="1"/>
    <col min="3588" max="3588" width="1.81640625" style="81" customWidth="1"/>
    <col min="3589" max="3590" width="7.81640625" style="81" customWidth="1"/>
    <col min="3591" max="3591" width="1.81640625" style="81" customWidth="1"/>
    <col min="3592" max="3592" width="6.81640625" style="81" customWidth="1"/>
    <col min="3593" max="3593" width="7.81640625" style="81" customWidth="1"/>
    <col min="3594" max="3594" width="1.81640625" style="81" customWidth="1"/>
    <col min="3595" max="3595" width="6.81640625" style="81" customWidth="1"/>
    <col min="3596" max="3596" width="7.81640625" style="81" customWidth="1"/>
    <col min="3597" max="3597" width="1.81640625" style="81" customWidth="1"/>
    <col min="3598" max="3598" width="6.81640625" style="81" customWidth="1"/>
    <col min="3599" max="3599" width="7.81640625" style="81" customWidth="1"/>
    <col min="3600" max="3600" width="1.81640625" style="81" customWidth="1"/>
    <col min="3601" max="3601" width="6.81640625" style="81" customWidth="1"/>
    <col min="3602" max="3602" width="7.81640625" style="81" customWidth="1"/>
    <col min="3603" max="3603" width="1.81640625" style="81" customWidth="1"/>
    <col min="3604" max="3604" width="6.81640625" style="81" customWidth="1"/>
    <col min="3605" max="3605" width="7.81640625" style="81" customWidth="1"/>
    <col min="3606" max="3606" width="1.7265625" style="81" customWidth="1"/>
    <col min="3607" max="3608" width="7.81640625" style="81" customWidth="1"/>
    <col min="3609" max="3609" width="1.81640625" style="81" customWidth="1"/>
    <col min="3610" max="3610" width="6.81640625" style="81" customWidth="1"/>
    <col min="3611" max="3611" width="7.81640625" style="81" customWidth="1"/>
    <col min="3612" max="3612" width="1.81640625" style="81" customWidth="1"/>
    <col min="3613" max="3840" width="9.1796875" style="81"/>
    <col min="3841" max="3841" width="12.453125" style="81" customWidth="1"/>
    <col min="3842" max="3843" width="7.81640625" style="81" customWidth="1"/>
    <col min="3844" max="3844" width="1.81640625" style="81" customWidth="1"/>
    <col min="3845" max="3846" width="7.81640625" style="81" customWidth="1"/>
    <col min="3847" max="3847" width="1.81640625" style="81" customWidth="1"/>
    <col min="3848" max="3848" width="6.81640625" style="81" customWidth="1"/>
    <col min="3849" max="3849" width="7.81640625" style="81" customWidth="1"/>
    <col min="3850" max="3850" width="1.81640625" style="81" customWidth="1"/>
    <col min="3851" max="3851" width="6.81640625" style="81" customWidth="1"/>
    <col min="3852" max="3852" width="7.81640625" style="81" customWidth="1"/>
    <col min="3853" max="3853" width="1.81640625" style="81" customWidth="1"/>
    <col min="3854" max="3854" width="6.81640625" style="81" customWidth="1"/>
    <col min="3855" max="3855" width="7.81640625" style="81" customWidth="1"/>
    <col min="3856" max="3856" width="1.81640625" style="81" customWidth="1"/>
    <col min="3857" max="3857" width="6.81640625" style="81" customWidth="1"/>
    <col min="3858" max="3858" width="7.81640625" style="81" customWidth="1"/>
    <col min="3859" max="3859" width="1.81640625" style="81" customWidth="1"/>
    <col min="3860" max="3860" width="6.81640625" style="81" customWidth="1"/>
    <col min="3861" max="3861" width="7.81640625" style="81" customWidth="1"/>
    <col min="3862" max="3862" width="1.7265625" style="81" customWidth="1"/>
    <col min="3863" max="3864" width="7.81640625" style="81" customWidth="1"/>
    <col min="3865" max="3865" width="1.81640625" style="81" customWidth="1"/>
    <col min="3866" max="3866" width="6.81640625" style="81" customWidth="1"/>
    <col min="3867" max="3867" width="7.81640625" style="81" customWidth="1"/>
    <col min="3868" max="3868" width="1.81640625" style="81" customWidth="1"/>
    <col min="3869" max="4096" width="9.1796875" style="81"/>
    <col min="4097" max="4097" width="12.453125" style="81" customWidth="1"/>
    <col min="4098" max="4099" width="7.81640625" style="81" customWidth="1"/>
    <col min="4100" max="4100" width="1.81640625" style="81" customWidth="1"/>
    <col min="4101" max="4102" width="7.81640625" style="81" customWidth="1"/>
    <col min="4103" max="4103" width="1.81640625" style="81" customWidth="1"/>
    <col min="4104" max="4104" width="6.81640625" style="81" customWidth="1"/>
    <col min="4105" max="4105" width="7.81640625" style="81" customWidth="1"/>
    <col min="4106" max="4106" width="1.81640625" style="81" customWidth="1"/>
    <col min="4107" max="4107" width="6.81640625" style="81" customWidth="1"/>
    <col min="4108" max="4108" width="7.81640625" style="81" customWidth="1"/>
    <col min="4109" max="4109" width="1.81640625" style="81" customWidth="1"/>
    <col min="4110" max="4110" width="6.81640625" style="81" customWidth="1"/>
    <col min="4111" max="4111" width="7.81640625" style="81" customWidth="1"/>
    <col min="4112" max="4112" width="1.81640625" style="81" customWidth="1"/>
    <col min="4113" max="4113" width="6.81640625" style="81" customWidth="1"/>
    <col min="4114" max="4114" width="7.81640625" style="81" customWidth="1"/>
    <col min="4115" max="4115" width="1.81640625" style="81" customWidth="1"/>
    <col min="4116" max="4116" width="6.81640625" style="81" customWidth="1"/>
    <col min="4117" max="4117" width="7.81640625" style="81" customWidth="1"/>
    <col min="4118" max="4118" width="1.7265625" style="81" customWidth="1"/>
    <col min="4119" max="4120" width="7.81640625" style="81" customWidth="1"/>
    <col min="4121" max="4121" width="1.81640625" style="81" customWidth="1"/>
    <col min="4122" max="4122" width="6.81640625" style="81" customWidth="1"/>
    <col min="4123" max="4123" width="7.81640625" style="81" customWidth="1"/>
    <col min="4124" max="4124" width="1.81640625" style="81" customWidth="1"/>
    <col min="4125" max="4352" width="9.1796875" style="81"/>
    <col min="4353" max="4353" width="12.453125" style="81" customWidth="1"/>
    <col min="4354" max="4355" width="7.81640625" style="81" customWidth="1"/>
    <col min="4356" max="4356" width="1.81640625" style="81" customWidth="1"/>
    <col min="4357" max="4358" width="7.81640625" style="81" customWidth="1"/>
    <col min="4359" max="4359" width="1.81640625" style="81" customWidth="1"/>
    <col min="4360" max="4360" width="6.81640625" style="81" customWidth="1"/>
    <col min="4361" max="4361" width="7.81640625" style="81" customWidth="1"/>
    <col min="4362" max="4362" width="1.81640625" style="81" customWidth="1"/>
    <col min="4363" max="4363" width="6.81640625" style="81" customWidth="1"/>
    <col min="4364" max="4364" width="7.81640625" style="81" customWidth="1"/>
    <col min="4365" max="4365" width="1.81640625" style="81" customWidth="1"/>
    <col min="4366" max="4366" width="6.81640625" style="81" customWidth="1"/>
    <col min="4367" max="4367" width="7.81640625" style="81" customWidth="1"/>
    <col min="4368" max="4368" width="1.81640625" style="81" customWidth="1"/>
    <col min="4369" max="4369" width="6.81640625" style="81" customWidth="1"/>
    <col min="4370" max="4370" width="7.81640625" style="81" customWidth="1"/>
    <col min="4371" max="4371" width="1.81640625" style="81" customWidth="1"/>
    <col min="4372" max="4372" width="6.81640625" style="81" customWidth="1"/>
    <col min="4373" max="4373" width="7.81640625" style="81" customWidth="1"/>
    <col min="4374" max="4374" width="1.7265625" style="81" customWidth="1"/>
    <col min="4375" max="4376" width="7.81640625" style="81" customWidth="1"/>
    <col min="4377" max="4377" width="1.81640625" style="81" customWidth="1"/>
    <col min="4378" max="4378" width="6.81640625" style="81" customWidth="1"/>
    <col min="4379" max="4379" width="7.81640625" style="81" customWidth="1"/>
    <col min="4380" max="4380" width="1.81640625" style="81" customWidth="1"/>
    <col min="4381" max="4608" width="9.1796875" style="81"/>
    <col min="4609" max="4609" width="12.453125" style="81" customWidth="1"/>
    <col min="4610" max="4611" width="7.81640625" style="81" customWidth="1"/>
    <col min="4612" max="4612" width="1.81640625" style="81" customWidth="1"/>
    <col min="4613" max="4614" width="7.81640625" style="81" customWidth="1"/>
    <col min="4615" max="4615" width="1.81640625" style="81" customWidth="1"/>
    <col min="4616" max="4616" width="6.81640625" style="81" customWidth="1"/>
    <col min="4617" max="4617" width="7.81640625" style="81" customWidth="1"/>
    <col min="4618" max="4618" width="1.81640625" style="81" customWidth="1"/>
    <col min="4619" max="4619" width="6.81640625" style="81" customWidth="1"/>
    <col min="4620" max="4620" width="7.81640625" style="81" customWidth="1"/>
    <col min="4621" max="4621" width="1.81640625" style="81" customWidth="1"/>
    <col min="4622" max="4622" width="6.81640625" style="81" customWidth="1"/>
    <col min="4623" max="4623" width="7.81640625" style="81" customWidth="1"/>
    <col min="4624" max="4624" width="1.81640625" style="81" customWidth="1"/>
    <col min="4625" max="4625" width="6.81640625" style="81" customWidth="1"/>
    <col min="4626" max="4626" width="7.81640625" style="81" customWidth="1"/>
    <col min="4627" max="4627" width="1.81640625" style="81" customWidth="1"/>
    <col min="4628" max="4628" width="6.81640625" style="81" customWidth="1"/>
    <col min="4629" max="4629" width="7.81640625" style="81" customWidth="1"/>
    <col min="4630" max="4630" width="1.7265625" style="81" customWidth="1"/>
    <col min="4631" max="4632" width="7.81640625" style="81" customWidth="1"/>
    <col min="4633" max="4633" width="1.81640625" style="81" customWidth="1"/>
    <col min="4634" max="4634" width="6.81640625" style="81" customWidth="1"/>
    <col min="4635" max="4635" width="7.81640625" style="81" customWidth="1"/>
    <col min="4636" max="4636" width="1.81640625" style="81" customWidth="1"/>
    <col min="4637" max="4864" width="9.1796875" style="81"/>
    <col min="4865" max="4865" width="12.453125" style="81" customWidth="1"/>
    <col min="4866" max="4867" width="7.81640625" style="81" customWidth="1"/>
    <col min="4868" max="4868" width="1.81640625" style="81" customWidth="1"/>
    <col min="4869" max="4870" width="7.81640625" style="81" customWidth="1"/>
    <col min="4871" max="4871" width="1.81640625" style="81" customWidth="1"/>
    <col min="4872" max="4872" width="6.81640625" style="81" customWidth="1"/>
    <col min="4873" max="4873" width="7.81640625" style="81" customWidth="1"/>
    <col min="4874" max="4874" width="1.81640625" style="81" customWidth="1"/>
    <col min="4875" max="4875" width="6.81640625" style="81" customWidth="1"/>
    <col min="4876" max="4876" width="7.81640625" style="81" customWidth="1"/>
    <col min="4877" max="4877" width="1.81640625" style="81" customWidth="1"/>
    <col min="4878" max="4878" width="6.81640625" style="81" customWidth="1"/>
    <col min="4879" max="4879" width="7.81640625" style="81" customWidth="1"/>
    <col min="4880" max="4880" width="1.81640625" style="81" customWidth="1"/>
    <col min="4881" max="4881" width="6.81640625" style="81" customWidth="1"/>
    <col min="4882" max="4882" width="7.81640625" style="81" customWidth="1"/>
    <col min="4883" max="4883" width="1.81640625" style="81" customWidth="1"/>
    <col min="4884" max="4884" width="6.81640625" style="81" customWidth="1"/>
    <col min="4885" max="4885" width="7.81640625" style="81" customWidth="1"/>
    <col min="4886" max="4886" width="1.7265625" style="81" customWidth="1"/>
    <col min="4887" max="4888" width="7.81640625" style="81" customWidth="1"/>
    <col min="4889" max="4889" width="1.81640625" style="81" customWidth="1"/>
    <col min="4890" max="4890" width="6.81640625" style="81" customWidth="1"/>
    <col min="4891" max="4891" width="7.81640625" style="81" customWidth="1"/>
    <col min="4892" max="4892" width="1.81640625" style="81" customWidth="1"/>
    <col min="4893" max="5120" width="9.1796875" style="81"/>
    <col min="5121" max="5121" width="12.453125" style="81" customWidth="1"/>
    <col min="5122" max="5123" width="7.81640625" style="81" customWidth="1"/>
    <col min="5124" max="5124" width="1.81640625" style="81" customWidth="1"/>
    <col min="5125" max="5126" width="7.81640625" style="81" customWidth="1"/>
    <col min="5127" max="5127" width="1.81640625" style="81" customWidth="1"/>
    <col min="5128" max="5128" width="6.81640625" style="81" customWidth="1"/>
    <col min="5129" max="5129" width="7.81640625" style="81" customWidth="1"/>
    <col min="5130" max="5130" width="1.81640625" style="81" customWidth="1"/>
    <col min="5131" max="5131" width="6.81640625" style="81" customWidth="1"/>
    <col min="5132" max="5132" width="7.81640625" style="81" customWidth="1"/>
    <col min="5133" max="5133" width="1.81640625" style="81" customWidth="1"/>
    <col min="5134" max="5134" width="6.81640625" style="81" customWidth="1"/>
    <col min="5135" max="5135" width="7.81640625" style="81" customWidth="1"/>
    <col min="5136" max="5136" width="1.81640625" style="81" customWidth="1"/>
    <col min="5137" max="5137" width="6.81640625" style="81" customWidth="1"/>
    <col min="5138" max="5138" width="7.81640625" style="81" customWidth="1"/>
    <col min="5139" max="5139" width="1.81640625" style="81" customWidth="1"/>
    <col min="5140" max="5140" width="6.81640625" style="81" customWidth="1"/>
    <col min="5141" max="5141" width="7.81640625" style="81" customWidth="1"/>
    <col min="5142" max="5142" width="1.7265625" style="81" customWidth="1"/>
    <col min="5143" max="5144" width="7.81640625" style="81" customWidth="1"/>
    <col min="5145" max="5145" width="1.81640625" style="81" customWidth="1"/>
    <col min="5146" max="5146" width="6.81640625" style="81" customWidth="1"/>
    <col min="5147" max="5147" width="7.81640625" style="81" customWidth="1"/>
    <col min="5148" max="5148" width="1.81640625" style="81" customWidth="1"/>
    <col min="5149" max="5376" width="9.1796875" style="81"/>
    <col min="5377" max="5377" width="12.453125" style="81" customWidth="1"/>
    <col min="5378" max="5379" width="7.81640625" style="81" customWidth="1"/>
    <col min="5380" max="5380" width="1.81640625" style="81" customWidth="1"/>
    <col min="5381" max="5382" width="7.81640625" style="81" customWidth="1"/>
    <col min="5383" max="5383" width="1.81640625" style="81" customWidth="1"/>
    <col min="5384" max="5384" width="6.81640625" style="81" customWidth="1"/>
    <col min="5385" max="5385" width="7.81640625" style="81" customWidth="1"/>
    <col min="5386" max="5386" width="1.81640625" style="81" customWidth="1"/>
    <col min="5387" max="5387" width="6.81640625" style="81" customWidth="1"/>
    <col min="5388" max="5388" width="7.81640625" style="81" customWidth="1"/>
    <col min="5389" max="5389" width="1.81640625" style="81" customWidth="1"/>
    <col min="5390" max="5390" width="6.81640625" style="81" customWidth="1"/>
    <col min="5391" max="5391" width="7.81640625" style="81" customWidth="1"/>
    <col min="5392" max="5392" width="1.81640625" style="81" customWidth="1"/>
    <col min="5393" max="5393" width="6.81640625" style="81" customWidth="1"/>
    <col min="5394" max="5394" width="7.81640625" style="81" customWidth="1"/>
    <col min="5395" max="5395" width="1.81640625" style="81" customWidth="1"/>
    <col min="5396" max="5396" width="6.81640625" style="81" customWidth="1"/>
    <col min="5397" max="5397" width="7.81640625" style="81" customWidth="1"/>
    <col min="5398" max="5398" width="1.7265625" style="81" customWidth="1"/>
    <col min="5399" max="5400" width="7.81640625" style="81" customWidth="1"/>
    <col min="5401" max="5401" width="1.81640625" style="81" customWidth="1"/>
    <col min="5402" max="5402" width="6.81640625" style="81" customWidth="1"/>
    <col min="5403" max="5403" width="7.81640625" style="81" customWidth="1"/>
    <col min="5404" max="5404" width="1.81640625" style="81" customWidth="1"/>
    <col min="5405" max="5632" width="9.1796875" style="81"/>
    <col min="5633" max="5633" width="12.453125" style="81" customWidth="1"/>
    <col min="5634" max="5635" width="7.81640625" style="81" customWidth="1"/>
    <col min="5636" max="5636" width="1.81640625" style="81" customWidth="1"/>
    <col min="5637" max="5638" width="7.81640625" style="81" customWidth="1"/>
    <col min="5639" max="5639" width="1.81640625" style="81" customWidth="1"/>
    <col min="5640" max="5640" width="6.81640625" style="81" customWidth="1"/>
    <col min="5641" max="5641" width="7.81640625" style="81" customWidth="1"/>
    <col min="5642" max="5642" width="1.81640625" style="81" customWidth="1"/>
    <col min="5643" max="5643" width="6.81640625" style="81" customWidth="1"/>
    <col min="5644" max="5644" width="7.81640625" style="81" customWidth="1"/>
    <col min="5645" max="5645" width="1.81640625" style="81" customWidth="1"/>
    <col min="5646" max="5646" width="6.81640625" style="81" customWidth="1"/>
    <col min="5647" max="5647" width="7.81640625" style="81" customWidth="1"/>
    <col min="5648" max="5648" width="1.81640625" style="81" customWidth="1"/>
    <col min="5649" max="5649" width="6.81640625" style="81" customWidth="1"/>
    <col min="5650" max="5650" width="7.81640625" style="81" customWidth="1"/>
    <col min="5651" max="5651" width="1.81640625" style="81" customWidth="1"/>
    <col min="5652" max="5652" width="6.81640625" style="81" customWidth="1"/>
    <col min="5653" max="5653" width="7.81640625" style="81" customWidth="1"/>
    <col min="5654" max="5654" width="1.7265625" style="81" customWidth="1"/>
    <col min="5655" max="5656" width="7.81640625" style="81" customWidth="1"/>
    <col min="5657" max="5657" width="1.81640625" style="81" customWidth="1"/>
    <col min="5658" max="5658" width="6.81640625" style="81" customWidth="1"/>
    <col min="5659" max="5659" width="7.81640625" style="81" customWidth="1"/>
    <col min="5660" max="5660" width="1.81640625" style="81" customWidth="1"/>
    <col min="5661" max="5888" width="9.1796875" style="81"/>
    <col min="5889" max="5889" width="12.453125" style="81" customWidth="1"/>
    <col min="5890" max="5891" width="7.81640625" style="81" customWidth="1"/>
    <col min="5892" max="5892" width="1.81640625" style="81" customWidth="1"/>
    <col min="5893" max="5894" width="7.81640625" style="81" customWidth="1"/>
    <col min="5895" max="5895" width="1.81640625" style="81" customWidth="1"/>
    <col min="5896" max="5896" width="6.81640625" style="81" customWidth="1"/>
    <col min="5897" max="5897" width="7.81640625" style="81" customWidth="1"/>
    <col min="5898" max="5898" width="1.81640625" style="81" customWidth="1"/>
    <col min="5899" max="5899" width="6.81640625" style="81" customWidth="1"/>
    <col min="5900" max="5900" width="7.81640625" style="81" customWidth="1"/>
    <col min="5901" max="5901" width="1.81640625" style="81" customWidth="1"/>
    <col min="5902" max="5902" width="6.81640625" style="81" customWidth="1"/>
    <col min="5903" max="5903" width="7.81640625" style="81" customWidth="1"/>
    <col min="5904" max="5904" width="1.81640625" style="81" customWidth="1"/>
    <col min="5905" max="5905" width="6.81640625" style="81" customWidth="1"/>
    <col min="5906" max="5906" width="7.81640625" style="81" customWidth="1"/>
    <col min="5907" max="5907" width="1.81640625" style="81" customWidth="1"/>
    <col min="5908" max="5908" width="6.81640625" style="81" customWidth="1"/>
    <col min="5909" max="5909" width="7.81640625" style="81" customWidth="1"/>
    <col min="5910" max="5910" width="1.7265625" style="81" customWidth="1"/>
    <col min="5911" max="5912" width="7.81640625" style="81" customWidth="1"/>
    <col min="5913" max="5913" width="1.81640625" style="81" customWidth="1"/>
    <col min="5914" max="5914" width="6.81640625" style="81" customWidth="1"/>
    <col min="5915" max="5915" width="7.81640625" style="81" customWidth="1"/>
    <col min="5916" max="5916" width="1.81640625" style="81" customWidth="1"/>
    <col min="5917" max="6144" width="9.1796875" style="81"/>
    <col min="6145" max="6145" width="12.453125" style="81" customWidth="1"/>
    <col min="6146" max="6147" width="7.81640625" style="81" customWidth="1"/>
    <col min="6148" max="6148" width="1.81640625" style="81" customWidth="1"/>
    <col min="6149" max="6150" width="7.81640625" style="81" customWidth="1"/>
    <col min="6151" max="6151" width="1.81640625" style="81" customWidth="1"/>
    <col min="6152" max="6152" width="6.81640625" style="81" customWidth="1"/>
    <col min="6153" max="6153" width="7.81640625" style="81" customWidth="1"/>
    <col min="6154" max="6154" width="1.81640625" style="81" customWidth="1"/>
    <col min="6155" max="6155" width="6.81640625" style="81" customWidth="1"/>
    <col min="6156" max="6156" width="7.81640625" style="81" customWidth="1"/>
    <col min="6157" max="6157" width="1.81640625" style="81" customWidth="1"/>
    <col min="6158" max="6158" width="6.81640625" style="81" customWidth="1"/>
    <col min="6159" max="6159" width="7.81640625" style="81" customWidth="1"/>
    <col min="6160" max="6160" width="1.81640625" style="81" customWidth="1"/>
    <col min="6161" max="6161" width="6.81640625" style="81" customWidth="1"/>
    <col min="6162" max="6162" width="7.81640625" style="81" customWidth="1"/>
    <col min="6163" max="6163" width="1.81640625" style="81" customWidth="1"/>
    <col min="6164" max="6164" width="6.81640625" style="81" customWidth="1"/>
    <col min="6165" max="6165" width="7.81640625" style="81" customWidth="1"/>
    <col min="6166" max="6166" width="1.7265625" style="81" customWidth="1"/>
    <col min="6167" max="6168" width="7.81640625" style="81" customWidth="1"/>
    <col min="6169" max="6169" width="1.81640625" style="81" customWidth="1"/>
    <col min="6170" max="6170" width="6.81640625" style="81" customWidth="1"/>
    <col min="6171" max="6171" width="7.81640625" style="81" customWidth="1"/>
    <col min="6172" max="6172" width="1.81640625" style="81" customWidth="1"/>
    <col min="6173" max="6400" width="9.1796875" style="81"/>
    <col min="6401" max="6401" width="12.453125" style="81" customWidth="1"/>
    <col min="6402" max="6403" width="7.81640625" style="81" customWidth="1"/>
    <col min="6404" max="6404" width="1.81640625" style="81" customWidth="1"/>
    <col min="6405" max="6406" width="7.81640625" style="81" customWidth="1"/>
    <col min="6407" max="6407" width="1.81640625" style="81" customWidth="1"/>
    <col min="6408" max="6408" width="6.81640625" style="81" customWidth="1"/>
    <col min="6409" max="6409" width="7.81640625" style="81" customWidth="1"/>
    <col min="6410" max="6410" width="1.81640625" style="81" customWidth="1"/>
    <col min="6411" max="6411" width="6.81640625" style="81" customWidth="1"/>
    <col min="6412" max="6412" width="7.81640625" style="81" customWidth="1"/>
    <col min="6413" max="6413" width="1.81640625" style="81" customWidth="1"/>
    <col min="6414" max="6414" width="6.81640625" style="81" customWidth="1"/>
    <col min="6415" max="6415" width="7.81640625" style="81" customWidth="1"/>
    <col min="6416" max="6416" width="1.81640625" style="81" customWidth="1"/>
    <col min="6417" max="6417" width="6.81640625" style="81" customWidth="1"/>
    <col min="6418" max="6418" width="7.81640625" style="81" customWidth="1"/>
    <col min="6419" max="6419" width="1.81640625" style="81" customWidth="1"/>
    <col min="6420" max="6420" width="6.81640625" style="81" customWidth="1"/>
    <col min="6421" max="6421" width="7.81640625" style="81" customWidth="1"/>
    <col min="6422" max="6422" width="1.7265625" style="81" customWidth="1"/>
    <col min="6423" max="6424" width="7.81640625" style="81" customWidth="1"/>
    <col min="6425" max="6425" width="1.81640625" style="81" customWidth="1"/>
    <col min="6426" max="6426" width="6.81640625" style="81" customWidth="1"/>
    <col min="6427" max="6427" width="7.81640625" style="81" customWidth="1"/>
    <col min="6428" max="6428" width="1.81640625" style="81" customWidth="1"/>
    <col min="6429" max="6656" width="9.1796875" style="81"/>
    <col min="6657" max="6657" width="12.453125" style="81" customWidth="1"/>
    <col min="6658" max="6659" width="7.81640625" style="81" customWidth="1"/>
    <col min="6660" max="6660" width="1.81640625" style="81" customWidth="1"/>
    <col min="6661" max="6662" width="7.81640625" style="81" customWidth="1"/>
    <col min="6663" max="6663" width="1.81640625" style="81" customWidth="1"/>
    <col min="6664" max="6664" width="6.81640625" style="81" customWidth="1"/>
    <col min="6665" max="6665" width="7.81640625" style="81" customWidth="1"/>
    <col min="6666" max="6666" width="1.81640625" style="81" customWidth="1"/>
    <col min="6667" max="6667" width="6.81640625" style="81" customWidth="1"/>
    <col min="6668" max="6668" width="7.81640625" style="81" customWidth="1"/>
    <col min="6669" max="6669" width="1.81640625" style="81" customWidth="1"/>
    <col min="6670" max="6670" width="6.81640625" style="81" customWidth="1"/>
    <col min="6671" max="6671" width="7.81640625" style="81" customWidth="1"/>
    <col min="6672" max="6672" width="1.81640625" style="81" customWidth="1"/>
    <col min="6673" max="6673" width="6.81640625" style="81" customWidth="1"/>
    <col min="6674" max="6674" width="7.81640625" style="81" customWidth="1"/>
    <col min="6675" max="6675" width="1.81640625" style="81" customWidth="1"/>
    <col min="6676" max="6676" width="6.81640625" style="81" customWidth="1"/>
    <col min="6677" max="6677" width="7.81640625" style="81" customWidth="1"/>
    <col min="6678" max="6678" width="1.7265625" style="81" customWidth="1"/>
    <col min="6679" max="6680" width="7.81640625" style="81" customWidth="1"/>
    <col min="6681" max="6681" width="1.81640625" style="81" customWidth="1"/>
    <col min="6682" max="6682" width="6.81640625" style="81" customWidth="1"/>
    <col min="6683" max="6683" width="7.81640625" style="81" customWidth="1"/>
    <col min="6684" max="6684" width="1.81640625" style="81" customWidth="1"/>
    <col min="6685" max="6912" width="9.1796875" style="81"/>
    <col min="6913" max="6913" width="12.453125" style="81" customWidth="1"/>
    <col min="6914" max="6915" width="7.81640625" style="81" customWidth="1"/>
    <col min="6916" max="6916" width="1.81640625" style="81" customWidth="1"/>
    <col min="6917" max="6918" width="7.81640625" style="81" customWidth="1"/>
    <col min="6919" max="6919" width="1.81640625" style="81" customWidth="1"/>
    <col min="6920" max="6920" width="6.81640625" style="81" customWidth="1"/>
    <col min="6921" max="6921" width="7.81640625" style="81" customWidth="1"/>
    <col min="6922" max="6922" width="1.81640625" style="81" customWidth="1"/>
    <col min="6923" max="6923" width="6.81640625" style="81" customWidth="1"/>
    <col min="6924" max="6924" width="7.81640625" style="81" customWidth="1"/>
    <col min="6925" max="6925" width="1.81640625" style="81" customWidth="1"/>
    <col min="6926" max="6926" width="6.81640625" style="81" customWidth="1"/>
    <col min="6927" max="6927" width="7.81640625" style="81" customWidth="1"/>
    <col min="6928" max="6928" width="1.81640625" style="81" customWidth="1"/>
    <col min="6929" max="6929" width="6.81640625" style="81" customWidth="1"/>
    <col min="6930" max="6930" width="7.81640625" style="81" customWidth="1"/>
    <col min="6931" max="6931" width="1.81640625" style="81" customWidth="1"/>
    <col min="6932" max="6932" width="6.81640625" style="81" customWidth="1"/>
    <col min="6933" max="6933" width="7.81640625" style="81" customWidth="1"/>
    <col min="6934" max="6934" width="1.7265625" style="81" customWidth="1"/>
    <col min="6935" max="6936" width="7.81640625" style="81" customWidth="1"/>
    <col min="6937" max="6937" width="1.81640625" style="81" customWidth="1"/>
    <col min="6938" max="6938" width="6.81640625" style="81" customWidth="1"/>
    <col min="6939" max="6939" width="7.81640625" style="81" customWidth="1"/>
    <col min="6940" max="6940" width="1.81640625" style="81" customWidth="1"/>
    <col min="6941" max="7168" width="9.1796875" style="81"/>
    <col min="7169" max="7169" width="12.453125" style="81" customWidth="1"/>
    <col min="7170" max="7171" width="7.81640625" style="81" customWidth="1"/>
    <col min="7172" max="7172" width="1.81640625" style="81" customWidth="1"/>
    <col min="7173" max="7174" width="7.81640625" style="81" customWidth="1"/>
    <col min="7175" max="7175" width="1.81640625" style="81" customWidth="1"/>
    <col min="7176" max="7176" width="6.81640625" style="81" customWidth="1"/>
    <col min="7177" max="7177" width="7.81640625" style="81" customWidth="1"/>
    <col min="7178" max="7178" width="1.81640625" style="81" customWidth="1"/>
    <col min="7179" max="7179" width="6.81640625" style="81" customWidth="1"/>
    <col min="7180" max="7180" width="7.81640625" style="81" customWidth="1"/>
    <col min="7181" max="7181" width="1.81640625" style="81" customWidth="1"/>
    <col min="7182" max="7182" width="6.81640625" style="81" customWidth="1"/>
    <col min="7183" max="7183" width="7.81640625" style="81" customWidth="1"/>
    <col min="7184" max="7184" width="1.81640625" style="81" customWidth="1"/>
    <col min="7185" max="7185" width="6.81640625" style="81" customWidth="1"/>
    <col min="7186" max="7186" width="7.81640625" style="81" customWidth="1"/>
    <col min="7187" max="7187" width="1.81640625" style="81" customWidth="1"/>
    <col min="7188" max="7188" width="6.81640625" style="81" customWidth="1"/>
    <col min="7189" max="7189" width="7.81640625" style="81" customWidth="1"/>
    <col min="7190" max="7190" width="1.7265625" style="81" customWidth="1"/>
    <col min="7191" max="7192" width="7.81640625" style="81" customWidth="1"/>
    <col min="7193" max="7193" width="1.81640625" style="81" customWidth="1"/>
    <col min="7194" max="7194" width="6.81640625" style="81" customWidth="1"/>
    <col min="7195" max="7195" width="7.81640625" style="81" customWidth="1"/>
    <col min="7196" max="7196" width="1.81640625" style="81" customWidth="1"/>
    <col min="7197" max="7424" width="9.1796875" style="81"/>
    <col min="7425" max="7425" width="12.453125" style="81" customWidth="1"/>
    <col min="7426" max="7427" width="7.81640625" style="81" customWidth="1"/>
    <col min="7428" max="7428" width="1.81640625" style="81" customWidth="1"/>
    <col min="7429" max="7430" width="7.81640625" style="81" customWidth="1"/>
    <col min="7431" max="7431" width="1.81640625" style="81" customWidth="1"/>
    <col min="7432" max="7432" width="6.81640625" style="81" customWidth="1"/>
    <col min="7433" max="7433" width="7.81640625" style="81" customWidth="1"/>
    <col min="7434" max="7434" width="1.81640625" style="81" customWidth="1"/>
    <col min="7435" max="7435" width="6.81640625" style="81" customWidth="1"/>
    <col min="7436" max="7436" width="7.81640625" style="81" customWidth="1"/>
    <col min="7437" max="7437" width="1.81640625" style="81" customWidth="1"/>
    <col min="7438" max="7438" width="6.81640625" style="81" customWidth="1"/>
    <col min="7439" max="7439" width="7.81640625" style="81" customWidth="1"/>
    <col min="7440" max="7440" width="1.81640625" style="81" customWidth="1"/>
    <col min="7441" max="7441" width="6.81640625" style="81" customWidth="1"/>
    <col min="7442" max="7442" width="7.81640625" style="81" customWidth="1"/>
    <col min="7443" max="7443" width="1.81640625" style="81" customWidth="1"/>
    <col min="7444" max="7444" width="6.81640625" style="81" customWidth="1"/>
    <col min="7445" max="7445" width="7.81640625" style="81" customWidth="1"/>
    <col min="7446" max="7446" width="1.7265625" style="81" customWidth="1"/>
    <col min="7447" max="7448" width="7.81640625" style="81" customWidth="1"/>
    <col min="7449" max="7449" width="1.81640625" style="81" customWidth="1"/>
    <col min="7450" max="7450" width="6.81640625" style="81" customWidth="1"/>
    <col min="7451" max="7451" width="7.81640625" style="81" customWidth="1"/>
    <col min="7452" max="7452" width="1.81640625" style="81" customWidth="1"/>
    <col min="7453" max="7680" width="9.1796875" style="81"/>
    <col min="7681" max="7681" width="12.453125" style="81" customWidth="1"/>
    <col min="7682" max="7683" width="7.81640625" style="81" customWidth="1"/>
    <col min="7684" max="7684" width="1.81640625" style="81" customWidth="1"/>
    <col min="7685" max="7686" width="7.81640625" style="81" customWidth="1"/>
    <col min="7687" max="7687" width="1.81640625" style="81" customWidth="1"/>
    <col min="7688" max="7688" width="6.81640625" style="81" customWidth="1"/>
    <col min="7689" max="7689" width="7.81640625" style="81" customWidth="1"/>
    <col min="7690" max="7690" width="1.81640625" style="81" customWidth="1"/>
    <col min="7691" max="7691" width="6.81640625" style="81" customWidth="1"/>
    <col min="7692" max="7692" width="7.81640625" style="81" customWidth="1"/>
    <col min="7693" max="7693" width="1.81640625" style="81" customWidth="1"/>
    <col min="7694" max="7694" width="6.81640625" style="81" customWidth="1"/>
    <col min="7695" max="7695" width="7.81640625" style="81" customWidth="1"/>
    <col min="7696" max="7696" width="1.81640625" style="81" customWidth="1"/>
    <col min="7697" max="7697" width="6.81640625" style="81" customWidth="1"/>
    <col min="7698" max="7698" width="7.81640625" style="81" customWidth="1"/>
    <col min="7699" max="7699" width="1.81640625" style="81" customWidth="1"/>
    <col min="7700" max="7700" width="6.81640625" style="81" customWidth="1"/>
    <col min="7701" max="7701" width="7.81640625" style="81" customWidth="1"/>
    <col min="7702" max="7702" width="1.7265625" style="81" customWidth="1"/>
    <col min="7703" max="7704" width="7.81640625" style="81" customWidth="1"/>
    <col min="7705" max="7705" width="1.81640625" style="81" customWidth="1"/>
    <col min="7706" max="7706" width="6.81640625" style="81" customWidth="1"/>
    <col min="7707" max="7707" width="7.81640625" style="81" customWidth="1"/>
    <col min="7708" max="7708" width="1.81640625" style="81" customWidth="1"/>
    <col min="7709" max="7936" width="9.1796875" style="81"/>
    <col min="7937" max="7937" width="12.453125" style="81" customWidth="1"/>
    <col min="7938" max="7939" width="7.81640625" style="81" customWidth="1"/>
    <col min="7940" max="7940" width="1.81640625" style="81" customWidth="1"/>
    <col min="7941" max="7942" width="7.81640625" style="81" customWidth="1"/>
    <col min="7943" max="7943" width="1.81640625" style="81" customWidth="1"/>
    <col min="7944" max="7944" width="6.81640625" style="81" customWidth="1"/>
    <col min="7945" max="7945" width="7.81640625" style="81" customWidth="1"/>
    <col min="7946" max="7946" width="1.81640625" style="81" customWidth="1"/>
    <col min="7947" max="7947" width="6.81640625" style="81" customWidth="1"/>
    <col min="7948" max="7948" width="7.81640625" style="81" customWidth="1"/>
    <col min="7949" max="7949" width="1.81640625" style="81" customWidth="1"/>
    <col min="7950" max="7950" width="6.81640625" style="81" customWidth="1"/>
    <col min="7951" max="7951" width="7.81640625" style="81" customWidth="1"/>
    <col min="7952" max="7952" width="1.81640625" style="81" customWidth="1"/>
    <col min="7953" max="7953" width="6.81640625" style="81" customWidth="1"/>
    <col min="7954" max="7954" width="7.81640625" style="81" customWidth="1"/>
    <col min="7955" max="7955" width="1.81640625" style="81" customWidth="1"/>
    <col min="7956" max="7956" width="6.81640625" style="81" customWidth="1"/>
    <col min="7957" max="7957" width="7.81640625" style="81" customWidth="1"/>
    <col min="7958" max="7958" width="1.7265625" style="81" customWidth="1"/>
    <col min="7959" max="7960" width="7.81640625" style="81" customWidth="1"/>
    <col min="7961" max="7961" width="1.81640625" style="81" customWidth="1"/>
    <col min="7962" max="7962" width="6.81640625" style="81" customWidth="1"/>
    <col min="7963" max="7963" width="7.81640625" style="81" customWidth="1"/>
    <col min="7964" max="7964" width="1.81640625" style="81" customWidth="1"/>
    <col min="7965" max="8192" width="9.1796875" style="81"/>
    <col min="8193" max="8193" width="12.453125" style="81" customWidth="1"/>
    <col min="8194" max="8195" width="7.81640625" style="81" customWidth="1"/>
    <col min="8196" max="8196" width="1.81640625" style="81" customWidth="1"/>
    <col min="8197" max="8198" width="7.81640625" style="81" customWidth="1"/>
    <col min="8199" max="8199" width="1.81640625" style="81" customWidth="1"/>
    <col min="8200" max="8200" width="6.81640625" style="81" customWidth="1"/>
    <col min="8201" max="8201" width="7.81640625" style="81" customWidth="1"/>
    <col min="8202" max="8202" width="1.81640625" style="81" customWidth="1"/>
    <col min="8203" max="8203" width="6.81640625" style="81" customWidth="1"/>
    <col min="8204" max="8204" width="7.81640625" style="81" customWidth="1"/>
    <col min="8205" max="8205" width="1.81640625" style="81" customWidth="1"/>
    <col min="8206" max="8206" width="6.81640625" style="81" customWidth="1"/>
    <col min="8207" max="8207" width="7.81640625" style="81" customWidth="1"/>
    <col min="8208" max="8208" width="1.81640625" style="81" customWidth="1"/>
    <col min="8209" max="8209" width="6.81640625" style="81" customWidth="1"/>
    <col min="8210" max="8210" width="7.81640625" style="81" customWidth="1"/>
    <col min="8211" max="8211" width="1.81640625" style="81" customWidth="1"/>
    <col min="8212" max="8212" width="6.81640625" style="81" customWidth="1"/>
    <col min="8213" max="8213" width="7.81640625" style="81" customWidth="1"/>
    <col min="8214" max="8214" width="1.7265625" style="81" customWidth="1"/>
    <col min="8215" max="8216" width="7.81640625" style="81" customWidth="1"/>
    <col min="8217" max="8217" width="1.81640625" style="81" customWidth="1"/>
    <col min="8218" max="8218" width="6.81640625" style="81" customWidth="1"/>
    <col min="8219" max="8219" width="7.81640625" style="81" customWidth="1"/>
    <col min="8220" max="8220" width="1.81640625" style="81" customWidth="1"/>
    <col min="8221" max="8448" width="9.1796875" style="81"/>
    <col min="8449" max="8449" width="12.453125" style="81" customWidth="1"/>
    <col min="8450" max="8451" width="7.81640625" style="81" customWidth="1"/>
    <col min="8452" max="8452" width="1.81640625" style="81" customWidth="1"/>
    <col min="8453" max="8454" width="7.81640625" style="81" customWidth="1"/>
    <col min="8455" max="8455" width="1.81640625" style="81" customWidth="1"/>
    <col min="8456" max="8456" width="6.81640625" style="81" customWidth="1"/>
    <col min="8457" max="8457" width="7.81640625" style="81" customWidth="1"/>
    <col min="8458" max="8458" width="1.81640625" style="81" customWidth="1"/>
    <col min="8459" max="8459" width="6.81640625" style="81" customWidth="1"/>
    <col min="8460" max="8460" width="7.81640625" style="81" customWidth="1"/>
    <col min="8461" max="8461" width="1.81640625" style="81" customWidth="1"/>
    <col min="8462" max="8462" width="6.81640625" style="81" customWidth="1"/>
    <col min="8463" max="8463" width="7.81640625" style="81" customWidth="1"/>
    <col min="8464" max="8464" width="1.81640625" style="81" customWidth="1"/>
    <col min="8465" max="8465" width="6.81640625" style="81" customWidth="1"/>
    <col min="8466" max="8466" width="7.81640625" style="81" customWidth="1"/>
    <col min="8467" max="8467" width="1.81640625" style="81" customWidth="1"/>
    <col min="8468" max="8468" width="6.81640625" style="81" customWidth="1"/>
    <col min="8469" max="8469" width="7.81640625" style="81" customWidth="1"/>
    <col min="8470" max="8470" width="1.7265625" style="81" customWidth="1"/>
    <col min="8471" max="8472" width="7.81640625" style="81" customWidth="1"/>
    <col min="8473" max="8473" width="1.81640625" style="81" customWidth="1"/>
    <col min="8474" max="8474" width="6.81640625" style="81" customWidth="1"/>
    <col min="8475" max="8475" width="7.81640625" style="81" customWidth="1"/>
    <col min="8476" max="8476" width="1.81640625" style="81" customWidth="1"/>
    <col min="8477" max="8704" width="9.1796875" style="81"/>
    <col min="8705" max="8705" width="12.453125" style="81" customWidth="1"/>
    <col min="8706" max="8707" width="7.81640625" style="81" customWidth="1"/>
    <col min="8708" max="8708" width="1.81640625" style="81" customWidth="1"/>
    <col min="8709" max="8710" width="7.81640625" style="81" customWidth="1"/>
    <col min="8711" max="8711" width="1.81640625" style="81" customWidth="1"/>
    <col min="8712" max="8712" width="6.81640625" style="81" customWidth="1"/>
    <col min="8713" max="8713" width="7.81640625" style="81" customWidth="1"/>
    <col min="8714" max="8714" width="1.81640625" style="81" customWidth="1"/>
    <col min="8715" max="8715" width="6.81640625" style="81" customWidth="1"/>
    <col min="8716" max="8716" width="7.81640625" style="81" customWidth="1"/>
    <col min="8717" max="8717" width="1.81640625" style="81" customWidth="1"/>
    <col min="8718" max="8718" width="6.81640625" style="81" customWidth="1"/>
    <col min="8719" max="8719" width="7.81640625" style="81" customWidth="1"/>
    <col min="8720" max="8720" width="1.81640625" style="81" customWidth="1"/>
    <col min="8721" max="8721" width="6.81640625" style="81" customWidth="1"/>
    <col min="8722" max="8722" width="7.81640625" style="81" customWidth="1"/>
    <col min="8723" max="8723" width="1.81640625" style="81" customWidth="1"/>
    <col min="8724" max="8724" width="6.81640625" style="81" customWidth="1"/>
    <col min="8725" max="8725" width="7.81640625" style="81" customWidth="1"/>
    <col min="8726" max="8726" width="1.7265625" style="81" customWidth="1"/>
    <col min="8727" max="8728" width="7.81640625" style="81" customWidth="1"/>
    <col min="8729" max="8729" width="1.81640625" style="81" customWidth="1"/>
    <col min="8730" max="8730" width="6.81640625" style="81" customWidth="1"/>
    <col min="8731" max="8731" width="7.81640625" style="81" customWidth="1"/>
    <col min="8732" max="8732" width="1.81640625" style="81" customWidth="1"/>
    <col min="8733" max="8960" width="9.1796875" style="81"/>
    <col min="8961" max="8961" width="12.453125" style="81" customWidth="1"/>
    <col min="8962" max="8963" width="7.81640625" style="81" customWidth="1"/>
    <col min="8964" max="8964" width="1.81640625" style="81" customWidth="1"/>
    <col min="8965" max="8966" width="7.81640625" style="81" customWidth="1"/>
    <col min="8967" max="8967" width="1.81640625" style="81" customWidth="1"/>
    <col min="8968" max="8968" width="6.81640625" style="81" customWidth="1"/>
    <col min="8969" max="8969" width="7.81640625" style="81" customWidth="1"/>
    <col min="8970" max="8970" width="1.81640625" style="81" customWidth="1"/>
    <col min="8971" max="8971" width="6.81640625" style="81" customWidth="1"/>
    <col min="8972" max="8972" width="7.81640625" style="81" customWidth="1"/>
    <col min="8973" max="8973" width="1.81640625" style="81" customWidth="1"/>
    <col min="8974" max="8974" width="6.81640625" style="81" customWidth="1"/>
    <col min="8975" max="8975" width="7.81640625" style="81" customWidth="1"/>
    <col min="8976" max="8976" width="1.81640625" style="81" customWidth="1"/>
    <col min="8977" max="8977" width="6.81640625" style="81" customWidth="1"/>
    <col min="8978" max="8978" width="7.81640625" style="81" customWidth="1"/>
    <col min="8979" max="8979" width="1.81640625" style="81" customWidth="1"/>
    <col min="8980" max="8980" width="6.81640625" style="81" customWidth="1"/>
    <col min="8981" max="8981" width="7.81640625" style="81" customWidth="1"/>
    <col min="8982" max="8982" width="1.7265625" style="81" customWidth="1"/>
    <col min="8983" max="8984" width="7.81640625" style="81" customWidth="1"/>
    <col min="8985" max="8985" width="1.81640625" style="81" customWidth="1"/>
    <col min="8986" max="8986" width="6.81640625" style="81" customWidth="1"/>
    <col min="8987" max="8987" width="7.81640625" style="81" customWidth="1"/>
    <col min="8988" max="8988" width="1.81640625" style="81" customWidth="1"/>
    <col min="8989" max="9216" width="9.1796875" style="81"/>
    <col min="9217" max="9217" width="12.453125" style="81" customWidth="1"/>
    <col min="9218" max="9219" width="7.81640625" style="81" customWidth="1"/>
    <col min="9220" max="9220" width="1.81640625" style="81" customWidth="1"/>
    <col min="9221" max="9222" width="7.81640625" style="81" customWidth="1"/>
    <col min="9223" max="9223" width="1.81640625" style="81" customWidth="1"/>
    <col min="9224" max="9224" width="6.81640625" style="81" customWidth="1"/>
    <col min="9225" max="9225" width="7.81640625" style="81" customWidth="1"/>
    <col min="9226" max="9226" width="1.81640625" style="81" customWidth="1"/>
    <col min="9227" max="9227" width="6.81640625" style="81" customWidth="1"/>
    <col min="9228" max="9228" width="7.81640625" style="81" customWidth="1"/>
    <col min="9229" max="9229" width="1.81640625" style="81" customWidth="1"/>
    <col min="9230" max="9230" width="6.81640625" style="81" customWidth="1"/>
    <col min="9231" max="9231" width="7.81640625" style="81" customWidth="1"/>
    <col min="9232" max="9232" width="1.81640625" style="81" customWidth="1"/>
    <col min="9233" max="9233" width="6.81640625" style="81" customWidth="1"/>
    <col min="9234" max="9234" width="7.81640625" style="81" customWidth="1"/>
    <col min="9235" max="9235" width="1.81640625" style="81" customWidth="1"/>
    <col min="9236" max="9236" width="6.81640625" style="81" customWidth="1"/>
    <col min="9237" max="9237" width="7.81640625" style="81" customWidth="1"/>
    <col min="9238" max="9238" width="1.7265625" style="81" customWidth="1"/>
    <col min="9239" max="9240" width="7.81640625" style="81" customWidth="1"/>
    <col min="9241" max="9241" width="1.81640625" style="81" customWidth="1"/>
    <col min="9242" max="9242" width="6.81640625" style="81" customWidth="1"/>
    <col min="9243" max="9243" width="7.81640625" style="81" customWidth="1"/>
    <col min="9244" max="9244" width="1.81640625" style="81" customWidth="1"/>
    <col min="9245" max="9472" width="9.1796875" style="81"/>
    <col min="9473" max="9473" width="12.453125" style="81" customWidth="1"/>
    <col min="9474" max="9475" width="7.81640625" style="81" customWidth="1"/>
    <col min="9476" max="9476" width="1.81640625" style="81" customWidth="1"/>
    <col min="9477" max="9478" width="7.81640625" style="81" customWidth="1"/>
    <col min="9479" max="9479" width="1.81640625" style="81" customWidth="1"/>
    <col min="9480" max="9480" width="6.81640625" style="81" customWidth="1"/>
    <col min="9481" max="9481" width="7.81640625" style="81" customWidth="1"/>
    <col min="9482" max="9482" width="1.81640625" style="81" customWidth="1"/>
    <col min="9483" max="9483" width="6.81640625" style="81" customWidth="1"/>
    <col min="9484" max="9484" width="7.81640625" style="81" customWidth="1"/>
    <col min="9485" max="9485" width="1.81640625" style="81" customWidth="1"/>
    <col min="9486" max="9486" width="6.81640625" style="81" customWidth="1"/>
    <col min="9487" max="9487" width="7.81640625" style="81" customWidth="1"/>
    <col min="9488" max="9488" width="1.81640625" style="81" customWidth="1"/>
    <col min="9489" max="9489" width="6.81640625" style="81" customWidth="1"/>
    <col min="9490" max="9490" width="7.81640625" style="81" customWidth="1"/>
    <col min="9491" max="9491" width="1.81640625" style="81" customWidth="1"/>
    <col min="9492" max="9492" width="6.81640625" style="81" customWidth="1"/>
    <col min="9493" max="9493" width="7.81640625" style="81" customWidth="1"/>
    <col min="9494" max="9494" width="1.7265625" style="81" customWidth="1"/>
    <col min="9495" max="9496" width="7.81640625" style="81" customWidth="1"/>
    <col min="9497" max="9497" width="1.81640625" style="81" customWidth="1"/>
    <col min="9498" max="9498" width="6.81640625" style="81" customWidth="1"/>
    <col min="9499" max="9499" width="7.81640625" style="81" customWidth="1"/>
    <col min="9500" max="9500" width="1.81640625" style="81" customWidth="1"/>
    <col min="9501" max="9728" width="9.1796875" style="81"/>
    <col min="9729" max="9729" width="12.453125" style="81" customWidth="1"/>
    <col min="9730" max="9731" width="7.81640625" style="81" customWidth="1"/>
    <col min="9732" max="9732" width="1.81640625" style="81" customWidth="1"/>
    <col min="9733" max="9734" width="7.81640625" style="81" customWidth="1"/>
    <col min="9735" max="9735" width="1.81640625" style="81" customWidth="1"/>
    <col min="9736" max="9736" width="6.81640625" style="81" customWidth="1"/>
    <col min="9737" max="9737" width="7.81640625" style="81" customWidth="1"/>
    <col min="9738" max="9738" width="1.81640625" style="81" customWidth="1"/>
    <col min="9739" max="9739" width="6.81640625" style="81" customWidth="1"/>
    <col min="9740" max="9740" width="7.81640625" style="81" customWidth="1"/>
    <col min="9741" max="9741" width="1.81640625" style="81" customWidth="1"/>
    <col min="9742" max="9742" width="6.81640625" style="81" customWidth="1"/>
    <col min="9743" max="9743" width="7.81640625" style="81" customWidth="1"/>
    <col min="9744" max="9744" width="1.81640625" style="81" customWidth="1"/>
    <col min="9745" max="9745" width="6.81640625" style="81" customWidth="1"/>
    <col min="9746" max="9746" width="7.81640625" style="81" customWidth="1"/>
    <col min="9747" max="9747" width="1.81640625" style="81" customWidth="1"/>
    <col min="9748" max="9748" width="6.81640625" style="81" customWidth="1"/>
    <col min="9749" max="9749" width="7.81640625" style="81" customWidth="1"/>
    <col min="9750" max="9750" width="1.7265625" style="81" customWidth="1"/>
    <col min="9751" max="9752" width="7.81640625" style="81" customWidth="1"/>
    <col min="9753" max="9753" width="1.81640625" style="81" customWidth="1"/>
    <col min="9754" max="9754" width="6.81640625" style="81" customWidth="1"/>
    <col min="9755" max="9755" width="7.81640625" style="81" customWidth="1"/>
    <col min="9756" max="9756" width="1.81640625" style="81" customWidth="1"/>
    <col min="9757" max="9984" width="9.1796875" style="81"/>
    <col min="9985" max="9985" width="12.453125" style="81" customWidth="1"/>
    <col min="9986" max="9987" width="7.81640625" style="81" customWidth="1"/>
    <col min="9988" max="9988" width="1.81640625" style="81" customWidth="1"/>
    <col min="9989" max="9990" width="7.81640625" style="81" customWidth="1"/>
    <col min="9991" max="9991" width="1.81640625" style="81" customWidth="1"/>
    <col min="9992" max="9992" width="6.81640625" style="81" customWidth="1"/>
    <col min="9993" max="9993" width="7.81640625" style="81" customWidth="1"/>
    <col min="9994" max="9994" width="1.81640625" style="81" customWidth="1"/>
    <col min="9995" max="9995" width="6.81640625" style="81" customWidth="1"/>
    <col min="9996" max="9996" width="7.81640625" style="81" customWidth="1"/>
    <col min="9997" max="9997" width="1.81640625" style="81" customWidth="1"/>
    <col min="9998" max="9998" width="6.81640625" style="81" customWidth="1"/>
    <col min="9999" max="9999" width="7.81640625" style="81" customWidth="1"/>
    <col min="10000" max="10000" width="1.81640625" style="81" customWidth="1"/>
    <col min="10001" max="10001" width="6.81640625" style="81" customWidth="1"/>
    <col min="10002" max="10002" width="7.81640625" style="81" customWidth="1"/>
    <col min="10003" max="10003" width="1.81640625" style="81" customWidth="1"/>
    <col min="10004" max="10004" width="6.81640625" style="81" customWidth="1"/>
    <col min="10005" max="10005" width="7.81640625" style="81" customWidth="1"/>
    <col min="10006" max="10006" width="1.7265625" style="81" customWidth="1"/>
    <col min="10007" max="10008" width="7.81640625" style="81" customWidth="1"/>
    <col min="10009" max="10009" width="1.81640625" style="81" customWidth="1"/>
    <col min="10010" max="10010" width="6.81640625" style="81" customWidth="1"/>
    <col min="10011" max="10011" width="7.81640625" style="81" customWidth="1"/>
    <col min="10012" max="10012" width="1.81640625" style="81" customWidth="1"/>
    <col min="10013" max="10240" width="9.1796875" style="81"/>
    <col min="10241" max="10241" width="12.453125" style="81" customWidth="1"/>
    <col min="10242" max="10243" width="7.81640625" style="81" customWidth="1"/>
    <col min="10244" max="10244" width="1.81640625" style="81" customWidth="1"/>
    <col min="10245" max="10246" width="7.81640625" style="81" customWidth="1"/>
    <col min="10247" max="10247" width="1.81640625" style="81" customWidth="1"/>
    <col min="10248" max="10248" width="6.81640625" style="81" customWidth="1"/>
    <col min="10249" max="10249" width="7.81640625" style="81" customWidth="1"/>
    <col min="10250" max="10250" width="1.81640625" style="81" customWidth="1"/>
    <col min="10251" max="10251" width="6.81640625" style="81" customWidth="1"/>
    <col min="10252" max="10252" width="7.81640625" style="81" customWidth="1"/>
    <col min="10253" max="10253" width="1.81640625" style="81" customWidth="1"/>
    <col min="10254" max="10254" width="6.81640625" style="81" customWidth="1"/>
    <col min="10255" max="10255" width="7.81640625" style="81" customWidth="1"/>
    <col min="10256" max="10256" width="1.81640625" style="81" customWidth="1"/>
    <col min="10257" max="10257" width="6.81640625" style="81" customWidth="1"/>
    <col min="10258" max="10258" width="7.81640625" style="81" customWidth="1"/>
    <col min="10259" max="10259" width="1.81640625" style="81" customWidth="1"/>
    <col min="10260" max="10260" width="6.81640625" style="81" customWidth="1"/>
    <col min="10261" max="10261" width="7.81640625" style="81" customWidth="1"/>
    <col min="10262" max="10262" width="1.7265625" style="81" customWidth="1"/>
    <col min="10263" max="10264" width="7.81640625" style="81" customWidth="1"/>
    <col min="10265" max="10265" width="1.81640625" style="81" customWidth="1"/>
    <col min="10266" max="10266" width="6.81640625" style="81" customWidth="1"/>
    <col min="10267" max="10267" width="7.81640625" style="81" customWidth="1"/>
    <col min="10268" max="10268" width="1.81640625" style="81" customWidth="1"/>
    <col min="10269" max="10496" width="9.1796875" style="81"/>
    <col min="10497" max="10497" width="12.453125" style="81" customWidth="1"/>
    <col min="10498" max="10499" width="7.81640625" style="81" customWidth="1"/>
    <col min="10500" max="10500" width="1.81640625" style="81" customWidth="1"/>
    <col min="10501" max="10502" width="7.81640625" style="81" customWidth="1"/>
    <col min="10503" max="10503" width="1.81640625" style="81" customWidth="1"/>
    <col min="10504" max="10504" width="6.81640625" style="81" customWidth="1"/>
    <col min="10505" max="10505" width="7.81640625" style="81" customWidth="1"/>
    <col min="10506" max="10506" width="1.81640625" style="81" customWidth="1"/>
    <col min="10507" max="10507" width="6.81640625" style="81" customWidth="1"/>
    <col min="10508" max="10508" width="7.81640625" style="81" customWidth="1"/>
    <col min="10509" max="10509" width="1.81640625" style="81" customWidth="1"/>
    <col min="10510" max="10510" width="6.81640625" style="81" customWidth="1"/>
    <col min="10511" max="10511" width="7.81640625" style="81" customWidth="1"/>
    <col min="10512" max="10512" width="1.81640625" style="81" customWidth="1"/>
    <col min="10513" max="10513" width="6.81640625" style="81" customWidth="1"/>
    <col min="10514" max="10514" width="7.81640625" style="81" customWidth="1"/>
    <col min="10515" max="10515" width="1.81640625" style="81" customWidth="1"/>
    <col min="10516" max="10516" width="6.81640625" style="81" customWidth="1"/>
    <col min="10517" max="10517" width="7.81640625" style="81" customWidth="1"/>
    <col min="10518" max="10518" width="1.7265625" style="81" customWidth="1"/>
    <col min="10519" max="10520" width="7.81640625" style="81" customWidth="1"/>
    <col min="10521" max="10521" width="1.81640625" style="81" customWidth="1"/>
    <col min="10522" max="10522" width="6.81640625" style="81" customWidth="1"/>
    <col min="10523" max="10523" width="7.81640625" style="81" customWidth="1"/>
    <col min="10524" max="10524" width="1.81640625" style="81" customWidth="1"/>
    <col min="10525" max="10752" width="9.1796875" style="81"/>
    <col min="10753" max="10753" width="12.453125" style="81" customWidth="1"/>
    <col min="10754" max="10755" width="7.81640625" style="81" customWidth="1"/>
    <col min="10756" max="10756" width="1.81640625" style="81" customWidth="1"/>
    <col min="10757" max="10758" width="7.81640625" style="81" customWidth="1"/>
    <col min="10759" max="10759" width="1.81640625" style="81" customWidth="1"/>
    <col min="10760" max="10760" width="6.81640625" style="81" customWidth="1"/>
    <col min="10761" max="10761" width="7.81640625" style="81" customWidth="1"/>
    <col min="10762" max="10762" width="1.81640625" style="81" customWidth="1"/>
    <col min="10763" max="10763" width="6.81640625" style="81" customWidth="1"/>
    <col min="10764" max="10764" width="7.81640625" style="81" customWidth="1"/>
    <col min="10765" max="10765" width="1.81640625" style="81" customWidth="1"/>
    <col min="10766" max="10766" width="6.81640625" style="81" customWidth="1"/>
    <col min="10767" max="10767" width="7.81640625" style="81" customWidth="1"/>
    <col min="10768" max="10768" width="1.81640625" style="81" customWidth="1"/>
    <col min="10769" max="10769" width="6.81640625" style="81" customWidth="1"/>
    <col min="10770" max="10770" width="7.81640625" style="81" customWidth="1"/>
    <col min="10771" max="10771" width="1.81640625" style="81" customWidth="1"/>
    <col min="10772" max="10772" width="6.81640625" style="81" customWidth="1"/>
    <col min="10773" max="10773" width="7.81640625" style="81" customWidth="1"/>
    <col min="10774" max="10774" width="1.7265625" style="81" customWidth="1"/>
    <col min="10775" max="10776" width="7.81640625" style="81" customWidth="1"/>
    <col min="10777" max="10777" width="1.81640625" style="81" customWidth="1"/>
    <col min="10778" max="10778" width="6.81640625" style="81" customWidth="1"/>
    <col min="10779" max="10779" width="7.81640625" style="81" customWidth="1"/>
    <col min="10780" max="10780" width="1.81640625" style="81" customWidth="1"/>
    <col min="10781" max="11008" width="9.1796875" style="81"/>
    <col min="11009" max="11009" width="12.453125" style="81" customWidth="1"/>
    <col min="11010" max="11011" width="7.81640625" style="81" customWidth="1"/>
    <col min="11012" max="11012" width="1.81640625" style="81" customWidth="1"/>
    <col min="11013" max="11014" width="7.81640625" style="81" customWidth="1"/>
    <col min="11015" max="11015" width="1.81640625" style="81" customWidth="1"/>
    <col min="11016" max="11016" width="6.81640625" style="81" customWidth="1"/>
    <col min="11017" max="11017" width="7.81640625" style="81" customWidth="1"/>
    <col min="11018" max="11018" width="1.81640625" style="81" customWidth="1"/>
    <col min="11019" max="11019" width="6.81640625" style="81" customWidth="1"/>
    <col min="11020" max="11020" width="7.81640625" style="81" customWidth="1"/>
    <col min="11021" max="11021" width="1.81640625" style="81" customWidth="1"/>
    <col min="11022" max="11022" width="6.81640625" style="81" customWidth="1"/>
    <col min="11023" max="11023" width="7.81640625" style="81" customWidth="1"/>
    <col min="11024" max="11024" width="1.81640625" style="81" customWidth="1"/>
    <col min="11025" max="11025" width="6.81640625" style="81" customWidth="1"/>
    <col min="11026" max="11026" width="7.81640625" style="81" customWidth="1"/>
    <col min="11027" max="11027" width="1.81640625" style="81" customWidth="1"/>
    <col min="11028" max="11028" width="6.81640625" style="81" customWidth="1"/>
    <col min="11029" max="11029" width="7.81640625" style="81" customWidth="1"/>
    <col min="11030" max="11030" width="1.7265625" style="81" customWidth="1"/>
    <col min="11031" max="11032" width="7.81640625" style="81" customWidth="1"/>
    <col min="11033" max="11033" width="1.81640625" style="81" customWidth="1"/>
    <col min="11034" max="11034" width="6.81640625" style="81" customWidth="1"/>
    <col min="11035" max="11035" width="7.81640625" style="81" customWidth="1"/>
    <col min="11036" max="11036" width="1.81640625" style="81" customWidth="1"/>
    <col min="11037" max="11264" width="9.1796875" style="81"/>
    <col min="11265" max="11265" width="12.453125" style="81" customWidth="1"/>
    <col min="11266" max="11267" width="7.81640625" style="81" customWidth="1"/>
    <col min="11268" max="11268" width="1.81640625" style="81" customWidth="1"/>
    <col min="11269" max="11270" width="7.81640625" style="81" customWidth="1"/>
    <col min="11271" max="11271" width="1.81640625" style="81" customWidth="1"/>
    <col min="11272" max="11272" width="6.81640625" style="81" customWidth="1"/>
    <col min="11273" max="11273" width="7.81640625" style="81" customWidth="1"/>
    <col min="11274" max="11274" width="1.81640625" style="81" customWidth="1"/>
    <col min="11275" max="11275" width="6.81640625" style="81" customWidth="1"/>
    <col min="11276" max="11276" width="7.81640625" style="81" customWidth="1"/>
    <col min="11277" max="11277" width="1.81640625" style="81" customWidth="1"/>
    <col min="11278" max="11278" width="6.81640625" style="81" customWidth="1"/>
    <col min="11279" max="11279" width="7.81640625" style="81" customWidth="1"/>
    <col min="11280" max="11280" width="1.81640625" style="81" customWidth="1"/>
    <col min="11281" max="11281" width="6.81640625" style="81" customWidth="1"/>
    <col min="11282" max="11282" width="7.81640625" style="81" customWidth="1"/>
    <col min="11283" max="11283" width="1.81640625" style="81" customWidth="1"/>
    <col min="11284" max="11284" width="6.81640625" style="81" customWidth="1"/>
    <col min="11285" max="11285" width="7.81640625" style="81" customWidth="1"/>
    <col min="11286" max="11286" width="1.7265625" style="81" customWidth="1"/>
    <col min="11287" max="11288" width="7.81640625" style="81" customWidth="1"/>
    <col min="11289" max="11289" width="1.81640625" style="81" customWidth="1"/>
    <col min="11290" max="11290" width="6.81640625" style="81" customWidth="1"/>
    <col min="11291" max="11291" width="7.81640625" style="81" customWidth="1"/>
    <col min="11292" max="11292" width="1.81640625" style="81" customWidth="1"/>
    <col min="11293" max="11520" width="9.1796875" style="81"/>
    <col min="11521" max="11521" width="12.453125" style="81" customWidth="1"/>
    <col min="11522" max="11523" width="7.81640625" style="81" customWidth="1"/>
    <col min="11524" max="11524" width="1.81640625" style="81" customWidth="1"/>
    <col min="11525" max="11526" width="7.81640625" style="81" customWidth="1"/>
    <col min="11527" max="11527" width="1.81640625" style="81" customWidth="1"/>
    <col min="11528" max="11528" width="6.81640625" style="81" customWidth="1"/>
    <col min="11529" max="11529" width="7.81640625" style="81" customWidth="1"/>
    <col min="11530" max="11530" width="1.81640625" style="81" customWidth="1"/>
    <col min="11531" max="11531" width="6.81640625" style="81" customWidth="1"/>
    <col min="11532" max="11532" width="7.81640625" style="81" customWidth="1"/>
    <col min="11533" max="11533" width="1.81640625" style="81" customWidth="1"/>
    <col min="11534" max="11534" width="6.81640625" style="81" customWidth="1"/>
    <col min="11535" max="11535" width="7.81640625" style="81" customWidth="1"/>
    <col min="11536" max="11536" width="1.81640625" style="81" customWidth="1"/>
    <col min="11537" max="11537" width="6.81640625" style="81" customWidth="1"/>
    <col min="11538" max="11538" width="7.81640625" style="81" customWidth="1"/>
    <col min="11539" max="11539" width="1.81640625" style="81" customWidth="1"/>
    <col min="11540" max="11540" width="6.81640625" style="81" customWidth="1"/>
    <col min="11541" max="11541" width="7.81640625" style="81" customWidth="1"/>
    <col min="11542" max="11542" width="1.7265625" style="81" customWidth="1"/>
    <col min="11543" max="11544" width="7.81640625" style="81" customWidth="1"/>
    <col min="11545" max="11545" width="1.81640625" style="81" customWidth="1"/>
    <col min="11546" max="11546" width="6.81640625" style="81" customWidth="1"/>
    <col min="11547" max="11547" width="7.81640625" style="81" customWidth="1"/>
    <col min="11548" max="11548" width="1.81640625" style="81" customWidth="1"/>
    <col min="11549" max="11776" width="9.1796875" style="81"/>
    <col min="11777" max="11777" width="12.453125" style="81" customWidth="1"/>
    <col min="11778" max="11779" width="7.81640625" style="81" customWidth="1"/>
    <col min="11780" max="11780" width="1.81640625" style="81" customWidth="1"/>
    <col min="11781" max="11782" width="7.81640625" style="81" customWidth="1"/>
    <col min="11783" max="11783" width="1.81640625" style="81" customWidth="1"/>
    <col min="11784" max="11784" width="6.81640625" style="81" customWidth="1"/>
    <col min="11785" max="11785" width="7.81640625" style="81" customWidth="1"/>
    <col min="11786" max="11786" width="1.81640625" style="81" customWidth="1"/>
    <col min="11787" max="11787" width="6.81640625" style="81" customWidth="1"/>
    <col min="11788" max="11788" width="7.81640625" style="81" customWidth="1"/>
    <col min="11789" max="11789" width="1.81640625" style="81" customWidth="1"/>
    <col min="11790" max="11790" width="6.81640625" style="81" customWidth="1"/>
    <col min="11791" max="11791" width="7.81640625" style="81" customWidth="1"/>
    <col min="11792" max="11792" width="1.81640625" style="81" customWidth="1"/>
    <col min="11793" max="11793" width="6.81640625" style="81" customWidth="1"/>
    <col min="11794" max="11794" width="7.81640625" style="81" customWidth="1"/>
    <col min="11795" max="11795" width="1.81640625" style="81" customWidth="1"/>
    <col min="11796" max="11796" width="6.81640625" style="81" customWidth="1"/>
    <col min="11797" max="11797" width="7.81640625" style="81" customWidth="1"/>
    <col min="11798" max="11798" width="1.7265625" style="81" customWidth="1"/>
    <col min="11799" max="11800" width="7.81640625" style="81" customWidth="1"/>
    <col min="11801" max="11801" width="1.81640625" style="81" customWidth="1"/>
    <col min="11802" max="11802" width="6.81640625" style="81" customWidth="1"/>
    <col min="11803" max="11803" width="7.81640625" style="81" customWidth="1"/>
    <col min="11804" max="11804" width="1.81640625" style="81" customWidth="1"/>
    <col min="11805" max="12032" width="9.1796875" style="81"/>
    <col min="12033" max="12033" width="12.453125" style="81" customWidth="1"/>
    <col min="12034" max="12035" width="7.81640625" style="81" customWidth="1"/>
    <col min="12036" max="12036" width="1.81640625" style="81" customWidth="1"/>
    <col min="12037" max="12038" width="7.81640625" style="81" customWidth="1"/>
    <col min="12039" max="12039" width="1.81640625" style="81" customWidth="1"/>
    <col min="12040" max="12040" width="6.81640625" style="81" customWidth="1"/>
    <col min="12041" max="12041" width="7.81640625" style="81" customWidth="1"/>
    <col min="12042" max="12042" width="1.81640625" style="81" customWidth="1"/>
    <col min="12043" max="12043" width="6.81640625" style="81" customWidth="1"/>
    <col min="12044" max="12044" width="7.81640625" style="81" customWidth="1"/>
    <col min="12045" max="12045" width="1.81640625" style="81" customWidth="1"/>
    <col min="12046" max="12046" width="6.81640625" style="81" customWidth="1"/>
    <col min="12047" max="12047" width="7.81640625" style="81" customWidth="1"/>
    <col min="12048" max="12048" width="1.81640625" style="81" customWidth="1"/>
    <col min="12049" max="12049" width="6.81640625" style="81" customWidth="1"/>
    <col min="12050" max="12050" width="7.81640625" style="81" customWidth="1"/>
    <col min="12051" max="12051" width="1.81640625" style="81" customWidth="1"/>
    <col min="12052" max="12052" width="6.81640625" style="81" customWidth="1"/>
    <col min="12053" max="12053" width="7.81640625" style="81" customWidth="1"/>
    <col min="12054" max="12054" width="1.7265625" style="81" customWidth="1"/>
    <col min="12055" max="12056" width="7.81640625" style="81" customWidth="1"/>
    <col min="12057" max="12057" width="1.81640625" style="81" customWidth="1"/>
    <col min="12058" max="12058" width="6.81640625" style="81" customWidth="1"/>
    <col min="12059" max="12059" width="7.81640625" style="81" customWidth="1"/>
    <col min="12060" max="12060" width="1.81640625" style="81" customWidth="1"/>
    <col min="12061" max="12288" width="9.1796875" style="81"/>
    <col min="12289" max="12289" width="12.453125" style="81" customWidth="1"/>
    <col min="12290" max="12291" width="7.81640625" style="81" customWidth="1"/>
    <col min="12292" max="12292" width="1.81640625" style="81" customWidth="1"/>
    <col min="12293" max="12294" width="7.81640625" style="81" customWidth="1"/>
    <col min="12295" max="12295" width="1.81640625" style="81" customWidth="1"/>
    <col min="12296" max="12296" width="6.81640625" style="81" customWidth="1"/>
    <col min="12297" max="12297" width="7.81640625" style="81" customWidth="1"/>
    <col min="12298" max="12298" width="1.81640625" style="81" customWidth="1"/>
    <col min="12299" max="12299" width="6.81640625" style="81" customWidth="1"/>
    <col min="12300" max="12300" width="7.81640625" style="81" customWidth="1"/>
    <col min="12301" max="12301" width="1.81640625" style="81" customWidth="1"/>
    <col min="12302" max="12302" width="6.81640625" style="81" customWidth="1"/>
    <col min="12303" max="12303" width="7.81640625" style="81" customWidth="1"/>
    <col min="12304" max="12304" width="1.81640625" style="81" customWidth="1"/>
    <col min="12305" max="12305" width="6.81640625" style="81" customWidth="1"/>
    <col min="12306" max="12306" width="7.81640625" style="81" customWidth="1"/>
    <col min="12307" max="12307" width="1.81640625" style="81" customWidth="1"/>
    <col min="12308" max="12308" width="6.81640625" style="81" customWidth="1"/>
    <col min="12309" max="12309" width="7.81640625" style="81" customWidth="1"/>
    <col min="12310" max="12310" width="1.7265625" style="81" customWidth="1"/>
    <col min="12311" max="12312" width="7.81640625" style="81" customWidth="1"/>
    <col min="12313" max="12313" width="1.81640625" style="81" customWidth="1"/>
    <col min="12314" max="12314" width="6.81640625" style="81" customWidth="1"/>
    <col min="12315" max="12315" width="7.81640625" style="81" customWidth="1"/>
    <col min="12316" max="12316" width="1.81640625" style="81" customWidth="1"/>
    <col min="12317" max="12544" width="9.1796875" style="81"/>
    <col min="12545" max="12545" width="12.453125" style="81" customWidth="1"/>
    <col min="12546" max="12547" width="7.81640625" style="81" customWidth="1"/>
    <col min="12548" max="12548" width="1.81640625" style="81" customWidth="1"/>
    <col min="12549" max="12550" width="7.81640625" style="81" customWidth="1"/>
    <col min="12551" max="12551" width="1.81640625" style="81" customWidth="1"/>
    <col min="12552" max="12552" width="6.81640625" style="81" customWidth="1"/>
    <col min="12553" max="12553" width="7.81640625" style="81" customWidth="1"/>
    <col min="12554" max="12554" width="1.81640625" style="81" customWidth="1"/>
    <col min="12555" max="12555" width="6.81640625" style="81" customWidth="1"/>
    <col min="12556" max="12556" width="7.81640625" style="81" customWidth="1"/>
    <col min="12557" max="12557" width="1.81640625" style="81" customWidth="1"/>
    <col min="12558" max="12558" width="6.81640625" style="81" customWidth="1"/>
    <col min="12559" max="12559" width="7.81640625" style="81" customWidth="1"/>
    <col min="12560" max="12560" width="1.81640625" style="81" customWidth="1"/>
    <col min="12561" max="12561" width="6.81640625" style="81" customWidth="1"/>
    <col min="12562" max="12562" width="7.81640625" style="81" customWidth="1"/>
    <col min="12563" max="12563" width="1.81640625" style="81" customWidth="1"/>
    <col min="12564" max="12564" width="6.81640625" style="81" customWidth="1"/>
    <col min="12565" max="12565" width="7.81640625" style="81" customWidth="1"/>
    <col min="12566" max="12566" width="1.7265625" style="81" customWidth="1"/>
    <col min="12567" max="12568" width="7.81640625" style="81" customWidth="1"/>
    <col min="12569" max="12569" width="1.81640625" style="81" customWidth="1"/>
    <col min="12570" max="12570" width="6.81640625" style="81" customWidth="1"/>
    <col min="12571" max="12571" width="7.81640625" style="81" customWidth="1"/>
    <col min="12572" max="12572" width="1.81640625" style="81" customWidth="1"/>
    <col min="12573" max="12800" width="9.1796875" style="81"/>
    <col min="12801" max="12801" width="12.453125" style="81" customWidth="1"/>
    <col min="12802" max="12803" width="7.81640625" style="81" customWidth="1"/>
    <col min="12804" max="12804" width="1.81640625" style="81" customWidth="1"/>
    <col min="12805" max="12806" width="7.81640625" style="81" customWidth="1"/>
    <col min="12807" max="12807" width="1.81640625" style="81" customWidth="1"/>
    <col min="12808" max="12808" width="6.81640625" style="81" customWidth="1"/>
    <col min="12809" max="12809" width="7.81640625" style="81" customWidth="1"/>
    <col min="12810" max="12810" width="1.81640625" style="81" customWidth="1"/>
    <col min="12811" max="12811" width="6.81640625" style="81" customWidth="1"/>
    <col min="12812" max="12812" width="7.81640625" style="81" customWidth="1"/>
    <col min="12813" max="12813" width="1.81640625" style="81" customWidth="1"/>
    <col min="12814" max="12814" width="6.81640625" style="81" customWidth="1"/>
    <col min="12815" max="12815" width="7.81640625" style="81" customWidth="1"/>
    <col min="12816" max="12816" width="1.81640625" style="81" customWidth="1"/>
    <col min="12817" max="12817" width="6.81640625" style="81" customWidth="1"/>
    <col min="12818" max="12818" width="7.81640625" style="81" customWidth="1"/>
    <col min="12819" max="12819" width="1.81640625" style="81" customWidth="1"/>
    <col min="12820" max="12820" width="6.81640625" style="81" customWidth="1"/>
    <col min="12821" max="12821" width="7.81640625" style="81" customWidth="1"/>
    <col min="12822" max="12822" width="1.7265625" style="81" customWidth="1"/>
    <col min="12823" max="12824" width="7.81640625" style="81" customWidth="1"/>
    <col min="12825" max="12825" width="1.81640625" style="81" customWidth="1"/>
    <col min="12826" max="12826" width="6.81640625" style="81" customWidth="1"/>
    <col min="12827" max="12827" width="7.81640625" style="81" customWidth="1"/>
    <col min="12828" max="12828" width="1.81640625" style="81" customWidth="1"/>
    <col min="12829" max="13056" width="9.1796875" style="81"/>
    <col min="13057" max="13057" width="12.453125" style="81" customWidth="1"/>
    <col min="13058" max="13059" width="7.81640625" style="81" customWidth="1"/>
    <col min="13060" max="13060" width="1.81640625" style="81" customWidth="1"/>
    <col min="13061" max="13062" width="7.81640625" style="81" customWidth="1"/>
    <col min="13063" max="13063" width="1.81640625" style="81" customWidth="1"/>
    <col min="13064" max="13064" width="6.81640625" style="81" customWidth="1"/>
    <col min="13065" max="13065" width="7.81640625" style="81" customWidth="1"/>
    <col min="13066" max="13066" width="1.81640625" style="81" customWidth="1"/>
    <col min="13067" max="13067" width="6.81640625" style="81" customWidth="1"/>
    <col min="13068" max="13068" width="7.81640625" style="81" customWidth="1"/>
    <col min="13069" max="13069" width="1.81640625" style="81" customWidth="1"/>
    <col min="13070" max="13070" width="6.81640625" style="81" customWidth="1"/>
    <col min="13071" max="13071" width="7.81640625" style="81" customWidth="1"/>
    <col min="13072" max="13072" width="1.81640625" style="81" customWidth="1"/>
    <col min="13073" max="13073" width="6.81640625" style="81" customWidth="1"/>
    <col min="13074" max="13074" width="7.81640625" style="81" customWidth="1"/>
    <col min="13075" max="13075" width="1.81640625" style="81" customWidth="1"/>
    <col min="13076" max="13076" width="6.81640625" style="81" customWidth="1"/>
    <col min="13077" max="13077" width="7.81640625" style="81" customWidth="1"/>
    <col min="13078" max="13078" width="1.7265625" style="81" customWidth="1"/>
    <col min="13079" max="13080" width="7.81640625" style="81" customWidth="1"/>
    <col min="13081" max="13081" width="1.81640625" style="81" customWidth="1"/>
    <col min="13082" max="13082" width="6.81640625" style="81" customWidth="1"/>
    <col min="13083" max="13083" width="7.81640625" style="81" customWidth="1"/>
    <col min="13084" max="13084" width="1.81640625" style="81" customWidth="1"/>
    <col min="13085" max="13312" width="9.1796875" style="81"/>
    <col min="13313" max="13313" width="12.453125" style="81" customWidth="1"/>
    <col min="13314" max="13315" width="7.81640625" style="81" customWidth="1"/>
    <col min="13316" max="13316" width="1.81640625" style="81" customWidth="1"/>
    <col min="13317" max="13318" width="7.81640625" style="81" customWidth="1"/>
    <col min="13319" max="13319" width="1.81640625" style="81" customWidth="1"/>
    <col min="13320" max="13320" width="6.81640625" style="81" customWidth="1"/>
    <col min="13321" max="13321" width="7.81640625" style="81" customWidth="1"/>
    <col min="13322" max="13322" width="1.81640625" style="81" customWidth="1"/>
    <col min="13323" max="13323" width="6.81640625" style="81" customWidth="1"/>
    <col min="13324" max="13324" width="7.81640625" style="81" customWidth="1"/>
    <col min="13325" max="13325" width="1.81640625" style="81" customWidth="1"/>
    <col min="13326" max="13326" width="6.81640625" style="81" customWidth="1"/>
    <col min="13327" max="13327" width="7.81640625" style="81" customWidth="1"/>
    <col min="13328" max="13328" width="1.81640625" style="81" customWidth="1"/>
    <col min="13329" max="13329" width="6.81640625" style="81" customWidth="1"/>
    <col min="13330" max="13330" width="7.81640625" style="81" customWidth="1"/>
    <col min="13331" max="13331" width="1.81640625" style="81" customWidth="1"/>
    <col min="13332" max="13332" width="6.81640625" style="81" customWidth="1"/>
    <col min="13333" max="13333" width="7.81640625" style="81" customWidth="1"/>
    <col min="13334" max="13334" width="1.7265625" style="81" customWidth="1"/>
    <col min="13335" max="13336" width="7.81640625" style="81" customWidth="1"/>
    <col min="13337" max="13337" width="1.81640625" style="81" customWidth="1"/>
    <col min="13338" max="13338" width="6.81640625" style="81" customWidth="1"/>
    <col min="13339" max="13339" width="7.81640625" style="81" customWidth="1"/>
    <col min="13340" max="13340" width="1.81640625" style="81" customWidth="1"/>
    <col min="13341" max="13568" width="9.1796875" style="81"/>
    <col min="13569" max="13569" width="12.453125" style="81" customWidth="1"/>
    <col min="13570" max="13571" width="7.81640625" style="81" customWidth="1"/>
    <col min="13572" max="13572" width="1.81640625" style="81" customWidth="1"/>
    <col min="13573" max="13574" width="7.81640625" style="81" customWidth="1"/>
    <col min="13575" max="13575" width="1.81640625" style="81" customWidth="1"/>
    <col min="13576" max="13576" width="6.81640625" style="81" customWidth="1"/>
    <col min="13577" max="13577" width="7.81640625" style="81" customWidth="1"/>
    <col min="13578" max="13578" width="1.81640625" style="81" customWidth="1"/>
    <col min="13579" max="13579" width="6.81640625" style="81" customWidth="1"/>
    <col min="13580" max="13580" width="7.81640625" style="81" customWidth="1"/>
    <col min="13581" max="13581" width="1.81640625" style="81" customWidth="1"/>
    <col min="13582" max="13582" width="6.81640625" style="81" customWidth="1"/>
    <col min="13583" max="13583" width="7.81640625" style="81" customWidth="1"/>
    <col min="13584" max="13584" width="1.81640625" style="81" customWidth="1"/>
    <col min="13585" max="13585" width="6.81640625" style="81" customWidth="1"/>
    <col min="13586" max="13586" width="7.81640625" style="81" customWidth="1"/>
    <col min="13587" max="13587" width="1.81640625" style="81" customWidth="1"/>
    <col min="13588" max="13588" width="6.81640625" style="81" customWidth="1"/>
    <col min="13589" max="13589" width="7.81640625" style="81" customWidth="1"/>
    <col min="13590" max="13590" width="1.7265625" style="81" customWidth="1"/>
    <col min="13591" max="13592" width="7.81640625" style="81" customWidth="1"/>
    <col min="13593" max="13593" width="1.81640625" style="81" customWidth="1"/>
    <col min="13594" max="13594" width="6.81640625" style="81" customWidth="1"/>
    <col min="13595" max="13595" width="7.81640625" style="81" customWidth="1"/>
    <col min="13596" max="13596" width="1.81640625" style="81" customWidth="1"/>
    <col min="13597" max="13824" width="9.1796875" style="81"/>
    <col min="13825" max="13825" width="12.453125" style="81" customWidth="1"/>
    <col min="13826" max="13827" width="7.81640625" style="81" customWidth="1"/>
    <col min="13828" max="13828" width="1.81640625" style="81" customWidth="1"/>
    <col min="13829" max="13830" width="7.81640625" style="81" customWidth="1"/>
    <col min="13831" max="13831" width="1.81640625" style="81" customWidth="1"/>
    <col min="13832" max="13832" width="6.81640625" style="81" customWidth="1"/>
    <col min="13833" max="13833" width="7.81640625" style="81" customWidth="1"/>
    <col min="13834" max="13834" width="1.81640625" style="81" customWidth="1"/>
    <col min="13835" max="13835" width="6.81640625" style="81" customWidth="1"/>
    <col min="13836" max="13836" width="7.81640625" style="81" customWidth="1"/>
    <col min="13837" max="13837" width="1.81640625" style="81" customWidth="1"/>
    <col min="13838" max="13838" width="6.81640625" style="81" customWidth="1"/>
    <col min="13839" max="13839" width="7.81640625" style="81" customWidth="1"/>
    <col min="13840" max="13840" width="1.81640625" style="81" customWidth="1"/>
    <col min="13841" max="13841" width="6.81640625" style="81" customWidth="1"/>
    <col min="13842" max="13842" width="7.81640625" style="81" customWidth="1"/>
    <col min="13843" max="13843" width="1.81640625" style="81" customWidth="1"/>
    <col min="13844" max="13844" width="6.81640625" style="81" customWidth="1"/>
    <col min="13845" max="13845" width="7.81640625" style="81" customWidth="1"/>
    <col min="13846" max="13846" width="1.7265625" style="81" customWidth="1"/>
    <col min="13847" max="13848" width="7.81640625" style="81" customWidth="1"/>
    <col min="13849" max="13849" width="1.81640625" style="81" customWidth="1"/>
    <col min="13850" max="13850" width="6.81640625" style="81" customWidth="1"/>
    <col min="13851" max="13851" width="7.81640625" style="81" customWidth="1"/>
    <col min="13852" max="13852" width="1.81640625" style="81" customWidth="1"/>
    <col min="13853" max="14080" width="9.1796875" style="81"/>
    <col min="14081" max="14081" width="12.453125" style="81" customWidth="1"/>
    <col min="14082" max="14083" width="7.81640625" style="81" customWidth="1"/>
    <col min="14084" max="14084" width="1.81640625" style="81" customWidth="1"/>
    <col min="14085" max="14086" width="7.81640625" style="81" customWidth="1"/>
    <col min="14087" max="14087" width="1.81640625" style="81" customWidth="1"/>
    <col min="14088" max="14088" width="6.81640625" style="81" customWidth="1"/>
    <col min="14089" max="14089" width="7.81640625" style="81" customWidth="1"/>
    <col min="14090" max="14090" width="1.81640625" style="81" customWidth="1"/>
    <col min="14091" max="14091" width="6.81640625" style="81" customWidth="1"/>
    <col min="14092" max="14092" width="7.81640625" style="81" customWidth="1"/>
    <col min="14093" max="14093" width="1.81640625" style="81" customWidth="1"/>
    <col min="14094" max="14094" width="6.81640625" style="81" customWidth="1"/>
    <col min="14095" max="14095" width="7.81640625" style="81" customWidth="1"/>
    <col min="14096" max="14096" width="1.81640625" style="81" customWidth="1"/>
    <col min="14097" max="14097" width="6.81640625" style="81" customWidth="1"/>
    <col min="14098" max="14098" width="7.81640625" style="81" customWidth="1"/>
    <col min="14099" max="14099" width="1.81640625" style="81" customWidth="1"/>
    <col min="14100" max="14100" width="6.81640625" style="81" customWidth="1"/>
    <col min="14101" max="14101" width="7.81640625" style="81" customWidth="1"/>
    <col min="14102" max="14102" width="1.7265625" style="81" customWidth="1"/>
    <col min="14103" max="14104" width="7.81640625" style="81" customWidth="1"/>
    <col min="14105" max="14105" width="1.81640625" style="81" customWidth="1"/>
    <col min="14106" max="14106" width="6.81640625" style="81" customWidth="1"/>
    <col min="14107" max="14107" width="7.81640625" style="81" customWidth="1"/>
    <col min="14108" max="14108" width="1.81640625" style="81" customWidth="1"/>
    <col min="14109" max="14336" width="9.1796875" style="81"/>
    <col min="14337" max="14337" width="12.453125" style="81" customWidth="1"/>
    <col min="14338" max="14339" width="7.81640625" style="81" customWidth="1"/>
    <col min="14340" max="14340" width="1.81640625" style="81" customWidth="1"/>
    <col min="14341" max="14342" width="7.81640625" style="81" customWidth="1"/>
    <col min="14343" max="14343" width="1.81640625" style="81" customWidth="1"/>
    <col min="14344" max="14344" width="6.81640625" style="81" customWidth="1"/>
    <col min="14345" max="14345" width="7.81640625" style="81" customWidth="1"/>
    <col min="14346" max="14346" width="1.81640625" style="81" customWidth="1"/>
    <col min="14347" max="14347" width="6.81640625" style="81" customWidth="1"/>
    <col min="14348" max="14348" width="7.81640625" style="81" customWidth="1"/>
    <col min="14349" max="14349" width="1.81640625" style="81" customWidth="1"/>
    <col min="14350" max="14350" width="6.81640625" style="81" customWidth="1"/>
    <col min="14351" max="14351" width="7.81640625" style="81" customWidth="1"/>
    <col min="14352" max="14352" width="1.81640625" style="81" customWidth="1"/>
    <col min="14353" max="14353" width="6.81640625" style="81" customWidth="1"/>
    <col min="14354" max="14354" width="7.81640625" style="81" customWidth="1"/>
    <col min="14355" max="14355" width="1.81640625" style="81" customWidth="1"/>
    <col min="14356" max="14356" width="6.81640625" style="81" customWidth="1"/>
    <col min="14357" max="14357" width="7.81640625" style="81" customWidth="1"/>
    <col min="14358" max="14358" width="1.7265625" style="81" customWidth="1"/>
    <col min="14359" max="14360" width="7.81640625" style="81" customWidth="1"/>
    <col min="14361" max="14361" width="1.81640625" style="81" customWidth="1"/>
    <col min="14362" max="14362" width="6.81640625" style="81" customWidth="1"/>
    <col min="14363" max="14363" width="7.81640625" style="81" customWidth="1"/>
    <col min="14364" max="14364" width="1.81640625" style="81" customWidth="1"/>
    <col min="14365" max="14592" width="9.1796875" style="81"/>
    <col min="14593" max="14593" width="12.453125" style="81" customWidth="1"/>
    <col min="14594" max="14595" width="7.81640625" style="81" customWidth="1"/>
    <col min="14596" max="14596" width="1.81640625" style="81" customWidth="1"/>
    <col min="14597" max="14598" width="7.81640625" style="81" customWidth="1"/>
    <col min="14599" max="14599" width="1.81640625" style="81" customWidth="1"/>
    <col min="14600" max="14600" width="6.81640625" style="81" customWidth="1"/>
    <col min="14601" max="14601" width="7.81640625" style="81" customWidth="1"/>
    <col min="14602" max="14602" width="1.81640625" style="81" customWidth="1"/>
    <col min="14603" max="14603" width="6.81640625" style="81" customWidth="1"/>
    <col min="14604" max="14604" width="7.81640625" style="81" customWidth="1"/>
    <col min="14605" max="14605" width="1.81640625" style="81" customWidth="1"/>
    <col min="14606" max="14606" width="6.81640625" style="81" customWidth="1"/>
    <col min="14607" max="14607" width="7.81640625" style="81" customWidth="1"/>
    <col min="14608" max="14608" width="1.81640625" style="81" customWidth="1"/>
    <col min="14609" max="14609" width="6.81640625" style="81" customWidth="1"/>
    <col min="14610" max="14610" width="7.81640625" style="81" customWidth="1"/>
    <col min="14611" max="14611" width="1.81640625" style="81" customWidth="1"/>
    <col min="14612" max="14612" width="6.81640625" style="81" customWidth="1"/>
    <col min="14613" max="14613" width="7.81640625" style="81" customWidth="1"/>
    <col min="14614" max="14614" width="1.7265625" style="81" customWidth="1"/>
    <col min="14615" max="14616" width="7.81640625" style="81" customWidth="1"/>
    <col min="14617" max="14617" width="1.81640625" style="81" customWidth="1"/>
    <col min="14618" max="14618" width="6.81640625" style="81" customWidth="1"/>
    <col min="14619" max="14619" width="7.81640625" style="81" customWidth="1"/>
    <col min="14620" max="14620" width="1.81640625" style="81" customWidth="1"/>
    <col min="14621" max="14848" width="9.1796875" style="81"/>
    <col min="14849" max="14849" width="12.453125" style="81" customWidth="1"/>
    <col min="14850" max="14851" width="7.81640625" style="81" customWidth="1"/>
    <col min="14852" max="14852" width="1.81640625" style="81" customWidth="1"/>
    <col min="14853" max="14854" width="7.81640625" style="81" customWidth="1"/>
    <col min="14855" max="14855" width="1.81640625" style="81" customWidth="1"/>
    <col min="14856" max="14856" width="6.81640625" style="81" customWidth="1"/>
    <col min="14857" max="14857" width="7.81640625" style="81" customWidth="1"/>
    <col min="14858" max="14858" width="1.81640625" style="81" customWidth="1"/>
    <col min="14859" max="14859" width="6.81640625" style="81" customWidth="1"/>
    <col min="14860" max="14860" width="7.81640625" style="81" customWidth="1"/>
    <col min="14861" max="14861" width="1.81640625" style="81" customWidth="1"/>
    <col min="14862" max="14862" width="6.81640625" style="81" customWidth="1"/>
    <col min="14863" max="14863" width="7.81640625" style="81" customWidth="1"/>
    <col min="14864" max="14864" width="1.81640625" style="81" customWidth="1"/>
    <col min="14865" max="14865" width="6.81640625" style="81" customWidth="1"/>
    <col min="14866" max="14866" width="7.81640625" style="81" customWidth="1"/>
    <col min="14867" max="14867" width="1.81640625" style="81" customWidth="1"/>
    <col min="14868" max="14868" width="6.81640625" style="81" customWidth="1"/>
    <col min="14869" max="14869" width="7.81640625" style="81" customWidth="1"/>
    <col min="14870" max="14870" width="1.7265625" style="81" customWidth="1"/>
    <col min="14871" max="14872" width="7.81640625" style="81" customWidth="1"/>
    <col min="14873" max="14873" width="1.81640625" style="81" customWidth="1"/>
    <col min="14874" max="14874" width="6.81640625" style="81" customWidth="1"/>
    <col min="14875" max="14875" width="7.81640625" style="81" customWidth="1"/>
    <col min="14876" max="14876" width="1.81640625" style="81" customWidth="1"/>
    <col min="14877" max="15104" width="9.1796875" style="81"/>
    <col min="15105" max="15105" width="12.453125" style="81" customWidth="1"/>
    <col min="15106" max="15107" width="7.81640625" style="81" customWidth="1"/>
    <col min="15108" max="15108" width="1.81640625" style="81" customWidth="1"/>
    <col min="15109" max="15110" width="7.81640625" style="81" customWidth="1"/>
    <col min="15111" max="15111" width="1.81640625" style="81" customWidth="1"/>
    <col min="15112" max="15112" width="6.81640625" style="81" customWidth="1"/>
    <col min="15113" max="15113" width="7.81640625" style="81" customWidth="1"/>
    <col min="15114" max="15114" width="1.81640625" style="81" customWidth="1"/>
    <col min="15115" max="15115" width="6.81640625" style="81" customWidth="1"/>
    <col min="15116" max="15116" width="7.81640625" style="81" customWidth="1"/>
    <col min="15117" max="15117" width="1.81640625" style="81" customWidth="1"/>
    <col min="15118" max="15118" width="6.81640625" style="81" customWidth="1"/>
    <col min="15119" max="15119" width="7.81640625" style="81" customWidth="1"/>
    <col min="15120" max="15120" width="1.81640625" style="81" customWidth="1"/>
    <col min="15121" max="15121" width="6.81640625" style="81" customWidth="1"/>
    <col min="15122" max="15122" width="7.81640625" style="81" customWidth="1"/>
    <col min="15123" max="15123" width="1.81640625" style="81" customWidth="1"/>
    <col min="15124" max="15124" width="6.81640625" style="81" customWidth="1"/>
    <col min="15125" max="15125" width="7.81640625" style="81" customWidth="1"/>
    <col min="15126" max="15126" width="1.7265625" style="81" customWidth="1"/>
    <col min="15127" max="15128" width="7.81640625" style="81" customWidth="1"/>
    <col min="15129" max="15129" width="1.81640625" style="81" customWidth="1"/>
    <col min="15130" max="15130" width="6.81640625" style="81" customWidth="1"/>
    <col min="15131" max="15131" width="7.81640625" style="81" customWidth="1"/>
    <col min="15132" max="15132" width="1.81640625" style="81" customWidth="1"/>
    <col min="15133" max="15360" width="9.1796875" style="81"/>
    <col min="15361" max="15361" width="12.453125" style="81" customWidth="1"/>
    <col min="15362" max="15363" width="7.81640625" style="81" customWidth="1"/>
    <col min="15364" max="15364" width="1.81640625" style="81" customWidth="1"/>
    <col min="15365" max="15366" width="7.81640625" style="81" customWidth="1"/>
    <col min="15367" max="15367" width="1.81640625" style="81" customWidth="1"/>
    <col min="15368" max="15368" width="6.81640625" style="81" customWidth="1"/>
    <col min="15369" max="15369" width="7.81640625" style="81" customWidth="1"/>
    <col min="15370" max="15370" width="1.81640625" style="81" customWidth="1"/>
    <col min="15371" max="15371" width="6.81640625" style="81" customWidth="1"/>
    <col min="15372" max="15372" width="7.81640625" style="81" customWidth="1"/>
    <col min="15373" max="15373" width="1.81640625" style="81" customWidth="1"/>
    <col min="15374" max="15374" width="6.81640625" style="81" customWidth="1"/>
    <col min="15375" max="15375" width="7.81640625" style="81" customWidth="1"/>
    <col min="15376" max="15376" width="1.81640625" style="81" customWidth="1"/>
    <col min="15377" max="15377" width="6.81640625" style="81" customWidth="1"/>
    <col min="15378" max="15378" width="7.81640625" style="81" customWidth="1"/>
    <col min="15379" max="15379" width="1.81640625" style="81" customWidth="1"/>
    <col min="15380" max="15380" width="6.81640625" style="81" customWidth="1"/>
    <col min="15381" max="15381" width="7.81640625" style="81" customWidth="1"/>
    <col min="15382" max="15382" width="1.7265625" style="81" customWidth="1"/>
    <col min="15383" max="15384" width="7.81640625" style="81" customWidth="1"/>
    <col min="15385" max="15385" width="1.81640625" style="81" customWidth="1"/>
    <col min="15386" max="15386" width="6.81640625" style="81" customWidth="1"/>
    <col min="15387" max="15387" width="7.81640625" style="81" customWidth="1"/>
    <col min="15388" max="15388" width="1.81640625" style="81" customWidth="1"/>
    <col min="15389" max="15616" width="9.1796875" style="81"/>
    <col min="15617" max="15617" width="12.453125" style="81" customWidth="1"/>
    <col min="15618" max="15619" width="7.81640625" style="81" customWidth="1"/>
    <col min="15620" max="15620" width="1.81640625" style="81" customWidth="1"/>
    <col min="15621" max="15622" width="7.81640625" style="81" customWidth="1"/>
    <col min="15623" max="15623" width="1.81640625" style="81" customWidth="1"/>
    <col min="15624" max="15624" width="6.81640625" style="81" customWidth="1"/>
    <col min="15625" max="15625" width="7.81640625" style="81" customWidth="1"/>
    <col min="15626" max="15626" width="1.81640625" style="81" customWidth="1"/>
    <col min="15627" max="15627" width="6.81640625" style="81" customWidth="1"/>
    <col min="15628" max="15628" width="7.81640625" style="81" customWidth="1"/>
    <col min="15629" max="15629" width="1.81640625" style="81" customWidth="1"/>
    <col min="15630" max="15630" width="6.81640625" style="81" customWidth="1"/>
    <col min="15631" max="15631" width="7.81640625" style="81" customWidth="1"/>
    <col min="15632" max="15632" width="1.81640625" style="81" customWidth="1"/>
    <col min="15633" max="15633" width="6.81640625" style="81" customWidth="1"/>
    <col min="15634" max="15634" width="7.81640625" style="81" customWidth="1"/>
    <col min="15635" max="15635" width="1.81640625" style="81" customWidth="1"/>
    <col min="15636" max="15636" width="6.81640625" style="81" customWidth="1"/>
    <col min="15637" max="15637" width="7.81640625" style="81" customWidth="1"/>
    <col min="15638" max="15638" width="1.7265625" style="81" customWidth="1"/>
    <col min="15639" max="15640" width="7.81640625" style="81" customWidth="1"/>
    <col min="15641" max="15641" width="1.81640625" style="81" customWidth="1"/>
    <col min="15642" max="15642" width="6.81640625" style="81" customWidth="1"/>
    <col min="15643" max="15643" width="7.81640625" style="81" customWidth="1"/>
    <col min="15644" max="15644" width="1.81640625" style="81" customWidth="1"/>
    <col min="15645" max="15872" width="9.1796875" style="81"/>
    <col min="15873" max="15873" width="12.453125" style="81" customWidth="1"/>
    <col min="15874" max="15875" width="7.81640625" style="81" customWidth="1"/>
    <col min="15876" max="15876" width="1.81640625" style="81" customWidth="1"/>
    <col min="15877" max="15878" width="7.81640625" style="81" customWidth="1"/>
    <col min="15879" max="15879" width="1.81640625" style="81" customWidth="1"/>
    <col min="15880" max="15880" width="6.81640625" style="81" customWidth="1"/>
    <col min="15881" max="15881" width="7.81640625" style="81" customWidth="1"/>
    <col min="15882" max="15882" width="1.81640625" style="81" customWidth="1"/>
    <col min="15883" max="15883" width="6.81640625" style="81" customWidth="1"/>
    <col min="15884" max="15884" width="7.81640625" style="81" customWidth="1"/>
    <col min="15885" max="15885" width="1.81640625" style="81" customWidth="1"/>
    <col min="15886" max="15886" width="6.81640625" style="81" customWidth="1"/>
    <col min="15887" max="15887" width="7.81640625" style="81" customWidth="1"/>
    <col min="15888" max="15888" width="1.81640625" style="81" customWidth="1"/>
    <col min="15889" max="15889" width="6.81640625" style="81" customWidth="1"/>
    <col min="15890" max="15890" width="7.81640625" style="81" customWidth="1"/>
    <col min="15891" max="15891" width="1.81640625" style="81" customWidth="1"/>
    <col min="15892" max="15892" width="6.81640625" style="81" customWidth="1"/>
    <col min="15893" max="15893" width="7.81640625" style="81" customWidth="1"/>
    <col min="15894" max="15894" width="1.7265625" style="81" customWidth="1"/>
    <col min="15895" max="15896" width="7.81640625" style="81" customWidth="1"/>
    <col min="15897" max="15897" width="1.81640625" style="81" customWidth="1"/>
    <col min="15898" max="15898" width="6.81640625" style="81" customWidth="1"/>
    <col min="15899" max="15899" width="7.81640625" style="81" customWidth="1"/>
    <col min="15900" max="15900" width="1.81640625" style="81" customWidth="1"/>
    <col min="15901" max="16128" width="9.1796875" style="81"/>
    <col min="16129" max="16129" width="12.453125" style="81" customWidth="1"/>
    <col min="16130" max="16131" width="7.81640625" style="81" customWidth="1"/>
    <col min="16132" max="16132" width="1.81640625" style="81" customWidth="1"/>
    <col min="16133" max="16134" width="7.81640625" style="81" customWidth="1"/>
    <col min="16135" max="16135" width="1.81640625" style="81" customWidth="1"/>
    <col min="16136" max="16136" width="6.81640625" style="81" customWidth="1"/>
    <col min="16137" max="16137" width="7.81640625" style="81" customWidth="1"/>
    <col min="16138" max="16138" width="1.81640625" style="81" customWidth="1"/>
    <col min="16139" max="16139" width="6.81640625" style="81" customWidth="1"/>
    <col min="16140" max="16140" width="7.81640625" style="81" customWidth="1"/>
    <col min="16141" max="16141" width="1.81640625" style="81" customWidth="1"/>
    <col min="16142" max="16142" width="6.81640625" style="81" customWidth="1"/>
    <col min="16143" max="16143" width="7.81640625" style="81" customWidth="1"/>
    <col min="16144" max="16144" width="1.81640625" style="81" customWidth="1"/>
    <col min="16145" max="16145" width="6.81640625" style="81" customWidth="1"/>
    <col min="16146" max="16146" width="7.81640625" style="81" customWidth="1"/>
    <col min="16147" max="16147" width="1.81640625" style="81" customWidth="1"/>
    <col min="16148" max="16148" width="6.81640625" style="81" customWidth="1"/>
    <col min="16149" max="16149" width="7.81640625" style="81" customWidth="1"/>
    <col min="16150" max="16150" width="1.7265625" style="81" customWidth="1"/>
    <col min="16151" max="16152" width="7.81640625" style="81" customWidth="1"/>
    <col min="16153" max="16153" width="1.81640625" style="81" customWidth="1"/>
    <col min="16154" max="16154" width="6.81640625" style="81" customWidth="1"/>
    <col min="16155" max="16155" width="7.81640625" style="81" customWidth="1"/>
    <col min="16156" max="16156" width="1.81640625" style="81" customWidth="1"/>
    <col min="16157" max="16384" width="9.1796875" style="81"/>
  </cols>
  <sheetData>
    <row r="1" spans="1:28">
      <c r="A1" s="81" t="s">
        <v>451</v>
      </c>
    </row>
    <row r="2" spans="1:28">
      <c r="A2" s="81" t="s">
        <v>452</v>
      </c>
      <c r="E2" s="115"/>
      <c r="F2" s="104"/>
    </row>
    <row r="4" spans="1:28">
      <c r="A4" s="33" t="s">
        <v>1889</v>
      </c>
      <c r="B4" s="115"/>
      <c r="C4" s="104"/>
      <c r="D4" s="90"/>
      <c r="E4" s="115"/>
      <c r="F4" s="104"/>
      <c r="G4" s="90"/>
      <c r="H4" s="115"/>
      <c r="I4" s="104"/>
      <c r="J4" s="104"/>
      <c r="K4" s="115"/>
      <c r="L4" s="90"/>
      <c r="M4" s="90"/>
      <c r="N4" s="115"/>
      <c r="O4" s="90"/>
      <c r="P4" s="90"/>
      <c r="Q4" s="115"/>
      <c r="R4" s="90"/>
      <c r="S4" s="90"/>
      <c r="T4" s="90"/>
      <c r="U4" s="90"/>
      <c r="V4" s="90"/>
      <c r="W4" s="90"/>
      <c r="X4" s="90"/>
      <c r="Y4" s="90"/>
      <c r="Z4" s="90"/>
      <c r="AA4" s="90"/>
    </row>
    <row r="5" spans="1:28" ht="13" thickBot="1">
      <c r="B5" s="115"/>
      <c r="C5" s="104"/>
      <c r="D5" s="90"/>
      <c r="E5" s="115"/>
      <c r="F5" s="104"/>
      <c r="G5" s="90"/>
      <c r="H5" s="115"/>
      <c r="I5" s="104"/>
      <c r="J5" s="104"/>
      <c r="K5" s="115"/>
      <c r="L5" s="104"/>
      <c r="M5" s="90"/>
      <c r="N5" s="115"/>
      <c r="O5" s="104"/>
      <c r="P5" s="104"/>
      <c r="Q5" s="115"/>
      <c r="R5" s="104"/>
      <c r="S5" s="104"/>
      <c r="T5" s="90"/>
      <c r="U5" s="90"/>
      <c r="V5" s="90"/>
      <c r="W5" s="90"/>
      <c r="X5" s="90"/>
      <c r="Y5" s="90"/>
      <c r="Z5" s="90"/>
      <c r="AA5" s="90"/>
    </row>
    <row r="6" spans="1:28">
      <c r="A6" s="83"/>
      <c r="B6" s="93"/>
      <c r="C6" s="106"/>
      <c r="D6" s="92"/>
      <c r="E6" s="93"/>
      <c r="F6" s="106"/>
      <c r="G6" s="92"/>
      <c r="H6" s="93"/>
      <c r="I6" s="106"/>
      <c r="J6" s="106"/>
      <c r="K6" s="93"/>
      <c r="L6" s="106"/>
      <c r="M6" s="92"/>
      <c r="N6" s="93"/>
      <c r="O6" s="106"/>
      <c r="P6" s="106"/>
      <c r="Q6" s="93"/>
      <c r="R6" s="106"/>
      <c r="S6" s="106"/>
      <c r="T6" s="106"/>
      <c r="U6" s="106"/>
      <c r="V6" s="106"/>
      <c r="W6" s="106"/>
      <c r="X6" s="106"/>
      <c r="Y6" s="106"/>
      <c r="Z6" s="106"/>
      <c r="AA6" s="106"/>
      <c r="AB6" s="84"/>
    </row>
    <row r="7" spans="1:28">
      <c r="A7" s="94" t="s">
        <v>1293</v>
      </c>
      <c r="B7" s="1159" t="s">
        <v>1195</v>
      </c>
      <c r="C7" s="1159"/>
      <c r="D7" s="96"/>
      <c r="E7" s="1159" t="s">
        <v>1115</v>
      </c>
      <c r="F7" s="1159"/>
      <c r="G7" s="96"/>
      <c r="H7" s="1159" t="s">
        <v>1294</v>
      </c>
      <c r="I7" s="1159"/>
      <c r="J7" s="108"/>
      <c r="K7" s="1159" t="s">
        <v>1295</v>
      </c>
      <c r="L7" s="1159"/>
      <c r="M7" s="96"/>
      <c r="N7" s="1159" t="s">
        <v>1296</v>
      </c>
      <c r="O7" s="1159"/>
      <c r="P7" s="90"/>
      <c r="Q7" s="1114" t="s">
        <v>1297</v>
      </c>
      <c r="R7" s="1159"/>
      <c r="S7" s="90"/>
      <c r="T7" s="1159" t="s">
        <v>1298</v>
      </c>
      <c r="U7" s="1159"/>
      <c r="V7" s="869"/>
      <c r="W7" s="1114" t="s">
        <v>1871</v>
      </c>
      <c r="X7" s="1159"/>
      <c r="Y7" s="90"/>
      <c r="Z7" s="1159" t="s">
        <v>1299</v>
      </c>
      <c r="AA7" s="1159"/>
    </row>
    <row r="8" spans="1:28">
      <c r="A8" s="81" t="s">
        <v>1300</v>
      </c>
      <c r="B8" s="186" t="s">
        <v>388</v>
      </c>
      <c r="C8" s="109" t="s">
        <v>389</v>
      </c>
      <c r="D8" s="96"/>
      <c r="E8" s="186" t="s">
        <v>388</v>
      </c>
      <c r="F8" s="109" t="s">
        <v>389</v>
      </c>
      <c r="G8" s="96"/>
      <c r="H8" s="186" t="s">
        <v>388</v>
      </c>
      <c r="I8" s="109" t="s">
        <v>389</v>
      </c>
      <c r="J8" s="109"/>
      <c r="K8" s="186" t="s">
        <v>388</v>
      </c>
      <c r="L8" s="109" t="s">
        <v>389</v>
      </c>
      <c r="M8" s="96"/>
      <c r="N8" s="186" t="s">
        <v>388</v>
      </c>
      <c r="O8" s="109" t="s">
        <v>389</v>
      </c>
      <c r="P8" s="90"/>
      <c r="Q8" s="186" t="s">
        <v>388</v>
      </c>
      <c r="R8" s="109" t="s">
        <v>389</v>
      </c>
      <c r="S8" s="90"/>
      <c r="T8" s="186" t="s">
        <v>388</v>
      </c>
      <c r="U8" s="109" t="s">
        <v>389</v>
      </c>
      <c r="V8" s="835"/>
      <c r="W8" s="186" t="s">
        <v>388</v>
      </c>
      <c r="X8" s="109" t="s">
        <v>389</v>
      </c>
      <c r="Y8" s="90"/>
      <c r="Z8" s="186" t="s">
        <v>388</v>
      </c>
      <c r="AA8" s="109" t="s">
        <v>389</v>
      </c>
    </row>
    <row r="9" spans="1:28" ht="13" thickBot="1">
      <c r="A9" s="86"/>
      <c r="B9" s="98"/>
      <c r="C9" s="112"/>
      <c r="D9" s="97"/>
      <c r="E9" s="98"/>
      <c r="F9" s="112"/>
      <c r="G9" s="97"/>
      <c r="H9" s="98"/>
      <c r="I9" s="112"/>
      <c r="J9" s="112"/>
      <c r="K9" s="98"/>
      <c r="L9" s="112"/>
      <c r="M9" s="97"/>
      <c r="N9" s="98"/>
      <c r="O9" s="112"/>
      <c r="P9" s="112"/>
      <c r="Q9" s="98"/>
      <c r="R9" s="112"/>
      <c r="S9" s="112"/>
      <c r="T9" s="112"/>
      <c r="U9" s="112"/>
      <c r="V9" s="112"/>
      <c r="W9" s="112"/>
      <c r="X9" s="112"/>
      <c r="Y9" s="112"/>
      <c r="Z9" s="112"/>
      <c r="AA9" s="112"/>
      <c r="AB9" s="82"/>
    </row>
    <row r="10" spans="1:28">
      <c r="A10" s="94"/>
      <c r="B10" s="95"/>
      <c r="C10" s="108"/>
      <c r="D10" s="96"/>
      <c r="E10" s="95"/>
      <c r="F10" s="108"/>
      <c r="G10" s="96"/>
      <c r="H10" s="95"/>
      <c r="I10" s="108"/>
      <c r="J10" s="108"/>
      <c r="K10" s="95"/>
      <c r="L10" s="108"/>
      <c r="M10" s="96"/>
      <c r="N10" s="95"/>
      <c r="O10" s="108"/>
      <c r="P10" s="90"/>
      <c r="Q10" s="95"/>
      <c r="R10" s="108"/>
      <c r="S10" s="90"/>
      <c r="T10" s="90"/>
      <c r="U10" s="90"/>
      <c r="V10" s="90"/>
      <c r="W10" s="90"/>
      <c r="X10" s="90"/>
      <c r="Y10" s="90"/>
      <c r="Z10" s="90"/>
      <c r="AA10" s="90"/>
    </row>
    <row r="11" spans="1:28" ht="13">
      <c r="A11" s="428" t="s">
        <v>148</v>
      </c>
      <c r="B11" s="95">
        <f>IF($A11&lt;&gt;0,SUM(B13:B21),"")</f>
        <v>29454</v>
      </c>
      <c r="C11" s="100">
        <f>IF($A11&lt;&gt;0,SUM(C13:C21),"")</f>
        <v>100</v>
      </c>
      <c r="D11" s="94"/>
      <c r="E11" s="114">
        <f>IF($A11&lt;&gt;0,SUM(E13:E21),"")</f>
        <v>19167</v>
      </c>
      <c r="F11" s="100">
        <f>IF($A11&lt;&gt;0,SUM(F13:F21),"")</f>
        <v>100</v>
      </c>
      <c r="G11" s="94"/>
      <c r="H11" s="114">
        <f>IF($A11&lt;&gt;0,SUM(H13:H21),"")</f>
        <v>2723</v>
      </c>
      <c r="I11" s="100">
        <f>IF($A11&lt;&gt;0,SUM(I13:I21),"")</f>
        <v>100</v>
      </c>
      <c r="J11" s="101"/>
      <c r="K11" s="114">
        <f>IF($A11&lt;&gt;0,SUM(K13:K21),"")</f>
        <v>1960</v>
      </c>
      <c r="L11" s="100">
        <f>IF($A11&lt;&gt;0,SUM(L13:L21),"")</f>
        <v>100</v>
      </c>
      <c r="M11" s="94"/>
      <c r="N11" s="114">
        <f>IF($A11&lt;&gt;0,SUM(N13:N21),"")</f>
        <v>2009</v>
      </c>
      <c r="O11" s="100">
        <f>IF($A11&lt;&gt;0,SUM(O13:O21),"")</f>
        <v>100</v>
      </c>
      <c r="Q11" s="114">
        <f>IF($A11&lt;&gt;0,SUM(Q13:Q21),"")</f>
        <v>1329</v>
      </c>
      <c r="R11" s="100">
        <f>IF($A11&lt;&gt;0,SUM(R13:R21),"")</f>
        <v>100</v>
      </c>
      <c r="T11" s="114">
        <f>IF($A11&lt;&gt;0,SUM(T13:T21),"")</f>
        <v>1261</v>
      </c>
      <c r="U11" s="100">
        <f>IF($A11&lt;&gt;0,SUM(U13:U21),"")</f>
        <v>100</v>
      </c>
      <c r="V11" s="100"/>
      <c r="W11" s="114">
        <f>IF($A11&lt;&gt;0,SUM(W13:W21),"")</f>
        <v>505</v>
      </c>
      <c r="X11" s="100">
        <f>IF($A11&lt;&gt;0,SUM(X13:X21),"")</f>
        <v>100</v>
      </c>
      <c r="Z11" s="114">
        <f>IF($A11&lt;&gt;0,SUM(Z13:Z21),"")</f>
        <v>500</v>
      </c>
      <c r="AA11" s="100">
        <f>IF($A11&lt;&gt;0,SUM(AA13:AA21),"")</f>
        <v>100</v>
      </c>
    </row>
    <row r="12" spans="1:28">
      <c r="A12" s="89"/>
      <c r="B12" s="95" t="str">
        <f>IF(A12&lt;&gt;0,E12+H12+K12+N12+Q12+T12,"")</f>
        <v/>
      </c>
      <c r="C12" s="101" t="str">
        <f>IF($A12&lt;&gt;0,B12/#REF!*100,"")</f>
        <v/>
      </c>
      <c r="D12" s="94"/>
      <c r="E12" s="114"/>
      <c r="F12" s="114" t="str">
        <f>IF(E12&lt;&gt;0,I12+L12+O12+R12+U12,"")</f>
        <v/>
      </c>
      <c r="G12" s="94"/>
      <c r="H12" s="114"/>
      <c r="I12" s="101" t="str">
        <f>IF(A12&lt;&gt;0,H12/B12*100,"")</f>
        <v/>
      </c>
      <c r="J12" s="101"/>
      <c r="K12" s="114"/>
      <c r="L12" s="101" t="str">
        <f>IF(A12&lt;&gt;0,K12/B12*100,"")</f>
        <v/>
      </c>
      <c r="M12" s="94"/>
      <c r="N12" s="114"/>
      <c r="O12" s="101" t="str">
        <f>IF(A12&lt;&gt;0,N12/B12*100,"")</f>
        <v/>
      </c>
      <c r="Q12" s="114"/>
      <c r="R12" s="101" t="str">
        <f>IF(A12&lt;&gt;0,Q12/B12*100,"")</f>
        <v/>
      </c>
      <c r="T12" s="105"/>
      <c r="W12" s="105"/>
      <c r="Z12" s="105"/>
    </row>
    <row r="13" spans="1:28">
      <c r="A13" s="52">
        <v>1</v>
      </c>
      <c r="B13" s="95">
        <f>IF(A13&lt;&gt;"",E13+H13+K13+N13+Q13+T13+W13+Z13,"")</f>
        <v>1087</v>
      </c>
      <c r="C13" s="101">
        <f>IF($A13&lt;&gt;"",B13/$B$11*100,"")</f>
        <v>3.6905004413661984</v>
      </c>
      <c r="D13" s="94"/>
      <c r="E13" s="589">
        <v>843</v>
      </c>
      <c r="F13" s="101">
        <f>IF($A13&lt;&gt;"",E13/$E$11*100,"")</f>
        <v>4.3981843794020969</v>
      </c>
      <c r="G13" s="94"/>
      <c r="H13" s="589">
        <v>58</v>
      </c>
      <c r="I13" s="101">
        <f>IF($A13&lt;&gt;"",H13/$H$11*100,"")</f>
        <v>2.1300036724201248</v>
      </c>
      <c r="J13" s="101"/>
      <c r="K13" s="589">
        <v>32</v>
      </c>
      <c r="L13" s="101">
        <f>IF($A13&lt;&gt;"",K13/$K$11*100,"")</f>
        <v>1.6326530612244898</v>
      </c>
      <c r="M13" s="94"/>
      <c r="N13" s="589">
        <v>59</v>
      </c>
      <c r="O13" s="101">
        <f>IF($A13&lt;&gt;"",N13/$N$11*100,"")</f>
        <v>2.9367844698855152</v>
      </c>
      <c r="Q13" s="589">
        <v>21</v>
      </c>
      <c r="R13" s="101">
        <f>IF($A13&lt;&gt;"",Q13/$Q$11*100,"")</f>
        <v>1.5801354401805869</v>
      </c>
      <c r="T13" s="589">
        <v>48</v>
      </c>
      <c r="U13" s="101">
        <f>IF($A13&lt;&gt;"",T13/$T$11*100,"")</f>
        <v>3.8065027755749403</v>
      </c>
      <c r="V13" s="101"/>
      <c r="W13" s="589">
        <v>7</v>
      </c>
      <c r="X13" s="101">
        <f t="shared" ref="X13:X19" si="0">IF($A13&lt;&gt;"",W13/$W$11*100,"")</f>
        <v>1.3861386138613863</v>
      </c>
      <c r="Z13" s="589">
        <v>19</v>
      </c>
      <c r="AA13" s="101">
        <f>IF($A13&lt;&gt;"",Z13/$Z$11*100,"")</f>
        <v>3.8</v>
      </c>
    </row>
    <row r="14" spans="1:28">
      <c r="A14" s="52"/>
      <c r="B14" s="95" t="str">
        <f t="shared" ref="B14:B22" si="1">IF(A14&lt;&gt;"",E14+H14+K14+N14+Q14+T14+W14+Z14,"")</f>
        <v/>
      </c>
      <c r="C14" s="101" t="str">
        <f t="shared" ref="C14:C21" si="2">IF($A14&lt;&gt;"",B14/$B$11*100,"")</f>
        <v/>
      </c>
      <c r="D14" s="94"/>
      <c r="E14" s="589"/>
      <c r="F14" s="101" t="str">
        <f t="shared" ref="F14:F21" si="3">IF($A14&lt;&gt;"",E14/$E$11*100,"")</f>
        <v/>
      </c>
      <c r="G14" s="94"/>
      <c r="H14" s="589"/>
      <c r="I14" s="101" t="str">
        <f t="shared" ref="I14:I21" si="4">IF($A14&lt;&gt;"",H14/$H$11*100,"")</f>
        <v/>
      </c>
      <c r="J14" s="101"/>
      <c r="K14" s="589"/>
      <c r="L14" s="101" t="str">
        <f t="shared" ref="L14:L21" si="5">IF($A14&lt;&gt;"",K14/$K$11*100,"")</f>
        <v/>
      </c>
      <c r="M14" s="94"/>
      <c r="N14" s="589"/>
      <c r="O14" s="101" t="str">
        <f t="shared" ref="O14:O21" si="6">IF($A14&lt;&gt;"",N14/$N$11*100,"")</f>
        <v/>
      </c>
      <c r="Q14" s="589"/>
      <c r="R14" s="101" t="str">
        <f t="shared" ref="R14:R21" si="7">IF($A14&lt;&gt;"",Q14/$Q$11*100,"")</f>
        <v/>
      </c>
      <c r="T14" s="589"/>
      <c r="U14" s="101" t="str">
        <f t="shared" ref="U14:U21" si="8">IF($A14&lt;&gt;"",T14/$T$11*100,"")</f>
        <v/>
      </c>
      <c r="V14" s="101"/>
      <c r="W14" s="589"/>
      <c r="X14" s="101" t="str">
        <f t="shared" si="0"/>
        <v/>
      </c>
      <c r="Z14" s="589"/>
      <c r="AA14" s="101" t="str">
        <f t="shared" ref="AA14:AA21" si="9">IF($A14&lt;&gt;"",Z14/$Z$11*100,"")</f>
        <v/>
      </c>
    </row>
    <row r="15" spans="1:28">
      <c r="A15" s="52">
        <v>2</v>
      </c>
      <c r="B15" s="95">
        <f t="shared" si="1"/>
        <v>1281</v>
      </c>
      <c r="C15" s="101">
        <f t="shared" si="2"/>
        <v>4.3491546139743331</v>
      </c>
      <c r="D15" s="94"/>
      <c r="E15" s="589">
        <v>1001</v>
      </c>
      <c r="F15" s="101">
        <f t="shared" si="3"/>
        <v>5.2225178692544478</v>
      </c>
      <c r="G15" s="94"/>
      <c r="H15" s="589">
        <v>72</v>
      </c>
      <c r="I15" s="101">
        <f t="shared" si="4"/>
        <v>2.6441424899008448</v>
      </c>
      <c r="J15" s="101"/>
      <c r="K15" s="589">
        <v>45</v>
      </c>
      <c r="L15" s="101">
        <f t="shared" si="5"/>
        <v>2.295918367346939</v>
      </c>
      <c r="M15" s="94"/>
      <c r="N15" s="589">
        <v>64</v>
      </c>
      <c r="O15" s="101">
        <f t="shared" si="6"/>
        <v>3.1856645097063216</v>
      </c>
      <c r="Q15" s="589">
        <v>35</v>
      </c>
      <c r="R15" s="101">
        <f t="shared" si="7"/>
        <v>2.6335590669676447</v>
      </c>
      <c r="T15" s="589">
        <v>28</v>
      </c>
      <c r="U15" s="101">
        <f t="shared" si="8"/>
        <v>2.2204599524187154</v>
      </c>
      <c r="V15" s="101"/>
      <c r="W15" s="589">
        <v>4</v>
      </c>
      <c r="X15" s="101">
        <f t="shared" si="0"/>
        <v>0.79207920792079212</v>
      </c>
      <c r="Z15" s="589">
        <v>32</v>
      </c>
      <c r="AA15" s="101">
        <f t="shared" si="9"/>
        <v>6.4</v>
      </c>
    </row>
    <row r="16" spans="1:28">
      <c r="A16" s="52"/>
      <c r="B16" s="95" t="str">
        <f t="shared" si="1"/>
        <v/>
      </c>
      <c r="C16" s="101" t="str">
        <f t="shared" si="2"/>
        <v/>
      </c>
      <c r="D16" s="94"/>
      <c r="E16" s="589"/>
      <c r="F16" s="101" t="str">
        <f t="shared" si="3"/>
        <v/>
      </c>
      <c r="G16" s="94"/>
      <c r="H16" s="589"/>
      <c r="I16" s="101" t="str">
        <f t="shared" si="4"/>
        <v/>
      </c>
      <c r="J16" s="101"/>
      <c r="K16" s="589"/>
      <c r="L16" s="101" t="str">
        <f t="shared" si="5"/>
        <v/>
      </c>
      <c r="M16" s="94"/>
      <c r="N16" s="589"/>
      <c r="O16" s="101" t="str">
        <f t="shared" si="6"/>
        <v/>
      </c>
      <c r="Q16" s="589"/>
      <c r="R16" s="101" t="str">
        <f t="shared" si="7"/>
        <v/>
      </c>
      <c r="T16" s="589"/>
      <c r="U16" s="101" t="str">
        <f t="shared" si="8"/>
        <v/>
      </c>
      <c r="V16" s="101"/>
      <c r="W16" s="589"/>
      <c r="X16" s="101" t="str">
        <f t="shared" si="0"/>
        <v/>
      </c>
      <c r="Z16" s="589"/>
      <c r="AA16" s="101" t="str">
        <f t="shared" si="9"/>
        <v/>
      </c>
    </row>
    <row r="17" spans="1:27">
      <c r="A17" s="52">
        <v>3</v>
      </c>
      <c r="B17" s="95">
        <f t="shared" si="1"/>
        <v>1861</v>
      </c>
      <c r="C17" s="101">
        <f t="shared" si="2"/>
        <v>6.3183268825965904</v>
      </c>
      <c r="D17" s="94"/>
      <c r="E17" s="589">
        <v>1304</v>
      </c>
      <c r="F17" s="101">
        <f t="shared" si="3"/>
        <v>6.8033599415662334</v>
      </c>
      <c r="G17" s="193"/>
      <c r="H17" s="589">
        <v>155</v>
      </c>
      <c r="I17" s="101">
        <f t="shared" si="4"/>
        <v>5.6922511935365403</v>
      </c>
      <c r="J17" s="377"/>
      <c r="K17" s="589">
        <v>118</v>
      </c>
      <c r="L17" s="101">
        <f t="shared" si="5"/>
        <v>6.0204081632653059</v>
      </c>
      <c r="M17" s="193"/>
      <c r="N17" s="589">
        <v>108</v>
      </c>
      <c r="O17" s="101">
        <f t="shared" si="6"/>
        <v>5.3758088601294176</v>
      </c>
      <c r="P17" s="68"/>
      <c r="Q17" s="589">
        <v>58</v>
      </c>
      <c r="R17" s="101">
        <f t="shared" si="7"/>
        <v>4.3641835966892399</v>
      </c>
      <c r="T17" s="589">
        <v>63</v>
      </c>
      <c r="U17" s="101">
        <f t="shared" si="8"/>
        <v>4.9960348929421095</v>
      </c>
      <c r="V17" s="101"/>
      <c r="W17" s="589">
        <v>14</v>
      </c>
      <c r="X17" s="101">
        <f t="shared" si="0"/>
        <v>2.7722772277227725</v>
      </c>
      <c r="Z17" s="589">
        <v>41</v>
      </c>
      <c r="AA17" s="101">
        <f t="shared" si="9"/>
        <v>8.2000000000000011</v>
      </c>
    </row>
    <row r="18" spans="1:27">
      <c r="A18" s="52"/>
      <c r="B18" s="95" t="str">
        <f t="shared" si="1"/>
        <v/>
      </c>
      <c r="C18" s="101" t="str">
        <f t="shared" si="2"/>
        <v/>
      </c>
      <c r="D18" s="94"/>
      <c r="E18" s="589"/>
      <c r="F18" s="101" t="str">
        <f t="shared" si="3"/>
        <v/>
      </c>
      <c r="G18" s="193"/>
      <c r="H18" s="589"/>
      <c r="I18" s="101" t="str">
        <f t="shared" si="4"/>
        <v/>
      </c>
      <c r="J18" s="377"/>
      <c r="K18" s="589"/>
      <c r="L18" s="101" t="str">
        <f t="shared" si="5"/>
        <v/>
      </c>
      <c r="M18" s="193"/>
      <c r="N18" s="589"/>
      <c r="O18" s="101" t="str">
        <f t="shared" si="6"/>
        <v/>
      </c>
      <c r="P18" s="68"/>
      <c r="Q18" s="589"/>
      <c r="R18" s="101" t="str">
        <f t="shared" si="7"/>
        <v/>
      </c>
      <c r="T18" s="589"/>
      <c r="U18" s="101" t="str">
        <f t="shared" si="8"/>
        <v/>
      </c>
      <c r="V18" s="101"/>
      <c r="W18" s="589"/>
      <c r="X18" s="101" t="str">
        <f t="shared" si="0"/>
        <v/>
      </c>
      <c r="Z18" s="589"/>
      <c r="AA18" s="101" t="str">
        <f t="shared" si="9"/>
        <v/>
      </c>
    </row>
    <row r="19" spans="1:27">
      <c r="A19" s="52">
        <v>4</v>
      </c>
      <c r="B19" s="95">
        <f t="shared" si="1"/>
        <v>6565</v>
      </c>
      <c r="C19" s="101">
        <f t="shared" si="2"/>
        <v>22.288993006043324</v>
      </c>
      <c r="D19" s="94"/>
      <c r="E19" s="589">
        <v>5324</v>
      </c>
      <c r="F19" s="101">
        <f t="shared" si="3"/>
        <v>27.776908227682995</v>
      </c>
      <c r="G19" s="193"/>
      <c r="H19" s="589">
        <v>386</v>
      </c>
      <c r="I19" s="101">
        <f t="shared" si="4"/>
        <v>14.175541681968419</v>
      </c>
      <c r="J19" s="377"/>
      <c r="K19" s="589">
        <v>194</v>
      </c>
      <c r="L19" s="101">
        <f t="shared" si="5"/>
        <v>9.8979591836734695</v>
      </c>
      <c r="M19" s="193"/>
      <c r="N19" s="589">
        <v>239</v>
      </c>
      <c r="O19" s="101">
        <f t="shared" si="6"/>
        <v>11.896465903434544</v>
      </c>
      <c r="P19" s="68"/>
      <c r="Q19" s="589">
        <v>124</v>
      </c>
      <c r="R19" s="101">
        <f t="shared" si="7"/>
        <v>9.3303235515425129</v>
      </c>
      <c r="T19" s="589">
        <v>150</v>
      </c>
      <c r="U19" s="101">
        <f t="shared" si="8"/>
        <v>11.895321173671688</v>
      </c>
      <c r="V19" s="101"/>
      <c r="W19" s="589">
        <v>19</v>
      </c>
      <c r="X19" s="101">
        <f t="shared" si="0"/>
        <v>3.7623762376237622</v>
      </c>
      <c r="Z19" s="589">
        <v>129</v>
      </c>
      <c r="AA19" s="101">
        <f t="shared" si="9"/>
        <v>25.8</v>
      </c>
    </row>
    <row r="20" spans="1:27">
      <c r="A20" s="52"/>
      <c r="B20" s="95" t="str">
        <f t="shared" si="1"/>
        <v/>
      </c>
      <c r="C20" s="101" t="str">
        <f t="shared" si="2"/>
        <v/>
      </c>
      <c r="D20" s="94"/>
      <c r="E20" s="589"/>
      <c r="F20" s="101" t="str">
        <f t="shared" si="3"/>
        <v/>
      </c>
      <c r="G20" s="94"/>
      <c r="H20" s="589"/>
      <c r="I20" s="101" t="str">
        <f t="shared" si="4"/>
        <v/>
      </c>
      <c r="J20" s="101"/>
      <c r="K20" s="589"/>
      <c r="L20" s="101" t="str">
        <f t="shared" si="5"/>
        <v/>
      </c>
      <c r="M20" s="94"/>
      <c r="N20" s="589"/>
      <c r="O20" s="101" t="str">
        <f t="shared" si="6"/>
        <v/>
      </c>
      <c r="Q20" s="589"/>
      <c r="R20" s="101" t="str">
        <f t="shared" si="7"/>
        <v/>
      </c>
      <c r="T20" s="589"/>
      <c r="U20" s="101" t="str">
        <f t="shared" si="8"/>
        <v/>
      </c>
      <c r="V20" s="101"/>
      <c r="W20" s="589"/>
      <c r="X20" s="101" t="str">
        <f>IF($A20&lt;&gt;"",W20/$T$11*100,"")</f>
        <v/>
      </c>
      <c r="Z20" s="589"/>
      <c r="AA20" s="101" t="str">
        <f t="shared" si="9"/>
        <v/>
      </c>
    </row>
    <row r="21" spans="1:27">
      <c r="A21" s="52">
        <v>5</v>
      </c>
      <c r="B21" s="95">
        <f t="shared" si="1"/>
        <v>18660</v>
      </c>
      <c r="C21" s="101">
        <f t="shared" si="2"/>
        <v>63.353025056019554</v>
      </c>
      <c r="D21" s="94"/>
      <c r="E21" s="589">
        <v>10695</v>
      </c>
      <c r="F21" s="101">
        <f t="shared" si="3"/>
        <v>55.799029582094228</v>
      </c>
      <c r="G21" s="94"/>
      <c r="H21" s="589">
        <v>2052</v>
      </c>
      <c r="I21" s="101">
        <f t="shared" si="4"/>
        <v>75.358060962174079</v>
      </c>
      <c r="J21" s="101"/>
      <c r="K21" s="589">
        <v>1571</v>
      </c>
      <c r="L21" s="101">
        <f t="shared" si="5"/>
        <v>80.15306122448979</v>
      </c>
      <c r="M21" s="94"/>
      <c r="N21" s="589">
        <v>1539</v>
      </c>
      <c r="O21" s="101">
        <f t="shared" si="6"/>
        <v>76.605276256844206</v>
      </c>
      <c r="Q21" s="589">
        <v>1091</v>
      </c>
      <c r="R21" s="101">
        <f t="shared" si="7"/>
        <v>82.091798344620017</v>
      </c>
      <c r="T21" s="589">
        <v>972</v>
      </c>
      <c r="U21" s="101">
        <f t="shared" si="8"/>
        <v>77.081681205392556</v>
      </c>
      <c r="V21" s="101"/>
      <c r="W21" s="589">
        <v>461</v>
      </c>
      <c r="X21" s="101">
        <f>IF($A21&lt;&gt;"",W21/$W$11*100,"")</f>
        <v>91.287128712871294</v>
      </c>
      <c r="Z21" s="589">
        <v>279</v>
      </c>
      <c r="AA21" s="101">
        <f t="shared" si="9"/>
        <v>55.800000000000004</v>
      </c>
    </row>
    <row r="22" spans="1:27">
      <c r="A22" s="52"/>
      <c r="B22" s="95" t="str">
        <f t="shared" si="1"/>
        <v/>
      </c>
      <c r="C22" s="101"/>
      <c r="D22" s="94"/>
      <c r="E22" s="451"/>
      <c r="F22" s="101"/>
      <c r="G22" s="94"/>
      <c r="H22" s="451"/>
      <c r="I22" s="101"/>
      <c r="J22" s="101"/>
      <c r="K22" s="451"/>
      <c r="L22" s="101"/>
      <c r="M22" s="94"/>
      <c r="N22" s="451"/>
      <c r="O22" s="101"/>
      <c r="Q22" s="451"/>
      <c r="R22" s="101"/>
      <c r="T22" s="451"/>
      <c r="U22" s="101"/>
      <c r="V22" s="101"/>
      <c r="W22" s="451"/>
      <c r="X22" s="101"/>
      <c r="Z22" s="451"/>
      <c r="AA22" s="101"/>
    </row>
    <row r="23" spans="1:27">
      <c r="A23" s="52" t="s">
        <v>1303</v>
      </c>
      <c r="B23" s="95"/>
      <c r="C23" s="101">
        <f>F23+I23+L23+O23+R23+U23+X23+AA23</f>
        <v>100.00000000000001</v>
      </c>
      <c r="D23" s="94"/>
      <c r="E23" s="588"/>
      <c r="F23" s="101">
        <f>E11/B11*100</f>
        <v>65.074353228763499</v>
      </c>
      <c r="G23" s="94"/>
      <c r="H23" s="588"/>
      <c r="I23" s="101">
        <f>H11/B11*100</f>
        <v>9.2449242887213963</v>
      </c>
      <c r="J23" s="101"/>
      <c r="K23" s="588"/>
      <c r="L23" s="101">
        <f>K11/B11*100</f>
        <v>6.654444218102805</v>
      </c>
      <c r="M23" s="94"/>
      <c r="N23" s="588"/>
      <c r="O23" s="101">
        <f>N11/B11*100</f>
        <v>6.8208053235553745</v>
      </c>
      <c r="Q23" s="588"/>
      <c r="R23" s="101">
        <f>Q11/B11*100</f>
        <v>4.5121205948258307</v>
      </c>
      <c r="T23" s="588"/>
      <c r="U23" s="101">
        <f>T11/B11*100</f>
        <v>4.2812521219528756</v>
      </c>
      <c r="V23" s="101"/>
      <c r="W23" s="588"/>
      <c r="X23" s="101">
        <f>W11/B11*100</f>
        <v>1.7145379235417941</v>
      </c>
      <c r="Z23" s="588"/>
      <c r="AA23" s="101">
        <f>Z11/B11*100</f>
        <v>1.6975623005364298</v>
      </c>
    </row>
    <row r="24" spans="1:27" ht="13" thickBot="1">
      <c r="B24" s="115"/>
    </row>
    <row r="25" spans="1:27">
      <c r="A25" s="83"/>
      <c r="B25" s="93"/>
      <c r="C25" s="84"/>
      <c r="D25" s="83"/>
      <c r="E25" s="107"/>
      <c r="F25" s="84"/>
      <c r="G25" s="83"/>
      <c r="H25" s="107"/>
      <c r="I25" s="84"/>
      <c r="J25" s="84"/>
      <c r="K25" s="107"/>
      <c r="L25" s="83"/>
      <c r="M25" s="83"/>
      <c r="N25" s="107"/>
      <c r="O25" s="83"/>
      <c r="P25" s="83"/>
      <c r="Q25" s="107"/>
      <c r="R25" s="83"/>
      <c r="S25" s="83"/>
      <c r="T25" s="83"/>
      <c r="U25" s="83"/>
      <c r="V25" s="83"/>
      <c r="W25" s="83"/>
      <c r="X25" s="83"/>
      <c r="Y25" s="83"/>
      <c r="Z25" s="83"/>
      <c r="AA25" s="83"/>
    </row>
    <row r="26" spans="1:27">
      <c r="A26" s="81" t="s">
        <v>1261</v>
      </c>
      <c r="B26" s="115"/>
    </row>
    <row r="27" spans="1:27">
      <c r="A27" s="81" t="s">
        <v>437</v>
      </c>
      <c r="B27" s="115"/>
    </row>
  </sheetData>
  <mergeCells count="9">
    <mergeCell ref="Z7:AA7"/>
    <mergeCell ref="T7:U7"/>
    <mergeCell ref="W7:X7"/>
    <mergeCell ref="B7:C7"/>
    <mergeCell ref="E7:F7"/>
    <mergeCell ref="H7:I7"/>
    <mergeCell ref="K7:L7"/>
    <mergeCell ref="N7:O7"/>
    <mergeCell ref="Q7:R7"/>
  </mergeCells>
  <pageMargins left="0.70866141732283472" right="0.70866141732283472" top="0.74803149606299213" bottom="0.74803149606299213" header="0.31496062992125984" footer="0.31496062992125984"/>
  <pageSetup scale="80" orientation="landscape" horizontalDpi="4294967293" verticalDpi="4294967293"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theme="4" tint="-0.249977111117893"/>
  </sheetPr>
  <dimension ref="A1:HY43"/>
  <sheetViews>
    <sheetView workbookViewId="0">
      <selection activeCell="A2" sqref="A2"/>
    </sheetView>
  </sheetViews>
  <sheetFormatPr baseColWidth="10" defaultColWidth="9.1796875" defaultRowHeight="12.5"/>
  <cols>
    <col min="1" max="1" width="11.81640625" style="81" customWidth="1"/>
    <col min="2" max="2" width="7.81640625" style="115" customWidth="1"/>
    <col min="3" max="3" width="7.81640625" style="88" customWidth="1"/>
    <col min="4" max="4" width="1.81640625" style="81" customWidth="1"/>
    <col min="5" max="5" width="7.81640625" style="105" customWidth="1"/>
    <col min="6" max="6" width="7.81640625" style="88" customWidth="1"/>
    <col min="7" max="7" width="1.81640625" style="81" customWidth="1"/>
    <col min="8" max="8" width="6.81640625" style="105" customWidth="1"/>
    <col min="9" max="9" width="7.81640625" style="88" customWidth="1"/>
    <col min="10" max="10" width="1.81640625" style="88" customWidth="1"/>
    <col min="11" max="11" width="6.81640625" style="105" customWidth="1"/>
    <col min="12" max="12" width="7.81640625" style="81" customWidth="1"/>
    <col min="13" max="13" width="1.81640625" style="81" customWidth="1"/>
    <col min="14" max="14" width="6.81640625" style="105" customWidth="1"/>
    <col min="15" max="15" width="7.81640625" style="81" customWidth="1"/>
    <col min="16" max="16" width="1.81640625" style="81" customWidth="1"/>
    <col min="17" max="17" width="6.81640625" style="105" customWidth="1"/>
    <col min="18" max="18" width="7.81640625" style="81" customWidth="1"/>
    <col min="19" max="19" width="1.81640625" style="81" customWidth="1"/>
    <col min="20" max="20" width="6.81640625" style="81" customWidth="1"/>
    <col min="21" max="21" width="7.81640625" style="81" customWidth="1"/>
    <col min="22" max="22" width="1.81640625" style="81" customWidth="1"/>
    <col min="23" max="24" width="7.81640625" style="81" customWidth="1"/>
    <col min="25" max="25" width="1.81640625" style="81" customWidth="1"/>
    <col min="26" max="26" width="6.81640625" style="81" customWidth="1"/>
    <col min="27" max="27" width="7.81640625" style="81" customWidth="1"/>
    <col min="28" max="28" width="1.81640625" style="81" customWidth="1"/>
    <col min="29" max="256" width="9.1796875" style="81"/>
    <col min="257" max="257" width="11.81640625" style="81" customWidth="1"/>
    <col min="258" max="259" width="7.81640625" style="81" customWidth="1"/>
    <col min="260" max="260" width="1.81640625" style="81" customWidth="1"/>
    <col min="261" max="262" width="7.81640625" style="81" customWidth="1"/>
    <col min="263" max="263" width="1.81640625" style="81" customWidth="1"/>
    <col min="264" max="264" width="6.81640625" style="81" customWidth="1"/>
    <col min="265" max="265" width="7.81640625" style="81" customWidth="1"/>
    <col min="266" max="266" width="1.81640625" style="81" customWidth="1"/>
    <col min="267" max="267" width="6.81640625" style="81" customWidth="1"/>
    <col min="268" max="268" width="7.81640625" style="81" customWidth="1"/>
    <col min="269" max="269" width="1.81640625" style="81" customWidth="1"/>
    <col min="270" max="270" width="6.81640625" style="81" customWidth="1"/>
    <col min="271" max="271" width="7.81640625" style="81" customWidth="1"/>
    <col min="272" max="272" width="1.81640625" style="81" customWidth="1"/>
    <col min="273" max="273" width="6.81640625" style="81" customWidth="1"/>
    <col min="274" max="274" width="7.81640625" style="81" customWidth="1"/>
    <col min="275" max="275" width="1.81640625" style="81" customWidth="1"/>
    <col min="276" max="276" width="6.81640625" style="81" customWidth="1"/>
    <col min="277" max="277" width="7.81640625" style="81" customWidth="1"/>
    <col min="278" max="278" width="1.81640625" style="81" customWidth="1"/>
    <col min="279" max="280" width="7.81640625" style="81" customWidth="1"/>
    <col min="281" max="281" width="1.81640625" style="81" customWidth="1"/>
    <col min="282" max="282" width="6.81640625" style="81" customWidth="1"/>
    <col min="283" max="283" width="7.81640625" style="81" customWidth="1"/>
    <col min="284" max="284" width="1.81640625" style="81" customWidth="1"/>
    <col min="285" max="512" width="9.1796875" style="81"/>
    <col min="513" max="513" width="11.81640625" style="81" customWidth="1"/>
    <col min="514" max="515" width="7.81640625" style="81" customWidth="1"/>
    <col min="516" max="516" width="1.81640625" style="81" customWidth="1"/>
    <col min="517" max="518" width="7.81640625" style="81" customWidth="1"/>
    <col min="519" max="519" width="1.81640625" style="81" customWidth="1"/>
    <col min="520" max="520" width="6.81640625" style="81" customWidth="1"/>
    <col min="521" max="521" width="7.81640625" style="81" customWidth="1"/>
    <col min="522" max="522" width="1.81640625" style="81" customWidth="1"/>
    <col min="523" max="523" width="6.81640625" style="81" customWidth="1"/>
    <col min="524" max="524" width="7.81640625" style="81" customWidth="1"/>
    <col min="525" max="525" width="1.81640625" style="81" customWidth="1"/>
    <col min="526" max="526" width="6.81640625" style="81" customWidth="1"/>
    <col min="527" max="527" width="7.81640625" style="81" customWidth="1"/>
    <col min="528" max="528" width="1.81640625" style="81" customWidth="1"/>
    <col min="529" max="529" width="6.81640625" style="81" customWidth="1"/>
    <col min="530" max="530" width="7.81640625" style="81" customWidth="1"/>
    <col min="531" max="531" width="1.81640625" style="81" customWidth="1"/>
    <col min="532" max="532" width="6.81640625" style="81" customWidth="1"/>
    <col min="533" max="533" width="7.81640625" style="81" customWidth="1"/>
    <col min="534" max="534" width="1.81640625" style="81" customWidth="1"/>
    <col min="535" max="536" width="7.81640625" style="81" customWidth="1"/>
    <col min="537" max="537" width="1.81640625" style="81" customWidth="1"/>
    <col min="538" max="538" width="6.81640625" style="81" customWidth="1"/>
    <col min="539" max="539" width="7.81640625" style="81" customWidth="1"/>
    <col min="540" max="540" width="1.81640625" style="81" customWidth="1"/>
    <col min="541" max="768" width="9.1796875" style="81"/>
    <col min="769" max="769" width="11.81640625" style="81" customWidth="1"/>
    <col min="770" max="771" width="7.81640625" style="81" customWidth="1"/>
    <col min="772" max="772" width="1.81640625" style="81" customWidth="1"/>
    <col min="773" max="774" width="7.81640625" style="81" customWidth="1"/>
    <col min="775" max="775" width="1.81640625" style="81" customWidth="1"/>
    <col min="776" max="776" width="6.81640625" style="81" customWidth="1"/>
    <col min="777" max="777" width="7.81640625" style="81" customWidth="1"/>
    <col min="778" max="778" width="1.81640625" style="81" customWidth="1"/>
    <col min="779" max="779" width="6.81640625" style="81" customWidth="1"/>
    <col min="780" max="780" width="7.81640625" style="81" customWidth="1"/>
    <col min="781" max="781" width="1.81640625" style="81" customWidth="1"/>
    <col min="782" max="782" width="6.81640625" style="81" customWidth="1"/>
    <col min="783" max="783" width="7.81640625" style="81" customWidth="1"/>
    <col min="784" max="784" width="1.81640625" style="81" customWidth="1"/>
    <col min="785" max="785" width="6.81640625" style="81" customWidth="1"/>
    <col min="786" max="786" width="7.81640625" style="81" customWidth="1"/>
    <col min="787" max="787" width="1.81640625" style="81" customWidth="1"/>
    <col min="788" max="788" width="6.81640625" style="81" customWidth="1"/>
    <col min="789" max="789" width="7.81640625" style="81" customWidth="1"/>
    <col min="790" max="790" width="1.81640625" style="81" customWidth="1"/>
    <col min="791" max="792" width="7.81640625" style="81" customWidth="1"/>
    <col min="793" max="793" width="1.81640625" style="81" customWidth="1"/>
    <col min="794" max="794" width="6.81640625" style="81" customWidth="1"/>
    <col min="795" max="795" width="7.81640625" style="81" customWidth="1"/>
    <col min="796" max="796" width="1.81640625" style="81" customWidth="1"/>
    <col min="797" max="1024" width="9.1796875" style="81"/>
    <col min="1025" max="1025" width="11.81640625" style="81" customWidth="1"/>
    <col min="1026" max="1027" width="7.81640625" style="81" customWidth="1"/>
    <col min="1028" max="1028" width="1.81640625" style="81" customWidth="1"/>
    <col min="1029" max="1030" width="7.81640625" style="81" customWidth="1"/>
    <col min="1031" max="1031" width="1.81640625" style="81" customWidth="1"/>
    <col min="1032" max="1032" width="6.81640625" style="81" customWidth="1"/>
    <col min="1033" max="1033" width="7.81640625" style="81" customWidth="1"/>
    <col min="1034" max="1034" width="1.81640625" style="81" customWidth="1"/>
    <col min="1035" max="1035" width="6.81640625" style="81" customWidth="1"/>
    <col min="1036" max="1036" width="7.81640625" style="81" customWidth="1"/>
    <col min="1037" max="1037" width="1.81640625" style="81" customWidth="1"/>
    <col min="1038" max="1038" width="6.81640625" style="81" customWidth="1"/>
    <col min="1039" max="1039" width="7.81640625" style="81" customWidth="1"/>
    <col min="1040" max="1040" width="1.81640625" style="81" customWidth="1"/>
    <col min="1041" max="1041" width="6.81640625" style="81" customWidth="1"/>
    <col min="1042" max="1042" width="7.81640625" style="81" customWidth="1"/>
    <col min="1043" max="1043" width="1.81640625" style="81" customWidth="1"/>
    <col min="1044" max="1044" width="6.81640625" style="81" customWidth="1"/>
    <col min="1045" max="1045" width="7.81640625" style="81" customWidth="1"/>
    <col min="1046" max="1046" width="1.81640625" style="81" customWidth="1"/>
    <col min="1047" max="1048" width="7.81640625" style="81" customWidth="1"/>
    <col min="1049" max="1049" width="1.81640625" style="81" customWidth="1"/>
    <col min="1050" max="1050" width="6.81640625" style="81" customWidth="1"/>
    <col min="1051" max="1051" width="7.81640625" style="81" customWidth="1"/>
    <col min="1052" max="1052" width="1.81640625" style="81" customWidth="1"/>
    <col min="1053" max="1280" width="9.1796875" style="81"/>
    <col min="1281" max="1281" width="11.81640625" style="81" customWidth="1"/>
    <col min="1282" max="1283" width="7.81640625" style="81" customWidth="1"/>
    <col min="1284" max="1284" width="1.81640625" style="81" customWidth="1"/>
    <col min="1285" max="1286" width="7.81640625" style="81" customWidth="1"/>
    <col min="1287" max="1287" width="1.81640625" style="81" customWidth="1"/>
    <col min="1288" max="1288" width="6.81640625" style="81" customWidth="1"/>
    <col min="1289" max="1289" width="7.81640625" style="81" customWidth="1"/>
    <col min="1290" max="1290" width="1.81640625" style="81" customWidth="1"/>
    <col min="1291" max="1291" width="6.81640625" style="81" customWidth="1"/>
    <col min="1292" max="1292" width="7.81640625" style="81" customWidth="1"/>
    <col min="1293" max="1293" width="1.81640625" style="81" customWidth="1"/>
    <col min="1294" max="1294" width="6.81640625" style="81" customWidth="1"/>
    <col min="1295" max="1295" width="7.81640625" style="81" customWidth="1"/>
    <col min="1296" max="1296" width="1.81640625" style="81" customWidth="1"/>
    <col min="1297" max="1297" width="6.81640625" style="81" customWidth="1"/>
    <col min="1298" max="1298" width="7.81640625" style="81" customWidth="1"/>
    <col min="1299" max="1299" width="1.81640625" style="81" customWidth="1"/>
    <col min="1300" max="1300" width="6.81640625" style="81" customWidth="1"/>
    <col min="1301" max="1301" width="7.81640625" style="81" customWidth="1"/>
    <col min="1302" max="1302" width="1.81640625" style="81" customWidth="1"/>
    <col min="1303" max="1304" width="7.81640625" style="81" customWidth="1"/>
    <col min="1305" max="1305" width="1.81640625" style="81" customWidth="1"/>
    <col min="1306" max="1306" width="6.81640625" style="81" customWidth="1"/>
    <col min="1307" max="1307" width="7.81640625" style="81" customWidth="1"/>
    <col min="1308" max="1308" width="1.81640625" style="81" customWidth="1"/>
    <col min="1309" max="1536" width="9.1796875" style="81"/>
    <col min="1537" max="1537" width="11.81640625" style="81" customWidth="1"/>
    <col min="1538" max="1539" width="7.81640625" style="81" customWidth="1"/>
    <col min="1540" max="1540" width="1.81640625" style="81" customWidth="1"/>
    <col min="1541" max="1542" width="7.81640625" style="81" customWidth="1"/>
    <col min="1543" max="1543" width="1.81640625" style="81" customWidth="1"/>
    <col min="1544" max="1544" width="6.81640625" style="81" customWidth="1"/>
    <col min="1545" max="1545" width="7.81640625" style="81" customWidth="1"/>
    <col min="1546" max="1546" width="1.81640625" style="81" customWidth="1"/>
    <col min="1547" max="1547" width="6.81640625" style="81" customWidth="1"/>
    <col min="1548" max="1548" width="7.81640625" style="81" customWidth="1"/>
    <col min="1549" max="1549" width="1.81640625" style="81" customWidth="1"/>
    <col min="1550" max="1550" width="6.81640625" style="81" customWidth="1"/>
    <col min="1551" max="1551" width="7.81640625" style="81" customWidth="1"/>
    <col min="1552" max="1552" width="1.81640625" style="81" customWidth="1"/>
    <col min="1553" max="1553" width="6.81640625" style="81" customWidth="1"/>
    <col min="1554" max="1554" width="7.81640625" style="81" customWidth="1"/>
    <col min="1555" max="1555" width="1.81640625" style="81" customWidth="1"/>
    <col min="1556" max="1556" width="6.81640625" style="81" customWidth="1"/>
    <col min="1557" max="1557" width="7.81640625" style="81" customWidth="1"/>
    <col min="1558" max="1558" width="1.81640625" style="81" customWidth="1"/>
    <col min="1559" max="1560" width="7.81640625" style="81" customWidth="1"/>
    <col min="1561" max="1561" width="1.81640625" style="81" customWidth="1"/>
    <col min="1562" max="1562" width="6.81640625" style="81" customWidth="1"/>
    <col min="1563" max="1563" width="7.81640625" style="81" customWidth="1"/>
    <col min="1564" max="1564" width="1.81640625" style="81" customWidth="1"/>
    <col min="1565" max="1792" width="9.1796875" style="81"/>
    <col min="1793" max="1793" width="11.81640625" style="81" customWidth="1"/>
    <col min="1794" max="1795" width="7.81640625" style="81" customWidth="1"/>
    <col min="1796" max="1796" width="1.81640625" style="81" customWidth="1"/>
    <col min="1797" max="1798" width="7.81640625" style="81" customWidth="1"/>
    <col min="1799" max="1799" width="1.81640625" style="81" customWidth="1"/>
    <col min="1800" max="1800" width="6.81640625" style="81" customWidth="1"/>
    <col min="1801" max="1801" width="7.81640625" style="81" customWidth="1"/>
    <col min="1802" max="1802" width="1.81640625" style="81" customWidth="1"/>
    <col min="1803" max="1803" width="6.81640625" style="81" customWidth="1"/>
    <col min="1804" max="1804" width="7.81640625" style="81" customWidth="1"/>
    <col min="1805" max="1805" width="1.81640625" style="81" customWidth="1"/>
    <col min="1806" max="1806" width="6.81640625" style="81" customWidth="1"/>
    <col min="1807" max="1807" width="7.81640625" style="81" customWidth="1"/>
    <col min="1808" max="1808" width="1.81640625" style="81" customWidth="1"/>
    <col min="1809" max="1809" width="6.81640625" style="81" customWidth="1"/>
    <col min="1810" max="1810" width="7.81640625" style="81" customWidth="1"/>
    <col min="1811" max="1811" width="1.81640625" style="81" customWidth="1"/>
    <col min="1812" max="1812" width="6.81640625" style="81" customWidth="1"/>
    <col min="1813" max="1813" width="7.81640625" style="81" customWidth="1"/>
    <col min="1814" max="1814" width="1.81640625" style="81" customWidth="1"/>
    <col min="1815" max="1816" width="7.81640625" style="81" customWidth="1"/>
    <col min="1817" max="1817" width="1.81640625" style="81" customWidth="1"/>
    <col min="1818" max="1818" width="6.81640625" style="81" customWidth="1"/>
    <col min="1819" max="1819" width="7.81640625" style="81" customWidth="1"/>
    <col min="1820" max="1820" width="1.81640625" style="81" customWidth="1"/>
    <col min="1821" max="2048" width="9.1796875" style="81"/>
    <col min="2049" max="2049" width="11.81640625" style="81" customWidth="1"/>
    <col min="2050" max="2051" width="7.81640625" style="81" customWidth="1"/>
    <col min="2052" max="2052" width="1.81640625" style="81" customWidth="1"/>
    <col min="2053" max="2054" width="7.81640625" style="81" customWidth="1"/>
    <col min="2055" max="2055" width="1.81640625" style="81" customWidth="1"/>
    <col min="2056" max="2056" width="6.81640625" style="81" customWidth="1"/>
    <col min="2057" max="2057" width="7.81640625" style="81" customWidth="1"/>
    <col min="2058" max="2058" width="1.81640625" style="81" customWidth="1"/>
    <col min="2059" max="2059" width="6.81640625" style="81" customWidth="1"/>
    <col min="2060" max="2060" width="7.81640625" style="81" customWidth="1"/>
    <col min="2061" max="2061" width="1.81640625" style="81" customWidth="1"/>
    <col min="2062" max="2062" width="6.81640625" style="81" customWidth="1"/>
    <col min="2063" max="2063" width="7.81640625" style="81" customWidth="1"/>
    <col min="2064" max="2064" width="1.81640625" style="81" customWidth="1"/>
    <col min="2065" max="2065" width="6.81640625" style="81" customWidth="1"/>
    <col min="2066" max="2066" width="7.81640625" style="81" customWidth="1"/>
    <col min="2067" max="2067" width="1.81640625" style="81" customWidth="1"/>
    <col min="2068" max="2068" width="6.81640625" style="81" customWidth="1"/>
    <col min="2069" max="2069" width="7.81640625" style="81" customWidth="1"/>
    <col min="2070" max="2070" width="1.81640625" style="81" customWidth="1"/>
    <col min="2071" max="2072" width="7.81640625" style="81" customWidth="1"/>
    <col min="2073" max="2073" width="1.81640625" style="81" customWidth="1"/>
    <col min="2074" max="2074" width="6.81640625" style="81" customWidth="1"/>
    <col min="2075" max="2075" width="7.81640625" style="81" customWidth="1"/>
    <col min="2076" max="2076" width="1.81640625" style="81" customWidth="1"/>
    <col min="2077" max="2304" width="9.1796875" style="81"/>
    <col min="2305" max="2305" width="11.81640625" style="81" customWidth="1"/>
    <col min="2306" max="2307" width="7.81640625" style="81" customWidth="1"/>
    <col min="2308" max="2308" width="1.81640625" style="81" customWidth="1"/>
    <col min="2309" max="2310" width="7.81640625" style="81" customWidth="1"/>
    <col min="2311" max="2311" width="1.81640625" style="81" customWidth="1"/>
    <col min="2312" max="2312" width="6.81640625" style="81" customWidth="1"/>
    <col min="2313" max="2313" width="7.81640625" style="81" customWidth="1"/>
    <col min="2314" max="2314" width="1.81640625" style="81" customWidth="1"/>
    <col min="2315" max="2315" width="6.81640625" style="81" customWidth="1"/>
    <col min="2316" max="2316" width="7.81640625" style="81" customWidth="1"/>
    <col min="2317" max="2317" width="1.81640625" style="81" customWidth="1"/>
    <col min="2318" max="2318" width="6.81640625" style="81" customWidth="1"/>
    <col min="2319" max="2319" width="7.81640625" style="81" customWidth="1"/>
    <col min="2320" max="2320" width="1.81640625" style="81" customWidth="1"/>
    <col min="2321" max="2321" width="6.81640625" style="81" customWidth="1"/>
    <col min="2322" max="2322" width="7.81640625" style="81" customWidth="1"/>
    <col min="2323" max="2323" width="1.81640625" style="81" customWidth="1"/>
    <col min="2324" max="2324" width="6.81640625" style="81" customWidth="1"/>
    <col min="2325" max="2325" width="7.81640625" style="81" customWidth="1"/>
    <col min="2326" max="2326" width="1.81640625" style="81" customWidth="1"/>
    <col min="2327" max="2328" width="7.81640625" style="81" customWidth="1"/>
    <col min="2329" max="2329" width="1.81640625" style="81" customWidth="1"/>
    <col min="2330" max="2330" width="6.81640625" style="81" customWidth="1"/>
    <col min="2331" max="2331" width="7.81640625" style="81" customWidth="1"/>
    <col min="2332" max="2332" width="1.81640625" style="81" customWidth="1"/>
    <col min="2333" max="2560" width="9.1796875" style="81"/>
    <col min="2561" max="2561" width="11.81640625" style="81" customWidth="1"/>
    <col min="2562" max="2563" width="7.81640625" style="81" customWidth="1"/>
    <col min="2564" max="2564" width="1.81640625" style="81" customWidth="1"/>
    <col min="2565" max="2566" width="7.81640625" style="81" customWidth="1"/>
    <col min="2567" max="2567" width="1.81640625" style="81" customWidth="1"/>
    <col min="2568" max="2568" width="6.81640625" style="81" customWidth="1"/>
    <col min="2569" max="2569" width="7.81640625" style="81" customWidth="1"/>
    <col min="2570" max="2570" width="1.81640625" style="81" customWidth="1"/>
    <col min="2571" max="2571" width="6.81640625" style="81" customWidth="1"/>
    <col min="2572" max="2572" width="7.81640625" style="81" customWidth="1"/>
    <col min="2573" max="2573" width="1.81640625" style="81" customWidth="1"/>
    <col min="2574" max="2574" width="6.81640625" style="81" customWidth="1"/>
    <col min="2575" max="2575" width="7.81640625" style="81" customWidth="1"/>
    <col min="2576" max="2576" width="1.81640625" style="81" customWidth="1"/>
    <col min="2577" max="2577" width="6.81640625" style="81" customWidth="1"/>
    <col min="2578" max="2578" width="7.81640625" style="81" customWidth="1"/>
    <col min="2579" max="2579" width="1.81640625" style="81" customWidth="1"/>
    <col min="2580" max="2580" width="6.81640625" style="81" customWidth="1"/>
    <col min="2581" max="2581" width="7.81640625" style="81" customWidth="1"/>
    <col min="2582" max="2582" width="1.81640625" style="81" customWidth="1"/>
    <col min="2583" max="2584" width="7.81640625" style="81" customWidth="1"/>
    <col min="2585" max="2585" width="1.81640625" style="81" customWidth="1"/>
    <col min="2586" max="2586" width="6.81640625" style="81" customWidth="1"/>
    <col min="2587" max="2587" width="7.81640625" style="81" customWidth="1"/>
    <col min="2588" max="2588" width="1.81640625" style="81" customWidth="1"/>
    <col min="2589" max="2816" width="9.1796875" style="81"/>
    <col min="2817" max="2817" width="11.81640625" style="81" customWidth="1"/>
    <col min="2818" max="2819" width="7.81640625" style="81" customWidth="1"/>
    <col min="2820" max="2820" width="1.81640625" style="81" customWidth="1"/>
    <col min="2821" max="2822" width="7.81640625" style="81" customWidth="1"/>
    <col min="2823" max="2823" width="1.81640625" style="81" customWidth="1"/>
    <col min="2824" max="2824" width="6.81640625" style="81" customWidth="1"/>
    <col min="2825" max="2825" width="7.81640625" style="81" customWidth="1"/>
    <col min="2826" max="2826" width="1.81640625" style="81" customWidth="1"/>
    <col min="2827" max="2827" width="6.81640625" style="81" customWidth="1"/>
    <col min="2828" max="2828" width="7.81640625" style="81" customWidth="1"/>
    <col min="2829" max="2829" width="1.81640625" style="81" customWidth="1"/>
    <col min="2830" max="2830" width="6.81640625" style="81" customWidth="1"/>
    <col min="2831" max="2831" width="7.81640625" style="81" customWidth="1"/>
    <col min="2832" max="2832" width="1.81640625" style="81" customWidth="1"/>
    <col min="2833" max="2833" width="6.81640625" style="81" customWidth="1"/>
    <col min="2834" max="2834" width="7.81640625" style="81" customWidth="1"/>
    <col min="2835" max="2835" width="1.81640625" style="81" customWidth="1"/>
    <col min="2836" max="2836" width="6.81640625" style="81" customWidth="1"/>
    <col min="2837" max="2837" width="7.81640625" style="81" customWidth="1"/>
    <col min="2838" max="2838" width="1.81640625" style="81" customWidth="1"/>
    <col min="2839" max="2840" width="7.81640625" style="81" customWidth="1"/>
    <col min="2841" max="2841" width="1.81640625" style="81" customWidth="1"/>
    <col min="2842" max="2842" width="6.81640625" style="81" customWidth="1"/>
    <col min="2843" max="2843" width="7.81640625" style="81" customWidth="1"/>
    <col min="2844" max="2844" width="1.81640625" style="81" customWidth="1"/>
    <col min="2845" max="3072" width="9.1796875" style="81"/>
    <col min="3073" max="3073" width="11.81640625" style="81" customWidth="1"/>
    <col min="3074" max="3075" width="7.81640625" style="81" customWidth="1"/>
    <col min="3076" max="3076" width="1.81640625" style="81" customWidth="1"/>
    <col min="3077" max="3078" width="7.81640625" style="81" customWidth="1"/>
    <col min="3079" max="3079" width="1.81640625" style="81" customWidth="1"/>
    <col min="3080" max="3080" width="6.81640625" style="81" customWidth="1"/>
    <col min="3081" max="3081" width="7.81640625" style="81" customWidth="1"/>
    <col min="3082" max="3082" width="1.81640625" style="81" customWidth="1"/>
    <col min="3083" max="3083" width="6.81640625" style="81" customWidth="1"/>
    <col min="3084" max="3084" width="7.81640625" style="81" customWidth="1"/>
    <col min="3085" max="3085" width="1.81640625" style="81" customWidth="1"/>
    <col min="3086" max="3086" width="6.81640625" style="81" customWidth="1"/>
    <col min="3087" max="3087" width="7.81640625" style="81" customWidth="1"/>
    <col min="3088" max="3088" width="1.81640625" style="81" customWidth="1"/>
    <col min="3089" max="3089" width="6.81640625" style="81" customWidth="1"/>
    <col min="3090" max="3090" width="7.81640625" style="81" customWidth="1"/>
    <col min="3091" max="3091" width="1.81640625" style="81" customWidth="1"/>
    <col min="3092" max="3092" width="6.81640625" style="81" customWidth="1"/>
    <col min="3093" max="3093" width="7.81640625" style="81" customWidth="1"/>
    <col min="3094" max="3094" width="1.81640625" style="81" customWidth="1"/>
    <col min="3095" max="3096" width="7.81640625" style="81" customWidth="1"/>
    <col min="3097" max="3097" width="1.81640625" style="81" customWidth="1"/>
    <col min="3098" max="3098" width="6.81640625" style="81" customWidth="1"/>
    <col min="3099" max="3099" width="7.81640625" style="81" customWidth="1"/>
    <col min="3100" max="3100" width="1.81640625" style="81" customWidth="1"/>
    <col min="3101" max="3328" width="9.1796875" style="81"/>
    <col min="3329" max="3329" width="11.81640625" style="81" customWidth="1"/>
    <col min="3330" max="3331" width="7.81640625" style="81" customWidth="1"/>
    <col min="3332" max="3332" width="1.81640625" style="81" customWidth="1"/>
    <col min="3333" max="3334" width="7.81640625" style="81" customWidth="1"/>
    <col min="3335" max="3335" width="1.81640625" style="81" customWidth="1"/>
    <col min="3336" max="3336" width="6.81640625" style="81" customWidth="1"/>
    <col min="3337" max="3337" width="7.81640625" style="81" customWidth="1"/>
    <col min="3338" max="3338" width="1.81640625" style="81" customWidth="1"/>
    <col min="3339" max="3339" width="6.81640625" style="81" customWidth="1"/>
    <col min="3340" max="3340" width="7.81640625" style="81" customWidth="1"/>
    <col min="3341" max="3341" width="1.81640625" style="81" customWidth="1"/>
    <col min="3342" max="3342" width="6.81640625" style="81" customWidth="1"/>
    <col min="3343" max="3343" width="7.81640625" style="81" customWidth="1"/>
    <col min="3344" max="3344" width="1.81640625" style="81" customWidth="1"/>
    <col min="3345" max="3345" width="6.81640625" style="81" customWidth="1"/>
    <col min="3346" max="3346" width="7.81640625" style="81" customWidth="1"/>
    <col min="3347" max="3347" width="1.81640625" style="81" customWidth="1"/>
    <col min="3348" max="3348" width="6.81640625" style="81" customWidth="1"/>
    <col min="3349" max="3349" width="7.81640625" style="81" customWidth="1"/>
    <col min="3350" max="3350" width="1.81640625" style="81" customWidth="1"/>
    <col min="3351" max="3352" width="7.81640625" style="81" customWidth="1"/>
    <col min="3353" max="3353" width="1.81640625" style="81" customWidth="1"/>
    <col min="3354" max="3354" width="6.81640625" style="81" customWidth="1"/>
    <col min="3355" max="3355" width="7.81640625" style="81" customWidth="1"/>
    <col min="3356" max="3356" width="1.81640625" style="81" customWidth="1"/>
    <col min="3357" max="3584" width="9.1796875" style="81"/>
    <col min="3585" max="3585" width="11.81640625" style="81" customWidth="1"/>
    <col min="3586" max="3587" width="7.81640625" style="81" customWidth="1"/>
    <col min="3588" max="3588" width="1.81640625" style="81" customWidth="1"/>
    <col min="3589" max="3590" width="7.81640625" style="81" customWidth="1"/>
    <col min="3591" max="3591" width="1.81640625" style="81" customWidth="1"/>
    <col min="3592" max="3592" width="6.81640625" style="81" customWidth="1"/>
    <col min="3593" max="3593" width="7.81640625" style="81" customWidth="1"/>
    <col min="3594" max="3594" width="1.81640625" style="81" customWidth="1"/>
    <col min="3595" max="3595" width="6.81640625" style="81" customWidth="1"/>
    <col min="3596" max="3596" width="7.81640625" style="81" customWidth="1"/>
    <col min="3597" max="3597" width="1.81640625" style="81" customWidth="1"/>
    <col min="3598" max="3598" width="6.81640625" style="81" customWidth="1"/>
    <col min="3599" max="3599" width="7.81640625" style="81" customWidth="1"/>
    <col min="3600" max="3600" width="1.81640625" style="81" customWidth="1"/>
    <col min="3601" max="3601" width="6.81640625" style="81" customWidth="1"/>
    <col min="3602" max="3602" width="7.81640625" style="81" customWidth="1"/>
    <col min="3603" max="3603" width="1.81640625" style="81" customWidth="1"/>
    <col min="3604" max="3604" width="6.81640625" style="81" customWidth="1"/>
    <col min="3605" max="3605" width="7.81640625" style="81" customWidth="1"/>
    <col min="3606" max="3606" width="1.81640625" style="81" customWidth="1"/>
    <col min="3607" max="3608" width="7.81640625" style="81" customWidth="1"/>
    <col min="3609" max="3609" width="1.81640625" style="81" customWidth="1"/>
    <col min="3610" max="3610" width="6.81640625" style="81" customWidth="1"/>
    <col min="3611" max="3611" width="7.81640625" style="81" customWidth="1"/>
    <col min="3612" max="3612" width="1.81640625" style="81" customWidth="1"/>
    <col min="3613" max="3840" width="9.1796875" style="81"/>
    <col min="3841" max="3841" width="11.81640625" style="81" customWidth="1"/>
    <col min="3842" max="3843" width="7.81640625" style="81" customWidth="1"/>
    <col min="3844" max="3844" width="1.81640625" style="81" customWidth="1"/>
    <col min="3845" max="3846" width="7.81640625" style="81" customWidth="1"/>
    <col min="3847" max="3847" width="1.81640625" style="81" customWidth="1"/>
    <col min="3848" max="3848" width="6.81640625" style="81" customWidth="1"/>
    <col min="3849" max="3849" width="7.81640625" style="81" customWidth="1"/>
    <col min="3850" max="3850" width="1.81640625" style="81" customWidth="1"/>
    <col min="3851" max="3851" width="6.81640625" style="81" customWidth="1"/>
    <col min="3852" max="3852" width="7.81640625" style="81" customWidth="1"/>
    <col min="3853" max="3853" width="1.81640625" style="81" customWidth="1"/>
    <col min="3854" max="3854" width="6.81640625" style="81" customWidth="1"/>
    <col min="3855" max="3855" width="7.81640625" style="81" customWidth="1"/>
    <col min="3856" max="3856" width="1.81640625" style="81" customWidth="1"/>
    <col min="3857" max="3857" width="6.81640625" style="81" customWidth="1"/>
    <col min="3858" max="3858" width="7.81640625" style="81" customWidth="1"/>
    <col min="3859" max="3859" width="1.81640625" style="81" customWidth="1"/>
    <col min="3860" max="3860" width="6.81640625" style="81" customWidth="1"/>
    <col min="3861" max="3861" width="7.81640625" style="81" customWidth="1"/>
    <col min="3862" max="3862" width="1.81640625" style="81" customWidth="1"/>
    <col min="3863" max="3864" width="7.81640625" style="81" customWidth="1"/>
    <col min="3865" max="3865" width="1.81640625" style="81" customWidth="1"/>
    <col min="3866" max="3866" width="6.81640625" style="81" customWidth="1"/>
    <col min="3867" max="3867" width="7.81640625" style="81" customWidth="1"/>
    <col min="3868" max="3868" width="1.81640625" style="81" customWidth="1"/>
    <col min="3869" max="4096" width="9.1796875" style="81"/>
    <col min="4097" max="4097" width="11.81640625" style="81" customWidth="1"/>
    <col min="4098" max="4099" width="7.81640625" style="81" customWidth="1"/>
    <col min="4100" max="4100" width="1.81640625" style="81" customWidth="1"/>
    <col min="4101" max="4102" width="7.81640625" style="81" customWidth="1"/>
    <col min="4103" max="4103" width="1.81640625" style="81" customWidth="1"/>
    <col min="4104" max="4104" width="6.81640625" style="81" customWidth="1"/>
    <col min="4105" max="4105" width="7.81640625" style="81" customWidth="1"/>
    <col min="4106" max="4106" width="1.81640625" style="81" customWidth="1"/>
    <col min="4107" max="4107" width="6.81640625" style="81" customWidth="1"/>
    <col min="4108" max="4108" width="7.81640625" style="81" customWidth="1"/>
    <col min="4109" max="4109" width="1.81640625" style="81" customWidth="1"/>
    <col min="4110" max="4110" width="6.81640625" style="81" customWidth="1"/>
    <col min="4111" max="4111" width="7.81640625" style="81" customWidth="1"/>
    <col min="4112" max="4112" width="1.81640625" style="81" customWidth="1"/>
    <col min="4113" max="4113" width="6.81640625" style="81" customWidth="1"/>
    <col min="4114" max="4114" width="7.81640625" style="81" customWidth="1"/>
    <col min="4115" max="4115" width="1.81640625" style="81" customWidth="1"/>
    <col min="4116" max="4116" width="6.81640625" style="81" customWidth="1"/>
    <col min="4117" max="4117" width="7.81640625" style="81" customWidth="1"/>
    <col min="4118" max="4118" width="1.81640625" style="81" customWidth="1"/>
    <col min="4119" max="4120" width="7.81640625" style="81" customWidth="1"/>
    <col min="4121" max="4121" width="1.81640625" style="81" customWidth="1"/>
    <col min="4122" max="4122" width="6.81640625" style="81" customWidth="1"/>
    <col min="4123" max="4123" width="7.81640625" style="81" customWidth="1"/>
    <col min="4124" max="4124" width="1.81640625" style="81" customWidth="1"/>
    <col min="4125" max="4352" width="9.1796875" style="81"/>
    <col min="4353" max="4353" width="11.81640625" style="81" customWidth="1"/>
    <col min="4354" max="4355" width="7.81640625" style="81" customWidth="1"/>
    <col min="4356" max="4356" width="1.81640625" style="81" customWidth="1"/>
    <col min="4357" max="4358" width="7.81640625" style="81" customWidth="1"/>
    <col min="4359" max="4359" width="1.81640625" style="81" customWidth="1"/>
    <col min="4360" max="4360" width="6.81640625" style="81" customWidth="1"/>
    <col min="4361" max="4361" width="7.81640625" style="81" customWidth="1"/>
    <col min="4362" max="4362" width="1.81640625" style="81" customWidth="1"/>
    <col min="4363" max="4363" width="6.81640625" style="81" customWidth="1"/>
    <col min="4364" max="4364" width="7.81640625" style="81" customWidth="1"/>
    <col min="4365" max="4365" width="1.81640625" style="81" customWidth="1"/>
    <col min="4366" max="4366" width="6.81640625" style="81" customWidth="1"/>
    <col min="4367" max="4367" width="7.81640625" style="81" customWidth="1"/>
    <col min="4368" max="4368" width="1.81640625" style="81" customWidth="1"/>
    <col min="4369" max="4369" width="6.81640625" style="81" customWidth="1"/>
    <col min="4370" max="4370" width="7.81640625" style="81" customWidth="1"/>
    <col min="4371" max="4371" width="1.81640625" style="81" customWidth="1"/>
    <col min="4372" max="4372" width="6.81640625" style="81" customWidth="1"/>
    <col min="4373" max="4373" width="7.81640625" style="81" customWidth="1"/>
    <col min="4374" max="4374" width="1.81640625" style="81" customWidth="1"/>
    <col min="4375" max="4376" width="7.81640625" style="81" customWidth="1"/>
    <col min="4377" max="4377" width="1.81640625" style="81" customWidth="1"/>
    <col min="4378" max="4378" width="6.81640625" style="81" customWidth="1"/>
    <col min="4379" max="4379" width="7.81640625" style="81" customWidth="1"/>
    <col min="4380" max="4380" width="1.81640625" style="81" customWidth="1"/>
    <col min="4381" max="4608" width="9.1796875" style="81"/>
    <col min="4609" max="4609" width="11.81640625" style="81" customWidth="1"/>
    <col min="4610" max="4611" width="7.81640625" style="81" customWidth="1"/>
    <col min="4612" max="4612" width="1.81640625" style="81" customWidth="1"/>
    <col min="4613" max="4614" width="7.81640625" style="81" customWidth="1"/>
    <col min="4615" max="4615" width="1.81640625" style="81" customWidth="1"/>
    <col min="4616" max="4616" width="6.81640625" style="81" customWidth="1"/>
    <col min="4617" max="4617" width="7.81640625" style="81" customWidth="1"/>
    <col min="4618" max="4618" width="1.81640625" style="81" customWidth="1"/>
    <col min="4619" max="4619" width="6.81640625" style="81" customWidth="1"/>
    <col min="4620" max="4620" width="7.81640625" style="81" customWidth="1"/>
    <col min="4621" max="4621" width="1.81640625" style="81" customWidth="1"/>
    <col min="4622" max="4622" width="6.81640625" style="81" customWidth="1"/>
    <col min="4623" max="4623" width="7.81640625" style="81" customWidth="1"/>
    <col min="4624" max="4624" width="1.81640625" style="81" customWidth="1"/>
    <col min="4625" max="4625" width="6.81640625" style="81" customWidth="1"/>
    <col min="4626" max="4626" width="7.81640625" style="81" customWidth="1"/>
    <col min="4627" max="4627" width="1.81640625" style="81" customWidth="1"/>
    <col min="4628" max="4628" width="6.81640625" style="81" customWidth="1"/>
    <col min="4629" max="4629" width="7.81640625" style="81" customWidth="1"/>
    <col min="4630" max="4630" width="1.81640625" style="81" customWidth="1"/>
    <col min="4631" max="4632" width="7.81640625" style="81" customWidth="1"/>
    <col min="4633" max="4633" width="1.81640625" style="81" customWidth="1"/>
    <col min="4634" max="4634" width="6.81640625" style="81" customWidth="1"/>
    <col min="4635" max="4635" width="7.81640625" style="81" customWidth="1"/>
    <col min="4636" max="4636" width="1.81640625" style="81" customWidth="1"/>
    <col min="4637" max="4864" width="9.1796875" style="81"/>
    <col min="4865" max="4865" width="11.81640625" style="81" customWidth="1"/>
    <col min="4866" max="4867" width="7.81640625" style="81" customWidth="1"/>
    <col min="4868" max="4868" width="1.81640625" style="81" customWidth="1"/>
    <col min="4869" max="4870" width="7.81640625" style="81" customWidth="1"/>
    <col min="4871" max="4871" width="1.81640625" style="81" customWidth="1"/>
    <col min="4872" max="4872" width="6.81640625" style="81" customWidth="1"/>
    <col min="4873" max="4873" width="7.81640625" style="81" customWidth="1"/>
    <col min="4874" max="4874" width="1.81640625" style="81" customWidth="1"/>
    <col min="4875" max="4875" width="6.81640625" style="81" customWidth="1"/>
    <col min="4876" max="4876" width="7.81640625" style="81" customWidth="1"/>
    <col min="4877" max="4877" width="1.81640625" style="81" customWidth="1"/>
    <col min="4878" max="4878" width="6.81640625" style="81" customWidth="1"/>
    <col min="4879" max="4879" width="7.81640625" style="81" customWidth="1"/>
    <col min="4880" max="4880" width="1.81640625" style="81" customWidth="1"/>
    <col min="4881" max="4881" width="6.81640625" style="81" customWidth="1"/>
    <col min="4882" max="4882" width="7.81640625" style="81" customWidth="1"/>
    <col min="4883" max="4883" width="1.81640625" style="81" customWidth="1"/>
    <col min="4884" max="4884" width="6.81640625" style="81" customWidth="1"/>
    <col min="4885" max="4885" width="7.81640625" style="81" customWidth="1"/>
    <col min="4886" max="4886" width="1.81640625" style="81" customWidth="1"/>
    <col min="4887" max="4888" width="7.81640625" style="81" customWidth="1"/>
    <col min="4889" max="4889" width="1.81640625" style="81" customWidth="1"/>
    <col min="4890" max="4890" width="6.81640625" style="81" customWidth="1"/>
    <col min="4891" max="4891" width="7.81640625" style="81" customWidth="1"/>
    <col min="4892" max="4892" width="1.81640625" style="81" customWidth="1"/>
    <col min="4893" max="5120" width="9.1796875" style="81"/>
    <col min="5121" max="5121" width="11.81640625" style="81" customWidth="1"/>
    <col min="5122" max="5123" width="7.81640625" style="81" customWidth="1"/>
    <col min="5124" max="5124" width="1.81640625" style="81" customWidth="1"/>
    <col min="5125" max="5126" width="7.81640625" style="81" customWidth="1"/>
    <col min="5127" max="5127" width="1.81640625" style="81" customWidth="1"/>
    <col min="5128" max="5128" width="6.81640625" style="81" customWidth="1"/>
    <col min="5129" max="5129" width="7.81640625" style="81" customWidth="1"/>
    <col min="5130" max="5130" width="1.81640625" style="81" customWidth="1"/>
    <col min="5131" max="5131" width="6.81640625" style="81" customWidth="1"/>
    <col min="5132" max="5132" width="7.81640625" style="81" customWidth="1"/>
    <col min="5133" max="5133" width="1.81640625" style="81" customWidth="1"/>
    <col min="5134" max="5134" width="6.81640625" style="81" customWidth="1"/>
    <col min="5135" max="5135" width="7.81640625" style="81" customWidth="1"/>
    <col min="5136" max="5136" width="1.81640625" style="81" customWidth="1"/>
    <col min="5137" max="5137" width="6.81640625" style="81" customWidth="1"/>
    <col min="5138" max="5138" width="7.81640625" style="81" customWidth="1"/>
    <col min="5139" max="5139" width="1.81640625" style="81" customWidth="1"/>
    <col min="5140" max="5140" width="6.81640625" style="81" customWidth="1"/>
    <col min="5141" max="5141" width="7.81640625" style="81" customWidth="1"/>
    <col min="5142" max="5142" width="1.81640625" style="81" customWidth="1"/>
    <col min="5143" max="5144" width="7.81640625" style="81" customWidth="1"/>
    <col min="5145" max="5145" width="1.81640625" style="81" customWidth="1"/>
    <col min="5146" max="5146" width="6.81640625" style="81" customWidth="1"/>
    <col min="5147" max="5147" width="7.81640625" style="81" customWidth="1"/>
    <col min="5148" max="5148" width="1.81640625" style="81" customWidth="1"/>
    <col min="5149" max="5376" width="9.1796875" style="81"/>
    <col min="5377" max="5377" width="11.81640625" style="81" customWidth="1"/>
    <col min="5378" max="5379" width="7.81640625" style="81" customWidth="1"/>
    <col min="5380" max="5380" width="1.81640625" style="81" customWidth="1"/>
    <col min="5381" max="5382" width="7.81640625" style="81" customWidth="1"/>
    <col min="5383" max="5383" width="1.81640625" style="81" customWidth="1"/>
    <col min="5384" max="5384" width="6.81640625" style="81" customWidth="1"/>
    <col min="5385" max="5385" width="7.81640625" style="81" customWidth="1"/>
    <col min="5386" max="5386" width="1.81640625" style="81" customWidth="1"/>
    <col min="5387" max="5387" width="6.81640625" style="81" customWidth="1"/>
    <col min="5388" max="5388" width="7.81640625" style="81" customWidth="1"/>
    <col min="5389" max="5389" width="1.81640625" style="81" customWidth="1"/>
    <col min="5390" max="5390" width="6.81640625" style="81" customWidth="1"/>
    <col min="5391" max="5391" width="7.81640625" style="81" customWidth="1"/>
    <col min="5392" max="5392" width="1.81640625" style="81" customWidth="1"/>
    <col min="5393" max="5393" width="6.81640625" style="81" customWidth="1"/>
    <col min="5394" max="5394" width="7.81640625" style="81" customWidth="1"/>
    <col min="5395" max="5395" width="1.81640625" style="81" customWidth="1"/>
    <col min="5396" max="5396" width="6.81640625" style="81" customWidth="1"/>
    <col min="5397" max="5397" width="7.81640625" style="81" customWidth="1"/>
    <col min="5398" max="5398" width="1.81640625" style="81" customWidth="1"/>
    <col min="5399" max="5400" width="7.81640625" style="81" customWidth="1"/>
    <col min="5401" max="5401" width="1.81640625" style="81" customWidth="1"/>
    <col min="5402" max="5402" width="6.81640625" style="81" customWidth="1"/>
    <col min="5403" max="5403" width="7.81640625" style="81" customWidth="1"/>
    <col min="5404" max="5404" width="1.81640625" style="81" customWidth="1"/>
    <col min="5405" max="5632" width="9.1796875" style="81"/>
    <col min="5633" max="5633" width="11.81640625" style="81" customWidth="1"/>
    <col min="5634" max="5635" width="7.81640625" style="81" customWidth="1"/>
    <col min="5636" max="5636" width="1.81640625" style="81" customWidth="1"/>
    <col min="5637" max="5638" width="7.81640625" style="81" customWidth="1"/>
    <col min="5639" max="5639" width="1.81640625" style="81" customWidth="1"/>
    <col min="5640" max="5640" width="6.81640625" style="81" customWidth="1"/>
    <col min="5641" max="5641" width="7.81640625" style="81" customWidth="1"/>
    <col min="5642" max="5642" width="1.81640625" style="81" customWidth="1"/>
    <col min="5643" max="5643" width="6.81640625" style="81" customWidth="1"/>
    <col min="5644" max="5644" width="7.81640625" style="81" customWidth="1"/>
    <col min="5645" max="5645" width="1.81640625" style="81" customWidth="1"/>
    <col min="5646" max="5646" width="6.81640625" style="81" customWidth="1"/>
    <col min="5647" max="5647" width="7.81640625" style="81" customWidth="1"/>
    <col min="5648" max="5648" width="1.81640625" style="81" customWidth="1"/>
    <col min="5649" max="5649" width="6.81640625" style="81" customWidth="1"/>
    <col min="5650" max="5650" width="7.81640625" style="81" customWidth="1"/>
    <col min="5651" max="5651" width="1.81640625" style="81" customWidth="1"/>
    <col min="5652" max="5652" width="6.81640625" style="81" customWidth="1"/>
    <col min="5653" max="5653" width="7.81640625" style="81" customWidth="1"/>
    <col min="5654" max="5654" width="1.81640625" style="81" customWidth="1"/>
    <col min="5655" max="5656" width="7.81640625" style="81" customWidth="1"/>
    <col min="5657" max="5657" width="1.81640625" style="81" customWidth="1"/>
    <col min="5658" max="5658" width="6.81640625" style="81" customWidth="1"/>
    <col min="5659" max="5659" width="7.81640625" style="81" customWidth="1"/>
    <col min="5660" max="5660" width="1.81640625" style="81" customWidth="1"/>
    <col min="5661" max="5888" width="9.1796875" style="81"/>
    <col min="5889" max="5889" width="11.81640625" style="81" customWidth="1"/>
    <col min="5890" max="5891" width="7.81640625" style="81" customWidth="1"/>
    <col min="5892" max="5892" width="1.81640625" style="81" customWidth="1"/>
    <col min="5893" max="5894" width="7.81640625" style="81" customWidth="1"/>
    <col min="5895" max="5895" width="1.81640625" style="81" customWidth="1"/>
    <col min="5896" max="5896" width="6.81640625" style="81" customWidth="1"/>
    <col min="5897" max="5897" width="7.81640625" style="81" customWidth="1"/>
    <col min="5898" max="5898" width="1.81640625" style="81" customWidth="1"/>
    <col min="5899" max="5899" width="6.81640625" style="81" customWidth="1"/>
    <col min="5900" max="5900" width="7.81640625" style="81" customWidth="1"/>
    <col min="5901" max="5901" width="1.81640625" style="81" customWidth="1"/>
    <col min="5902" max="5902" width="6.81640625" style="81" customWidth="1"/>
    <col min="5903" max="5903" width="7.81640625" style="81" customWidth="1"/>
    <col min="5904" max="5904" width="1.81640625" style="81" customWidth="1"/>
    <col min="5905" max="5905" width="6.81640625" style="81" customWidth="1"/>
    <col min="5906" max="5906" width="7.81640625" style="81" customWidth="1"/>
    <col min="5907" max="5907" width="1.81640625" style="81" customWidth="1"/>
    <col min="5908" max="5908" width="6.81640625" style="81" customWidth="1"/>
    <col min="5909" max="5909" width="7.81640625" style="81" customWidth="1"/>
    <col min="5910" max="5910" width="1.81640625" style="81" customWidth="1"/>
    <col min="5911" max="5912" width="7.81640625" style="81" customWidth="1"/>
    <col min="5913" max="5913" width="1.81640625" style="81" customWidth="1"/>
    <col min="5914" max="5914" width="6.81640625" style="81" customWidth="1"/>
    <col min="5915" max="5915" width="7.81640625" style="81" customWidth="1"/>
    <col min="5916" max="5916" width="1.81640625" style="81" customWidth="1"/>
    <col min="5917" max="6144" width="9.1796875" style="81"/>
    <col min="6145" max="6145" width="11.81640625" style="81" customWidth="1"/>
    <col min="6146" max="6147" width="7.81640625" style="81" customWidth="1"/>
    <col min="6148" max="6148" width="1.81640625" style="81" customWidth="1"/>
    <col min="6149" max="6150" width="7.81640625" style="81" customWidth="1"/>
    <col min="6151" max="6151" width="1.81640625" style="81" customWidth="1"/>
    <col min="6152" max="6152" width="6.81640625" style="81" customWidth="1"/>
    <col min="6153" max="6153" width="7.81640625" style="81" customWidth="1"/>
    <col min="6154" max="6154" width="1.81640625" style="81" customWidth="1"/>
    <col min="6155" max="6155" width="6.81640625" style="81" customWidth="1"/>
    <col min="6156" max="6156" width="7.81640625" style="81" customWidth="1"/>
    <col min="6157" max="6157" width="1.81640625" style="81" customWidth="1"/>
    <col min="6158" max="6158" width="6.81640625" style="81" customWidth="1"/>
    <col min="6159" max="6159" width="7.81640625" style="81" customWidth="1"/>
    <col min="6160" max="6160" width="1.81640625" style="81" customWidth="1"/>
    <col min="6161" max="6161" width="6.81640625" style="81" customWidth="1"/>
    <col min="6162" max="6162" width="7.81640625" style="81" customWidth="1"/>
    <col min="6163" max="6163" width="1.81640625" style="81" customWidth="1"/>
    <col min="6164" max="6164" width="6.81640625" style="81" customWidth="1"/>
    <col min="6165" max="6165" width="7.81640625" style="81" customWidth="1"/>
    <col min="6166" max="6166" width="1.81640625" style="81" customWidth="1"/>
    <col min="6167" max="6168" width="7.81640625" style="81" customWidth="1"/>
    <col min="6169" max="6169" width="1.81640625" style="81" customWidth="1"/>
    <col min="6170" max="6170" width="6.81640625" style="81" customWidth="1"/>
    <col min="6171" max="6171" width="7.81640625" style="81" customWidth="1"/>
    <col min="6172" max="6172" width="1.81640625" style="81" customWidth="1"/>
    <col min="6173" max="6400" width="9.1796875" style="81"/>
    <col min="6401" max="6401" width="11.81640625" style="81" customWidth="1"/>
    <col min="6402" max="6403" width="7.81640625" style="81" customWidth="1"/>
    <col min="6404" max="6404" width="1.81640625" style="81" customWidth="1"/>
    <col min="6405" max="6406" width="7.81640625" style="81" customWidth="1"/>
    <col min="6407" max="6407" width="1.81640625" style="81" customWidth="1"/>
    <col min="6408" max="6408" width="6.81640625" style="81" customWidth="1"/>
    <col min="6409" max="6409" width="7.81640625" style="81" customWidth="1"/>
    <col min="6410" max="6410" width="1.81640625" style="81" customWidth="1"/>
    <col min="6411" max="6411" width="6.81640625" style="81" customWidth="1"/>
    <col min="6412" max="6412" width="7.81640625" style="81" customWidth="1"/>
    <col min="6413" max="6413" width="1.81640625" style="81" customWidth="1"/>
    <col min="6414" max="6414" width="6.81640625" style="81" customWidth="1"/>
    <col min="6415" max="6415" width="7.81640625" style="81" customWidth="1"/>
    <col min="6416" max="6416" width="1.81640625" style="81" customWidth="1"/>
    <col min="6417" max="6417" width="6.81640625" style="81" customWidth="1"/>
    <col min="6418" max="6418" width="7.81640625" style="81" customWidth="1"/>
    <col min="6419" max="6419" width="1.81640625" style="81" customWidth="1"/>
    <col min="6420" max="6420" width="6.81640625" style="81" customWidth="1"/>
    <col min="6421" max="6421" width="7.81640625" style="81" customWidth="1"/>
    <col min="6422" max="6422" width="1.81640625" style="81" customWidth="1"/>
    <col min="6423" max="6424" width="7.81640625" style="81" customWidth="1"/>
    <col min="6425" max="6425" width="1.81640625" style="81" customWidth="1"/>
    <col min="6426" max="6426" width="6.81640625" style="81" customWidth="1"/>
    <col min="6427" max="6427" width="7.81640625" style="81" customWidth="1"/>
    <col min="6428" max="6428" width="1.81640625" style="81" customWidth="1"/>
    <col min="6429" max="6656" width="9.1796875" style="81"/>
    <col min="6657" max="6657" width="11.81640625" style="81" customWidth="1"/>
    <col min="6658" max="6659" width="7.81640625" style="81" customWidth="1"/>
    <col min="6660" max="6660" width="1.81640625" style="81" customWidth="1"/>
    <col min="6661" max="6662" width="7.81640625" style="81" customWidth="1"/>
    <col min="6663" max="6663" width="1.81640625" style="81" customWidth="1"/>
    <col min="6664" max="6664" width="6.81640625" style="81" customWidth="1"/>
    <col min="6665" max="6665" width="7.81640625" style="81" customWidth="1"/>
    <col min="6666" max="6666" width="1.81640625" style="81" customWidth="1"/>
    <col min="6667" max="6667" width="6.81640625" style="81" customWidth="1"/>
    <col min="6668" max="6668" width="7.81640625" style="81" customWidth="1"/>
    <col min="6669" max="6669" width="1.81640625" style="81" customWidth="1"/>
    <col min="6670" max="6670" width="6.81640625" style="81" customWidth="1"/>
    <col min="6671" max="6671" width="7.81640625" style="81" customWidth="1"/>
    <col min="6672" max="6672" width="1.81640625" style="81" customWidth="1"/>
    <col min="6673" max="6673" width="6.81640625" style="81" customWidth="1"/>
    <col min="6674" max="6674" width="7.81640625" style="81" customWidth="1"/>
    <col min="6675" max="6675" width="1.81640625" style="81" customWidth="1"/>
    <col min="6676" max="6676" width="6.81640625" style="81" customWidth="1"/>
    <col min="6677" max="6677" width="7.81640625" style="81" customWidth="1"/>
    <col min="6678" max="6678" width="1.81640625" style="81" customWidth="1"/>
    <col min="6679" max="6680" width="7.81640625" style="81" customWidth="1"/>
    <col min="6681" max="6681" width="1.81640625" style="81" customWidth="1"/>
    <col min="6682" max="6682" width="6.81640625" style="81" customWidth="1"/>
    <col min="6683" max="6683" width="7.81640625" style="81" customWidth="1"/>
    <col min="6684" max="6684" width="1.81640625" style="81" customWidth="1"/>
    <col min="6685" max="6912" width="9.1796875" style="81"/>
    <col min="6913" max="6913" width="11.81640625" style="81" customWidth="1"/>
    <col min="6914" max="6915" width="7.81640625" style="81" customWidth="1"/>
    <col min="6916" max="6916" width="1.81640625" style="81" customWidth="1"/>
    <col min="6917" max="6918" width="7.81640625" style="81" customWidth="1"/>
    <col min="6919" max="6919" width="1.81640625" style="81" customWidth="1"/>
    <col min="6920" max="6920" width="6.81640625" style="81" customWidth="1"/>
    <col min="6921" max="6921" width="7.81640625" style="81" customWidth="1"/>
    <col min="6922" max="6922" width="1.81640625" style="81" customWidth="1"/>
    <col min="6923" max="6923" width="6.81640625" style="81" customWidth="1"/>
    <col min="6924" max="6924" width="7.81640625" style="81" customWidth="1"/>
    <col min="6925" max="6925" width="1.81640625" style="81" customWidth="1"/>
    <col min="6926" max="6926" width="6.81640625" style="81" customWidth="1"/>
    <col min="6927" max="6927" width="7.81640625" style="81" customWidth="1"/>
    <col min="6928" max="6928" width="1.81640625" style="81" customWidth="1"/>
    <col min="6929" max="6929" width="6.81640625" style="81" customWidth="1"/>
    <col min="6930" max="6930" width="7.81640625" style="81" customWidth="1"/>
    <col min="6931" max="6931" width="1.81640625" style="81" customWidth="1"/>
    <col min="6932" max="6932" width="6.81640625" style="81" customWidth="1"/>
    <col min="6933" max="6933" width="7.81640625" style="81" customWidth="1"/>
    <col min="6934" max="6934" width="1.81640625" style="81" customWidth="1"/>
    <col min="6935" max="6936" width="7.81640625" style="81" customWidth="1"/>
    <col min="6937" max="6937" width="1.81640625" style="81" customWidth="1"/>
    <col min="6938" max="6938" width="6.81640625" style="81" customWidth="1"/>
    <col min="6939" max="6939" width="7.81640625" style="81" customWidth="1"/>
    <col min="6940" max="6940" width="1.81640625" style="81" customWidth="1"/>
    <col min="6941" max="7168" width="9.1796875" style="81"/>
    <col min="7169" max="7169" width="11.81640625" style="81" customWidth="1"/>
    <col min="7170" max="7171" width="7.81640625" style="81" customWidth="1"/>
    <col min="7172" max="7172" width="1.81640625" style="81" customWidth="1"/>
    <col min="7173" max="7174" width="7.81640625" style="81" customWidth="1"/>
    <col min="7175" max="7175" width="1.81640625" style="81" customWidth="1"/>
    <col min="7176" max="7176" width="6.81640625" style="81" customWidth="1"/>
    <col min="7177" max="7177" width="7.81640625" style="81" customWidth="1"/>
    <col min="7178" max="7178" width="1.81640625" style="81" customWidth="1"/>
    <col min="7179" max="7179" width="6.81640625" style="81" customWidth="1"/>
    <col min="7180" max="7180" width="7.81640625" style="81" customWidth="1"/>
    <col min="7181" max="7181" width="1.81640625" style="81" customWidth="1"/>
    <col min="7182" max="7182" width="6.81640625" style="81" customWidth="1"/>
    <col min="7183" max="7183" width="7.81640625" style="81" customWidth="1"/>
    <col min="7184" max="7184" width="1.81640625" style="81" customWidth="1"/>
    <col min="7185" max="7185" width="6.81640625" style="81" customWidth="1"/>
    <col min="7186" max="7186" width="7.81640625" style="81" customWidth="1"/>
    <col min="7187" max="7187" width="1.81640625" style="81" customWidth="1"/>
    <col min="7188" max="7188" width="6.81640625" style="81" customWidth="1"/>
    <col min="7189" max="7189" width="7.81640625" style="81" customWidth="1"/>
    <col min="7190" max="7190" width="1.81640625" style="81" customWidth="1"/>
    <col min="7191" max="7192" width="7.81640625" style="81" customWidth="1"/>
    <col min="7193" max="7193" width="1.81640625" style="81" customWidth="1"/>
    <col min="7194" max="7194" width="6.81640625" style="81" customWidth="1"/>
    <col min="7195" max="7195" width="7.81640625" style="81" customWidth="1"/>
    <col min="7196" max="7196" width="1.81640625" style="81" customWidth="1"/>
    <col min="7197" max="7424" width="9.1796875" style="81"/>
    <col min="7425" max="7425" width="11.81640625" style="81" customWidth="1"/>
    <col min="7426" max="7427" width="7.81640625" style="81" customWidth="1"/>
    <col min="7428" max="7428" width="1.81640625" style="81" customWidth="1"/>
    <col min="7429" max="7430" width="7.81640625" style="81" customWidth="1"/>
    <col min="7431" max="7431" width="1.81640625" style="81" customWidth="1"/>
    <col min="7432" max="7432" width="6.81640625" style="81" customWidth="1"/>
    <col min="7433" max="7433" width="7.81640625" style="81" customWidth="1"/>
    <col min="7434" max="7434" width="1.81640625" style="81" customWidth="1"/>
    <col min="7435" max="7435" width="6.81640625" style="81" customWidth="1"/>
    <col min="7436" max="7436" width="7.81640625" style="81" customWidth="1"/>
    <col min="7437" max="7437" width="1.81640625" style="81" customWidth="1"/>
    <col min="7438" max="7438" width="6.81640625" style="81" customWidth="1"/>
    <col min="7439" max="7439" width="7.81640625" style="81" customWidth="1"/>
    <col min="7440" max="7440" width="1.81640625" style="81" customWidth="1"/>
    <col min="7441" max="7441" width="6.81640625" style="81" customWidth="1"/>
    <col min="7442" max="7442" width="7.81640625" style="81" customWidth="1"/>
    <col min="7443" max="7443" width="1.81640625" style="81" customWidth="1"/>
    <col min="7444" max="7444" width="6.81640625" style="81" customWidth="1"/>
    <col min="7445" max="7445" width="7.81640625" style="81" customWidth="1"/>
    <col min="7446" max="7446" width="1.81640625" style="81" customWidth="1"/>
    <col min="7447" max="7448" width="7.81640625" style="81" customWidth="1"/>
    <col min="7449" max="7449" width="1.81640625" style="81" customWidth="1"/>
    <col min="7450" max="7450" width="6.81640625" style="81" customWidth="1"/>
    <col min="7451" max="7451" width="7.81640625" style="81" customWidth="1"/>
    <col min="7452" max="7452" width="1.81640625" style="81" customWidth="1"/>
    <col min="7453" max="7680" width="9.1796875" style="81"/>
    <col min="7681" max="7681" width="11.81640625" style="81" customWidth="1"/>
    <col min="7682" max="7683" width="7.81640625" style="81" customWidth="1"/>
    <col min="7684" max="7684" width="1.81640625" style="81" customWidth="1"/>
    <col min="7685" max="7686" width="7.81640625" style="81" customWidth="1"/>
    <col min="7687" max="7687" width="1.81640625" style="81" customWidth="1"/>
    <col min="7688" max="7688" width="6.81640625" style="81" customWidth="1"/>
    <col min="7689" max="7689" width="7.81640625" style="81" customWidth="1"/>
    <col min="7690" max="7690" width="1.81640625" style="81" customWidth="1"/>
    <col min="7691" max="7691" width="6.81640625" style="81" customWidth="1"/>
    <col min="7692" max="7692" width="7.81640625" style="81" customWidth="1"/>
    <col min="7693" max="7693" width="1.81640625" style="81" customWidth="1"/>
    <col min="7694" max="7694" width="6.81640625" style="81" customWidth="1"/>
    <col min="7695" max="7695" width="7.81640625" style="81" customWidth="1"/>
    <col min="7696" max="7696" width="1.81640625" style="81" customWidth="1"/>
    <col min="7697" max="7697" width="6.81640625" style="81" customWidth="1"/>
    <col min="7698" max="7698" width="7.81640625" style="81" customWidth="1"/>
    <col min="7699" max="7699" width="1.81640625" style="81" customWidth="1"/>
    <col min="7700" max="7700" width="6.81640625" style="81" customWidth="1"/>
    <col min="7701" max="7701" width="7.81640625" style="81" customWidth="1"/>
    <col min="7702" max="7702" width="1.81640625" style="81" customWidth="1"/>
    <col min="7703" max="7704" width="7.81640625" style="81" customWidth="1"/>
    <col min="7705" max="7705" width="1.81640625" style="81" customWidth="1"/>
    <col min="7706" max="7706" width="6.81640625" style="81" customWidth="1"/>
    <col min="7707" max="7707" width="7.81640625" style="81" customWidth="1"/>
    <col min="7708" max="7708" width="1.81640625" style="81" customWidth="1"/>
    <col min="7709" max="7936" width="9.1796875" style="81"/>
    <col min="7937" max="7937" width="11.81640625" style="81" customWidth="1"/>
    <col min="7938" max="7939" width="7.81640625" style="81" customWidth="1"/>
    <col min="7940" max="7940" width="1.81640625" style="81" customWidth="1"/>
    <col min="7941" max="7942" width="7.81640625" style="81" customWidth="1"/>
    <col min="7943" max="7943" width="1.81640625" style="81" customWidth="1"/>
    <col min="7944" max="7944" width="6.81640625" style="81" customWidth="1"/>
    <col min="7945" max="7945" width="7.81640625" style="81" customWidth="1"/>
    <col min="7946" max="7946" width="1.81640625" style="81" customWidth="1"/>
    <col min="7947" max="7947" width="6.81640625" style="81" customWidth="1"/>
    <col min="7948" max="7948" width="7.81640625" style="81" customWidth="1"/>
    <col min="7949" max="7949" width="1.81640625" style="81" customWidth="1"/>
    <col min="7950" max="7950" width="6.81640625" style="81" customWidth="1"/>
    <col min="7951" max="7951" width="7.81640625" style="81" customWidth="1"/>
    <col min="7952" max="7952" width="1.81640625" style="81" customWidth="1"/>
    <col min="7953" max="7953" width="6.81640625" style="81" customWidth="1"/>
    <col min="7954" max="7954" width="7.81640625" style="81" customWidth="1"/>
    <col min="7955" max="7955" width="1.81640625" style="81" customWidth="1"/>
    <col min="7956" max="7956" width="6.81640625" style="81" customWidth="1"/>
    <col min="7957" max="7957" width="7.81640625" style="81" customWidth="1"/>
    <col min="7958" max="7958" width="1.81640625" style="81" customWidth="1"/>
    <col min="7959" max="7960" width="7.81640625" style="81" customWidth="1"/>
    <col min="7961" max="7961" width="1.81640625" style="81" customWidth="1"/>
    <col min="7962" max="7962" width="6.81640625" style="81" customWidth="1"/>
    <col min="7963" max="7963" width="7.81640625" style="81" customWidth="1"/>
    <col min="7964" max="7964" width="1.81640625" style="81" customWidth="1"/>
    <col min="7965" max="8192" width="9.1796875" style="81"/>
    <col min="8193" max="8193" width="11.81640625" style="81" customWidth="1"/>
    <col min="8194" max="8195" width="7.81640625" style="81" customWidth="1"/>
    <col min="8196" max="8196" width="1.81640625" style="81" customWidth="1"/>
    <col min="8197" max="8198" width="7.81640625" style="81" customWidth="1"/>
    <col min="8199" max="8199" width="1.81640625" style="81" customWidth="1"/>
    <col min="8200" max="8200" width="6.81640625" style="81" customWidth="1"/>
    <col min="8201" max="8201" width="7.81640625" style="81" customWidth="1"/>
    <col min="8202" max="8202" width="1.81640625" style="81" customWidth="1"/>
    <col min="8203" max="8203" width="6.81640625" style="81" customWidth="1"/>
    <col min="8204" max="8204" width="7.81640625" style="81" customWidth="1"/>
    <col min="8205" max="8205" width="1.81640625" style="81" customWidth="1"/>
    <col min="8206" max="8206" width="6.81640625" style="81" customWidth="1"/>
    <col min="8207" max="8207" width="7.81640625" style="81" customWidth="1"/>
    <col min="8208" max="8208" width="1.81640625" style="81" customWidth="1"/>
    <col min="8209" max="8209" width="6.81640625" style="81" customWidth="1"/>
    <col min="8210" max="8210" width="7.81640625" style="81" customWidth="1"/>
    <col min="8211" max="8211" width="1.81640625" style="81" customWidth="1"/>
    <col min="8212" max="8212" width="6.81640625" style="81" customWidth="1"/>
    <col min="8213" max="8213" width="7.81640625" style="81" customWidth="1"/>
    <col min="8214" max="8214" width="1.81640625" style="81" customWidth="1"/>
    <col min="8215" max="8216" width="7.81640625" style="81" customWidth="1"/>
    <col min="8217" max="8217" width="1.81640625" style="81" customWidth="1"/>
    <col min="8218" max="8218" width="6.81640625" style="81" customWidth="1"/>
    <col min="8219" max="8219" width="7.81640625" style="81" customWidth="1"/>
    <col min="8220" max="8220" width="1.81640625" style="81" customWidth="1"/>
    <col min="8221" max="8448" width="9.1796875" style="81"/>
    <col min="8449" max="8449" width="11.81640625" style="81" customWidth="1"/>
    <col min="8450" max="8451" width="7.81640625" style="81" customWidth="1"/>
    <col min="8452" max="8452" width="1.81640625" style="81" customWidth="1"/>
    <col min="8453" max="8454" width="7.81640625" style="81" customWidth="1"/>
    <col min="8455" max="8455" width="1.81640625" style="81" customWidth="1"/>
    <col min="8456" max="8456" width="6.81640625" style="81" customWidth="1"/>
    <col min="8457" max="8457" width="7.81640625" style="81" customWidth="1"/>
    <col min="8458" max="8458" width="1.81640625" style="81" customWidth="1"/>
    <col min="8459" max="8459" width="6.81640625" style="81" customWidth="1"/>
    <col min="8460" max="8460" width="7.81640625" style="81" customWidth="1"/>
    <col min="8461" max="8461" width="1.81640625" style="81" customWidth="1"/>
    <col min="8462" max="8462" width="6.81640625" style="81" customWidth="1"/>
    <col min="8463" max="8463" width="7.81640625" style="81" customWidth="1"/>
    <col min="8464" max="8464" width="1.81640625" style="81" customWidth="1"/>
    <col min="8465" max="8465" width="6.81640625" style="81" customWidth="1"/>
    <col min="8466" max="8466" width="7.81640625" style="81" customWidth="1"/>
    <col min="8467" max="8467" width="1.81640625" style="81" customWidth="1"/>
    <col min="8468" max="8468" width="6.81640625" style="81" customWidth="1"/>
    <col min="8469" max="8469" width="7.81640625" style="81" customWidth="1"/>
    <col min="8470" max="8470" width="1.81640625" style="81" customWidth="1"/>
    <col min="8471" max="8472" width="7.81640625" style="81" customWidth="1"/>
    <col min="8473" max="8473" width="1.81640625" style="81" customWidth="1"/>
    <col min="8474" max="8474" width="6.81640625" style="81" customWidth="1"/>
    <col min="8475" max="8475" width="7.81640625" style="81" customWidth="1"/>
    <col min="8476" max="8476" width="1.81640625" style="81" customWidth="1"/>
    <col min="8477" max="8704" width="9.1796875" style="81"/>
    <col min="8705" max="8705" width="11.81640625" style="81" customWidth="1"/>
    <col min="8706" max="8707" width="7.81640625" style="81" customWidth="1"/>
    <col min="8708" max="8708" width="1.81640625" style="81" customWidth="1"/>
    <col min="8709" max="8710" width="7.81640625" style="81" customWidth="1"/>
    <col min="8711" max="8711" width="1.81640625" style="81" customWidth="1"/>
    <col min="8712" max="8712" width="6.81640625" style="81" customWidth="1"/>
    <col min="8713" max="8713" width="7.81640625" style="81" customWidth="1"/>
    <col min="8714" max="8714" width="1.81640625" style="81" customWidth="1"/>
    <col min="8715" max="8715" width="6.81640625" style="81" customWidth="1"/>
    <col min="8716" max="8716" width="7.81640625" style="81" customWidth="1"/>
    <col min="8717" max="8717" width="1.81640625" style="81" customWidth="1"/>
    <col min="8718" max="8718" width="6.81640625" style="81" customWidth="1"/>
    <col min="8719" max="8719" width="7.81640625" style="81" customWidth="1"/>
    <col min="8720" max="8720" width="1.81640625" style="81" customWidth="1"/>
    <col min="8721" max="8721" width="6.81640625" style="81" customWidth="1"/>
    <col min="8722" max="8722" width="7.81640625" style="81" customWidth="1"/>
    <col min="8723" max="8723" width="1.81640625" style="81" customWidth="1"/>
    <col min="8724" max="8724" width="6.81640625" style="81" customWidth="1"/>
    <col min="8725" max="8725" width="7.81640625" style="81" customWidth="1"/>
    <col min="8726" max="8726" width="1.81640625" style="81" customWidth="1"/>
    <col min="8727" max="8728" width="7.81640625" style="81" customWidth="1"/>
    <col min="8729" max="8729" width="1.81640625" style="81" customWidth="1"/>
    <col min="8730" max="8730" width="6.81640625" style="81" customWidth="1"/>
    <col min="8731" max="8731" width="7.81640625" style="81" customWidth="1"/>
    <col min="8732" max="8732" width="1.81640625" style="81" customWidth="1"/>
    <col min="8733" max="8960" width="9.1796875" style="81"/>
    <col min="8961" max="8961" width="11.81640625" style="81" customWidth="1"/>
    <col min="8962" max="8963" width="7.81640625" style="81" customWidth="1"/>
    <col min="8964" max="8964" width="1.81640625" style="81" customWidth="1"/>
    <col min="8965" max="8966" width="7.81640625" style="81" customWidth="1"/>
    <col min="8967" max="8967" width="1.81640625" style="81" customWidth="1"/>
    <col min="8968" max="8968" width="6.81640625" style="81" customWidth="1"/>
    <col min="8969" max="8969" width="7.81640625" style="81" customWidth="1"/>
    <col min="8970" max="8970" width="1.81640625" style="81" customWidth="1"/>
    <col min="8971" max="8971" width="6.81640625" style="81" customWidth="1"/>
    <col min="8972" max="8972" width="7.81640625" style="81" customWidth="1"/>
    <col min="8973" max="8973" width="1.81640625" style="81" customWidth="1"/>
    <col min="8974" max="8974" width="6.81640625" style="81" customWidth="1"/>
    <col min="8975" max="8975" width="7.81640625" style="81" customWidth="1"/>
    <col min="8976" max="8976" width="1.81640625" style="81" customWidth="1"/>
    <col min="8977" max="8977" width="6.81640625" style="81" customWidth="1"/>
    <col min="8978" max="8978" width="7.81640625" style="81" customWidth="1"/>
    <col min="8979" max="8979" width="1.81640625" style="81" customWidth="1"/>
    <col min="8980" max="8980" width="6.81640625" style="81" customWidth="1"/>
    <col min="8981" max="8981" width="7.81640625" style="81" customWidth="1"/>
    <col min="8982" max="8982" width="1.81640625" style="81" customWidth="1"/>
    <col min="8983" max="8984" width="7.81640625" style="81" customWidth="1"/>
    <col min="8985" max="8985" width="1.81640625" style="81" customWidth="1"/>
    <col min="8986" max="8986" width="6.81640625" style="81" customWidth="1"/>
    <col min="8987" max="8987" width="7.81640625" style="81" customWidth="1"/>
    <col min="8988" max="8988" width="1.81640625" style="81" customWidth="1"/>
    <col min="8989" max="9216" width="9.1796875" style="81"/>
    <col min="9217" max="9217" width="11.81640625" style="81" customWidth="1"/>
    <col min="9218" max="9219" width="7.81640625" style="81" customWidth="1"/>
    <col min="9220" max="9220" width="1.81640625" style="81" customWidth="1"/>
    <col min="9221" max="9222" width="7.81640625" style="81" customWidth="1"/>
    <col min="9223" max="9223" width="1.81640625" style="81" customWidth="1"/>
    <col min="9224" max="9224" width="6.81640625" style="81" customWidth="1"/>
    <col min="9225" max="9225" width="7.81640625" style="81" customWidth="1"/>
    <col min="9226" max="9226" width="1.81640625" style="81" customWidth="1"/>
    <col min="9227" max="9227" width="6.81640625" style="81" customWidth="1"/>
    <col min="9228" max="9228" width="7.81640625" style="81" customWidth="1"/>
    <col min="9229" max="9229" width="1.81640625" style="81" customWidth="1"/>
    <col min="9230" max="9230" width="6.81640625" style="81" customWidth="1"/>
    <col min="9231" max="9231" width="7.81640625" style="81" customWidth="1"/>
    <col min="9232" max="9232" width="1.81640625" style="81" customWidth="1"/>
    <col min="9233" max="9233" width="6.81640625" style="81" customWidth="1"/>
    <col min="9234" max="9234" width="7.81640625" style="81" customWidth="1"/>
    <col min="9235" max="9235" width="1.81640625" style="81" customWidth="1"/>
    <col min="9236" max="9236" width="6.81640625" style="81" customWidth="1"/>
    <col min="9237" max="9237" width="7.81640625" style="81" customWidth="1"/>
    <col min="9238" max="9238" width="1.81640625" style="81" customWidth="1"/>
    <col min="9239" max="9240" width="7.81640625" style="81" customWidth="1"/>
    <col min="9241" max="9241" width="1.81640625" style="81" customWidth="1"/>
    <col min="9242" max="9242" width="6.81640625" style="81" customWidth="1"/>
    <col min="9243" max="9243" width="7.81640625" style="81" customWidth="1"/>
    <col min="9244" max="9244" width="1.81640625" style="81" customWidth="1"/>
    <col min="9245" max="9472" width="9.1796875" style="81"/>
    <col min="9473" max="9473" width="11.81640625" style="81" customWidth="1"/>
    <col min="9474" max="9475" width="7.81640625" style="81" customWidth="1"/>
    <col min="9476" max="9476" width="1.81640625" style="81" customWidth="1"/>
    <col min="9477" max="9478" width="7.81640625" style="81" customWidth="1"/>
    <col min="9479" max="9479" width="1.81640625" style="81" customWidth="1"/>
    <col min="9480" max="9480" width="6.81640625" style="81" customWidth="1"/>
    <col min="9481" max="9481" width="7.81640625" style="81" customWidth="1"/>
    <col min="9482" max="9482" width="1.81640625" style="81" customWidth="1"/>
    <col min="9483" max="9483" width="6.81640625" style="81" customWidth="1"/>
    <col min="9484" max="9484" width="7.81640625" style="81" customWidth="1"/>
    <col min="9485" max="9485" width="1.81640625" style="81" customWidth="1"/>
    <col min="9486" max="9486" width="6.81640625" style="81" customWidth="1"/>
    <col min="9487" max="9487" width="7.81640625" style="81" customWidth="1"/>
    <col min="9488" max="9488" width="1.81640625" style="81" customWidth="1"/>
    <col min="9489" max="9489" width="6.81640625" style="81" customWidth="1"/>
    <col min="9490" max="9490" width="7.81640625" style="81" customWidth="1"/>
    <col min="9491" max="9491" width="1.81640625" style="81" customWidth="1"/>
    <col min="9492" max="9492" width="6.81640625" style="81" customWidth="1"/>
    <col min="9493" max="9493" width="7.81640625" style="81" customWidth="1"/>
    <col min="9494" max="9494" width="1.81640625" style="81" customWidth="1"/>
    <col min="9495" max="9496" width="7.81640625" style="81" customWidth="1"/>
    <col min="9497" max="9497" width="1.81640625" style="81" customWidth="1"/>
    <col min="9498" max="9498" width="6.81640625" style="81" customWidth="1"/>
    <col min="9499" max="9499" width="7.81640625" style="81" customWidth="1"/>
    <col min="9500" max="9500" width="1.81640625" style="81" customWidth="1"/>
    <col min="9501" max="9728" width="9.1796875" style="81"/>
    <col min="9729" max="9729" width="11.81640625" style="81" customWidth="1"/>
    <col min="9730" max="9731" width="7.81640625" style="81" customWidth="1"/>
    <col min="9732" max="9732" width="1.81640625" style="81" customWidth="1"/>
    <col min="9733" max="9734" width="7.81640625" style="81" customWidth="1"/>
    <col min="9735" max="9735" width="1.81640625" style="81" customWidth="1"/>
    <col min="9736" max="9736" width="6.81640625" style="81" customWidth="1"/>
    <col min="9737" max="9737" width="7.81640625" style="81" customWidth="1"/>
    <col min="9738" max="9738" width="1.81640625" style="81" customWidth="1"/>
    <col min="9739" max="9739" width="6.81640625" style="81" customWidth="1"/>
    <col min="9740" max="9740" width="7.81640625" style="81" customWidth="1"/>
    <col min="9741" max="9741" width="1.81640625" style="81" customWidth="1"/>
    <col min="9742" max="9742" width="6.81640625" style="81" customWidth="1"/>
    <col min="9743" max="9743" width="7.81640625" style="81" customWidth="1"/>
    <col min="9744" max="9744" width="1.81640625" style="81" customWidth="1"/>
    <col min="9745" max="9745" width="6.81640625" style="81" customWidth="1"/>
    <col min="9746" max="9746" width="7.81640625" style="81" customWidth="1"/>
    <col min="9747" max="9747" width="1.81640625" style="81" customWidth="1"/>
    <col min="9748" max="9748" width="6.81640625" style="81" customWidth="1"/>
    <col min="9749" max="9749" width="7.81640625" style="81" customWidth="1"/>
    <col min="9750" max="9750" width="1.81640625" style="81" customWidth="1"/>
    <col min="9751" max="9752" width="7.81640625" style="81" customWidth="1"/>
    <col min="9753" max="9753" width="1.81640625" style="81" customWidth="1"/>
    <col min="9754" max="9754" width="6.81640625" style="81" customWidth="1"/>
    <col min="9755" max="9755" width="7.81640625" style="81" customWidth="1"/>
    <col min="9756" max="9756" width="1.81640625" style="81" customWidth="1"/>
    <col min="9757" max="9984" width="9.1796875" style="81"/>
    <col min="9985" max="9985" width="11.81640625" style="81" customWidth="1"/>
    <col min="9986" max="9987" width="7.81640625" style="81" customWidth="1"/>
    <col min="9988" max="9988" width="1.81640625" style="81" customWidth="1"/>
    <col min="9989" max="9990" width="7.81640625" style="81" customWidth="1"/>
    <col min="9991" max="9991" width="1.81640625" style="81" customWidth="1"/>
    <col min="9992" max="9992" width="6.81640625" style="81" customWidth="1"/>
    <col min="9993" max="9993" width="7.81640625" style="81" customWidth="1"/>
    <col min="9994" max="9994" width="1.81640625" style="81" customWidth="1"/>
    <col min="9995" max="9995" width="6.81640625" style="81" customWidth="1"/>
    <col min="9996" max="9996" width="7.81640625" style="81" customWidth="1"/>
    <col min="9997" max="9997" width="1.81640625" style="81" customWidth="1"/>
    <col min="9998" max="9998" width="6.81640625" style="81" customWidth="1"/>
    <col min="9999" max="9999" width="7.81640625" style="81" customWidth="1"/>
    <col min="10000" max="10000" width="1.81640625" style="81" customWidth="1"/>
    <col min="10001" max="10001" width="6.81640625" style="81" customWidth="1"/>
    <col min="10002" max="10002" width="7.81640625" style="81" customWidth="1"/>
    <col min="10003" max="10003" width="1.81640625" style="81" customWidth="1"/>
    <col min="10004" max="10004" width="6.81640625" style="81" customWidth="1"/>
    <col min="10005" max="10005" width="7.81640625" style="81" customWidth="1"/>
    <col min="10006" max="10006" width="1.81640625" style="81" customWidth="1"/>
    <col min="10007" max="10008" width="7.81640625" style="81" customWidth="1"/>
    <col min="10009" max="10009" width="1.81640625" style="81" customWidth="1"/>
    <col min="10010" max="10010" width="6.81640625" style="81" customWidth="1"/>
    <col min="10011" max="10011" width="7.81640625" style="81" customWidth="1"/>
    <col min="10012" max="10012" width="1.81640625" style="81" customWidth="1"/>
    <col min="10013" max="10240" width="9.1796875" style="81"/>
    <col min="10241" max="10241" width="11.81640625" style="81" customWidth="1"/>
    <col min="10242" max="10243" width="7.81640625" style="81" customWidth="1"/>
    <col min="10244" max="10244" width="1.81640625" style="81" customWidth="1"/>
    <col min="10245" max="10246" width="7.81640625" style="81" customWidth="1"/>
    <col min="10247" max="10247" width="1.81640625" style="81" customWidth="1"/>
    <col min="10248" max="10248" width="6.81640625" style="81" customWidth="1"/>
    <col min="10249" max="10249" width="7.81640625" style="81" customWidth="1"/>
    <col min="10250" max="10250" width="1.81640625" style="81" customWidth="1"/>
    <col min="10251" max="10251" width="6.81640625" style="81" customWidth="1"/>
    <col min="10252" max="10252" width="7.81640625" style="81" customWidth="1"/>
    <col min="10253" max="10253" width="1.81640625" style="81" customWidth="1"/>
    <col min="10254" max="10254" width="6.81640625" style="81" customWidth="1"/>
    <col min="10255" max="10255" width="7.81640625" style="81" customWidth="1"/>
    <col min="10256" max="10256" width="1.81640625" style="81" customWidth="1"/>
    <col min="10257" max="10257" width="6.81640625" style="81" customWidth="1"/>
    <col min="10258" max="10258" width="7.81640625" style="81" customWidth="1"/>
    <col min="10259" max="10259" width="1.81640625" style="81" customWidth="1"/>
    <col min="10260" max="10260" width="6.81640625" style="81" customWidth="1"/>
    <col min="10261" max="10261" width="7.81640625" style="81" customWidth="1"/>
    <col min="10262" max="10262" width="1.81640625" style="81" customWidth="1"/>
    <col min="10263" max="10264" width="7.81640625" style="81" customWidth="1"/>
    <col min="10265" max="10265" width="1.81640625" style="81" customWidth="1"/>
    <col min="10266" max="10266" width="6.81640625" style="81" customWidth="1"/>
    <col min="10267" max="10267" width="7.81640625" style="81" customWidth="1"/>
    <col min="10268" max="10268" width="1.81640625" style="81" customWidth="1"/>
    <col min="10269" max="10496" width="9.1796875" style="81"/>
    <col min="10497" max="10497" width="11.81640625" style="81" customWidth="1"/>
    <col min="10498" max="10499" width="7.81640625" style="81" customWidth="1"/>
    <col min="10500" max="10500" width="1.81640625" style="81" customWidth="1"/>
    <col min="10501" max="10502" width="7.81640625" style="81" customWidth="1"/>
    <col min="10503" max="10503" width="1.81640625" style="81" customWidth="1"/>
    <col min="10504" max="10504" width="6.81640625" style="81" customWidth="1"/>
    <col min="10505" max="10505" width="7.81640625" style="81" customWidth="1"/>
    <col min="10506" max="10506" width="1.81640625" style="81" customWidth="1"/>
    <col min="10507" max="10507" width="6.81640625" style="81" customWidth="1"/>
    <col min="10508" max="10508" width="7.81640625" style="81" customWidth="1"/>
    <col min="10509" max="10509" width="1.81640625" style="81" customWidth="1"/>
    <col min="10510" max="10510" width="6.81640625" style="81" customWidth="1"/>
    <col min="10511" max="10511" width="7.81640625" style="81" customWidth="1"/>
    <col min="10512" max="10512" width="1.81640625" style="81" customWidth="1"/>
    <col min="10513" max="10513" width="6.81640625" style="81" customWidth="1"/>
    <col min="10514" max="10514" width="7.81640625" style="81" customWidth="1"/>
    <col min="10515" max="10515" width="1.81640625" style="81" customWidth="1"/>
    <col min="10516" max="10516" width="6.81640625" style="81" customWidth="1"/>
    <col min="10517" max="10517" width="7.81640625" style="81" customWidth="1"/>
    <col min="10518" max="10518" width="1.81640625" style="81" customWidth="1"/>
    <col min="10519" max="10520" width="7.81640625" style="81" customWidth="1"/>
    <col min="10521" max="10521" width="1.81640625" style="81" customWidth="1"/>
    <col min="10522" max="10522" width="6.81640625" style="81" customWidth="1"/>
    <col min="10523" max="10523" width="7.81640625" style="81" customWidth="1"/>
    <col min="10524" max="10524" width="1.81640625" style="81" customWidth="1"/>
    <col min="10525" max="10752" width="9.1796875" style="81"/>
    <col min="10753" max="10753" width="11.81640625" style="81" customWidth="1"/>
    <col min="10754" max="10755" width="7.81640625" style="81" customWidth="1"/>
    <col min="10756" max="10756" width="1.81640625" style="81" customWidth="1"/>
    <col min="10757" max="10758" width="7.81640625" style="81" customWidth="1"/>
    <col min="10759" max="10759" width="1.81640625" style="81" customWidth="1"/>
    <col min="10760" max="10760" width="6.81640625" style="81" customWidth="1"/>
    <col min="10761" max="10761" width="7.81640625" style="81" customWidth="1"/>
    <col min="10762" max="10762" width="1.81640625" style="81" customWidth="1"/>
    <col min="10763" max="10763" width="6.81640625" style="81" customWidth="1"/>
    <col min="10764" max="10764" width="7.81640625" style="81" customWidth="1"/>
    <col min="10765" max="10765" width="1.81640625" style="81" customWidth="1"/>
    <col min="10766" max="10766" width="6.81640625" style="81" customWidth="1"/>
    <col min="10767" max="10767" width="7.81640625" style="81" customWidth="1"/>
    <col min="10768" max="10768" width="1.81640625" style="81" customWidth="1"/>
    <col min="10769" max="10769" width="6.81640625" style="81" customWidth="1"/>
    <col min="10770" max="10770" width="7.81640625" style="81" customWidth="1"/>
    <col min="10771" max="10771" width="1.81640625" style="81" customWidth="1"/>
    <col min="10772" max="10772" width="6.81640625" style="81" customWidth="1"/>
    <col min="10773" max="10773" width="7.81640625" style="81" customWidth="1"/>
    <col min="10774" max="10774" width="1.81640625" style="81" customWidth="1"/>
    <col min="10775" max="10776" width="7.81640625" style="81" customWidth="1"/>
    <col min="10777" max="10777" width="1.81640625" style="81" customWidth="1"/>
    <col min="10778" max="10778" width="6.81640625" style="81" customWidth="1"/>
    <col min="10779" max="10779" width="7.81640625" style="81" customWidth="1"/>
    <col min="10780" max="10780" width="1.81640625" style="81" customWidth="1"/>
    <col min="10781" max="11008" width="9.1796875" style="81"/>
    <col min="11009" max="11009" width="11.81640625" style="81" customWidth="1"/>
    <col min="11010" max="11011" width="7.81640625" style="81" customWidth="1"/>
    <col min="11012" max="11012" width="1.81640625" style="81" customWidth="1"/>
    <col min="11013" max="11014" width="7.81640625" style="81" customWidth="1"/>
    <col min="11015" max="11015" width="1.81640625" style="81" customWidth="1"/>
    <col min="11016" max="11016" width="6.81640625" style="81" customWidth="1"/>
    <col min="11017" max="11017" width="7.81640625" style="81" customWidth="1"/>
    <col min="11018" max="11018" width="1.81640625" style="81" customWidth="1"/>
    <col min="11019" max="11019" width="6.81640625" style="81" customWidth="1"/>
    <col min="11020" max="11020" width="7.81640625" style="81" customWidth="1"/>
    <col min="11021" max="11021" width="1.81640625" style="81" customWidth="1"/>
    <col min="11022" max="11022" width="6.81640625" style="81" customWidth="1"/>
    <col min="11023" max="11023" width="7.81640625" style="81" customWidth="1"/>
    <col min="11024" max="11024" width="1.81640625" style="81" customWidth="1"/>
    <col min="11025" max="11025" width="6.81640625" style="81" customWidth="1"/>
    <col min="11026" max="11026" width="7.81640625" style="81" customWidth="1"/>
    <col min="11027" max="11027" width="1.81640625" style="81" customWidth="1"/>
    <col min="11028" max="11028" width="6.81640625" style="81" customWidth="1"/>
    <col min="11029" max="11029" width="7.81640625" style="81" customWidth="1"/>
    <col min="11030" max="11030" width="1.81640625" style="81" customWidth="1"/>
    <col min="11031" max="11032" width="7.81640625" style="81" customWidth="1"/>
    <col min="11033" max="11033" width="1.81640625" style="81" customWidth="1"/>
    <col min="11034" max="11034" width="6.81640625" style="81" customWidth="1"/>
    <col min="11035" max="11035" width="7.81640625" style="81" customWidth="1"/>
    <col min="11036" max="11036" width="1.81640625" style="81" customWidth="1"/>
    <col min="11037" max="11264" width="9.1796875" style="81"/>
    <col min="11265" max="11265" width="11.81640625" style="81" customWidth="1"/>
    <col min="11266" max="11267" width="7.81640625" style="81" customWidth="1"/>
    <col min="11268" max="11268" width="1.81640625" style="81" customWidth="1"/>
    <col min="11269" max="11270" width="7.81640625" style="81" customWidth="1"/>
    <col min="11271" max="11271" width="1.81640625" style="81" customWidth="1"/>
    <col min="11272" max="11272" width="6.81640625" style="81" customWidth="1"/>
    <col min="11273" max="11273" width="7.81640625" style="81" customWidth="1"/>
    <col min="11274" max="11274" width="1.81640625" style="81" customWidth="1"/>
    <col min="11275" max="11275" width="6.81640625" style="81" customWidth="1"/>
    <col min="11276" max="11276" width="7.81640625" style="81" customWidth="1"/>
    <col min="11277" max="11277" width="1.81640625" style="81" customWidth="1"/>
    <col min="11278" max="11278" width="6.81640625" style="81" customWidth="1"/>
    <col min="11279" max="11279" width="7.81640625" style="81" customWidth="1"/>
    <col min="11280" max="11280" width="1.81640625" style="81" customWidth="1"/>
    <col min="11281" max="11281" width="6.81640625" style="81" customWidth="1"/>
    <col min="11282" max="11282" width="7.81640625" style="81" customWidth="1"/>
    <col min="11283" max="11283" width="1.81640625" style="81" customWidth="1"/>
    <col min="11284" max="11284" width="6.81640625" style="81" customWidth="1"/>
    <col min="11285" max="11285" width="7.81640625" style="81" customWidth="1"/>
    <col min="11286" max="11286" width="1.81640625" style="81" customWidth="1"/>
    <col min="11287" max="11288" width="7.81640625" style="81" customWidth="1"/>
    <col min="11289" max="11289" width="1.81640625" style="81" customWidth="1"/>
    <col min="11290" max="11290" width="6.81640625" style="81" customWidth="1"/>
    <col min="11291" max="11291" width="7.81640625" style="81" customWidth="1"/>
    <col min="11292" max="11292" width="1.81640625" style="81" customWidth="1"/>
    <col min="11293" max="11520" width="9.1796875" style="81"/>
    <col min="11521" max="11521" width="11.81640625" style="81" customWidth="1"/>
    <col min="11522" max="11523" width="7.81640625" style="81" customWidth="1"/>
    <col min="11524" max="11524" width="1.81640625" style="81" customWidth="1"/>
    <col min="11525" max="11526" width="7.81640625" style="81" customWidth="1"/>
    <col min="11527" max="11527" width="1.81640625" style="81" customWidth="1"/>
    <col min="11528" max="11528" width="6.81640625" style="81" customWidth="1"/>
    <col min="11529" max="11529" width="7.81640625" style="81" customWidth="1"/>
    <col min="11530" max="11530" width="1.81640625" style="81" customWidth="1"/>
    <col min="11531" max="11531" width="6.81640625" style="81" customWidth="1"/>
    <col min="11532" max="11532" width="7.81640625" style="81" customWidth="1"/>
    <col min="11533" max="11533" width="1.81640625" style="81" customWidth="1"/>
    <col min="11534" max="11534" width="6.81640625" style="81" customWidth="1"/>
    <col min="11535" max="11535" width="7.81640625" style="81" customWidth="1"/>
    <col min="11536" max="11536" width="1.81640625" style="81" customWidth="1"/>
    <col min="11537" max="11537" width="6.81640625" style="81" customWidth="1"/>
    <col min="11538" max="11538" width="7.81640625" style="81" customWidth="1"/>
    <col min="11539" max="11539" width="1.81640625" style="81" customWidth="1"/>
    <col min="11540" max="11540" width="6.81640625" style="81" customWidth="1"/>
    <col min="11541" max="11541" width="7.81640625" style="81" customWidth="1"/>
    <col min="11542" max="11542" width="1.81640625" style="81" customWidth="1"/>
    <col min="11543" max="11544" width="7.81640625" style="81" customWidth="1"/>
    <col min="11545" max="11545" width="1.81640625" style="81" customWidth="1"/>
    <col min="11546" max="11546" width="6.81640625" style="81" customWidth="1"/>
    <col min="11547" max="11547" width="7.81640625" style="81" customWidth="1"/>
    <col min="11548" max="11548" width="1.81640625" style="81" customWidth="1"/>
    <col min="11549" max="11776" width="9.1796875" style="81"/>
    <col min="11777" max="11777" width="11.81640625" style="81" customWidth="1"/>
    <col min="11778" max="11779" width="7.81640625" style="81" customWidth="1"/>
    <col min="11780" max="11780" width="1.81640625" style="81" customWidth="1"/>
    <col min="11781" max="11782" width="7.81640625" style="81" customWidth="1"/>
    <col min="11783" max="11783" width="1.81640625" style="81" customWidth="1"/>
    <col min="11784" max="11784" width="6.81640625" style="81" customWidth="1"/>
    <col min="11785" max="11785" width="7.81640625" style="81" customWidth="1"/>
    <col min="11786" max="11786" width="1.81640625" style="81" customWidth="1"/>
    <col min="11787" max="11787" width="6.81640625" style="81" customWidth="1"/>
    <col min="11788" max="11788" width="7.81640625" style="81" customWidth="1"/>
    <col min="11789" max="11789" width="1.81640625" style="81" customWidth="1"/>
    <col min="11790" max="11790" width="6.81640625" style="81" customWidth="1"/>
    <col min="11791" max="11791" width="7.81640625" style="81" customWidth="1"/>
    <col min="11792" max="11792" width="1.81640625" style="81" customWidth="1"/>
    <col min="11793" max="11793" width="6.81640625" style="81" customWidth="1"/>
    <col min="11794" max="11794" width="7.81640625" style="81" customWidth="1"/>
    <col min="11795" max="11795" width="1.81640625" style="81" customWidth="1"/>
    <col min="11796" max="11796" width="6.81640625" style="81" customWidth="1"/>
    <col min="11797" max="11797" width="7.81640625" style="81" customWidth="1"/>
    <col min="11798" max="11798" width="1.81640625" style="81" customWidth="1"/>
    <col min="11799" max="11800" width="7.81640625" style="81" customWidth="1"/>
    <col min="11801" max="11801" width="1.81640625" style="81" customWidth="1"/>
    <col min="11802" max="11802" width="6.81640625" style="81" customWidth="1"/>
    <col min="11803" max="11803" width="7.81640625" style="81" customWidth="1"/>
    <col min="11804" max="11804" width="1.81640625" style="81" customWidth="1"/>
    <col min="11805" max="12032" width="9.1796875" style="81"/>
    <col min="12033" max="12033" width="11.81640625" style="81" customWidth="1"/>
    <col min="12034" max="12035" width="7.81640625" style="81" customWidth="1"/>
    <col min="12036" max="12036" width="1.81640625" style="81" customWidth="1"/>
    <col min="12037" max="12038" width="7.81640625" style="81" customWidth="1"/>
    <col min="12039" max="12039" width="1.81640625" style="81" customWidth="1"/>
    <col min="12040" max="12040" width="6.81640625" style="81" customWidth="1"/>
    <col min="12041" max="12041" width="7.81640625" style="81" customWidth="1"/>
    <col min="12042" max="12042" width="1.81640625" style="81" customWidth="1"/>
    <col min="12043" max="12043" width="6.81640625" style="81" customWidth="1"/>
    <col min="12044" max="12044" width="7.81640625" style="81" customWidth="1"/>
    <col min="12045" max="12045" width="1.81640625" style="81" customWidth="1"/>
    <col min="12046" max="12046" width="6.81640625" style="81" customWidth="1"/>
    <col min="12047" max="12047" width="7.81640625" style="81" customWidth="1"/>
    <col min="12048" max="12048" width="1.81640625" style="81" customWidth="1"/>
    <col min="12049" max="12049" width="6.81640625" style="81" customWidth="1"/>
    <col min="12050" max="12050" width="7.81640625" style="81" customWidth="1"/>
    <col min="12051" max="12051" width="1.81640625" style="81" customWidth="1"/>
    <col min="12052" max="12052" width="6.81640625" style="81" customWidth="1"/>
    <col min="12053" max="12053" width="7.81640625" style="81" customWidth="1"/>
    <col min="12054" max="12054" width="1.81640625" style="81" customWidth="1"/>
    <col min="12055" max="12056" width="7.81640625" style="81" customWidth="1"/>
    <col min="12057" max="12057" width="1.81640625" style="81" customWidth="1"/>
    <col min="12058" max="12058" width="6.81640625" style="81" customWidth="1"/>
    <col min="12059" max="12059" width="7.81640625" style="81" customWidth="1"/>
    <col min="12060" max="12060" width="1.81640625" style="81" customWidth="1"/>
    <col min="12061" max="12288" width="9.1796875" style="81"/>
    <col min="12289" max="12289" width="11.81640625" style="81" customWidth="1"/>
    <col min="12290" max="12291" width="7.81640625" style="81" customWidth="1"/>
    <col min="12292" max="12292" width="1.81640625" style="81" customWidth="1"/>
    <col min="12293" max="12294" width="7.81640625" style="81" customWidth="1"/>
    <col min="12295" max="12295" width="1.81640625" style="81" customWidth="1"/>
    <col min="12296" max="12296" width="6.81640625" style="81" customWidth="1"/>
    <col min="12297" max="12297" width="7.81640625" style="81" customWidth="1"/>
    <col min="12298" max="12298" width="1.81640625" style="81" customWidth="1"/>
    <col min="12299" max="12299" width="6.81640625" style="81" customWidth="1"/>
    <col min="12300" max="12300" width="7.81640625" style="81" customWidth="1"/>
    <col min="12301" max="12301" width="1.81640625" style="81" customWidth="1"/>
    <col min="12302" max="12302" width="6.81640625" style="81" customWidth="1"/>
    <col min="12303" max="12303" width="7.81640625" style="81" customWidth="1"/>
    <col min="12304" max="12304" width="1.81640625" style="81" customWidth="1"/>
    <col min="12305" max="12305" width="6.81640625" style="81" customWidth="1"/>
    <col min="12306" max="12306" width="7.81640625" style="81" customWidth="1"/>
    <col min="12307" max="12307" width="1.81640625" style="81" customWidth="1"/>
    <col min="12308" max="12308" width="6.81640625" style="81" customWidth="1"/>
    <col min="12309" max="12309" width="7.81640625" style="81" customWidth="1"/>
    <col min="12310" max="12310" width="1.81640625" style="81" customWidth="1"/>
    <col min="12311" max="12312" width="7.81640625" style="81" customWidth="1"/>
    <col min="12313" max="12313" width="1.81640625" style="81" customWidth="1"/>
    <col min="12314" max="12314" width="6.81640625" style="81" customWidth="1"/>
    <col min="12315" max="12315" width="7.81640625" style="81" customWidth="1"/>
    <col min="12316" max="12316" width="1.81640625" style="81" customWidth="1"/>
    <col min="12317" max="12544" width="9.1796875" style="81"/>
    <col min="12545" max="12545" width="11.81640625" style="81" customWidth="1"/>
    <col min="12546" max="12547" width="7.81640625" style="81" customWidth="1"/>
    <col min="12548" max="12548" width="1.81640625" style="81" customWidth="1"/>
    <col min="12549" max="12550" width="7.81640625" style="81" customWidth="1"/>
    <col min="12551" max="12551" width="1.81640625" style="81" customWidth="1"/>
    <col min="12552" max="12552" width="6.81640625" style="81" customWidth="1"/>
    <col min="12553" max="12553" width="7.81640625" style="81" customWidth="1"/>
    <col min="12554" max="12554" width="1.81640625" style="81" customWidth="1"/>
    <col min="12555" max="12555" width="6.81640625" style="81" customWidth="1"/>
    <col min="12556" max="12556" width="7.81640625" style="81" customWidth="1"/>
    <col min="12557" max="12557" width="1.81640625" style="81" customWidth="1"/>
    <col min="12558" max="12558" width="6.81640625" style="81" customWidth="1"/>
    <col min="12559" max="12559" width="7.81640625" style="81" customWidth="1"/>
    <col min="12560" max="12560" width="1.81640625" style="81" customWidth="1"/>
    <col min="12561" max="12561" width="6.81640625" style="81" customWidth="1"/>
    <col min="12562" max="12562" width="7.81640625" style="81" customWidth="1"/>
    <col min="12563" max="12563" width="1.81640625" style="81" customWidth="1"/>
    <col min="12564" max="12564" width="6.81640625" style="81" customWidth="1"/>
    <col min="12565" max="12565" width="7.81640625" style="81" customWidth="1"/>
    <col min="12566" max="12566" width="1.81640625" style="81" customWidth="1"/>
    <col min="12567" max="12568" width="7.81640625" style="81" customWidth="1"/>
    <col min="12569" max="12569" width="1.81640625" style="81" customWidth="1"/>
    <col min="12570" max="12570" width="6.81640625" style="81" customWidth="1"/>
    <col min="12571" max="12571" width="7.81640625" style="81" customWidth="1"/>
    <col min="12572" max="12572" width="1.81640625" style="81" customWidth="1"/>
    <col min="12573" max="12800" width="9.1796875" style="81"/>
    <col min="12801" max="12801" width="11.81640625" style="81" customWidth="1"/>
    <col min="12802" max="12803" width="7.81640625" style="81" customWidth="1"/>
    <col min="12804" max="12804" width="1.81640625" style="81" customWidth="1"/>
    <col min="12805" max="12806" width="7.81640625" style="81" customWidth="1"/>
    <col min="12807" max="12807" width="1.81640625" style="81" customWidth="1"/>
    <col min="12808" max="12808" width="6.81640625" style="81" customWidth="1"/>
    <col min="12809" max="12809" width="7.81640625" style="81" customWidth="1"/>
    <col min="12810" max="12810" width="1.81640625" style="81" customWidth="1"/>
    <col min="12811" max="12811" width="6.81640625" style="81" customWidth="1"/>
    <col min="12812" max="12812" width="7.81640625" style="81" customWidth="1"/>
    <col min="12813" max="12813" width="1.81640625" style="81" customWidth="1"/>
    <col min="12814" max="12814" width="6.81640625" style="81" customWidth="1"/>
    <col min="12815" max="12815" width="7.81640625" style="81" customWidth="1"/>
    <col min="12816" max="12816" width="1.81640625" style="81" customWidth="1"/>
    <col min="12817" max="12817" width="6.81640625" style="81" customWidth="1"/>
    <col min="12818" max="12818" width="7.81640625" style="81" customWidth="1"/>
    <col min="12819" max="12819" width="1.81640625" style="81" customWidth="1"/>
    <col min="12820" max="12820" width="6.81640625" style="81" customWidth="1"/>
    <col min="12821" max="12821" width="7.81640625" style="81" customWidth="1"/>
    <col min="12822" max="12822" width="1.81640625" style="81" customWidth="1"/>
    <col min="12823" max="12824" width="7.81640625" style="81" customWidth="1"/>
    <col min="12825" max="12825" width="1.81640625" style="81" customWidth="1"/>
    <col min="12826" max="12826" width="6.81640625" style="81" customWidth="1"/>
    <col min="12827" max="12827" width="7.81640625" style="81" customWidth="1"/>
    <col min="12828" max="12828" width="1.81640625" style="81" customWidth="1"/>
    <col min="12829" max="13056" width="9.1796875" style="81"/>
    <col min="13057" max="13057" width="11.81640625" style="81" customWidth="1"/>
    <col min="13058" max="13059" width="7.81640625" style="81" customWidth="1"/>
    <col min="13060" max="13060" width="1.81640625" style="81" customWidth="1"/>
    <col min="13061" max="13062" width="7.81640625" style="81" customWidth="1"/>
    <col min="13063" max="13063" width="1.81640625" style="81" customWidth="1"/>
    <col min="13064" max="13064" width="6.81640625" style="81" customWidth="1"/>
    <col min="13065" max="13065" width="7.81640625" style="81" customWidth="1"/>
    <col min="13066" max="13066" width="1.81640625" style="81" customWidth="1"/>
    <col min="13067" max="13067" width="6.81640625" style="81" customWidth="1"/>
    <col min="13068" max="13068" width="7.81640625" style="81" customWidth="1"/>
    <col min="13069" max="13069" width="1.81640625" style="81" customWidth="1"/>
    <col min="13070" max="13070" width="6.81640625" style="81" customWidth="1"/>
    <col min="13071" max="13071" width="7.81640625" style="81" customWidth="1"/>
    <col min="13072" max="13072" width="1.81640625" style="81" customWidth="1"/>
    <col min="13073" max="13073" width="6.81640625" style="81" customWidth="1"/>
    <col min="13074" max="13074" width="7.81640625" style="81" customWidth="1"/>
    <col min="13075" max="13075" width="1.81640625" style="81" customWidth="1"/>
    <col min="13076" max="13076" width="6.81640625" style="81" customWidth="1"/>
    <col min="13077" max="13077" width="7.81640625" style="81" customWidth="1"/>
    <col min="13078" max="13078" width="1.81640625" style="81" customWidth="1"/>
    <col min="13079" max="13080" width="7.81640625" style="81" customWidth="1"/>
    <col min="13081" max="13081" width="1.81640625" style="81" customWidth="1"/>
    <col min="13082" max="13082" width="6.81640625" style="81" customWidth="1"/>
    <col min="13083" max="13083" width="7.81640625" style="81" customWidth="1"/>
    <col min="13084" max="13084" width="1.81640625" style="81" customWidth="1"/>
    <col min="13085" max="13312" width="9.1796875" style="81"/>
    <col min="13313" max="13313" width="11.81640625" style="81" customWidth="1"/>
    <col min="13314" max="13315" width="7.81640625" style="81" customWidth="1"/>
    <col min="13316" max="13316" width="1.81640625" style="81" customWidth="1"/>
    <col min="13317" max="13318" width="7.81640625" style="81" customWidth="1"/>
    <col min="13319" max="13319" width="1.81640625" style="81" customWidth="1"/>
    <col min="13320" max="13320" width="6.81640625" style="81" customWidth="1"/>
    <col min="13321" max="13321" width="7.81640625" style="81" customWidth="1"/>
    <col min="13322" max="13322" width="1.81640625" style="81" customWidth="1"/>
    <col min="13323" max="13323" width="6.81640625" style="81" customWidth="1"/>
    <col min="13324" max="13324" width="7.81640625" style="81" customWidth="1"/>
    <col min="13325" max="13325" width="1.81640625" style="81" customWidth="1"/>
    <col min="13326" max="13326" width="6.81640625" style="81" customWidth="1"/>
    <col min="13327" max="13327" width="7.81640625" style="81" customWidth="1"/>
    <col min="13328" max="13328" width="1.81640625" style="81" customWidth="1"/>
    <col min="13329" max="13329" width="6.81640625" style="81" customWidth="1"/>
    <col min="13330" max="13330" width="7.81640625" style="81" customWidth="1"/>
    <col min="13331" max="13331" width="1.81640625" style="81" customWidth="1"/>
    <col min="13332" max="13332" width="6.81640625" style="81" customWidth="1"/>
    <col min="13333" max="13333" width="7.81640625" style="81" customWidth="1"/>
    <col min="13334" max="13334" width="1.81640625" style="81" customWidth="1"/>
    <col min="13335" max="13336" width="7.81640625" style="81" customWidth="1"/>
    <col min="13337" max="13337" width="1.81640625" style="81" customWidth="1"/>
    <col min="13338" max="13338" width="6.81640625" style="81" customWidth="1"/>
    <col min="13339" max="13339" width="7.81640625" style="81" customWidth="1"/>
    <col min="13340" max="13340" width="1.81640625" style="81" customWidth="1"/>
    <col min="13341" max="13568" width="9.1796875" style="81"/>
    <col min="13569" max="13569" width="11.81640625" style="81" customWidth="1"/>
    <col min="13570" max="13571" width="7.81640625" style="81" customWidth="1"/>
    <col min="13572" max="13572" width="1.81640625" style="81" customWidth="1"/>
    <col min="13573" max="13574" width="7.81640625" style="81" customWidth="1"/>
    <col min="13575" max="13575" width="1.81640625" style="81" customWidth="1"/>
    <col min="13576" max="13576" width="6.81640625" style="81" customWidth="1"/>
    <col min="13577" max="13577" width="7.81640625" style="81" customWidth="1"/>
    <col min="13578" max="13578" width="1.81640625" style="81" customWidth="1"/>
    <col min="13579" max="13579" width="6.81640625" style="81" customWidth="1"/>
    <col min="13580" max="13580" width="7.81640625" style="81" customWidth="1"/>
    <col min="13581" max="13581" width="1.81640625" style="81" customWidth="1"/>
    <col min="13582" max="13582" width="6.81640625" style="81" customWidth="1"/>
    <col min="13583" max="13583" width="7.81640625" style="81" customWidth="1"/>
    <col min="13584" max="13584" width="1.81640625" style="81" customWidth="1"/>
    <col min="13585" max="13585" width="6.81640625" style="81" customWidth="1"/>
    <col min="13586" max="13586" width="7.81640625" style="81" customWidth="1"/>
    <col min="13587" max="13587" width="1.81640625" style="81" customWidth="1"/>
    <col min="13588" max="13588" width="6.81640625" style="81" customWidth="1"/>
    <col min="13589" max="13589" width="7.81640625" style="81" customWidth="1"/>
    <col min="13590" max="13590" width="1.81640625" style="81" customWidth="1"/>
    <col min="13591" max="13592" width="7.81640625" style="81" customWidth="1"/>
    <col min="13593" max="13593" width="1.81640625" style="81" customWidth="1"/>
    <col min="13594" max="13594" width="6.81640625" style="81" customWidth="1"/>
    <col min="13595" max="13595" width="7.81640625" style="81" customWidth="1"/>
    <col min="13596" max="13596" width="1.81640625" style="81" customWidth="1"/>
    <col min="13597" max="13824" width="9.1796875" style="81"/>
    <col min="13825" max="13825" width="11.81640625" style="81" customWidth="1"/>
    <col min="13826" max="13827" width="7.81640625" style="81" customWidth="1"/>
    <col min="13828" max="13828" width="1.81640625" style="81" customWidth="1"/>
    <col min="13829" max="13830" width="7.81640625" style="81" customWidth="1"/>
    <col min="13831" max="13831" width="1.81640625" style="81" customWidth="1"/>
    <col min="13832" max="13832" width="6.81640625" style="81" customWidth="1"/>
    <col min="13833" max="13833" width="7.81640625" style="81" customWidth="1"/>
    <col min="13834" max="13834" width="1.81640625" style="81" customWidth="1"/>
    <col min="13835" max="13835" width="6.81640625" style="81" customWidth="1"/>
    <col min="13836" max="13836" width="7.81640625" style="81" customWidth="1"/>
    <col min="13837" max="13837" width="1.81640625" style="81" customWidth="1"/>
    <col min="13838" max="13838" width="6.81640625" style="81" customWidth="1"/>
    <col min="13839" max="13839" width="7.81640625" style="81" customWidth="1"/>
    <col min="13840" max="13840" width="1.81640625" style="81" customWidth="1"/>
    <col min="13841" max="13841" width="6.81640625" style="81" customWidth="1"/>
    <col min="13842" max="13842" width="7.81640625" style="81" customWidth="1"/>
    <col min="13843" max="13843" width="1.81640625" style="81" customWidth="1"/>
    <col min="13844" max="13844" width="6.81640625" style="81" customWidth="1"/>
    <col min="13845" max="13845" width="7.81640625" style="81" customWidth="1"/>
    <col min="13846" max="13846" width="1.81640625" style="81" customWidth="1"/>
    <col min="13847" max="13848" width="7.81640625" style="81" customWidth="1"/>
    <col min="13849" max="13849" width="1.81640625" style="81" customWidth="1"/>
    <col min="13850" max="13850" width="6.81640625" style="81" customWidth="1"/>
    <col min="13851" max="13851" width="7.81640625" style="81" customWidth="1"/>
    <col min="13852" max="13852" width="1.81640625" style="81" customWidth="1"/>
    <col min="13853" max="14080" width="9.1796875" style="81"/>
    <col min="14081" max="14081" width="11.81640625" style="81" customWidth="1"/>
    <col min="14082" max="14083" width="7.81640625" style="81" customWidth="1"/>
    <col min="14084" max="14084" width="1.81640625" style="81" customWidth="1"/>
    <col min="14085" max="14086" width="7.81640625" style="81" customWidth="1"/>
    <col min="14087" max="14087" width="1.81640625" style="81" customWidth="1"/>
    <col min="14088" max="14088" width="6.81640625" style="81" customWidth="1"/>
    <col min="14089" max="14089" width="7.81640625" style="81" customWidth="1"/>
    <col min="14090" max="14090" width="1.81640625" style="81" customWidth="1"/>
    <col min="14091" max="14091" width="6.81640625" style="81" customWidth="1"/>
    <col min="14092" max="14092" width="7.81640625" style="81" customWidth="1"/>
    <col min="14093" max="14093" width="1.81640625" style="81" customWidth="1"/>
    <col min="14094" max="14094" width="6.81640625" style="81" customWidth="1"/>
    <col min="14095" max="14095" width="7.81640625" style="81" customWidth="1"/>
    <col min="14096" max="14096" width="1.81640625" style="81" customWidth="1"/>
    <col min="14097" max="14097" width="6.81640625" style="81" customWidth="1"/>
    <col min="14098" max="14098" width="7.81640625" style="81" customWidth="1"/>
    <col min="14099" max="14099" width="1.81640625" style="81" customWidth="1"/>
    <col min="14100" max="14100" width="6.81640625" style="81" customWidth="1"/>
    <col min="14101" max="14101" width="7.81640625" style="81" customWidth="1"/>
    <col min="14102" max="14102" width="1.81640625" style="81" customWidth="1"/>
    <col min="14103" max="14104" width="7.81640625" style="81" customWidth="1"/>
    <col min="14105" max="14105" width="1.81640625" style="81" customWidth="1"/>
    <col min="14106" max="14106" width="6.81640625" style="81" customWidth="1"/>
    <col min="14107" max="14107" width="7.81640625" style="81" customWidth="1"/>
    <col min="14108" max="14108" width="1.81640625" style="81" customWidth="1"/>
    <col min="14109" max="14336" width="9.1796875" style="81"/>
    <col min="14337" max="14337" width="11.81640625" style="81" customWidth="1"/>
    <col min="14338" max="14339" width="7.81640625" style="81" customWidth="1"/>
    <col min="14340" max="14340" width="1.81640625" style="81" customWidth="1"/>
    <col min="14341" max="14342" width="7.81640625" style="81" customWidth="1"/>
    <col min="14343" max="14343" width="1.81640625" style="81" customWidth="1"/>
    <col min="14344" max="14344" width="6.81640625" style="81" customWidth="1"/>
    <col min="14345" max="14345" width="7.81640625" style="81" customWidth="1"/>
    <col min="14346" max="14346" width="1.81640625" style="81" customWidth="1"/>
    <col min="14347" max="14347" width="6.81640625" style="81" customWidth="1"/>
    <col min="14348" max="14348" width="7.81640625" style="81" customWidth="1"/>
    <col min="14349" max="14349" width="1.81640625" style="81" customWidth="1"/>
    <col min="14350" max="14350" width="6.81640625" style="81" customWidth="1"/>
    <col min="14351" max="14351" width="7.81640625" style="81" customWidth="1"/>
    <col min="14352" max="14352" width="1.81640625" style="81" customWidth="1"/>
    <col min="14353" max="14353" width="6.81640625" style="81" customWidth="1"/>
    <col min="14354" max="14354" width="7.81640625" style="81" customWidth="1"/>
    <col min="14355" max="14355" width="1.81640625" style="81" customWidth="1"/>
    <col min="14356" max="14356" width="6.81640625" style="81" customWidth="1"/>
    <col min="14357" max="14357" width="7.81640625" style="81" customWidth="1"/>
    <col min="14358" max="14358" width="1.81640625" style="81" customWidth="1"/>
    <col min="14359" max="14360" width="7.81640625" style="81" customWidth="1"/>
    <col min="14361" max="14361" width="1.81640625" style="81" customWidth="1"/>
    <col min="14362" max="14362" width="6.81640625" style="81" customWidth="1"/>
    <col min="14363" max="14363" width="7.81640625" style="81" customWidth="1"/>
    <col min="14364" max="14364" width="1.81640625" style="81" customWidth="1"/>
    <col min="14365" max="14592" width="9.1796875" style="81"/>
    <col min="14593" max="14593" width="11.81640625" style="81" customWidth="1"/>
    <col min="14594" max="14595" width="7.81640625" style="81" customWidth="1"/>
    <col min="14596" max="14596" width="1.81640625" style="81" customWidth="1"/>
    <col min="14597" max="14598" width="7.81640625" style="81" customWidth="1"/>
    <col min="14599" max="14599" width="1.81640625" style="81" customWidth="1"/>
    <col min="14600" max="14600" width="6.81640625" style="81" customWidth="1"/>
    <col min="14601" max="14601" width="7.81640625" style="81" customWidth="1"/>
    <col min="14602" max="14602" width="1.81640625" style="81" customWidth="1"/>
    <col min="14603" max="14603" width="6.81640625" style="81" customWidth="1"/>
    <col min="14604" max="14604" width="7.81640625" style="81" customWidth="1"/>
    <col min="14605" max="14605" width="1.81640625" style="81" customWidth="1"/>
    <col min="14606" max="14606" width="6.81640625" style="81" customWidth="1"/>
    <col min="14607" max="14607" width="7.81640625" style="81" customWidth="1"/>
    <col min="14608" max="14608" width="1.81640625" style="81" customWidth="1"/>
    <col min="14609" max="14609" width="6.81640625" style="81" customWidth="1"/>
    <col min="14610" max="14610" width="7.81640625" style="81" customWidth="1"/>
    <col min="14611" max="14611" width="1.81640625" style="81" customWidth="1"/>
    <col min="14612" max="14612" width="6.81640625" style="81" customWidth="1"/>
    <col min="14613" max="14613" width="7.81640625" style="81" customWidth="1"/>
    <col min="14614" max="14614" width="1.81640625" style="81" customWidth="1"/>
    <col min="14615" max="14616" width="7.81640625" style="81" customWidth="1"/>
    <col min="14617" max="14617" width="1.81640625" style="81" customWidth="1"/>
    <col min="14618" max="14618" width="6.81640625" style="81" customWidth="1"/>
    <col min="14619" max="14619" width="7.81640625" style="81" customWidth="1"/>
    <col min="14620" max="14620" width="1.81640625" style="81" customWidth="1"/>
    <col min="14621" max="14848" width="9.1796875" style="81"/>
    <col min="14849" max="14849" width="11.81640625" style="81" customWidth="1"/>
    <col min="14850" max="14851" width="7.81640625" style="81" customWidth="1"/>
    <col min="14852" max="14852" width="1.81640625" style="81" customWidth="1"/>
    <col min="14853" max="14854" width="7.81640625" style="81" customWidth="1"/>
    <col min="14855" max="14855" width="1.81640625" style="81" customWidth="1"/>
    <col min="14856" max="14856" width="6.81640625" style="81" customWidth="1"/>
    <col min="14857" max="14857" width="7.81640625" style="81" customWidth="1"/>
    <col min="14858" max="14858" width="1.81640625" style="81" customWidth="1"/>
    <col min="14859" max="14859" width="6.81640625" style="81" customWidth="1"/>
    <col min="14860" max="14860" width="7.81640625" style="81" customWidth="1"/>
    <col min="14861" max="14861" width="1.81640625" style="81" customWidth="1"/>
    <col min="14862" max="14862" width="6.81640625" style="81" customWidth="1"/>
    <col min="14863" max="14863" width="7.81640625" style="81" customWidth="1"/>
    <col min="14864" max="14864" width="1.81640625" style="81" customWidth="1"/>
    <col min="14865" max="14865" width="6.81640625" style="81" customWidth="1"/>
    <col min="14866" max="14866" width="7.81640625" style="81" customWidth="1"/>
    <col min="14867" max="14867" width="1.81640625" style="81" customWidth="1"/>
    <col min="14868" max="14868" width="6.81640625" style="81" customWidth="1"/>
    <col min="14869" max="14869" width="7.81640625" style="81" customWidth="1"/>
    <col min="14870" max="14870" width="1.81640625" style="81" customWidth="1"/>
    <col min="14871" max="14872" width="7.81640625" style="81" customWidth="1"/>
    <col min="14873" max="14873" width="1.81640625" style="81" customWidth="1"/>
    <col min="14874" max="14874" width="6.81640625" style="81" customWidth="1"/>
    <col min="14875" max="14875" width="7.81640625" style="81" customWidth="1"/>
    <col min="14876" max="14876" width="1.81640625" style="81" customWidth="1"/>
    <col min="14877" max="15104" width="9.1796875" style="81"/>
    <col min="15105" max="15105" width="11.81640625" style="81" customWidth="1"/>
    <col min="15106" max="15107" width="7.81640625" style="81" customWidth="1"/>
    <col min="15108" max="15108" width="1.81640625" style="81" customWidth="1"/>
    <col min="15109" max="15110" width="7.81640625" style="81" customWidth="1"/>
    <col min="15111" max="15111" width="1.81640625" style="81" customWidth="1"/>
    <col min="15112" max="15112" width="6.81640625" style="81" customWidth="1"/>
    <col min="15113" max="15113" width="7.81640625" style="81" customWidth="1"/>
    <col min="15114" max="15114" width="1.81640625" style="81" customWidth="1"/>
    <col min="15115" max="15115" width="6.81640625" style="81" customWidth="1"/>
    <col min="15116" max="15116" width="7.81640625" style="81" customWidth="1"/>
    <col min="15117" max="15117" width="1.81640625" style="81" customWidth="1"/>
    <col min="15118" max="15118" width="6.81640625" style="81" customWidth="1"/>
    <col min="15119" max="15119" width="7.81640625" style="81" customWidth="1"/>
    <col min="15120" max="15120" width="1.81640625" style="81" customWidth="1"/>
    <col min="15121" max="15121" width="6.81640625" style="81" customWidth="1"/>
    <col min="15122" max="15122" width="7.81640625" style="81" customWidth="1"/>
    <col min="15123" max="15123" width="1.81640625" style="81" customWidth="1"/>
    <col min="15124" max="15124" width="6.81640625" style="81" customWidth="1"/>
    <col min="15125" max="15125" width="7.81640625" style="81" customWidth="1"/>
    <col min="15126" max="15126" width="1.81640625" style="81" customWidth="1"/>
    <col min="15127" max="15128" width="7.81640625" style="81" customWidth="1"/>
    <col min="15129" max="15129" width="1.81640625" style="81" customWidth="1"/>
    <col min="15130" max="15130" width="6.81640625" style="81" customWidth="1"/>
    <col min="15131" max="15131" width="7.81640625" style="81" customWidth="1"/>
    <col min="15132" max="15132" width="1.81640625" style="81" customWidth="1"/>
    <col min="15133" max="15360" width="9.1796875" style="81"/>
    <col min="15361" max="15361" width="11.81640625" style="81" customWidth="1"/>
    <col min="15362" max="15363" width="7.81640625" style="81" customWidth="1"/>
    <col min="15364" max="15364" width="1.81640625" style="81" customWidth="1"/>
    <col min="15365" max="15366" width="7.81640625" style="81" customWidth="1"/>
    <col min="15367" max="15367" width="1.81640625" style="81" customWidth="1"/>
    <col min="15368" max="15368" width="6.81640625" style="81" customWidth="1"/>
    <col min="15369" max="15369" width="7.81640625" style="81" customWidth="1"/>
    <col min="15370" max="15370" width="1.81640625" style="81" customWidth="1"/>
    <col min="15371" max="15371" width="6.81640625" style="81" customWidth="1"/>
    <col min="15372" max="15372" width="7.81640625" style="81" customWidth="1"/>
    <col min="15373" max="15373" width="1.81640625" style="81" customWidth="1"/>
    <col min="15374" max="15374" width="6.81640625" style="81" customWidth="1"/>
    <col min="15375" max="15375" width="7.81640625" style="81" customWidth="1"/>
    <col min="15376" max="15376" width="1.81640625" style="81" customWidth="1"/>
    <col min="15377" max="15377" width="6.81640625" style="81" customWidth="1"/>
    <col min="15378" max="15378" width="7.81640625" style="81" customWidth="1"/>
    <col min="15379" max="15379" width="1.81640625" style="81" customWidth="1"/>
    <col min="15380" max="15380" width="6.81640625" style="81" customWidth="1"/>
    <col min="15381" max="15381" width="7.81640625" style="81" customWidth="1"/>
    <col min="15382" max="15382" width="1.81640625" style="81" customWidth="1"/>
    <col min="15383" max="15384" width="7.81640625" style="81" customWidth="1"/>
    <col min="15385" max="15385" width="1.81640625" style="81" customWidth="1"/>
    <col min="15386" max="15386" width="6.81640625" style="81" customWidth="1"/>
    <col min="15387" max="15387" width="7.81640625" style="81" customWidth="1"/>
    <col min="15388" max="15388" width="1.81640625" style="81" customWidth="1"/>
    <col min="15389" max="15616" width="9.1796875" style="81"/>
    <col min="15617" max="15617" width="11.81640625" style="81" customWidth="1"/>
    <col min="15618" max="15619" width="7.81640625" style="81" customWidth="1"/>
    <col min="15620" max="15620" width="1.81640625" style="81" customWidth="1"/>
    <col min="15621" max="15622" width="7.81640625" style="81" customWidth="1"/>
    <col min="15623" max="15623" width="1.81640625" style="81" customWidth="1"/>
    <col min="15624" max="15624" width="6.81640625" style="81" customWidth="1"/>
    <col min="15625" max="15625" width="7.81640625" style="81" customWidth="1"/>
    <col min="15626" max="15626" width="1.81640625" style="81" customWidth="1"/>
    <col min="15627" max="15627" width="6.81640625" style="81" customWidth="1"/>
    <col min="15628" max="15628" width="7.81640625" style="81" customWidth="1"/>
    <col min="15629" max="15629" width="1.81640625" style="81" customWidth="1"/>
    <col min="15630" max="15630" width="6.81640625" style="81" customWidth="1"/>
    <col min="15631" max="15631" width="7.81640625" style="81" customWidth="1"/>
    <col min="15632" max="15632" width="1.81640625" style="81" customWidth="1"/>
    <col min="15633" max="15633" width="6.81640625" style="81" customWidth="1"/>
    <col min="15634" max="15634" width="7.81640625" style="81" customWidth="1"/>
    <col min="15635" max="15635" width="1.81640625" style="81" customWidth="1"/>
    <col min="15636" max="15636" width="6.81640625" style="81" customWidth="1"/>
    <col min="15637" max="15637" width="7.81640625" style="81" customWidth="1"/>
    <col min="15638" max="15638" width="1.81640625" style="81" customWidth="1"/>
    <col min="15639" max="15640" width="7.81640625" style="81" customWidth="1"/>
    <col min="15641" max="15641" width="1.81640625" style="81" customWidth="1"/>
    <col min="15642" max="15642" width="6.81640625" style="81" customWidth="1"/>
    <col min="15643" max="15643" width="7.81640625" style="81" customWidth="1"/>
    <col min="15644" max="15644" width="1.81640625" style="81" customWidth="1"/>
    <col min="15645" max="15872" width="9.1796875" style="81"/>
    <col min="15873" max="15873" width="11.81640625" style="81" customWidth="1"/>
    <col min="15874" max="15875" width="7.81640625" style="81" customWidth="1"/>
    <col min="15876" max="15876" width="1.81640625" style="81" customWidth="1"/>
    <col min="15877" max="15878" width="7.81640625" style="81" customWidth="1"/>
    <col min="15879" max="15879" width="1.81640625" style="81" customWidth="1"/>
    <col min="15880" max="15880" width="6.81640625" style="81" customWidth="1"/>
    <col min="15881" max="15881" width="7.81640625" style="81" customWidth="1"/>
    <col min="15882" max="15882" width="1.81640625" style="81" customWidth="1"/>
    <col min="15883" max="15883" width="6.81640625" style="81" customWidth="1"/>
    <col min="15884" max="15884" width="7.81640625" style="81" customWidth="1"/>
    <col min="15885" max="15885" width="1.81640625" style="81" customWidth="1"/>
    <col min="15886" max="15886" width="6.81640625" style="81" customWidth="1"/>
    <col min="15887" max="15887" width="7.81640625" style="81" customWidth="1"/>
    <col min="15888" max="15888" width="1.81640625" style="81" customWidth="1"/>
    <col min="15889" max="15889" width="6.81640625" style="81" customWidth="1"/>
    <col min="15890" max="15890" width="7.81640625" style="81" customWidth="1"/>
    <col min="15891" max="15891" width="1.81640625" style="81" customWidth="1"/>
    <col min="15892" max="15892" width="6.81640625" style="81" customWidth="1"/>
    <col min="15893" max="15893" width="7.81640625" style="81" customWidth="1"/>
    <col min="15894" max="15894" width="1.81640625" style="81" customWidth="1"/>
    <col min="15895" max="15896" width="7.81640625" style="81" customWidth="1"/>
    <col min="15897" max="15897" width="1.81640625" style="81" customWidth="1"/>
    <col min="15898" max="15898" width="6.81640625" style="81" customWidth="1"/>
    <col min="15899" max="15899" width="7.81640625" style="81" customWidth="1"/>
    <col min="15900" max="15900" width="1.81640625" style="81" customWidth="1"/>
    <col min="15901" max="16128" width="9.1796875" style="81"/>
    <col min="16129" max="16129" width="11.81640625" style="81" customWidth="1"/>
    <col min="16130" max="16131" width="7.81640625" style="81" customWidth="1"/>
    <col min="16132" max="16132" width="1.81640625" style="81" customWidth="1"/>
    <col min="16133" max="16134" width="7.81640625" style="81" customWidth="1"/>
    <col min="16135" max="16135" width="1.81640625" style="81" customWidth="1"/>
    <col min="16136" max="16136" width="6.81640625" style="81" customWidth="1"/>
    <col min="16137" max="16137" width="7.81640625" style="81" customWidth="1"/>
    <col min="16138" max="16138" width="1.81640625" style="81" customWidth="1"/>
    <col min="16139" max="16139" width="6.81640625" style="81" customWidth="1"/>
    <col min="16140" max="16140" width="7.81640625" style="81" customWidth="1"/>
    <col min="16141" max="16141" width="1.81640625" style="81" customWidth="1"/>
    <col min="16142" max="16142" width="6.81640625" style="81" customWidth="1"/>
    <col min="16143" max="16143" width="7.81640625" style="81" customWidth="1"/>
    <col min="16144" max="16144" width="1.81640625" style="81" customWidth="1"/>
    <col min="16145" max="16145" width="6.81640625" style="81" customWidth="1"/>
    <col min="16146" max="16146" width="7.81640625" style="81" customWidth="1"/>
    <col min="16147" max="16147" width="1.81640625" style="81" customWidth="1"/>
    <col min="16148" max="16148" width="6.81640625" style="81" customWidth="1"/>
    <col min="16149" max="16149" width="7.81640625" style="81" customWidth="1"/>
    <col min="16150" max="16150" width="1.81640625" style="81" customWidth="1"/>
    <col min="16151" max="16152" width="7.81640625" style="81" customWidth="1"/>
    <col min="16153" max="16153" width="1.81640625" style="81" customWidth="1"/>
    <col min="16154" max="16154" width="6.81640625" style="81" customWidth="1"/>
    <col min="16155" max="16155" width="7.81640625" style="81" customWidth="1"/>
    <col min="16156" max="16156" width="1.81640625" style="81" customWidth="1"/>
    <col min="16157" max="16384" width="9.1796875" style="81"/>
  </cols>
  <sheetData>
    <row r="1" spans="1:28">
      <c r="A1" s="81" t="s">
        <v>451</v>
      </c>
    </row>
    <row r="2" spans="1:28">
      <c r="A2" s="81" t="s">
        <v>452</v>
      </c>
      <c r="E2" s="115"/>
      <c r="F2" s="104"/>
    </row>
    <row r="3" spans="1:28" ht="10.5" customHeight="1"/>
    <row r="4" spans="1:28" ht="13" customHeight="1">
      <c r="A4" s="33" t="s">
        <v>1890</v>
      </c>
    </row>
    <row r="5" spans="1:28" ht="6.75" customHeight="1" thickBot="1">
      <c r="L5" s="88"/>
      <c r="O5" s="88"/>
      <c r="P5" s="88"/>
      <c r="R5" s="88"/>
      <c r="S5" s="88"/>
    </row>
    <row r="6" spans="1:28" ht="13" customHeight="1">
      <c r="A6" s="83"/>
      <c r="B6" s="93"/>
      <c r="C6" s="84"/>
      <c r="D6" s="83"/>
      <c r="E6" s="107"/>
      <c r="F6" s="84"/>
      <c r="G6" s="83"/>
      <c r="H6" s="107"/>
      <c r="I6" s="84"/>
      <c r="J6" s="84"/>
      <c r="K6" s="107"/>
      <c r="L6" s="84"/>
      <c r="M6" s="83"/>
      <c r="N6" s="107"/>
      <c r="O6" s="84"/>
      <c r="P6" s="84"/>
      <c r="Q6" s="107"/>
      <c r="R6" s="84"/>
      <c r="S6" s="84"/>
      <c r="T6" s="84"/>
      <c r="U6" s="84"/>
      <c r="V6" s="84"/>
      <c r="W6" s="84"/>
      <c r="X6" s="84"/>
      <c r="Y6" s="84"/>
      <c r="Z6" s="84"/>
      <c r="AA6" s="84"/>
      <c r="AB6" s="84"/>
    </row>
    <row r="7" spans="1:28" ht="13" customHeight="1">
      <c r="A7" s="94" t="s">
        <v>1293</v>
      </c>
      <c r="B7" s="1094" t="s">
        <v>1195</v>
      </c>
      <c r="C7" s="1094"/>
      <c r="D7" s="94"/>
      <c r="E7" s="1094" t="s">
        <v>1115</v>
      </c>
      <c r="F7" s="1094"/>
      <c r="G7" s="94"/>
      <c r="H7" s="1094" t="s">
        <v>1294</v>
      </c>
      <c r="I7" s="1094"/>
      <c r="J7" s="101"/>
      <c r="K7" s="1094" t="s">
        <v>1295</v>
      </c>
      <c r="L7" s="1094"/>
      <c r="M7" s="94"/>
      <c r="N7" s="1094" t="s">
        <v>1296</v>
      </c>
      <c r="O7" s="1094"/>
      <c r="Q7" s="1096" t="s">
        <v>1297</v>
      </c>
      <c r="R7" s="1094"/>
      <c r="T7" s="1094" t="s">
        <v>1298</v>
      </c>
      <c r="U7" s="1094"/>
      <c r="V7" s="727"/>
      <c r="W7" s="1096" t="s">
        <v>1871</v>
      </c>
      <c r="X7" s="1094"/>
      <c r="Z7" s="1094" t="s">
        <v>1299</v>
      </c>
      <c r="AA7" s="1094"/>
    </row>
    <row r="8" spans="1:28" ht="13" customHeight="1">
      <c r="A8" s="81" t="s">
        <v>1300</v>
      </c>
      <c r="B8" s="186" t="s">
        <v>388</v>
      </c>
      <c r="C8" s="85" t="s">
        <v>389</v>
      </c>
      <c r="D8" s="94"/>
      <c r="E8" s="110" t="s">
        <v>388</v>
      </c>
      <c r="F8" s="85" t="s">
        <v>389</v>
      </c>
      <c r="G8" s="94"/>
      <c r="H8" s="110" t="s">
        <v>388</v>
      </c>
      <c r="I8" s="85" t="s">
        <v>389</v>
      </c>
      <c r="J8" s="85"/>
      <c r="K8" s="110" t="s">
        <v>388</v>
      </c>
      <c r="L8" s="85" t="s">
        <v>389</v>
      </c>
      <c r="M8" s="94"/>
      <c r="N8" s="110" t="s">
        <v>388</v>
      </c>
      <c r="O8" s="85" t="s">
        <v>389</v>
      </c>
      <c r="Q8" s="110" t="s">
        <v>388</v>
      </c>
      <c r="R8" s="85" t="s">
        <v>389</v>
      </c>
      <c r="T8" s="110" t="s">
        <v>388</v>
      </c>
      <c r="U8" s="85" t="s">
        <v>389</v>
      </c>
      <c r="V8" s="111"/>
      <c r="W8" s="110" t="s">
        <v>388</v>
      </c>
      <c r="X8" s="85" t="s">
        <v>389</v>
      </c>
      <c r="Z8" s="110" t="s">
        <v>388</v>
      </c>
      <c r="AA8" s="85" t="s">
        <v>389</v>
      </c>
    </row>
    <row r="9" spans="1:28" ht="13" customHeight="1" thickBot="1">
      <c r="A9" s="86"/>
      <c r="B9" s="98"/>
      <c r="C9" s="82"/>
      <c r="D9" s="86"/>
      <c r="E9" s="113"/>
      <c r="F9" s="82"/>
      <c r="G9" s="86"/>
      <c r="H9" s="113"/>
      <c r="I9" s="82"/>
      <c r="J9" s="82"/>
      <c r="K9" s="113"/>
      <c r="L9" s="82"/>
      <c r="M9" s="86"/>
      <c r="N9" s="113"/>
      <c r="O9" s="82"/>
      <c r="P9" s="82"/>
      <c r="Q9" s="113"/>
      <c r="R9" s="82"/>
      <c r="S9" s="82"/>
      <c r="T9" s="82"/>
      <c r="U9" s="82"/>
      <c r="V9" s="82"/>
      <c r="W9" s="82"/>
      <c r="X9" s="82"/>
      <c r="Y9" s="82"/>
      <c r="Z9" s="82"/>
      <c r="AA9" s="82"/>
      <c r="AB9" s="82"/>
    </row>
    <row r="10" spans="1:28" ht="13" customHeight="1">
      <c r="A10" s="94"/>
      <c r="B10" s="95"/>
      <c r="C10" s="101"/>
      <c r="D10" s="94"/>
      <c r="E10" s="114"/>
      <c r="F10" s="101"/>
      <c r="G10" s="94"/>
      <c r="H10" s="114"/>
      <c r="I10" s="101"/>
      <c r="J10" s="101"/>
      <c r="K10" s="114"/>
      <c r="L10" s="101"/>
      <c r="M10" s="94"/>
      <c r="N10" s="114"/>
      <c r="O10" s="101"/>
      <c r="Q10" s="114"/>
      <c r="R10" s="101"/>
    </row>
    <row r="11" spans="1:28" ht="13" customHeight="1">
      <c r="A11" s="428" t="s">
        <v>148</v>
      </c>
      <c r="B11" s="95">
        <f>IF($A11&lt;&gt;0,SUM(B13:B21),"")</f>
        <v>26433</v>
      </c>
      <c r="C11" s="100">
        <f>IF($A11&lt;&gt;0,SUM(C13:C21),"")</f>
        <v>100</v>
      </c>
      <c r="D11" s="94"/>
      <c r="E11" s="114">
        <f>IF($A11&lt;&gt;0,SUM(E13:E21),"")</f>
        <v>17332</v>
      </c>
      <c r="F11" s="100">
        <f>IF($A11&lt;&gt;0,SUM(F13:F21),"")</f>
        <v>100</v>
      </c>
      <c r="G11" s="94"/>
      <c r="H11" s="114">
        <f>IF($A11&lt;&gt;0,SUM(H13:H21),"")</f>
        <v>2431</v>
      </c>
      <c r="I11" s="100">
        <f>IF($A11&lt;&gt;0,SUM(I13:I21),"")</f>
        <v>100</v>
      </c>
      <c r="J11" s="101"/>
      <c r="K11" s="114">
        <f>IF($A11&lt;&gt;0,SUM(K13:K21),"")</f>
        <v>1725</v>
      </c>
      <c r="L11" s="100">
        <f>IF($A11&lt;&gt;0,SUM(L13:L21),"")</f>
        <v>100</v>
      </c>
      <c r="M11" s="94"/>
      <c r="N11" s="114">
        <f>IF($A11&lt;&gt;0,SUM(N13:N21),"")</f>
        <v>1785</v>
      </c>
      <c r="O11" s="100">
        <f>IF($A11&lt;&gt;0,SUM(O13:O21),"")</f>
        <v>100</v>
      </c>
      <c r="Q11" s="114">
        <f>IF($A11&lt;&gt;0,SUM(Q13:Q21),"")</f>
        <v>1141</v>
      </c>
      <c r="R11" s="100">
        <f>IF($A11&lt;&gt;0,SUM(R13:R21),"")</f>
        <v>100</v>
      </c>
      <c r="T11" s="114">
        <f>IF($A11&lt;&gt;0,SUM(T13:T21),"")</f>
        <v>1120</v>
      </c>
      <c r="U11" s="100">
        <f>IF($A11&lt;&gt;0,SUM(U13:U21),"")</f>
        <v>100</v>
      </c>
      <c r="V11" s="100"/>
      <c r="W11" s="114">
        <f>IF($A11&lt;&gt;0,SUM(W13:W21),"")</f>
        <v>453</v>
      </c>
      <c r="X11" s="100">
        <f>IF($A11&lt;&gt;0,SUM(X13:X21),"")</f>
        <v>100</v>
      </c>
      <c r="Z11" s="114">
        <f>IF($A11&lt;&gt;0,SUM(Z13:Z21),"")</f>
        <v>446</v>
      </c>
      <c r="AA11" s="100">
        <f>IF($A11&lt;&gt;0,SUM(AA13:AA21),"")</f>
        <v>39.821428571428569</v>
      </c>
    </row>
    <row r="12" spans="1:28" ht="13" customHeight="1">
      <c r="A12" s="89"/>
      <c r="B12" s="95" t="str">
        <f>IF(A12&lt;&gt;0,E12+H12+K12+N12+Q12+T12,"")</f>
        <v/>
      </c>
      <c r="C12" s="101" t="str">
        <f>IF($A12&lt;&gt;0,B12/$B$11*100,"")</f>
        <v/>
      </c>
      <c r="D12" s="94"/>
      <c r="E12" s="114"/>
      <c r="F12" s="114" t="str">
        <f>IF(E12&lt;&gt;0,I12+L12+O12+R12+U12,"")</f>
        <v/>
      </c>
      <c r="G12" s="94"/>
      <c r="H12" s="114"/>
      <c r="I12" s="101" t="str">
        <f>IF(A12&lt;&gt;0,H12/B12*100,"")</f>
        <v/>
      </c>
      <c r="J12" s="101"/>
      <c r="K12" s="114"/>
      <c r="L12" s="101" t="str">
        <f>IF(A12&lt;&gt;0,K12/B12*100,"")</f>
        <v/>
      </c>
      <c r="M12" s="94"/>
      <c r="N12" s="114"/>
      <c r="O12" s="101" t="str">
        <f>IF(A12&lt;&gt;0,N12/B12*100,"")</f>
        <v/>
      </c>
      <c r="Q12" s="114"/>
      <c r="R12" s="101" t="str">
        <f>IF(A12&lt;&gt;0,Q12/B12*100,"")</f>
        <v/>
      </c>
      <c r="T12" s="105"/>
      <c r="W12" s="105"/>
      <c r="Z12" s="105"/>
    </row>
    <row r="13" spans="1:28" ht="13" customHeight="1">
      <c r="A13" s="52">
        <v>1</v>
      </c>
      <c r="B13" s="95">
        <f>IF(A13&lt;&gt;"",E13+H13+K13+N13+Q13+T13+W13+Z13,"")</f>
        <v>847</v>
      </c>
      <c r="C13" s="101">
        <f t="shared" ref="C13:C21" si="0">IF($A13&lt;&gt;"",B13/$B$11*100,"")</f>
        <v>3.2043279234290472</v>
      </c>
      <c r="D13" s="94"/>
      <c r="E13" s="879">
        <v>666</v>
      </c>
      <c r="F13" s="101">
        <f t="shared" ref="F13:F21" si="1">IF($A13&lt;&gt;"",E13/$E$11*100,"")</f>
        <v>3.8426032771751677</v>
      </c>
      <c r="G13" s="94"/>
      <c r="H13" s="879">
        <v>44</v>
      </c>
      <c r="I13" s="101">
        <f t="shared" ref="I13:I21" si="2">IF($A13&lt;&gt;"",H13/$H$11*100,"")</f>
        <v>1.809954751131222</v>
      </c>
      <c r="J13" s="101"/>
      <c r="K13" s="879">
        <v>23</v>
      </c>
      <c r="L13" s="101">
        <f t="shared" ref="L13:L21" si="3">IF($A13&lt;&gt;"",K13/$K$11*100,"")</f>
        <v>1.3333333333333335</v>
      </c>
      <c r="M13" s="94"/>
      <c r="N13" s="879">
        <v>46</v>
      </c>
      <c r="O13" s="101">
        <f t="shared" ref="O13:O21" si="4">IF($A13&lt;&gt;"",N13/$N$11*100,"")</f>
        <v>2.5770308123249297</v>
      </c>
      <c r="Q13" s="879">
        <v>13</v>
      </c>
      <c r="R13" s="101">
        <f t="shared" ref="R13:R21" si="5">IF($A13&lt;&gt;"",Q13/$Q$11*100,"")</f>
        <v>1.1393514460999123</v>
      </c>
      <c r="T13" s="879">
        <v>34</v>
      </c>
      <c r="U13" s="101">
        <f>IF($A13&lt;&gt;"",T13/$T$11*100,"")</f>
        <v>3.0357142857142856</v>
      </c>
      <c r="V13" s="101"/>
      <c r="W13" s="879">
        <v>4</v>
      </c>
      <c r="X13" s="101">
        <f>IF($A13&lt;&gt;"",W13/$W$11*100,"")</f>
        <v>0.88300220750551872</v>
      </c>
      <c r="Z13" s="879">
        <v>17</v>
      </c>
      <c r="AA13" s="101">
        <f>IF($A13&lt;&gt;"",Z13/$T$11*100,"")</f>
        <v>1.5178571428571428</v>
      </c>
    </row>
    <row r="14" spans="1:28" ht="13" customHeight="1">
      <c r="A14" s="52"/>
      <c r="B14" s="95" t="str">
        <f t="shared" ref="B14:B26" si="6">IF(A14&lt;&gt;"",E14+H14+K14+N14+Q14+T14+W14+Z14,"")</f>
        <v/>
      </c>
      <c r="C14" s="101" t="str">
        <f t="shared" si="0"/>
        <v/>
      </c>
      <c r="D14" s="94"/>
      <c r="E14" s="879"/>
      <c r="F14" s="101" t="str">
        <f t="shared" si="1"/>
        <v/>
      </c>
      <c r="G14" s="94"/>
      <c r="H14" s="879"/>
      <c r="I14" s="101" t="str">
        <f t="shared" si="2"/>
        <v/>
      </c>
      <c r="J14" s="101"/>
      <c r="K14" s="879"/>
      <c r="L14" s="101" t="str">
        <f t="shared" si="3"/>
        <v/>
      </c>
      <c r="M14" s="94"/>
      <c r="N14" s="879"/>
      <c r="O14" s="101" t="str">
        <f t="shared" si="4"/>
        <v/>
      </c>
      <c r="Q14" s="879"/>
      <c r="R14" s="101" t="str">
        <f t="shared" si="5"/>
        <v/>
      </c>
      <c r="T14" s="879"/>
      <c r="U14" s="101" t="str">
        <f t="shared" ref="U14:U21" si="7">IF($A14&lt;&gt;"",T14/$T$11*100,"")</f>
        <v/>
      </c>
      <c r="V14" s="101"/>
      <c r="W14" s="879"/>
      <c r="X14" s="101" t="str">
        <f t="shared" ref="X14:X21" si="8">IF($A14&lt;&gt;"",W14/$W$11*100,"")</f>
        <v/>
      </c>
      <c r="Z14" s="879"/>
      <c r="AA14" s="101" t="str">
        <f t="shared" ref="AA14:AA21" si="9">IF($A14&lt;&gt;"",Z14/$T$11*100,"")</f>
        <v/>
      </c>
    </row>
    <row r="15" spans="1:28" ht="13" customHeight="1">
      <c r="A15" s="52">
        <v>2</v>
      </c>
      <c r="B15" s="95">
        <f t="shared" si="6"/>
        <v>1011</v>
      </c>
      <c r="C15" s="101">
        <f t="shared" si="0"/>
        <v>3.8247644989218026</v>
      </c>
      <c r="D15" s="94"/>
      <c r="E15" s="879">
        <v>801</v>
      </c>
      <c r="F15" s="101">
        <f t="shared" si="1"/>
        <v>4.6215093468728359</v>
      </c>
      <c r="G15" s="94"/>
      <c r="H15" s="879">
        <v>59</v>
      </c>
      <c r="I15" s="101">
        <f t="shared" si="2"/>
        <v>2.4269847799259567</v>
      </c>
      <c r="J15" s="101"/>
      <c r="K15" s="879">
        <v>30</v>
      </c>
      <c r="L15" s="101">
        <f t="shared" si="3"/>
        <v>1.7391304347826086</v>
      </c>
      <c r="M15" s="94"/>
      <c r="N15" s="879">
        <v>47</v>
      </c>
      <c r="O15" s="101">
        <f t="shared" si="4"/>
        <v>2.6330532212885154</v>
      </c>
      <c r="Q15" s="879">
        <v>22</v>
      </c>
      <c r="R15" s="101">
        <f t="shared" si="5"/>
        <v>1.9281332164767746</v>
      </c>
      <c r="T15" s="879">
        <v>23</v>
      </c>
      <c r="U15" s="101">
        <f t="shared" si="7"/>
        <v>2.0535714285714284</v>
      </c>
      <c r="V15" s="101"/>
      <c r="W15" s="879">
        <v>1</v>
      </c>
      <c r="X15" s="101">
        <f t="shared" si="8"/>
        <v>0.22075055187637968</v>
      </c>
      <c r="Z15" s="879">
        <v>28</v>
      </c>
      <c r="AA15" s="101">
        <f t="shared" si="9"/>
        <v>2.5</v>
      </c>
    </row>
    <row r="16" spans="1:28" ht="13" customHeight="1">
      <c r="A16" s="52"/>
      <c r="B16" s="95" t="str">
        <f t="shared" si="6"/>
        <v/>
      </c>
      <c r="C16" s="101" t="str">
        <f t="shared" si="0"/>
        <v/>
      </c>
      <c r="D16" s="94"/>
      <c r="E16" s="879"/>
      <c r="F16" s="101" t="str">
        <f t="shared" si="1"/>
        <v/>
      </c>
      <c r="G16" s="94"/>
      <c r="H16" s="879"/>
      <c r="I16" s="101" t="str">
        <f t="shared" si="2"/>
        <v/>
      </c>
      <c r="J16" s="101"/>
      <c r="K16" s="879"/>
      <c r="L16" s="101" t="str">
        <f t="shared" si="3"/>
        <v/>
      </c>
      <c r="M16" s="94"/>
      <c r="N16" s="879"/>
      <c r="O16" s="101" t="str">
        <f t="shared" si="4"/>
        <v/>
      </c>
      <c r="Q16" s="879"/>
      <c r="R16" s="101" t="str">
        <f t="shared" si="5"/>
        <v/>
      </c>
      <c r="T16" s="879"/>
      <c r="U16" s="101" t="str">
        <f t="shared" si="7"/>
        <v/>
      </c>
      <c r="V16" s="101"/>
      <c r="W16" s="879"/>
      <c r="X16" s="101" t="str">
        <f t="shared" si="8"/>
        <v/>
      </c>
      <c r="Z16" s="879"/>
      <c r="AA16" s="101" t="str">
        <f t="shared" si="9"/>
        <v/>
      </c>
    </row>
    <row r="17" spans="1:233" ht="13" customHeight="1">
      <c r="A17" s="52">
        <v>3</v>
      </c>
      <c r="B17" s="95">
        <f t="shared" si="6"/>
        <v>1361</v>
      </c>
      <c r="C17" s="101">
        <f t="shared" si="0"/>
        <v>5.148866946619755</v>
      </c>
      <c r="D17" s="94"/>
      <c r="E17" s="879">
        <v>962</v>
      </c>
      <c r="F17" s="101">
        <f t="shared" si="1"/>
        <v>5.5504269559196864</v>
      </c>
      <c r="G17" s="193"/>
      <c r="H17" s="879">
        <v>112</v>
      </c>
      <c r="I17" s="101">
        <f t="shared" si="2"/>
        <v>4.607157548334019</v>
      </c>
      <c r="J17" s="377"/>
      <c r="K17" s="879">
        <v>88</v>
      </c>
      <c r="L17" s="101">
        <f t="shared" si="3"/>
        <v>5.1014492753623184</v>
      </c>
      <c r="M17" s="193"/>
      <c r="N17" s="879">
        <v>71</v>
      </c>
      <c r="O17" s="101">
        <f t="shared" si="4"/>
        <v>3.9775910364145655</v>
      </c>
      <c r="P17" s="68"/>
      <c r="Q17" s="879">
        <v>37</v>
      </c>
      <c r="R17" s="101">
        <f t="shared" si="5"/>
        <v>3.2427695004382118</v>
      </c>
      <c r="T17" s="879">
        <v>44</v>
      </c>
      <c r="U17" s="101">
        <f t="shared" si="7"/>
        <v>3.9285714285714284</v>
      </c>
      <c r="V17" s="101"/>
      <c r="W17" s="879">
        <v>10</v>
      </c>
      <c r="X17" s="101">
        <f t="shared" si="8"/>
        <v>2.2075055187637971</v>
      </c>
      <c r="Z17" s="879">
        <v>37</v>
      </c>
      <c r="AA17" s="101">
        <f t="shared" si="9"/>
        <v>3.3035714285714288</v>
      </c>
    </row>
    <row r="18" spans="1:233" ht="13" customHeight="1">
      <c r="A18" s="52"/>
      <c r="B18" s="95" t="str">
        <f t="shared" si="6"/>
        <v/>
      </c>
      <c r="C18" s="101" t="str">
        <f t="shared" si="0"/>
        <v/>
      </c>
      <c r="D18" s="94"/>
      <c r="E18" s="879"/>
      <c r="F18" s="101" t="str">
        <f t="shared" si="1"/>
        <v/>
      </c>
      <c r="G18" s="193"/>
      <c r="H18" s="879"/>
      <c r="I18" s="101" t="str">
        <f t="shared" si="2"/>
        <v/>
      </c>
      <c r="J18" s="377"/>
      <c r="K18" s="879"/>
      <c r="L18" s="101" t="str">
        <f t="shared" si="3"/>
        <v/>
      </c>
      <c r="M18" s="193"/>
      <c r="N18" s="879"/>
      <c r="O18" s="101" t="str">
        <f t="shared" si="4"/>
        <v/>
      </c>
      <c r="P18" s="68"/>
      <c r="Q18" s="879"/>
      <c r="R18" s="101" t="str">
        <f t="shared" si="5"/>
        <v/>
      </c>
      <c r="T18" s="879"/>
      <c r="U18" s="101" t="str">
        <f t="shared" si="7"/>
        <v/>
      </c>
      <c r="V18" s="101"/>
      <c r="W18" s="879"/>
      <c r="X18" s="101" t="str">
        <f t="shared" si="8"/>
        <v/>
      </c>
      <c r="Z18" s="879"/>
      <c r="AA18" s="101" t="str">
        <f t="shared" si="9"/>
        <v/>
      </c>
    </row>
    <row r="19" spans="1:233" ht="13" customHeight="1">
      <c r="A19" s="52">
        <v>4</v>
      </c>
      <c r="B19" s="95">
        <f t="shared" si="6"/>
        <v>6176</v>
      </c>
      <c r="C19" s="101">
        <f t="shared" si="0"/>
        <v>23.364733477093029</v>
      </c>
      <c r="D19" s="94"/>
      <c r="E19" s="879">
        <v>5055</v>
      </c>
      <c r="F19" s="101">
        <f t="shared" si="1"/>
        <v>29.165705054234941</v>
      </c>
      <c r="G19" s="193"/>
      <c r="H19" s="879">
        <v>350</v>
      </c>
      <c r="I19" s="101">
        <f t="shared" si="2"/>
        <v>14.397367338543809</v>
      </c>
      <c r="J19" s="377"/>
      <c r="K19" s="879">
        <v>168</v>
      </c>
      <c r="L19" s="101">
        <f t="shared" si="3"/>
        <v>9.7391304347826093</v>
      </c>
      <c r="M19" s="193"/>
      <c r="N19" s="879">
        <v>221</v>
      </c>
      <c r="O19" s="101">
        <f t="shared" si="4"/>
        <v>12.380952380952381</v>
      </c>
      <c r="P19" s="68"/>
      <c r="Q19" s="879">
        <v>110</v>
      </c>
      <c r="R19" s="101">
        <f t="shared" si="5"/>
        <v>9.6406660823838735</v>
      </c>
      <c r="T19" s="879">
        <v>138</v>
      </c>
      <c r="U19" s="101">
        <f t="shared" si="7"/>
        <v>12.321428571428573</v>
      </c>
      <c r="V19" s="101"/>
      <c r="W19" s="879">
        <v>16</v>
      </c>
      <c r="X19" s="101">
        <f t="shared" si="8"/>
        <v>3.5320088300220749</v>
      </c>
      <c r="Z19" s="879">
        <v>118</v>
      </c>
      <c r="AA19" s="101">
        <f t="shared" si="9"/>
        <v>10.535714285714286</v>
      </c>
    </row>
    <row r="20" spans="1:233" ht="13" customHeight="1">
      <c r="A20" s="52"/>
      <c r="B20" s="95" t="str">
        <f t="shared" si="6"/>
        <v/>
      </c>
      <c r="C20" s="101" t="str">
        <f t="shared" si="0"/>
        <v/>
      </c>
      <c r="D20" s="94"/>
      <c r="E20" s="879"/>
      <c r="F20" s="101" t="str">
        <f t="shared" si="1"/>
        <v/>
      </c>
      <c r="G20" s="94"/>
      <c r="H20" s="879"/>
      <c r="I20" s="101" t="str">
        <f t="shared" si="2"/>
        <v/>
      </c>
      <c r="J20" s="101"/>
      <c r="K20" s="879"/>
      <c r="L20" s="101" t="str">
        <f t="shared" si="3"/>
        <v/>
      </c>
      <c r="M20" s="94"/>
      <c r="N20" s="879"/>
      <c r="O20" s="101" t="str">
        <f t="shared" si="4"/>
        <v/>
      </c>
      <c r="Q20" s="879"/>
      <c r="R20" s="101" t="str">
        <f t="shared" si="5"/>
        <v/>
      </c>
      <c r="T20" s="879"/>
      <c r="U20" s="101" t="str">
        <f t="shared" si="7"/>
        <v/>
      </c>
      <c r="V20" s="101"/>
      <c r="W20" s="879"/>
      <c r="X20" s="101" t="str">
        <f t="shared" si="8"/>
        <v/>
      </c>
      <c r="Z20" s="879"/>
      <c r="AA20" s="101" t="str">
        <f t="shared" si="9"/>
        <v/>
      </c>
    </row>
    <row r="21" spans="1:233" ht="13" customHeight="1">
      <c r="A21" s="52">
        <v>5</v>
      </c>
      <c r="B21" s="95">
        <f t="shared" si="6"/>
        <v>17038</v>
      </c>
      <c r="C21" s="101">
        <f t="shared" si="0"/>
        <v>64.45730715393637</v>
      </c>
      <c r="D21" s="94"/>
      <c r="E21" s="879">
        <v>9848</v>
      </c>
      <c r="F21" s="101">
        <f t="shared" si="1"/>
        <v>56.819755365797363</v>
      </c>
      <c r="G21" s="94"/>
      <c r="H21" s="879">
        <v>1866</v>
      </c>
      <c r="I21" s="101">
        <f t="shared" si="2"/>
        <v>76.758535582064994</v>
      </c>
      <c r="J21" s="101"/>
      <c r="K21" s="879">
        <v>1416</v>
      </c>
      <c r="L21" s="101">
        <f t="shared" si="3"/>
        <v>82.086956521739125</v>
      </c>
      <c r="M21" s="94"/>
      <c r="N21" s="879">
        <v>1400</v>
      </c>
      <c r="O21" s="101">
        <f t="shared" si="4"/>
        <v>78.431372549019613</v>
      </c>
      <c r="Q21" s="879">
        <v>959</v>
      </c>
      <c r="R21" s="101">
        <f t="shared" si="5"/>
        <v>84.049079754601223</v>
      </c>
      <c r="T21" s="879">
        <v>881</v>
      </c>
      <c r="U21" s="101">
        <f t="shared" si="7"/>
        <v>78.660714285714278</v>
      </c>
      <c r="V21" s="101"/>
      <c r="W21" s="879">
        <v>422</v>
      </c>
      <c r="X21" s="101">
        <f t="shared" si="8"/>
        <v>93.156732891832235</v>
      </c>
      <c r="Z21" s="879">
        <v>246</v>
      </c>
      <c r="AA21" s="101">
        <f t="shared" si="9"/>
        <v>21.964285714285715</v>
      </c>
    </row>
    <row r="22" spans="1:233" ht="13" customHeight="1">
      <c r="A22" s="52"/>
      <c r="B22" s="95" t="str">
        <f t="shared" si="6"/>
        <v/>
      </c>
      <c r="C22" s="101"/>
      <c r="D22" s="94"/>
      <c r="E22" s="880"/>
      <c r="F22" s="101"/>
      <c r="G22" s="94"/>
      <c r="H22" s="880"/>
      <c r="I22" s="101"/>
      <c r="J22" s="101"/>
      <c r="K22" s="879"/>
      <c r="L22" s="101"/>
      <c r="M22" s="94"/>
      <c r="N22" s="879"/>
      <c r="O22" s="101"/>
      <c r="Q22" s="879"/>
      <c r="R22" s="101"/>
      <c r="T22" s="879"/>
      <c r="U22" s="101"/>
      <c r="V22" s="101"/>
      <c r="W22" s="879"/>
      <c r="X22" s="101"/>
      <c r="Z22" s="879"/>
      <c r="AA22" s="101"/>
    </row>
    <row r="23" spans="1:233" ht="13" customHeight="1">
      <c r="A23" s="52" t="s">
        <v>1303</v>
      </c>
      <c r="B23" s="95"/>
      <c r="C23" s="101">
        <f>F23+I23+L23+O23+R23+U23+X23+AA23</f>
        <v>100.00000000000001</v>
      </c>
      <c r="D23" s="94"/>
      <c r="E23" s="881"/>
      <c r="F23" s="101">
        <f>E11/B11*100</f>
        <v>65.569553210002653</v>
      </c>
      <c r="G23" s="94"/>
      <c r="H23" s="881"/>
      <c r="I23" s="101">
        <f>H11/B11*100</f>
        <v>9.1968372867249268</v>
      </c>
      <c r="J23" s="101"/>
      <c r="K23" s="879"/>
      <c r="L23" s="101">
        <f>K11/B11*100</f>
        <v>6.5259334922256276</v>
      </c>
      <c r="M23" s="94"/>
      <c r="N23" s="879"/>
      <c r="O23" s="101">
        <f>N11/B11*100</f>
        <v>6.752922483259562</v>
      </c>
      <c r="Q23" s="879"/>
      <c r="R23" s="101">
        <f>Q11/B11*100</f>
        <v>4.3165739794953275</v>
      </c>
      <c r="T23" s="879"/>
      <c r="U23" s="101">
        <f>T11/B11*100</f>
        <v>4.2371278326334503</v>
      </c>
      <c r="V23" s="101"/>
      <c r="W23" s="879"/>
      <c r="X23" s="101">
        <f>W11/B11*100</f>
        <v>1.7137668823062082</v>
      </c>
      <c r="Z23" s="879"/>
      <c r="AA23" s="101">
        <f>Z11/B11*100</f>
        <v>1.687284833352249</v>
      </c>
    </row>
    <row r="24" spans="1:233" ht="13" customHeight="1">
      <c r="A24" s="52"/>
      <c r="B24" s="95" t="str">
        <f t="shared" si="6"/>
        <v/>
      </c>
      <c r="C24" s="101"/>
      <c r="D24" s="94"/>
      <c r="E24" s="788"/>
      <c r="F24" s="101"/>
      <c r="G24" s="94"/>
      <c r="H24" s="788"/>
      <c r="I24" s="101"/>
      <c r="J24" s="101"/>
      <c r="K24" s="588"/>
      <c r="L24" s="101"/>
      <c r="M24" s="94"/>
      <c r="N24" s="588"/>
      <c r="O24" s="101"/>
      <c r="Q24" s="588"/>
      <c r="R24" s="101"/>
      <c r="T24" s="588"/>
      <c r="U24" s="101"/>
      <c r="V24" s="101"/>
      <c r="W24" s="588"/>
      <c r="X24" s="101"/>
      <c r="Z24" s="588"/>
      <c r="AA24" s="101"/>
    </row>
    <row r="25" spans="1:233" ht="13" customHeight="1">
      <c r="A25" s="52" t="s">
        <v>1304</v>
      </c>
      <c r="B25" s="95"/>
      <c r="C25" s="101"/>
      <c r="D25" s="94"/>
      <c r="E25" s="788"/>
      <c r="F25" s="101"/>
      <c r="G25" s="94"/>
      <c r="H25" s="788"/>
      <c r="I25" s="101"/>
      <c r="J25" s="101"/>
      <c r="K25" s="588"/>
      <c r="L25" s="101"/>
      <c r="M25" s="94"/>
      <c r="N25" s="588"/>
      <c r="O25" s="101"/>
      <c r="Q25" s="588"/>
      <c r="R25" s="101"/>
      <c r="T25" s="588"/>
      <c r="U25" s="101"/>
      <c r="V25" s="101"/>
      <c r="W25" s="588"/>
      <c r="X25" s="101"/>
      <c r="Z25" s="588"/>
      <c r="AA25" s="101"/>
    </row>
    <row r="26" spans="1:233" ht="13" customHeight="1">
      <c r="A26" s="52" t="s">
        <v>1305</v>
      </c>
      <c r="B26" s="95">
        <f t="shared" si="6"/>
        <v>42827</v>
      </c>
      <c r="C26" s="108">
        <f>B11/B26*100</f>
        <v>61.720410021715274</v>
      </c>
      <c r="D26" s="96"/>
      <c r="E26" s="585">
        <v>31793</v>
      </c>
      <c r="F26" s="108">
        <f>E11/E26*100</f>
        <v>54.515144843204475</v>
      </c>
      <c r="G26" s="96"/>
      <c r="H26" s="585">
        <v>2958</v>
      </c>
      <c r="I26" s="108">
        <f>H11/H26*100</f>
        <v>82.18390804597702</v>
      </c>
      <c r="J26" s="108"/>
      <c r="K26" s="585">
        <v>2078</v>
      </c>
      <c r="L26" s="108">
        <f>K11/K26*100</f>
        <v>83.012512030798845</v>
      </c>
      <c r="M26" s="96"/>
      <c r="N26" s="585">
        <v>2229</v>
      </c>
      <c r="O26" s="108">
        <f>N11/N26*100</f>
        <v>80.080753701211307</v>
      </c>
      <c r="Q26" s="585">
        <v>1286</v>
      </c>
      <c r="R26" s="101">
        <f>Q11/Q26*100</f>
        <v>88.724727838258161</v>
      </c>
      <c r="T26" s="585">
        <v>1351</v>
      </c>
      <c r="U26" s="101">
        <f>T11/T26*100</f>
        <v>82.901554404145074</v>
      </c>
      <c r="V26" s="101"/>
      <c r="W26" s="585">
        <v>478</v>
      </c>
      <c r="X26" s="101">
        <f>W11/W26*100</f>
        <v>94.769874476987454</v>
      </c>
      <c r="Z26" s="585">
        <v>654</v>
      </c>
      <c r="AA26" s="101">
        <f>Z11/Z26*100</f>
        <v>68.195718654434245</v>
      </c>
    </row>
    <row r="27" spans="1:233" ht="7.5" customHeight="1" thickBot="1"/>
    <row r="28" spans="1:233" ht="7.5" customHeight="1">
      <c r="A28" s="83"/>
      <c r="B28" s="93"/>
      <c r="C28" s="84"/>
      <c r="D28" s="83"/>
      <c r="E28" s="107"/>
      <c r="F28" s="84"/>
      <c r="G28" s="83"/>
      <c r="H28" s="107"/>
      <c r="I28" s="84"/>
      <c r="J28" s="84"/>
      <c r="K28" s="107"/>
      <c r="L28" s="83"/>
      <c r="M28" s="83"/>
      <c r="N28" s="107"/>
      <c r="O28" s="83"/>
      <c r="P28" s="83"/>
      <c r="Q28" s="107"/>
      <c r="R28" s="83"/>
      <c r="S28" s="83"/>
      <c r="T28" s="83"/>
      <c r="U28" s="83"/>
      <c r="V28" s="83"/>
      <c r="W28" s="83"/>
      <c r="X28" s="83"/>
      <c r="Y28" s="83"/>
      <c r="Z28" s="83"/>
      <c r="AA28" s="83"/>
      <c r="AB28" s="83"/>
    </row>
    <row r="29" spans="1:233" ht="13" customHeight="1">
      <c r="A29" s="66" t="s">
        <v>1891</v>
      </c>
      <c r="B29" s="95"/>
      <c r="C29" s="108"/>
      <c r="D29" s="96"/>
      <c r="E29" s="95"/>
      <c r="F29" s="108"/>
      <c r="G29" s="96"/>
      <c r="H29" s="95"/>
      <c r="I29" s="108"/>
      <c r="J29" s="108"/>
      <c r="K29" s="95"/>
      <c r="L29" s="96"/>
      <c r="M29" s="94"/>
      <c r="N29" s="11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c r="BV29" s="94"/>
      <c r="BW29" s="94"/>
      <c r="BX29" s="94"/>
      <c r="BY29" s="94"/>
      <c r="BZ29" s="94"/>
      <c r="CA29" s="94"/>
      <c r="CB29" s="94"/>
      <c r="CC29" s="94"/>
      <c r="CD29" s="94"/>
      <c r="CE29" s="94"/>
      <c r="CF29" s="94"/>
      <c r="CG29" s="94"/>
      <c r="CH29" s="94"/>
      <c r="CI29" s="94"/>
      <c r="CJ29" s="94"/>
      <c r="CK29" s="94"/>
      <c r="CL29" s="94"/>
      <c r="CM29" s="94"/>
      <c r="CN29" s="94"/>
      <c r="CO29" s="94"/>
      <c r="CP29" s="94"/>
      <c r="CQ29" s="94"/>
      <c r="CR29" s="94"/>
      <c r="CS29" s="94"/>
      <c r="CT29" s="94"/>
      <c r="CU29" s="94"/>
      <c r="CV29" s="94"/>
      <c r="CW29" s="94"/>
      <c r="CX29" s="94"/>
      <c r="CY29" s="94"/>
      <c r="CZ29" s="94"/>
      <c r="DA29" s="94"/>
      <c r="DB29" s="94"/>
      <c r="DC29" s="94"/>
      <c r="DD29" s="94"/>
      <c r="DE29" s="94"/>
      <c r="DF29" s="94"/>
      <c r="DG29" s="94"/>
      <c r="DH29" s="94"/>
      <c r="DI29" s="94"/>
      <c r="DJ29" s="94"/>
      <c r="DK29" s="94"/>
      <c r="DL29" s="94"/>
      <c r="DM29" s="94"/>
      <c r="DN29" s="94"/>
      <c r="DO29" s="94"/>
      <c r="DP29" s="94"/>
      <c r="DQ29" s="94"/>
      <c r="DR29" s="94"/>
      <c r="DS29" s="94"/>
      <c r="DT29" s="94"/>
      <c r="DU29" s="94"/>
      <c r="DV29" s="94"/>
      <c r="DW29" s="94"/>
      <c r="DX29" s="94"/>
      <c r="DY29" s="94"/>
      <c r="DZ29" s="94"/>
      <c r="EA29" s="94"/>
      <c r="EB29" s="94"/>
      <c r="EC29" s="94"/>
      <c r="ED29" s="94"/>
      <c r="EE29" s="94"/>
      <c r="EF29" s="94"/>
      <c r="EG29" s="94"/>
      <c r="EH29" s="94"/>
      <c r="EI29" s="94"/>
      <c r="EJ29" s="94"/>
      <c r="EK29" s="94"/>
      <c r="EL29" s="94"/>
      <c r="EM29" s="94"/>
      <c r="EN29" s="94"/>
      <c r="EO29" s="94"/>
      <c r="EP29" s="94"/>
      <c r="EQ29" s="94"/>
      <c r="ER29" s="94"/>
      <c r="ES29" s="94"/>
      <c r="ET29" s="94"/>
      <c r="EU29" s="94"/>
      <c r="EV29" s="94"/>
      <c r="EW29" s="94"/>
      <c r="EX29" s="94"/>
      <c r="EY29" s="94"/>
      <c r="EZ29" s="94"/>
      <c r="FA29" s="94"/>
      <c r="FB29" s="94"/>
      <c r="FC29" s="94"/>
      <c r="FD29" s="94"/>
      <c r="FE29" s="94"/>
      <c r="FF29" s="94"/>
      <c r="FG29" s="94"/>
      <c r="FH29" s="94"/>
      <c r="FI29" s="94"/>
      <c r="FJ29" s="94"/>
      <c r="FK29" s="94"/>
      <c r="FL29" s="94"/>
      <c r="FM29" s="94"/>
      <c r="FN29" s="94"/>
      <c r="FO29" s="94"/>
      <c r="FP29" s="94"/>
      <c r="FQ29" s="94"/>
      <c r="FR29" s="94"/>
      <c r="FS29" s="94"/>
      <c r="FT29" s="94"/>
      <c r="FU29" s="94"/>
      <c r="FV29" s="94"/>
      <c r="FW29" s="94"/>
      <c r="FX29" s="94"/>
      <c r="FY29" s="94"/>
      <c r="FZ29" s="94"/>
      <c r="GA29" s="94"/>
      <c r="GB29" s="94"/>
      <c r="GC29" s="94"/>
      <c r="GD29" s="94"/>
      <c r="GE29" s="94"/>
      <c r="GF29" s="94"/>
      <c r="GG29" s="94"/>
      <c r="GH29" s="94"/>
      <c r="GI29" s="94"/>
      <c r="GJ29" s="94"/>
      <c r="GK29" s="94"/>
      <c r="GL29" s="94"/>
      <c r="GM29" s="94"/>
      <c r="GN29" s="94"/>
      <c r="GO29" s="94"/>
      <c r="GP29" s="94"/>
      <c r="GQ29" s="94"/>
      <c r="GR29" s="94"/>
      <c r="GS29" s="94"/>
      <c r="GT29" s="94"/>
      <c r="GU29" s="94"/>
      <c r="GV29" s="94"/>
      <c r="GW29" s="94"/>
      <c r="GX29" s="94"/>
      <c r="GY29" s="94"/>
      <c r="GZ29" s="94"/>
      <c r="HA29" s="94"/>
      <c r="HB29" s="94"/>
      <c r="HC29" s="94"/>
      <c r="HD29" s="94"/>
      <c r="HE29" s="94"/>
      <c r="HF29" s="94"/>
      <c r="HG29" s="94"/>
      <c r="HH29" s="94"/>
      <c r="HI29" s="94"/>
      <c r="HJ29" s="94"/>
      <c r="HK29" s="94"/>
      <c r="HL29" s="94"/>
      <c r="HM29" s="94"/>
      <c r="HN29" s="94"/>
      <c r="HO29" s="94"/>
      <c r="HP29" s="94"/>
      <c r="HQ29" s="94"/>
      <c r="HR29" s="94"/>
      <c r="HS29" s="94"/>
      <c r="HT29" s="94"/>
      <c r="HU29" s="94"/>
      <c r="HV29" s="94"/>
      <c r="HW29" s="94"/>
      <c r="HX29" s="94"/>
      <c r="HY29" s="94"/>
    </row>
    <row r="30" spans="1:233" ht="10.5" customHeight="1">
      <c r="A30" s="94"/>
      <c r="B30" s="95"/>
      <c r="C30" s="101"/>
      <c r="D30" s="94"/>
      <c r="E30" s="114"/>
      <c r="F30" s="101"/>
      <c r="G30" s="94"/>
      <c r="H30" s="114"/>
      <c r="I30" s="101"/>
      <c r="J30" s="101"/>
      <c r="K30" s="114"/>
      <c r="L30" s="94"/>
      <c r="M30" s="94"/>
      <c r="N30" s="114"/>
      <c r="O30" s="94"/>
      <c r="P30" s="94"/>
      <c r="Q30" s="114"/>
      <c r="R30" s="94"/>
      <c r="S30" s="94"/>
      <c r="T30" s="94"/>
      <c r="U30" s="94"/>
      <c r="V30" s="94"/>
      <c r="W30" s="94"/>
      <c r="X30" s="94"/>
      <c r="Y30" s="94"/>
    </row>
    <row r="31" spans="1:233" ht="13" customHeight="1">
      <c r="A31" s="81" t="s">
        <v>1261</v>
      </c>
    </row>
    <row r="32" spans="1:233" ht="13" customHeight="1">
      <c r="A32" s="81" t="s">
        <v>437</v>
      </c>
    </row>
    <row r="35" spans="2:26">
      <c r="B35" s="458"/>
      <c r="C35" s="458"/>
      <c r="D35" s="458"/>
      <c r="E35" s="454"/>
      <c r="F35" s="454"/>
      <c r="H35" s="454"/>
      <c r="K35" s="454"/>
      <c r="L35" s="88"/>
      <c r="M35" s="88"/>
      <c r="N35" s="454"/>
      <c r="Q35" s="454"/>
      <c r="T35" s="454"/>
      <c r="Z35" s="454"/>
    </row>
    <row r="36" spans="2:26">
      <c r="C36" s="458"/>
    </row>
    <row r="37" spans="2:26">
      <c r="C37" s="458"/>
    </row>
    <row r="38" spans="2:26">
      <c r="C38" s="458"/>
    </row>
    <row r="39" spans="2:26">
      <c r="C39" s="458"/>
    </row>
    <row r="40" spans="2:26">
      <c r="C40" s="458"/>
    </row>
    <row r="41" spans="2:26">
      <c r="C41" s="458"/>
    </row>
    <row r="42" spans="2:26">
      <c r="C42" s="458"/>
    </row>
    <row r="43" spans="2:26">
      <c r="C43" s="458"/>
    </row>
  </sheetData>
  <mergeCells count="9">
    <mergeCell ref="Z7:AA7"/>
    <mergeCell ref="T7:U7"/>
    <mergeCell ref="W7:X7"/>
    <mergeCell ref="B7:C7"/>
    <mergeCell ref="E7:F7"/>
    <mergeCell ref="H7:I7"/>
    <mergeCell ref="K7:L7"/>
    <mergeCell ref="N7:O7"/>
    <mergeCell ref="Q7:R7"/>
  </mergeCells>
  <pageMargins left="0.70866141732283472" right="0.70866141732283472" top="0.74803149606299213" bottom="0.74803149606299213" header="0.31496062992125984" footer="0.31496062992125984"/>
  <pageSetup scale="80" orientation="landscape" horizontalDpi="4294967293" verticalDpi="4294967293"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rgb="FFFFC000"/>
  </sheetPr>
  <dimension ref="B2:H23"/>
  <sheetViews>
    <sheetView workbookViewId="0">
      <selection activeCell="K19" sqref="K19"/>
    </sheetView>
  </sheetViews>
  <sheetFormatPr baseColWidth="10" defaultRowHeight="14.5"/>
  <sheetData>
    <row r="2" spans="2:8">
      <c r="C2" s="33"/>
      <c r="D2" s="33"/>
      <c r="E2" s="33"/>
    </row>
    <row r="3" spans="2:8">
      <c r="C3" s="46"/>
      <c r="D3" s="46"/>
      <c r="E3" s="46"/>
      <c r="F3" s="46"/>
      <c r="G3" s="46"/>
      <c r="H3" s="46"/>
    </row>
    <row r="4" spans="2:8">
      <c r="B4" s="33"/>
      <c r="C4" s="46"/>
      <c r="D4" s="46"/>
      <c r="E4" s="46"/>
      <c r="G4" s="46"/>
      <c r="H4" s="46"/>
    </row>
    <row r="5" spans="2:8">
      <c r="B5" s="33"/>
      <c r="C5" s="46"/>
      <c r="D5" s="46"/>
      <c r="E5" s="46"/>
      <c r="G5" s="46"/>
      <c r="H5" s="46"/>
    </row>
    <row r="6" spans="2:8">
      <c r="B6" s="33"/>
      <c r="C6" s="46"/>
      <c r="D6" s="46"/>
      <c r="E6" s="46"/>
      <c r="G6" s="46"/>
      <c r="H6" s="46"/>
    </row>
    <row r="7" spans="2:8">
      <c r="B7" s="33"/>
      <c r="C7" s="46"/>
      <c r="D7" s="46"/>
      <c r="E7" s="46"/>
      <c r="G7" s="46"/>
      <c r="H7" s="46"/>
    </row>
    <row r="8" spans="2:8">
      <c r="B8" s="33"/>
      <c r="C8" s="46"/>
      <c r="D8" s="46"/>
      <c r="E8" s="46"/>
      <c r="G8" s="46"/>
      <c r="H8" s="46"/>
    </row>
    <row r="9" spans="2:8">
      <c r="B9" s="33"/>
      <c r="C9" s="46"/>
      <c r="D9" s="46"/>
      <c r="E9" s="46"/>
      <c r="G9" s="46"/>
      <c r="H9" s="46"/>
    </row>
    <row r="17" spans="3:4">
      <c r="C17" s="46"/>
      <c r="D17" s="46"/>
    </row>
    <row r="18" spans="3:4">
      <c r="C18" s="46"/>
      <c r="D18" s="46"/>
    </row>
    <row r="19" spans="3:4">
      <c r="C19" s="46"/>
      <c r="D19" s="46"/>
    </row>
    <row r="20" spans="3:4">
      <c r="C20" s="46"/>
      <c r="D20" s="46"/>
    </row>
    <row r="21" spans="3:4">
      <c r="C21" s="46"/>
      <c r="D21" s="46"/>
    </row>
    <row r="22" spans="3:4">
      <c r="C22" s="46"/>
      <c r="D22" s="46"/>
    </row>
    <row r="23" spans="3:4">
      <c r="C23" s="46"/>
      <c r="D23" s="46"/>
    </row>
  </sheetData>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theme="4" tint="-0.249977111117893"/>
  </sheetPr>
  <dimension ref="A1:S36"/>
  <sheetViews>
    <sheetView workbookViewId="0">
      <selection activeCell="B8" sqref="B8:R8"/>
    </sheetView>
  </sheetViews>
  <sheetFormatPr baseColWidth="10" defaultColWidth="9.1796875" defaultRowHeight="12.5"/>
  <cols>
    <col min="1" max="1" width="16.1796875" style="81" customWidth="1"/>
    <col min="2" max="2" width="7.81640625" style="105" customWidth="1"/>
    <col min="3" max="3" width="9" style="88" customWidth="1"/>
    <col min="4" max="4" width="2.1796875" style="81" customWidth="1"/>
    <col min="5" max="5" width="7.81640625" style="105" customWidth="1"/>
    <col min="6" max="6" width="7.81640625" style="88" customWidth="1"/>
    <col min="7" max="7" width="2.453125" style="88" customWidth="1"/>
    <col min="8" max="8" width="7.81640625" style="105" customWidth="1"/>
    <col min="9" max="9" width="7.81640625" style="81" customWidth="1"/>
    <col min="10" max="10" width="1.81640625" style="81" customWidth="1"/>
    <col min="11" max="11" width="7.81640625" style="105" customWidth="1"/>
    <col min="12" max="12" width="7.81640625" style="81" customWidth="1"/>
    <col min="13" max="13" width="2.1796875" style="81" customWidth="1"/>
    <col min="14" max="14" width="7.81640625" style="105" customWidth="1"/>
    <col min="15" max="15" width="7.81640625" style="81" customWidth="1"/>
    <col min="16" max="16" width="2.453125" style="81" customWidth="1"/>
    <col min="17" max="17" width="8.1796875" style="81" customWidth="1"/>
    <col min="18" max="18" width="8.81640625" style="81" customWidth="1"/>
    <col min="19" max="19" width="2.54296875" style="81" customWidth="1"/>
    <col min="20" max="256" width="9.1796875" style="81"/>
    <col min="257" max="257" width="16.1796875" style="81" customWidth="1"/>
    <col min="258" max="258" width="7.81640625" style="81" customWidth="1"/>
    <col min="259" max="259" width="9" style="81" customWidth="1"/>
    <col min="260" max="260" width="2.1796875" style="81" customWidth="1"/>
    <col min="261" max="262" width="7.81640625" style="81" customWidth="1"/>
    <col min="263" max="263" width="2.453125" style="81" customWidth="1"/>
    <col min="264" max="265" width="7.81640625" style="81" customWidth="1"/>
    <col min="266" max="266" width="1.81640625" style="81" customWidth="1"/>
    <col min="267" max="268" width="7.81640625" style="81" customWidth="1"/>
    <col min="269" max="269" width="2.1796875" style="81" customWidth="1"/>
    <col min="270" max="271" width="7.81640625" style="81" customWidth="1"/>
    <col min="272" max="272" width="2.453125" style="81" customWidth="1"/>
    <col min="273" max="273" width="8.1796875" style="81" customWidth="1"/>
    <col min="274" max="274" width="8.81640625" style="81" customWidth="1"/>
    <col min="275" max="275" width="2.54296875" style="81" customWidth="1"/>
    <col min="276" max="512" width="9.1796875" style="81"/>
    <col min="513" max="513" width="16.1796875" style="81" customWidth="1"/>
    <col min="514" max="514" width="7.81640625" style="81" customWidth="1"/>
    <col min="515" max="515" width="9" style="81" customWidth="1"/>
    <col min="516" max="516" width="2.1796875" style="81" customWidth="1"/>
    <col min="517" max="518" width="7.81640625" style="81" customWidth="1"/>
    <col min="519" max="519" width="2.453125" style="81" customWidth="1"/>
    <col min="520" max="521" width="7.81640625" style="81" customWidth="1"/>
    <col min="522" max="522" width="1.81640625" style="81" customWidth="1"/>
    <col min="523" max="524" width="7.81640625" style="81" customWidth="1"/>
    <col min="525" max="525" width="2.1796875" style="81" customWidth="1"/>
    <col min="526" max="527" width="7.81640625" style="81" customWidth="1"/>
    <col min="528" max="528" width="2.453125" style="81" customWidth="1"/>
    <col min="529" max="529" width="8.1796875" style="81" customWidth="1"/>
    <col min="530" max="530" width="8.81640625" style="81" customWidth="1"/>
    <col min="531" max="531" width="2.54296875" style="81" customWidth="1"/>
    <col min="532" max="768" width="9.1796875" style="81"/>
    <col min="769" max="769" width="16.1796875" style="81" customWidth="1"/>
    <col min="770" max="770" width="7.81640625" style="81" customWidth="1"/>
    <col min="771" max="771" width="9" style="81" customWidth="1"/>
    <col min="772" max="772" width="2.1796875" style="81" customWidth="1"/>
    <col min="773" max="774" width="7.81640625" style="81" customWidth="1"/>
    <col min="775" max="775" width="2.453125" style="81" customWidth="1"/>
    <col min="776" max="777" width="7.81640625" style="81" customWidth="1"/>
    <col min="778" max="778" width="1.81640625" style="81" customWidth="1"/>
    <col min="779" max="780" width="7.81640625" style="81" customWidth="1"/>
    <col min="781" max="781" width="2.1796875" style="81" customWidth="1"/>
    <col min="782" max="783" width="7.81640625" style="81" customWidth="1"/>
    <col min="784" max="784" width="2.453125" style="81" customWidth="1"/>
    <col min="785" max="785" width="8.1796875" style="81" customWidth="1"/>
    <col min="786" max="786" width="8.81640625" style="81" customWidth="1"/>
    <col min="787" max="787" width="2.54296875" style="81" customWidth="1"/>
    <col min="788" max="1024" width="9.1796875" style="81"/>
    <col min="1025" max="1025" width="16.1796875" style="81" customWidth="1"/>
    <col min="1026" max="1026" width="7.81640625" style="81" customWidth="1"/>
    <col min="1027" max="1027" width="9" style="81" customWidth="1"/>
    <col min="1028" max="1028" width="2.1796875" style="81" customWidth="1"/>
    <col min="1029" max="1030" width="7.81640625" style="81" customWidth="1"/>
    <col min="1031" max="1031" width="2.453125" style="81" customWidth="1"/>
    <col min="1032" max="1033" width="7.81640625" style="81" customWidth="1"/>
    <col min="1034" max="1034" width="1.81640625" style="81" customWidth="1"/>
    <col min="1035" max="1036" width="7.81640625" style="81" customWidth="1"/>
    <col min="1037" max="1037" width="2.1796875" style="81" customWidth="1"/>
    <col min="1038" max="1039" width="7.81640625" style="81" customWidth="1"/>
    <col min="1040" max="1040" width="2.453125" style="81" customWidth="1"/>
    <col min="1041" max="1041" width="8.1796875" style="81" customWidth="1"/>
    <col min="1042" max="1042" width="8.81640625" style="81" customWidth="1"/>
    <col min="1043" max="1043" width="2.54296875" style="81" customWidth="1"/>
    <col min="1044" max="1280" width="9.1796875" style="81"/>
    <col min="1281" max="1281" width="16.1796875" style="81" customWidth="1"/>
    <col min="1282" max="1282" width="7.81640625" style="81" customWidth="1"/>
    <col min="1283" max="1283" width="9" style="81" customWidth="1"/>
    <col min="1284" max="1284" width="2.1796875" style="81" customWidth="1"/>
    <col min="1285" max="1286" width="7.81640625" style="81" customWidth="1"/>
    <col min="1287" max="1287" width="2.453125" style="81" customWidth="1"/>
    <col min="1288" max="1289" width="7.81640625" style="81" customWidth="1"/>
    <col min="1290" max="1290" width="1.81640625" style="81" customWidth="1"/>
    <col min="1291" max="1292" width="7.81640625" style="81" customWidth="1"/>
    <col min="1293" max="1293" width="2.1796875" style="81" customWidth="1"/>
    <col min="1294" max="1295" width="7.81640625" style="81" customWidth="1"/>
    <col min="1296" max="1296" width="2.453125" style="81" customWidth="1"/>
    <col min="1297" max="1297" width="8.1796875" style="81" customWidth="1"/>
    <col min="1298" max="1298" width="8.81640625" style="81" customWidth="1"/>
    <col min="1299" max="1299" width="2.54296875" style="81" customWidth="1"/>
    <col min="1300" max="1536" width="9.1796875" style="81"/>
    <col min="1537" max="1537" width="16.1796875" style="81" customWidth="1"/>
    <col min="1538" max="1538" width="7.81640625" style="81" customWidth="1"/>
    <col min="1539" max="1539" width="9" style="81" customWidth="1"/>
    <col min="1540" max="1540" width="2.1796875" style="81" customWidth="1"/>
    <col min="1541" max="1542" width="7.81640625" style="81" customWidth="1"/>
    <col min="1543" max="1543" width="2.453125" style="81" customWidth="1"/>
    <col min="1544" max="1545" width="7.81640625" style="81" customWidth="1"/>
    <col min="1546" max="1546" width="1.81640625" style="81" customWidth="1"/>
    <col min="1547" max="1548" width="7.81640625" style="81" customWidth="1"/>
    <col min="1549" max="1549" width="2.1796875" style="81" customWidth="1"/>
    <col min="1550" max="1551" width="7.81640625" style="81" customWidth="1"/>
    <col min="1552" max="1552" width="2.453125" style="81" customWidth="1"/>
    <col min="1553" max="1553" width="8.1796875" style="81" customWidth="1"/>
    <col min="1554" max="1554" width="8.81640625" style="81" customWidth="1"/>
    <col min="1555" max="1555" width="2.54296875" style="81" customWidth="1"/>
    <col min="1556" max="1792" width="9.1796875" style="81"/>
    <col min="1793" max="1793" width="16.1796875" style="81" customWidth="1"/>
    <col min="1794" max="1794" width="7.81640625" style="81" customWidth="1"/>
    <col min="1795" max="1795" width="9" style="81" customWidth="1"/>
    <col min="1796" max="1796" width="2.1796875" style="81" customWidth="1"/>
    <col min="1797" max="1798" width="7.81640625" style="81" customWidth="1"/>
    <col min="1799" max="1799" width="2.453125" style="81" customWidth="1"/>
    <col min="1800" max="1801" width="7.81640625" style="81" customWidth="1"/>
    <col min="1802" max="1802" width="1.81640625" style="81" customWidth="1"/>
    <col min="1803" max="1804" width="7.81640625" style="81" customWidth="1"/>
    <col min="1805" max="1805" width="2.1796875" style="81" customWidth="1"/>
    <col min="1806" max="1807" width="7.81640625" style="81" customWidth="1"/>
    <col min="1808" max="1808" width="2.453125" style="81" customWidth="1"/>
    <col min="1809" max="1809" width="8.1796875" style="81" customWidth="1"/>
    <col min="1810" max="1810" width="8.81640625" style="81" customWidth="1"/>
    <col min="1811" max="1811" width="2.54296875" style="81" customWidth="1"/>
    <col min="1812" max="2048" width="9.1796875" style="81"/>
    <col min="2049" max="2049" width="16.1796875" style="81" customWidth="1"/>
    <col min="2050" max="2050" width="7.81640625" style="81" customWidth="1"/>
    <col min="2051" max="2051" width="9" style="81" customWidth="1"/>
    <col min="2052" max="2052" width="2.1796875" style="81" customWidth="1"/>
    <col min="2053" max="2054" width="7.81640625" style="81" customWidth="1"/>
    <col min="2055" max="2055" width="2.453125" style="81" customWidth="1"/>
    <col min="2056" max="2057" width="7.81640625" style="81" customWidth="1"/>
    <col min="2058" max="2058" width="1.81640625" style="81" customWidth="1"/>
    <col min="2059" max="2060" width="7.81640625" style="81" customWidth="1"/>
    <col min="2061" max="2061" width="2.1796875" style="81" customWidth="1"/>
    <col min="2062" max="2063" width="7.81640625" style="81" customWidth="1"/>
    <col min="2064" max="2064" width="2.453125" style="81" customWidth="1"/>
    <col min="2065" max="2065" width="8.1796875" style="81" customWidth="1"/>
    <col min="2066" max="2066" width="8.81640625" style="81" customWidth="1"/>
    <col min="2067" max="2067" width="2.54296875" style="81" customWidth="1"/>
    <col min="2068" max="2304" width="9.1796875" style="81"/>
    <col min="2305" max="2305" width="16.1796875" style="81" customWidth="1"/>
    <col min="2306" max="2306" width="7.81640625" style="81" customWidth="1"/>
    <col min="2307" max="2307" width="9" style="81" customWidth="1"/>
    <col min="2308" max="2308" width="2.1796875" style="81" customWidth="1"/>
    <col min="2309" max="2310" width="7.81640625" style="81" customWidth="1"/>
    <col min="2311" max="2311" width="2.453125" style="81" customWidth="1"/>
    <col min="2312" max="2313" width="7.81640625" style="81" customWidth="1"/>
    <col min="2314" max="2314" width="1.81640625" style="81" customWidth="1"/>
    <col min="2315" max="2316" width="7.81640625" style="81" customWidth="1"/>
    <col min="2317" max="2317" width="2.1796875" style="81" customWidth="1"/>
    <col min="2318" max="2319" width="7.81640625" style="81" customWidth="1"/>
    <col min="2320" max="2320" width="2.453125" style="81" customWidth="1"/>
    <col min="2321" max="2321" width="8.1796875" style="81" customWidth="1"/>
    <col min="2322" max="2322" width="8.81640625" style="81" customWidth="1"/>
    <col min="2323" max="2323" width="2.54296875" style="81" customWidth="1"/>
    <col min="2324" max="2560" width="9.1796875" style="81"/>
    <col min="2561" max="2561" width="16.1796875" style="81" customWidth="1"/>
    <col min="2562" max="2562" width="7.81640625" style="81" customWidth="1"/>
    <col min="2563" max="2563" width="9" style="81" customWidth="1"/>
    <col min="2564" max="2564" width="2.1796875" style="81" customWidth="1"/>
    <col min="2565" max="2566" width="7.81640625" style="81" customWidth="1"/>
    <col min="2567" max="2567" width="2.453125" style="81" customWidth="1"/>
    <col min="2568" max="2569" width="7.81640625" style="81" customWidth="1"/>
    <col min="2570" max="2570" width="1.81640625" style="81" customWidth="1"/>
    <col min="2571" max="2572" width="7.81640625" style="81" customWidth="1"/>
    <col min="2573" max="2573" width="2.1796875" style="81" customWidth="1"/>
    <col min="2574" max="2575" width="7.81640625" style="81" customWidth="1"/>
    <col min="2576" max="2576" width="2.453125" style="81" customWidth="1"/>
    <col min="2577" max="2577" width="8.1796875" style="81" customWidth="1"/>
    <col min="2578" max="2578" width="8.81640625" style="81" customWidth="1"/>
    <col min="2579" max="2579" width="2.54296875" style="81" customWidth="1"/>
    <col min="2580" max="2816" width="9.1796875" style="81"/>
    <col min="2817" max="2817" width="16.1796875" style="81" customWidth="1"/>
    <col min="2818" max="2818" width="7.81640625" style="81" customWidth="1"/>
    <col min="2819" max="2819" width="9" style="81" customWidth="1"/>
    <col min="2820" max="2820" width="2.1796875" style="81" customWidth="1"/>
    <col min="2821" max="2822" width="7.81640625" style="81" customWidth="1"/>
    <col min="2823" max="2823" width="2.453125" style="81" customWidth="1"/>
    <col min="2824" max="2825" width="7.81640625" style="81" customWidth="1"/>
    <col min="2826" max="2826" width="1.81640625" style="81" customWidth="1"/>
    <col min="2827" max="2828" width="7.81640625" style="81" customWidth="1"/>
    <col min="2829" max="2829" width="2.1796875" style="81" customWidth="1"/>
    <col min="2830" max="2831" width="7.81640625" style="81" customWidth="1"/>
    <col min="2832" max="2832" width="2.453125" style="81" customWidth="1"/>
    <col min="2833" max="2833" width="8.1796875" style="81" customWidth="1"/>
    <col min="2834" max="2834" width="8.81640625" style="81" customWidth="1"/>
    <col min="2835" max="2835" width="2.54296875" style="81" customWidth="1"/>
    <col min="2836" max="3072" width="9.1796875" style="81"/>
    <col min="3073" max="3073" width="16.1796875" style="81" customWidth="1"/>
    <col min="3074" max="3074" width="7.81640625" style="81" customWidth="1"/>
    <col min="3075" max="3075" width="9" style="81" customWidth="1"/>
    <col min="3076" max="3076" width="2.1796875" style="81" customWidth="1"/>
    <col min="3077" max="3078" width="7.81640625" style="81" customWidth="1"/>
    <col min="3079" max="3079" width="2.453125" style="81" customWidth="1"/>
    <col min="3080" max="3081" width="7.81640625" style="81" customWidth="1"/>
    <col min="3082" max="3082" width="1.81640625" style="81" customWidth="1"/>
    <col min="3083" max="3084" width="7.81640625" style="81" customWidth="1"/>
    <col min="3085" max="3085" width="2.1796875" style="81" customWidth="1"/>
    <col min="3086" max="3087" width="7.81640625" style="81" customWidth="1"/>
    <col min="3088" max="3088" width="2.453125" style="81" customWidth="1"/>
    <col min="3089" max="3089" width="8.1796875" style="81" customWidth="1"/>
    <col min="3090" max="3090" width="8.81640625" style="81" customWidth="1"/>
    <col min="3091" max="3091" width="2.54296875" style="81" customWidth="1"/>
    <col min="3092" max="3328" width="9.1796875" style="81"/>
    <col min="3329" max="3329" width="16.1796875" style="81" customWidth="1"/>
    <col min="3330" max="3330" width="7.81640625" style="81" customWidth="1"/>
    <col min="3331" max="3331" width="9" style="81" customWidth="1"/>
    <col min="3332" max="3332" width="2.1796875" style="81" customWidth="1"/>
    <col min="3333" max="3334" width="7.81640625" style="81" customWidth="1"/>
    <col min="3335" max="3335" width="2.453125" style="81" customWidth="1"/>
    <col min="3336" max="3337" width="7.81640625" style="81" customWidth="1"/>
    <col min="3338" max="3338" width="1.81640625" style="81" customWidth="1"/>
    <col min="3339" max="3340" width="7.81640625" style="81" customWidth="1"/>
    <col min="3341" max="3341" width="2.1796875" style="81" customWidth="1"/>
    <col min="3342" max="3343" width="7.81640625" style="81" customWidth="1"/>
    <col min="3344" max="3344" width="2.453125" style="81" customWidth="1"/>
    <col min="3345" max="3345" width="8.1796875" style="81" customWidth="1"/>
    <col min="3346" max="3346" width="8.81640625" style="81" customWidth="1"/>
    <col min="3347" max="3347" width="2.54296875" style="81" customWidth="1"/>
    <col min="3348" max="3584" width="9.1796875" style="81"/>
    <col min="3585" max="3585" width="16.1796875" style="81" customWidth="1"/>
    <col min="3586" max="3586" width="7.81640625" style="81" customWidth="1"/>
    <col min="3587" max="3587" width="9" style="81" customWidth="1"/>
    <col min="3588" max="3588" width="2.1796875" style="81" customWidth="1"/>
    <col min="3589" max="3590" width="7.81640625" style="81" customWidth="1"/>
    <col min="3591" max="3591" width="2.453125" style="81" customWidth="1"/>
    <col min="3592" max="3593" width="7.81640625" style="81" customWidth="1"/>
    <col min="3594" max="3594" width="1.81640625" style="81" customWidth="1"/>
    <col min="3595" max="3596" width="7.81640625" style="81" customWidth="1"/>
    <col min="3597" max="3597" width="2.1796875" style="81" customWidth="1"/>
    <col min="3598" max="3599" width="7.81640625" style="81" customWidth="1"/>
    <col min="3600" max="3600" width="2.453125" style="81" customWidth="1"/>
    <col min="3601" max="3601" width="8.1796875" style="81" customWidth="1"/>
    <col min="3602" max="3602" width="8.81640625" style="81" customWidth="1"/>
    <col min="3603" max="3603" width="2.54296875" style="81" customWidth="1"/>
    <col min="3604" max="3840" width="9.1796875" style="81"/>
    <col min="3841" max="3841" width="16.1796875" style="81" customWidth="1"/>
    <col min="3842" max="3842" width="7.81640625" style="81" customWidth="1"/>
    <col min="3843" max="3843" width="9" style="81" customWidth="1"/>
    <col min="3844" max="3844" width="2.1796875" style="81" customWidth="1"/>
    <col min="3845" max="3846" width="7.81640625" style="81" customWidth="1"/>
    <col min="3847" max="3847" width="2.453125" style="81" customWidth="1"/>
    <col min="3848" max="3849" width="7.81640625" style="81" customWidth="1"/>
    <col min="3850" max="3850" width="1.81640625" style="81" customWidth="1"/>
    <col min="3851" max="3852" width="7.81640625" style="81" customWidth="1"/>
    <col min="3853" max="3853" width="2.1796875" style="81" customWidth="1"/>
    <col min="3854" max="3855" width="7.81640625" style="81" customWidth="1"/>
    <col min="3856" max="3856" width="2.453125" style="81" customWidth="1"/>
    <col min="3857" max="3857" width="8.1796875" style="81" customWidth="1"/>
    <col min="3858" max="3858" width="8.81640625" style="81" customWidth="1"/>
    <col min="3859" max="3859" width="2.54296875" style="81" customWidth="1"/>
    <col min="3860" max="4096" width="9.1796875" style="81"/>
    <col min="4097" max="4097" width="16.1796875" style="81" customWidth="1"/>
    <col min="4098" max="4098" width="7.81640625" style="81" customWidth="1"/>
    <col min="4099" max="4099" width="9" style="81" customWidth="1"/>
    <col min="4100" max="4100" width="2.1796875" style="81" customWidth="1"/>
    <col min="4101" max="4102" width="7.81640625" style="81" customWidth="1"/>
    <col min="4103" max="4103" width="2.453125" style="81" customWidth="1"/>
    <col min="4104" max="4105" width="7.81640625" style="81" customWidth="1"/>
    <col min="4106" max="4106" width="1.81640625" style="81" customWidth="1"/>
    <col min="4107" max="4108" width="7.81640625" style="81" customWidth="1"/>
    <col min="4109" max="4109" width="2.1796875" style="81" customWidth="1"/>
    <col min="4110" max="4111" width="7.81640625" style="81" customWidth="1"/>
    <col min="4112" max="4112" width="2.453125" style="81" customWidth="1"/>
    <col min="4113" max="4113" width="8.1796875" style="81" customWidth="1"/>
    <col min="4114" max="4114" width="8.81640625" style="81" customWidth="1"/>
    <col min="4115" max="4115" width="2.54296875" style="81" customWidth="1"/>
    <col min="4116" max="4352" width="9.1796875" style="81"/>
    <col min="4353" max="4353" width="16.1796875" style="81" customWidth="1"/>
    <col min="4354" max="4354" width="7.81640625" style="81" customWidth="1"/>
    <col min="4355" max="4355" width="9" style="81" customWidth="1"/>
    <col min="4356" max="4356" width="2.1796875" style="81" customWidth="1"/>
    <col min="4357" max="4358" width="7.81640625" style="81" customWidth="1"/>
    <col min="4359" max="4359" width="2.453125" style="81" customWidth="1"/>
    <col min="4360" max="4361" width="7.81640625" style="81" customWidth="1"/>
    <col min="4362" max="4362" width="1.81640625" style="81" customWidth="1"/>
    <col min="4363" max="4364" width="7.81640625" style="81" customWidth="1"/>
    <col min="4365" max="4365" width="2.1796875" style="81" customWidth="1"/>
    <col min="4366" max="4367" width="7.81640625" style="81" customWidth="1"/>
    <col min="4368" max="4368" width="2.453125" style="81" customWidth="1"/>
    <col min="4369" max="4369" width="8.1796875" style="81" customWidth="1"/>
    <col min="4370" max="4370" width="8.81640625" style="81" customWidth="1"/>
    <col min="4371" max="4371" width="2.54296875" style="81" customWidth="1"/>
    <col min="4372" max="4608" width="9.1796875" style="81"/>
    <col min="4609" max="4609" width="16.1796875" style="81" customWidth="1"/>
    <col min="4610" max="4610" width="7.81640625" style="81" customWidth="1"/>
    <col min="4611" max="4611" width="9" style="81" customWidth="1"/>
    <col min="4612" max="4612" width="2.1796875" style="81" customWidth="1"/>
    <col min="4613" max="4614" width="7.81640625" style="81" customWidth="1"/>
    <col min="4615" max="4615" width="2.453125" style="81" customWidth="1"/>
    <col min="4616" max="4617" width="7.81640625" style="81" customWidth="1"/>
    <col min="4618" max="4618" width="1.81640625" style="81" customWidth="1"/>
    <col min="4619" max="4620" width="7.81640625" style="81" customWidth="1"/>
    <col min="4621" max="4621" width="2.1796875" style="81" customWidth="1"/>
    <col min="4622" max="4623" width="7.81640625" style="81" customWidth="1"/>
    <col min="4624" max="4624" width="2.453125" style="81" customWidth="1"/>
    <col min="4625" max="4625" width="8.1796875" style="81" customWidth="1"/>
    <col min="4626" max="4626" width="8.81640625" style="81" customWidth="1"/>
    <col min="4627" max="4627" width="2.54296875" style="81" customWidth="1"/>
    <col min="4628" max="4864" width="9.1796875" style="81"/>
    <col min="4865" max="4865" width="16.1796875" style="81" customWidth="1"/>
    <col min="4866" max="4866" width="7.81640625" style="81" customWidth="1"/>
    <col min="4867" max="4867" width="9" style="81" customWidth="1"/>
    <col min="4868" max="4868" width="2.1796875" style="81" customWidth="1"/>
    <col min="4869" max="4870" width="7.81640625" style="81" customWidth="1"/>
    <col min="4871" max="4871" width="2.453125" style="81" customWidth="1"/>
    <col min="4872" max="4873" width="7.81640625" style="81" customWidth="1"/>
    <col min="4874" max="4874" width="1.81640625" style="81" customWidth="1"/>
    <col min="4875" max="4876" width="7.81640625" style="81" customWidth="1"/>
    <col min="4877" max="4877" width="2.1796875" style="81" customWidth="1"/>
    <col min="4878" max="4879" width="7.81640625" style="81" customWidth="1"/>
    <col min="4880" max="4880" width="2.453125" style="81" customWidth="1"/>
    <col min="4881" max="4881" width="8.1796875" style="81" customWidth="1"/>
    <col min="4882" max="4882" width="8.81640625" style="81" customWidth="1"/>
    <col min="4883" max="4883" width="2.54296875" style="81" customWidth="1"/>
    <col min="4884" max="5120" width="9.1796875" style="81"/>
    <col min="5121" max="5121" width="16.1796875" style="81" customWidth="1"/>
    <col min="5122" max="5122" width="7.81640625" style="81" customWidth="1"/>
    <col min="5123" max="5123" width="9" style="81" customWidth="1"/>
    <col min="5124" max="5124" width="2.1796875" style="81" customWidth="1"/>
    <col min="5125" max="5126" width="7.81640625" style="81" customWidth="1"/>
    <col min="5127" max="5127" width="2.453125" style="81" customWidth="1"/>
    <col min="5128" max="5129" width="7.81640625" style="81" customWidth="1"/>
    <col min="5130" max="5130" width="1.81640625" style="81" customWidth="1"/>
    <col min="5131" max="5132" width="7.81640625" style="81" customWidth="1"/>
    <col min="5133" max="5133" width="2.1796875" style="81" customWidth="1"/>
    <col min="5134" max="5135" width="7.81640625" style="81" customWidth="1"/>
    <col min="5136" max="5136" width="2.453125" style="81" customWidth="1"/>
    <col min="5137" max="5137" width="8.1796875" style="81" customWidth="1"/>
    <col min="5138" max="5138" width="8.81640625" style="81" customWidth="1"/>
    <col min="5139" max="5139" width="2.54296875" style="81" customWidth="1"/>
    <col min="5140" max="5376" width="9.1796875" style="81"/>
    <col min="5377" max="5377" width="16.1796875" style="81" customWidth="1"/>
    <col min="5378" max="5378" width="7.81640625" style="81" customWidth="1"/>
    <col min="5379" max="5379" width="9" style="81" customWidth="1"/>
    <col min="5380" max="5380" width="2.1796875" style="81" customWidth="1"/>
    <col min="5381" max="5382" width="7.81640625" style="81" customWidth="1"/>
    <col min="5383" max="5383" width="2.453125" style="81" customWidth="1"/>
    <col min="5384" max="5385" width="7.81640625" style="81" customWidth="1"/>
    <col min="5386" max="5386" width="1.81640625" style="81" customWidth="1"/>
    <col min="5387" max="5388" width="7.81640625" style="81" customWidth="1"/>
    <col min="5389" max="5389" width="2.1796875" style="81" customWidth="1"/>
    <col min="5390" max="5391" width="7.81640625" style="81" customWidth="1"/>
    <col min="5392" max="5392" width="2.453125" style="81" customWidth="1"/>
    <col min="5393" max="5393" width="8.1796875" style="81" customWidth="1"/>
    <col min="5394" max="5394" width="8.81640625" style="81" customWidth="1"/>
    <col min="5395" max="5395" width="2.54296875" style="81" customWidth="1"/>
    <col min="5396" max="5632" width="9.1796875" style="81"/>
    <col min="5633" max="5633" width="16.1796875" style="81" customWidth="1"/>
    <col min="5634" max="5634" width="7.81640625" style="81" customWidth="1"/>
    <col min="5635" max="5635" width="9" style="81" customWidth="1"/>
    <col min="5636" max="5636" width="2.1796875" style="81" customWidth="1"/>
    <col min="5637" max="5638" width="7.81640625" style="81" customWidth="1"/>
    <col min="5639" max="5639" width="2.453125" style="81" customWidth="1"/>
    <col min="5640" max="5641" width="7.81640625" style="81" customWidth="1"/>
    <col min="5642" max="5642" width="1.81640625" style="81" customWidth="1"/>
    <col min="5643" max="5644" width="7.81640625" style="81" customWidth="1"/>
    <col min="5645" max="5645" width="2.1796875" style="81" customWidth="1"/>
    <col min="5646" max="5647" width="7.81640625" style="81" customWidth="1"/>
    <col min="5648" max="5648" width="2.453125" style="81" customWidth="1"/>
    <col min="5649" max="5649" width="8.1796875" style="81" customWidth="1"/>
    <col min="5650" max="5650" width="8.81640625" style="81" customWidth="1"/>
    <col min="5651" max="5651" width="2.54296875" style="81" customWidth="1"/>
    <col min="5652" max="5888" width="9.1796875" style="81"/>
    <col min="5889" max="5889" width="16.1796875" style="81" customWidth="1"/>
    <col min="5890" max="5890" width="7.81640625" style="81" customWidth="1"/>
    <col min="5891" max="5891" width="9" style="81" customWidth="1"/>
    <col min="5892" max="5892" width="2.1796875" style="81" customWidth="1"/>
    <col min="5893" max="5894" width="7.81640625" style="81" customWidth="1"/>
    <col min="5895" max="5895" width="2.453125" style="81" customWidth="1"/>
    <col min="5896" max="5897" width="7.81640625" style="81" customWidth="1"/>
    <col min="5898" max="5898" width="1.81640625" style="81" customWidth="1"/>
    <col min="5899" max="5900" width="7.81640625" style="81" customWidth="1"/>
    <col min="5901" max="5901" width="2.1796875" style="81" customWidth="1"/>
    <col min="5902" max="5903" width="7.81640625" style="81" customWidth="1"/>
    <col min="5904" max="5904" width="2.453125" style="81" customWidth="1"/>
    <col min="5905" max="5905" width="8.1796875" style="81" customWidth="1"/>
    <col min="5906" max="5906" width="8.81640625" style="81" customWidth="1"/>
    <col min="5907" max="5907" width="2.54296875" style="81" customWidth="1"/>
    <col min="5908" max="6144" width="9.1796875" style="81"/>
    <col min="6145" max="6145" width="16.1796875" style="81" customWidth="1"/>
    <col min="6146" max="6146" width="7.81640625" style="81" customWidth="1"/>
    <col min="6147" max="6147" width="9" style="81" customWidth="1"/>
    <col min="6148" max="6148" width="2.1796875" style="81" customWidth="1"/>
    <col min="6149" max="6150" width="7.81640625" style="81" customWidth="1"/>
    <col min="6151" max="6151" width="2.453125" style="81" customWidth="1"/>
    <col min="6152" max="6153" width="7.81640625" style="81" customWidth="1"/>
    <col min="6154" max="6154" width="1.81640625" style="81" customWidth="1"/>
    <col min="6155" max="6156" width="7.81640625" style="81" customWidth="1"/>
    <col min="6157" max="6157" width="2.1796875" style="81" customWidth="1"/>
    <col min="6158" max="6159" width="7.81640625" style="81" customWidth="1"/>
    <col min="6160" max="6160" width="2.453125" style="81" customWidth="1"/>
    <col min="6161" max="6161" width="8.1796875" style="81" customWidth="1"/>
    <col min="6162" max="6162" width="8.81640625" style="81" customWidth="1"/>
    <col min="6163" max="6163" width="2.54296875" style="81" customWidth="1"/>
    <col min="6164" max="6400" width="9.1796875" style="81"/>
    <col min="6401" max="6401" width="16.1796875" style="81" customWidth="1"/>
    <col min="6402" max="6402" width="7.81640625" style="81" customWidth="1"/>
    <col min="6403" max="6403" width="9" style="81" customWidth="1"/>
    <col min="6404" max="6404" width="2.1796875" style="81" customWidth="1"/>
    <col min="6405" max="6406" width="7.81640625" style="81" customWidth="1"/>
    <col min="6407" max="6407" width="2.453125" style="81" customWidth="1"/>
    <col min="6408" max="6409" width="7.81640625" style="81" customWidth="1"/>
    <col min="6410" max="6410" width="1.81640625" style="81" customWidth="1"/>
    <col min="6411" max="6412" width="7.81640625" style="81" customWidth="1"/>
    <col min="6413" max="6413" width="2.1796875" style="81" customWidth="1"/>
    <col min="6414" max="6415" width="7.81640625" style="81" customWidth="1"/>
    <col min="6416" max="6416" width="2.453125" style="81" customWidth="1"/>
    <col min="6417" max="6417" width="8.1796875" style="81" customWidth="1"/>
    <col min="6418" max="6418" width="8.81640625" style="81" customWidth="1"/>
    <col min="6419" max="6419" width="2.54296875" style="81" customWidth="1"/>
    <col min="6420" max="6656" width="9.1796875" style="81"/>
    <col min="6657" max="6657" width="16.1796875" style="81" customWidth="1"/>
    <col min="6658" max="6658" width="7.81640625" style="81" customWidth="1"/>
    <col min="6659" max="6659" width="9" style="81" customWidth="1"/>
    <col min="6660" max="6660" width="2.1796875" style="81" customWidth="1"/>
    <col min="6661" max="6662" width="7.81640625" style="81" customWidth="1"/>
    <col min="6663" max="6663" width="2.453125" style="81" customWidth="1"/>
    <col min="6664" max="6665" width="7.81640625" style="81" customWidth="1"/>
    <col min="6666" max="6666" width="1.81640625" style="81" customWidth="1"/>
    <col min="6667" max="6668" width="7.81640625" style="81" customWidth="1"/>
    <col min="6669" max="6669" width="2.1796875" style="81" customWidth="1"/>
    <col min="6670" max="6671" width="7.81640625" style="81" customWidth="1"/>
    <col min="6672" max="6672" width="2.453125" style="81" customWidth="1"/>
    <col min="6673" max="6673" width="8.1796875" style="81" customWidth="1"/>
    <col min="6674" max="6674" width="8.81640625" style="81" customWidth="1"/>
    <col min="6675" max="6675" width="2.54296875" style="81" customWidth="1"/>
    <col min="6676" max="6912" width="9.1796875" style="81"/>
    <col min="6913" max="6913" width="16.1796875" style="81" customWidth="1"/>
    <col min="6914" max="6914" width="7.81640625" style="81" customWidth="1"/>
    <col min="6915" max="6915" width="9" style="81" customWidth="1"/>
    <col min="6916" max="6916" width="2.1796875" style="81" customWidth="1"/>
    <col min="6917" max="6918" width="7.81640625" style="81" customWidth="1"/>
    <col min="6919" max="6919" width="2.453125" style="81" customWidth="1"/>
    <col min="6920" max="6921" width="7.81640625" style="81" customWidth="1"/>
    <col min="6922" max="6922" width="1.81640625" style="81" customWidth="1"/>
    <col min="6923" max="6924" width="7.81640625" style="81" customWidth="1"/>
    <col min="6925" max="6925" width="2.1796875" style="81" customWidth="1"/>
    <col min="6926" max="6927" width="7.81640625" style="81" customWidth="1"/>
    <col min="6928" max="6928" width="2.453125" style="81" customWidth="1"/>
    <col min="6929" max="6929" width="8.1796875" style="81" customWidth="1"/>
    <col min="6930" max="6930" width="8.81640625" style="81" customWidth="1"/>
    <col min="6931" max="6931" width="2.54296875" style="81" customWidth="1"/>
    <col min="6932" max="7168" width="9.1796875" style="81"/>
    <col min="7169" max="7169" width="16.1796875" style="81" customWidth="1"/>
    <col min="7170" max="7170" width="7.81640625" style="81" customWidth="1"/>
    <col min="7171" max="7171" width="9" style="81" customWidth="1"/>
    <col min="7172" max="7172" width="2.1796875" style="81" customWidth="1"/>
    <col min="7173" max="7174" width="7.81640625" style="81" customWidth="1"/>
    <col min="7175" max="7175" width="2.453125" style="81" customWidth="1"/>
    <col min="7176" max="7177" width="7.81640625" style="81" customWidth="1"/>
    <col min="7178" max="7178" width="1.81640625" style="81" customWidth="1"/>
    <col min="7179" max="7180" width="7.81640625" style="81" customWidth="1"/>
    <col min="7181" max="7181" width="2.1796875" style="81" customWidth="1"/>
    <col min="7182" max="7183" width="7.81640625" style="81" customWidth="1"/>
    <col min="7184" max="7184" width="2.453125" style="81" customWidth="1"/>
    <col min="7185" max="7185" width="8.1796875" style="81" customWidth="1"/>
    <col min="7186" max="7186" width="8.81640625" style="81" customWidth="1"/>
    <col min="7187" max="7187" width="2.54296875" style="81" customWidth="1"/>
    <col min="7188" max="7424" width="9.1796875" style="81"/>
    <col min="7425" max="7425" width="16.1796875" style="81" customWidth="1"/>
    <col min="7426" max="7426" width="7.81640625" style="81" customWidth="1"/>
    <col min="7427" max="7427" width="9" style="81" customWidth="1"/>
    <col min="7428" max="7428" width="2.1796875" style="81" customWidth="1"/>
    <col min="7429" max="7430" width="7.81640625" style="81" customWidth="1"/>
    <col min="7431" max="7431" width="2.453125" style="81" customWidth="1"/>
    <col min="7432" max="7433" width="7.81640625" style="81" customWidth="1"/>
    <col min="7434" max="7434" width="1.81640625" style="81" customWidth="1"/>
    <col min="7435" max="7436" width="7.81640625" style="81" customWidth="1"/>
    <col min="7437" max="7437" width="2.1796875" style="81" customWidth="1"/>
    <col min="7438" max="7439" width="7.81640625" style="81" customWidth="1"/>
    <col min="7440" max="7440" width="2.453125" style="81" customWidth="1"/>
    <col min="7441" max="7441" width="8.1796875" style="81" customWidth="1"/>
    <col min="7442" max="7442" width="8.81640625" style="81" customWidth="1"/>
    <col min="7443" max="7443" width="2.54296875" style="81" customWidth="1"/>
    <col min="7444" max="7680" width="9.1796875" style="81"/>
    <col min="7681" max="7681" width="16.1796875" style="81" customWidth="1"/>
    <col min="7682" max="7682" width="7.81640625" style="81" customWidth="1"/>
    <col min="7683" max="7683" width="9" style="81" customWidth="1"/>
    <col min="7684" max="7684" width="2.1796875" style="81" customWidth="1"/>
    <col min="7685" max="7686" width="7.81640625" style="81" customWidth="1"/>
    <col min="7687" max="7687" width="2.453125" style="81" customWidth="1"/>
    <col min="7688" max="7689" width="7.81640625" style="81" customWidth="1"/>
    <col min="7690" max="7690" width="1.81640625" style="81" customWidth="1"/>
    <col min="7691" max="7692" width="7.81640625" style="81" customWidth="1"/>
    <col min="7693" max="7693" width="2.1796875" style="81" customWidth="1"/>
    <col min="7694" max="7695" width="7.81640625" style="81" customWidth="1"/>
    <col min="7696" max="7696" width="2.453125" style="81" customWidth="1"/>
    <col min="7697" max="7697" width="8.1796875" style="81" customWidth="1"/>
    <col min="7698" max="7698" width="8.81640625" style="81" customWidth="1"/>
    <col min="7699" max="7699" width="2.54296875" style="81" customWidth="1"/>
    <col min="7700" max="7936" width="9.1796875" style="81"/>
    <col min="7937" max="7937" width="16.1796875" style="81" customWidth="1"/>
    <col min="7938" max="7938" width="7.81640625" style="81" customWidth="1"/>
    <col min="7939" max="7939" width="9" style="81" customWidth="1"/>
    <col min="7940" max="7940" width="2.1796875" style="81" customWidth="1"/>
    <col min="7941" max="7942" width="7.81640625" style="81" customWidth="1"/>
    <col min="7943" max="7943" width="2.453125" style="81" customWidth="1"/>
    <col min="7944" max="7945" width="7.81640625" style="81" customWidth="1"/>
    <col min="7946" max="7946" width="1.81640625" style="81" customWidth="1"/>
    <col min="7947" max="7948" width="7.81640625" style="81" customWidth="1"/>
    <col min="7949" max="7949" width="2.1796875" style="81" customWidth="1"/>
    <col min="7950" max="7951" width="7.81640625" style="81" customWidth="1"/>
    <col min="7952" max="7952" width="2.453125" style="81" customWidth="1"/>
    <col min="7953" max="7953" width="8.1796875" style="81" customWidth="1"/>
    <col min="7954" max="7954" width="8.81640625" style="81" customWidth="1"/>
    <col min="7955" max="7955" width="2.54296875" style="81" customWidth="1"/>
    <col min="7956" max="8192" width="9.1796875" style="81"/>
    <col min="8193" max="8193" width="16.1796875" style="81" customWidth="1"/>
    <col min="8194" max="8194" width="7.81640625" style="81" customWidth="1"/>
    <col min="8195" max="8195" width="9" style="81" customWidth="1"/>
    <col min="8196" max="8196" width="2.1796875" style="81" customWidth="1"/>
    <col min="8197" max="8198" width="7.81640625" style="81" customWidth="1"/>
    <col min="8199" max="8199" width="2.453125" style="81" customWidth="1"/>
    <col min="8200" max="8201" width="7.81640625" style="81" customWidth="1"/>
    <col min="8202" max="8202" width="1.81640625" style="81" customWidth="1"/>
    <col min="8203" max="8204" width="7.81640625" style="81" customWidth="1"/>
    <col min="8205" max="8205" width="2.1796875" style="81" customWidth="1"/>
    <col min="8206" max="8207" width="7.81640625" style="81" customWidth="1"/>
    <col min="8208" max="8208" width="2.453125" style="81" customWidth="1"/>
    <col min="8209" max="8209" width="8.1796875" style="81" customWidth="1"/>
    <col min="8210" max="8210" width="8.81640625" style="81" customWidth="1"/>
    <col min="8211" max="8211" width="2.54296875" style="81" customWidth="1"/>
    <col min="8212" max="8448" width="9.1796875" style="81"/>
    <col min="8449" max="8449" width="16.1796875" style="81" customWidth="1"/>
    <col min="8450" max="8450" width="7.81640625" style="81" customWidth="1"/>
    <col min="8451" max="8451" width="9" style="81" customWidth="1"/>
    <col min="8452" max="8452" width="2.1796875" style="81" customWidth="1"/>
    <col min="8453" max="8454" width="7.81640625" style="81" customWidth="1"/>
    <col min="8455" max="8455" width="2.453125" style="81" customWidth="1"/>
    <col min="8456" max="8457" width="7.81640625" style="81" customWidth="1"/>
    <col min="8458" max="8458" width="1.81640625" style="81" customWidth="1"/>
    <col min="8459" max="8460" width="7.81640625" style="81" customWidth="1"/>
    <col min="8461" max="8461" width="2.1796875" style="81" customWidth="1"/>
    <col min="8462" max="8463" width="7.81640625" style="81" customWidth="1"/>
    <col min="8464" max="8464" width="2.453125" style="81" customWidth="1"/>
    <col min="8465" max="8465" width="8.1796875" style="81" customWidth="1"/>
    <col min="8466" max="8466" width="8.81640625" style="81" customWidth="1"/>
    <col min="8467" max="8467" width="2.54296875" style="81" customWidth="1"/>
    <col min="8468" max="8704" width="9.1796875" style="81"/>
    <col min="8705" max="8705" width="16.1796875" style="81" customWidth="1"/>
    <col min="8706" max="8706" width="7.81640625" style="81" customWidth="1"/>
    <col min="8707" max="8707" width="9" style="81" customWidth="1"/>
    <col min="8708" max="8708" width="2.1796875" style="81" customWidth="1"/>
    <col min="8709" max="8710" width="7.81640625" style="81" customWidth="1"/>
    <col min="8711" max="8711" width="2.453125" style="81" customWidth="1"/>
    <col min="8712" max="8713" width="7.81640625" style="81" customWidth="1"/>
    <col min="8714" max="8714" width="1.81640625" style="81" customWidth="1"/>
    <col min="8715" max="8716" width="7.81640625" style="81" customWidth="1"/>
    <col min="8717" max="8717" width="2.1796875" style="81" customWidth="1"/>
    <col min="8718" max="8719" width="7.81640625" style="81" customWidth="1"/>
    <col min="8720" max="8720" width="2.453125" style="81" customWidth="1"/>
    <col min="8721" max="8721" width="8.1796875" style="81" customWidth="1"/>
    <col min="8722" max="8722" width="8.81640625" style="81" customWidth="1"/>
    <col min="8723" max="8723" width="2.54296875" style="81" customWidth="1"/>
    <col min="8724" max="8960" width="9.1796875" style="81"/>
    <col min="8961" max="8961" width="16.1796875" style="81" customWidth="1"/>
    <col min="8962" max="8962" width="7.81640625" style="81" customWidth="1"/>
    <col min="8963" max="8963" width="9" style="81" customWidth="1"/>
    <col min="8964" max="8964" width="2.1796875" style="81" customWidth="1"/>
    <col min="8965" max="8966" width="7.81640625" style="81" customWidth="1"/>
    <col min="8967" max="8967" width="2.453125" style="81" customWidth="1"/>
    <col min="8968" max="8969" width="7.81640625" style="81" customWidth="1"/>
    <col min="8970" max="8970" width="1.81640625" style="81" customWidth="1"/>
    <col min="8971" max="8972" width="7.81640625" style="81" customWidth="1"/>
    <col min="8973" max="8973" width="2.1796875" style="81" customWidth="1"/>
    <col min="8974" max="8975" width="7.81640625" style="81" customWidth="1"/>
    <col min="8976" max="8976" width="2.453125" style="81" customWidth="1"/>
    <col min="8977" max="8977" width="8.1796875" style="81" customWidth="1"/>
    <col min="8978" max="8978" width="8.81640625" style="81" customWidth="1"/>
    <col min="8979" max="8979" width="2.54296875" style="81" customWidth="1"/>
    <col min="8980" max="9216" width="9.1796875" style="81"/>
    <col min="9217" max="9217" width="16.1796875" style="81" customWidth="1"/>
    <col min="9218" max="9218" width="7.81640625" style="81" customWidth="1"/>
    <col min="9219" max="9219" width="9" style="81" customWidth="1"/>
    <col min="9220" max="9220" width="2.1796875" style="81" customWidth="1"/>
    <col min="9221" max="9222" width="7.81640625" style="81" customWidth="1"/>
    <col min="9223" max="9223" width="2.453125" style="81" customWidth="1"/>
    <col min="9224" max="9225" width="7.81640625" style="81" customWidth="1"/>
    <col min="9226" max="9226" width="1.81640625" style="81" customWidth="1"/>
    <col min="9227" max="9228" width="7.81640625" style="81" customWidth="1"/>
    <col min="9229" max="9229" width="2.1796875" style="81" customWidth="1"/>
    <col min="9230" max="9231" width="7.81640625" style="81" customWidth="1"/>
    <col min="9232" max="9232" width="2.453125" style="81" customWidth="1"/>
    <col min="9233" max="9233" width="8.1796875" style="81" customWidth="1"/>
    <col min="9234" max="9234" width="8.81640625" style="81" customWidth="1"/>
    <col min="9235" max="9235" width="2.54296875" style="81" customWidth="1"/>
    <col min="9236" max="9472" width="9.1796875" style="81"/>
    <col min="9473" max="9473" width="16.1796875" style="81" customWidth="1"/>
    <col min="9474" max="9474" width="7.81640625" style="81" customWidth="1"/>
    <col min="9475" max="9475" width="9" style="81" customWidth="1"/>
    <col min="9476" max="9476" width="2.1796875" style="81" customWidth="1"/>
    <col min="9477" max="9478" width="7.81640625" style="81" customWidth="1"/>
    <col min="9479" max="9479" width="2.453125" style="81" customWidth="1"/>
    <col min="9480" max="9481" width="7.81640625" style="81" customWidth="1"/>
    <col min="9482" max="9482" width="1.81640625" style="81" customWidth="1"/>
    <col min="9483" max="9484" width="7.81640625" style="81" customWidth="1"/>
    <col min="9485" max="9485" width="2.1796875" style="81" customWidth="1"/>
    <col min="9486" max="9487" width="7.81640625" style="81" customWidth="1"/>
    <col min="9488" max="9488" width="2.453125" style="81" customWidth="1"/>
    <col min="9489" max="9489" width="8.1796875" style="81" customWidth="1"/>
    <col min="9490" max="9490" width="8.81640625" style="81" customWidth="1"/>
    <col min="9491" max="9491" width="2.54296875" style="81" customWidth="1"/>
    <col min="9492" max="9728" width="9.1796875" style="81"/>
    <col min="9729" max="9729" width="16.1796875" style="81" customWidth="1"/>
    <col min="9730" max="9730" width="7.81640625" style="81" customWidth="1"/>
    <col min="9731" max="9731" width="9" style="81" customWidth="1"/>
    <col min="9732" max="9732" width="2.1796875" style="81" customWidth="1"/>
    <col min="9733" max="9734" width="7.81640625" style="81" customWidth="1"/>
    <col min="9735" max="9735" width="2.453125" style="81" customWidth="1"/>
    <col min="9736" max="9737" width="7.81640625" style="81" customWidth="1"/>
    <col min="9738" max="9738" width="1.81640625" style="81" customWidth="1"/>
    <col min="9739" max="9740" width="7.81640625" style="81" customWidth="1"/>
    <col min="9741" max="9741" width="2.1796875" style="81" customWidth="1"/>
    <col min="9742" max="9743" width="7.81640625" style="81" customWidth="1"/>
    <col min="9744" max="9744" width="2.453125" style="81" customWidth="1"/>
    <col min="9745" max="9745" width="8.1796875" style="81" customWidth="1"/>
    <col min="9746" max="9746" width="8.81640625" style="81" customWidth="1"/>
    <col min="9747" max="9747" width="2.54296875" style="81" customWidth="1"/>
    <col min="9748" max="9984" width="9.1796875" style="81"/>
    <col min="9985" max="9985" width="16.1796875" style="81" customWidth="1"/>
    <col min="9986" max="9986" width="7.81640625" style="81" customWidth="1"/>
    <col min="9987" max="9987" width="9" style="81" customWidth="1"/>
    <col min="9988" max="9988" width="2.1796875" style="81" customWidth="1"/>
    <col min="9989" max="9990" width="7.81640625" style="81" customWidth="1"/>
    <col min="9991" max="9991" width="2.453125" style="81" customWidth="1"/>
    <col min="9992" max="9993" width="7.81640625" style="81" customWidth="1"/>
    <col min="9994" max="9994" width="1.81640625" style="81" customWidth="1"/>
    <col min="9995" max="9996" width="7.81640625" style="81" customWidth="1"/>
    <col min="9997" max="9997" width="2.1796875" style="81" customWidth="1"/>
    <col min="9998" max="9999" width="7.81640625" style="81" customWidth="1"/>
    <col min="10000" max="10000" width="2.453125" style="81" customWidth="1"/>
    <col min="10001" max="10001" width="8.1796875" style="81" customWidth="1"/>
    <col min="10002" max="10002" width="8.81640625" style="81" customWidth="1"/>
    <col min="10003" max="10003" width="2.54296875" style="81" customWidth="1"/>
    <col min="10004" max="10240" width="9.1796875" style="81"/>
    <col min="10241" max="10241" width="16.1796875" style="81" customWidth="1"/>
    <col min="10242" max="10242" width="7.81640625" style="81" customWidth="1"/>
    <col min="10243" max="10243" width="9" style="81" customWidth="1"/>
    <col min="10244" max="10244" width="2.1796875" style="81" customWidth="1"/>
    <col min="10245" max="10246" width="7.81640625" style="81" customWidth="1"/>
    <col min="10247" max="10247" width="2.453125" style="81" customWidth="1"/>
    <col min="10248" max="10249" width="7.81640625" style="81" customWidth="1"/>
    <col min="10250" max="10250" width="1.81640625" style="81" customWidth="1"/>
    <col min="10251" max="10252" width="7.81640625" style="81" customWidth="1"/>
    <col min="10253" max="10253" width="2.1796875" style="81" customWidth="1"/>
    <col min="10254" max="10255" width="7.81640625" style="81" customWidth="1"/>
    <col min="10256" max="10256" width="2.453125" style="81" customWidth="1"/>
    <col min="10257" max="10257" width="8.1796875" style="81" customWidth="1"/>
    <col min="10258" max="10258" width="8.81640625" style="81" customWidth="1"/>
    <col min="10259" max="10259" width="2.54296875" style="81" customWidth="1"/>
    <col min="10260" max="10496" width="9.1796875" style="81"/>
    <col min="10497" max="10497" width="16.1796875" style="81" customWidth="1"/>
    <col min="10498" max="10498" width="7.81640625" style="81" customWidth="1"/>
    <col min="10499" max="10499" width="9" style="81" customWidth="1"/>
    <col min="10500" max="10500" width="2.1796875" style="81" customWidth="1"/>
    <col min="10501" max="10502" width="7.81640625" style="81" customWidth="1"/>
    <col min="10503" max="10503" width="2.453125" style="81" customWidth="1"/>
    <col min="10504" max="10505" width="7.81640625" style="81" customWidth="1"/>
    <col min="10506" max="10506" width="1.81640625" style="81" customWidth="1"/>
    <col min="10507" max="10508" width="7.81640625" style="81" customWidth="1"/>
    <col min="10509" max="10509" width="2.1796875" style="81" customWidth="1"/>
    <col min="10510" max="10511" width="7.81640625" style="81" customWidth="1"/>
    <col min="10512" max="10512" width="2.453125" style="81" customWidth="1"/>
    <col min="10513" max="10513" width="8.1796875" style="81" customWidth="1"/>
    <col min="10514" max="10514" width="8.81640625" style="81" customWidth="1"/>
    <col min="10515" max="10515" width="2.54296875" style="81" customWidth="1"/>
    <col min="10516" max="10752" width="9.1796875" style="81"/>
    <col min="10753" max="10753" width="16.1796875" style="81" customWidth="1"/>
    <col min="10754" max="10754" width="7.81640625" style="81" customWidth="1"/>
    <col min="10755" max="10755" width="9" style="81" customWidth="1"/>
    <col min="10756" max="10756" width="2.1796875" style="81" customWidth="1"/>
    <col min="10757" max="10758" width="7.81640625" style="81" customWidth="1"/>
    <col min="10759" max="10759" width="2.453125" style="81" customWidth="1"/>
    <col min="10760" max="10761" width="7.81640625" style="81" customWidth="1"/>
    <col min="10762" max="10762" width="1.81640625" style="81" customWidth="1"/>
    <col min="10763" max="10764" width="7.81640625" style="81" customWidth="1"/>
    <col min="10765" max="10765" width="2.1796875" style="81" customWidth="1"/>
    <col min="10766" max="10767" width="7.81640625" style="81" customWidth="1"/>
    <col min="10768" max="10768" width="2.453125" style="81" customWidth="1"/>
    <col min="10769" max="10769" width="8.1796875" style="81" customWidth="1"/>
    <col min="10770" max="10770" width="8.81640625" style="81" customWidth="1"/>
    <col min="10771" max="10771" width="2.54296875" style="81" customWidth="1"/>
    <col min="10772" max="11008" width="9.1796875" style="81"/>
    <col min="11009" max="11009" width="16.1796875" style="81" customWidth="1"/>
    <col min="11010" max="11010" width="7.81640625" style="81" customWidth="1"/>
    <col min="11011" max="11011" width="9" style="81" customWidth="1"/>
    <col min="11012" max="11012" width="2.1796875" style="81" customWidth="1"/>
    <col min="11013" max="11014" width="7.81640625" style="81" customWidth="1"/>
    <col min="11015" max="11015" width="2.453125" style="81" customWidth="1"/>
    <col min="11016" max="11017" width="7.81640625" style="81" customWidth="1"/>
    <col min="11018" max="11018" width="1.81640625" style="81" customWidth="1"/>
    <col min="11019" max="11020" width="7.81640625" style="81" customWidth="1"/>
    <col min="11021" max="11021" width="2.1796875" style="81" customWidth="1"/>
    <col min="11022" max="11023" width="7.81640625" style="81" customWidth="1"/>
    <col min="11024" max="11024" width="2.453125" style="81" customWidth="1"/>
    <col min="11025" max="11025" width="8.1796875" style="81" customWidth="1"/>
    <col min="11026" max="11026" width="8.81640625" style="81" customWidth="1"/>
    <col min="11027" max="11027" width="2.54296875" style="81" customWidth="1"/>
    <col min="11028" max="11264" width="9.1796875" style="81"/>
    <col min="11265" max="11265" width="16.1796875" style="81" customWidth="1"/>
    <col min="11266" max="11266" width="7.81640625" style="81" customWidth="1"/>
    <col min="11267" max="11267" width="9" style="81" customWidth="1"/>
    <col min="11268" max="11268" width="2.1796875" style="81" customWidth="1"/>
    <col min="11269" max="11270" width="7.81640625" style="81" customWidth="1"/>
    <col min="11271" max="11271" width="2.453125" style="81" customWidth="1"/>
    <col min="11272" max="11273" width="7.81640625" style="81" customWidth="1"/>
    <col min="11274" max="11274" width="1.81640625" style="81" customWidth="1"/>
    <col min="11275" max="11276" width="7.81640625" style="81" customWidth="1"/>
    <col min="11277" max="11277" width="2.1796875" style="81" customWidth="1"/>
    <col min="11278" max="11279" width="7.81640625" style="81" customWidth="1"/>
    <col min="11280" max="11280" width="2.453125" style="81" customWidth="1"/>
    <col min="11281" max="11281" width="8.1796875" style="81" customWidth="1"/>
    <col min="11282" max="11282" width="8.81640625" style="81" customWidth="1"/>
    <col min="11283" max="11283" width="2.54296875" style="81" customWidth="1"/>
    <col min="11284" max="11520" width="9.1796875" style="81"/>
    <col min="11521" max="11521" width="16.1796875" style="81" customWidth="1"/>
    <col min="11522" max="11522" width="7.81640625" style="81" customWidth="1"/>
    <col min="11523" max="11523" width="9" style="81" customWidth="1"/>
    <col min="11524" max="11524" width="2.1796875" style="81" customWidth="1"/>
    <col min="11525" max="11526" width="7.81640625" style="81" customWidth="1"/>
    <col min="11527" max="11527" width="2.453125" style="81" customWidth="1"/>
    <col min="11528" max="11529" width="7.81640625" style="81" customWidth="1"/>
    <col min="11530" max="11530" width="1.81640625" style="81" customWidth="1"/>
    <col min="11531" max="11532" width="7.81640625" style="81" customWidth="1"/>
    <col min="11533" max="11533" width="2.1796875" style="81" customWidth="1"/>
    <col min="11534" max="11535" width="7.81640625" style="81" customWidth="1"/>
    <col min="11536" max="11536" width="2.453125" style="81" customWidth="1"/>
    <col min="11537" max="11537" width="8.1796875" style="81" customWidth="1"/>
    <col min="11538" max="11538" width="8.81640625" style="81" customWidth="1"/>
    <col min="11539" max="11539" width="2.54296875" style="81" customWidth="1"/>
    <col min="11540" max="11776" width="9.1796875" style="81"/>
    <col min="11777" max="11777" width="16.1796875" style="81" customWidth="1"/>
    <col min="11778" max="11778" width="7.81640625" style="81" customWidth="1"/>
    <col min="11779" max="11779" width="9" style="81" customWidth="1"/>
    <col min="11780" max="11780" width="2.1796875" style="81" customWidth="1"/>
    <col min="11781" max="11782" width="7.81640625" style="81" customWidth="1"/>
    <col min="11783" max="11783" width="2.453125" style="81" customWidth="1"/>
    <col min="11784" max="11785" width="7.81640625" style="81" customWidth="1"/>
    <col min="11786" max="11786" width="1.81640625" style="81" customWidth="1"/>
    <col min="11787" max="11788" width="7.81640625" style="81" customWidth="1"/>
    <col min="11789" max="11789" width="2.1796875" style="81" customWidth="1"/>
    <col min="11790" max="11791" width="7.81640625" style="81" customWidth="1"/>
    <col min="11792" max="11792" width="2.453125" style="81" customWidth="1"/>
    <col min="11793" max="11793" width="8.1796875" style="81" customWidth="1"/>
    <col min="11794" max="11794" width="8.81640625" style="81" customWidth="1"/>
    <col min="11795" max="11795" width="2.54296875" style="81" customWidth="1"/>
    <col min="11796" max="12032" width="9.1796875" style="81"/>
    <col min="12033" max="12033" width="16.1796875" style="81" customWidth="1"/>
    <col min="12034" max="12034" width="7.81640625" style="81" customWidth="1"/>
    <col min="12035" max="12035" width="9" style="81" customWidth="1"/>
    <col min="12036" max="12036" width="2.1796875" style="81" customWidth="1"/>
    <col min="12037" max="12038" width="7.81640625" style="81" customWidth="1"/>
    <col min="12039" max="12039" width="2.453125" style="81" customWidth="1"/>
    <col min="12040" max="12041" width="7.81640625" style="81" customWidth="1"/>
    <col min="12042" max="12042" width="1.81640625" style="81" customWidth="1"/>
    <col min="12043" max="12044" width="7.81640625" style="81" customWidth="1"/>
    <col min="12045" max="12045" width="2.1796875" style="81" customWidth="1"/>
    <col min="12046" max="12047" width="7.81640625" style="81" customWidth="1"/>
    <col min="12048" max="12048" width="2.453125" style="81" customWidth="1"/>
    <col min="12049" max="12049" width="8.1796875" style="81" customWidth="1"/>
    <col min="12050" max="12050" width="8.81640625" style="81" customWidth="1"/>
    <col min="12051" max="12051" width="2.54296875" style="81" customWidth="1"/>
    <col min="12052" max="12288" width="9.1796875" style="81"/>
    <col min="12289" max="12289" width="16.1796875" style="81" customWidth="1"/>
    <col min="12290" max="12290" width="7.81640625" style="81" customWidth="1"/>
    <col min="12291" max="12291" width="9" style="81" customWidth="1"/>
    <col min="12292" max="12292" width="2.1796875" style="81" customWidth="1"/>
    <col min="12293" max="12294" width="7.81640625" style="81" customWidth="1"/>
    <col min="12295" max="12295" width="2.453125" style="81" customWidth="1"/>
    <col min="12296" max="12297" width="7.81640625" style="81" customWidth="1"/>
    <col min="12298" max="12298" width="1.81640625" style="81" customWidth="1"/>
    <col min="12299" max="12300" width="7.81640625" style="81" customWidth="1"/>
    <col min="12301" max="12301" width="2.1796875" style="81" customWidth="1"/>
    <col min="12302" max="12303" width="7.81640625" style="81" customWidth="1"/>
    <col min="12304" max="12304" width="2.453125" style="81" customWidth="1"/>
    <col min="12305" max="12305" width="8.1796875" style="81" customWidth="1"/>
    <col min="12306" max="12306" width="8.81640625" style="81" customWidth="1"/>
    <col min="12307" max="12307" width="2.54296875" style="81" customWidth="1"/>
    <col min="12308" max="12544" width="9.1796875" style="81"/>
    <col min="12545" max="12545" width="16.1796875" style="81" customWidth="1"/>
    <col min="12546" max="12546" width="7.81640625" style="81" customWidth="1"/>
    <col min="12547" max="12547" width="9" style="81" customWidth="1"/>
    <col min="12548" max="12548" width="2.1796875" style="81" customWidth="1"/>
    <col min="12549" max="12550" width="7.81640625" style="81" customWidth="1"/>
    <col min="12551" max="12551" width="2.453125" style="81" customWidth="1"/>
    <col min="12552" max="12553" width="7.81640625" style="81" customWidth="1"/>
    <col min="12554" max="12554" width="1.81640625" style="81" customWidth="1"/>
    <col min="12555" max="12556" width="7.81640625" style="81" customWidth="1"/>
    <col min="12557" max="12557" width="2.1796875" style="81" customWidth="1"/>
    <col min="12558" max="12559" width="7.81640625" style="81" customWidth="1"/>
    <col min="12560" max="12560" width="2.453125" style="81" customWidth="1"/>
    <col min="12561" max="12561" width="8.1796875" style="81" customWidth="1"/>
    <col min="12562" max="12562" width="8.81640625" style="81" customWidth="1"/>
    <col min="12563" max="12563" width="2.54296875" style="81" customWidth="1"/>
    <col min="12564" max="12800" width="9.1796875" style="81"/>
    <col min="12801" max="12801" width="16.1796875" style="81" customWidth="1"/>
    <col min="12802" max="12802" width="7.81640625" style="81" customWidth="1"/>
    <col min="12803" max="12803" width="9" style="81" customWidth="1"/>
    <col min="12804" max="12804" width="2.1796875" style="81" customWidth="1"/>
    <col min="12805" max="12806" width="7.81640625" style="81" customWidth="1"/>
    <col min="12807" max="12807" width="2.453125" style="81" customWidth="1"/>
    <col min="12808" max="12809" width="7.81640625" style="81" customWidth="1"/>
    <col min="12810" max="12810" width="1.81640625" style="81" customWidth="1"/>
    <col min="12811" max="12812" width="7.81640625" style="81" customWidth="1"/>
    <col min="12813" max="12813" width="2.1796875" style="81" customWidth="1"/>
    <col min="12814" max="12815" width="7.81640625" style="81" customWidth="1"/>
    <col min="12816" max="12816" width="2.453125" style="81" customWidth="1"/>
    <col min="12817" max="12817" width="8.1796875" style="81" customWidth="1"/>
    <col min="12818" max="12818" width="8.81640625" style="81" customWidth="1"/>
    <col min="12819" max="12819" width="2.54296875" style="81" customWidth="1"/>
    <col min="12820" max="13056" width="9.1796875" style="81"/>
    <col min="13057" max="13057" width="16.1796875" style="81" customWidth="1"/>
    <col min="13058" max="13058" width="7.81640625" style="81" customWidth="1"/>
    <col min="13059" max="13059" width="9" style="81" customWidth="1"/>
    <col min="13060" max="13060" width="2.1796875" style="81" customWidth="1"/>
    <col min="13061" max="13062" width="7.81640625" style="81" customWidth="1"/>
    <col min="13063" max="13063" width="2.453125" style="81" customWidth="1"/>
    <col min="13064" max="13065" width="7.81640625" style="81" customWidth="1"/>
    <col min="13066" max="13066" width="1.81640625" style="81" customWidth="1"/>
    <col min="13067" max="13068" width="7.81640625" style="81" customWidth="1"/>
    <col min="13069" max="13069" width="2.1796875" style="81" customWidth="1"/>
    <col min="13070" max="13071" width="7.81640625" style="81" customWidth="1"/>
    <col min="13072" max="13072" width="2.453125" style="81" customWidth="1"/>
    <col min="13073" max="13073" width="8.1796875" style="81" customWidth="1"/>
    <col min="13074" max="13074" width="8.81640625" style="81" customWidth="1"/>
    <col min="13075" max="13075" width="2.54296875" style="81" customWidth="1"/>
    <col min="13076" max="13312" width="9.1796875" style="81"/>
    <col min="13313" max="13313" width="16.1796875" style="81" customWidth="1"/>
    <col min="13314" max="13314" width="7.81640625" style="81" customWidth="1"/>
    <col min="13315" max="13315" width="9" style="81" customWidth="1"/>
    <col min="13316" max="13316" width="2.1796875" style="81" customWidth="1"/>
    <col min="13317" max="13318" width="7.81640625" style="81" customWidth="1"/>
    <col min="13319" max="13319" width="2.453125" style="81" customWidth="1"/>
    <col min="13320" max="13321" width="7.81640625" style="81" customWidth="1"/>
    <col min="13322" max="13322" width="1.81640625" style="81" customWidth="1"/>
    <col min="13323" max="13324" width="7.81640625" style="81" customWidth="1"/>
    <col min="13325" max="13325" width="2.1796875" style="81" customWidth="1"/>
    <col min="13326" max="13327" width="7.81640625" style="81" customWidth="1"/>
    <col min="13328" max="13328" width="2.453125" style="81" customWidth="1"/>
    <col min="13329" max="13329" width="8.1796875" style="81" customWidth="1"/>
    <col min="13330" max="13330" width="8.81640625" style="81" customWidth="1"/>
    <col min="13331" max="13331" width="2.54296875" style="81" customWidth="1"/>
    <col min="13332" max="13568" width="9.1796875" style="81"/>
    <col min="13569" max="13569" width="16.1796875" style="81" customWidth="1"/>
    <col min="13570" max="13570" width="7.81640625" style="81" customWidth="1"/>
    <col min="13571" max="13571" width="9" style="81" customWidth="1"/>
    <col min="13572" max="13572" width="2.1796875" style="81" customWidth="1"/>
    <col min="13573" max="13574" width="7.81640625" style="81" customWidth="1"/>
    <col min="13575" max="13575" width="2.453125" style="81" customWidth="1"/>
    <col min="13576" max="13577" width="7.81640625" style="81" customWidth="1"/>
    <col min="13578" max="13578" width="1.81640625" style="81" customWidth="1"/>
    <col min="13579" max="13580" width="7.81640625" style="81" customWidth="1"/>
    <col min="13581" max="13581" width="2.1796875" style="81" customWidth="1"/>
    <col min="13582" max="13583" width="7.81640625" style="81" customWidth="1"/>
    <col min="13584" max="13584" width="2.453125" style="81" customWidth="1"/>
    <col min="13585" max="13585" width="8.1796875" style="81" customWidth="1"/>
    <col min="13586" max="13586" width="8.81640625" style="81" customWidth="1"/>
    <col min="13587" max="13587" width="2.54296875" style="81" customWidth="1"/>
    <col min="13588" max="13824" width="9.1796875" style="81"/>
    <col min="13825" max="13825" width="16.1796875" style="81" customWidth="1"/>
    <col min="13826" max="13826" width="7.81640625" style="81" customWidth="1"/>
    <col min="13827" max="13827" width="9" style="81" customWidth="1"/>
    <col min="13828" max="13828" width="2.1796875" style="81" customWidth="1"/>
    <col min="13829" max="13830" width="7.81640625" style="81" customWidth="1"/>
    <col min="13831" max="13831" width="2.453125" style="81" customWidth="1"/>
    <col min="13832" max="13833" width="7.81640625" style="81" customWidth="1"/>
    <col min="13834" max="13834" width="1.81640625" style="81" customWidth="1"/>
    <col min="13835" max="13836" width="7.81640625" style="81" customWidth="1"/>
    <col min="13837" max="13837" width="2.1796875" style="81" customWidth="1"/>
    <col min="13838" max="13839" width="7.81640625" style="81" customWidth="1"/>
    <col min="13840" max="13840" width="2.453125" style="81" customWidth="1"/>
    <col min="13841" max="13841" width="8.1796875" style="81" customWidth="1"/>
    <col min="13842" max="13842" width="8.81640625" style="81" customWidth="1"/>
    <col min="13843" max="13843" width="2.54296875" style="81" customWidth="1"/>
    <col min="13844" max="14080" width="9.1796875" style="81"/>
    <col min="14081" max="14081" width="16.1796875" style="81" customWidth="1"/>
    <col min="14082" max="14082" width="7.81640625" style="81" customWidth="1"/>
    <col min="14083" max="14083" width="9" style="81" customWidth="1"/>
    <col min="14084" max="14084" width="2.1796875" style="81" customWidth="1"/>
    <col min="14085" max="14086" width="7.81640625" style="81" customWidth="1"/>
    <col min="14087" max="14087" width="2.453125" style="81" customWidth="1"/>
    <col min="14088" max="14089" width="7.81640625" style="81" customWidth="1"/>
    <col min="14090" max="14090" width="1.81640625" style="81" customWidth="1"/>
    <col min="14091" max="14092" width="7.81640625" style="81" customWidth="1"/>
    <col min="14093" max="14093" width="2.1796875" style="81" customWidth="1"/>
    <col min="14094" max="14095" width="7.81640625" style="81" customWidth="1"/>
    <col min="14096" max="14096" width="2.453125" style="81" customWidth="1"/>
    <col min="14097" max="14097" width="8.1796875" style="81" customWidth="1"/>
    <col min="14098" max="14098" width="8.81640625" style="81" customWidth="1"/>
    <col min="14099" max="14099" width="2.54296875" style="81" customWidth="1"/>
    <col min="14100" max="14336" width="9.1796875" style="81"/>
    <col min="14337" max="14337" width="16.1796875" style="81" customWidth="1"/>
    <col min="14338" max="14338" width="7.81640625" style="81" customWidth="1"/>
    <col min="14339" max="14339" width="9" style="81" customWidth="1"/>
    <col min="14340" max="14340" width="2.1796875" style="81" customWidth="1"/>
    <col min="14341" max="14342" width="7.81640625" style="81" customWidth="1"/>
    <col min="14343" max="14343" width="2.453125" style="81" customWidth="1"/>
    <col min="14344" max="14345" width="7.81640625" style="81" customWidth="1"/>
    <col min="14346" max="14346" width="1.81640625" style="81" customWidth="1"/>
    <col min="14347" max="14348" width="7.81640625" style="81" customWidth="1"/>
    <col min="14349" max="14349" width="2.1796875" style="81" customWidth="1"/>
    <col min="14350" max="14351" width="7.81640625" style="81" customWidth="1"/>
    <col min="14352" max="14352" width="2.453125" style="81" customWidth="1"/>
    <col min="14353" max="14353" width="8.1796875" style="81" customWidth="1"/>
    <col min="14354" max="14354" width="8.81640625" style="81" customWidth="1"/>
    <col min="14355" max="14355" width="2.54296875" style="81" customWidth="1"/>
    <col min="14356" max="14592" width="9.1796875" style="81"/>
    <col min="14593" max="14593" width="16.1796875" style="81" customWidth="1"/>
    <col min="14594" max="14594" width="7.81640625" style="81" customWidth="1"/>
    <col min="14595" max="14595" width="9" style="81" customWidth="1"/>
    <col min="14596" max="14596" width="2.1796875" style="81" customWidth="1"/>
    <col min="14597" max="14598" width="7.81640625" style="81" customWidth="1"/>
    <col min="14599" max="14599" width="2.453125" style="81" customWidth="1"/>
    <col min="14600" max="14601" width="7.81640625" style="81" customWidth="1"/>
    <col min="14602" max="14602" width="1.81640625" style="81" customWidth="1"/>
    <col min="14603" max="14604" width="7.81640625" style="81" customWidth="1"/>
    <col min="14605" max="14605" width="2.1796875" style="81" customWidth="1"/>
    <col min="14606" max="14607" width="7.81640625" style="81" customWidth="1"/>
    <col min="14608" max="14608" width="2.453125" style="81" customWidth="1"/>
    <col min="14609" max="14609" width="8.1796875" style="81" customWidth="1"/>
    <col min="14610" max="14610" width="8.81640625" style="81" customWidth="1"/>
    <col min="14611" max="14611" width="2.54296875" style="81" customWidth="1"/>
    <col min="14612" max="14848" width="9.1796875" style="81"/>
    <col min="14849" max="14849" width="16.1796875" style="81" customWidth="1"/>
    <col min="14850" max="14850" width="7.81640625" style="81" customWidth="1"/>
    <col min="14851" max="14851" width="9" style="81" customWidth="1"/>
    <col min="14852" max="14852" width="2.1796875" style="81" customWidth="1"/>
    <col min="14853" max="14854" width="7.81640625" style="81" customWidth="1"/>
    <col min="14855" max="14855" width="2.453125" style="81" customWidth="1"/>
    <col min="14856" max="14857" width="7.81640625" style="81" customWidth="1"/>
    <col min="14858" max="14858" width="1.81640625" style="81" customWidth="1"/>
    <col min="14859" max="14860" width="7.81640625" style="81" customWidth="1"/>
    <col min="14861" max="14861" width="2.1796875" style="81" customWidth="1"/>
    <col min="14862" max="14863" width="7.81640625" style="81" customWidth="1"/>
    <col min="14864" max="14864" width="2.453125" style="81" customWidth="1"/>
    <col min="14865" max="14865" width="8.1796875" style="81" customWidth="1"/>
    <col min="14866" max="14866" width="8.81640625" style="81" customWidth="1"/>
    <col min="14867" max="14867" width="2.54296875" style="81" customWidth="1"/>
    <col min="14868" max="15104" width="9.1796875" style="81"/>
    <col min="15105" max="15105" width="16.1796875" style="81" customWidth="1"/>
    <col min="15106" max="15106" width="7.81640625" style="81" customWidth="1"/>
    <col min="15107" max="15107" width="9" style="81" customWidth="1"/>
    <col min="15108" max="15108" width="2.1796875" style="81" customWidth="1"/>
    <col min="15109" max="15110" width="7.81640625" style="81" customWidth="1"/>
    <col min="15111" max="15111" width="2.453125" style="81" customWidth="1"/>
    <col min="15112" max="15113" width="7.81640625" style="81" customWidth="1"/>
    <col min="15114" max="15114" width="1.81640625" style="81" customWidth="1"/>
    <col min="15115" max="15116" width="7.81640625" style="81" customWidth="1"/>
    <col min="15117" max="15117" width="2.1796875" style="81" customWidth="1"/>
    <col min="15118" max="15119" width="7.81640625" style="81" customWidth="1"/>
    <col min="15120" max="15120" width="2.453125" style="81" customWidth="1"/>
    <col min="15121" max="15121" width="8.1796875" style="81" customWidth="1"/>
    <col min="15122" max="15122" width="8.81640625" style="81" customWidth="1"/>
    <col min="15123" max="15123" width="2.54296875" style="81" customWidth="1"/>
    <col min="15124" max="15360" width="9.1796875" style="81"/>
    <col min="15361" max="15361" width="16.1796875" style="81" customWidth="1"/>
    <col min="15362" max="15362" width="7.81640625" style="81" customWidth="1"/>
    <col min="15363" max="15363" width="9" style="81" customWidth="1"/>
    <col min="15364" max="15364" width="2.1796875" style="81" customWidth="1"/>
    <col min="15365" max="15366" width="7.81640625" style="81" customWidth="1"/>
    <col min="15367" max="15367" width="2.453125" style="81" customWidth="1"/>
    <col min="15368" max="15369" width="7.81640625" style="81" customWidth="1"/>
    <col min="15370" max="15370" width="1.81640625" style="81" customWidth="1"/>
    <col min="15371" max="15372" width="7.81640625" style="81" customWidth="1"/>
    <col min="15373" max="15373" width="2.1796875" style="81" customWidth="1"/>
    <col min="15374" max="15375" width="7.81640625" style="81" customWidth="1"/>
    <col min="15376" max="15376" width="2.453125" style="81" customWidth="1"/>
    <col min="15377" max="15377" width="8.1796875" style="81" customWidth="1"/>
    <col min="15378" max="15378" width="8.81640625" style="81" customWidth="1"/>
    <col min="15379" max="15379" width="2.54296875" style="81" customWidth="1"/>
    <col min="15380" max="15616" width="9.1796875" style="81"/>
    <col min="15617" max="15617" width="16.1796875" style="81" customWidth="1"/>
    <col min="15618" max="15618" width="7.81640625" style="81" customWidth="1"/>
    <col min="15619" max="15619" width="9" style="81" customWidth="1"/>
    <col min="15620" max="15620" width="2.1796875" style="81" customWidth="1"/>
    <col min="15621" max="15622" width="7.81640625" style="81" customWidth="1"/>
    <col min="15623" max="15623" width="2.453125" style="81" customWidth="1"/>
    <col min="15624" max="15625" width="7.81640625" style="81" customWidth="1"/>
    <col min="15626" max="15626" width="1.81640625" style="81" customWidth="1"/>
    <col min="15627" max="15628" width="7.81640625" style="81" customWidth="1"/>
    <col min="15629" max="15629" width="2.1796875" style="81" customWidth="1"/>
    <col min="15630" max="15631" width="7.81640625" style="81" customWidth="1"/>
    <col min="15632" max="15632" width="2.453125" style="81" customWidth="1"/>
    <col min="15633" max="15633" width="8.1796875" style="81" customWidth="1"/>
    <col min="15634" max="15634" width="8.81640625" style="81" customWidth="1"/>
    <col min="15635" max="15635" width="2.54296875" style="81" customWidth="1"/>
    <col min="15636" max="15872" width="9.1796875" style="81"/>
    <col min="15873" max="15873" width="16.1796875" style="81" customWidth="1"/>
    <col min="15874" max="15874" width="7.81640625" style="81" customWidth="1"/>
    <col min="15875" max="15875" width="9" style="81" customWidth="1"/>
    <col min="15876" max="15876" width="2.1796875" style="81" customWidth="1"/>
    <col min="15877" max="15878" width="7.81640625" style="81" customWidth="1"/>
    <col min="15879" max="15879" width="2.453125" style="81" customWidth="1"/>
    <col min="15880" max="15881" width="7.81640625" style="81" customWidth="1"/>
    <col min="15882" max="15882" width="1.81640625" style="81" customWidth="1"/>
    <col min="15883" max="15884" width="7.81640625" style="81" customWidth="1"/>
    <col min="15885" max="15885" width="2.1796875" style="81" customWidth="1"/>
    <col min="15886" max="15887" width="7.81640625" style="81" customWidth="1"/>
    <col min="15888" max="15888" width="2.453125" style="81" customWidth="1"/>
    <col min="15889" max="15889" width="8.1796875" style="81" customWidth="1"/>
    <col min="15890" max="15890" width="8.81640625" style="81" customWidth="1"/>
    <col min="15891" max="15891" width="2.54296875" style="81" customWidth="1"/>
    <col min="15892" max="16128" width="9.1796875" style="81"/>
    <col min="16129" max="16129" width="16.1796875" style="81" customWidth="1"/>
    <col min="16130" max="16130" width="7.81640625" style="81" customWidth="1"/>
    <col min="16131" max="16131" width="9" style="81" customWidth="1"/>
    <col min="16132" max="16132" width="2.1796875" style="81" customWidth="1"/>
    <col min="16133" max="16134" width="7.81640625" style="81" customWidth="1"/>
    <col min="16135" max="16135" width="2.453125" style="81" customWidth="1"/>
    <col min="16136" max="16137" width="7.81640625" style="81" customWidth="1"/>
    <col min="16138" max="16138" width="1.81640625" style="81" customWidth="1"/>
    <col min="16139" max="16140" width="7.81640625" style="81" customWidth="1"/>
    <col min="16141" max="16141" width="2.1796875" style="81" customWidth="1"/>
    <col min="16142" max="16143" width="7.81640625" style="81" customWidth="1"/>
    <col min="16144" max="16144" width="2.453125" style="81" customWidth="1"/>
    <col min="16145" max="16145" width="8.1796875" style="81" customWidth="1"/>
    <col min="16146" max="16146" width="8.81640625" style="81" customWidth="1"/>
    <col min="16147" max="16147" width="2.54296875" style="81" customWidth="1"/>
    <col min="16148" max="16384" width="9.1796875" style="81"/>
  </cols>
  <sheetData>
    <row r="1" spans="1:19">
      <c r="A1" s="81" t="s">
        <v>451</v>
      </c>
    </row>
    <row r="2" spans="1:19">
      <c r="A2" s="81" t="s">
        <v>452</v>
      </c>
      <c r="B2" s="115"/>
      <c r="C2" s="104"/>
    </row>
    <row r="3" spans="1:19">
      <c r="B3" s="115"/>
      <c r="C3" s="104"/>
    </row>
    <row r="4" spans="1:19">
      <c r="A4" s="167" t="s">
        <v>1306</v>
      </c>
      <c r="B4" s="115"/>
      <c r="C4" s="104"/>
    </row>
    <row r="5" spans="1:19" ht="13.5" customHeight="1">
      <c r="A5" s="167" t="s">
        <v>1892</v>
      </c>
    </row>
    <row r="6" spans="1:19" ht="13" customHeight="1" thickBot="1">
      <c r="I6" s="88"/>
      <c r="L6" s="88"/>
      <c r="M6" s="88"/>
      <c r="O6" s="88"/>
      <c r="P6" s="88"/>
    </row>
    <row r="7" spans="1:19" ht="13" customHeight="1">
      <c r="A7" s="83"/>
      <c r="B7" s="107"/>
      <c r="C7" s="84"/>
      <c r="D7" s="83"/>
      <c r="E7" s="107"/>
      <c r="F7" s="84"/>
      <c r="G7" s="84"/>
      <c r="H7" s="107"/>
      <c r="I7" s="84"/>
      <c r="J7" s="83"/>
      <c r="K7" s="107"/>
      <c r="L7" s="84"/>
      <c r="M7" s="84"/>
      <c r="N7" s="107"/>
      <c r="O7" s="84"/>
      <c r="P7" s="84"/>
      <c r="Q7" s="84"/>
      <c r="R7" s="84"/>
      <c r="S7" s="84"/>
    </row>
    <row r="8" spans="1:19" ht="13" customHeight="1">
      <c r="A8" s="94"/>
      <c r="B8" s="1118" t="s">
        <v>2030</v>
      </c>
      <c r="C8" s="1166"/>
      <c r="D8" s="1166"/>
      <c r="E8" s="1166"/>
      <c r="F8" s="1166"/>
      <c r="G8" s="1166"/>
      <c r="H8" s="1166"/>
      <c r="I8" s="1166"/>
      <c r="J8" s="1166"/>
      <c r="K8" s="1166"/>
      <c r="L8" s="1166"/>
      <c r="M8" s="1166"/>
      <c r="N8" s="1166"/>
      <c r="O8" s="1166"/>
      <c r="P8" s="1166"/>
      <c r="Q8" s="1166"/>
      <c r="R8" s="1166"/>
    </row>
    <row r="9" spans="1:19" ht="13" customHeight="1">
      <c r="A9" s="94" t="s">
        <v>1307</v>
      </c>
      <c r="B9" s="1116" t="s">
        <v>1308</v>
      </c>
      <c r="C9" s="1167"/>
      <c r="D9" s="94"/>
      <c r="E9" s="1167" t="s">
        <v>1309</v>
      </c>
      <c r="F9" s="1167"/>
      <c r="G9" s="101"/>
      <c r="H9" s="1167"/>
      <c r="I9" s="1167"/>
      <c r="J9" s="94"/>
      <c r="K9" s="1167" t="s">
        <v>1310</v>
      </c>
      <c r="L9" s="1167"/>
      <c r="M9" s="101"/>
      <c r="N9" s="1167" t="s">
        <v>1893</v>
      </c>
      <c r="O9" s="1167"/>
      <c r="P9" s="101"/>
      <c r="Q9" s="1167" t="s">
        <v>1311</v>
      </c>
      <c r="R9" s="1167"/>
      <c r="S9" s="101"/>
    </row>
    <row r="10" spans="1:19" ht="13" customHeight="1">
      <c r="A10" s="94"/>
      <c r="B10" s="1096" t="s">
        <v>1894</v>
      </c>
      <c r="C10" s="1094"/>
      <c r="D10" s="94"/>
      <c r="E10" s="1094" t="s">
        <v>1312</v>
      </c>
      <c r="F10" s="1094"/>
      <c r="G10" s="101"/>
      <c r="H10" s="1167" t="s">
        <v>1313</v>
      </c>
      <c r="I10" s="1167"/>
      <c r="J10" s="94"/>
      <c r="K10" s="1094" t="s">
        <v>1314</v>
      </c>
      <c r="L10" s="1094"/>
      <c r="N10" s="1094" t="s">
        <v>1315</v>
      </c>
      <c r="O10" s="1094"/>
      <c r="Q10" s="1094" t="s">
        <v>1316</v>
      </c>
      <c r="R10" s="1094"/>
    </row>
    <row r="11" spans="1:19" ht="13" customHeight="1">
      <c r="B11" s="110" t="s">
        <v>388</v>
      </c>
      <c r="C11" s="85" t="s">
        <v>389</v>
      </c>
      <c r="D11" s="94"/>
      <c r="E11" s="110" t="s">
        <v>388</v>
      </c>
      <c r="F11" s="85" t="s">
        <v>389</v>
      </c>
      <c r="G11" s="111"/>
      <c r="H11" s="110" t="s">
        <v>388</v>
      </c>
      <c r="I11" s="85" t="s">
        <v>389</v>
      </c>
      <c r="J11" s="94"/>
      <c r="K11" s="110" t="s">
        <v>388</v>
      </c>
      <c r="L11" s="85" t="s">
        <v>389</v>
      </c>
      <c r="N11" s="110" t="s">
        <v>388</v>
      </c>
      <c r="O11" s="85" t="s">
        <v>389</v>
      </c>
      <c r="Q11" s="110" t="s">
        <v>388</v>
      </c>
      <c r="R11" s="85" t="s">
        <v>389</v>
      </c>
    </row>
    <row r="12" spans="1:19" ht="13" customHeight="1" thickBot="1">
      <c r="A12" s="86"/>
      <c r="B12" s="113"/>
      <c r="C12" s="82"/>
      <c r="D12" s="86"/>
      <c r="E12" s="113"/>
      <c r="F12" s="82"/>
      <c r="G12" s="82"/>
      <c r="H12" s="113"/>
      <c r="I12" s="82"/>
      <c r="J12" s="86"/>
      <c r="K12" s="113"/>
      <c r="L12" s="82"/>
      <c r="M12" s="82"/>
      <c r="N12" s="113"/>
      <c r="O12" s="82"/>
      <c r="P12" s="82"/>
      <c r="Q12" s="113"/>
      <c r="R12" s="82"/>
      <c r="S12" s="82"/>
    </row>
    <row r="13" spans="1:19" ht="13" customHeight="1">
      <c r="A13" s="94"/>
      <c r="B13" s="114"/>
      <c r="C13" s="101"/>
      <c r="D13" s="94"/>
      <c r="E13" s="114"/>
      <c r="F13" s="101"/>
      <c r="G13" s="101"/>
      <c r="H13" s="114"/>
      <c r="I13" s="101"/>
      <c r="J13" s="94"/>
      <c r="K13" s="114"/>
      <c r="L13" s="101"/>
      <c r="N13" s="114"/>
      <c r="O13" s="101"/>
      <c r="Q13" s="114"/>
      <c r="R13" s="101"/>
    </row>
    <row r="14" spans="1:19" ht="13" customHeight="1">
      <c r="A14" s="428" t="s">
        <v>148</v>
      </c>
      <c r="B14" s="95">
        <f>IF($A14&lt;&gt;0,SUM(B16:B30),"")</f>
        <v>16964</v>
      </c>
      <c r="C14" s="855">
        <f>IF($A14&lt;&gt;0,SUM(C16:C30),"")</f>
        <v>100.00000000000001</v>
      </c>
      <c r="D14" s="96"/>
      <c r="E14" s="95">
        <f>IF($A14&lt;&gt;0,SUM(E16:E30),"")</f>
        <v>8965</v>
      </c>
      <c r="F14" s="855">
        <f>IF($A14&lt;&gt;0,SUM(F16:F30),"")</f>
        <v>100.00000000000001</v>
      </c>
      <c r="G14" s="108"/>
      <c r="H14" s="95">
        <f>IF($A14&lt;&gt;0,SUM(H16:H30),"")</f>
        <v>8204</v>
      </c>
      <c r="I14" s="855">
        <f>IF($A14&lt;&gt;0,SUM(I16:I30),"")</f>
        <v>100</v>
      </c>
      <c r="J14" s="96"/>
      <c r="K14" s="95">
        <f>IF($A14&lt;&gt;0,SUM(K16:K30),"")</f>
        <v>771</v>
      </c>
      <c r="L14" s="855">
        <f>IF($A14&lt;&gt;0,SUM(L16:L30),"")</f>
        <v>100.00000000000001</v>
      </c>
      <c r="M14" s="96"/>
      <c r="N14" s="95">
        <f>IF($A14&lt;&gt;0,SUM(N16:N30),"")</f>
        <v>1019</v>
      </c>
      <c r="O14" s="855">
        <f>IF($A14&lt;&gt;0,SUM(O16:O30),"")</f>
        <v>100</v>
      </c>
      <c r="P14" s="96"/>
      <c r="Q14" s="95">
        <f>IF($A14&lt;&gt;0,SUM(Q16:Q30),"")</f>
        <v>2635</v>
      </c>
      <c r="R14" s="855">
        <f>IF($A14&lt;&gt;0,SUM(R16:R30),"")</f>
        <v>99.999999999999986</v>
      </c>
    </row>
    <row r="15" spans="1:19" ht="13" customHeight="1">
      <c r="A15" s="89"/>
      <c r="B15" s="95"/>
      <c r="C15" s="95" t="str">
        <f>IF(B15&lt;&gt;0,F15+I15+L15+O15+#REF!,"")</f>
        <v/>
      </c>
      <c r="D15" s="96"/>
      <c r="E15" s="95"/>
      <c r="F15" s="108" t="str">
        <f>IF(A15&lt;&gt;0,E15/#REF!*100,"")</f>
        <v/>
      </c>
      <c r="G15" s="108"/>
      <c r="H15" s="95"/>
      <c r="I15" s="108" t="str">
        <f>IF(A15&lt;&gt;0,H15/#REF!*100,"")</f>
        <v/>
      </c>
      <c r="J15" s="96"/>
      <c r="K15" s="95"/>
      <c r="L15" s="108" t="str">
        <f>IF(A15&lt;&gt;0,K15/#REF!*100,"")</f>
        <v/>
      </c>
      <c r="M15" s="96"/>
      <c r="N15" s="95"/>
      <c r="O15" s="108" t="str">
        <f>IF(A15&lt;&gt;0,N15/#REF!*100,"")</f>
        <v/>
      </c>
      <c r="P15" s="96"/>
      <c r="Q15" s="95"/>
      <c r="R15" s="108" t="str">
        <f>IF(D15&lt;&gt;0,Q15/#REF!*100,"")</f>
        <v/>
      </c>
    </row>
    <row r="16" spans="1:19" ht="13" customHeight="1">
      <c r="A16" s="74" t="s">
        <v>1115</v>
      </c>
      <c r="B16" s="882">
        <v>9805</v>
      </c>
      <c r="C16" s="108">
        <f t="shared" ref="C16:C30" si="0">IF($A16&lt;&gt;"",B16/$B$14*100,"")</f>
        <v>57.79886819146428</v>
      </c>
      <c r="D16" s="96"/>
      <c r="E16" s="882">
        <v>4961</v>
      </c>
      <c r="F16" s="108">
        <f t="shared" ref="F16:F30" si="1">IF($A16&lt;&gt;"",E16/$E$14*100,"")</f>
        <v>55.337423312883438</v>
      </c>
      <c r="G16" s="108"/>
      <c r="H16" s="882">
        <v>5129</v>
      </c>
      <c r="I16" s="108">
        <f t="shared" ref="I16:I30" si="2">IF($A16&lt;&gt;"",H16/$H$14*100,"")</f>
        <v>62.518283764017553</v>
      </c>
      <c r="J16" s="96"/>
      <c r="K16" s="882">
        <v>415</v>
      </c>
      <c r="L16" s="108">
        <f t="shared" ref="L16:L30" si="3">IF($A16&lt;&gt;"",K16/$K$14*100,"")</f>
        <v>53.826199740596628</v>
      </c>
      <c r="M16" s="96"/>
      <c r="N16" s="883">
        <v>746</v>
      </c>
      <c r="O16" s="108">
        <f t="shared" ref="O16:O30" si="4">IF($A16&lt;&gt;"",N16/$N$14*100,"")</f>
        <v>73.209028459273796</v>
      </c>
      <c r="P16" s="96"/>
      <c r="Q16" s="883">
        <v>1230</v>
      </c>
      <c r="R16" s="108">
        <f>IF($A16&lt;&gt;"",Q16/$Q$14*100,"")</f>
        <v>46.679316888045541</v>
      </c>
    </row>
    <row r="17" spans="1:19" ht="13" customHeight="1">
      <c r="A17" s="74"/>
      <c r="B17" s="882"/>
      <c r="C17" s="108" t="str">
        <f t="shared" si="0"/>
        <v/>
      </c>
      <c r="D17" s="96"/>
      <c r="E17" s="882"/>
      <c r="F17" s="108" t="str">
        <f t="shared" si="1"/>
        <v/>
      </c>
      <c r="G17" s="108"/>
      <c r="H17" s="882"/>
      <c r="I17" s="108" t="str">
        <f t="shared" si="2"/>
        <v/>
      </c>
      <c r="J17" s="96"/>
      <c r="K17" s="882"/>
      <c r="L17" s="108" t="str">
        <f t="shared" si="3"/>
        <v/>
      </c>
      <c r="M17" s="96"/>
      <c r="N17" s="883"/>
      <c r="O17" s="108" t="str">
        <f t="shared" si="4"/>
        <v/>
      </c>
      <c r="P17" s="96"/>
      <c r="Q17" s="883"/>
      <c r="R17" s="108" t="str">
        <f>IF($A17&lt;&gt;"",Q17/$N$14*100,"")</f>
        <v/>
      </c>
    </row>
    <row r="18" spans="1:19" ht="13" customHeight="1">
      <c r="A18" s="74" t="s">
        <v>1294</v>
      </c>
      <c r="B18" s="882">
        <v>1858</v>
      </c>
      <c r="C18" s="108">
        <f t="shared" si="0"/>
        <v>10.952605517566612</v>
      </c>
      <c r="D18" s="96"/>
      <c r="E18" s="882">
        <v>874</v>
      </c>
      <c r="F18" s="108">
        <f t="shared" si="1"/>
        <v>9.7490239821528171</v>
      </c>
      <c r="G18" s="108"/>
      <c r="H18" s="882">
        <v>920</v>
      </c>
      <c r="I18" s="108">
        <f t="shared" si="2"/>
        <v>11.214041930765481</v>
      </c>
      <c r="J18" s="96"/>
      <c r="K18" s="882">
        <v>100</v>
      </c>
      <c r="L18" s="108">
        <f t="shared" si="3"/>
        <v>12.97016861219196</v>
      </c>
      <c r="M18" s="96"/>
      <c r="N18" s="883">
        <v>129</v>
      </c>
      <c r="O18" s="108">
        <f t="shared" si="4"/>
        <v>12.659470068694798</v>
      </c>
      <c r="P18" s="96"/>
      <c r="Q18" s="883">
        <v>276</v>
      </c>
      <c r="R18" s="108">
        <f t="shared" ref="R18:R30" si="5">IF($A18&lt;&gt;"",Q18/$Q$14*100,"")</f>
        <v>10.474383301707778</v>
      </c>
    </row>
    <row r="19" spans="1:19" ht="13" customHeight="1">
      <c r="A19" s="74"/>
      <c r="B19" s="882"/>
      <c r="C19" s="108" t="str">
        <f t="shared" si="0"/>
        <v/>
      </c>
      <c r="D19" s="96"/>
      <c r="E19" s="882"/>
      <c r="F19" s="108" t="str">
        <f t="shared" si="1"/>
        <v/>
      </c>
      <c r="G19" s="108"/>
      <c r="H19" s="882"/>
      <c r="I19" s="108" t="str">
        <f t="shared" si="2"/>
        <v/>
      </c>
      <c r="J19" s="96"/>
      <c r="K19" s="882"/>
      <c r="L19" s="108" t="str">
        <f t="shared" si="3"/>
        <v/>
      </c>
      <c r="M19" s="96"/>
      <c r="N19" s="883"/>
      <c r="O19" s="108" t="str">
        <f t="shared" si="4"/>
        <v/>
      </c>
      <c r="P19" s="96"/>
      <c r="Q19" s="883"/>
      <c r="R19" s="108" t="str">
        <f t="shared" si="5"/>
        <v/>
      </c>
    </row>
    <row r="20" spans="1:19" ht="13" customHeight="1">
      <c r="A20" s="74" t="s">
        <v>1295</v>
      </c>
      <c r="B20" s="882">
        <v>1407</v>
      </c>
      <c r="C20" s="108">
        <f t="shared" si="0"/>
        <v>8.2940344258429608</v>
      </c>
      <c r="D20" s="96"/>
      <c r="E20" s="882">
        <v>541</v>
      </c>
      <c r="F20" s="108">
        <f t="shared" si="1"/>
        <v>6.0345789180145006</v>
      </c>
      <c r="G20" s="108"/>
      <c r="H20" s="882">
        <v>861</v>
      </c>
      <c r="I20" s="108">
        <f t="shared" si="2"/>
        <v>10.494880546075084</v>
      </c>
      <c r="J20" s="96"/>
      <c r="K20" s="882">
        <v>51</v>
      </c>
      <c r="L20" s="108">
        <f t="shared" si="3"/>
        <v>6.6147859922178993</v>
      </c>
      <c r="M20" s="96"/>
      <c r="N20" s="883">
        <v>22</v>
      </c>
      <c r="O20" s="108">
        <f t="shared" si="4"/>
        <v>2.1589793915603535</v>
      </c>
      <c r="P20" s="96"/>
      <c r="Q20" s="883">
        <v>292</v>
      </c>
      <c r="R20" s="108">
        <f t="shared" si="5"/>
        <v>11.081593927893737</v>
      </c>
    </row>
    <row r="21" spans="1:19" ht="13" customHeight="1">
      <c r="A21" s="74"/>
      <c r="B21" s="882"/>
      <c r="C21" s="108" t="str">
        <f t="shared" si="0"/>
        <v/>
      </c>
      <c r="D21" s="96"/>
      <c r="E21" s="882"/>
      <c r="F21" s="108" t="str">
        <f t="shared" si="1"/>
        <v/>
      </c>
      <c r="G21" s="108"/>
      <c r="H21" s="882"/>
      <c r="I21" s="108" t="str">
        <f t="shared" si="2"/>
        <v/>
      </c>
      <c r="J21" s="96"/>
      <c r="K21" s="882"/>
      <c r="L21" s="108" t="str">
        <f t="shared" si="3"/>
        <v/>
      </c>
      <c r="M21" s="96"/>
      <c r="N21" s="883"/>
      <c r="O21" s="108" t="str">
        <f t="shared" si="4"/>
        <v/>
      </c>
      <c r="P21" s="96"/>
      <c r="Q21" s="883"/>
      <c r="R21" s="108" t="str">
        <f t="shared" si="5"/>
        <v/>
      </c>
    </row>
    <row r="22" spans="1:19" ht="13" customHeight="1">
      <c r="A22" s="74" t="s">
        <v>1296</v>
      </c>
      <c r="B22" s="882">
        <v>1391</v>
      </c>
      <c r="C22" s="108">
        <f t="shared" si="0"/>
        <v>8.1997170478660681</v>
      </c>
      <c r="D22" s="259"/>
      <c r="E22" s="882">
        <v>973</v>
      </c>
      <c r="F22" s="108">
        <f t="shared" si="1"/>
        <v>10.853318460680423</v>
      </c>
      <c r="G22" s="391"/>
      <c r="H22" s="882">
        <v>424</v>
      </c>
      <c r="I22" s="108">
        <f t="shared" si="2"/>
        <v>5.1682106289614822</v>
      </c>
      <c r="J22" s="259"/>
      <c r="K22" s="882">
        <v>76</v>
      </c>
      <c r="L22" s="108">
        <f t="shared" si="3"/>
        <v>9.857328145265889</v>
      </c>
      <c r="M22" s="259"/>
      <c r="N22" s="883">
        <v>46</v>
      </c>
      <c r="O22" s="108">
        <f t="shared" si="4"/>
        <v>4.5142296368989205</v>
      </c>
      <c r="P22" s="96"/>
      <c r="Q22" s="883">
        <v>320</v>
      </c>
      <c r="R22" s="108">
        <f t="shared" si="5"/>
        <v>12.144212523719165</v>
      </c>
    </row>
    <row r="23" spans="1:19" ht="13" customHeight="1">
      <c r="A23" s="74"/>
      <c r="B23" s="882"/>
      <c r="C23" s="108" t="str">
        <f t="shared" si="0"/>
        <v/>
      </c>
      <c r="D23" s="259"/>
      <c r="E23" s="882"/>
      <c r="F23" s="108" t="str">
        <f t="shared" si="1"/>
        <v/>
      </c>
      <c r="G23" s="391"/>
      <c r="H23" s="882"/>
      <c r="I23" s="108" t="str">
        <f t="shared" si="2"/>
        <v/>
      </c>
      <c r="J23" s="259"/>
      <c r="K23" s="882"/>
      <c r="L23" s="108" t="str">
        <f t="shared" si="3"/>
        <v/>
      </c>
      <c r="M23" s="259"/>
      <c r="N23" s="883"/>
      <c r="O23" s="108" t="str">
        <f t="shared" si="4"/>
        <v/>
      </c>
      <c r="P23" s="96"/>
      <c r="Q23" s="883"/>
      <c r="R23" s="108" t="str">
        <f t="shared" si="5"/>
        <v/>
      </c>
    </row>
    <row r="24" spans="1:19" ht="13" customHeight="1">
      <c r="A24" s="74" t="s">
        <v>1297</v>
      </c>
      <c r="B24" s="882">
        <v>958</v>
      </c>
      <c r="C24" s="108">
        <f t="shared" si="0"/>
        <v>5.647253006366423</v>
      </c>
      <c r="D24" s="259"/>
      <c r="E24" s="882">
        <v>606</v>
      </c>
      <c r="F24" s="108">
        <f t="shared" si="1"/>
        <v>6.7596207473508088</v>
      </c>
      <c r="G24" s="391"/>
      <c r="H24" s="882">
        <v>313</v>
      </c>
      <c r="I24" s="108">
        <f t="shared" si="2"/>
        <v>3.8152120916626036</v>
      </c>
      <c r="J24" s="259"/>
      <c r="K24" s="882">
        <v>60</v>
      </c>
      <c r="L24" s="108">
        <f t="shared" si="3"/>
        <v>7.782101167315175</v>
      </c>
      <c r="M24" s="259"/>
      <c r="N24" s="883">
        <v>18</v>
      </c>
      <c r="O24" s="108">
        <f t="shared" si="4"/>
        <v>1.7664376840039255</v>
      </c>
      <c r="P24" s="96"/>
      <c r="Q24" s="883">
        <v>217</v>
      </c>
      <c r="R24" s="108">
        <f t="shared" si="5"/>
        <v>8.235294117647058</v>
      </c>
    </row>
    <row r="25" spans="1:19" ht="13" customHeight="1">
      <c r="A25" s="74"/>
      <c r="B25" s="882"/>
      <c r="C25" s="108" t="str">
        <f t="shared" si="0"/>
        <v/>
      </c>
      <c r="D25" s="96"/>
      <c r="E25" s="882"/>
      <c r="F25" s="108" t="str">
        <f t="shared" si="1"/>
        <v/>
      </c>
      <c r="G25" s="108"/>
      <c r="H25" s="882"/>
      <c r="I25" s="108" t="str">
        <f t="shared" si="2"/>
        <v/>
      </c>
      <c r="J25" s="96"/>
      <c r="K25" s="882"/>
      <c r="L25" s="108" t="str">
        <f t="shared" si="3"/>
        <v/>
      </c>
      <c r="M25" s="96"/>
      <c r="N25" s="883"/>
      <c r="O25" s="108" t="str">
        <f t="shared" si="4"/>
        <v/>
      </c>
      <c r="P25" s="96"/>
      <c r="Q25" s="883"/>
      <c r="R25" s="108" t="str">
        <f t="shared" si="5"/>
        <v/>
      </c>
    </row>
    <row r="26" spans="1:19" ht="13" customHeight="1">
      <c r="A26" s="74" t="s">
        <v>1298</v>
      </c>
      <c r="B26" s="882">
        <v>877</v>
      </c>
      <c r="C26" s="108">
        <f t="shared" si="0"/>
        <v>5.1697712803584057</v>
      </c>
      <c r="D26" s="96"/>
      <c r="E26" s="882">
        <v>558</v>
      </c>
      <c r="F26" s="108">
        <f t="shared" si="1"/>
        <v>6.2242052426101511</v>
      </c>
      <c r="G26" s="108"/>
      <c r="H26" s="882">
        <v>339</v>
      </c>
      <c r="I26" s="108">
        <f t="shared" si="2"/>
        <v>4.1321306679668455</v>
      </c>
      <c r="J26" s="96"/>
      <c r="K26" s="882">
        <v>39</v>
      </c>
      <c r="L26" s="108">
        <f t="shared" si="3"/>
        <v>5.0583657587548636</v>
      </c>
      <c r="M26" s="96"/>
      <c r="N26" s="883">
        <v>36</v>
      </c>
      <c r="O26" s="108">
        <f t="shared" si="4"/>
        <v>3.5328753680078511</v>
      </c>
      <c r="P26" s="96"/>
      <c r="Q26" s="883">
        <v>149</v>
      </c>
      <c r="R26" s="108">
        <f t="shared" si="5"/>
        <v>5.6546489563567368</v>
      </c>
    </row>
    <row r="27" spans="1:19" ht="13" customHeight="1">
      <c r="A27" s="74"/>
      <c r="B27" s="882"/>
      <c r="C27" s="108"/>
      <c r="D27" s="96"/>
      <c r="E27" s="882"/>
      <c r="F27" s="108"/>
      <c r="G27" s="108"/>
      <c r="H27" s="882"/>
      <c r="I27" s="108"/>
      <c r="J27" s="96"/>
      <c r="K27" s="882"/>
      <c r="L27" s="108"/>
      <c r="M27" s="96"/>
      <c r="N27" s="883"/>
      <c r="O27" s="108"/>
      <c r="P27" s="96"/>
      <c r="Q27" s="883"/>
      <c r="R27" s="108"/>
    </row>
    <row r="28" spans="1:19" ht="13" customHeight="1">
      <c r="A28" s="74" t="s">
        <v>1871</v>
      </c>
      <c r="B28" s="882">
        <v>422</v>
      </c>
      <c r="C28" s="108">
        <f>IF($A28&lt;&gt;"",B28/$B$14*100,"")</f>
        <v>2.4876208441405327</v>
      </c>
      <c r="D28" s="96"/>
      <c r="E28" s="882">
        <v>342</v>
      </c>
      <c r="F28" s="108">
        <f>IF($A28&lt;&gt;"",E28/$E$14*100,"")</f>
        <v>3.8148354712771892</v>
      </c>
      <c r="G28" s="108"/>
      <c r="H28" s="882">
        <v>59</v>
      </c>
      <c r="I28" s="108">
        <f>IF($A28&lt;&gt;"",H28/$H$14*100,"")</f>
        <v>0.71916138469039492</v>
      </c>
      <c r="J28" s="96"/>
      <c r="K28" s="882">
        <v>30</v>
      </c>
      <c r="L28" s="108">
        <f>IF($A28&lt;&gt;"",K28/$K$14*100,"")</f>
        <v>3.8910505836575875</v>
      </c>
      <c r="M28" s="96"/>
      <c r="N28" s="883">
        <v>12</v>
      </c>
      <c r="O28" s="108">
        <f>IF($A28&lt;&gt;"",N28/$N$14*100,"")</f>
        <v>1.1776251226692835</v>
      </c>
      <c r="P28" s="96"/>
      <c r="Q28" s="883">
        <v>129</v>
      </c>
      <c r="R28" s="108">
        <f>IF($A28&lt;&gt;"",Q28/$Q$14*100,"")</f>
        <v>4.8956356736242883</v>
      </c>
    </row>
    <row r="29" spans="1:19" ht="13" customHeight="1">
      <c r="A29" s="74"/>
      <c r="B29" s="882"/>
      <c r="C29" s="108"/>
      <c r="D29" s="96"/>
      <c r="E29" s="882"/>
      <c r="F29" s="108"/>
      <c r="G29" s="108"/>
      <c r="H29" s="882"/>
      <c r="I29" s="108"/>
      <c r="J29" s="96"/>
      <c r="K29" s="882"/>
      <c r="L29" s="108"/>
      <c r="M29" s="96"/>
      <c r="N29" s="883"/>
      <c r="O29" s="108"/>
      <c r="P29" s="96"/>
      <c r="Q29" s="883"/>
      <c r="R29" s="108" t="str">
        <f t="shared" si="5"/>
        <v/>
      </c>
    </row>
    <row r="30" spans="1:19" ht="13" customHeight="1">
      <c r="A30" s="74" t="s">
        <v>1299</v>
      </c>
      <c r="B30" s="882">
        <v>246</v>
      </c>
      <c r="C30" s="108">
        <f t="shared" si="0"/>
        <v>1.4501296863947182</v>
      </c>
      <c r="D30" s="96"/>
      <c r="E30" s="882">
        <v>110</v>
      </c>
      <c r="F30" s="108">
        <f t="shared" si="1"/>
        <v>1.2269938650306749</v>
      </c>
      <c r="G30" s="108"/>
      <c r="H30" s="591">
        <v>159</v>
      </c>
      <c r="I30" s="108">
        <f t="shared" si="2"/>
        <v>1.9380789858605558</v>
      </c>
      <c r="J30" s="96"/>
      <c r="K30" s="882">
        <v>0</v>
      </c>
      <c r="L30" s="108">
        <f t="shared" si="3"/>
        <v>0</v>
      </c>
      <c r="M30" s="96"/>
      <c r="N30" s="883">
        <v>10</v>
      </c>
      <c r="O30" s="108">
        <f t="shared" si="4"/>
        <v>0.98135426889106969</v>
      </c>
      <c r="P30" s="96"/>
      <c r="Q30" s="883">
        <v>22</v>
      </c>
      <c r="R30" s="108">
        <f t="shared" si="5"/>
        <v>0.83491461100569253</v>
      </c>
    </row>
    <row r="31" spans="1:19" ht="13" customHeight="1" thickBot="1"/>
    <row r="32" spans="1:19" ht="13" customHeight="1">
      <c r="A32" s="83"/>
      <c r="B32" s="107"/>
      <c r="C32" s="84"/>
      <c r="D32" s="83"/>
      <c r="E32" s="107"/>
      <c r="F32" s="84"/>
      <c r="G32" s="84"/>
      <c r="H32" s="107"/>
      <c r="I32" s="83"/>
      <c r="J32" s="83"/>
      <c r="K32" s="107"/>
      <c r="L32" s="83"/>
      <c r="M32" s="83"/>
      <c r="N32" s="107"/>
      <c r="O32" s="83"/>
      <c r="P32" s="83"/>
      <c r="Q32" s="83"/>
      <c r="R32" s="83"/>
      <c r="S32" s="83"/>
    </row>
    <row r="33" spans="1:16" ht="13" customHeight="1">
      <c r="A33" s="94" t="s">
        <v>1317</v>
      </c>
      <c r="B33" s="114"/>
      <c r="C33" s="101"/>
      <c r="D33" s="94"/>
      <c r="E33" s="114"/>
      <c r="F33" s="101"/>
      <c r="G33" s="101"/>
      <c r="H33" s="114"/>
      <c r="I33" s="94"/>
      <c r="J33" s="94"/>
      <c r="K33" s="114"/>
      <c r="L33" s="94"/>
      <c r="M33" s="94"/>
      <c r="N33" s="114"/>
      <c r="O33" s="94"/>
      <c r="P33" s="94"/>
    </row>
    <row r="34" spans="1:16" ht="13" customHeight="1">
      <c r="A34" s="94"/>
      <c r="B34" s="114"/>
      <c r="C34" s="101"/>
      <c r="D34" s="94"/>
      <c r="E34" s="114"/>
      <c r="F34" s="101"/>
      <c r="G34" s="101"/>
      <c r="H34" s="114"/>
      <c r="I34" s="94"/>
      <c r="J34" s="94"/>
      <c r="K34" s="114"/>
      <c r="L34" s="94"/>
      <c r="M34" s="94"/>
      <c r="N34" s="114"/>
      <c r="O34" s="94"/>
      <c r="P34" s="94"/>
    </row>
    <row r="35" spans="1:16">
      <c r="A35" s="81" t="s">
        <v>1261</v>
      </c>
    </row>
    <row r="36" spans="1:16">
      <c r="A36" s="81" t="s">
        <v>437</v>
      </c>
    </row>
  </sheetData>
  <mergeCells count="13">
    <mergeCell ref="Q10:R10"/>
    <mergeCell ref="B8:R8"/>
    <mergeCell ref="B9:C9"/>
    <mergeCell ref="E9:F9"/>
    <mergeCell ref="H9:I9"/>
    <mergeCell ref="K9:L9"/>
    <mergeCell ref="N9:O9"/>
    <mergeCell ref="Q9:R9"/>
    <mergeCell ref="B10:C10"/>
    <mergeCell ref="E10:F10"/>
    <mergeCell ref="H10:I10"/>
    <mergeCell ref="K10:L10"/>
    <mergeCell ref="N10:O10"/>
  </mergeCells>
  <pageMargins left="0.70866141732283472" right="0.70866141732283472" top="0.74803149606299213" bottom="0.74803149606299213" header="0.31496062992125984" footer="0.31496062992125984"/>
  <pageSetup scale="90" orientation="landscape" horizontalDpi="4294967293" verticalDpi="4294967293"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theme="4" tint="-0.249977111117893"/>
  </sheetPr>
  <dimension ref="A1:AB25"/>
  <sheetViews>
    <sheetView workbookViewId="0"/>
  </sheetViews>
  <sheetFormatPr baseColWidth="10" defaultColWidth="9.1796875" defaultRowHeight="12.5"/>
  <cols>
    <col min="1" max="1" width="12.453125" style="81" customWidth="1"/>
    <col min="2" max="2" width="7.81640625" style="105" customWidth="1"/>
    <col min="3" max="3" width="7.81640625" style="88" customWidth="1"/>
    <col min="4" max="4" width="1.81640625" style="81" customWidth="1"/>
    <col min="5" max="5" width="7.81640625" style="105" customWidth="1"/>
    <col min="6" max="6" width="9.54296875" style="88" customWidth="1"/>
    <col min="7" max="7" width="1.81640625" style="81" customWidth="1"/>
    <col min="8" max="8" width="6.81640625" style="105" customWidth="1"/>
    <col min="9" max="9" width="9.1796875" style="88" customWidth="1"/>
    <col min="10" max="10" width="1.81640625" style="88" customWidth="1"/>
    <col min="11" max="11" width="6.81640625" style="105" customWidth="1"/>
    <col min="12" max="12" width="9.1796875" style="81" customWidth="1"/>
    <col min="13" max="13" width="1.81640625" style="81" customWidth="1"/>
    <col min="14" max="14" width="6.81640625" style="105" customWidth="1"/>
    <col min="15" max="15" width="9.1796875" style="81" customWidth="1"/>
    <col min="16" max="16" width="1.81640625" style="81" customWidth="1"/>
    <col min="17" max="17" width="6.81640625" style="105" customWidth="1"/>
    <col min="18" max="18" width="9.1796875" style="81" customWidth="1"/>
    <col min="19" max="19" width="1.81640625" style="81" customWidth="1"/>
    <col min="20" max="20" width="7.453125" style="81" customWidth="1"/>
    <col min="21" max="21" width="9.1796875" style="81" customWidth="1"/>
    <col min="22" max="22" width="1.81640625" style="81" customWidth="1"/>
    <col min="23" max="24" width="8.1796875" style="81" customWidth="1"/>
    <col min="25" max="25" width="1.54296875" style="81" customWidth="1"/>
    <col min="26" max="26" width="6.81640625" style="81" customWidth="1"/>
    <col min="27" max="27" width="9.1796875" style="81" customWidth="1"/>
    <col min="28" max="28" width="1.81640625" style="81" customWidth="1"/>
    <col min="29" max="256" width="9.1796875" style="81"/>
    <col min="257" max="257" width="12.453125" style="81" customWidth="1"/>
    <col min="258" max="259" width="7.81640625" style="81" customWidth="1"/>
    <col min="260" max="260" width="1.81640625" style="81" customWidth="1"/>
    <col min="261" max="261" width="7.81640625" style="81" customWidth="1"/>
    <col min="262" max="262" width="9.54296875" style="81" customWidth="1"/>
    <col min="263" max="263" width="1.81640625" style="81" customWidth="1"/>
    <col min="264" max="264" width="6.81640625" style="81" customWidth="1"/>
    <col min="265" max="265" width="9.1796875" style="81" customWidth="1"/>
    <col min="266" max="266" width="1.81640625" style="81" customWidth="1"/>
    <col min="267" max="267" width="6.81640625" style="81" customWidth="1"/>
    <col min="268" max="268" width="9.1796875" style="81" customWidth="1"/>
    <col min="269" max="269" width="1.81640625" style="81" customWidth="1"/>
    <col min="270" max="270" width="6.81640625" style="81" customWidth="1"/>
    <col min="271" max="271" width="9.1796875" style="81" customWidth="1"/>
    <col min="272" max="272" width="1.81640625" style="81" customWidth="1"/>
    <col min="273" max="273" width="6.81640625" style="81" customWidth="1"/>
    <col min="274" max="274" width="9.1796875" style="81" customWidth="1"/>
    <col min="275" max="275" width="1.81640625" style="81" customWidth="1"/>
    <col min="276" max="276" width="7.453125" style="81" customWidth="1"/>
    <col min="277" max="277" width="9.1796875" style="81" customWidth="1"/>
    <col min="278" max="278" width="1.81640625" style="81" customWidth="1"/>
    <col min="279" max="280" width="8.1796875" style="81" customWidth="1"/>
    <col min="281" max="281" width="1.54296875" style="81" customWidth="1"/>
    <col min="282" max="282" width="6.81640625" style="81" customWidth="1"/>
    <col min="283" max="283" width="9.1796875" style="81" customWidth="1"/>
    <col min="284" max="284" width="1.81640625" style="81" customWidth="1"/>
    <col min="285" max="512" width="9.1796875" style="81"/>
    <col min="513" max="513" width="12.453125" style="81" customWidth="1"/>
    <col min="514" max="515" width="7.81640625" style="81" customWidth="1"/>
    <col min="516" max="516" width="1.81640625" style="81" customWidth="1"/>
    <col min="517" max="517" width="7.81640625" style="81" customWidth="1"/>
    <col min="518" max="518" width="9.54296875" style="81" customWidth="1"/>
    <col min="519" max="519" width="1.81640625" style="81" customWidth="1"/>
    <col min="520" max="520" width="6.81640625" style="81" customWidth="1"/>
    <col min="521" max="521" width="9.1796875" style="81" customWidth="1"/>
    <col min="522" max="522" width="1.81640625" style="81" customWidth="1"/>
    <col min="523" max="523" width="6.81640625" style="81" customWidth="1"/>
    <col min="524" max="524" width="9.1796875" style="81" customWidth="1"/>
    <col min="525" max="525" width="1.81640625" style="81" customWidth="1"/>
    <col min="526" max="526" width="6.81640625" style="81" customWidth="1"/>
    <col min="527" max="527" width="9.1796875" style="81" customWidth="1"/>
    <col min="528" max="528" width="1.81640625" style="81" customWidth="1"/>
    <col min="529" max="529" width="6.81640625" style="81" customWidth="1"/>
    <col min="530" max="530" width="9.1796875" style="81" customWidth="1"/>
    <col min="531" max="531" width="1.81640625" style="81" customWidth="1"/>
    <col min="532" max="532" width="7.453125" style="81" customWidth="1"/>
    <col min="533" max="533" width="9.1796875" style="81" customWidth="1"/>
    <col min="534" max="534" width="1.81640625" style="81" customWidth="1"/>
    <col min="535" max="536" width="8.1796875" style="81" customWidth="1"/>
    <col min="537" max="537" width="1.54296875" style="81" customWidth="1"/>
    <col min="538" max="538" width="6.81640625" style="81" customWidth="1"/>
    <col min="539" max="539" width="9.1796875" style="81" customWidth="1"/>
    <col min="540" max="540" width="1.81640625" style="81" customWidth="1"/>
    <col min="541" max="768" width="9.1796875" style="81"/>
    <col min="769" max="769" width="12.453125" style="81" customWidth="1"/>
    <col min="770" max="771" width="7.81640625" style="81" customWidth="1"/>
    <col min="772" max="772" width="1.81640625" style="81" customWidth="1"/>
    <col min="773" max="773" width="7.81640625" style="81" customWidth="1"/>
    <col min="774" max="774" width="9.54296875" style="81" customWidth="1"/>
    <col min="775" max="775" width="1.81640625" style="81" customWidth="1"/>
    <col min="776" max="776" width="6.81640625" style="81" customWidth="1"/>
    <col min="777" max="777" width="9.1796875" style="81" customWidth="1"/>
    <col min="778" max="778" width="1.81640625" style="81" customWidth="1"/>
    <col min="779" max="779" width="6.81640625" style="81" customWidth="1"/>
    <col min="780" max="780" width="9.1796875" style="81" customWidth="1"/>
    <col min="781" max="781" width="1.81640625" style="81" customWidth="1"/>
    <col min="782" max="782" width="6.81640625" style="81" customWidth="1"/>
    <col min="783" max="783" width="9.1796875" style="81" customWidth="1"/>
    <col min="784" max="784" width="1.81640625" style="81" customWidth="1"/>
    <col min="785" max="785" width="6.81640625" style="81" customWidth="1"/>
    <col min="786" max="786" width="9.1796875" style="81" customWidth="1"/>
    <col min="787" max="787" width="1.81640625" style="81" customWidth="1"/>
    <col min="788" max="788" width="7.453125" style="81" customWidth="1"/>
    <col min="789" max="789" width="9.1796875" style="81" customWidth="1"/>
    <col min="790" max="790" width="1.81640625" style="81" customWidth="1"/>
    <col min="791" max="792" width="8.1796875" style="81" customWidth="1"/>
    <col min="793" max="793" width="1.54296875" style="81" customWidth="1"/>
    <col min="794" max="794" width="6.81640625" style="81" customWidth="1"/>
    <col min="795" max="795" width="9.1796875" style="81" customWidth="1"/>
    <col min="796" max="796" width="1.81640625" style="81" customWidth="1"/>
    <col min="797" max="1024" width="9.1796875" style="81"/>
    <col min="1025" max="1025" width="12.453125" style="81" customWidth="1"/>
    <col min="1026" max="1027" width="7.81640625" style="81" customWidth="1"/>
    <col min="1028" max="1028" width="1.81640625" style="81" customWidth="1"/>
    <col min="1029" max="1029" width="7.81640625" style="81" customWidth="1"/>
    <col min="1030" max="1030" width="9.54296875" style="81" customWidth="1"/>
    <col min="1031" max="1031" width="1.81640625" style="81" customWidth="1"/>
    <col min="1032" max="1032" width="6.81640625" style="81" customWidth="1"/>
    <col min="1033" max="1033" width="9.1796875" style="81" customWidth="1"/>
    <col min="1034" max="1034" width="1.81640625" style="81" customWidth="1"/>
    <col min="1035" max="1035" width="6.81640625" style="81" customWidth="1"/>
    <col min="1036" max="1036" width="9.1796875" style="81" customWidth="1"/>
    <col min="1037" max="1037" width="1.81640625" style="81" customWidth="1"/>
    <col min="1038" max="1038" width="6.81640625" style="81" customWidth="1"/>
    <col min="1039" max="1039" width="9.1796875" style="81" customWidth="1"/>
    <col min="1040" max="1040" width="1.81640625" style="81" customWidth="1"/>
    <col min="1041" max="1041" width="6.81640625" style="81" customWidth="1"/>
    <col min="1042" max="1042" width="9.1796875" style="81" customWidth="1"/>
    <col min="1043" max="1043" width="1.81640625" style="81" customWidth="1"/>
    <col min="1044" max="1044" width="7.453125" style="81" customWidth="1"/>
    <col min="1045" max="1045" width="9.1796875" style="81" customWidth="1"/>
    <col min="1046" max="1046" width="1.81640625" style="81" customWidth="1"/>
    <col min="1047" max="1048" width="8.1796875" style="81" customWidth="1"/>
    <col min="1049" max="1049" width="1.54296875" style="81" customWidth="1"/>
    <col min="1050" max="1050" width="6.81640625" style="81" customWidth="1"/>
    <col min="1051" max="1051" width="9.1796875" style="81" customWidth="1"/>
    <col min="1052" max="1052" width="1.81640625" style="81" customWidth="1"/>
    <col min="1053" max="1280" width="9.1796875" style="81"/>
    <col min="1281" max="1281" width="12.453125" style="81" customWidth="1"/>
    <col min="1282" max="1283" width="7.81640625" style="81" customWidth="1"/>
    <col min="1284" max="1284" width="1.81640625" style="81" customWidth="1"/>
    <col min="1285" max="1285" width="7.81640625" style="81" customWidth="1"/>
    <col min="1286" max="1286" width="9.54296875" style="81" customWidth="1"/>
    <col min="1287" max="1287" width="1.81640625" style="81" customWidth="1"/>
    <col min="1288" max="1288" width="6.81640625" style="81" customWidth="1"/>
    <col min="1289" max="1289" width="9.1796875" style="81" customWidth="1"/>
    <col min="1290" max="1290" width="1.81640625" style="81" customWidth="1"/>
    <col min="1291" max="1291" width="6.81640625" style="81" customWidth="1"/>
    <col min="1292" max="1292" width="9.1796875" style="81" customWidth="1"/>
    <col min="1293" max="1293" width="1.81640625" style="81" customWidth="1"/>
    <col min="1294" max="1294" width="6.81640625" style="81" customWidth="1"/>
    <col min="1295" max="1295" width="9.1796875" style="81" customWidth="1"/>
    <col min="1296" max="1296" width="1.81640625" style="81" customWidth="1"/>
    <col min="1297" max="1297" width="6.81640625" style="81" customWidth="1"/>
    <col min="1298" max="1298" width="9.1796875" style="81" customWidth="1"/>
    <col min="1299" max="1299" width="1.81640625" style="81" customWidth="1"/>
    <col min="1300" max="1300" width="7.453125" style="81" customWidth="1"/>
    <col min="1301" max="1301" width="9.1796875" style="81" customWidth="1"/>
    <col min="1302" max="1302" width="1.81640625" style="81" customWidth="1"/>
    <col min="1303" max="1304" width="8.1796875" style="81" customWidth="1"/>
    <col min="1305" max="1305" width="1.54296875" style="81" customWidth="1"/>
    <col min="1306" max="1306" width="6.81640625" style="81" customWidth="1"/>
    <col min="1307" max="1307" width="9.1796875" style="81" customWidth="1"/>
    <col min="1308" max="1308" width="1.81640625" style="81" customWidth="1"/>
    <col min="1309" max="1536" width="9.1796875" style="81"/>
    <col min="1537" max="1537" width="12.453125" style="81" customWidth="1"/>
    <col min="1538" max="1539" width="7.81640625" style="81" customWidth="1"/>
    <col min="1540" max="1540" width="1.81640625" style="81" customWidth="1"/>
    <col min="1541" max="1541" width="7.81640625" style="81" customWidth="1"/>
    <col min="1542" max="1542" width="9.54296875" style="81" customWidth="1"/>
    <col min="1543" max="1543" width="1.81640625" style="81" customWidth="1"/>
    <col min="1544" max="1544" width="6.81640625" style="81" customWidth="1"/>
    <col min="1545" max="1545" width="9.1796875" style="81" customWidth="1"/>
    <col min="1546" max="1546" width="1.81640625" style="81" customWidth="1"/>
    <col min="1547" max="1547" width="6.81640625" style="81" customWidth="1"/>
    <col min="1548" max="1548" width="9.1796875" style="81" customWidth="1"/>
    <col min="1549" max="1549" width="1.81640625" style="81" customWidth="1"/>
    <col min="1550" max="1550" width="6.81640625" style="81" customWidth="1"/>
    <col min="1551" max="1551" width="9.1796875" style="81" customWidth="1"/>
    <col min="1552" max="1552" width="1.81640625" style="81" customWidth="1"/>
    <col min="1553" max="1553" width="6.81640625" style="81" customWidth="1"/>
    <col min="1554" max="1554" width="9.1796875" style="81" customWidth="1"/>
    <col min="1555" max="1555" width="1.81640625" style="81" customWidth="1"/>
    <col min="1556" max="1556" width="7.453125" style="81" customWidth="1"/>
    <col min="1557" max="1557" width="9.1796875" style="81" customWidth="1"/>
    <col min="1558" max="1558" width="1.81640625" style="81" customWidth="1"/>
    <col min="1559" max="1560" width="8.1796875" style="81" customWidth="1"/>
    <col min="1561" max="1561" width="1.54296875" style="81" customWidth="1"/>
    <col min="1562" max="1562" width="6.81640625" style="81" customWidth="1"/>
    <col min="1563" max="1563" width="9.1796875" style="81" customWidth="1"/>
    <col min="1564" max="1564" width="1.81640625" style="81" customWidth="1"/>
    <col min="1565" max="1792" width="9.1796875" style="81"/>
    <col min="1793" max="1793" width="12.453125" style="81" customWidth="1"/>
    <col min="1794" max="1795" width="7.81640625" style="81" customWidth="1"/>
    <col min="1796" max="1796" width="1.81640625" style="81" customWidth="1"/>
    <col min="1797" max="1797" width="7.81640625" style="81" customWidth="1"/>
    <col min="1798" max="1798" width="9.54296875" style="81" customWidth="1"/>
    <col min="1799" max="1799" width="1.81640625" style="81" customWidth="1"/>
    <col min="1800" max="1800" width="6.81640625" style="81" customWidth="1"/>
    <col min="1801" max="1801" width="9.1796875" style="81" customWidth="1"/>
    <col min="1802" max="1802" width="1.81640625" style="81" customWidth="1"/>
    <col min="1803" max="1803" width="6.81640625" style="81" customWidth="1"/>
    <col min="1804" max="1804" width="9.1796875" style="81" customWidth="1"/>
    <col min="1805" max="1805" width="1.81640625" style="81" customWidth="1"/>
    <col min="1806" max="1806" width="6.81640625" style="81" customWidth="1"/>
    <col min="1807" max="1807" width="9.1796875" style="81" customWidth="1"/>
    <col min="1808" max="1808" width="1.81640625" style="81" customWidth="1"/>
    <col min="1809" max="1809" width="6.81640625" style="81" customWidth="1"/>
    <col min="1810" max="1810" width="9.1796875" style="81" customWidth="1"/>
    <col min="1811" max="1811" width="1.81640625" style="81" customWidth="1"/>
    <col min="1812" max="1812" width="7.453125" style="81" customWidth="1"/>
    <col min="1813" max="1813" width="9.1796875" style="81" customWidth="1"/>
    <col min="1814" max="1814" width="1.81640625" style="81" customWidth="1"/>
    <col min="1815" max="1816" width="8.1796875" style="81" customWidth="1"/>
    <col min="1817" max="1817" width="1.54296875" style="81" customWidth="1"/>
    <col min="1818" max="1818" width="6.81640625" style="81" customWidth="1"/>
    <col min="1819" max="1819" width="9.1796875" style="81" customWidth="1"/>
    <col min="1820" max="1820" width="1.81640625" style="81" customWidth="1"/>
    <col min="1821" max="2048" width="9.1796875" style="81"/>
    <col min="2049" max="2049" width="12.453125" style="81" customWidth="1"/>
    <col min="2050" max="2051" width="7.81640625" style="81" customWidth="1"/>
    <col min="2052" max="2052" width="1.81640625" style="81" customWidth="1"/>
    <col min="2053" max="2053" width="7.81640625" style="81" customWidth="1"/>
    <col min="2054" max="2054" width="9.54296875" style="81" customWidth="1"/>
    <col min="2055" max="2055" width="1.81640625" style="81" customWidth="1"/>
    <col min="2056" max="2056" width="6.81640625" style="81" customWidth="1"/>
    <col min="2057" max="2057" width="9.1796875" style="81" customWidth="1"/>
    <col min="2058" max="2058" width="1.81640625" style="81" customWidth="1"/>
    <col min="2059" max="2059" width="6.81640625" style="81" customWidth="1"/>
    <col min="2060" max="2060" width="9.1796875" style="81" customWidth="1"/>
    <col min="2061" max="2061" width="1.81640625" style="81" customWidth="1"/>
    <col min="2062" max="2062" width="6.81640625" style="81" customWidth="1"/>
    <col min="2063" max="2063" width="9.1796875" style="81" customWidth="1"/>
    <col min="2064" max="2064" width="1.81640625" style="81" customWidth="1"/>
    <col min="2065" max="2065" width="6.81640625" style="81" customWidth="1"/>
    <col min="2066" max="2066" width="9.1796875" style="81" customWidth="1"/>
    <col min="2067" max="2067" width="1.81640625" style="81" customWidth="1"/>
    <col min="2068" max="2068" width="7.453125" style="81" customWidth="1"/>
    <col min="2069" max="2069" width="9.1796875" style="81" customWidth="1"/>
    <col min="2070" max="2070" width="1.81640625" style="81" customWidth="1"/>
    <col min="2071" max="2072" width="8.1796875" style="81" customWidth="1"/>
    <col min="2073" max="2073" width="1.54296875" style="81" customWidth="1"/>
    <col min="2074" max="2074" width="6.81640625" style="81" customWidth="1"/>
    <col min="2075" max="2075" width="9.1796875" style="81" customWidth="1"/>
    <col min="2076" max="2076" width="1.81640625" style="81" customWidth="1"/>
    <col min="2077" max="2304" width="9.1796875" style="81"/>
    <col min="2305" max="2305" width="12.453125" style="81" customWidth="1"/>
    <col min="2306" max="2307" width="7.81640625" style="81" customWidth="1"/>
    <col min="2308" max="2308" width="1.81640625" style="81" customWidth="1"/>
    <col min="2309" max="2309" width="7.81640625" style="81" customWidth="1"/>
    <col min="2310" max="2310" width="9.54296875" style="81" customWidth="1"/>
    <col min="2311" max="2311" width="1.81640625" style="81" customWidth="1"/>
    <col min="2312" max="2312" width="6.81640625" style="81" customWidth="1"/>
    <col min="2313" max="2313" width="9.1796875" style="81" customWidth="1"/>
    <col min="2314" max="2314" width="1.81640625" style="81" customWidth="1"/>
    <col min="2315" max="2315" width="6.81640625" style="81" customWidth="1"/>
    <col min="2316" max="2316" width="9.1796875" style="81" customWidth="1"/>
    <col min="2317" max="2317" width="1.81640625" style="81" customWidth="1"/>
    <col min="2318" max="2318" width="6.81640625" style="81" customWidth="1"/>
    <col min="2319" max="2319" width="9.1796875" style="81" customWidth="1"/>
    <col min="2320" max="2320" width="1.81640625" style="81" customWidth="1"/>
    <col min="2321" max="2321" width="6.81640625" style="81" customWidth="1"/>
    <col min="2322" max="2322" width="9.1796875" style="81" customWidth="1"/>
    <col min="2323" max="2323" width="1.81640625" style="81" customWidth="1"/>
    <col min="2324" max="2324" width="7.453125" style="81" customWidth="1"/>
    <col min="2325" max="2325" width="9.1796875" style="81" customWidth="1"/>
    <col min="2326" max="2326" width="1.81640625" style="81" customWidth="1"/>
    <col min="2327" max="2328" width="8.1796875" style="81" customWidth="1"/>
    <col min="2329" max="2329" width="1.54296875" style="81" customWidth="1"/>
    <col min="2330" max="2330" width="6.81640625" style="81" customWidth="1"/>
    <col min="2331" max="2331" width="9.1796875" style="81" customWidth="1"/>
    <col min="2332" max="2332" width="1.81640625" style="81" customWidth="1"/>
    <col min="2333" max="2560" width="9.1796875" style="81"/>
    <col min="2561" max="2561" width="12.453125" style="81" customWidth="1"/>
    <col min="2562" max="2563" width="7.81640625" style="81" customWidth="1"/>
    <col min="2564" max="2564" width="1.81640625" style="81" customWidth="1"/>
    <col min="2565" max="2565" width="7.81640625" style="81" customWidth="1"/>
    <col min="2566" max="2566" width="9.54296875" style="81" customWidth="1"/>
    <col min="2567" max="2567" width="1.81640625" style="81" customWidth="1"/>
    <col min="2568" max="2568" width="6.81640625" style="81" customWidth="1"/>
    <col min="2569" max="2569" width="9.1796875" style="81" customWidth="1"/>
    <col min="2570" max="2570" width="1.81640625" style="81" customWidth="1"/>
    <col min="2571" max="2571" width="6.81640625" style="81" customWidth="1"/>
    <col min="2572" max="2572" width="9.1796875" style="81" customWidth="1"/>
    <col min="2573" max="2573" width="1.81640625" style="81" customWidth="1"/>
    <col min="2574" max="2574" width="6.81640625" style="81" customWidth="1"/>
    <col min="2575" max="2575" width="9.1796875" style="81" customWidth="1"/>
    <col min="2576" max="2576" width="1.81640625" style="81" customWidth="1"/>
    <col min="2577" max="2577" width="6.81640625" style="81" customWidth="1"/>
    <col min="2578" max="2578" width="9.1796875" style="81" customWidth="1"/>
    <col min="2579" max="2579" width="1.81640625" style="81" customWidth="1"/>
    <col min="2580" max="2580" width="7.453125" style="81" customWidth="1"/>
    <col min="2581" max="2581" width="9.1796875" style="81" customWidth="1"/>
    <col min="2582" max="2582" width="1.81640625" style="81" customWidth="1"/>
    <col min="2583" max="2584" width="8.1796875" style="81" customWidth="1"/>
    <col min="2585" max="2585" width="1.54296875" style="81" customWidth="1"/>
    <col min="2586" max="2586" width="6.81640625" style="81" customWidth="1"/>
    <col min="2587" max="2587" width="9.1796875" style="81" customWidth="1"/>
    <col min="2588" max="2588" width="1.81640625" style="81" customWidth="1"/>
    <col min="2589" max="2816" width="9.1796875" style="81"/>
    <col min="2817" max="2817" width="12.453125" style="81" customWidth="1"/>
    <col min="2818" max="2819" width="7.81640625" style="81" customWidth="1"/>
    <col min="2820" max="2820" width="1.81640625" style="81" customWidth="1"/>
    <col min="2821" max="2821" width="7.81640625" style="81" customWidth="1"/>
    <col min="2822" max="2822" width="9.54296875" style="81" customWidth="1"/>
    <col min="2823" max="2823" width="1.81640625" style="81" customWidth="1"/>
    <col min="2824" max="2824" width="6.81640625" style="81" customWidth="1"/>
    <col min="2825" max="2825" width="9.1796875" style="81" customWidth="1"/>
    <col min="2826" max="2826" width="1.81640625" style="81" customWidth="1"/>
    <col min="2827" max="2827" width="6.81640625" style="81" customWidth="1"/>
    <col min="2828" max="2828" width="9.1796875" style="81" customWidth="1"/>
    <col min="2829" max="2829" width="1.81640625" style="81" customWidth="1"/>
    <col min="2830" max="2830" width="6.81640625" style="81" customWidth="1"/>
    <col min="2831" max="2831" width="9.1796875" style="81" customWidth="1"/>
    <col min="2832" max="2832" width="1.81640625" style="81" customWidth="1"/>
    <col min="2833" max="2833" width="6.81640625" style="81" customWidth="1"/>
    <col min="2834" max="2834" width="9.1796875" style="81" customWidth="1"/>
    <col min="2835" max="2835" width="1.81640625" style="81" customWidth="1"/>
    <col min="2836" max="2836" width="7.453125" style="81" customWidth="1"/>
    <col min="2837" max="2837" width="9.1796875" style="81" customWidth="1"/>
    <col min="2838" max="2838" width="1.81640625" style="81" customWidth="1"/>
    <col min="2839" max="2840" width="8.1796875" style="81" customWidth="1"/>
    <col min="2841" max="2841" width="1.54296875" style="81" customWidth="1"/>
    <col min="2842" max="2842" width="6.81640625" style="81" customWidth="1"/>
    <col min="2843" max="2843" width="9.1796875" style="81" customWidth="1"/>
    <col min="2844" max="2844" width="1.81640625" style="81" customWidth="1"/>
    <col min="2845" max="3072" width="9.1796875" style="81"/>
    <col min="3073" max="3073" width="12.453125" style="81" customWidth="1"/>
    <col min="3074" max="3075" width="7.81640625" style="81" customWidth="1"/>
    <col min="3076" max="3076" width="1.81640625" style="81" customWidth="1"/>
    <col min="3077" max="3077" width="7.81640625" style="81" customWidth="1"/>
    <col min="3078" max="3078" width="9.54296875" style="81" customWidth="1"/>
    <col min="3079" max="3079" width="1.81640625" style="81" customWidth="1"/>
    <col min="3080" max="3080" width="6.81640625" style="81" customWidth="1"/>
    <col min="3081" max="3081" width="9.1796875" style="81" customWidth="1"/>
    <col min="3082" max="3082" width="1.81640625" style="81" customWidth="1"/>
    <col min="3083" max="3083" width="6.81640625" style="81" customWidth="1"/>
    <col min="3084" max="3084" width="9.1796875" style="81" customWidth="1"/>
    <col min="3085" max="3085" width="1.81640625" style="81" customWidth="1"/>
    <col min="3086" max="3086" width="6.81640625" style="81" customWidth="1"/>
    <col min="3087" max="3087" width="9.1796875" style="81" customWidth="1"/>
    <col min="3088" max="3088" width="1.81640625" style="81" customWidth="1"/>
    <col min="3089" max="3089" width="6.81640625" style="81" customWidth="1"/>
    <col min="3090" max="3090" width="9.1796875" style="81" customWidth="1"/>
    <col min="3091" max="3091" width="1.81640625" style="81" customWidth="1"/>
    <col min="3092" max="3092" width="7.453125" style="81" customWidth="1"/>
    <col min="3093" max="3093" width="9.1796875" style="81" customWidth="1"/>
    <col min="3094" max="3094" width="1.81640625" style="81" customWidth="1"/>
    <col min="3095" max="3096" width="8.1796875" style="81" customWidth="1"/>
    <col min="3097" max="3097" width="1.54296875" style="81" customWidth="1"/>
    <col min="3098" max="3098" width="6.81640625" style="81" customWidth="1"/>
    <col min="3099" max="3099" width="9.1796875" style="81" customWidth="1"/>
    <col min="3100" max="3100" width="1.81640625" style="81" customWidth="1"/>
    <col min="3101" max="3328" width="9.1796875" style="81"/>
    <col min="3329" max="3329" width="12.453125" style="81" customWidth="1"/>
    <col min="3330" max="3331" width="7.81640625" style="81" customWidth="1"/>
    <col min="3332" max="3332" width="1.81640625" style="81" customWidth="1"/>
    <col min="3333" max="3333" width="7.81640625" style="81" customWidth="1"/>
    <col min="3334" max="3334" width="9.54296875" style="81" customWidth="1"/>
    <col min="3335" max="3335" width="1.81640625" style="81" customWidth="1"/>
    <col min="3336" max="3336" width="6.81640625" style="81" customWidth="1"/>
    <col min="3337" max="3337" width="9.1796875" style="81" customWidth="1"/>
    <col min="3338" max="3338" width="1.81640625" style="81" customWidth="1"/>
    <col min="3339" max="3339" width="6.81640625" style="81" customWidth="1"/>
    <col min="3340" max="3340" width="9.1796875" style="81" customWidth="1"/>
    <col min="3341" max="3341" width="1.81640625" style="81" customWidth="1"/>
    <col min="3342" max="3342" width="6.81640625" style="81" customWidth="1"/>
    <col min="3343" max="3343" width="9.1796875" style="81" customWidth="1"/>
    <col min="3344" max="3344" width="1.81640625" style="81" customWidth="1"/>
    <col min="3345" max="3345" width="6.81640625" style="81" customWidth="1"/>
    <col min="3346" max="3346" width="9.1796875" style="81" customWidth="1"/>
    <col min="3347" max="3347" width="1.81640625" style="81" customWidth="1"/>
    <col min="3348" max="3348" width="7.453125" style="81" customWidth="1"/>
    <col min="3349" max="3349" width="9.1796875" style="81" customWidth="1"/>
    <col min="3350" max="3350" width="1.81640625" style="81" customWidth="1"/>
    <col min="3351" max="3352" width="8.1796875" style="81" customWidth="1"/>
    <col min="3353" max="3353" width="1.54296875" style="81" customWidth="1"/>
    <col min="3354" max="3354" width="6.81640625" style="81" customWidth="1"/>
    <col min="3355" max="3355" width="9.1796875" style="81" customWidth="1"/>
    <col min="3356" max="3356" width="1.81640625" style="81" customWidth="1"/>
    <col min="3357" max="3584" width="9.1796875" style="81"/>
    <col min="3585" max="3585" width="12.453125" style="81" customWidth="1"/>
    <col min="3586" max="3587" width="7.81640625" style="81" customWidth="1"/>
    <col min="3588" max="3588" width="1.81640625" style="81" customWidth="1"/>
    <col min="3589" max="3589" width="7.81640625" style="81" customWidth="1"/>
    <col min="3590" max="3590" width="9.54296875" style="81" customWidth="1"/>
    <col min="3591" max="3591" width="1.81640625" style="81" customWidth="1"/>
    <col min="3592" max="3592" width="6.81640625" style="81" customWidth="1"/>
    <col min="3593" max="3593" width="9.1796875" style="81" customWidth="1"/>
    <col min="3594" max="3594" width="1.81640625" style="81" customWidth="1"/>
    <col min="3595" max="3595" width="6.81640625" style="81" customWidth="1"/>
    <col min="3596" max="3596" width="9.1796875" style="81" customWidth="1"/>
    <col min="3597" max="3597" width="1.81640625" style="81" customWidth="1"/>
    <col min="3598" max="3598" width="6.81640625" style="81" customWidth="1"/>
    <col min="3599" max="3599" width="9.1796875" style="81" customWidth="1"/>
    <col min="3600" max="3600" width="1.81640625" style="81" customWidth="1"/>
    <col min="3601" max="3601" width="6.81640625" style="81" customWidth="1"/>
    <col min="3602" max="3602" width="9.1796875" style="81" customWidth="1"/>
    <col min="3603" max="3603" width="1.81640625" style="81" customWidth="1"/>
    <col min="3604" max="3604" width="7.453125" style="81" customWidth="1"/>
    <col min="3605" max="3605" width="9.1796875" style="81" customWidth="1"/>
    <col min="3606" max="3606" width="1.81640625" style="81" customWidth="1"/>
    <col min="3607" max="3608" width="8.1796875" style="81" customWidth="1"/>
    <col min="3609" max="3609" width="1.54296875" style="81" customWidth="1"/>
    <col min="3610" max="3610" width="6.81640625" style="81" customWidth="1"/>
    <col min="3611" max="3611" width="9.1796875" style="81" customWidth="1"/>
    <col min="3612" max="3612" width="1.81640625" style="81" customWidth="1"/>
    <col min="3613" max="3840" width="9.1796875" style="81"/>
    <col min="3841" max="3841" width="12.453125" style="81" customWidth="1"/>
    <col min="3842" max="3843" width="7.81640625" style="81" customWidth="1"/>
    <col min="3844" max="3844" width="1.81640625" style="81" customWidth="1"/>
    <col min="3845" max="3845" width="7.81640625" style="81" customWidth="1"/>
    <col min="3846" max="3846" width="9.54296875" style="81" customWidth="1"/>
    <col min="3847" max="3847" width="1.81640625" style="81" customWidth="1"/>
    <col min="3848" max="3848" width="6.81640625" style="81" customWidth="1"/>
    <col min="3849" max="3849" width="9.1796875" style="81" customWidth="1"/>
    <col min="3850" max="3850" width="1.81640625" style="81" customWidth="1"/>
    <col min="3851" max="3851" width="6.81640625" style="81" customWidth="1"/>
    <col min="3852" max="3852" width="9.1796875" style="81" customWidth="1"/>
    <col min="3853" max="3853" width="1.81640625" style="81" customWidth="1"/>
    <col min="3854" max="3854" width="6.81640625" style="81" customWidth="1"/>
    <col min="3855" max="3855" width="9.1796875" style="81" customWidth="1"/>
    <col min="3856" max="3856" width="1.81640625" style="81" customWidth="1"/>
    <col min="3857" max="3857" width="6.81640625" style="81" customWidth="1"/>
    <col min="3858" max="3858" width="9.1796875" style="81" customWidth="1"/>
    <col min="3859" max="3859" width="1.81640625" style="81" customWidth="1"/>
    <col min="3860" max="3860" width="7.453125" style="81" customWidth="1"/>
    <col min="3861" max="3861" width="9.1796875" style="81" customWidth="1"/>
    <col min="3862" max="3862" width="1.81640625" style="81" customWidth="1"/>
    <col min="3863" max="3864" width="8.1796875" style="81" customWidth="1"/>
    <col min="3865" max="3865" width="1.54296875" style="81" customWidth="1"/>
    <col min="3866" max="3866" width="6.81640625" style="81" customWidth="1"/>
    <col min="3867" max="3867" width="9.1796875" style="81" customWidth="1"/>
    <col min="3868" max="3868" width="1.81640625" style="81" customWidth="1"/>
    <col min="3869" max="4096" width="9.1796875" style="81"/>
    <col min="4097" max="4097" width="12.453125" style="81" customWidth="1"/>
    <col min="4098" max="4099" width="7.81640625" style="81" customWidth="1"/>
    <col min="4100" max="4100" width="1.81640625" style="81" customWidth="1"/>
    <col min="4101" max="4101" width="7.81640625" style="81" customWidth="1"/>
    <col min="4102" max="4102" width="9.54296875" style="81" customWidth="1"/>
    <col min="4103" max="4103" width="1.81640625" style="81" customWidth="1"/>
    <col min="4104" max="4104" width="6.81640625" style="81" customWidth="1"/>
    <col min="4105" max="4105" width="9.1796875" style="81" customWidth="1"/>
    <col min="4106" max="4106" width="1.81640625" style="81" customWidth="1"/>
    <col min="4107" max="4107" width="6.81640625" style="81" customWidth="1"/>
    <col min="4108" max="4108" width="9.1796875" style="81" customWidth="1"/>
    <col min="4109" max="4109" width="1.81640625" style="81" customWidth="1"/>
    <col min="4110" max="4110" width="6.81640625" style="81" customWidth="1"/>
    <col min="4111" max="4111" width="9.1796875" style="81" customWidth="1"/>
    <col min="4112" max="4112" width="1.81640625" style="81" customWidth="1"/>
    <col min="4113" max="4113" width="6.81640625" style="81" customWidth="1"/>
    <col min="4114" max="4114" width="9.1796875" style="81" customWidth="1"/>
    <col min="4115" max="4115" width="1.81640625" style="81" customWidth="1"/>
    <col min="4116" max="4116" width="7.453125" style="81" customWidth="1"/>
    <col min="4117" max="4117" width="9.1796875" style="81" customWidth="1"/>
    <col min="4118" max="4118" width="1.81640625" style="81" customWidth="1"/>
    <col min="4119" max="4120" width="8.1796875" style="81" customWidth="1"/>
    <col min="4121" max="4121" width="1.54296875" style="81" customWidth="1"/>
    <col min="4122" max="4122" width="6.81640625" style="81" customWidth="1"/>
    <col min="4123" max="4123" width="9.1796875" style="81" customWidth="1"/>
    <col min="4124" max="4124" width="1.81640625" style="81" customWidth="1"/>
    <col min="4125" max="4352" width="9.1796875" style="81"/>
    <col min="4353" max="4353" width="12.453125" style="81" customWidth="1"/>
    <col min="4354" max="4355" width="7.81640625" style="81" customWidth="1"/>
    <col min="4356" max="4356" width="1.81640625" style="81" customWidth="1"/>
    <col min="4357" max="4357" width="7.81640625" style="81" customWidth="1"/>
    <col min="4358" max="4358" width="9.54296875" style="81" customWidth="1"/>
    <col min="4359" max="4359" width="1.81640625" style="81" customWidth="1"/>
    <col min="4360" max="4360" width="6.81640625" style="81" customWidth="1"/>
    <col min="4361" max="4361" width="9.1796875" style="81" customWidth="1"/>
    <col min="4362" max="4362" width="1.81640625" style="81" customWidth="1"/>
    <col min="4363" max="4363" width="6.81640625" style="81" customWidth="1"/>
    <col min="4364" max="4364" width="9.1796875" style="81" customWidth="1"/>
    <col min="4365" max="4365" width="1.81640625" style="81" customWidth="1"/>
    <col min="4366" max="4366" width="6.81640625" style="81" customWidth="1"/>
    <col min="4367" max="4367" width="9.1796875" style="81" customWidth="1"/>
    <col min="4368" max="4368" width="1.81640625" style="81" customWidth="1"/>
    <col min="4369" max="4369" width="6.81640625" style="81" customWidth="1"/>
    <col min="4370" max="4370" width="9.1796875" style="81" customWidth="1"/>
    <col min="4371" max="4371" width="1.81640625" style="81" customWidth="1"/>
    <col min="4372" max="4372" width="7.453125" style="81" customWidth="1"/>
    <col min="4373" max="4373" width="9.1796875" style="81" customWidth="1"/>
    <col min="4374" max="4374" width="1.81640625" style="81" customWidth="1"/>
    <col min="4375" max="4376" width="8.1796875" style="81" customWidth="1"/>
    <col min="4377" max="4377" width="1.54296875" style="81" customWidth="1"/>
    <col min="4378" max="4378" width="6.81640625" style="81" customWidth="1"/>
    <col min="4379" max="4379" width="9.1796875" style="81" customWidth="1"/>
    <col min="4380" max="4380" width="1.81640625" style="81" customWidth="1"/>
    <col min="4381" max="4608" width="9.1796875" style="81"/>
    <col min="4609" max="4609" width="12.453125" style="81" customWidth="1"/>
    <col min="4610" max="4611" width="7.81640625" style="81" customWidth="1"/>
    <col min="4612" max="4612" width="1.81640625" style="81" customWidth="1"/>
    <col min="4613" max="4613" width="7.81640625" style="81" customWidth="1"/>
    <col min="4614" max="4614" width="9.54296875" style="81" customWidth="1"/>
    <col min="4615" max="4615" width="1.81640625" style="81" customWidth="1"/>
    <col min="4616" max="4616" width="6.81640625" style="81" customWidth="1"/>
    <col min="4617" max="4617" width="9.1796875" style="81" customWidth="1"/>
    <col min="4618" max="4618" width="1.81640625" style="81" customWidth="1"/>
    <col min="4619" max="4619" width="6.81640625" style="81" customWidth="1"/>
    <col min="4620" max="4620" width="9.1796875" style="81" customWidth="1"/>
    <col min="4621" max="4621" width="1.81640625" style="81" customWidth="1"/>
    <col min="4622" max="4622" width="6.81640625" style="81" customWidth="1"/>
    <col min="4623" max="4623" width="9.1796875" style="81" customWidth="1"/>
    <col min="4624" max="4624" width="1.81640625" style="81" customWidth="1"/>
    <col min="4625" max="4625" width="6.81640625" style="81" customWidth="1"/>
    <col min="4626" max="4626" width="9.1796875" style="81" customWidth="1"/>
    <col min="4627" max="4627" width="1.81640625" style="81" customWidth="1"/>
    <col min="4628" max="4628" width="7.453125" style="81" customWidth="1"/>
    <col min="4629" max="4629" width="9.1796875" style="81" customWidth="1"/>
    <col min="4630" max="4630" width="1.81640625" style="81" customWidth="1"/>
    <col min="4631" max="4632" width="8.1796875" style="81" customWidth="1"/>
    <col min="4633" max="4633" width="1.54296875" style="81" customWidth="1"/>
    <col min="4634" max="4634" width="6.81640625" style="81" customWidth="1"/>
    <col min="4635" max="4635" width="9.1796875" style="81" customWidth="1"/>
    <col min="4636" max="4636" width="1.81640625" style="81" customWidth="1"/>
    <col min="4637" max="4864" width="9.1796875" style="81"/>
    <col min="4865" max="4865" width="12.453125" style="81" customWidth="1"/>
    <col min="4866" max="4867" width="7.81640625" style="81" customWidth="1"/>
    <col min="4868" max="4868" width="1.81640625" style="81" customWidth="1"/>
    <col min="4869" max="4869" width="7.81640625" style="81" customWidth="1"/>
    <col min="4870" max="4870" width="9.54296875" style="81" customWidth="1"/>
    <col min="4871" max="4871" width="1.81640625" style="81" customWidth="1"/>
    <col min="4872" max="4872" width="6.81640625" style="81" customWidth="1"/>
    <col min="4873" max="4873" width="9.1796875" style="81" customWidth="1"/>
    <col min="4874" max="4874" width="1.81640625" style="81" customWidth="1"/>
    <col min="4875" max="4875" width="6.81640625" style="81" customWidth="1"/>
    <col min="4876" max="4876" width="9.1796875" style="81" customWidth="1"/>
    <col min="4877" max="4877" width="1.81640625" style="81" customWidth="1"/>
    <col min="4878" max="4878" width="6.81640625" style="81" customWidth="1"/>
    <col min="4879" max="4879" width="9.1796875" style="81" customWidth="1"/>
    <col min="4880" max="4880" width="1.81640625" style="81" customWidth="1"/>
    <col min="4881" max="4881" width="6.81640625" style="81" customWidth="1"/>
    <col min="4882" max="4882" width="9.1796875" style="81" customWidth="1"/>
    <col min="4883" max="4883" width="1.81640625" style="81" customWidth="1"/>
    <col min="4884" max="4884" width="7.453125" style="81" customWidth="1"/>
    <col min="4885" max="4885" width="9.1796875" style="81" customWidth="1"/>
    <col min="4886" max="4886" width="1.81640625" style="81" customWidth="1"/>
    <col min="4887" max="4888" width="8.1796875" style="81" customWidth="1"/>
    <col min="4889" max="4889" width="1.54296875" style="81" customWidth="1"/>
    <col min="4890" max="4890" width="6.81640625" style="81" customWidth="1"/>
    <col min="4891" max="4891" width="9.1796875" style="81" customWidth="1"/>
    <col min="4892" max="4892" width="1.81640625" style="81" customWidth="1"/>
    <col min="4893" max="5120" width="9.1796875" style="81"/>
    <col min="5121" max="5121" width="12.453125" style="81" customWidth="1"/>
    <col min="5122" max="5123" width="7.81640625" style="81" customWidth="1"/>
    <col min="5124" max="5124" width="1.81640625" style="81" customWidth="1"/>
    <col min="5125" max="5125" width="7.81640625" style="81" customWidth="1"/>
    <col min="5126" max="5126" width="9.54296875" style="81" customWidth="1"/>
    <col min="5127" max="5127" width="1.81640625" style="81" customWidth="1"/>
    <col min="5128" max="5128" width="6.81640625" style="81" customWidth="1"/>
    <col min="5129" max="5129" width="9.1796875" style="81" customWidth="1"/>
    <col min="5130" max="5130" width="1.81640625" style="81" customWidth="1"/>
    <col min="5131" max="5131" width="6.81640625" style="81" customWidth="1"/>
    <col min="5132" max="5132" width="9.1796875" style="81" customWidth="1"/>
    <col min="5133" max="5133" width="1.81640625" style="81" customWidth="1"/>
    <col min="5134" max="5134" width="6.81640625" style="81" customWidth="1"/>
    <col min="5135" max="5135" width="9.1796875" style="81" customWidth="1"/>
    <col min="5136" max="5136" width="1.81640625" style="81" customWidth="1"/>
    <col min="5137" max="5137" width="6.81640625" style="81" customWidth="1"/>
    <col min="5138" max="5138" width="9.1796875" style="81" customWidth="1"/>
    <col min="5139" max="5139" width="1.81640625" style="81" customWidth="1"/>
    <col min="5140" max="5140" width="7.453125" style="81" customWidth="1"/>
    <col min="5141" max="5141" width="9.1796875" style="81" customWidth="1"/>
    <col min="5142" max="5142" width="1.81640625" style="81" customWidth="1"/>
    <col min="5143" max="5144" width="8.1796875" style="81" customWidth="1"/>
    <col min="5145" max="5145" width="1.54296875" style="81" customWidth="1"/>
    <col min="5146" max="5146" width="6.81640625" style="81" customWidth="1"/>
    <col min="5147" max="5147" width="9.1796875" style="81" customWidth="1"/>
    <col min="5148" max="5148" width="1.81640625" style="81" customWidth="1"/>
    <col min="5149" max="5376" width="9.1796875" style="81"/>
    <col min="5377" max="5377" width="12.453125" style="81" customWidth="1"/>
    <col min="5378" max="5379" width="7.81640625" style="81" customWidth="1"/>
    <col min="5380" max="5380" width="1.81640625" style="81" customWidth="1"/>
    <col min="5381" max="5381" width="7.81640625" style="81" customWidth="1"/>
    <col min="5382" max="5382" width="9.54296875" style="81" customWidth="1"/>
    <col min="5383" max="5383" width="1.81640625" style="81" customWidth="1"/>
    <col min="5384" max="5384" width="6.81640625" style="81" customWidth="1"/>
    <col min="5385" max="5385" width="9.1796875" style="81" customWidth="1"/>
    <col min="5386" max="5386" width="1.81640625" style="81" customWidth="1"/>
    <col min="5387" max="5387" width="6.81640625" style="81" customWidth="1"/>
    <col min="5388" max="5388" width="9.1796875" style="81" customWidth="1"/>
    <col min="5389" max="5389" width="1.81640625" style="81" customWidth="1"/>
    <col min="5390" max="5390" width="6.81640625" style="81" customWidth="1"/>
    <col min="5391" max="5391" width="9.1796875" style="81" customWidth="1"/>
    <col min="5392" max="5392" width="1.81640625" style="81" customWidth="1"/>
    <col min="5393" max="5393" width="6.81640625" style="81" customWidth="1"/>
    <col min="5394" max="5394" width="9.1796875" style="81" customWidth="1"/>
    <col min="5395" max="5395" width="1.81640625" style="81" customWidth="1"/>
    <col min="5396" max="5396" width="7.453125" style="81" customWidth="1"/>
    <col min="5397" max="5397" width="9.1796875" style="81" customWidth="1"/>
    <col min="5398" max="5398" width="1.81640625" style="81" customWidth="1"/>
    <col min="5399" max="5400" width="8.1796875" style="81" customWidth="1"/>
    <col min="5401" max="5401" width="1.54296875" style="81" customWidth="1"/>
    <col min="5402" max="5402" width="6.81640625" style="81" customWidth="1"/>
    <col min="5403" max="5403" width="9.1796875" style="81" customWidth="1"/>
    <col min="5404" max="5404" width="1.81640625" style="81" customWidth="1"/>
    <col min="5405" max="5632" width="9.1796875" style="81"/>
    <col min="5633" max="5633" width="12.453125" style="81" customWidth="1"/>
    <col min="5634" max="5635" width="7.81640625" style="81" customWidth="1"/>
    <col min="5636" max="5636" width="1.81640625" style="81" customWidth="1"/>
    <col min="5637" max="5637" width="7.81640625" style="81" customWidth="1"/>
    <col min="5638" max="5638" width="9.54296875" style="81" customWidth="1"/>
    <col min="5639" max="5639" width="1.81640625" style="81" customWidth="1"/>
    <col min="5640" max="5640" width="6.81640625" style="81" customWidth="1"/>
    <col min="5641" max="5641" width="9.1796875" style="81" customWidth="1"/>
    <col min="5642" max="5642" width="1.81640625" style="81" customWidth="1"/>
    <col min="5643" max="5643" width="6.81640625" style="81" customWidth="1"/>
    <col min="5644" max="5644" width="9.1796875" style="81" customWidth="1"/>
    <col min="5645" max="5645" width="1.81640625" style="81" customWidth="1"/>
    <col min="5646" max="5646" width="6.81640625" style="81" customWidth="1"/>
    <col min="5647" max="5647" width="9.1796875" style="81" customWidth="1"/>
    <col min="5648" max="5648" width="1.81640625" style="81" customWidth="1"/>
    <col min="5649" max="5649" width="6.81640625" style="81" customWidth="1"/>
    <col min="5650" max="5650" width="9.1796875" style="81" customWidth="1"/>
    <col min="5651" max="5651" width="1.81640625" style="81" customWidth="1"/>
    <col min="5652" max="5652" width="7.453125" style="81" customWidth="1"/>
    <col min="5653" max="5653" width="9.1796875" style="81" customWidth="1"/>
    <col min="5654" max="5654" width="1.81640625" style="81" customWidth="1"/>
    <col min="5655" max="5656" width="8.1796875" style="81" customWidth="1"/>
    <col min="5657" max="5657" width="1.54296875" style="81" customWidth="1"/>
    <col min="5658" max="5658" width="6.81640625" style="81" customWidth="1"/>
    <col min="5659" max="5659" width="9.1796875" style="81" customWidth="1"/>
    <col min="5660" max="5660" width="1.81640625" style="81" customWidth="1"/>
    <col min="5661" max="5888" width="9.1796875" style="81"/>
    <col min="5889" max="5889" width="12.453125" style="81" customWidth="1"/>
    <col min="5890" max="5891" width="7.81640625" style="81" customWidth="1"/>
    <col min="5892" max="5892" width="1.81640625" style="81" customWidth="1"/>
    <col min="5893" max="5893" width="7.81640625" style="81" customWidth="1"/>
    <col min="5894" max="5894" width="9.54296875" style="81" customWidth="1"/>
    <col min="5895" max="5895" width="1.81640625" style="81" customWidth="1"/>
    <col min="5896" max="5896" width="6.81640625" style="81" customWidth="1"/>
    <col min="5897" max="5897" width="9.1796875" style="81" customWidth="1"/>
    <col min="5898" max="5898" width="1.81640625" style="81" customWidth="1"/>
    <col min="5899" max="5899" width="6.81640625" style="81" customWidth="1"/>
    <col min="5900" max="5900" width="9.1796875" style="81" customWidth="1"/>
    <col min="5901" max="5901" width="1.81640625" style="81" customWidth="1"/>
    <col min="5902" max="5902" width="6.81640625" style="81" customWidth="1"/>
    <col min="5903" max="5903" width="9.1796875" style="81" customWidth="1"/>
    <col min="5904" max="5904" width="1.81640625" style="81" customWidth="1"/>
    <col min="5905" max="5905" width="6.81640625" style="81" customWidth="1"/>
    <col min="5906" max="5906" width="9.1796875" style="81" customWidth="1"/>
    <col min="5907" max="5907" width="1.81640625" style="81" customWidth="1"/>
    <col min="5908" max="5908" width="7.453125" style="81" customWidth="1"/>
    <col min="5909" max="5909" width="9.1796875" style="81" customWidth="1"/>
    <col min="5910" max="5910" width="1.81640625" style="81" customWidth="1"/>
    <col min="5911" max="5912" width="8.1796875" style="81" customWidth="1"/>
    <col min="5913" max="5913" width="1.54296875" style="81" customWidth="1"/>
    <col min="5914" max="5914" width="6.81640625" style="81" customWidth="1"/>
    <col min="5915" max="5915" width="9.1796875" style="81" customWidth="1"/>
    <col min="5916" max="5916" width="1.81640625" style="81" customWidth="1"/>
    <col min="5917" max="6144" width="9.1796875" style="81"/>
    <col min="6145" max="6145" width="12.453125" style="81" customWidth="1"/>
    <col min="6146" max="6147" width="7.81640625" style="81" customWidth="1"/>
    <col min="6148" max="6148" width="1.81640625" style="81" customWidth="1"/>
    <col min="6149" max="6149" width="7.81640625" style="81" customWidth="1"/>
    <col min="6150" max="6150" width="9.54296875" style="81" customWidth="1"/>
    <col min="6151" max="6151" width="1.81640625" style="81" customWidth="1"/>
    <col min="6152" max="6152" width="6.81640625" style="81" customWidth="1"/>
    <col min="6153" max="6153" width="9.1796875" style="81" customWidth="1"/>
    <col min="6154" max="6154" width="1.81640625" style="81" customWidth="1"/>
    <col min="6155" max="6155" width="6.81640625" style="81" customWidth="1"/>
    <col min="6156" max="6156" width="9.1796875" style="81" customWidth="1"/>
    <col min="6157" max="6157" width="1.81640625" style="81" customWidth="1"/>
    <col min="6158" max="6158" width="6.81640625" style="81" customWidth="1"/>
    <col min="6159" max="6159" width="9.1796875" style="81" customWidth="1"/>
    <col min="6160" max="6160" width="1.81640625" style="81" customWidth="1"/>
    <col min="6161" max="6161" width="6.81640625" style="81" customWidth="1"/>
    <col min="6162" max="6162" width="9.1796875" style="81" customWidth="1"/>
    <col min="6163" max="6163" width="1.81640625" style="81" customWidth="1"/>
    <col min="6164" max="6164" width="7.453125" style="81" customWidth="1"/>
    <col min="6165" max="6165" width="9.1796875" style="81" customWidth="1"/>
    <col min="6166" max="6166" width="1.81640625" style="81" customWidth="1"/>
    <col min="6167" max="6168" width="8.1796875" style="81" customWidth="1"/>
    <col min="6169" max="6169" width="1.54296875" style="81" customWidth="1"/>
    <col min="6170" max="6170" width="6.81640625" style="81" customWidth="1"/>
    <col min="6171" max="6171" width="9.1796875" style="81" customWidth="1"/>
    <col min="6172" max="6172" width="1.81640625" style="81" customWidth="1"/>
    <col min="6173" max="6400" width="9.1796875" style="81"/>
    <col min="6401" max="6401" width="12.453125" style="81" customWidth="1"/>
    <col min="6402" max="6403" width="7.81640625" style="81" customWidth="1"/>
    <col min="6404" max="6404" width="1.81640625" style="81" customWidth="1"/>
    <col min="6405" max="6405" width="7.81640625" style="81" customWidth="1"/>
    <col min="6406" max="6406" width="9.54296875" style="81" customWidth="1"/>
    <col min="6407" max="6407" width="1.81640625" style="81" customWidth="1"/>
    <col min="6408" max="6408" width="6.81640625" style="81" customWidth="1"/>
    <col min="6409" max="6409" width="9.1796875" style="81" customWidth="1"/>
    <col min="6410" max="6410" width="1.81640625" style="81" customWidth="1"/>
    <col min="6411" max="6411" width="6.81640625" style="81" customWidth="1"/>
    <col min="6412" max="6412" width="9.1796875" style="81" customWidth="1"/>
    <col min="6413" max="6413" width="1.81640625" style="81" customWidth="1"/>
    <col min="6414" max="6414" width="6.81640625" style="81" customWidth="1"/>
    <col min="6415" max="6415" width="9.1796875" style="81" customWidth="1"/>
    <col min="6416" max="6416" width="1.81640625" style="81" customWidth="1"/>
    <col min="6417" max="6417" width="6.81640625" style="81" customWidth="1"/>
    <col min="6418" max="6418" width="9.1796875" style="81" customWidth="1"/>
    <col min="6419" max="6419" width="1.81640625" style="81" customWidth="1"/>
    <col min="6420" max="6420" width="7.453125" style="81" customWidth="1"/>
    <col min="6421" max="6421" width="9.1796875" style="81" customWidth="1"/>
    <col min="6422" max="6422" width="1.81640625" style="81" customWidth="1"/>
    <col min="6423" max="6424" width="8.1796875" style="81" customWidth="1"/>
    <col min="6425" max="6425" width="1.54296875" style="81" customWidth="1"/>
    <col min="6426" max="6426" width="6.81640625" style="81" customWidth="1"/>
    <col min="6427" max="6427" width="9.1796875" style="81" customWidth="1"/>
    <col min="6428" max="6428" width="1.81640625" style="81" customWidth="1"/>
    <col min="6429" max="6656" width="9.1796875" style="81"/>
    <col min="6657" max="6657" width="12.453125" style="81" customWidth="1"/>
    <col min="6658" max="6659" width="7.81640625" style="81" customWidth="1"/>
    <col min="6660" max="6660" width="1.81640625" style="81" customWidth="1"/>
    <col min="6661" max="6661" width="7.81640625" style="81" customWidth="1"/>
    <col min="6662" max="6662" width="9.54296875" style="81" customWidth="1"/>
    <col min="6663" max="6663" width="1.81640625" style="81" customWidth="1"/>
    <col min="6664" max="6664" width="6.81640625" style="81" customWidth="1"/>
    <col min="6665" max="6665" width="9.1796875" style="81" customWidth="1"/>
    <col min="6666" max="6666" width="1.81640625" style="81" customWidth="1"/>
    <col min="6667" max="6667" width="6.81640625" style="81" customWidth="1"/>
    <col min="6668" max="6668" width="9.1796875" style="81" customWidth="1"/>
    <col min="6669" max="6669" width="1.81640625" style="81" customWidth="1"/>
    <col min="6670" max="6670" width="6.81640625" style="81" customWidth="1"/>
    <col min="6671" max="6671" width="9.1796875" style="81" customWidth="1"/>
    <col min="6672" max="6672" width="1.81640625" style="81" customWidth="1"/>
    <col min="6673" max="6673" width="6.81640625" style="81" customWidth="1"/>
    <col min="6674" max="6674" width="9.1796875" style="81" customWidth="1"/>
    <col min="6675" max="6675" width="1.81640625" style="81" customWidth="1"/>
    <col min="6676" max="6676" width="7.453125" style="81" customWidth="1"/>
    <col min="6677" max="6677" width="9.1796875" style="81" customWidth="1"/>
    <col min="6678" max="6678" width="1.81640625" style="81" customWidth="1"/>
    <col min="6679" max="6680" width="8.1796875" style="81" customWidth="1"/>
    <col min="6681" max="6681" width="1.54296875" style="81" customWidth="1"/>
    <col min="6682" max="6682" width="6.81640625" style="81" customWidth="1"/>
    <col min="6683" max="6683" width="9.1796875" style="81" customWidth="1"/>
    <col min="6684" max="6684" width="1.81640625" style="81" customWidth="1"/>
    <col min="6685" max="6912" width="9.1796875" style="81"/>
    <col min="6913" max="6913" width="12.453125" style="81" customWidth="1"/>
    <col min="6914" max="6915" width="7.81640625" style="81" customWidth="1"/>
    <col min="6916" max="6916" width="1.81640625" style="81" customWidth="1"/>
    <col min="6917" max="6917" width="7.81640625" style="81" customWidth="1"/>
    <col min="6918" max="6918" width="9.54296875" style="81" customWidth="1"/>
    <col min="6919" max="6919" width="1.81640625" style="81" customWidth="1"/>
    <col min="6920" max="6920" width="6.81640625" style="81" customWidth="1"/>
    <col min="6921" max="6921" width="9.1796875" style="81" customWidth="1"/>
    <col min="6922" max="6922" width="1.81640625" style="81" customWidth="1"/>
    <col min="6923" max="6923" width="6.81640625" style="81" customWidth="1"/>
    <col min="6924" max="6924" width="9.1796875" style="81" customWidth="1"/>
    <col min="6925" max="6925" width="1.81640625" style="81" customWidth="1"/>
    <col min="6926" max="6926" width="6.81640625" style="81" customWidth="1"/>
    <col min="6927" max="6927" width="9.1796875" style="81" customWidth="1"/>
    <col min="6928" max="6928" width="1.81640625" style="81" customWidth="1"/>
    <col min="6929" max="6929" width="6.81640625" style="81" customWidth="1"/>
    <col min="6930" max="6930" width="9.1796875" style="81" customWidth="1"/>
    <col min="6931" max="6931" width="1.81640625" style="81" customWidth="1"/>
    <col min="6932" max="6932" width="7.453125" style="81" customWidth="1"/>
    <col min="6933" max="6933" width="9.1796875" style="81" customWidth="1"/>
    <col min="6934" max="6934" width="1.81640625" style="81" customWidth="1"/>
    <col min="6935" max="6936" width="8.1796875" style="81" customWidth="1"/>
    <col min="6937" max="6937" width="1.54296875" style="81" customWidth="1"/>
    <col min="6938" max="6938" width="6.81640625" style="81" customWidth="1"/>
    <col min="6939" max="6939" width="9.1796875" style="81" customWidth="1"/>
    <col min="6940" max="6940" width="1.81640625" style="81" customWidth="1"/>
    <col min="6941" max="7168" width="9.1796875" style="81"/>
    <col min="7169" max="7169" width="12.453125" style="81" customWidth="1"/>
    <col min="7170" max="7171" width="7.81640625" style="81" customWidth="1"/>
    <col min="7172" max="7172" width="1.81640625" style="81" customWidth="1"/>
    <col min="7173" max="7173" width="7.81640625" style="81" customWidth="1"/>
    <col min="7174" max="7174" width="9.54296875" style="81" customWidth="1"/>
    <col min="7175" max="7175" width="1.81640625" style="81" customWidth="1"/>
    <col min="7176" max="7176" width="6.81640625" style="81" customWidth="1"/>
    <col min="7177" max="7177" width="9.1796875" style="81" customWidth="1"/>
    <col min="7178" max="7178" width="1.81640625" style="81" customWidth="1"/>
    <col min="7179" max="7179" width="6.81640625" style="81" customWidth="1"/>
    <col min="7180" max="7180" width="9.1796875" style="81" customWidth="1"/>
    <col min="7181" max="7181" width="1.81640625" style="81" customWidth="1"/>
    <col min="7182" max="7182" width="6.81640625" style="81" customWidth="1"/>
    <col min="7183" max="7183" width="9.1796875" style="81" customWidth="1"/>
    <col min="7184" max="7184" width="1.81640625" style="81" customWidth="1"/>
    <col min="7185" max="7185" width="6.81640625" style="81" customWidth="1"/>
    <col min="7186" max="7186" width="9.1796875" style="81" customWidth="1"/>
    <col min="7187" max="7187" width="1.81640625" style="81" customWidth="1"/>
    <col min="7188" max="7188" width="7.453125" style="81" customWidth="1"/>
    <col min="7189" max="7189" width="9.1796875" style="81" customWidth="1"/>
    <col min="7190" max="7190" width="1.81640625" style="81" customWidth="1"/>
    <col min="7191" max="7192" width="8.1796875" style="81" customWidth="1"/>
    <col min="7193" max="7193" width="1.54296875" style="81" customWidth="1"/>
    <col min="7194" max="7194" width="6.81640625" style="81" customWidth="1"/>
    <col min="7195" max="7195" width="9.1796875" style="81" customWidth="1"/>
    <col min="7196" max="7196" width="1.81640625" style="81" customWidth="1"/>
    <col min="7197" max="7424" width="9.1796875" style="81"/>
    <col min="7425" max="7425" width="12.453125" style="81" customWidth="1"/>
    <col min="7426" max="7427" width="7.81640625" style="81" customWidth="1"/>
    <col min="7428" max="7428" width="1.81640625" style="81" customWidth="1"/>
    <col min="7429" max="7429" width="7.81640625" style="81" customWidth="1"/>
    <col min="7430" max="7430" width="9.54296875" style="81" customWidth="1"/>
    <col min="7431" max="7431" width="1.81640625" style="81" customWidth="1"/>
    <col min="7432" max="7432" width="6.81640625" style="81" customWidth="1"/>
    <col min="7433" max="7433" width="9.1796875" style="81" customWidth="1"/>
    <col min="7434" max="7434" width="1.81640625" style="81" customWidth="1"/>
    <col min="7435" max="7435" width="6.81640625" style="81" customWidth="1"/>
    <col min="7436" max="7436" width="9.1796875" style="81" customWidth="1"/>
    <col min="7437" max="7437" width="1.81640625" style="81" customWidth="1"/>
    <col min="7438" max="7438" width="6.81640625" style="81" customWidth="1"/>
    <col min="7439" max="7439" width="9.1796875" style="81" customWidth="1"/>
    <col min="7440" max="7440" width="1.81640625" style="81" customWidth="1"/>
    <col min="7441" max="7441" width="6.81640625" style="81" customWidth="1"/>
    <col min="7442" max="7442" width="9.1796875" style="81" customWidth="1"/>
    <col min="7443" max="7443" width="1.81640625" style="81" customWidth="1"/>
    <col min="7444" max="7444" width="7.453125" style="81" customWidth="1"/>
    <col min="7445" max="7445" width="9.1796875" style="81" customWidth="1"/>
    <col min="7446" max="7446" width="1.81640625" style="81" customWidth="1"/>
    <col min="7447" max="7448" width="8.1796875" style="81" customWidth="1"/>
    <col min="7449" max="7449" width="1.54296875" style="81" customWidth="1"/>
    <col min="7450" max="7450" width="6.81640625" style="81" customWidth="1"/>
    <col min="7451" max="7451" width="9.1796875" style="81" customWidth="1"/>
    <col min="7452" max="7452" width="1.81640625" style="81" customWidth="1"/>
    <col min="7453" max="7680" width="9.1796875" style="81"/>
    <col min="7681" max="7681" width="12.453125" style="81" customWidth="1"/>
    <col min="7682" max="7683" width="7.81640625" style="81" customWidth="1"/>
    <col min="7684" max="7684" width="1.81640625" style="81" customWidth="1"/>
    <col min="7685" max="7685" width="7.81640625" style="81" customWidth="1"/>
    <col min="7686" max="7686" width="9.54296875" style="81" customWidth="1"/>
    <col min="7687" max="7687" width="1.81640625" style="81" customWidth="1"/>
    <col min="7688" max="7688" width="6.81640625" style="81" customWidth="1"/>
    <col min="7689" max="7689" width="9.1796875" style="81" customWidth="1"/>
    <col min="7690" max="7690" width="1.81640625" style="81" customWidth="1"/>
    <col min="7691" max="7691" width="6.81640625" style="81" customWidth="1"/>
    <col min="7692" max="7692" width="9.1796875" style="81" customWidth="1"/>
    <col min="7693" max="7693" width="1.81640625" style="81" customWidth="1"/>
    <col min="7694" max="7694" width="6.81640625" style="81" customWidth="1"/>
    <col min="7695" max="7695" width="9.1796875" style="81" customWidth="1"/>
    <col min="7696" max="7696" width="1.81640625" style="81" customWidth="1"/>
    <col min="7697" max="7697" width="6.81640625" style="81" customWidth="1"/>
    <col min="7698" max="7698" width="9.1796875" style="81" customWidth="1"/>
    <col min="7699" max="7699" width="1.81640625" style="81" customWidth="1"/>
    <col min="7700" max="7700" width="7.453125" style="81" customWidth="1"/>
    <col min="7701" max="7701" width="9.1796875" style="81" customWidth="1"/>
    <col min="7702" max="7702" width="1.81640625" style="81" customWidth="1"/>
    <col min="7703" max="7704" width="8.1796875" style="81" customWidth="1"/>
    <col min="7705" max="7705" width="1.54296875" style="81" customWidth="1"/>
    <col min="7706" max="7706" width="6.81640625" style="81" customWidth="1"/>
    <col min="7707" max="7707" width="9.1796875" style="81" customWidth="1"/>
    <col min="7708" max="7708" width="1.81640625" style="81" customWidth="1"/>
    <col min="7709" max="7936" width="9.1796875" style="81"/>
    <col min="7937" max="7937" width="12.453125" style="81" customWidth="1"/>
    <col min="7938" max="7939" width="7.81640625" style="81" customWidth="1"/>
    <col min="7940" max="7940" width="1.81640625" style="81" customWidth="1"/>
    <col min="7941" max="7941" width="7.81640625" style="81" customWidth="1"/>
    <col min="7942" max="7942" width="9.54296875" style="81" customWidth="1"/>
    <col min="7943" max="7943" width="1.81640625" style="81" customWidth="1"/>
    <col min="7944" max="7944" width="6.81640625" style="81" customWidth="1"/>
    <col min="7945" max="7945" width="9.1796875" style="81" customWidth="1"/>
    <col min="7946" max="7946" width="1.81640625" style="81" customWidth="1"/>
    <col min="7947" max="7947" width="6.81640625" style="81" customWidth="1"/>
    <col min="7948" max="7948" width="9.1796875" style="81" customWidth="1"/>
    <col min="7949" max="7949" width="1.81640625" style="81" customWidth="1"/>
    <col min="7950" max="7950" width="6.81640625" style="81" customWidth="1"/>
    <col min="7951" max="7951" width="9.1796875" style="81" customWidth="1"/>
    <col min="7952" max="7952" width="1.81640625" style="81" customWidth="1"/>
    <col min="7953" max="7953" width="6.81640625" style="81" customWidth="1"/>
    <col min="7954" max="7954" width="9.1796875" style="81" customWidth="1"/>
    <col min="7955" max="7955" width="1.81640625" style="81" customWidth="1"/>
    <col min="7956" max="7956" width="7.453125" style="81" customWidth="1"/>
    <col min="7957" max="7957" width="9.1796875" style="81" customWidth="1"/>
    <col min="7958" max="7958" width="1.81640625" style="81" customWidth="1"/>
    <col min="7959" max="7960" width="8.1796875" style="81" customWidth="1"/>
    <col min="7961" max="7961" width="1.54296875" style="81" customWidth="1"/>
    <col min="7962" max="7962" width="6.81640625" style="81" customWidth="1"/>
    <col min="7963" max="7963" width="9.1796875" style="81" customWidth="1"/>
    <col min="7964" max="7964" width="1.81640625" style="81" customWidth="1"/>
    <col min="7965" max="8192" width="9.1796875" style="81"/>
    <col min="8193" max="8193" width="12.453125" style="81" customWidth="1"/>
    <col min="8194" max="8195" width="7.81640625" style="81" customWidth="1"/>
    <col min="8196" max="8196" width="1.81640625" style="81" customWidth="1"/>
    <col min="8197" max="8197" width="7.81640625" style="81" customWidth="1"/>
    <col min="8198" max="8198" width="9.54296875" style="81" customWidth="1"/>
    <col min="8199" max="8199" width="1.81640625" style="81" customWidth="1"/>
    <col min="8200" max="8200" width="6.81640625" style="81" customWidth="1"/>
    <col min="8201" max="8201" width="9.1796875" style="81" customWidth="1"/>
    <col min="8202" max="8202" width="1.81640625" style="81" customWidth="1"/>
    <col min="8203" max="8203" width="6.81640625" style="81" customWidth="1"/>
    <col min="8204" max="8204" width="9.1796875" style="81" customWidth="1"/>
    <col min="8205" max="8205" width="1.81640625" style="81" customWidth="1"/>
    <col min="8206" max="8206" width="6.81640625" style="81" customWidth="1"/>
    <col min="8207" max="8207" width="9.1796875" style="81" customWidth="1"/>
    <col min="8208" max="8208" width="1.81640625" style="81" customWidth="1"/>
    <col min="8209" max="8209" width="6.81640625" style="81" customWidth="1"/>
    <col min="8210" max="8210" width="9.1796875" style="81" customWidth="1"/>
    <col min="8211" max="8211" width="1.81640625" style="81" customWidth="1"/>
    <col min="8212" max="8212" width="7.453125" style="81" customWidth="1"/>
    <col min="8213" max="8213" width="9.1796875" style="81" customWidth="1"/>
    <col min="8214" max="8214" width="1.81640625" style="81" customWidth="1"/>
    <col min="8215" max="8216" width="8.1796875" style="81" customWidth="1"/>
    <col min="8217" max="8217" width="1.54296875" style="81" customWidth="1"/>
    <col min="8218" max="8218" width="6.81640625" style="81" customWidth="1"/>
    <col min="8219" max="8219" width="9.1796875" style="81" customWidth="1"/>
    <col min="8220" max="8220" width="1.81640625" style="81" customWidth="1"/>
    <col min="8221" max="8448" width="9.1796875" style="81"/>
    <col min="8449" max="8449" width="12.453125" style="81" customWidth="1"/>
    <col min="8450" max="8451" width="7.81640625" style="81" customWidth="1"/>
    <col min="8452" max="8452" width="1.81640625" style="81" customWidth="1"/>
    <col min="8453" max="8453" width="7.81640625" style="81" customWidth="1"/>
    <col min="8454" max="8454" width="9.54296875" style="81" customWidth="1"/>
    <col min="8455" max="8455" width="1.81640625" style="81" customWidth="1"/>
    <col min="8456" max="8456" width="6.81640625" style="81" customWidth="1"/>
    <col min="8457" max="8457" width="9.1796875" style="81" customWidth="1"/>
    <col min="8458" max="8458" width="1.81640625" style="81" customWidth="1"/>
    <col min="8459" max="8459" width="6.81640625" style="81" customWidth="1"/>
    <col min="8460" max="8460" width="9.1796875" style="81" customWidth="1"/>
    <col min="8461" max="8461" width="1.81640625" style="81" customWidth="1"/>
    <col min="8462" max="8462" width="6.81640625" style="81" customWidth="1"/>
    <col min="8463" max="8463" width="9.1796875" style="81" customWidth="1"/>
    <col min="8464" max="8464" width="1.81640625" style="81" customWidth="1"/>
    <col min="8465" max="8465" width="6.81640625" style="81" customWidth="1"/>
    <col min="8466" max="8466" width="9.1796875" style="81" customWidth="1"/>
    <col min="8467" max="8467" width="1.81640625" style="81" customWidth="1"/>
    <col min="8468" max="8468" width="7.453125" style="81" customWidth="1"/>
    <col min="8469" max="8469" width="9.1796875" style="81" customWidth="1"/>
    <col min="8470" max="8470" width="1.81640625" style="81" customWidth="1"/>
    <col min="8471" max="8472" width="8.1796875" style="81" customWidth="1"/>
    <col min="8473" max="8473" width="1.54296875" style="81" customWidth="1"/>
    <col min="8474" max="8474" width="6.81640625" style="81" customWidth="1"/>
    <col min="8475" max="8475" width="9.1796875" style="81" customWidth="1"/>
    <col min="8476" max="8476" width="1.81640625" style="81" customWidth="1"/>
    <col min="8477" max="8704" width="9.1796875" style="81"/>
    <col min="8705" max="8705" width="12.453125" style="81" customWidth="1"/>
    <col min="8706" max="8707" width="7.81640625" style="81" customWidth="1"/>
    <col min="8708" max="8708" width="1.81640625" style="81" customWidth="1"/>
    <col min="8709" max="8709" width="7.81640625" style="81" customWidth="1"/>
    <col min="8710" max="8710" width="9.54296875" style="81" customWidth="1"/>
    <col min="8711" max="8711" width="1.81640625" style="81" customWidth="1"/>
    <col min="8712" max="8712" width="6.81640625" style="81" customWidth="1"/>
    <col min="8713" max="8713" width="9.1796875" style="81" customWidth="1"/>
    <col min="8714" max="8714" width="1.81640625" style="81" customWidth="1"/>
    <col min="8715" max="8715" width="6.81640625" style="81" customWidth="1"/>
    <col min="8716" max="8716" width="9.1796875" style="81" customWidth="1"/>
    <col min="8717" max="8717" width="1.81640625" style="81" customWidth="1"/>
    <col min="8718" max="8718" width="6.81640625" style="81" customWidth="1"/>
    <col min="8719" max="8719" width="9.1796875" style="81" customWidth="1"/>
    <col min="8720" max="8720" width="1.81640625" style="81" customWidth="1"/>
    <col min="8721" max="8721" width="6.81640625" style="81" customWidth="1"/>
    <col min="8722" max="8722" width="9.1796875" style="81" customWidth="1"/>
    <col min="8723" max="8723" width="1.81640625" style="81" customWidth="1"/>
    <col min="8724" max="8724" width="7.453125" style="81" customWidth="1"/>
    <col min="8725" max="8725" width="9.1796875" style="81" customWidth="1"/>
    <col min="8726" max="8726" width="1.81640625" style="81" customWidth="1"/>
    <col min="8727" max="8728" width="8.1796875" style="81" customWidth="1"/>
    <col min="8729" max="8729" width="1.54296875" style="81" customWidth="1"/>
    <col min="8730" max="8730" width="6.81640625" style="81" customWidth="1"/>
    <col min="8731" max="8731" width="9.1796875" style="81" customWidth="1"/>
    <col min="8732" max="8732" width="1.81640625" style="81" customWidth="1"/>
    <col min="8733" max="8960" width="9.1796875" style="81"/>
    <col min="8961" max="8961" width="12.453125" style="81" customWidth="1"/>
    <col min="8962" max="8963" width="7.81640625" style="81" customWidth="1"/>
    <col min="8964" max="8964" width="1.81640625" style="81" customWidth="1"/>
    <col min="8965" max="8965" width="7.81640625" style="81" customWidth="1"/>
    <col min="8966" max="8966" width="9.54296875" style="81" customWidth="1"/>
    <col min="8967" max="8967" width="1.81640625" style="81" customWidth="1"/>
    <col min="8968" max="8968" width="6.81640625" style="81" customWidth="1"/>
    <col min="8969" max="8969" width="9.1796875" style="81" customWidth="1"/>
    <col min="8970" max="8970" width="1.81640625" style="81" customWidth="1"/>
    <col min="8971" max="8971" width="6.81640625" style="81" customWidth="1"/>
    <col min="8972" max="8972" width="9.1796875" style="81" customWidth="1"/>
    <col min="8973" max="8973" width="1.81640625" style="81" customWidth="1"/>
    <col min="8974" max="8974" width="6.81640625" style="81" customWidth="1"/>
    <col min="8975" max="8975" width="9.1796875" style="81" customWidth="1"/>
    <col min="8976" max="8976" width="1.81640625" style="81" customWidth="1"/>
    <col min="8977" max="8977" width="6.81640625" style="81" customWidth="1"/>
    <col min="8978" max="8978" width="9.1796875" style="81" customWidth="1"/>
    <col min="8979" max="8979" width="1.81640625" style="81" customWidth="1"/>
    <col min="8980" max="8980" width="7.453125" style="81" customWidth="1"/>
    <col min="8981" max="8981" width="9.1796875" style="81" customWidth="1"/>
    <col min="8982" max="8982" width="1.81640625" style="81" customWidth="1"/>
    <col min="8983" max="8984" width="8.1796875" style="81" customWidth="1"/>
    <col min="8985" max="8985" width="1.54296875" style="81" customWidth="1"/>
    <col min="8986" max="8986" width="6.81640625" style="81" customWidth="1"/>
    <col min="8987" max="8987" width="9.1796875" style="81" customWidth="1"/>
    <col min="8988" max="8988" width="1.81640625" style="81" customWidth="1"/>
    <col min="8989" max="9216" width="9.1796875" style="81"/>
    <col min="9217" max="9217" width="12.453125" style="81" customWidth="1"/>
    <col min="9218" max="9219" width="7.81640625" style="81" customWidth="1"/>
    <col min="9220" max="9220" width="1.81640625" style="81" customWidth="1"/>
    <col min="9221" max="9221" width="7.81640625" style="81" customWidth="1"/>
    <col min="9222" max="9222" width="9.54296875" style="81" customWidth="1"/>
    <col min="9223" max="9223" width="1.81640625" style="81" customWidth="1"/>
    <col min="9224" max="9224" width="6.81640625" style="81" customWidth="1"/>
    <col min="9225" max="9225" width="9.1796875" style="81" customWidth="1"/>
    <col min="9226" max="9226" width="1.81640625" style="81" customWidth="1"/>
    <col min="9227" max="9227" width="6.81640625" style="81" customWidth="1"/>
    <col min="9228" max="9228" width="9.1796875" style="81" customWidth="1"/>
    <col min="9229" max="9229" width="1.81640625" style="81" customWidth="1"/>
    <col min="9230" max="9230" width="6.81640625" style="81" customWidth="1"/>
    <col min="9231" max="9231" width="9.1796875" style="81" customWidth="1"/>
    <col min="9232" max="9232" width="1.81640625" style="81" customWidth="1"/>
    <col min="9233" max="9233" width="6.81640625" style="81" customWidth="1"/>
    <col min="9234" max="9234" width="9.1796875" style="81" customWidth="1"/>
    <col min="9235" max="9235" width="1.81640625" style="81" customWidth="1"/>
    <col min="9236" max="9236" width="7.453125" style="81" customWidth="1"/>
    <col min="9237" max="9237" width="9.1796875" style="81" customWidth="1"/>
    <col min="9238" max="9238" width="1.81640625" style="81" customWidth="1"/>
    <col min="9239" max="9240" width="8.1796875" style="81" customWidth="1"/>
    <col min="9241" max="9241" width="1.54296875" style="81" customWidth="1"/>
    <col min="9242" max="9242" width="6.81640625" style="81" customWidth="1"/>
    <col min="9243" max="9243" width="9.1796875" style="81" customWidth="1"/>
    <col min="9244" max="9244" width="1.81640625" style="81" customWidth="1"/>
    <col min="9245" max="9472" width="9.1796875" style="81"/>
    <col min="9473" max="9473" width="12.453125" style="81" customWidth="1"/>
    <col min="9474" max="9475" width="7.81640625" style="81" customWidth="1"/>
    <col min="9476" max="9476" width="1.81640625" style="81" customWidth="1"/>
    <col min="9477" max="9477" width="7.81640625" style="81" customWidth="1"/>
    <col min="9478" max="9478" width="9.54296875" style="81" customWidth="1"/>
    <col min="9479" max="9479" width="1.81640625" style="81" customWidth="1"/>
    <col min="9480" max="9480" width="6.81640625" style="81" customWidth="1"/>
    <col min="9481" max="9481" width="9.1796875" style="81" customWidth="1"/>
    <col min="9482" max="9482" width="1.81640625" style="81" customWidth="1"/>
    <col min="9483" max="9483" width="6.81640625" style="81" customWidth="1"/>
    <col min="9484" max="9484" width="9.1796875" style="81" customWidth="1"/>
    <col min="9485" max="9485" width="1.81640625" style="81" customWidth="1"/>
    <col min="9486" max="9486" width="6.81640625" style="81" customWidth="1"/>
    <col min="9487" max="9487" width="9.1796875" style="81" customWidth="1"/>
    <col min="9488" max="9488" width="1.81640625" style="81" customWidth="1"/>
    <col min="9489" max="9489" width="6.81640625" style="81" customWidth="1"/>
    <col min="9490" max="9490" width="9.1796875" style="81" customWidth="1"/>
    <col min="9491" max="9491" width="1.81640625" style="81" customWidth="1"/>
    <col min="9492" max="9492" width="7.453125" style="81" customWidth="1"/>
    <col min="9493" max="9493" width="9.1796875" style="81" customWidth="1"/>
    <col min="9494" max="9494" width="1.81640625" style="81" customWidth="1"/>
    <col min="9495" max="9496" width="8.1796875" style="81" customWidth="1"/>
    <col min="9497" max="9497" width="1.54296875" style="81" customWidth="1"/>
    <col min="9498" max="9498" width="6.81640625" style="81" customWidth="1"/>
    <col min="9499" max="9499" width="9.1796875" style="81" customWidth="1"/>
    <col min="9500" max="9500" width="1.81640625" style="81" customWidth="1"/>
    <col min="9501" max="9728" width="9.1796875" style="81"/>
    <col min="9729" max="9729" width="12.453125" style="81" customWidth="1"/>
    <col min="9730" max="9731" width="7.81640625" style="81" customWidth="1"/>
    <col min="9732" max="9732" width="1.81640625" style="81" customWidth="1"/>
    <col min="9733" max="9733" width="7.81640625" style="81" customWidth="1"/>
    <col min="9734" max="9734" width="9.54296875" style="81" customWidth="1"/>
    <col min="9735" max="9735" width="1.81640625" style="81" customWidth="1"/>
    <col min="9736" max="9736" width="6.81640625" style="81" customWidth="1"/>
    <col min="9737" max="9737" width="9.1796875" style="81" customWidth="1"/>
    <col min="9738" max="9738" width="1.81640625" style="81" customWidth="1"/>
    <col min="9739" max="9739" width="6.81640625" style="81" customWidth="1"/>
    <col min="9740" max="9740" width="9.1796875" style="81" customWidth="1"/>
    <col min="9741" max="9741" width="1.81640625" style="81" customWidth="1"/>
    <col min="9742" max="9742" width="6.81640625" style="81" customWidth="1"/>
    <col min="9743" max="9743" width="9.1796875" style="81" customWidth="1"/>
    <col min="9744" max="9744" width="1.81640625" style="81" customWidth="1"/>
    <col min="9745" max="9745" width="6.81640625" style="81" customWidth="1"/>
    <col min="9746" max="9746" width="9.1796875" style="81" customWidth="1"/>
    <col min="9747" max="9747" width="1.81640625" style="81" customWidth="1"/>
    <col min="9748" max="9748" width="7.453125" style="81" customWidth="1"/>
    <col min="9749" max="9749" width="9.1796875" style="81" customWidth="1"/>
    <col min="9750" max="9750" width="1.81640625" style="81" customWidth="1"/>
    <col min="9751" max="9752" width="8.1796875" style="81" customWidth="1"/>
    <col min="9753" max="9753" width="1.54296875" style="81" customWidth="1"/>
    <col min="9754" max="9754" width="6.81640625" style="81" customWidth="1"/>
    <col min="9755" max="9755" width="9.1796875" style="81" customWidth="1"/>
    <col min="9756" max="9756" width="1.81640625" style="81" customWidth="1"/>
    <col min="9757" max="9984" width="9.1796875" style="81"/>
    <col min="9985" max="9985" width="12.453125" style="81" customWidth="1"/>
    <col min="9986" max="9987" width="7.81640625" style="81" customWidth="1"/>
    <col min="9988" max="9988" width="1.81640625" style="81" customWidth="1"/>
    <col min="9989" max="9989" width="7.81640625" style="81" customWidth="1"/>
    <col min="9990" max="9990" width="9.54296875" style="81" customWidth="1"/>
    <col min="9991" max="9991" width="1.81640625" style="81" customWidth="1"/>
    <col min="9992" max="9992" width="6.81640625" style="81" customWidth="1"/>
    <col min="9993" max="9993" width="9.1796875" style="81" customWidth="1"/>
    <col min="9994" max="9994" width="1.81640625" style="81" customWidth="1"/>
    <col min="9995" max="9995" width="6.81640625" style="81" customWidth="1"/>
    <col min="9996" max="9996" width="9.1796875" style="81" customWidth="1"/>
    <col min="9997" max="9997" width="1.81640625" style="81" customWidth="1"/>
    <col min="9998" max="9998" width="6.81640625" style="81" customWidth="1"/>
    <col min="9999" max="9999" width="9.1796875" style="81" customWidth="1"/>
    <col min="10000" max="10000" width="1.81640625" style="81" customWidth="1"/>
    <col min="10001" max="10001" width="6.81640625" style="81" customWidth="1"/>
    <col min="10002" max="10002" width="9.1796875" style="81" customWidth="1"/>
    <col min="10003" max="10003" width="1.81640625" style="81" customWidth="1"/>
    <col min="10004" max="10004" width="7.453125" style="81" customWidth="1"/>
    <col min="10005" max="10005" width="9.1796875" style="81" customWidth="1"/>
    <col min="10006" max="10006" width="1.81640625" style="81" customWidth="1"/>
    <col min="10007" max="10008" width="8.1796875" style="81" customWidth="1"/>
    <col min="10009" max="10009" width="1.54296875" style="81" customWidth="1"/>
    <col min="10010" max="10010" width="6.81640625" style="81" customWidth="1"/>
    <col min="10011" max="10011" width="9.1796875" style="81" customWidth="1"/>
    <col min="10012" max="10012" width="1.81640625" style="81" customWidth="1"/>
    <col min="10013" max="10240" width="9.1796875" style="81"/>
    <col min="10241" max="10241" width="12.453125" style="81" customWidth="1"/>
    <col min="10242" max="10243" width="7.81640625" style="81" customWidth="1"/>
    <col min="10244" max="10244" width="1.81640625" style="81" customWidth="1"/>
    <col min="10245" max="10245" width="7.81640625" style="81" customWidth="1"/>
    <col min="10246" max="10246" width="9.54296875" style="81" customWidth="1"/>
    <col min="10247" max="10247" width="1.81640625" style="81" customWidth="1"/>
    <col min="10248" max="10248" width="6.81640625" style="81" customWidth="1"/>
    <col min="10249" max="10249" width="9.1796875" style="81" customWidth="1"/>
    <col min="10250" max="10250" width="1.81640625" style="81" customWidth="1"/>
    <col min="10251" max="10251" width="6.81640625" style="81" customWidth="1"/>
    <col min="10252" max="10252" width="9.1796875" style="81" customWidth="1"/>
    <col min="10253" max="10253" width="1.81640625" style="81" customWidth="1"/>
    <col min="10254" max="10254" width="6.81640625" style="81" customWidth="1"/>
    <col min="10255" max="10255" width="9.1796875" style="81" customWidth="1"/>
    <col min="10256" max="10256" width="1.81640625" style="81" customWidth="1"/>
    <col min="10257" max="10257" width="6.81640625" style="81" customWidth="1"/>
    <col min="10258" max="10258" width="9.1796875" style="81" customWidth="1"/>
    <col min="10259" max="10259" width="1.81640625" style="81" customWidth="1"/>
    <col min="10260" max="10260" width="7.453125" style="81" customWidth="1"/>
    <col min="10261" max="10261" width="9.1796875" style="81" customWidth="1"/>
    <col min="10262" max="10262" width="1.81640625" style="81" customWidth="1"/>
    <col min="10263" max="10264" width="8.1796875" style="81" customWidth="1"/>
    <col min="10265" max="10265" width="1.54296875" style="81" customWidth="1"/>
    <col min="10266" max="10266" width="6.81640625" style="81" customWidth="1"/>
    <col min="10267" max="10267" width="9.1796875" style="81" customWidth="1"/>
    <col min="10268" max="10268" width="1.81640625" style="81" customWidth="1"/>
    <col min="10269" max="10496" width="9.1796875" style="81"/>
    <col min="10497" max="10497" width="12.453125" style="81" customWidth="1"/>
    <col min="10498" max="10499" width="7.81640625" style="81" customWidth="1"/>
    <col min="10500" max="10500" width="1.81640625" style="81" customWidth="1"/>
    <col min="10501" max="10501" width="7.81640625" style="81" customWidth="1"/>
    <col min="10502" max="10502" width="9.54296875" style="81" customWidth="1"/>
    <col min="10503" max="10503" width="1.81640625" style="81" customWidth="1"/>
    <col min="10504" max="10504" width="6.81640625" style="81" customWidth="1"/>
    <col min="10505" max="10505" width="9.1796875" style="81" customWidth="1"/>
    <col min="10506" max="10506" width="1.81640625" style="81" customWidth="1"/>
    <col min="10507" max="10507" width="6.81640625" style="81" customWidth="1"/>
    <col min="10508" max="10508" width="9.1796875" style="81" customWidth="1"/>
    <col min="10509" max="10509" width="1.81640625" style="81" customWidth="1"/>
    <col min="10510" max="10510" width="6.81640625" style="81" customWidth="1"/>
    <col min="10511" max="10511" width="9.1796875" style="81" customWidth="1"/>
    <col min="10512" max="10512" width="1.81640625" style="81" customWidth="1"/>
    <col min="10513" max="10513" width="6.81640625" style="81" customWidth="1"/>
    <col min="10514" max="10514" width="9.1796875" style="81" customWidth="1"/>
    <col min="10515" max="10515" width="1.81640625" style="81" customWidth="1"/>
    <col min="10516" max="10516" width="7.453125" style="81" customWidth="1"/>
    <col min="10517" max="10517" width="9.1796875" style="81" customWidth="1"/>
    <col min="10518" max="10518" width="1.81640625" style="81" customWidth="1"/>
    <col min="10519" max="10520" width="8.1796875" style="81" customWidth="1"/>
    <col min="10521" max="10521" width="1.54296875" style="81" customWidth="1"/>
    <col min="10522" max="10522" width="6.81640625" style="81" customWidth="1"/>
    <col min="10523" max="10523" width="9.1796875" style="81" customWidth="1"/>
    <col min="10524" max="10524" width="1.81640625" style="81" customWidth="1"/>
    <col min="10525" max="10752" width="9.1796875" style="81"/>
    <col min="10753" max="10753" width="12.453125" style="81" customWidth="1"/>
    <col min="10754" max="10755" width="7.81640625" style="81" customWidth="1"/>
    <col min="10756" max="10756" width="1.81640625" style="81" customWidth="1"/>
    <col min="10757" max="10757" width="7.81640625" style="81" customWidth="1"/>
    <col min="10758" max="10758" width="9.54296875" style="81" customWidth="1"/>
    <col min="10759" max="10759" width="1.81640625" style="81" customWidth="1"/>
    <col min="10760" max="10760" width="6.81640625" style="81" customWidth="1"/>
    <col min="10761" max="10761" width="9.1796875" style="81" customWidth="1"/>
    <col min="10762" max="10762" width="1.81640625" style="81" customWidth="1"/>
    <col min="10763" max="10763" width="6.81640625" style="81" customWidth="1"/>
    <col min="10764" max="10764" width="9.1796875" style="81" customWidth="1"/>
    <col min="10765" max="10765" width="1.81640625" style="81" customWidth="1"/>
    <col min="10766" max="10766" width="6.81640625" style="81" customWidth="1"/>
    <col min="10767" max="10767" width="9.1796875" style="81" customWidth="1"/>
    <col min="10768" max="10768" width="1.81640625" style="81" customWidth="1"/>
    <col min="10769" max="10769" width="6.81640625" style="81" customWidth="1"/>
    <col min="10770" max="10770" width="9.1796875" style="81" customWidth="1"/>
    <col min="10771" max="10771" width="1.81640625" style="81" customWidth="1"/>
    <col min="10772" max="10772" width="7.453125" style="81" customWidth="1"/>
    <col min="10773" max="10773" width="9.1796875" style="81" customWidth="1"/>
    <col min="10774" max="10774" width="1.81640625" style="81" customWidth="1"/>
    <col min="10775" max="10776" width="8.1796875" style="81" customWidth="1"/>
    <col min="10777" max="10777" width="1.54296875" style="81" customWidth="1"/>
    <col min="10778" max="10778" width="6.81640625" style="81" customWidth="1"/>
    <col min="10779" max="10779" width="9.1796875" style="81" customWidth="1"/>
    <col min="10780" max="10780" width="1.81640625" style="81" customWidth="1"/>
    <col min="10781" max="11008" width="9.1796875" style="81"/>
    <col min="11009" max="11009" width="12.453125" style="81" customWidth="1"/>
    <col min="11010" max="11011" width="7.81640625" style="81" customWidth="1"/>
    <col min="11012" max="11012" width="1.81640625" style="81" customWidth="1"/>
    <col min="11013" max="11013" width="7.81640625" style="81" customWidth="1"/>
    <col min="11014" max="11014" width="9.54296875" style="81" customWidth="1"/>
    <col min="11015" max="11015" width="1.81640625" style="81" customWidth="1"/>
    <col min="11016" max="11016" width="6.81640625" style="81" customWidth="1"/>
    <col min="11017" max="11017" width="9.1796875" style="81" customWidth="1"/>
    <col min="11018" max="11018" width="1.81640625" style="81" customWidth="1"/>
    <col min="11019" max="11019" width="6.81640625" style="81" customWidth="1"/>
    <col min="11020" max="11020" width="9.1796875" style="81" customWidth="1"/>
    <col min="11021" max="11021" width="1.81640625" style="81" customWidth="1"/>
    <col min="11022" max="11022" width="6.81640625" style="81" customWidth="1"/>
    <col min="11023" max="11023" width="9.1796875" style="81" customWidth="1"/>
    <col min="11024" max="11024" width="1.81640625" style="81" customWidth="1"/>
    <col min="11025" max="11025" width="6.81640625" style="81" customWidth="1"/>
    <col min="11026" max="11026" width="9.1796875" style="81" customWidth="1"/>
    <col min="11027" max="11027" width="1.81640625" style="81" customWidth="1"/>
    <col min="11028" max="11028" width="7.453125" style="81" customWidth="1"/>
    <col min="11029" max="11029" width="9.1796875" style="81" customWidth="1"/>
    <col min="11030" max="11030" width="1.81640625" style="81" customWidth="1"/>
    <col min="11031" max="11032" width="8.1796875" style="81" customWidth="1"/>
    <col min="11033" max="11033" width="1.54296875" style="81" customWidth="1"/>
    <col min="11034" max="11034" width="6.81640625" style="81" customWidth="1"/>
    <col min="11035" max="11035" width="9.1796875" style="81" customWidth="1"/>
    <col min="11036" max="11036" width="1.81640625" style="81" customWidth="1"/>
    <col min="11037" max="11264" width="9.1796875" style="81"/>
    <col min="11265" max="11265" width="12.453125" style="81" customWidth="1"/>
    <col min="11266" max="11267" width="7.81640625" style="81" customWidth="1"/>
    <col min="11268" max="11268" width="1.81640625" style="81" customWidth="1"/>
    <col min="11269" max="11269" width="7.81640625" style="81" customWidth="1"/>
    <col min="11270" max="11270" width="9.54296875" style="81" customWidth="1"/>
    <col min="11271" max="11271" width="1.81640625" style="81" customWidth="1"/>
    <col min="11272" max="11272" width="6.81640625" style="81" customWidth="1"/>
    <col min="11273" max="11273" width="9.1796875" style="81" customWidth="1"/>
    <col min="11274" max="11274" width="1.81640625" style="81" customWidth="1"/>
    <col min="11275" max="11275" width="6.81640625" style="81" customWidth="1"/>
    <col min="11276" max="11276" width="9.1796875" style="81" customWidth="1"/>
    <col min="11277" max="11277" width="1.81640625" style="81" customWidth="1"/>
    <col min="11278" max="11278" width="6.81640625" style="81" customWidth="1"/>
    <col min="11279" max="11279" width="9.1796875" style="81" customWidth="1"/>
    <col min="11280" max="11280" width="1.81640625" style="81" customWidth="1"/>
    <col min="11281" max="11281" width="6.81640625" style="81" customWidth="1"/>
    <col min="11282" max="11282" width="9.1796875" style="81" customWidth="1"/>
    <col min="11283" max="11283" width="1.81640625" style="81" customWidth="1"/>
    <col min="11284" max="11284" width="7.453125" style="81" customWidth="1"/>
    <col min="11285" max="11285" width="9.1796875" style="81" customWidth="1"/>
    <col min="11286" max="11286" width="1.81640625" style="81" customWidth="1"/>
    <col min="11287" max="11288" width="8.1796875" style="81" customWidth="1"/>
    <col min="11289" max="11289" width="1.54296875" style="81" customWidth="1"/>
    <col min="11290" max="11290" width="6.81640625" style="81" customWidth="1"/>
    <col min="11291" max="11291" width="9.1796875" style="81" customWidth="1"/>
    <col min="11292" max="11292" width="1.81640625" style="81" customWidth="1"/>
    <col min="11293" max="11520" width="9.1796875" style="81"/>
    <col min="11521" max="11521" width="12.453125" style="81" customWidth="1"/>
    <col min="11522" max="11523" width="7.81640625" style="81" customWidth="1"/>
    <col min="11524" max="11524" width="1.81640625" style="81" customWidth="1"/>
    <col min="11525" max="11525" width="7.81640625" style="81" customWidth="1"/>
    <col min="11526" max="11526" width="9.54296875" style="81" customWidth="1"/>
    <col min="11527" max="11527" width="1.81640625" style="81" customWidth="1"/>
    <col min="11528" max="11528" width="6.81640625" style="81" customWidth="1"/>
    <col min="11529" max="11529" width="9.1796875" style="81" customWidth="1"/>
    <col min="11530" max="11530" width="1.81640625" style="81" customWidth="1"/>
    <col min="11531" max="11531" width="6.81640625" style="81" customWidth="1"/>
    <col min="11532" max="11532" width="9.1796875" style="81" customWidth="1"/>
    <col min="11533" max="11533" width="1.81640625" style="81" customWidth="1"/>
    <col min="11534" max="11534" width="6.81640625" style="81" customWidth="1"/>
    <col min="11535" max="11535" width="9.1796875" style="81" customWidth="1"/>
    <col min="11536" max="11536" width="1.81640625" style="81" customWidth="1"/>
    <col min="11537" max="11537" width="6.81640625" style="81" customWidth="1"/>
    <col min="11538" max="11538" width="9.1796875" style="81" customWidth="1"/>
    <col min="11539" max="11539" width="1.81640625" style="81" customWidth="1"/>
    <col min="11540" max="11540" width="7.453125" style="81" customWidth="1"/>
    <col min="11541" max="11541" width="9.1796875" style="81" customWidth="1"/>
    <col min="11542" max="11542" width="1.81640625" style="81" customWidth="1"/>
    <col min="11543" max="11544" width="8.1796875" style="81" customWidth="1"/>
    <col min="11545" max="11545" width="1.54296875" style="81" customWidth="1"/>
    <col min="11546" max="11546" width="6.81640625" style="81" customWidth="1"/>
    <col min="11547" max="11547" width="9.1796875" style="81" customWidth="1"/>
    <col min="11548" max="11548" width="1.81640625" style="81" customWidth="1"/>
    <col min="11549" max="11776" width="9.1796875" style="81"/>
    <col min="11777" max="11777" width="12.453125" style="81" customWidth="1"/>
    <col min="11778" max="11779" width="7.81640625" style="81" customWidth="1"/>
    <col min="11780" max="11780" width="1.81640625" style="81" customWidth="1"/>
    <col min="11781" max="11781" width="7.81640625" style="81" customWidth="1"/>
    <col min="11782" max="11782" width="9.54296875" style="81" customWidth="1"/>
    <col min="11783" max="11783" width="1.81640625" style="81" customWidth="1"/>
    <col min="11784" max="11784" width="6.81640625" style="81" customWidth="1"/>
    <col min="11785" max="11785" width="9.1796875" style="81" customWidth="1"/>
    <col min="11786" max="11786" width="1.81640625" style="81" customWidth="1"/>
    <col min="11787" max="11787" width="6.81640625" style="81" customWidth="1"/>
    <col min="11788" max="11788" width="9.1796875" style="81" customWidth="1"/>
    <col min="11789" max="11789" width="1.81640625" style="81" customWidth="1"/>
    <col min="11790" max="11790" width="6.81640625" style="81" customWidth="1"/>
    <col min="11791" max="11791" width="9.1796875" style="81" customWidth="1"/>
    <col min="11792" max="11792" width="1.81640625" style="81" customWidth="1"/>
    <col min="11793" max="11793" width="6.81640625" style="81" customWidth="1"/>
    <col min="11794" max="11794" width="9.1796875" style="81" customWidth="1"/>
    <col min="11795" max="11795" width="1.81640625" style="81" customWidth="1"/>
    <col min="11796" max="11796" width="7.453125" style="81" customWidth="1"/>
    <col min="11797" max="11797" width="9.1796875" style="81" customWidth="1"/>
    <col min="11798" max="11798" width="1.81640625" style="81" customWidth="1"/>
    <col min="11799" max="11800" width="8.1796875" style="81" customWidth="1"/>
    <col min="11801" max="11801" width="1.54296875" style="81" customWidth="1"/>
    <col min="11802" max="11802" width="6.81640625" style="81" customWidth="1"/>
    <col min="11803" max="11803" width="9.1796875" style="81" customWidth="1"/>
    <col min="11804" max="11804" width="1.81640625" style="81" customWidth="1"/>
    <col min="11805" max="12032" width="9.1796875" style="81"/>
    <col min="12033" max="12033" width="12.453125" style="81" customWidth="1"/>
    <col min="12034" max="12035" width="7.81640625" style="81" customWidth="1"/>
    <col min="12036" max="12036" width="1.81640625" style="81" customWidth="1"/>
    <col min="12037" max="12037" width="7.81640625" style="81" customWidth="1"/>
    <col min="12038" max="12038" width="9.54296875" style="81" customWidth="1"/>
    <col min="12039" max="12039" width="1.81640625" style="81" customWidth="1"/>
    <col min="12040" max="12040" width="6.81640625" style="81" customWidth="1"/>
    <col min="12041" max="12041" width="9.1796875" style="81" customWidth="1"/>
    <col min="12042" max="12042" width="1.81640625" style="81" customWidth="1"/>
    <col min="12043" max="12043" width="6.81640625" style="81" customWidth="1"/>
    <col min="12044" max="12044" width="9.1796875" style="81" customWidth="1"/>
    <col min="12045" max="12045" width="1.81640625" style="81" customWidth="1"/>
    <col min="12046" max="12046" width="6.81640625" style="81" customWidth="1"/>
    <col min="12047" max="12047" width="9.1796875" style="81" customWidth="1"/>
    <col min="12048" max="12048" width="1.81640625" style="81" customWidth="1"/>
    <col min="12049" max="12049" width="6.81640625" style="81" customWidth="1"/>
    <col min="12050" max="12050" width="9.1796875" style="81" customWidth="1"/>
    <col min="12051" max="12051" width="1.81640625" style="81" customWidth="1"/>
    <col min="12052" max="12052" width="7.453125" style="81" customWidth="1"/>
    <col min="12053" max="12053" width="9.1796875" style="81" customWidth="1"/>
    <col min="12054" max="12054" width="1.81640625" style="81" customWidth="1"/>
    <col min="12055" max="12056" width="8.1796875" style="81" customWidth="1"/>
    <col min="12057" max="12057" width="1.54296875" style="81" customWidth="1"/>
    <col min="12058" max="12058" width="6.81640625" style="81" customWidth="1"/>
    <col min="12059" max="12059" width="9.1796875" style="81" customWidth="1"/>
    <col min="12060" max="12060" width="1.81640625" style="81" customWidth="1"/>
    <col min="12061" max="12288" width="9.1796875" style="81"/>
    <col min="12289" max="12289" width="12.453125" style="81" customWidth="1"/>
    <col min="12290" max="12291" width="7.81640625" style="81" customWidth="1"/>
    <col min="12292" max="12292" width="1.81640625" style="81" customWidth="1"/>
    <col min="12293" max="12293" width="7.81640625" style="81" customWidth="1"/>
    <col min="12294" max="12294" width="9.54296875" style="81" customWidth="1"/>
    <col min="12295" max="12295" width="1.81640625" style="81" customWidth="1"/>
    <col min="12296" max="12296" width="6.81640625" style="81" customWidth="1"/>
    <col min="12297" max="12297" width="9.1796875" style="81" customWidth="1"/>
    <col min="12298" max="12298" width="1.81640625" style="81" customWidth="1"/>
    <col min="12299" max="12299" width="6.81640625" style="81" customWidth="1"/>
    <col min="12300" max="12300" width="9.1796875" style="81" customWidth="1"/>
    <col min="12301" max="12301" width="1.81640625" style="81" customWidth="1"/>
    <col min="12302" max="12302" width="6.81640625" style="81" customWidth="1"/>
    <col min="12303" max="12303" width="9.1796875" style="81" customWidth="1"/>
    <col min="12304" max="12304" width="1.81640625" style="81" customWidth="1"/>
    <col min="12305" max="12305" width="6.81640625" style="81" customWidth="1"/>
    <col min="12306" max="12306" width="9.1796875" style="81" customWidth="1"/>
    <col min="12307" max="12307" width="1.81640625" style="81" customWidth="1"/>
    <col min="12308" max="12308" width="7.453125" style="81" customWidth="1"/>
    <col min="12309" max="12309" width="9.1796875" style="81" customWidth="1"/>
    <col min="12310" max="12310" width="1.81640625" style="81" customWidth="1"/>
    <col min="12311" max="12312" width="8.1796875" style="81" customWidth="1"/>
    <col min="12313" max="12313" width="1.54296875" style="81" customWidth="1"/>
    <col min="12314" max="12314" width="6.81640625" style="81" customWidth="1"/>
    <col min="12315" max="12315" width="9.1796875" style="81" customWidth="1"/>
    <col min="12316" max="12316" width="1.81640625" style="81" customWidth="1"/>
    <col min="12317" max="12544" width="9.1796875" style="81"/>
    <col min="12545" max="12545" width="12.453125" style="81" customWidth="1"/>
    <col min="12546" max="12547" width="7.81640625" style="81" customWidth="1"/>
    <col min="12548" max="12548" width="1.81640625" style="81" customWidth="1"/>
    <col min="12549" max="12549" width="7.81640625" style="81" customWidth="1"/>
    <col min="12550" max="12550" width="9.54296875" style="81" customWidth="1"/>
    <col min="12551" max="12551" width="1.81640625" style="81" customWidth="1"/>
    <col min="12552" max="12552" width="6.81640625" style="81" customWidth="1"/>
    <col min="12553" max="12553" width="9.1796875" style="81" customWidth="1"/>
    <col min="12554" max="12554" width="1.81640625" style="81" customWidth="1"/>
    <col min="12555" max="12555" width="6.81640625" style="81" customWidth="1"/>
    <col min="12556" max="12556" width="9.1796875" style="81" customWidth="1"/>
    <col min="12557" max="12557" width="1.81640625" style="81" customWidth="1"/>
    <col min="12558" max="12558" width="6.81640625" style="81" customWidth="1"/>
    <col min="12559" max="12559" width="9.1796875" style="81" customWidth="1"/>
    <col min="12560" max="12560" width="1.81640625" style="81" customWidth="1"/>
    <col min="12561" max="12561" width="6.81640625" style="81" customWidth="1"/>
    <col min="12562" max="12562" width="9.1796875" style="81" customWidth="1"/>
    <col min="12563" max="12563" width="1.81640625" style="81" customWidth="1"/>
    <col min="12564" max="12564" width="7.453125" style="81" customWidth="1"/>
    <col min="12565" max="12565" width="9.1796875" style="81" customWidth="1"/>
    <col min="12566" max="12566" width="1.81640625" style="81" customWidth="1"/>
    <col min="12567" max="12568" width="8.1796875" style="81" customWidth="1"/>
    <col min="12569" max="12569" width="1.54296875" style="81" customWidth="1"/>
    <col min="12570" max="12570" width="6.81640625" style="81" customWidth="1"/>
    <col min="12571" max="12571" width="9.1796875" style="81" customWidth="1"/>
    <col min="12572" max="12572" width="1.81640625" style="81" customWidth="1"/>
    <col min="12573" max="12800" width="9.1796875" style="81"/>
    <col min="12801" max="12801" width="12.453125" style="81" customWidth="1"/>
    <col min="12802" max="12803" width="7.81640625" style="81" customWidth="1"/>
    <col min="12804" max="12804" width="1.81640625" style="81" customWidth="1"/>
    <col min="12805" max="12805" width="7.81640625" style="81" customWidth="1"/>
    <col min="12806" max="12806" width="9.54296875" style="81" customWidth="1"/>
    <col min="12807" max="12807" width="1.81640625" style="81" customWidth="1"/>
    <col min="12808" max="12808" width="6.81640625" style="81" customWidth="1"/>
    <col min="12809" max="12809" width="9.1796875" style="81" customWidth="1"/>
    <col min="12810" max="12810" width="1.81640625" style="81" customWidth="1"/>
    <col min="12811" max="12811" width="6.81640625" style="81" customWidth="1"/>
    <col min="12812" max="12812" width="9.1796875" style="81" customWidth="1"/>
    <col min="12813" max="12813" width="1.81640625" style="81" customWidth="1"/>
    <col min="12814" max="12814" width="6.81640625" style="81" customWidth="1"/>
    <col min="12815" max="12815" width="9.1796875" style="81" customWidth="1"/>
    <col min="12816" max="12816" width="1.81640625" style="81" customWidth="1"/>
    <col min="12817" max="12817" width="6.81640625" style="81" customWidth="1"/>
    <col min="12818" max="12818" width="9.1796875" style="81" customWidth="1"/>
    <col min="12819" max="12819" width="1.81640625" style="81" customWidth="1"/>
    <col min="12820" max="12820" width="7.453125" style="81" customWidth="1"/>
    <col min="12821" max="12821" width="9.1796875" style="81" customWidth="1"/>
    <col min="12822" max="12822" width="1.81640625" style="81" customWidth="1"/>
    <col min="12823" max="12824" width="8.1796875" style="81" customWidth="1"/>
    <col min="12825" max="12825" width="1.54296875" style="81" customWidth="1"/>
    <col min="12826" max="12826" width="6.81640625" style="81" customWidth="1"/>
    <col min="12827" max="12827" width="9.1796875" style="81" customWidth="1"/>
    <col min="12828" max="12828" width="1.81640625" style="81" customWidth="1"/>
    <col min="12829" max="13056" width="9.1796875" style="81"/>
    <col min="13057" max="13057" width="12.453125" style="81" customWidth="1"/>
    <col min="13058" max="13059" width="7.81640625" style="81" customWidth="1"/>
    <col min="13060" max="13060" width="1.81640625" style="81" customWidth="1"/>
    <col min="13061" max="13061" width="7.81640625" style="81" customWidth="1"/>
    <col min="13062" max="13062" width="9.54296875" style="81" customWidth="1"/>
    <col min="13063" max="13063" width="1.81640625" style="81" customWidth="1"/>
    <col min="13064" max="13064" width="6.81640625" style="81" customWidth="1"/>
    <col min="13065" max="13065" width="9.1796875" style="81" customWidth="1"/>
    <col min="13066" max="13066" width="1.81640625" style="81" customWidth="1"/>
    <col min="13067" max="13067" width="6.81640625" style="81" customWidth="1"/>
    <col min="13068" max="13068" width="9.1796875" style="81" customWidth="1"/>
    <col min="13069" max="13069" width="1.81640625" style="81" customWidth="1"/>
    <col min="13070" max="13070" width="6.81640625" style="81" customWidth="1"/>
    <col min="13071" max="13071" width="9.1796875" style="81" customWidth="1"/>
    <col min="13072" max="13072" width="1.81640625" style="81" customWidth="1"/>
    <col min="13073" max="13073" width="6.81640625" style="81" customWidth="1"/>
    <col min="13074" max="13074" width="9.1796875" style="81" customWidth="1"/>
    <col min="13075" max="13075" width="1.81640625" style="81" customWidth="1"/>
    <col min="13076" max="13076" width="7.453125" style="81" customWidth="1"/>
    <col min="13077" max="13077" width="9.1796875" style="81" customWidth="1"/>
    <col min="13078" max="13078" width="1.81640625" style="81" customWidth="1"/>
    <col min="13079" max="13080" width="8.1796875" style="81" customWidth="1"/>
    <col min="13081" max="13081" width="1.54296875" style="81" customWidth="1"/>
    <col min="13082" max="13082" width="6.81640625" style="81" customWidth="1"/>
    <col min="13083" max="13083" width="9.1796875" style="81" customWidth="1"/>
    <col min="13084" max="13084" width="1.81640625" style="81" customWidth="1"/>
    <col min="13085" max="13312" width="9.1796875" style="81"/>
    <col min="13313" max="13313" width="12.453125" style="81" customWidth="1"/>
    <col min="13314" max="13315" width="7.81640625" style="81" customWidth="1"/>
    <col min="13316" max="13316" width="1.81640625" style="81" customWidth="1"/>
    <col min="13317" max="13317" width="7.81640625" style="81" customWidth="1"/>
    <col min="13318" max="13318" width="9.54296875" style="81" customWidth="1"/>
    <col min="13319" max="13319" width="1.81640625" style="81" customWidth="1"/>
    <col min="13320" max="13320" width="6.81640625" style="81" customWidth="1"/>
    <col min="13321" max="13321" width="9.1796875" style="81" customWidth="1"/>
    <col min="13322" max="13322" width="1.81640625" style="81" customWidth="1"/>
    <col min="13323" max="13323" width="6.81640625" style="81" customWidth="1"/>
    <col min="13324" max="13324" width="9.1796875" style="81" customWidth="1"/>
    <col min="13325" max="13325" width="1.81640625" style="81" customWidth="1"/>
    <col min="13326" max="13326" width="6.81640625" style="81" customWidth="1"/>
    <col min="13327" max="13327" width="9.1796875" style="81" customWidth="1"/>
    <col min="13328" max="13328" width="1.81640625" style="81" customWidth="1"/>
    <col min="13329" max="13329" width="6.81640625" style="81" customWidth="1"/>
    <col min="13330" max="13330" width="9.1796875" style="81" customWidth="1"/>
    <col min="13331" max="13331" width="1.81640625" style="81" customWidth="1"/>
    <col min="13332" max="13332" width="7.453125" style="81" customWidth="1"/>
    <col min="13333" max="13333" width="9.1796875" style="81" customWidth="1"/>
    <col min="13334" max="13334" width="1.81640625" style="81" customWidth="1"/>
    <col min="13335" max="13336" width="8.1796875" style="81" customWidth="1"/>
    <col min="13337" max="13337" width="1.54296875" style="81" customWidth="1"/>
    <col min="13338" max="13338" width="6.81640625" style="81" customWidth="1"/>
    <col min="13339" max="13339" width="9.1796875" style="81" customWidth="1"/>
    <col min="13340" max="13340" width="1.81640625" style="81" customWidth="1"/>
    <col min="13341" max="13568" width="9.1796875" style="81"/>
    <col min="13569" max="13569" width="12.453125" style="81" customWidth="1"/>
    <col min="13570" max="13571" width="7.81640625" style="81" customWidth="1"/>
    <col min="13572" max="13572" width="1.81640625" style="81" customWidth="1"/>
    <col min="13573" max="13573" width="7.81640625" style="81" customWidth="1"/>
    <col min="13574" max="13574" width="9.54296875" style="81" customWidth="1"/>
    <col min="13575" max="13575" width="1.81640625" style="81" customWidth="1"/>
    <col min="13576" max="13576" width="6.81640625" style="81" customWidth="1"/>
    <col min="13577" max="13577" width="9.1796875" style="81" customWidth="1"/>
    <col min="13578" max="13578" width="1.81640625" style="81" customWidth="1"/>
    <col min="13579" max="13579" width="6.81640625" style="81" customWidth="1"/>
    <col min="13580" max="13580" width="9.1796875" style="81" customWidth="1"/>
    <col min="13581" max="13581" width="1.81640625" style="81" customWidth="1"/>
    <col min="13582" max="13582" width="6.81640625" style="81" customWidth="1"/>
    <col min="13583" max="13583" width="9.1796875" style="81" customWidth="1"/>
    <col min="13584" max="13584" width="1.81640625" style="81" customWidth="1"/>
    <col min="13585" max="13585" width="6.81640625" style="81" customWidth="1"/>
    <col min="13586" max="13586" width="9.1796875" style="81" customWidth="1"/>
    <col min="13587" max="13587" width="1.81640625" style="81" customWidth="1"/>
    <col min="13588" max="13588" width="7.453125" style="81" customWidth="1"/>
    <col min="13589" max="13589" width="9.1796875" style="81" customWidth="1"/>
    <col min="13590" max="13590" width="1.81640625" style="81" customWidth="1"/>
    <col min="13591" max="13592" width="8.1796875" style="81" customWidth="1"/>
    <col min="13593" max="13593" width="1.54296875" style="81" customWidth="1"/>
    <col min="13594" max="13594" width="6.81640625" style="81" customWidth="1"/>
    <col min="13595" max="13595" width="9.1796875" style="81" customWidth="1"/>
    <col min="13596" max="13596" width="1.81640625" style="81" customWidth="1"/>
    <col min="13597" max="13824" width="9.1796875" style="81"/>
    <col min="13825" max="13825" width="12.453125" style="81" customWidth="1"/>
    <col min="13826" max="13827" width="7.81640625" style="81" customWidth="1"/>
    <col min="13828" max="13828" width="1.81640625" style="81" customWidth="1"/>
    <col min="13829" max="13829" width="7.81640625" style="81" customWidth="1"/>
    <col min="13830" max="13830" width="9.54296875" style="81" customWidth="1"/>
    <col min="13831" max="13831" width="1.81640625" style="81" customWidth="1"/>
    <col min="13832" max="13832" width="6.81640625" style="81" customWidth="1"/>
    <col min="13833" max="13833" width="9.1796875" style="81" customWidth="1"/>
    <col min="13834" max="13834" width="1.81640625" style="81" customWidth="1"/>
    <col min="13835" max="13835" width="6.81640625" style="81" customWidth="1"/>
    <col min="13836" max="13836" width="9.1796875" style="81" customWidth="1"/>
    <col min="13837" max="13837" width="1.81640625" style="81" customWidth="1"/>
    <col min="13838" max="13838" width="6.81640625" style="81" customWidth="1"/>
    <col min="13839" max="13839" width="9.1796875" style="81" customWidth="1"/>
    <col min="13840" max="13840" width="1.81640625" style="81" customWidth="1"/>
    <col min="13841" max="13841" width="6.81640625" style="81" customWidth="1"/>
    <col min="13842" max="13842" width="9.1796875" style="81" customWidth="1"/>
    <col min="13843" max="13843" width="1.81640625" style="81" customWidth="1"/>
    <col min="13844" max="13844" width="7.453125" style="81" customWidth="1"/>
    <col min="13845" max="13845" width="9.1796875" style="81" customWidth="1"/>
    <col min="13846" max="13846" width="1.81640625" style="81" customWidth="1"/>
    <col min="13847" max="13848" width="8.1796875" style="81" customWidth="1"/>
    <col min="13849" max="13849" width="1.54296875" style="81" customWidth="1"/>
    <col min="13850" max="13850" width="6.81640625" style="81" customWidth="1"/>
    <col min="13851" max="13851" width="9.1796875" style="81" customWidth="1"/>
    <col min="13852" max="13852" width="1.81640625" style="81" customWidth="1"/>
    <col min="13853" max="14080" width="9.1796875" style="81"/>
    <col min="14081" max="14081" width="12.453125" style="81" customWidth="1"/>
    <col min="14082" max="14083" width="7.81640625" style="81" customWidth="1"/>
    <col min="14084" max="14084" width="1.81640625" style="81" customWidth="1"/>
    <col min="14085" max="14085" width="7.81640625" style="81" customWidth="1"/>
    <col min="14086" max="14086" width="9.54296875" style="81" customWidth="1"/>
    <col min="14087" max="14087" width="1.81640625" style="81" customWidth="1"/>
    <col min="14088" max="14088" width="6.81640625" style="81" customWidth="1"/>
    <col min="14089" max="14089" width="9.1796875" style="81" customWidth="1"/>
    <col min="14090" max="14090" width="1.81640625" style="81" customWidth="1"/>
    <col min="14091" max="14091" width="6.81640625" style="81" customWidth="1"/>
    <col min="14092" max="14092" width="9.1796875" style="81" customWidth="1"/>
    <col min="14093" max="14093" width="1.81640625" style="81" customWidth="1"/>
    <col min="14094" max="14094" width="6.81640625" style="81" customWidth="1"/>
    <col min="14095" max="14095" width="9.1796875" style="81" customWidth="1"/>
    <col min="14096" max="14096" width="1.81640625" style="81" customWidth="1"/>
    <col min="14097" max="14097" width="6.81640625" style="81" customWidth="1"/>
    <col min="14098" max="14098" width="9.1796875" style="81" customWidth="1"/>
    <col min="14099" max="14099" width="1.81640625" style="81" customWidth="1"/>
    <col min="14100" max="14100" width="7.453125" style="81" customWidth="1"/>
    <col min="14101" max="14101" width="9.1796875" style="81" customWidth="1"/>
    <col min="14102" max="14102" width="1.81640625" style="81" customWidth="1"/>
    <col min="14103" max="14104" width="8.1796875" style="81" customWidth="1"/>
    <col min="14105" max="14105" width="1.54296875" style="81" customWidth="1"/>
    <col min="14106" max="14106" width="6.81640625" style="81" customWidth="1"/>
    <col min="14107" max="14107" width="9.1796875" style="81" customWidth="1"/>
    <col min="14108" max="14108" width="1.81640625" style="81" customWidth="1"/>
    <col min="14109" max="14336" width="9.1796875" style="81"/>
    <col min="14337" max="14337" width="12.453125" style="81" customWidth="1"/>
    <col min="14338" max="14339" width="7.81640625" style="81" customWidth="1"/>
    <col min="14340" max="14340" width="1.81640625" style="81" customWidth="1"/>
    <col min="14341" max="14341" width="7.81640625" style="81" customWidth="1"/>
    <col min="14342" max="14342" width="9.54296875" style="81" customWidth="1"/>
    <col min="14343" max="14343" width="1.81640625" style="81" customWidth="1"/>
    <col min="14344" max="14344" width="6.81640625" style="81" customWidth="1"/>
    <col min="14345" max="14345" width="9.1796875" style="81" customWidth="1"/>
    <col min="14346" max="14346" width="1.81640625" style="81" customWidth="1"/>
    <col min="14347" max="14347" width="6.81640625" style="81" customWidth="1"/>
    <col min="14348" max="14348" width="9.1796875" style="81" customWidth="1"/>
    <col min="14349" max="14349" width="1.81640625" style="81" customWidth="1"/>
    <col min="14350" max="14350" width="6.81640625" style="81" customWidth="1"/>
    <col min="14351" max="14351" width="9.1796875" style="81" customWidth="1"/>
    <col min="14352" max="14352" width="1.81640625" style="81" customWidth="1"/>
    <col min="14353" max="14353" width="6.81640625" style="81" customWidth="1"/>
    <col min="14354" max="14354" width="9.1796875" style="81" customWidth="1"/>
    <col min="14355" max="14355" width="1.81640625" style="81" customWidth="1"/>
    <col min="14356" max="14356" width="7.453125" style="81" customWidth="1"/>
    <col min="14357" max="14357" width="9.1796875" style="81" customWidth="1"/>
    <col min="14358" max="14358" width="1.81640625" style="81" customWidth="1"/>
    <col min="14359" max="14360" width="8.1796875" style="81" customWidth="1"/>
    <col min="14361" max="14361" width="1.54296875" style="81" customWidth="1"/>
    <col min="14362" max="14362" width="6.81640625" style="81" customWidth="1"/>
    <col min="14363" max="14363" width="9.1796875" style="81" customWidth="1"/>
    <col min="14364" max="14364" width="1.81640625" style="81" customWidth="1"/>
    <col min="14365" max="14592" width="9.1796875" style="81"/>
    <col min="14593" max="14593" width="12.453125" style="81" customWidth="1"/>
    <col min="14594" max="14595" width="7.81640625" style="81" customWidth="1"/>
    <col min="14596" max="14596" width="1.81640625" style="81" customWidth="1"/>
    <col min="14597" max="14597" width="7.81640625" style="81" customWidth="1"/>
    <col min="14598" max="14598" width="9.54296875" style="81" customWidth="1"/>
    <col min="14599" max="14599" width="1.81640625" style="81" customWidth="1"/>
    <col min="14600" max="14600" width="6.81640625" style="81" customWidth="1"/>
    <col min="14601" max="14601" width="9.1796875" style="81" customWidth="1"/>
    <col min="14602" max="14602" width="1.81640625" style="81" customWidth="1"/>
    <col min="14603" max="14603" width="6.81640625" style="81" customWidth="1"/>
    <col min="14604" max="14604" width="9.1796875" style="81" customWidth="1"/>
    <col min="14605" max="14605" width="1.81640625" style="81" customWidth="1"/>
    <col min="14606" max="14606" width="6.81640625" style="81" customWidth="1"/>
    <col min="14607" max="14607" width="9.1796875" style="81" customWidth="1"/>
    <col min="14608" max="14608" width="1.81640625" style="81" customWidth="1"/>
    <col min="14609" max="14609" width="6.81640625" style="81" customWidth="1"/>
    <col min="14610" max="14610" width="9.1796875" style="81" customWidth="1"/>
    <col min="14611" max="14611" width="1.81640625" style="81" customWidth="1"/>
    <col min="14612" max="14612" width="7.453125" style="81" customWidth="1"/>
    <col min="14613" max="14613" width="9.1796875" style="81" customWidth="1"/>
    <col min="14614" max="14614" width="1.81640625" style="81" customWidth="1"/>
    <col min="14615" max="14616" width="8.1796875" style="81" customWidth="1"/>
    <col min="14617" max="14617" width="1.54296875" style="81" customWidth="1"/>
    <col min="14618" max="14618" width="6.81640625" style="81" customWidth="1"/>
    <col min="14619" max="14619" width="9.1796875" style="81" customWidth="1"/>
    <col min="14620" max="14620" width="1.81640625" style="81" customWidth="1"/>
    <col min="14621" max="14848" width="9.1796875" style="81"/>
    <col min="14849" max="14849" width="12.453125" style="81" customWidth="1"/>
    <col min="14850" max="14851" width="7.81640625" style="81" customWidth="1"/>
    <col min="14852" max="14852" width="1.81640625" style="81" customWidth="1"/>
    <col min="14853" max="14853" width="7.81640625" style="81" customWidth="1"/>
    <col min="14854" max="14854" width="9.54296875" style="81" customWidth="1"/>
    <col min="14855" max="14855" width="1.81640625" style="81" customWidth="1"/>
    <col min="14856" max="14856" width="6.81640625" style="81" customWidth="1"/>
    <col min="14857" max="14857" width="9.1796875" style="81" customWidth="1"/>
    <col min="14858" max="14858" width="1.81640625" style="81" customWidth="1"/>
    <col min="14859" max="14859" width="6.81640625" style="81" customWidth="1"/>
    <col min="14860" max="14860" width="9.1796875" style="81" customWidth="1"/>
    <col min="14861" max="14861" width="1.81640625" style="81" customWidth="1"/>
    <col min="14862" max="14862" width="6.81640625" style="81" customWidth="1"/>
    <col min="14863" max="14863" width="9.1796875" style="81" customWidth="1"/>
    <col min="14864" max="14864" width="1.81640625" style="81" customWidth="1"/>
    <col min="14865" max="14865" width="6.81640625" style="81" customWidth="1"/>
    <col min="14866" max="14866" width="9.1796875" style="81" customWidth="1"/>
    <col min="14867" max="14867" width="1.81640625" style="81" customWidth="1"/>
    <col min="14868" max="14868" width="7.453125" style="81" customWidth="1"/>
    <col min="14869" max="14869" width="9.1796875" style="81" customWidth="1"/>
    <col min="14870" max="14870" width="1.81640625" style="81" customWidth="1"/>
    <col min="14871" max="14872" width="8.1796875" style="81" customWidth="1"/>
    <col min="14873" max="14873" width="1.54296875" style="81" customWidth="1"/>
    <col min="14874" max="14874" width="6.81640625" style="81" customWidth="1"/>
    <col min="14875" max="14875" width="9.1796875" style="81" customWidth="1"/>
    <col min="14876" max="14876" width="1.81640625" style="81" customWidth="1"/>
    <col min="14877" max="15104" width="9.1796875" style="81"/>
    <col min="15105" max="15105" width="12.453125" style="81" customWidth="1"/>
    <col min="15106" max="15107" width="7.81640625" style="81" customWidth="1"/>
    <col min="15108" max="15108" width="1.81640625" style="81" customWidth="1"/>
    <col min="15109" max="15109" width="7.81640625" style="81" customWidth="1"/>
    <col min="15110" max="15110" width="9.54296875" style="81" customWidth="1"/>
    <col min="15111" max="15111" width="1.81640625" style="81" customWidth="1"/>
    <col min="15112" max="15112" width="6.81640625" style="81" customWidth="1"/>
    <col min="15113" max="15113" width="9.1796875" style="81" customWidth="1"/>
    <col min="15114" max="15114" width="1.81640625" style="81" customWidth="1"/>
    <col min="15115" max="15115" width="6.81640625" style="81" customWidth="1"/>
    <col min="15116" max="15116" width="9.1796875" style="81" customWidth="1"/>
    <col min="15117" max="15117" width="1.81640625" style="81" customWidth="1"/>
    <col min="15118" max="15118" width="6.81640625" style="81" customWidth="1"/>
    <col min="15119" max="15119" width="9.1796875" style="81" customWidth="1"/>
    <col min="15120" max="15120" width="1.81640625" style="81" customWidth="1"/>
    <col min="15121" max="15121" width="6.81640625" style="81" customWidth="1"/>
    <col min="15122" max="15122" width="9.1796875" style="81" customWidth="1"/>
    <col min="15123" max="15123" width="1.81640625" style="81" customWidth="1"/>
    <col min="15124" max="15124" width="7.453125" style="81" customWidth="1"/>
    <col min="15125" max="15125" width="9.1796875" style="81" customWidth="1"/>
    <col min="15126" max="15126" width="1.81640625" style="81" customWidth="1"/>
    <col min="15127" max="15128" width="8.1796875" style="81" customWidth="1"/>
    <col min="15129" max="15129" width="1.54296875" style="81" customWidth="1"/>
    <col min="15130" max="15130" width="6.81640625" style="81" customWidth="1"/>
    <col min="15131" max="15131" width="9.1796875" style="81" customWidth="1"/>
    <col min="15132" max="15132" width="1.81640625" style="81" customWidth="1"/>
    <col min="15133" max="15360" width="9.1796875" style="81"/>
    <col min="15361" max="15361" width="12.453125" style="81" customWidth="1"/>
    <col min="15362" max="15363" width="7.81640625" style="81" customWidth="1"/>
    <col min="15364" max="15364" width="1.81640625" style="81" customWidth="1"/>
    <col min="15365" max="15365" width="7.81640625" style="81" customWidth="1"/>
    <col min="15366" max="15366" width="9.54296875" style="81" customWidth="1"/>
    <col min="15367" max="15367" width="1.81640625" style="81" customWidth="1"/>
    <col min="15368" max="15368" width="6.81640625" style="81" customWidth="1"/>
    <col min="15369" max="15369" width="9.1796875" style="81" customWidth="1"/>
    <col min="15370" max="15370" width="1.81640625" style="81" customWidth="1"/>
    <col min="15371" max="15371" width="6.81640625" style="81" customWidth="1"/>
    <col min="15372" max="15372" width="9.1796875" style="81" customWidth="1"/>
    <col min="15373" max="15373" width="1.81640625" style="81" customWidth="1"/>
    <col min="15374" max="15374" width="6.81640625" style="81" customWidth="1"/>
    <col min="15375" max="15375" width="9.1796875" style="81" customWidth="1"/>
    <col min="15376" max="15376" width="1.81640625" style="81" customWidth="1"/>
    <col min="15377" max="15377" width="6.81640625" style="81" customWidth="1"/>
    <col min="15378" max="15378" width="9.1796875" style="81" customWidth="1"/>
    <col min="15379" max="15379" width="1.81640625" style="81" customWidth="1"/>
    <col min="15380" max="15380" width="7.453125" style="81" customWidth="1"/>
    <col min="15381" max="15381" width="9.1796875" style="81" customWidth="1"/>
    <col min="15382" max="15382" width="1.81640625" style="81" customWidth="1"/>
    <col min="15383" max="15384" width="8.1796875" style="81" customWidth="1"/>
    <col min="15385" max="15385" width="1.54296875" style="81" customWidth="1"/>
    <col min="15386" max="15386" width="6.81640625" style="81" customWidth="1"/>
    <col min="15387" max="15387" width="9.1796875" style="81" customWidth="1"/>
    <col min="15388" max="15388" width="1.81640625" style="81" customWidth="1"/>
    <col min="15389" max="15616" width="9.1796875" style="81"/>
    <col min="15617" max="15617" width="12.453125" style="81" customWidth="1"/>
    <col min="15618" max="15619" width="7.81640625" style="81" customWidth="1"/>
    <col min="15620" max="15620" width="1.81640625" style="81" customWidth="1"/>
    <col min="15621" max="15621" width="7.81640625" style="81" customWidth="1"/>
    <col min="15622" max="15622" width="9.54296875" style="81" customWidth="1"/>
    <col min="15623" max="15623" width="1.81640625" style="81" customWidth="1"/>
    <col min="15624" max="15624" width="6.81640625" style="81" customWidth="1"/>
    <col min="15625" max="15625" width="9.1796875" style="81" customWidth="1"/>
    <col min="15626" max="15626" width="1.81640625" style="81" customWidth="1"/>
    <col min="15627" max="15627" width="6.81640625" style="81" customWidth="1"/>
    <col min="15628" max="15628" width="9.1796875" style="81" customWidth="1"/>
    <col min="15629" max="15629" width="1.81640625" style="81" customWidth="1"/>
    <col min="15630" max="15630" width="6.81640625" style="81" customWidth="1"/>
    <col min="15631" max="15631" width="9.1796875" style="81" customWidth="1"/>
    <col min="15632" max="15632" width="1.81640625" style="81" customWidth="1"/>
    <col min="15633" max="15633" width="6.81640625" style="81" customWidth="1"/>
    <col min="15634" max="15634" width="9.1796875" style="81" customWidth="1"/>
    <col min="15635" max="15635" width="1.81640625" style="81" customWidth="1"/>
    <col min="15636" max="15636" width="7.453125" style="81" customWidth="1"/>
    <col min="15637" max="15637" width="9.1796875" style="81" customWidth="1"/>
    <col min="15638" max="15638" width="1.81640625" style="81" customWidth="1"/>
    <col min="15639" max="15640" width="8.1796875" style="81" customWidth="1"/>
    <col min="15641" max="15641" width="1.54296875" style="81" customWidth="1"/>
    <col min="15642" max="15642" width="6.81640625" style="81" customWidth="1"/>
    <col min="15643" max="15643" width="9.1796875" style="81" customWidth="1"/>
    <col min="15644" max="15644" width="1.81640625" style="81" customWidth="1"/>
    <col min="15645" max="15872" width="9.1796875" style="81"/>
    <col min="15873" max="15873" width="12.453125" style="81" customWidth="1"/>
    <col min="15874" max="15875" width="7.81640625" style="81" customWidth="1"/>
    <col min="15876" max="15876" width="1.81640625" style="81" customWidth="1"/>
    <col min="15877" max="15877" width="7.81640625" style="81" customWidth="1"/>
    <col min="15878" max="15878" width="9.54296875" style="81" customWidth="1"/>
    <col min="15879" max="15879" width="1.81640625" style="81" customWidth="1"/>
    <col min="15880" max="15880" width="6.81640625" style="81" customWidth="1"/>
    <col min="15881" max="15881" width="9.1796875" style="81" customWidth="1"/>
    <col min="15882" max="15882" width="1.81640625" style="81" customWidth="1"/>
    <col min="15883" max="15883" width="6.81640625" style="81" customWidth="1"/>
    <col min="15884" max="15884" width="9.1796875" style="81" customWidth="1"/>
    <col min="15885" max="15885" width="1.81640625" style="81" customWidth="1"/>
    <col min="15886" max="15886" width="6.81640625" style="81" customWidth="1"/>
    <col min="15887" max="15887" width="9.1796875" style="81" customWidth="1"/>
    <col min="15888" max="15888" width="1.81640625" style="81" customWidth="1"/>
    <col min="15889" max="15889" width="6.81640625" style="81" customWidth="1"/>
    <col min="15890" max="15890" width="9.1796875" style="81" customWidth="1"/>
    <col min="15891" max="15891" width="1.81640625" style="81" customWidth="1"/>
    <col min="15892" max="15892" width="7.453125" style="81" customWidth="1"/>
    <col min="15893" max="15893" width="9.1796875" style="81" customWidth="1"/>
    <col min="15894" max="15894" width="1.81640625" style="81" customWidth="1"/>
    <col min="15895" max="15896" width="8.1796875" style="81" customWidth="1"/>
    <col min="15897" max="15897" width="1.54296875" style="81" customWidth="1"/>
    <col min="15898" max="15898" width="6.81640625" style="81" customWidth="1"/>
    <col min="15899" max="15899" width="9.1796875" style="81" customWidth="1"/>
    <col min="15900" max="15900" width="1.81640625" style="81" customWidth="1"/>
    <col min="15901" max="16128" width="9.1796875" style="81"/>
    <col min="16129" max="16129" width="12.453125" style="81" customWidth="1"/>
    <col min="16130" max="16131" width="7.81640625" style="81" customWidth="1"/>
    <col min="16132" max="16132" width="1.81640625" style="81" customWidth="1"/>
    <col min="16133" max="16133" width="7.81640625" style="81" customWidth="1"/>
    <col min="16134" max="16134" width="9.54296875" style="81" customWidth="1"/>
    <col min="16135" max="16135" width="1.81640625" style="81" customWidth="1"/>
    <col min="16136" max="16136" width="6.81640625" style="81" customWidth="1"/>
    <col min="16137" max="16137" width="9.1796875" style="81" customWidth="1"/>
    <col min="16138" max="16138" width="1.81640625" style="81" customWidth="1"/>
    <col min="16139" max="16139" width="6.81640625" style="81" customWidth="1"/>
    <col min="16140" max="16140" width="9.1796875" style="81" customWidth="1"/>
    <col min="16141" max="16141" width="1.81640625" style="81" customWidth="1"/>
    <col min="16142" max="16142" width="6.81640625" style="81" customWidth="1"/>
    <col min="16143" max="16143" width="9.1796875" style="81" customWidth="1"/>
    <col min="16144" max="16144" width="1.81640625" style="81" customWidth="1"/>
    <col min="16145" max="16145" width="6.81640625" style="81" customWidth="1"/>
    <col min="16146" max="16146" width="9.1796875" style="81" customWidth="1"/>
    <col min="16147" max="16147" width="1.81640625" style="81" customWidth="1"/>
    <col min="16148" max="16148" width="7.453125" style="81" customWidth="1"/>
    <col min="16149" max="16149" width="9.1796875" style="81" customWidth="1"/>
    <col min="16150" max="16150" width="1.81640625" style="81" customWidth="1"/>
    <col min="16151" max="16152" width="8.1796875" style="81" customWidth="1"/>
    <col min="16153" max="16153" width="1.54296875" style="81" customWidth="1"/>
    <col min="16154" max="16154" width="6.81640625" style="81" customWidth="1"/>
    <col min="16155" max="16155" width="9.1796875" style="81" customWidth="1"/>
    <col min="16156" max="16156" width="1.81640625" style="81" customWidth="1"/>
    <col min="16157" max="16384" width="9.1796875" style="81"/>
  </cols>
  <sheetData>
    <row r="1" spans="1:28">
      <c r="A1" s="81" t="s">
        <v>451</v>
      </c>
    </row>
    <row r="2" spans="1:28">
      <c r="A2" s="81" t="s">
        <v>452</v>
      </c>
      <c r="E2" s="115"/>
      <c r="F2" s="104"/>
    </row>
    <row r="4" spans="1:28">
      <c r="A4" s="592" t="s">
        <v>1897</v>
      </c>
    </row>
    <row r="5" spans="1:28" ht="13" thickBot="1">
      <c r="L5" s="88"/>
      <c r="O5" s="88"/>
      <c r="P5" s="88"/>
      <c r="R5" s="88"/>
      <c r="S5" s="88"/>
    </row>
    <row r="6" spans="1:28">
      <c r="A6" s="83"/>
      <c r="B6" s="107"/>
      <c r="C6" s="84"/>
      <c r="D6" s="83"/>
      <c r="E6" s="107"/>
      <c r="F6" s="84"/>
      <c r="G6" s="83"/>
      <c r="H6" s="107"/>
      <c r="I6" s="84"/>
      <c r="J6" s="84"/>
      <c r="K6" s="107"/>
      <c r="L6" s="84"/>
      <c r="M6" s="83"/>
      <c r="N6" s="107"/>
      <c r="O6" s="84"/>
      <c r="P6" s="84"/>
      <c r="Q6" s="107"/>
      <c r="R6" s="84"/>
      <c r="S6" s="84"/>
      <c r="T6" s="84"/>
      <c r="U6" s="84"/>
      <c r="V6" s="84"/>
      <c r="W6" s="84"/>
      <c r="X6" s="84"/>
      <c r="Y6" s="84"/>
      <c r="Z6" s="84"/>
      <c r="AA6" s="84"/>
      <c r="AB6" s="84"/>
    </row>
    <row r="7" spans="1:28">
      <c r="A7" s="94" t="s">
        <v>1293</v>
      </c>
      <c r="B7" s="1094" t="s">
        <v>1195</v>
      </c>
      <c r="C7" s="1094"/>
      <c r="D7" s="94"/>
      <c r="E7" s="1094" t="s">
        <v>1115</v>
      </c>
      <c r="F7" s="1094"/>
      <c r="G7" s="94"/>
      <c r="H7" s="1096" t="s">
        <v>1318</v>
      </c>
      <c r="I7" s="1094"/>
      <c r="J7" s="101"/>
      <c r="K7" s="1096" t="s">
        <v>1295</v>
      </c>
      <c r="L7" s="1094"/>
      <c r="M7" s="94"/>
      <c r="N7" s="1094" t="s">
        <v>1296</v>
      </c>
      <c r="O7" s="1094"/>
      <c r="Q7" s="1096" t="s">
        <v>1297</v>
      </c>
      <c r="R7" s="1094"/>
      <c r="T7" s="1094" t="s">
        <v>1298</v>
      </c>
      <c r="U7" s="1094"/>
      <c r="W7" s="1096" t="s">
        <v>1871</v>
      </c>
      <c r="X7" s="1094"/>
      <c r="Z7" s="1096" t="s">
        <v>1895</v>
      </c>
      <c r="AA7" s="1094"/>
    </row>
    <row r="8" spans="1:28">
      <c r="A8" s="81" t="s">
        <v>1300</v>
      </c>
      <c r="B8" s="110" t="s">
        <v>388</v>
      </c>
      <c r="C8" s="85" t="s">
        <v>389</v>
      </c>
      <c r="D8" s="94"/>
      <c r="E8" s="110" t="s">
        <v>1319</v>
      </c>
      <c r="F8" s="85" t="s">
        <v>1320</v>
      </c>
      <c r="G8" s="94"/>
      <c r="H8" s="110" t="s">
        <v>1319</v>
      </c>
      <c r="I8" s="85" t="s">
        <v>1320</v>
      </c>
      <c r="J8" s="111"/>
      <c r="K8" s="110" t="s">
        <v>1319</v>
      </c>
      <c r="L8" s="85" t="s">
        <v>1320</v>
      </c>
      <c r="M8" s="94"/>
      <c r="N8" s="110" t="s">
        <v>1319</v>
      </c>
      <c r="O8" s="85" t="s">
        <v>1320</v>
      </c>
      <c r="Q8" s="110" t="s">
        <v>1319</v>
      </c>
      <c r="R8" s="85" t="s">
        <v>1320</v>
      </c>
      <c r="T8" s="110" t="s">
        <v>1319</v>
      </c>
      <c r="U8" s="85" t="s">
        <v>1320</v>
      </c>
      <c r="W8" s="110" t="s">
        <v>1319</v>
      </c>
      <c r="X8" s="85" t="s">
        <v>1320</v>
      </c>
      <c r="Z8" s="110" t="s">
        <v>1319</v>
      </c>
      <c r="AA8" s="85" t="s">
        <v>1320</v>
      </c>
    </row>
    <row r="9" spans="1:28" ht="13" thickBot="1">
      <c r="A9" s="86"/>
      <c r="B9" s="113"/>
      <c r="C9" s="82"/>
      <c r="D9" s="86"/>
      <c r="E9" s="113"/>
      <c r="F9" s="82"/>
      <c r="G9" s="86"/>
      <c r="H9" s="113"/>
      <c r="I9" s="82"/>
      <c r="J9" s="82"/>
      <c r="K9" s="113"/>
      <c r="L9" s="82"/>
      <c r="M9" s="86"/>
      <c r="N9" s="113"/>
      <c r="O9" s="82"/>
      <c r="P9" s="82"/>
      <c r="Q9" s="113"/>
      <c r="R9" s="82"/>
      <c r="S9" s="82"/>
      <c r="T9" s="82"/>
      <c r="U9" s="82"/>
      <c r="V9" s="82"/>
      <c r="W9" s="82"/>
      <c r="X9" s="82"/>
      <c r="Y9" s="82"/>
      <c r="Z9" s="82"/>
      <c r="AA9" s="82"/>
      <c r="AB9" s="82"/>
    </row>
    <row r="10" spans="1:28">
      <c r="A10" s="94"/>
      <c r="B10" s="114"/>
      <c r="C10" s="101"/>
      <c r="D10" s="94"/>
      <c r="E10" s="114"/>
      <c r="F10" s="101"/>
      <c r="G10" s="94"/>
      <c r="H10" s="114"/>
      <c r="I10" s="101"/>
      <c r="J10" s="101"/>
      <c r="K10" s="114"/>
      <c r="L10" s="101"/>
      <c r="M10" s="94"/>
      <c r="N10" s="114"/>
      <c r="O10" s="101"/>
      <c r="Q10" s="114"/>
      <c r="R10" s="101"/>
    </row>
    <row r="11" spans="1:28" ht="13">
      <c r="A11" s="428" t="s">
        <v>148</v>
      </c>
      <c r="B11" s="114">
        <f t="shared" ref="B11:B17" si="0">IF(A11&lt;&gt;"",E11+F11+H11+I11+K11+L11+N11+O11+Q11+R11+T11+U11+W11+X11+Z11+AA11,"")</f>
        <v>16625</v>
      </c>
      <c r="C11" s="100">
        <f>IF($A11&lt;&gt;0,SUM(C13:C17),"")</f>
        <v>100</v>
      </c>
      <c r="D11" s="94"/>
      <c r="E11" s="114">
        <f>IF($A11&lt;&gt;0,SUM(E13:E17),"")</f>
        <v>4399</v>
      </c>
      <c r="F11" s="114">
        <f>IF($A11&lt;&gt;0,SUM(F13:F17),"")</f>
        <v>5344</v>
      </c>
      <c r="G11" s="94"/>
      <c r="H11" s="114">
        <f>IF($A11&lt;&gt;0,SUM(H13:H17),"")</f>
        <v>849</v>
      </c>
      <c r="I11" s="114">
        <f>IF($A11&lt;&gt;0,SUM(I13:I17),"")</f>
        <v>969</v>
      </c>
      <c r="J11" s="101"/>
      <c r="K11" s="114">
        <f>IF($A11&lt;&gt;0,SUM(K13:K17),"")</f>
        <v>687</v>
      </c>
      <c r="L11" s="114">
        <f>IF($A11&lt;&gt;0,SUM(L13:L17),"")</f>
        <v>588</v>
      </c>
      <c r="M11" s="94"/>
      <c r="N11" s="114">
        <f>IF($A11&lt;&gt;0,SUM(N13:N17),"")</f>
        <v>322</v>
      </c>
      <c r="O11" s="114">
        <f>IF($A11&lt;&gt;0,SUM(O13:O17),"")</f>
        <v>1048</v>
      </c>
      <c r="Q11" s="114">
        <f>IF($A11&lt;&gt;0,SUM(Q13:Q17),"")</f>
        <v>210</v>
      </c>
      <c r="R11" s="114">
        <f>IF($A11&lt;&gt;0,SUM(R13:R17),"")</f>
        <v>664</v>
      </c>
      <c r="T11" s="114">
        <f>IF($A11&lt;&gt;0,SUM(T13:T17),"")</f>
        <v>277</v>
      </c>
      <c r="U11" s="114">
        <f>IF($A11&lt;&gt;0,SUM(U13:U17),"")</f>
        <v>593</v>
      </c>
      <c r="W11" s="114">
        <f>IF($A11&lt;&gt;0,SUM(W13:W17),"")</f>
        <v>47</v>
      </c>
      <c r="X11" s="114">
        <f>IF($A11&lt;&gt;0,SUM(X13:X17),"")</f>
        <v>368</v>
      </c>
      <c r="Z11" s="114">
        <f>IF($A11&lt;&gt;0,SUM(Z13:Z17),"")</f>
        <v>150</v>
      </c>
      <c r="AA11" s="114">
        <f>IF($A11&lt;&gt;0,SUM(AA13:AA17),"")</f>
        <v>110</v>
      </c>
    </row>
    <row r="12" spans="1:28">
      <c r="A12" s="89"/>
      <c r="B12" s="114" t="str">
        <f t="shared" si="0"/>
        <v/>
      </c>
      <c r="C12" s="101" t="str">
        <f>IF($A12&lt;&gt;0,B12/$B$11*100,"")</f>
        <v/>
      </c>
      <c r="D12" s="94"/>
      <c r="E12" s="95"/>
      <c r="F12" s="95" t="str">
        <f>IF(E12&lt;&gt;0,I12+L12+O12+R12+U12,"")</f>
        <v/>
      </c>
      <c r="G12" s="96"/>
      <c r="H12" s="95"/>
      <c r="I12" s="95" t="str">
        <f>IF(A12&lt;&gt;0,H12/B12*100,"")</f>
        <v/>
      </c>
      <c r="J12" s="108"/>
      <c r="K12" s="95"/>
      <c r="L12" s="459" t="str">
        <f>IF(A12&lt;&gt;0,K12/B12*100,"")</f>
        <v/>
      </c>
      <c r="M12" s="94"/>
      <c r="N12" s="114"/>
      <c r="O12" s="459" t="str">
        <f>IF(A12&lt;&gt;0,N12/B12*100,"")</f>
        <v/>
      </c>
      <c r="Q12" s="114"/>
      <c r="R12" s="459" t="str">
        <f>IF(A12&lt;&gt;0,Q12/B12*100,"")</f>
        <v/>
      </c>
      <c r="T12" s="105"/>
      <c r="U12" s="119"/>
      <c r="W12" s="105"/>
      <c r="X12" s="119"/>
      <c r="Z12" s="105"/>
      <c r="AA12" s="119"/>
    </row>
    <row r="13" spans="1:28">
      <c r="A13" s="52">
        <v>3</v>
      </c>
      <c r="B13" s="114">
        <f t="shared" si="0"/>
        <v>879</v>
      </c>
      <c r="C13" s="101">
        <f>IF($A13&lt;&gt;"",B13/$B$11*100,"")</f>
        <v>5.2872180451127821</v>
      </c>
      <c r="D13" s="94"/>
      <c r="E13" s="882">
        <v>608</v>
      </c>
      <c r="F13" s="882">
        <v>0</v>
      </c>
      <c r="G13" s="882"/>
      <c r="H13" s="882">
        <v>101</v>
      </c>
      <c r="I13" s="882">
        <v>0</v>
      </c>
      <c r="J13" s="882"/>
      <c r="K13" s="882">
        <v>53</v>
      </c>
      <c r="L13" s="882">
        <v>0</v>
      </c>
      <c r="M13" s="882"/>
      <c r="N13" s="882">
        <v>36</v>
      </c>
      <c r="O13" s="882">
        <v>0</v>
      </c>
      <c r="P13" s="882"/>
      <c r="Q13" s="882">
        <v>14</v>
      </c>
      <c r="R13" s="882">
        <v>0</v>
      </c>
      <c r="S13" s="882"/>
      <c r="T13" s="882">
        <v>33</v>
      </c>
      <c r="U13" s="882">
        <v>0</v>
      </c>
      <c r="V13" s="882"/>
      <c r="W13" s="882">
        <v>7</v>
      </c>
      <c r="X13" s="882">
        <v>0</v>
      </c>
      <c r="Y13" s="882"/>
      <c r="Z13" s="882">
        <v>27</v>
      </c>
      <c r="AA13" s="882">
        <v>0</v>
      </c>
    </row>
    <row r="14" spans="1:28">
      <c r="A14" s="52"/>
      <c r="B14" s="114" t="str">
        <f t="shared" si="0"/>
        <v/>
      </c>
      <c r="C14" s="101" t="str">
        <f>IF($A14&lt;&gt;"",B14/$B$11*100,"")</f>
        <v/>
      </c>
      <c r="D14" s="94"/>
      <c r="E14" s="882"/>
      <c r="F14" s="882"/>
      <c r="G14" s="882"/>
      <c r="H14" s="882"/>
      <c r="I14" s="882"/>
      <c r="J14" s="882"/>
      <c r="K14" s="882"/>
      <c r="L14" s="882"/>
      <c r="M14" s="882"/>
      <c r="N14" s="882"/>
      <c r="O14" s="882"/>
      <c r="P14" s="882"/>
      <c r="Q14" s="882"/>
      <c r="R14" s="882"/>
      <c r="S14" s="882"/>
      <c r="T14" s="882"/>
      <c r="U14" s="882"/>
      <c r="V14" s="882"/>
      <c r="W14" s="882"/>
      <c r="X14" s="882"/>
      <c r="Y14" s="882"/>
      <c r="Z14" s="882"/>
      <c r="AA14" s="882"/>
    </row>
    <row r="15" spans="1:28">
      <c r="A15" s="52">
        <v>4</v>
      </c>
      <c r="B15" s="114">
        <f t="shared" si="0"/>
        <v>1849</v>
      </c>
      <c r="C15" s="101">
        <f>IF($A15&lt;&gt;"",B15/$B$11*100,"")</f>
        <v>11.121804511278196</v>
      </c>
      <c r="D15" s="94"/>
      <c r="E15" s="882">
        <v>698</v>
      </c>
      <c r="F15" s="882">
        <v>572</v>
      </c>
      <c r="G15" s="882"/>
      <c r="H15" s="882">
        <v>92</v>
      </c>
      <c r="I15" s="882">
        <v>65</v>
      </c>
      <c r="J15" s="882"/>
      <c r="K15" s="882">
        <v>56</v>
      </c>
      <c r="L15" s="882">
        <v>44</v>
      </c>
      <c r="M15" s="882"/>
      <c r="N15" s="882">
        <v>38</v>
      </c>
      <c r="O15" s="882">
        <v>100</v>
      </c>
      <c r="P15" s="882"/>
      <c r="Q15" s="882">
        <v>17</v>
      </c>
      <c r="R15" s="882">
        <v>41</v>
      </c>
      <c r="S15" s="882"/>
      <c r="T15" s="882">
        <v>21</v>
      </c>
      <c r="U15" s="882">
        <v>52</v>
      </c>
      <c r="V15" s="882"/>
      <c r="W15" s="882">
        <v>1</v>
      </c>
      <c r="X15" s="882">
        <v>13</v>
      </c>
      <c r="Y15" s="882"/>
      <c r="Z15" s="882">
        <v>28</v>
      </c>
      <c r="AA15" s="882">
        <v>11</v>
      </c>
    </row>
    <row r="16" spans="1:28">
      <c r="A16" s="52"/>
      <c r="B16" s="114" t="str">
        <f t="shared" si="0"/>
        <v/>
      </c>
      <c r="C16" s="101" t="str">
        <f>IF($A16&lt;&gt;"",B16/$B$11*100,"")</f>
        <v/>
      </c>
      <c r="D16" s="94"/>
      <c r="E16" s="882"/>
      <c r="F16" s="882"/>
      <c r="G16" s="882"/>
      <c r="H16" s="882"/>
      <c r="I16" s="882"/>
      <c r="J16" s="882"/>
      <c r="K16" s="882"/>
      <c r="L16" s="882"/>
      <c r="M16" s="882"/>
      <c r="N16" s="882"/>
      <c r="O16" s="882"/>
      <c r="P16" s="882"/>
      <c r="Q16" s="882"/>
      <c r="R16" s="882"/>
      <c r="S16" s="882"/>
      <c r="T16" s="882"/>
      <c r="U16" s="882"/>
      <c r="V16" s="882"/>
      <c r="W16" s="882"/>
      <c r="X16" s="882"/>
      <c r="Y16" s="882"/>
      <c r="Z16" s="882"/>
      <c r="AA16" s="882"/>
    </row>
    <row r="17" spans="1:28">
      <c r="A17" s="52">
        <v>5</v>
      </c>
      <c r="B17" s="114">
        <f t="shared" si="0"/>
        <v>13897</v>
      </c>
      <c r="C17" s="101">
        <f>IF($A17&lt;&gt;"",B17/$B$11*100,"")</f>
        <v>83.59097744360902</v>
      </c>
      <c r="D17" s="94"/>
      <c r="E17" s="882">
        <v>3093</v>
      </c>
      <c r="F17" s="882">
        <v>4772</v>
      </c>
      <c r="G17" s="882"/>
      <c r="H17" s="882">
        <v>656</v>
      </c>
      <c r="I17" s="882">
        <v>904</v>
      </c>
      <c r="J17" s="882"/>
      <c r="K17" s="882">
        <v>578</v>
      </c>
      <c r="L17" s="882">
        <v>544</v>
      </c>
      <c r="M17" s="882"/>
      <c r="N17" s="882">
        <v>248</v>
      </c>
      <c r="O17" s="882">
        <v>948</v>
      </c>
      <c r="P17" s="882"/>
      <c r="Q17" s="882">
        <v>179</v>
      </c>
      <c r="R17" s="882">
        <v>623</v>
      </c>
      <c r="S17" s="882"/>
      <c r="T17" s="882">
        <v>223</v>
      </c>
      <c r="U17" s="882">
        <v>541</v>
      </c>
      <c r="V17" s="882"/>
      <c r="W17" s="882">
        <v>39</v>
      </c>
      <c r="X17" s="882">
        <v>355</v>
      </c>
      <c r="Y17" s="882"/>
      <c r="Z17" s="882">
        <v>95</v>
      </c>
      <c r="AA17" s="882">
        <v>99</v>
      </c>
    </row>
    <row r="18" spans="1:28" ht="13" thickBot="1">
      <c r="E18" s="115"/>
      <c r="F18" s="104"/>
      <c r="G18" s="90"/>
      <c r="H18" s="115"/>
      <c r="I18" s="104"/>
    </row>
    <row r="19" spans="1:28">
      <c r="A19" s="83"/>
      <c r="B19" s="107"/>
      <c r="C19" s="84"/>
      <c r="D19" s="83"/>
      <c r="E19" s="107"/>
      <c r="F19" s="84"/>
      <c r="G19" s="83"/>
      <c r="H19" s="107"/>
      <c r="I19" s="84"/>
      <c r="J19" s="84"/>
      <c r="K19" s="107"/>
      <c r="L19" s="83"/>
      <c r="M19" s="83"/>
      <c r="N19" s="107"/>
      <c r="O19" s="83"/>
      <c r="P19" s="83"/>
      <c r="Q19" s="107"/>
      <c r="R19" s="83"/>
      <c r="S19" s="83"/>
      <c r="T19" s="83"/>
      <c r="U19" s="83"/>
      <c r="V19" s="83"/>
      <c r="W19" s="83"/>
      <c r="X19" s="83"/>
      <c r="Y19" s="83"/>
      <c r="Z19" s="83"/>
      <c r="AA19" s="83"/>
      <c r="AB19" s="83"/>
    </row>
    <row r="20" spans="1:28">
      <c r="A20" s="33" t="s">
        <v>1321</v>
      </c>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row>
    <row r="21" spans="1:28">
      <c r="A21" s="94"/>
      <c r="B21" s="114"/>
      <c r="C21" s="101"/>
      <c r="D21" s="94"/>
      <c r="E21" s="114"/>
      <c r="F21" s="101"/>
      <c r="G21" s="94"/>
      <c r="H21" s="114"/>
      <c r="I21" s="101"/>
      <c r="J21" s="101"/>
      <c r="K21" s="114"/>
      <c r="L21" s="94"/>
      <c r="M21" s="94"/>
      <c r="N21" s="114"/>
      <c r="O21" s="94"/>
      <c r="P21" s="94"/>
      <c r="Q21" s="114"/>
      <c r="R21" s="94"/>
      <c r="S21" s="94"/>
      <c r="T21" s="94"/>
      <c r="U21" s="94"/>
      <c r="V21" s="94"/>
      <c r="W21" s="94"/>
      <c r="X21" s="94"/>
      <c r="Y21" s="94"/>
    </row>
    <row r="22" spans="1:28">
      <c r="A22" s="63" t="s">
        <v>1896</v>
      </c>
    </row>
    <row r="23" spans="1:28" ht="13">
      <c r="A23" s="1168"/>
      <c r="B23" s="1169"/>
      <c r="C23" s="1169"/>
      <c r="D23" s="1169"/>
      <c r="E23" s="1169"/>
      <c r="F23" s="1169"/>
      <c r="G23" s="1169"/>
      <c r="H23" s="1169"/>
      <c r="I23" s="1169"/>
      <c r="J23" s="1169"/>
      <c r="K23" s="1169"/>
      <c r="L23" s="1169"/>
      <c r="M23" s="1169"/>
    </row>
    <row r="24" spans="1:28">
      <c r="A24" s="81" t="s">
        <v>1261</v>
      </c>
    </row>
    <row r="25" spans="1:28">
      <c r="A25" s="81" t="s">
        <v>437</v>
      </c>
    </row>
  </sheetData>
  <mergeCells count="10">
    <mergeCell ref="Z7:AA7"/>
    <mergeCell ref="A23:M23"/>
    <mergeCell ref="T7:U7"/>
    <mergeCell ref="W7:X7"/>
    <mergeCell ref="B7:C7"/>
    <mergeCell ref="E7:F7"/>
    <mergeCell ref="H7:I7"/>
    <mergeCell ref="K7:L7"/>
    <mergeCell ref="N7:O7"/>
    <mergeCell ref="Q7:R7"/>
  </mergeCells>
  <pageMargins left="0.70866141732283472" right="0.70866141732283472" top="0.74803149606299213" bottom="0.74803149606299213" header="0.31496062992125984" footer="0.31496062992125984"/>
  <pageSetup scale="75" orientation="landscape" horizontalDpi="4294967293" verticalDpi="4294967293"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theme="4" tint="-0.249977111117893"/>
  </sheetPr>
  <dimension ref="A1:AB21"/>
  <sheetViews>
    <sheetView workbookViewId="0">
      <selection activeCell="A2" sqref="A2"/>
    </sheetView>
  </sheetViews>
  <sheetFormatPr baseColWidth="10" defaultColWidth="9.1796875" defaultRowHeight="12.5"/>
  <cols>
    <col min="1" max="1" width="11.1796875" style="81" customWidth="1"/>
    <col min="2" max="2" width="7.81640625" style="115" customWidth="1"/>
    <col min="3" max="3" width="7.81640625" style="88" customWidth="1"/>
    <col min="4" max="4" width="1.81640625" style="81" customWidth="1"/>
    <col min="5" max="5" width="7.81640625" style="105" customWidth="1"/>
    <col min="6" max="6" width="7.81640625" style="88" customWidth="1"/>
    <col min="7" max="7" width="1.81640625" style="81" customWidth="1"/>
    <col min="8" max="8" width="6.81640625" style="105" customWidth="1"/>
    <col min="9" max="9" width="7.81640625" style="88" customWidth="1"/>
    <col min="10" max="10" width="1.81640625" style="88" customWidth="1"/>
    <col min="11" max="11" width="6.81640625" style="105" customWidth="1"/>
    <col min="12" max="12" width="7.81640625" style="81" customWidth="1"/>
    <col min="13" max="13" width="1.81640625" style="81" customWidth="1"/>
    <col min="14" max="14" width="6.81640625" style="105" customWidth="1"/>
    <col min="15" max="15" width="7.81640625" style="81" customWidth="1"/>
    <col min="16" max="16" width="1.81640625" style="81" customWidth="1"/>
    <col min="17" max="17" width="6.81640625" style="105" customWidth="1"/>
    <col min="18" max="18" width="7.81640625" style="81" customWidth="1"/>
    <col min="19" max="19" width="1.81640625" style="81" customWidth="1"/>
    <col min="20" max="20" width="6.81640625" style="81" customWidth="1"/>
    <col min="21" max="21" width="7.81640625" style="81" customWidth="1"/>
    <col min="22" max="22" width="2.1796875" style="81" customWidth="1"/>
    <col min="23" max="24" width="7.81640625" style="81" customWidth="1"/>
    <col min="25" max="25" width="1.81640625" style="81" customWidth="1"/>
    <col min="26" max="26" width="6.81640625" style="81" customWidth="1"/>
    <col min="27" max="27" width="7.81640625" style="81" customWidth="1"/>
    <col min="28" max="28" width="1.81640625" style="81" customWidth="1"/>
    <col min="29" max="256" width="9.1796875" style="81"/>
    <col min="257" max="257" width="11.1796875" style="81" customWidth="1"/>
    <col min="258" max="259" width="7.81640625" style="81" customWidth="1"/>
    <col min="260" max="260" width="1.81640625" style="81" customWidth="1"/>
    <col min="261" max="262" width="7.81640625" style="81" customWidth="1"/>
    <col min="263" max="263" width="1.81640625" style="81" customWidth="1"/>
    <col min="264" max="264" width="6.81640625" style="81" customWidth="1"/>
    <col min="265" max="265" width="7.81640625" style="81" customWidth="1"/>
    <col min="266" max="266" width="1.81640625" style="81" customWidth="1"/>
    <col min="267" max="267" width="6.81640625" style="81" customWidth="1"/>
    <col min="268" max="268" width="7.81640625" style="81" customWidth="1"/>
    <col min="269" max="269" width="1.81640625" style="81" customWidth="1"/>
    <col min="270" max="270" width="6.81640625" style="81" customWidth="1"/>
    <col min="271" max="271" width="7.81640625" style="81" customWidth="1"/>
    <col min="272" max="272" width="1.81640625" style="81" customWidth="1"/>
    <col min="273" max="273" width="6.81640625" style="81" customWidth="1"/>
    <col min="274" max="274" width="7.81640625" style="81" customWidth="1"/>
    <col min="275" max="275" width="1.81640625" style="81" customWidth="1"/>
    <col min="276" max="276" width="6.81640625" style="81" customWidth="1"/>
    <col min="277" max="277" width="7.81640625" style="81" customWidth="1"/>
    <col min="278" max="278" width="2.1796875" style="81" customWidth="1"/>
    <col min="279" max="280" width="7.81640625" style="81" customWidth="1"/>
    <col min="281" max="281" width="1.81640625" style="81" customWidth="1"/>
    <col min="282" max="282" width="6.81640625" style="81" customWidth="1"/>
    <col min="283" max="283" width="7.81640625" style="81" customWidth="1"/>
    <col min="284" max="284" width="1.81640625" style="81" customWidth="1"/>
    <col min="285" max="512" width="9.1796875" style="81"/>
    <col min="513" max="513" width="11.1796875" style="81" customWidth="1"/>
    <col min="514" max="515" width="7.81640625" style="81" customWidth="1"/>
    <col min="516" max="516" width="1.81640625" style="81" customWidth="1"/>
    <col min="517" max="518" width="7.81640625" style="81" customWidth="1"/>
    <col min="519" max="519" width="1.81640625" style="81" customWidth="1"/>
    <col min="520" max="520" width="6.81640625" style="81" customWidth="1"/>
    <col min="521" max="521" width="7.81640625" style="81" customWidth="1"/>
    <col min="522" max="522" width="1.81640625" style="81" customWidth="1"/>
    <col min="523" max="523" width="6.81640625" style="81" customWidth="1"/>
    <col min="524" max="524" width="7.81640625" style="81" customWidth="1"/>
    <col min="525" max="525" width="1.81640625" style="81" customWidth="1"/>
    <col min="526" max="526" width="6.81640625" style="81" customWidth="1"/>
    <col min="527" max="527" width="7.81640625" style="81" customWidth="1"/>
    <col min="528" max="528" width="1.81640625" style="81" customWidth="1"/>
    <col min="529" max="529" width="6.81640625" style="81" customWidth="1"/>
    <col min="530" max="530" width="7.81640625" style="81" customWidth="1"/>
    <col min="531" max="531" width="1.81640625" style="81" customWidth="1"/>
    <col min="532" max="532" width="6.81640625" style="81" customWidth="1"/>
    <col min="533" max="533" width="7.81640625" style="81" customWidth="1"/>
    <col min="534" max="534" width="2.1796875" style="81" customWidth="1"/>
    <col min="535" max="536" width="7.81640625" style="81" customWidth="1"/>
    <col min="537" max="537" width="1.81640625" style="81" customWidth="1"/>
    <col min="538" max="538" width="6.81640625" style="81" customWidth="1"/>
    <col min="539" max="539" width="7.81640625" style="81" customWidth="1"/>
    <col min="540" max="540" width="1.81640625" style="81" customWidth="1"/>
    <col min="541" max="768" width="9.1796875" style="81"/>
    <col min="769" max="769" width="11.1796875" style="81" customWidth="1"/>
    <col min="770" max="771" width="7.81640625" style="81" customWidth="1"/>
    <col min="772" max="772" width="1.81640625" style="81" customWidth="1"/>
    <col min="773" max="774" width="7.81640625" style="81" customWidth="1"/>
    <col min="775" max="775" width="1.81640625" style="81" customWidth="1"/>
    <col min="776" max="776" width="6.81640625" style="81" customWidth="1"/>
    <col min="777" max="777" width="7.81640625" style="81" customWidth="1"/>
    <col min="778" max="778" width="1.81640625" style="81" customWidth="1"/>
    <col min="779" max="779" width="6.81640625" style="81" customWidth="1"/>
    <col min="780" max="780" width="7.81640625" style="81" customWidth="1"/>
    <col min="781" max="781" width="1.81640625" style="81" customWidth="1"/>
    <col min="782" max="782" width="6.81640625" style="81" customWidth="1"/>
    <col min="783" max="783" width="7.81640625" style="81" customWidth="1"/>
    <col min="784" max="784" width="1.81640625" style="81" customWidth="1"/>
    <col min="785" max="785" width="6.81640625" style="81" customWidth="1"/>
    <col min="786" max="786" width="7.81640625" style="81" customWidth="1"/>
    <col min="787" max="787" width="1.81640625" style="81" customWidth="1"/>
    <col min="788" max="788" width="6.81640625" style="81" customWidth="1"/>
    <col min="789" max="789" width="7.81640625" style="81" customWidth="1"/>
    <col min="790" max="790" width="2.1796875" style="81" customWidth="1"/>
    <col min="791" max="792" width="7.81640625" style="81" customWidth="1"/>
    <col min="793" max="793" width="1.81640625" style="81" customWidth="1"/>
    <col min="794" max="794" width="6.81640625" style="81" customWidth="1"/>
    <col min="795" max="795" width="7.81640625" style="81" customWidth="1"/>
    <col min="796" max="796" width="1.81640625" style="81" customWidth="1"/>
    <col min="797" max="1024" width="9.1796875" style="81"/>
    <col min="1025" max="1025" width="11.1796875" style="81" customWidth="1"/>
    <col min="1026" max="1027" width="7.81640625" style="81" customWidth="1"/>
    <col min="1028" max="1028" width="1.81640625" style="81" customWidth="1"/>
    <col min="1029" max="1030" width="7.81640625" style="81" customWidth="1"/>
    <col min="1031" max="1031" width="1.81640625" style="81" customWidth="1"/>
    <col min="1032" max="1032" width="6.81640625" style="81" customWidth="1"/>
    <col min="1033" max="1033" width="7.81640625" style="81" customWidth="1"/>
    <col min="1034" max="1034" width="1.81640625" style="81" customWidth="1"/>
    <col min="1035" max="1035" width="6.81640625" style="81" customWidth="1"/>
    <col min="1036" max="1036" width="7.81640625" style="81" customWidth="1"/>
    <col min="1037" max="1037" width="1.81640625" style="81" customWidth="1"/>
    <col min="1038" max="1038" width="6.81640625" style="81" customWidth="1"/>
    <col min="1039" max="1039" width="7.81640625" style="81" customWidth="1"/>
    <col min="1040" max="1040" width="1.81640625" style="81" customWidth="1"/>
    <col min="1041" max="1041" width="6.81640625" style="81" customWidth="1"/>
    <col min="1042" max="1042" width="7.81640625" style="81" customWidth="1"/>
    <col min="1043" max="1043" width="1.81640625" style="81" customWidth="1"/>
    <col min="1044" max="1044" width="6.81640625" style="81" customWidth="1"/>
    <col min="1045" max="1045" width="7.81640625" style="81" customWidth="1"/>
    <col min="1046" max="1046" width="2.1796875" style="81" customWidth="1"/>
    <col min="1047" max="1048" width="7.81640625" style="81" customWidth="1"/>
    <col min="1049" max="1049" width="1.81640625" style="81" customWidth="1"/>
    <col min="1050" max="1050" width="6.81640625" style="81" customWidth="1"/>
    <col min="1051" max="1051" width="7.81640625" style="81" customWidth="1"/>
    <col min="1052" max="1052" width="1.81640625" style="81" customWidth="1"/>
    <col min="1053" max="1280" width="9.1796875" style="81"/>
    <col min="1281" max="1281" width="11.1796875" style="81" customWidth="1"/>
    <col min="1282" max="1283" width="7.81640625" style="81" customWidth="1"/>
    <col min="1284" max="1284" width="1.81640625" style="81" customWidth="1"/>
    <col min="1285" max="1286" width="7.81640625" style="81" customWidth="1"/>
    <col min="1287" max="1287" width="1.81640625" style="81" customWidth="1"/>
    <col min="1288" max="1288" width="6.81640625" style="81" customWidth="1"/>
    <col min="1289" max="1289" width="7.81640625" style="81" customWidth="1"/>
    <col min="1290" max="1290" width="1.81640625" style="81" customWidth="1"/>
    <col min="1291" max="1291" width="6.81640625" style="81" customWidth="1"/>
    <col min="1292" max="1292" width="7.81640625" style="81" customWidth="1"/>
    <col min="1293" max="1293" width="1.81640625" style="81" customWidth="1"/>
    <col min="1294" max="1294" width="6.81640625" style="81" customWidth="1"/>
    <col min="1295" max="1295" width="7.81640625" style="81" customWidth="1"/>
    <col min="1296" max="1296" width="1.81640625" style="81" customWidth="1"/>
    <col min="1297" max="1297" width="6.81640625" style="81" customWidth="1"/>
    <col min="1298" max="1298" width="7.81640625" style="81" customWidth="1"/>
    <col min="1299" max="1299" width="1.81640625" style="81" customWidth="1"/>
    <col min="1300" max="1300" width="6.81640625" style="81" customWidth="1"/>
    <col min="1301" max="1301" width="7.81640625" style="81" customWidth="1"/>
    <col min="1302" max="1302" width="2.1796875" style="81" customWidth="1"/>
    <col min="1303" max="1304" width="7.81640625" style="81" customWidth="1"/>
    <col min="1305" max="1305" width="1.81640625" style="81" customWidth="1"/>
    <col min="1306" max="1306" width="6.81640625" style="81" customWidth="1"/>
    <col min="1307" max="1307" width="7.81640625" style="81" customWidth="1"/>
    <col min="1308" max="1308" width="1.81640625" style="81" customWidth="1"/>
    <col min="1309" max="1536" width="9.1796875" style="81"/>
    <col min="1537" max="1537" width="11.1796875" style="81" customWidth="1"/>
    <col min="1538" max="1539" width="7.81640625" style="81" customWidth="1"/>
    <col min="1540" max="1540" width="1.81640625" style="81" customWidth="1"/>
    <col min="1541" max="1542" width="7.81640625" style="81" customWidth="1"/>
    <col min="1543" max="1543" width="1.81640625" style="81" customWidth="1"/>
    <col min="1544" max="1544" width="6.81640625" style="81" customWidth="1"/>
    <col min="1545" max="1545" width="7.81640625" style="81" customWidth="1"/>
    <col min="1546" max="1546" width="1.81640625" style="81" customWidth="1"/>
    <col min="1547" max="1547" width="6.81640625" style="81" customWidth="1"/>
    <col min="1548" max="1548" width="7.81640625" style="81" customWidth="1"/>
    <col min="1549" max="1549" width="1.81640625" style="81" customWidth="1"/>
    <col min="1550" max="1550" width="6.81640625" style="81" customWidth="1"/>
    <col min="1551" max="1551" width="7.81640625" style="81" customWidth="1"/>
    <col min="1552" max="1552" width="1.81640625" style="81" customWidth="1"/>
    <col min="1553" max="1553" width="6.81640625" style="81" customWidth="1"/>
    <col min="1554" max="1554" width="7.81640625" style="81" customWidth="1"/>
    <col min="1555" max="1555" width="1.81640625" style="81" customWidth="1"/>
    <col min="1556" max="1556" width="6.81640625" style="81" customWidth="1"/>
    <col min="1557" max="1557" width="7.81640625" style="81" customWidth="1"/>
    <col min="1558" max="1558" width="2.1796875" style="81" customWidth="1"/>
    <col min="1559" max="1560" width="7.81640625" style="81" customWidth="1"/>
    <col min="1561" max="1561" width="1.81640625" style="81" customWidth="1"/>
    <col min="1562" max="1562" width="6.81640625" style="81" customWidth="1"/>
    <col min="1563" max="1563" width="7.81640625" style="81" customWidth="1"/>
    <col min="1564" max="1564" width="1.81640625" style="81" customWidth="1"/>
    <col min="1565" max="1792" width="9.1796875" style="81"/>
    <col min="1793" max="1793" width="11.1796875" style="81" customWidth="1"/>
    <col min="1794" max="1795" width="7.81640625" style="81" customWidth="1"/>
    <col min="1796" max="1796" width="1.81640625" style="81" customWidth="1"/>
    <col min="1797" max="1798" width="7.81640625" style="81" customWidth="1"/>
    <col min="1799" max="1799" width="1.81640625" style="81" customWidth="1"/>
    <col min="1800" max="1800" width="6.81640625" style="81" customWidth="1"/>
    <col min="1801" max="1801" width="7.81640625" style="81" customWidth="1"/>
    <col min="1802" max="1802" width="1.81640625" style="81" customWidth="1"/>
    <col min="1803" max="1803" width="6.81640625" style="81" customWidth="1"/>
    <col min="1804" max="1804" width="7.81640625" style="81" customWidth="1"/>
    <col min="1805" max="1805" width="1.81640625" style="81" customWidth="1"/>
    <col min="1806" max="1806" width="6.81640625" style="81" customWidth="1"/>
    <col min="1807" max="1807" width="7.81640625" style="81" customWidth="1"/>
    <col min="1808" max="1808" width="1.81640625" style="81" customWidth="1"/>
    <col min="1809" max="1809" width="6.81640625" style="81" customWidth="1"/>
    <col min="1810" max="1810" width="7.81640625" style="81" customWidth="1"/>
    <col min="1811" max="1811" width="1.81640625" style="81" customWidth="1"/>
    <col min="1812" max="1812" width="6.81640625" style="81" customWidth="1"/>
    <col min="1813" max="1813" width="7.81640625" style="81" customWidth="1"/>
    <col min="1814" max="1814" width="2.1796875" style="81" customWidth="1"/>
    <col min="1815" max="1816" width="7.81640625" style="81" customWidth="1"/>
    <col min="1817" max="1817" width="1.81640625" style="81" customWidth="1"/>
    <col min="1818" max="1818" width="6.81640625" style="81" customWidth="1"/>
    <col min="1819" max="1819" width="7.81640625" style="81" customWidth="1"/>
    <col min="1820" max="1820" width="1.81640625" style="81" customWidth="1"/>
    <col min="1821" max="2048" width="9.1796875" style="81"/>
    <col min="2049" max="2049" width="11.1796875" style="81" customWidth="1"/>
    <col min="2050" max="2051" width="7.81640625" style="81" customWidth="1"/>
    <col min="2052" max="2052" width="1.81640625" style="81" customWidth="1"/>
    <col min="2053" max="2054" width="7.81640625" style="81" customWidth="1"/>
    <col min="2055" max="2055" width="1.81640625" style="81" customWidth="1"/>
    <col min="2056" max="2056" width="6.81640625" style="81" customWidth="1"/>
    <col min="2057" max="2057" width="7.81640625" style="81" customWidth="1"/>
    <col min="2058" max="2058" width="1.81640625" style="81" customWidth="1"/>
    <col min="2059" max="2059" width="6.81640625" style="81" customWidth="1"/>
    <col min="2060" max="2060" width="7.81640625" style="81" customWidth="1"/>
    <col min="2061" max="2061" width="1.81640625" style="81" customWidth="1"/>
    <col min="2062" max="2062" width="6.81640625" style="81" customWidth="1"/>
    <col min="2063" max="2063" width="7.81640625" style="81" customWidth="1"/>
    <col min="2064" max="2064" width="1.81640625" style="81" customWidth="1"/>
    <col min="2065" max="2065" width="6.81640625" style="81" customWidth="1"/>
    <col min="2066" max="2066" width="7.81640625" style="81" customWidth="1"/>
    <col min="2067" max="2067" width="1.81640625" style="81" customWidth="1"/>
    <col min="2068" max="2068" width="6.81640625" style="81" customWidth="1"/>
    <col min="2069" max="2069" width="7.81640625" style="81" customWidth="1"/>
    <col min="2070" max="2070" width="2.1796875" style="81" customWidth="1"/>
    <col min="2071" max="2072" width="7.81640625" style="81" customWidth="1"/>
    <col min="2073" max="2073" width="1.81640625" style="81" customWidth="1"/>
    <col min="2074" max="2074" width="6.81640625" style="81" customWidth="1"/>
    <col min="2075" max="2075" width="7.81640625" style="81" customWidth="1"/>
    <col min="2076" max="2076" width="1.81640625" style="81" customWidth="1"/>
    <col min="2077" max="2304" width="9.1796875" style="81"/>
    <col min="2305" max="2305" width="11.1796875" style="81" customWidth="1"/>
    <col min="2306" max="2307" width="7.81640625" style="81" customWidth="1"/>
    <col min="2308" max="2308" width="1.81640625" style="81" customWidth="1"/>
    <col min="2309" max="2310" width="7.81640625" style="81" customWidth="1"/>
    <col min="2311" max="2311" width="1.81640625" style="81" customWidth="1"/>
    <col min="2312" max="2312" width="6.81640625" style="81" customWidth="1"/>
    <col min="2313" max="2313" width="7.81640625" style="81" customWidth="1"/>
    <col min="2314" max="2314" width="1.81640625" style="81" customWidth="1"/>
    <col min="2315" max="2315" width="6.81640625" style="81" customWidth="1"/>
    <col min="2316" max="2316" width="7.81640625" style="81" customWidth="1"/>
    <col min="2317" max="2317" width="1.81640625" style="81" customWidth="1"/>
    <col min="2318" max="2318" width="6.81640625" style="81" customWidth="1"/>
    <col min="2319" max="2319" width="7.81640625" style="81" customWidth="1"/>
    <col min="2320" max="2320" width="1.81640625" style="81" customWidth="1"/>
    <col min="2321" max="2321" width="6.81640625" style="81" customWidth="1"/>
    <col min="2322" max="2322" width="7.81640625" style="81" customWidth="1"/>
    <col min="2323" max="2323" width="1.81640625" style="81" customWidth="1"/>
    <col min="2324" max="2324" width="6.81640625" style="81" customWidth="1"/>
    <col min="2325" max="2325" width="7.81640625" style="81" customWidth="1"/>
    <col min="2326" max="2326" width="2.1796875" style="81" customWidth="1"/>
    <col min="2327" max="2328" width="7.81640625" style="81" customWidth="1"/>
    <col min="2329" max="2329" width="1.81640625" style="81" customWidth="1"/>
    <col min="2330" max="2330" width="6.81640625" style="81" customWidth="1"/>
    <col min="2331" max="2331" width="7.81640625" style="81" customWidth="1"/>
    <col min="2332" max="2332" width="1.81640625" style="81" customWidth="1"/>
    <col min="2333" max="2560" width="9.1796875" style="81"/>
    <col min="2561" max="2561" width="11.1796875" style="81" customWidth="1"/>
    <col min="2562" max="2563" width="7.81640625" style="81" customWidth="1"/>
    <col min="2564" max="2564" width="1.81640625" style="81" customWidth="1"/>
    <col min="2565" max="2566" width="7.81640625" style="81" customWidth="1"/>
    <col min="2567" max="2567" width="1.81640625" style="81" customWidth="1"/>
    <col min="2568" max="2568" width="6.81640625" style="81" customWidth="1"/>
    <col min="2569" max="2569" width="7.81640625" style="81" customWidth="1"/>
    <col min="2570" max="2570" width="1.81640625" style="81" customWidth="1"/>
    <col min="2571" max="2571" width="6.81640625" style="81" customWidth="1"/>
    <col min="2572" max="2572" width="7.81640625" style="81" customWidth="1"/>
    <col min="2573" max="2573" width="1.81640625" style="81" customWidth="1"/>
    <col min="2574" max="2574" width="6.81640625" style="81" customWidth="1"/>
    <col min="2575" max="2575" width="7.81640625" style="81" customWidth="1"/>
    <col min="2576" max="2576" width="1.81640625" style="81" customWidth="1"/>
    <col min="2577" max="2577" width="6.81640625" style="81" customWidth="1"/>
    <col min="2578" max="2578" width="7.81640625" style="81" customWidth="1"/>
    <col min="2579" max="2579" width="1.81640625" style="81" customWidth="1"/>
    <col min="2580" max="2580" width="6.81640625" style="81" customWidth="1"/>
    <col min="2581" max="2581" width="7.81640625" style="81" customWidth="1"/>
    <col min="2582" max="2582" width="2.1796875" style="81" customWidth="1"/>
    <col min="2583" max="2584" width="7.81640625" style="81" customWidth="1"/>
    <col min="2585" max="2585" width="1.81640625" style="81" customWidth="1"/>
    <col min="2586" max="2586" width="6.81640625" style="81" customWidth="1"/>
    <col min="2587" max="2587" width="7.81640625" style="81" customWidth="1"/>
    <col min="2588" max="2588" width="1.81640625" style="81" customWidth="1"/>
    <col min="2589" max="2816" width="9.1796875" style="81"/>
    <col min="2817" max="2817" width="11.1796875" style="81" customWidth="1"/>
    <col min="2818" max="2819" width="7.81640625" style="81" customWidth="1"/>
    <col min="2820" max="2820" width="1.81640625" style="81" customWidth="1"/>
    <col min="2821" max="2822" width="7.81640625" style="81" customWidth="1"/>
    <col min="2823" max="2823" width="1.81640625" style="81" customWidth="1"/>
    <col min="2824" max="2824" width="6.81640625" style="81" customWidth="1"/>
    <col min="2825" max="2825" width="7.81640625" style="81" customWidth="1"/>
    <col min="2826" max="2826" width="1.81640625" style="81" customWidth="1"/>
    <col min="2827" max="2827" width="6.81640625" style="81" customWidth="1"/>
    <col min="2828" max="2828" width="7.81640625" style="81" customWidth="1"/>
    <col min="2829" max="2829" width="1.81640625" style="81" customWidth="1"/>
    <col min="2830" max="2830" width="6.81640625" style="81" customWidth="1"/>
    <col min="2831" max="2831" width="7.81640625" style="81" customWidth="1"/>
    <col min="2832" max="2832" width="1.81640625" style="81" customWidth="1"/>
    <col min="2833" max="2833" width="6.81640625" style="81" customWidth="1"/>
    <col min="2834" max="2834" width="7.81640625" style="81" customWidth="1"/>
    <col min="2835" max="2835" width="1.81640625" style="81" customWidth="1"/>
    <col min="2836" max="2836" width="6.81640625" style="81" customWidth="1"/>
    <col min="2837" max="2837" width="7.81640625" style="81" customWidth="1"/>
    <col min="2838" max="2838" width="2.1796875" style="81" customWidth="1"/>
    <col min="2839" max="2840" width="7.81640625" style="81" customWidth="1"/>
    <col min="2841" max="2841" width="1.81640625" style="81" customWidth="1"/>
    <col min="2842" max="2842" width="6.81640625" style="81" customWidth="1"/>
    <col min="2843" max="2843" width="7.81640625" style="81" customWidth="1"/>
    <col min="2844" max="2844" width="1.81640625" style="81" customWidth="1"/>
    <col min="2845" max="3072" width="9.1796875" style="81"/>
    <col min="3073" max="3073" width="11.1796875" style="81" customWidth="1"/>
    <col min="3074" max="3075" width="7.81640625" style="81" customWidth="1"/>
    <col min="3076" max="3076" width="1.81640625" style="81" customWidth="1"/>
    <col min="3077" max="3078" width="7.81640625" style="81" customWidth="1"/>
    <col min="3079" max="3079" width="1.81640625" style="81" customWidth="1"/>
    <col min="3080" max="3080" width="6.81640625" style="81" customWidth="1"/>
    <col min="3081" max="3081" width="7.81640625" style="81" customWidth="1"/>
    <col min="3082" max="3082" width="1.81640625" style="81" customWidth="1"/>
    <col min="3083" max="3083" width="6.81640625" style="81" customWidth="1"/>
    <col min="3084" max="3084" width="7.81640625" style="81" customWidth="1"/>
    <col min="3085" max="3085" width="1.81640625" style="81" customWidth="1"/>
    <col min="3086" max="3086" width="6.81640625" style="81" customWidth="1"/>
    <col min="3087" max="3087" width="7.81640625" style="81" customWidth="1"/>
    <col min="3088" max="3088" width="1.81640625" style="81" customWidth="1"/>
    <col min="3089" max="3089" width="6.81640625" style="81" customWidth="1"/>
    <col min="3090" max="3090" width="7.81640625" style="81" customWidth="1"/>
    <col min="3091" max="3091" width="1.81640625" style="81" customWidth="1"/>
    <col min="3092" max="3092" width="6.81640625" style="81" customWidth="1"/>
    <col min="3093" max="3093" width="7.81640625" style="81" customWidth="1"/>
    <col min="3094" max="3094" width="2.1796875" style="81" customWidth="1"/>
    <col min="3095" max="3096" width="7.81640625" style="81" customWidth="1"/>
    <col min="3097" max="3097" width="1.81640625" style="81" customWidth="1"/>
    <col min="3098" max="3098" width="6.81640625" style="81" customWidth="1"/>
    <col min="3099" max="3099" width="7.81640625" style="81" customWidth="1"/>
    <col min="3100" max="3100" width="1.81640625" style="81" customWidth="1"/>
    <col min="3101" max="3328" width="9.1796875" style="81"/>
    <col min="3329" max="3329" width="11.1796875" style="81" customWidth="1"/>
    <col min="3330" max="3331" width="7.81640625" style="81" customWidth="1"/>
    <col min="3332" max="3332" width="1.81640625" style="81" customWidth="1"/>
    <col min="3333" max="3334" width="7.81640625" style="81" customWidth="1"/>
    <col min="3335" max="3335" width="1.81640625" style="81" customWidth="1"/>
    <col min="3336" max="3336" width="6.81640625" style="81" customWidth="1"/>
    <col min="3337" max="3337" width="7.81640625" style="81" customWidth="1"/>
    <col min="3338" max="3338" width="1.81640625" style="81" customWidth="1"/>
    <col min="3339" max="3339" width="6.81640625" style="81" customWidth="1"/>
    <col min="3340" max="3340" width="7.81640625" style="81" customWidth="1"/>
    <col min="3341" max="3341" width="1.81640625" style="81" customWidth="1"/>
    <col min="3342" max="3342" width="6.81640625" style="81" customWidth="1"/>
    <col min="3343" max="3343" width="7.81640625" style="81" customWidth="1"/>
    <col min="3344" max="3344" width="1.81640625" style="81" customWidth="1"/>
    <col min="3345" max="3345" width="6.81640625" style="81" customWidth="1"/>
    <col min="3346" max="3346" width="7.81640625" style="81" customWidth="1"/>
    <col min="3347" max="3347" width="1.81640625" style="81" customWidth="1"/>
    <col min="3348" max="3348" width="6.81640625" style="81" customWidth="1"/>
    <col min="3349" max="3349" width="7.81640625" style="81" customWidth="1"/>
    <col min="3350" max="3350" width="2.1796875" style="81" customWidth="1"/>
    <col min="3351" max="3352" width="7.81640625" style="81" customWidth="1"/>
    <col min="3353" max="3353" width="1.81640625" style="81" customWidth="1"/>
    <col min="3354" max="3354" width="6.81640625" style="81" customWidth="1"/>
    <col min="3355" max="3355" width="7.81640625" style="81" customWidth="1"/>
    <col min="3356" max="3356" width="1.81640625" style="81" customWidth="1"/>
    <col min="3357" max="3584" width="9.1796875" style="81"/>
    <col min="3585" max="3585" width="11.1796875" style="81" customWidth="1"/>
    <col min="3586" max="3587" width="7.81640625" style="81" customWidth="1"/>
    <col min="3588" max="3588" width="1.81640625" style="81" customWidth="1"/>
    <col min="3589" max="3590" width="7.81640625" style="81" customWidth="1"/>
    <col min="3591" max="3591" width="1.81640625" style="81" customWidth="1"/>
    <col min="3592" max="3592" width="6.81640625" style="81" customWidth="1"/>
    <col min="3593" max="3593" width="7.81640625" style="81" customWidth="1"/>
    <col min="3594" max="3594" width="1.81640625" style="81" customWidth="1"/>
    <col min="3595" max="3595" width="6.81640625" style="81" customWidth="1"/>
    <col min="3596" max="3596" width="7.81640625" style="81" customWidth="1"/>
    <col min="3597" max="3597" width="1.81640625" style="81" customWidth="1"/>
    <col min="3598" max="3598" width="6.81640625" style="81" customWidth="1"/>
    <col min="3599" max="3599" width="7.81640625" style="81" customWidth="1"/>
    <col min="3600" max="3600" width="1.81640625" style="81" customWidth="1"/>
    <col min="3601" max="3601" width="6.81640625" style="81" customWidth="1"/>
    <col min="3602" max="3602" width="7.81640625" style="81" customWidth="1"/>
    <col min="3603" max="3603" width="1.81640625" style="81" customWidth="1"/>
    <col min="3604" max="3604" width="6.81640625" style="81" customWidth="1"/>
    <col min="3605" max="3605" width="7.81640625" style="81" customWidth="1"/>
    <col min="3606" max="3606" width="2.1796875" style="81" customWidth="1"/>
    <col min="3607" max="3608" width="7.81640625" style="81" customWidth="1"/>
    <col min="3609" max="3609" width="1.81640625" style="81" customWidth="1"/>
    <col min="3610" max="3610" width="6.81640625" style="81" customWidth="1"/>
    <col min="3611" max="3611" width="7.81640625" style="81" customWidth="1"/>
    <col min="3612" max="3612" width="1.81640625" style="81" customWidth="1"/>
    <col min="3613" max="3840" width="9.1796875" style="81"/>
    <col min="3841" max="3841" width="11.1796875" style="81" customWidth="1"/>
    <col min="3842" max="3843" width="7.81640625" style="81" customWidth="1"/>
    <col min="3844" max="3844" width="1.81640625" style="81" customWidth="1"/>
    <col min="3845" max="3846" width="7.81640625" style="81" customWidth="1"/>
    <col min="3847" max="3847" width="1.81640625" style="81" customWidth="1"/>
    <col min="3848" max="3848" width="6.81640625" style="81" customWidth="1"/>
    <col min="3849" max="3849" width="7.81640625" style="81" customWidth="1"/>
    <col min="3850" max="3850" width="1.81640625" style="81" customWidth="1"/>
    <col min="3851" max="3851" width="6.81640625" style="81" customWidth="1"/>
    <col min="3852" max="3852" width="7.81640625" style="81" customWidth="1"/>
    <col min="3853" max="3853" width="1.81640625" style="81" customWidth="1"/>
    <col min="3854" max="3854" width="6.81640625" style="81" customWidth="1"/>
    <col min="3855" max="3855" width="7.81640625" style="81" customWidth="1"/>
    <col min="3856" max="3856" width="1.81640625" style="81" customWidth="1"/>
    <col min="3857" max="3857" width="6.81640625" style="81" customWidth="1"/>
    <col min="3858" max="3858" width="7.81640625" style="81" customWidth="1"/>
    <col min="3859" max="3859" width="1.81640625" style="81" customWidth="1"/>
    <col min="3860" max="3860" width="6.81640625" style="81" customWidth="1"/>
    <col min="3861" max="3861" width="7.81640625" style="81" customWidth="1"/>
    <col min="3862" max="3862" width="2.1796875" style="81" customWidth="1"/>
    <col min="3863" max="3864" width="7.81640625" style="81" customWidth="1"/>
    <col min="3865" max="3865" width="1.81640625" style="81" customWidth="1"/>
    <col min="3866" max="3866" width="6.81640625" style="81" customWidth="1"/>
    <col min="3867" max="3867" width="7.81640625" style="81" customWidth="1"/>
    <col min="3868" max="3868" width="1.81640625" style="81" customWidth="1"/>
    <col min="3869" max="4096" width="9.1796875" style="81"/>
    <col min="4097" max="4097" width="11.1796875" style="81" customWidth="1"/>
    <col min="4098" max="4099" width="7.81640625" style="81" customWidth="1"/>
    <col min="4100" max="4100" width="1.81640625" style="81" customWidth="1"/>
    <col min="4101" max="4102" width="7.81640625" style="81" customWidth="1"/>
    <col min="4103" max="4103" width="1.81640625" style="81" customWidth="1"/>
    <col min="4104" max="4104" width="6.81640625" style="81" customWidth="1"/>
    <col min="4105" max="4105" width="7.81640625" style="81" customWidth="1"/>
    <col min="4106" max="4106" width="1.81640625" style="81" customWidth="1"/>
    <col min="4107" max="4107" width="6.81640625" style="81" customWidth="1"/>
    <col min="4108" max="4108" width="7.81640625" style="81" customWidth="1"/>
    <col min="4109" max="4109" width="1.81640625" style="81" customWidth="1"/>
    <col min="4110" max="4110" width="6.81640625" style="81" customWidth="1"/>
    <col min="4111" max="4111" width="7.81640625" style="81" customWidth="1"/>
    <col min="4112" max="4112" width="1.81640625" style="81" customWidth="1"/>
    <col min="4113" max="4113" width="6.81640625" style="81" customWidth="1"/>
    <col min="4114" max="4114" width="7.81640625" style="81" customWidth="1"/>
    <col min="4115" max="4115" width="1.81640625" style="81" customWidth="1"/>
    <col min="4116" max="4116" width="6.81640625" style="81" customWidth="1"/>
    <col min="4117" max="4117" width="7.81640625" style="81" customWidth="1"/>
    <col min="4118" max="4118" width="2.1796875" style="81" customWidth="1"/>
    <col min="4119" max="4120" width="7.81640625" style="81" customWidth="1"/>
    <col min="4121" max="4121" width="1.81640625" style="81" customWidth="1"/>
    <col min="4122" max="4122" width="6.81640625" style="81" customWidth="1"/>
    <col min="4123" max="4123" width="7.81640625" style="81" customWidth="1"/>
    <col min="4124" max="4124" width="1.81640625" style="81" customWidth="1"/>
    <col min="4125" max="4352" width="9.1796875" style="81"/>
    <col min="4353" max="4353" width="11.1796875" style="81" customWidth="1"/>
    <col min="4354" max="4355" width="7.81640625" style="81" customWidth="1"/>
    <col min="4356" max="4356" width="1.81640625" style="81" customWidth="1"/>
    <col min="4357" max="4358" width="7.81640625" style="81" customWidth="1"/>
    <col min="4359" max="4359" width="1.81640625" style="81" customWidth="1"/>
    <col min="4360" max="4360" width="6.81640625" style="81" customWidth="1"/>
    <col min="4361" max="4361" width="7.81640625" style="81" customWidth="1"/>
    <col min="4362" max="4362" width="1.81640625" style="81" customWidth="1"/>
    <col min="4363" max="4363" width="6.81640625" style="81" customWidth="1"/>
    <col min="4364" max="4364" width="7.81640625" style="81" customWidth="1"/>
    <col min="4365" max="4365" width="1.81640625" style="81" customWidth="1"/>
    <col min="4366" max="4366" width="6.81640625" style="81" customWidth="1"/>
    <col min="4367" max="4367" width="7.81640625" style="81" customWidth="1"/>
    <col min="4368" max="4368" width="1.81640625" style="81" customWidth="1"/>
    <col min="4369" max="4369" width="6.81640625" style="81" customWidth="1"/>
    <col min="4370" max="4370" width="7.81640625" style="81" customWidth="1"/>
    <col min="4371" max="4371" width="1.81640625" style="81" customWidth="1"/>
    <col min="4372" max="4372" width="6.81640625" style="81" customWidth="1"/>
    <col min="4373" max="4373" width="7.81640625" style="81" customWidth="1"/>
    <col min="4374" max="4374" width="2.1796875" style="81" customWidth="1"/>
    <col min="4375" max="4376" width="7.81640625" style="81" customWidth="1"/>
    <col min="4377" max="4377" width="1.81640625" style="81" customWidth="1"/>
    <col min="4378" max="4378" width="6.81640625" style="81" customWidth="1"/>
    <col min="4379" max="4379" width="7.81640625" style="81" customWidth="1"/>
    <col min="4380" max="4380" width="1.81640625" style="81" customWidth="1"/>
    <col min="4381" max="4608" width="9.1796875" style="81"/>
    <col min="4609" max="4609" width="11.1796875" style="81" customWidth="1"/>
    <col min="4610" max="4611" width="7.81640625" style="81" customWidth="1"/>
    <col min="4612" max="4612" width="1.81640625" style="81" customWidth="1"/>
    <col min="4613" max="4614" width="7.81640625" style="81" customWidth="1"/>
    <col min="4615" max="4615" width="1.81640625" style="81" customWidth="1"/>
    <col min="4616" max="4616" width="6.81640625" style="81" customWidth="1"/>
    <col min="4617" max="4617" width="7.81640625" style="81" customWidth="1"/>
    <col min="4618" max="4618" width="1.81640625" style="81" customWidth="1"/>
    <col min="4619" max="4619" width="6.81640625" style="81" customWidth="1"/>
    <col min="4620" max="4620" width="7.81640625" style="81" customWidth="1"/>
    <col min="4621" max="4621" width="1.81640625" style="81" customWidth="1"/>
    <col min="4622" max="4622" width="6.81640625" style="81" customWidth="1"/>
    <col min="4623" max="4623" width="7.81640625" style="81" customWidth="1"/>
    <col min="4624" max="4624" width="1.81640625" style="81" customWidth="1"/>
    <col min="4625" max="4625" width="6.81640625" style="81" customWidth="1"/>
    <col min="4626" max="4626" width="7.81640625" style="81" customWidth="1"/>
    <col min="4627" max="4627" width="1.81640625" style="81" customWidth="1"/>
    <col min="4628" max="4628" width="6.81640625" style="81" customWidth="1"/>
    <col min="4629" max="4629" width="7.81640625" style="81" customWidth="1"/>
    <col min="4630" max="4630" width="2.1796875" style="81" customWidth="1"/>
    <col min="4631" max="4632" width="7.81640625" style="81" customWidth="1"/>
    <col min="4633" max="4633" width="1.81640625" style="81" customWidth="1"/>
    <col min="4634" max="4634" width="6.81640625" style="81" customWidth="1"/>
    <col min="4635" max="4635" width="7.81640625" style="81" customWidth="1"/>
    <col min="4636" max="4636" width="1.81640625" style="81" customWidth="1"/>
    <col min="4637" max="4864" width="9.1796875" style="81"/>
    <col min="4865" max="4865" width="11.1796875" style="81" customWidth="1"/>
    <col min="4866" max="4867" width="7.81640625" style="81" customWidth="1"/>
    <col min="4868" max="4868" width="1.81640625" style="81" customWidth="1"/>
    <col min="4869" max="4870" width="7.81640625" style="81" customWidth="1"/>
    <col min="4871" max="4871" width="1.81640625" style="81" customWidth="1"/>
    <col min="4872" max="4872" width="6.81640625" style="81" customWidth="1"/>
    <col min="4873" max="4873" width="7.81640625" style="81" customWidth="1"/>
    <col min="4874" max="4874" width="1.81640625" style="81" customWidth="1"/>
    <col min="4875" max="4875" width="6.81640625" style="81" customWidth="1"/>
    <col min="4876" max="4876" width="7.81640625" style="81" customWidth="1"/>
    <col min="4877" max="4877" width="1.81640625" style="81" customWidth="1"/>
    <col min="4878" max="4878" width="6.81640625" style="81" customWidth="1"/>
    <col min="4879" max="4879" width="7.81640625" style="81" customWidth="1"/>
    <col min="4880" max="4880" width="1.81640625" style="81" customWidth="1"/>
    <col min="4881" max="4881" width="6.81640625" style="81" customWidth="1"/>
    <col min="4882" max="4882" width="7.81640625" style="81" customWidth="1"/>
    <col min="4883" max="4883" width="1.81640625" style="81" customWidth="1"/>
    <col min="4884" max="4884" width="6.81640625" style="81" customWidth="1"/>
    <col min="4885" max="4885" width="7.81640625" style="81" customWidth="1"/>
    <col min="4886" max="4886" width="2.1796875" style="81" customWidth="1"/>
    <col min="4887" max="4888" width="7.81640625" style="81" customWidth="1"/>
    <col min="4889" max="4889" width="1.81640625" style="81" customWidth="1"/>
    <col min="4890" max="4890" width="6.81640625" style="81" customWidth="1"/>
    <col min="4891" max="4891" width="7.81640625" style="81" customWidth="1"/>
    <col min="4892" max="4892" width="1.81640625" style="81" customWidth="1"/>
    <col min="4893" max="5120" width="9.1796875" style="81"/>
    <col min="5121" max="5121" width="11.1796875" style="81" customWidth="1"/>
    <col min="5122" max="5123" width="7.81640625" style="81" customWidth="1"/>
    <col min="5124" max="5124" width="1.81640625" style="81" customWidth="1"/>
    <col min="5125" max="5126" width="7.81640625" style="81" customWidth="1"/>
    <col min="5127" max="5127" width="1.81640625" style="81" customWidth="1"/>
    <col min="5128" max="5128" width="6.81640625" style="81" customWidth="1"/>
    <col min="5129" max="5129" width="7.81640625" style="81" customWidth="1"/>
    <col min="5130" max="5130" width="1.81640625" style="81" customWidth="1"/>
    <col min="5131" max="5131" width="6.81640625" style="81" customWidth="1"/>
    <col min="5132" max="5132" width="7.81640625" style="81" customWidth="1"/>
    <col min="5133" max="5133" width="1.81640625" style="81" customWidth="1"/>
    <col min="5134" max="5134" width="6.81640625" style="81" customWidth="1"/>
    <col min="5135" max="5135" width="7.81640625" style="81" customWidth="1"/>
    <col min="5136" max="5136" width="1.81640625" style="81" customWidth="1"/>
    <col min="5137" max="5137" width="6.81640625" style="81" customWidth="1"/>
    <col min="5138" max="5138" width="7.81640625" style="81" customWidth="1"/>
    <col min="5139" max="5139" width="1.81640625" style="81" customWidth="1"/>
    <col min="5140" max="5140" width="6.81640625" style="81" customWidth="1"/>
    <col min="5141" max="5141" width="7.81640625" style="81" customWidth="1"/>
    <col min="5142" max="5142" width="2.1796875" style="81" customWidth="1"/>
    <col min="5143" max="5144" width="7.81640625" style="81" customWidth="1"/>
    <col min="5145" max="5145" width="1.81640625" style="81" customWidth="1"/>
    <col min="5146" max="5146" width="6.81640625" style="81" customWidth="1"/>
    <col min="5147" max="5147" width="7.81640625" style="81" customWidth="1"/>
    <col min="5148" max="5148" width="1.81640625" style="81" customWidth="1"/>
    <col min="5149" max="5376" width="9.1796875" style="81"/>
    <col min="5377" max="5377" width="11.1796875" style="81" customWidth="1"/>
    <col min="5378" max="5379" width="7.81640625" style="81" customWidth="1"/>
    <col min="5380" max="5380" width="1.81640625" style="81" customWidth="1"/>
    <col min="5381" max="5382" width="7.81640625" style="81" customWidth="1"/>
    <col min="5383" max="5383" width="1.81640625" style="81" customWidth="1"/>
    <col min="5384" max="5384" width="6.81640625" style="81" customWidth="1"/>
    <col min="5385" max="5385" width="7.81640625" style="81" customWidth="1"/>
    <col min="5386" max="5386" width="1.81640625" style="81" customWidth="1"/>
    <col min="5387" max="5387" width="6.81640625" style="81" customWidth="1"/>
    <col min="5388" max="5388" width="7.81640625" style="81" customWidth="1"/>
    <col min="5389" max="5389" width="1.81640625" style="81" customWidth="1"/>
    <col min="5390" max="5390" width="6.81640625" style="81" customWidth="1"/>
    <col min="5391" max="5391" width="7.81640625" style="81" customWidth="1"/>
    <col min="5392" max="5392" width="1.81640625" style="81" customWidth="1"/>
    <col min="5393" max="5393" width="6.81640625" style="81" customWidth="1"/>
    <col min="5394" max="5394" width="7.81640625" style="81" customWidth="1"/>
    <col min="5395" max="5395" width="1.81640625" style="81" customWidth="1"/>
    <col min="5396" max="5396" width="6.81640625" style="81" customWidth="1"/>
    <col min="5397" max="5397" width="7.81640625" style="81" customWidth="1"/>
    <col min="5398" max="5398" width="2.1796875" style="81" customWidth="1"/>
    <col min="5399" max="5400" width="7.81640625" style="81" customWidth="1"/>
    <col min="5401" max="5401" width="1.81640625" style="81" customWidth="1"/>
    <col min="5402" max="5402" width="6.81640625" style="81" customWidth="1"/>
    <col min="5403" max="5403" width="7.81640625" style="81" customWidth="1"/>
    <col min="5404" max="5404" width="1.81640625" style="81" customWidth="1"/>
    <col min="5405" max="5632" width="9.1796875" style="81"/>
    <col min="5633" max="5633" width="11.1796875" style="81" customWidth="1"/>
    <col min="5634" max="5635" width="7.81640625" style="81" customWidth="1"/>
    <col min="5636" max="5636" width="1.81640625" style="81" customWidth="1"/>
    <col min="5637" max="5638" width="7.81640625" style="81" customWidth="1"/>
    <col min="5639" max="5639" width="1.81640625" style="81" customWidth="1"/>
    <col min="5640" max="5640" width="6.81640625" style="81" customWidth="1"/>
    <col min="5641" max="5641" width="7.81640625" style="81" customWidth="1"/>
    <col min="5642" max="5642" width="1.81640625" style="81" customWidth="1"/>
    <col min="5643" max="5643" width="6.81640625" style="81" customWidth="1"/>
    <col min="5644" max="5644" width="7.81640625" style="81" customWidth="1"/>
    <col min="5645" max="5645" width="1.81640625" style="81" customWidth="1"/>
    <col min="5646" max="5646" width="6.81640625" style="81" customWidth="1"/>
    <col min="5647" max="5647" width="7.81640625" style="81" customWidth="1"/>
    <col min="5648" max="5648" width="1.81640625" style="81" customWidth="1"/>
    <col min="5649" max="5649" width="6.81640625" style="81" customWidth="1"/>
    <col min="5650" max="5650" width="7.81640625" style="81" customWidth="1"/>
    <col min="5651" max="5651" width="1.81640625" style="81" customWidth="1"/>
    <col min="5652" max="5652" width="6.81640625" style="81" customWidth="1"/>
    <col min="5653" max="5653" width="7.81640625" style="81" customWidth="1"/>
    <col min="5654" max="5654" width="2.1796875" style="81" customWidth="1"/>
    <col min="5655" max="5656" width="7.81640625" style="81" customWidth="1"/>
    <col min="5657" max="5657" width="1.81640625" style="81" customWidth="1"/>
    <col min="5658" max="5658" width="6.81640625" style="81" customWidth="1"/>
    <col min="5659" max="5659" width="7.81640625" style="81" customWidth="1"/>
    <col min="5660" max="5660" width="1.81640625" style="81" customWidth="1"/>
    <col min="5661" max="5888" width="9.1796875" style="81"/>
    <col min="5889" max="5889" width="11.1796875" style="81" customWidth="1"/>
    <col min="5890" max="5891" width="7.81640625" style="81" customWidth="1"/>
    <col min="5892" max="5892" width="1.81640625" style="81" customWidth="1"/>
    <col min="5893" max="5894" width="7.81640625" style="81" customWidth="1"/>
    <col min="5895" max="5895" width="1.81640625" style="81" customWidth="1"/>
    <col min="5896" max="5896" width="6.81640625" style="81" customWidth="1"/>
    <col min="5897" max="5897" width="7.81640625" style="81" customWidth="1"/>
    <col min="5898" max="5898" width="1.81640625" style="81" customWidth="1"/>
    <col min="5899" max="5899" width="6.81640625" style="81" customWidth="1"/>
    <col min="5900" max="5900" width="7.81640625" style="81" customWidth="1"/>
    <col min="5901" max="5901" width="1.81640625" style="81" customWidth="1"/>
    <col min="5902" max="5902" width="6.81640625" style="81" customWidth="1"/>
    <col min="5903" max="5903" width="7.81640625" style="81" customWidth="1"/>
    <col min="5904" max="5904" width="1.81640625" style="81" customWidth="1"/>
    <col min="5905" max="5905" width="6.81640625" style="81" customWidth="1"/>
    <col min="5906" max="5906" width="7.81640625" style="81" customWidth="1"/>
    <col min="5907" max="5907" width="1.81640625" style="81" customWidth="1"/>
    <col min="5908" max="5908" width="6.81640625" style="81" customWidth="1"/>
    <col min="5909" max="5909" width="7.81640625" style="81" customWidth="1"/>
    <col min="5910" max="5910" width="2.1796875" style="81" customWidth="1"/>
    <col min="5911" max="5912" width="7.81640625" style="81" customWidth="1"/>
    <col min="5913" max="5913" width="1.81640625" style="81" customWidth="1"/>
    <col min="5914" max="5914" width="6.81640625" style="81" customWidth="1"/>
    <col min="5915" max="5915" width="7.81640625" style="81" customWidth="1"/>
    <col min="5916" max="5916" width="1.81640625" style="81" customWidth="1"/>
    <col min="5917" max="6144" width="9.1796875" style="81"/>
    <col min="6145" max="6145" width="11.1796875" style="81" customWidth="1"/>
    <col min="6146" max="6147" width="7.81640625" style="81" customWidth="1"/>
    <col min="6148" max="6148" width="1.81640625" style="81" customWidth="1"/>
    <col min="6149" max="6150" width="7.81640625" style="81" customWidth="1"/>
    <col min="6151" max="6151" width="1.81640625" style="81" customWidth="1"/>
    <col min="6152" max="6152" width="6.81640625" style="81" customWidth="1"/>
    <col min="6153" max="6153" width="7.81640625" style="81" customWidth="1"/>
    <col min="6154" max="6154" width="1.81640625" style="81" customWidth="1"/>
    <col min="6155" max="6155" width="6.81640625" style="81" customWidth="1"/>
    <col min="6156" max="6156" width="7.81640625" style="81" customWidth="1"/>
    <col min="6157" max="6157" width="1.81640625" style="81" customWidth="1"/>
    <col min="6158" max="6158" width="6.81640625" style="81" customWidth="1"/>
    <col min="6159" max="6159" width="7.81640625" style="81" customWidth="1"/>
    <col min="6160" max="6160" width="1.81640625" style="81" customWidth="1"/>
    <col min="6161" max="6161" width="6.81640625" style="81" customWidth="1"/>
    <col min="6162" max="6162" width="7.81640625" style="81" customWidth="1"/>
    <col min="6163" max="6163" width="1.81640625" style="81" customWidth="1"/>
    <col min="6164" max="6164" width="6.81640625" style="81" customWidth="1"/>
    <col min="6165" max="6165" width="7.81640625" style="81" customWidth="1"/>
    <col min="6166" max="6166" width="2.1796875" style="81" customWidth="1"/>
    <col min="6167" max="6168" width="7.81640625" style="81" customWidth="1"/>
    <col min="6169" max="6169" width="1.81640625" style="81" customWidth="1"/>
    <col min="6170" max="6170" width="6.81640625" style="81" customWidth="1"/>
    <col min="6171" max="6171" width="7.81640625" style="81" customWidth="1"/>
    <col min="6172" max="6172" width="1.81640625" style="81" customWidth="1"/>
    <col min="6173" max="6400" width="9.1796875" style="81"/>
    <col min="6401" max="6401" width="11.1796875" style="81" customWidth="1"/>
    <col min="6402" max="6403" width="7.81640625" style="81" customWidth="1"/>
    <col min="6404" max="6404" width="1.81640625" style="81" customWidth="1"/>
    <col min="6405" max="6406" width="7.81640625" style="81" customWidth="1"/>
    <col min="6407" max="6407" width="1.81640625" style="81" customWidth="1"/>
    <col min="6408" max="6408" width="6.81640625" style="81" customWidth="1"/>
    <col min="6409" max="6409" width="7.81640625" style="81" customWidth="1"/>
    <col min="6410" max="6410" width="1.81640625" style="81" customWidth="1"/>
    <col min="6411" max="6411" width="6.81640625" style="81" customWidth="1"/>
    <col min="6412" max="6412" width="7.81640625" style="81" customWidth="1"/>
    <col min="6413" max="6413" width="1.81640625" style="81" customWidth="1"/>
    <col min="6414" max="6414" width="6.81640625" style="81" customWidth="1"/>
    <col min="6415" max="6415" width="7.81640625" style="81" customWidth="1"/>
    <col min="6416" max="6416" width="1.81640625" style="81" customWidth="1"/>
    <col min="6417" max="6417" width="6.81640625" style="81" customWidth="1"/>
    <col min="6418" max="6418" width="7.81640625" style="81" customWidth="1"/>
    <col min="6419" max="6419" width="1.81640625" style="81" customWidth="1"/>
    <col min="6420" max="6420" width="6.81640625" style="81" customWidth="1"/>
    <col min="6421" max="6421" width="7.81640625" style="81" customWidth="1"/>
    <col min="6422" max="6422" width="2.1796875" style="81" customWidth="1"/>
    <col min="6423" max="6424" width="7.81640625" style="81" customWidth="1"/>
    <col min="6425" max="6425" width="1.81640625" style="81" customWidth="1"/>
    <col min="6426" max="6426" width="6.81640625" style="81" customWidth="1"/>
    <col min="6427" max="6427" width="7.81640625" style="81" customWidth="1"/>
    <col min="6428" max="6428" width="1.81640625" style="81" customWidth="1"/>
    <col min="6429" max="6656" width="9.1796875" style="81"/>
    <col min="6657" max="6657" width="11.1796875" style="81" customWidth="1"/>
    <col min="6658" max="6659" width="7.81640625" style="81" customWidth="1"/>
    <col min="6660" max="6660" width="1.81640625" style="81" customWidth="1"/>
    <col min="6661" max="6662" width="7.81640625" style="81" customWidth="1"/>
    <col min="6663" max="6663" width="1.81640625" style="81" customWidth="1"/>
    <col min="6664" max="6664" width="6.81640625" style="81" customWidth="1"/>
    <col min="6665" max="6665" width="7.81640625" style="81" customWidth="1"/>
    <col min="6666" max="6666" width="1.81640625" style="81" customWidth="1"/>
    <col min="6667" max="6667" width="6.81640625" style="81" customWidth="1"/>
    <col min="6668" max="6668" width="7.81640625" style="81" customWidth="1"/>
    <col min="6669" max="6669" width="1.81640625" style="81" customWidth="1"/>
    <col min="6670" max="6670" width="6.81640625" style="81" customWidth="1"/>
    <col min="6671" max="6671" width="7.81640625" style="81" customWidth="1"/>
    <col min="6672" max="6672" width="1.81640625" style="81" customWidth="1"/>
    <col min="6673" max="6673" width="6.81640625" style="81" customWidth="1"/>
    <col min="6674" max="6674" width="7.81640625" style="81" customWidth="1"/>
    <col min="6675" max="6675" width="1.81640625" style="81" customWidth="1"/>
    <col min="6676" max="6676" width="6.81640625" style="81" customWidth="1"/>
    <col min="6677" max="6677" width="7.81640625" style="81" customWidth="1"/>
    <col min="6678" max="6678" width="2.1796875" style="81" customWidth="1"/>
    <col min="6679" max="6680" width="7.81640625" style="81" customWidth="1"/>
    <col min="6681" max="6681" width="1.81640625" style="81" customWidth="1"/>
    <col min="6682" max="6682" width="6.81640625" style="81" customWidth="1"/>
    <col min="6683" max="6683" width="7.81640625" style="81" customWidth="1"/>
    <col min="6684" max="6684" width="1.81640625" style="81" customWidth="1"/>
    <col min="6685" max="6912" width="9.1796875" style="81"/>
    <col min="6913" max="6913" width="11.1796875" style="81" customWidth="1"/>
    <col min="6914" max="6915" width="7.81640625" style="81" customWidth="1"/>
    <col min="6916" max="6916" width="1.81640625" style="81" customWidth="1"/>
    <col min="6917" max="6918" width="7.81640625" style="81" customWidth="1"/>
    <col min="6919" max="6919" width="1.81640625" style="81" customWidth="1"/>
    <col min="6920" max="6920" width="6.81640625" style="81" customWidth="1"/>
    <col min="6921" max="6921" width="7.81640625" style="81" customWidth="1"/>
    <col min="6922" max="6922" width="1.81640625" style="81" customWidth="1"/>
    <col min="6923" max="6923" width="6.81640625" style="81" customWidth="1"/>
    <col min="6924" max="6924" width="7.81640625" style="81" customWidth="1"/>
    <col min="6925" max="6925" width="1.81640625" style="81" customWidth="1"/>
    <col min="6926" max="6926" width="6.81640625" style="81" customWidth="1"/>
    <col min="6927" max="6927" width="7.81640625" style="81" customWidth="1"/>
    <col min="6928" max="6928" width="1.81640625" style="81" customWidth="1"/>
    <col min="6929" max="6929" width="6.81640625" style="81" customWidth="1"/>
    <col min="6930" max="6930" width="7.81640625" style="81" customWidth="1"/>
    <col min="6931" max="6931" width="1.81640625" style="81" customWidth="1"/>
    <col min="6932" max="6932" width="6.81640625" style="81" customWidth="1"/>
    <col min="6933" max="6933" width="7.81640625" style="81" customWidth="1"/>
    <col min="6934" max="6934" width="2.1796875" style="81" customWidth="1"/>
    <col min="6935" max="6936" width="7.81640625" style="81" customWidth="1"/>
    <col min="6937" max="6937" width="1.81640625" style="81" customWidth="1"/>
    <col min="6938" max="6938" width="6.81640625" style="81" customWidth="1"/>
    <col min="6939" max="6939" width="7.81640625" style="81" customWidth="1"/>
    <col min="6940" max="6940" width="1.81640625" style="81" customWidth="1"/>
    <col min="6941" max="7168" width="9.1796875" style="81"/>
    <col min="7169" max="7169" width="11.1796875" style="81" customWidth="1"/>
    <col min="7170" max="7171" width="7.81640625" style="81" customWidth="1"/>
    <col min="7172" max="7172" width="1.81640625" style="81" customWidth="1"/>
    <col min="7173" max="7174" width="7.81640625" style="81" customWidth="1"/>
    <col min="7175" max="7175" width="1.81640625" style="81" customWidth="1"/>
    <col min="7176" max="7176" width="6.81640625" style="81" customWidth="1"/>
    <col min="7177" max="7177" width="7.81640625" style="81" customWidth="1"/>
    <col min="7178" max="7178" width="1.81640625" style="81" customWidth="1"/>
    <col min="7179" max="7179" width="6.81640625" style="81" customWidth="1"/>
    <col min="7180" max="7180" width="7.81640625" style="81" customWidth="1"/>
    <col min="7181" max="7181" width="1.81640625" style="81" customWidth="1"/>
    <col min="7182" max="7182" width="6.81640625" style="81" customWidth="1"/>
    <col min="7183" max="7183" width="7.81640625" style="81" customWidth="1"/>
    <col min="7184" max="7184" width="1.81640625" style="81" customWidth="1"/>
    <col min="7185" max="7185" width="6.81640625" style="81" customWidth="1"/>
    <col min="7186" max="7186" width="7.81640625" style="81" customWidth="1"/>
    <col min="7187" max="7187" width="1.81640625" style="81" customWidth="1"/>
    <col min="7188" max="7188" width="6.81640625" style="81" customWidth="1"/>
    <col min="7189" max="7189" width="7.81640625" style="81" customWidth="1"/>
    <col min="7190" max="7190" width="2.1796875" style="81" customWidth="1"/>
    <col min="7191" max="7192" width="7.81640625" style="81" customWidth="1"/>
    <col min="7193" max="7193" width="1.81640625" style="81" customWidth="1"/>
    <col min="7194" max="7194" width="6.81640625" style="81" customWidth="1"/>
    <col min="7195" max="7195" width="7.81640625" style="81" customWidth="1"/>
    <col min="7196" max="7196" width="1.81640625" style="81" customWidth="1"/>
    <col min="7197" max="7424" width="9.1796875" style="81"/>
    <col min="7425" max="7425" width="11.1796875" style="81" customWidth="1"/>
    <col min="7426" max="7427" width="7.81640625" style="81" customWidth="1"/>
    <col min="7428" max="7428" width="1.81640625" style="81" customWidth="1"/>
    <col min="7429" max="7430" width="7.81640625" style="81" customWidth="1"/>
    <col min="7431" max="7431" width="1.81640625" style="81" customWidth="1"/>
    <col min="7432" max="7432" width="6.81640625" style="81" customWidth="1"/>
    <col min="7433" max="7433" width="7.81640625" style="81" customWidth="1"/>
    <col min="7434" max="7434" width="1.81640625" style="81" customWidth="1"/>
    <col min="7435" max="7435" width="6.81640625" style="81" customWidth="1"/>
    <col min="7436" max="7436" width="7.81640625" style="81" customWidth="1"/>
    <col min="7437" max="7437" width="1.81640625" style="81" customWidth="1"/>
    <col min="7438" max="7438" width="6.81640625" style="81" customWidth="1"/>
    <col min="7439" max="7439" width="7.81640625" style="81" customWidth="1"/>
    <col min="7440" max="7440" width="1.81640625" style="81" customWidth="1"/>
    <col min="7441" max="7441" width="6.81640625" style="81" customWidth="1"/>
    <col min="7442" max="7442" width="7.81640625" style="81" customWidth="1"/>
    <col min="7443" max="7443" width="1.81640625" style="81" customWidth="1"/>
    <col min="7444" max="7444" width="6.81640625" style="81" customWidth="1"/>
    <col min="7445" max="7445" width="7.81640625" style="81" customWidth="1"/>
    <col min="7446" max="7446" width="2.1796875" style="81" customWidth="1"/>
    <col min="7447" max="7448" width="7.81640625" style="81" customWidth="1"/>
    <col min="7449" max="7449" width="1.81640625" style="81" customWidth="1"/>
    <col min="7450" max="7450" width="6.81640625" style="81" customWidth="1"/>
    <col min="7451" max="7451" width="7.81640625" style="81" customWidth="1"/>
    <col min="7452" max="7452" width="1.81640625" style="81" customWidth="1"/>
    <col min="7453" max="7680" width="9.1796875" style="81"/>
    <col min="7681" max="7681" width="11.1796875" style="81" customWidth="1"/>
    <col min="7682" max="7683" width="7.81640625" style="81" customWidth="1"/>
    <col min="7684" max="7684" width="1.81640625" style="81" customWidth="1"/>
    <col min="7685" max="7686" width="7.81640625" style="81" customWidth="1"/>
    <col min="7687" max="7687" width="1.81640625" style="81" customWidth="1"/>
    <col min="7688" max="7688" width="6.81640625" style="81" customWidth="1"/>
    <col min="7689" max="7689" width="7.81640625" style="81" customWidth="1"/>
    <col min="7690" max="7690" width="1.81640625" style="81" customWidth="1"/>
    <col min="7691" max="7691" width="6.81640625" style="81" customWidth="1"/>
    <col min="7692" max="7692" width="7.81640625" style="81" customWidth="1"/>
    <col min="7693" max="7693" width="1.81640625" style="81" customWidth="1"/>
    <col min="7694" max="7694" width="6.81640625" style="81" customWidth="1"/>
    <col min="7695" max="7695" width="7.81640625" style="81" customWidth="1"/>
    <col min="7696" max="7696" width="1.81640625" style="81" customWidth="1"/>
    <col min="7697" max="7697" width="6.81640625" style="81" customWidth="1"/>
    <col min="7698" max="7698" width="7.81640625" style="81" customWidth="1"/>
    <col min="7699" max="7699" width="1.81640625" style="81" customWidth="1"/>
    <col min="7700" max="7700" width="6.81640625" style="81" customWidth="1"/>
    <col min="7701" max="7701" width="7.81640625" style="81" customWidth="1"/>
    <col min="7702" max="7702" width="2.1796875" style="81" customWidth="1"/>
    <col min="7703" max="7704" width="7.81640625" style="81" customWidth="1"/>
    <col min="7705" max="7705" width="1.81640625" style="81" customWidth="1"/>
    <col min="7706" max="7706" width="6.81640625" style="81" customWidth="1"/>
    <col min="7707" max="7707" width="7.81640625" style="81" customWidth="1"/>
    <col min="7708" max="7708" width="1.81640625" style="81" customWidth="1"/>
    <col min="7709" max="7936" width="9.1796875" style="81"/>
    <col min="7937" max="7937" width="11.1796875" style="81" customWidth="1"/>
    <col min="7938" max="7939" width="7.81640625" style="81" customWidth="1"/>
    <col min="7940" max="7940" width="1.81640625" style="81" customWidth="1"/>
    <col min="7941" max="7942" width="7.81640625" style="81" customWidth="1"/>
    <col min="7943" max="7943" width="1.81640625" style="81" customWidth="1"/>
    <col min="7944" max="7944" width="6.81640625" style="81" customWidth="1"/>
    <col min="7945" max="7945" width="7.81640625" style="81" customWidth="1"/>
    <col min="7946" max="7946" width="1.81640625" style="81" customWidth="1"/>
    <col min="7947" max="7947" width="6.81640625" style="81" customWidth="1"/>
    <col min="7948" max="7948" width="7.81640625" style="81" customWidth="1"/>
    <col min="7949" max="7949" width="1.81640625" style="81" customWidth="1"/>
    <col min="7950" max="7950" width="6.81640625" style="81" customWidth="1"/>
    <col min="7951" max="7951" width="7.81640625" style="81" customWidth="1"/>
    <col min="7952" max="7952" width="1.81640625" style="81" customWidth="1"/>
    <col min="7953" max="7953" width="6.81640625" style="81" customWidth="1"/>
    <col min="7954" max="7954" width="7.81640625" style="81" customWidth="1"/>
    <col min="7955" max="7955" width="1.81640625" style="81" customWidth="1"/>
    <col min="7956" max="7956" width="6.81640625" style="81" customWidth="1"/>
    <col min="7957" max="7957" width="7.81640625" style="81" customWidth="1"/>
    <col min="7958" max="7958" width="2.1796875" style="81" customWidth="1"/>
    <col min="7959" max="7960" width="7.81640625" style="81" customWidth="1"/>
    <col min="7961" max="7961" width="1.81640625" style="81" customWidth="1"/>
    <col min="7962" max="7962" width="6.81640625" style="81" customWidth="1"/>
    <col min="7963" max="7963" width="7.81640625" style="81" customWidth="1"/>
    <col min="7964" max="7964" width="1.81640625" style="81" customWidth="1"/>
    <col min="7965" max="8192" width="9.1796875" style="81"/>
    <col min="8193" max="8193" width="11.1796875" style="81" customWidth="1"/>
    <col min="8194" max="8195" width="7.81640625" style="81" customWidth="1"/>
    <col min="8196" max="8196" width="1.81640625" style="81" customWidth="1"/>
    <col min="8197" max="8198" width="7.81640625" style="81" customWidth="1"/>
    <col min="8199" max="8199" width="1.81640625" style="81" customWidth="1"/>
    <col min="8200" max="8200" width="6.81640625" style="81" customWidth="1"/>
    <col min="8201" max="8201" width="7.81640625" style="81" customWidth="1"/>
    <col min="8202" max="8202" width="1.81640625" style="81" customWidth="1"/>
    <col min="8203" max="8203" width="6.81640625" style="81" customWidth="1"/>
    <col min="8204" max="8204" width="7.81640625" style="81" customWidth="1"/>
    <col min="8205" max="8205" width="1.81640625" style="81" customWidth="1"/>
    <col min="8206" max="8206" width="6.81640625" style="81" customWidth="1"/>
    <col min="8207" max="8207" width="7.81640625" style="81" customWidth="1"/>
    <col min="8208" max="8208" width="1.81640625" style="81" customWidth="1"/>
    <col min="8209" max="8209" width="6.81640625" style="81" customWidth="1"/>
    <col min="8210" max="8210" width="7.81640625" style="81" customWidth="1"/>
    <col min="8211" max="8211" width="1.81640625" style="81" customWidth="1"/>
    <col min="8212" max="8212" width="6.81640625" style="81" customWidth="1"/>
    <col min="8213" max="8213" width="7.81640625" style="81" customWidth="1"/>
    <col min="8214" max="8214" width="2.1796875" style="81" customWidth="1"/>
    <col min="8215" max="8216" width="7.81640625" style="81" customWidth="1"/>
    <col min="8217" max="8217" width="1.81640625" style="81" customWidth="1"/>
    <col min="8218" max="8218" width="6.81640625" style="81" customWidth="1"/>
    <col min="8219" max="8219" width="7.81640625" style="81" customWidth="1"/>
    <col min="8220" max="8220" width="1.81640625" style="81" customWidth="1"/>
    <col min="8221" max="8448" width="9.1796875" style="81"/>
    <col min="8449" max="8449" width="11.1796875" style="81" customWidth="1"/>
    <col min="8450" max="8451" width="7.81640625" style="81" customWidth="1"/>
    <col min="8452" max="8452" width="1.81640625" style="81" customWidth="1"/>
    <col min="8453" max="8454" width="7.81640625" style="81" customWidth="1"/>
    <col min="8455" max="8455" width="1.81640625" style="81" customWidth="1"/>
    <col min="8456" max="8456" width="6.81640625" style="81" customWidth="1"/>
    <col min="8457" max="8457" width="7.81640625" style="81" customWidth="1"/>
    <col min="8458" max="8458" width="1.81640625" style="81" customWidth="1"/>
    <col min="8459" max="8459" width="6.81640625" style="81" customWidth="1"/>
    <col min="8460" max="8460" width="7.81640625" style="81" customWidth="1"/>
    <col min="8461" max="8461" width="1.81640625" style="81" customWidth="1"/>
    <col min="8462" max="8462" width="6.81640625" style="81" customWidth="1"/>
    <col min="8463" max="8463" width="7.81640625" style="81" customWidth="1"/>
    <col min="8464" max="8464" width="1.81640625" style="81" customWidth="1"/>
    <col min="8465" max="8465" width="6.81640625" style="81" customWidth="1"/>
    <col min="8466" max="8466" width="7.81640625" style="81" customWidth="1"/>
    <col min="8467" max="8467" width="1.81640625" style="81" customWidth="1"/>
    <col min="8468" max="8468" width="6.81640625" style="81" customWidth="1"/>
    <col min="8469" max="8469" width="7.81640625" style="81" customWidth="1"/>
    <col min="8470" max="8470" width="2.1796875" style="81" customWidth="1"/>
    <col min="8471" max="8472" width="7.81640625" style="81" customWidth="1"/>
    <col min="8473" max="8473" width="1.81640625" style="81" customWidth="1"/>
    <col min="8474" max="8474" width="6.81640625" style="81" customWidth="1"/>
    <col min="8475" max="8475" width="7.81640625" style="81" customWidth="1"/>
    <col min="8476" max="8476" width="1.81640625" style="81" customWidth="1"/>
    <col min="8477" max="8704" width="9.1796875" style="81"/>
    <col min="8705" max="8705" width="11.1796875" style="81" customWidth="1"/>
    <col min="8706" max="8707" width="7.81640625" style="81" customWidth="1"/>
    <col min="8708" max="8708" width="1.81640625" style="81" customWidth="1"/>
    <col min="8709" max="8710" width="7.81640625" style="81" customWidth="1"/>
    <col min="8711" max="8711" width="1.81640625" style="81" customWidth="1"/>
    <col min="8712" max="8712" width="6.81640625" style="81" customWidth="1"/>
    <col min="8713" max="8713" width="7.81640625" style="81" customWidth="1"/>
    <col min="8714" max="8714" width="1.81640625" style="81" customWidth="1"/>
    <col min="8715" max="8715" width="6.81640625" style="81" customWidth="1"/>
    <col min="8716" max="8716" width="7.81640625" style="81" customWidth="1"/>
    <col min="8717" max="8717" width="1.81640625" style="81" customWidth="1"/>
    <col min="8718" max="8718" width="6.81640625" style="81" customWidth="1"/>
    <col min="8719" max="8719" width="7.81640625" style="81" customWidth="1"/>
    <col min="8720" max="8720" width="1.81640625" style="81" customWidth="1"/>
    <col min="8721" max="8721" width="6.81640625" style="81" customWidth="1"/>
    <col min="8722" max="8722" width="7.81640625" style="81" customWidth="1"/>
    <col min="8723" max="8723" width="1.81640625" style="81" customWidth="1"/>
    <col min="8724" max="8724" width="6.81640625" style="81" customWidth="1"/>
    <col min="8725" max="8725" width="7.81640625" style="81" customWidth="1"/>
    <col min="8726" max="8726" width="2.1796875" style="81" customWidth="1"/>
    <col min="8727" max="8728" width="7.81640625" style="81" customWidth="1"/>
    <col min="8729" max="8729" width="1.81640625" style="81" customWidth="1"/>
    <col min="8730" max="8730" width="6.81640625" style="81" customWidth="1"/>
    <col min="8731" max="8731" width="7.81640625" style="81" customWidth="1"/>
    <col min="8732" max="8732" width="1.81640625" style="81" customWidth="1"/>
    <col min="8733" max="8960" width="9.1796875" style="81"/>
    <col min="8961" max="8961" width="11.1796875" style="81" customWidth="1"/>
    <col min="8962" max="8963" width="7.81640625" style="81" customWidth="1"/>
    <col min="8964" max="8964" width="1.81640625" style="81" customWidth="1"/>
    <col min="8965" max="8966" width="7.81640625" style="81" customWidth="1"/>
    <col min="8967" max="8967" width="1.81640625" style="81" customWidth="1"/>
    <col min="8968" max="8968" width="6.81640625" style="81" customWidth="1"/>
    <col min="8969" max="8969" width="7.81640625" style="81" customWidth="1"/>
    <col min="8970" max="8970" width="1.81640625" style="81" customWidth="1"/>
    <col min="8971" max="8971" width="6.81640625" style="81" customWidth="1"/>
    <col min="8972" max="8972" width="7.81640625" style="81" customWidth="1"/>
    <col min="8973" max="8973" width="1.81640625" style="81" customWidth="1"/>
    <col min="8974" max="8974" width="6.81640625" style="81" customWidth="1"/>
    <col min="8975" max="8975" width="7.81640625" style="81" customWidth="1"/>
    <col min="8976" max="8976" width="1.81640625" style="81" customWidth="1"/>
    <col min="8977" max="8977" width="6.81640625" style="81" customWidth="1"/>
    <col min="8978" max="8978" width="7.81640625" style="81" customWidth="1"/>
    <col min="8979" max="8979" width="1.81640625" style="81" customWidth="1"/>
    <col min="8980" max="8980" width="6.81640625" style="81" customWidth="1"/>
    <col min="8981" max="8981" width="7.81640625" style="81" customWidth="1"/>
    <col min="8982" max="8982" width="2.1796875" style="81" customWidth="1"/>
    <col min="8983" max="8984" width="7.81640625" style="81" customWidth="1"/>
    <col min="8985" max="8985" width="1.81640625" style="81" customWidth="1"/>
    <col min="8986" max="8986" width="6.81640625" style="81" customWidth="1"/>
    <col min="8987" max="8987" width="7.81640625" style="81" customWidth="1"/>
    <col min="8988" max="8988" width="1.81640625" style="81" customWidth="1"/>
    <col min="8989" max="9216" width="9.1796875" style="81"/>
    <col min="9217" max="9217" width="11.1796875" style="81" customWidth="1"/>
    <col min="9218" max="9219" width="7.81640625" style="81" customWidth="1"/>
    <col min="9220" max="9220" width="1.81640625" style="81" customWidth="1"/>
    <col min="9221" max="9222" width="7.81640625" style="81" customWidth="1"/>
    <col min="9223" max="9223" width="1.81640625" style="81" customWidth="1"/>
    <col min="9224" max="9224" width="6.81640625" style="81" customWidth="1"/>
    <col min="9225" max="9225" width="7.81640625" style="81" customWidth="1"/>
    <col min="9226" max="9226" width="1.81640625" style="81" customWidth="1"/>
    <col min="9227" max="9227" width="6.81640625" style="81" customWidth="1"/>
    <col min="9228" max="9228" width="7.81640625" style="81" customWidth="1"/>
    <col min="9229" max="9229" width="1.81640625" style="81" customWidth="1"/>
    <col min="9230" max="9230" width="6.81640625" style="81" customWidth="1"/>
    <col min="9231" max="9231" width="7.81640625" style="81" customWidth="1"/>
    <col min="9232" max="9232" width="1.81640625" style="81" customWidth="1"/>
    <col min="9233" max="9233" width="6.81640625" style="81" customWidth="1"/>
    <col min="9234" max="9234" width="7.81640625" style="81" customWidth="1"/>
    <col min="9235" max="9235" width="1.81640625" style="81" customWidth="1"/>
    <col min="9236" max="9236" width="6.81640625" style="81" customWidth="1"/>
    <col min="9237" max="9237" width="7.81640625" style="81" customWidth="1"/>
    <col min="9238" max="9238" width="2.1796875" style="81" customWidth="1"/>
    <col min="9239" max="9240" width="7.81640625" style="81" customWidth="1"/>
    <col min="9241" max="9241" width="1.81640625" style="81" customWidth="1"/>
    <col min="9242" max="9242" width="6.81640625" style="81" customWidth="1"/>
    <col min="9243" max="9243" width="7.81640625" style="81" customWidth="1"/>
    <col min="9244" max="9244" width="1.81640625" style="81" customWidth="1"/>
    <col min="9245" max="9472" width="9.1796875" style="81"/>
    <col min="9473" max="9473" width="11.1796875" style="81" customWidth="1"/>
    <col min="9474" max="9475" width="7.81640625" style="81" customWidth="1"/>
    <col min="9476" max="9476" width="1.81640625" style="81" customWidth="1"/>
    <col min="9477" max="9478" width="7.81640625" style="81" customWidth="1"/>
    <col min="9479" max="9479" width="1.81640625" style="81" customWidth="1"/>
    <col min="9480" max="9480" width="6.81640625" style="81" customWidth="1"/>
    <col min="9481" max="9481" width="7.81640625" style="81" customWidth="1"/>
    <col min="9482" max="9482" width="1.81640625" style="81" customWidth="1"/>
    <col min="9483" max="9483" width="6.81640625" style="81" customWidth="1"/>
    <col min="9484" max="9484" width="7.81640625" style="81" customWidth="1"/>
    <col min="9485" max="9485" width="1.81640625" style="81" customWidth="1"/>
    <col min="9486" max="9486" width="6.81640625" style="81" customWidth="1"/>
    <col min="9487" max="9487" width="7.81640625" style="81" customWidth="1"/>
    <col min="9488" max="9488" width="1.81640625" style="81" customWidth="1"/>
    <col min="9489" max="9489" width="6.81640625" style="81" customWidth="1"/>
    <col min="9490" max="9490" width="7.81640625" style="81" customWidth="1"/>
    <col min="9491" max="9491" width="1.81640625" style="81" customWidth="1"/>
    <col min="9492" max="9492" width="6.81640625" style="81" customWidth="1"/>
    <col min="9493" max="9493" width="7.81640625" style="81" customWidth="1"/>
    <col min="9494" max="9494" width="2.1796875" style="81" customWidth="1"/>
    <col min="9495" max="9496" width="7.81640625" style="81" customWidth="1"/>
    <col min="9497" max="9497" width="1.81640625" style="81" customWidth="1"/>
    <col min="9498" max="9498" width="6.81640625" style="81" customWidth="1"/>
    <col min="9499" max="9499" width="7.81640625" style="81" customWidth="1"/>
    <col min="9500" max="9500" width="1.81640625" style="81" customWidth="1"/>
    <col min="9501" max="9728" width="9.1796875" style="81"/>
    <col min="9729" max="9729" width="11.1796875" style="81" customWidth="1"/>
    <col min="9730" max="9731" width="7.81640625" style="81" customWidth="1"/>
    <col min="9732" max="9732" width="1.81640625" style="81" customWidth="1"/>
    <col min="9733" max="9734" width="7.81640625" style="81" customWidth="1"/>
    <col min="9735" max="9735" width="1.81640625" style="81" customWidth="1"/>
    <col min="9736" max="9736" width="6.81640625" style="81" customWidth="1"/>
    <col min="9737" max="9737" width="7.81640625" style="81" customWidth="1"/>
    <col min="9738" max="9738" width="1.81640625" style="81" customWidth="1"/>
    <col min="9739" max="9739" width="6.81640625" style="81" customWidth="1"/>
    <col min="9740" max="9740" width="7.81640625" style="81" customWidth="1"/>
    <col min="9741" max="9741" width="1.81640625" style="81" customWidth="1"/>
    <col min="9742" max="9742" width="6.81640625" style="81" customWidth="1"/>
    <col min="9743" max="9743" width="7.81640625" style="81" customWidth="1"/>
    <col min="9744" max="9744" width="1.81640625" style="81" customWidth="1"/>
    <col min="9745" max="9745" width="6.81640625" style="81" customWidth="1"/>
    <col min="9746" max="9746" width="7.81640625" style="81" customWidth="1"/>
    <col min="9747" max="9747" width="1.81640625" style="81" customWidth="1"/>
    <col min="9748" max="9748" width="6.81640625" style="81" customWidth="1"/>
    <col min="9749" max="9749" width="7.81640625" style="81" customWidth="1"/>
    <col min="9750" max="9750" width="2.1796875" style="81" customWidth="1"/>
    <col min="9751" max="9752" width="7.81640625" style="81" customWidth="1"/>
    <col min="9753" max="9753" width="1.81640625" style="81" customWidth="1"/>
    <col min="9754" max="9754" width="6.81640625" style="81" customWidth="1"/>
    <col min="9755" max="9755" width="7.81640625" style="81" customWidth="1"/>
    <col min="9756" max="9756" width="1.81640625" style="81" customWidth="1"/>
    <col min="9757" max="9984" width="9.1796875" style="81"/>
    <col min="9985" max="9985" width="11.1796875" style="81" customWidth="1"/>
    <col min="9986" max="9987" width="7.81640625" style="81" customWidth="1"/>
    <col min="9988" max="9988" width="1.81640625" style="81" customWidth="1"/>
    <col min="9989" max="9990" width="7.81640625" style="81" customWidth="1"/>
    <col min="9991" max="9991" width="1.81640625" style="81" customWidth="1"/>
    <col min="9992" max="9992" width="6.81640625" style="81" customWidth="1"/>
    <col min="9993" max="9993" width="7.81640625" style="81" customWidth="1"/>
    <col min="9994" max="9994" width="1.81640625" style="81" customWidth="1"/>
    <col min="9995" max="9995" width="6.81640625" style="81" customWidth="1"/>
    <col min="9996" max="9996" width="7.81640625" style="81" customWidth="1"/>
    <col min="9997" max="9997" width="1.81640625" style="81" customWidth="1"/>
    <col min="9998" max="9998" width="6.81640625" style="81" customWidth="1"/>
    <col min="9999" max="9999" width="7.81640625" style="81" customWidth="1"/>
    <col min="10000" max="10000" width="1.81640625" style="81" customWidth="1"/>
    <col min="10001" max="10001" width="6.81640625" style="81" customWidth="1"/>
    <col min="10002" max="10002" width="7.81640625" style="81" customWidth="1"/>
    <col min="10003" max="10003" width="1.81640625" style="81" customWidth="1"/>
    <col min="10004" max="10004" width="6.81640625" style="81" customWidth="1"/>
    <col min="10005" max="10005" width="7.81640625" style="81" customWidth="1"/>
    <col min="10006" max="10006" width="2.1796875" style="81" customWidth="1"/>
    <col min="10007" max="10008" width="7.81640625" style="81" customWidth="1"/>
    <col min="10009" max="10009" width="1.81640625" style="81" customWidth="1"/>
    <col min="10010" max="10010" width="6.81640625" style="81" customWidth="1"/>
    <col min="10011" max="10011" width="7.81640625" style="81" customWidth="1"/>
    <col min="10012" max="10012" width="1.81640625" style="81" customWidth="1"/>
    <col min="10013" max="10240" width="9.1796875" style="81"/>
    <col min="10241" max="10241" width="11.1796875" style="81" customWidth="1"/>
    <col min="10242" max="10243" width="7.81640625" style="81" customWidth="1"/>
    <col min="10244" max="10244" width="1.81640625" style="81" customWidth="1"/>
    <col min="10245" max="10246" width="7.81640625" style="81" customWidth="1"/>
    <col min="10247" max="10247" width="1.81640625" style="81" customWidth="1"/>
    <col min="10248" max="10248" width="6.81640625" style="81" customWidth="1"/>
    <col min="10249" max="10249" width="7.81640625" style="81" customWidth="1"/>
    <col min="10250" max="10250" width="1.81640625" style="81" customWidth="1"/>
    <col min="10251" max="10251" width="6.81640625" style="81" customWidth="1"/>
    <col min="10252" max="10252" width="7.81640625" style="81" customWidth="1"/>
    <col min="10253" max="10253" width="1.81640625" style="81" customWidth="1"/>
    <col min="10254" max="10254" width="6.81640625" style="81" customWidth="1"/>
    <col min="10255" max="10255" width="7.81640625" style="81" customWidth="1"/>
    <col min="10256" max="10256" width="1.81640625" style="81" customWidth="1"/>
    <col min="10257" max="10257" width="6.81640625" style="81" customWidth="1"/>
    <col min="10258" max="10258" width="7.81640625" style="81" customWidth="1"/>
    <col min="10259" max="10259" width="1.81640625" style="81" customWidth="1"/>
    <col min="10260" max="10260" width="6.81640625" style="81" customWidth="1"/>
    <col min="10261" max="10261" width="7.81640625" style="81" customWidth="1"/>
    <col min="10262" max="10262" width="2.1796875" style="81" customWidth="1"/>
    <col min="10263" max="10264" width="7.81640625" style="81" customWidth="1"/>
    <col min="10265" max="10265" width="1.81640625" style="81" customWidth="1"/>
    <col min="10266" max="10266" width="6.81640625" style="81" customWidth="1"/>
    <col min="10267" max="10267" width="7.81640625" style="81" customWidth="1"/>
    <col min="10268" max="10268" width="1.81640625" style="81" customWidth="1"/>
    <col min="10269" max="10496" width="9.1796875" style="81"/>
    <col min="10497" max="10497" width="11.1796875" style="81" customWidth="1"/>
    <col min="10498" max="10499" width="7.81640625" style="81" customWidth="1"/>
    <col min="10500" max="10500" width="1.81640625" style="81" customWidth="1"/>
    <col min="10501" max="10502" width="7.81640625" style="81" customWidth="1"/>
    <col min="10503" max="10503" width="1.81640625" style="81" customWidth="1"/>
    <col min="10504" max="10504" width="6.81640625" style="81" customWidth="1"/>
    <col min="10505" max="10505" width="7.81640625" style="81" customWidth="1"/>
    <col min="10506" max="10506" width="1.81640625" style="81" customWidth="1"/>
    <col min="10507" max="10507" width="6.81640625" style="81" customWidth="1"/>
    <col min="10508" max="10508" width="7.81640625" style="81" customWidth="1"/>
    <col min="10509" max="10509" width="1.81640625" style="81" customWidth="1"/>
    <col min="10510" max="10510" width="6.81640625" style="81" customWidth="1"/>
    <col min="10511" max="10511" width="7.81640625" style="81" customWidth="1"/>
    <col min="10512" max="10512" width="1.81640625" style="81" customWidth="1"/>
    <col min="10513" max="10513" width="6.81640625" style="81" customWidth="1"/>
    <col min="10514" max="10514" width="7.81640625" style="81" customWidth="1"/>
    <col min="10515" max="10515" width="1.81640625" style="81" customWidth="1"/>
    <col min="10516" max="10516" width="6.81640625" style="81" customWidth="1"/>
    <col min="10517" max="10517" width="7.81640625" style="81" customWidth="1"/>
    <col min="10518" max="10518" width="2.1796875" style="81" customWidth="1"/>
    <col min="10519" max="10520" width="7.81640625" style="81" customWidth="1"/>
    <col min="10521" max="10521" width="1.81640625" style="81" customWidth="1"/>
    <col min="10522" max="10522" width="6.81640625" style="81" customWidth="1"/>
    <col min="10523" max="10523" width="7.81640625" style="81" customWidth="1"/>
    <col min="10524" max="10524" width="1.81640625" style="81" customWidth="1"/>
    <col min="10525" max="10752" width="9.1796875" style="81"/>
    <col min="10753" max="10753" width="11.1796875" style="81" customWidth="1"/>
    <col min="10754" max="10755" width="7.81640625" style="81" customWidth="1"/>
    <col min="10756" max="10756" width="1.81640625" style="81" customWidth="1"/>
    <col min="10757" max="10758" width="7.81640625" style="81" customWidth="1"/>
    <col min="10759" max="10759" width="1.81640625" style="81" customWidth="1"/>
    <col min="10760" max="10760" width="6.81640625" style="81" customWidth="1"/>
    <col min="10761" max="10761" width="7.81640625" style="81" customWidth="1"/>
    <col min="10762" max="10762" width="1.81640625" style="81" customWidth="1"/>
    <col min="10763" max="10763" width="6.81640625" style="81" customWidth="1"/>
    <col min="10764" max="10764" width="7.81640625" style="81" customWidth="1"/>
    <col min="10765" max="10765" width="1.81640625" style="81" customWidth="1"/>
    <col min="10766" max="10766" width="6.81640625" style="81" customWidth="1"/>
    <col min="10767" max="10767" width="7.81640625" style="81" customWidth="1"/>
    <col min="10768" max="10768" width="1.81640625" style="81" customWidth="1"/>
    <col min="10769" max="10769" width="6.81640625" style="81" customWidth="1"/>
    <col min="10770" max="10770" width="7.81640625" style="81" customWidth="1"/>
    <col min="10771" max="10771" width="1.81640625" style="81" customWidth="1"/>
    <col min="10772" max="10772" width="6.81640625" style="81" customWidth="1"/>
    <col min="10773" max="10773" width="7.81640625" style="81" customWidth="1"/>
    <col min="10774" max="10774" width="2.1796875" style="81" customWidth="1"/>
    <col min="10775" max="10776" width="7.81640625" style="81" customWidth="1"/>
    <col min="10777" max="10777" width="1.81640625" style="81" customWidth="1"/>
    <col min="10778" max="10778" width="6.81640625" style="81" customWidth="1"/>
    <col min="10779" max="10779" width="7.81640625" style="81" customWidth="1"/>
    <col min="10780" max="10780" width="1.81640625" style="81" customWidth="1"/>
    <col min="10781" max="11008" width="9.1796875" style="81"/>
    <col min="11009" max="11009" width="11.1796875" style="81" customWidth="1"/>
    <col min="11010" max="11011" width="7.81640625" style="81" customWidth="1"/>
    <col min="11012" max="11012" width="1.81640625" style="81" customWidth="1"/>
    <col min="11013" max="11014" width="7.81640625" style="81" customWidth="1"/>
    <col min="11015" max="11015" width="1.81640625" style="81" customWidth="1"/>
    <col min="11016" max="11016" width="6.81640625" style="81" customWidth="1"/>
    <col min="11017" max="11017" width="7.81640625" style="81" customWidth="1"/>
    <col min="11018" max="11018" width="1.81640625" style="81" customWidth="1"/>
    <col min="11019" max="11019" width="6.81640625" style="81" customWidth="1"/>
    <col min="11020" max="11020" width="7.81640625" style="81" customWidth="1"/>
    <col min="11021" max="11021" width="1.81640625" style="81" customWidth="1"/>
    <col min="11022" max="11022" width="6.81640625" style="81" customWidth="1"/>
    <col min="11023" max="11023" width="7.81640625" style="81" customWidth="1"/>
    <col min="11024" max="11024" width="1.81640625" style="81" customWidth="1"/>
    <col min="11025" max="11025" width="6.81640625" style="81" customWidth="1"/>
    <col min="11026" max="11026" width="7.81640625" style="81" customWidth="1"/>
    <col min="11027" max="11027" width="1.81640625" style="81" customWidth="1"/>
    <col min="11028" max="11028" width="6.81640625" style="81" customWidth="1"/>
    <col min="11029" max="11029" width="7.81640625" style="81" customWidth="1"/>
    <col min="11030" max="11030" width="2.1796875" style="81" customWidth="1"/>
    <col min="11031" max="11032" width="7.81640625" style="81" customWidth="1"/>
    <col min="11033" max="11033" width="1.81640625" style="81" customWidth="1"/>
    <col min="11034" max="11034" width="6.81640625" style="81" customWidth="1"/>
    <col min="11035" max="11035" width="7.81640625" style="81" customWidth="1"/>
    <col min="11036" max="11036" width="1.81640625" style="81" customWidth="1"/>
    <col min="11037" max="11264" width="9.1796875" style="81"/>
    <col min="11265" max="11265" width="11.1796875" style="81" customWidth="1"/>
    <col min="11266" max="11267" width="7.81640625" style="81" customWidth="1"/>
    <col min="11268" max="11268" width="1.81640625" style="81" customWidth="1"/>
    <col min="11269" max="11270" width="7.81640625" style="81" customWidth="1"/>
    <col min="11271" max="11271" width="1.81640625" style="81" customWidth="1"/>
    <col min="11272" max="11272" width="6.81640625" style="81" customWidth="1"/>
    <col min="11273" max="11273" width="7.81640625" style="81" customWidth="1"/>
    <col min="11274" max="11274" width="1.81640625" style="81" customWidth="1"/>
    <col min="11275" max="11275" width="6.81640625" style="81" customWidth="1"/>
    <col min="11276" max="11276" width="7.81640625" style="81" customWidth="1"/>
    <col min="11277" max="11277" width="1.81640625" style="81" customWidth="1"/>
    <col min="11278" max="11278" width="6.81640625" style="81" customWidth="1"/>
    <col min="11279" max="11279" width="7.81640625" style="81" customWidth="1"/>
    <col min="11280" max="11280" width="1.81640625" style="81" customWidth="1"/>
    <col min="11281" max="11281" width="6.81640625" style="81" customWidth="1"/>
    <col min="11282" max="11282" width="7.81640625" style="81" customWidth="1"/>
    <col min="11283" max="11283" width="1.81640625" style="81" customWidth="1"/>
    <col min="11284" max="11284" width="6.81640625" style="81" customWidth="1"/>
    <col min="11285" max="11285" width="7.81640625" style="81" customWidth="1"/>
    <col min="11286" max="11286" width="2.1796875" style="81" customWidth="1"/>
    <col min="11287" max="11288" width="7.81640625" style="81" customWidth="1"/>
    <col min="11289" max="11289" width="1.81640625" style="81" customWidth="1"/>
    <col min="11290" max="11290" width="6.81640625" style="81" customWidth="1"/>
    <col min="11291" max="11291" width="7.81640625" style="81" customWidth="1"/>
    <col min="11292" max="11292" width="1.81640625" style="81" customWidth="1"/>
    <col min="11293" max="11520" width="9.1796875" style="81"/>
    <col min="11521" max="11521" width="11.1796875" style="81" customWidth="1"/>
    <col min="11522" max="11523" width="7.81640625" style="81" customWidth="1"/>
    <col min="11524" max="11524" width="1.81640625" style="81" customWidth="1"/>
    <col min="11525" max="11526" width="7.81640625" style="81" customWidth="1"/>
    <col min="11527" max="11527" width="1.81640625" style="81" customWidth="1"/>
    <col min="11528" max="11528" width="6.81640625" style="81" customWidth="1"/>
    <col min="11529" max="11529" width="7.81640625" style="81" customWidth="1"/>
    <col min="11530" max="11530" width="1.81640625" style="81" customWidth="1"/>
    <col min="11531" max="11531" width="6.81640625" style="81" customWidth="1"/>
    <col min="11532" max="11532" width="7.81640625" style="81" customWidth="1"/>
    <col min="11533" max="11533" width="1.81640625" style="81" customWidth="1"/>
    <col min="11534" max="11534" width="6.81640625" style="81" customWidth="1"/>
    <col min="11535" max="11535" width="7.81640625" style="81" customWidth="1"/>
    <col min="11536" max="11536" width="1.81640625" style="81" customWidth="1"/>
    <col min="11537" max="11537" width="6.81640625" style="81" customWidth="1"/>
    <col min="11538" max="11538" width="7.81640625" style="81" customWidth="1"/>
    <col min="11539" max="11539" width="1.81640625" style="81" customWidth="1"/>
    <col min="11540" max="11540" width="6.81640625" style="81" customWidth="1"/>
    <col min="11541" max="11541" width="7.81640625" style="81" customWidth="1"/>
    <col min="11542" max="11542" width="2.1796875" style="81" customWidth="1"/>
    <col min="11543" max="11544" width="7.81640625" style="81" customWidth="1"/>
    <col min="11545" max="11545" width="1.81640625" style="81" customWidth="1"/>
    <col min="11546" max="11546" width="6.81640625" style="81" customWidth="1"/>
    <col min="11547" max="11547" width="7.81640625" style="81" customWidth="1"/>
    <col min="11548" max="11548" width="1.81640625" style="81" customWidth="1"/>
    <col min="11549" max="11776" width="9.1796875" style="81"/>
    <col min="11777" max="11777" width="11.1796875" style="81" customWidth="1"/>
    <col min="11778" max="11779" width="7.81640625" style="81" customWidth="1"/>
    <col min="11780" max="11780" width="1.81640625" style="81" customWidth="1"/>
    <col min="11781" max="11782" width="7.81640625" style="81" customWidth="1"/>
    <col min="11783" max="11783" width="1.81640625" style="81" customWidth="1"/>
    <col min="11784" max="11784" width="6.81640625" style="81" customWidth="1"/>
    <col min="11785" max="11785" width="7.81640625" style="81" customWidth="1"/>
    <col min="11786" max="11786" width="1.81640625" style="81" customWidth="1"/>
    <col min="11787" max="11787" width="6.81640625" style="81" customWidth="1"/>
    <col min="11788" max="11788" width="7.81640625" style="81" customWidth="1"/>
    <col min="11789" max="11789" width="1.81640625" style="81" customWidth="1"/>
    <col min="11790" max="11790" width="6.81640625" style="81" customWidth="1"/>
    <col min="11791" max="11791" width="7.81640625" style="81" customWidth="1"/>
    <col min="11792" max="11792" width="1.81640625" style="81" customWidth="1"/>
    <col min="11793" max="11793" width="6.81640625" style="81" customWidth="1"/>
    <col min="11794" max="11794" width="7.81640625" style="81" customWidth="1"/>
    <col min="11795" max="11795" width="1.81640625" style="81" customWidth="1"/>
    <col min="11796" max="11796" width="6.81640625" style="81" customWidth="1"/>
    <col min="11797" max="11797" width="7.81640625" style="81" customWidth="1"/>
    <col min="11798" max="11798" width="2.1796875" style="81" customWidth="1"/>
    <col min="11799" max="11800" width="7.81640625" style="81" customWidth="1"/>
    <col min="11801" max="11801" width="1.81640625" style="81" customWidth="1"/>
    <col min="11802" max="11802" width="6.81640625" style="81" customWidth="1"/>
    <col min="11803" max="11803" width="7.81640625" style="81" customWidth="1"/>
    <col min="11804" max="11804" width="1.81640625" style="81" customWidth="1"/>
    <col min="11805" max="12032" width="9.1796875" style="81"/>
    <col min="12033" max="12033" width="11.1796875" style="81" customWidth="1"/>
    <col min="12034" max="12035" width="7.81640625" style="81" customWidth="1"/>
    <col min="12036" max="12036" width="1.81640625" style="81" customWidth="1"/>
    <col min="12037" max="12038" width="7.81640625" style="81" customWidth="1"/>
    <col min="12039" max="12039" width="1.81640625" style="81" customWidth="1"/>
    <col min="12040" max="12040" width="6.81640625" style="81" customWidth="1"/>
    <col min="12041" max="12041" width="7.81640625" style="81" customWidth="1"/>
    <col min="12042" max="12042" width="1.81640625" style="81" customWidth="1"/>
    <col min="12043" max="12043" width="6.81640625" style="81" customWidth="1"/>
    <col min="12044" max="12044" width="7.81640625" style="81" customWidth="1"/>
    <col min="12045" max="12045" width="1.81640625" style="81" customWidth="1"/>
    <col min="12046" max="12046" width="6.81640625" style="81" customWidth="1"/>
    <col min="12047" max="12047" width="7.81640625" style="81" customWidth="1"/>
    <col min="12048" max="12048" width="1.81640625" style="81" customWidth="1"/>
    <col min="12049" max="12049" width="6.81640625" style="81" customWidth="1"/>
    <col min="12050" max="12050" width="7.81640625" style="81" customWidth="1"/>
    <col min="12051" max="12051" width="1.81640625" style="81" customWidth="1"/>
    <col min="12052" max="12052" width="6.81640625" style="81" customWidth="1"/>
    <col min="12053" max="12053" width="7.81640625" style="81" customWidth="1"/>
    <col min="12054" max="12054" width="2.1796875" style="81" customWidth="1"/>
    <col min="12055" max="12056" width="7.81640625" style="81" customWidth="1"/>
    <col min="12057" max="12057" width="1.81640625" style="81" customWidth="1"/>
    <col min="12058" max="12058" width="6.81640625" style="81" customWidth="1"/>
    <col min="12059" max="12059" width="7.81640625" style="81" customWidth="1"/>
    <col min="12060" max="12060" width="1.81640625" style="81" customWidth="1"/>
    <col min="12061" max="12288" width="9.1796875" style="81"/>
    <col min="12289" max="12289" width="11.1796875" style="81" customWidth="1"/>
    <col min="12290" max="12291" width="7.81640625" style="81" customWidth="1"/>
    <col min="12292" max="12292" width="1.81640625" style="81" customWidth="1"/>
    <col min="12293" max="12294" width="7.81640625" style="81" customWidth="1"/>
    <col min="12295" max="12295" width="1.81640625" style="81" customWidth="1"/>
    <col min="12296" max="12296" width="6.81640625" style="81" customWidth="1"/>
    <col min="12297" max="12297" width="7.81640625" style="81" customWidth="1"/>
    <col min="12298" max="12298" width="1.81640625" style="81" customWidth="1"/>
    <col min="12299" max="12299" width="6.81640625" style="81" customWidth="1"/>
    <col min="12300" max="12300" width="7.81640625" style="81" customWidth="1"/>
    <col min="12301" max="12301" width="1.81640625" style="81" customWidth="1"/>
    <col min="12302" max="12302" width="6.81640625" style="81" customWidth="1"/>
    <col min="12303" max="12303" width="7.81640625" style="81" customWidth="1"/>
    <col min="12304" max="12304" width="1.81640625" style="81" customWidth="1"/>
    <col min="12305" max="12305" width="6.81640625" style="81" customWidth="1"/>
    <col min="12306" max="12306" width="7.81640625" style="81" customWidth="1"/>
    <col min="12307" max="12307" width="1.81640625" style="81" customWidth="1"/>
    <col min="12308" max="12308" width="6.81640625" style="81" customWidth="1"/>
    <col min="12309" max="12309" width="7.81640625" style="81" customWidth="1"/>
    <col min="12310" max="12310" width="2.1796875" style="81" customWidth="1"/>
    <col min="12311" max="12312" width="7.81640625" style="81" customWidth="1"/>
    <col min="12313" max="12313" width="1.81640625" style="81" customWidth="1"/>
    <col min="12314" max="12314" width="6.81640625" style="81" customWidth="1"/>
    <col min="12315" max="12315" width="7.81640625" style="81" customWidth="1"/>
    <col min="12316" max="12316" width="1.81640625" style="81" customWidth="1"/>
    <col min="12317" max="12544" width="9.1796875" style="81"/>
    <col min="12545" max="12545" width="11.1796875" style="81" customWidth="1"/>
    <col min="12546" max="12547" width="7.81640625" style="81" customWidth="1"/>
    <col min="12548" max="12548" width="1.81640625" style="81" customWidth="1"/>
    <col min="12549" max="12550" width="7.81640625" style="81" customWidth="1"/>
    <col min="12551" max="12551" width="1.81640625" style="81" customWidth="1"/>
    <col min="12552" max="12552" width="6.81640625" style="81" customWidth="1"/>
    <col min="12553" max="12553" width="7.81640625" style="81" customWidth="1"/>
    <col min="12554" max="12554" width="1.81640625" style="81" customWidth="1"/>
    <col min="12555" max="12555" width="6.81640625" style="81" customWidth="1"/>
    <col min="12556" max="12556" width="7.81640625" style="81" customWidth="1"/>
    <col min="12557" max="12557" width="1.81640625" style="81" customWidth="1"/>
    <col min="12558" max="12558" width="6.81640625" style="81" customWidth="1"/>
    <col min="12559" max="12559" width="7.81640625" style="81" customWidth="1"/>
    <col min="12560" max="12560" width="1.81640625" style="81" customWidth="1"/>
    <col min="12561" max="12561" width="6.81640625" style="81" customWidth="1"/>
    <col min="12562" max="12562" width="7.81640625" style="81" customWidth="1"/>
    <col min="12563" max="12563" width="1.81640625" style="81" customWidth="1"/>
    <col min="12564" max="12564" width="6.81640625" style="81" customWidth="1"/>
    <col min="12565" max="12565" width="7.81640625" style="81" customWidth="1"/>
    <col min="12566" max="12566" width="2.1796875" style="81" customWidth="1"/>
    <col min="12567" max="12568" width="7.81640625" style="81" customWidth="1"/>
    <col min="12569" max="12569" width="1.81640625" style="81" customWidth="1"/>
    <col min="12570" max="12570" width="6.81640625" style="81" customWidth="1"/>
    <col min="12571" max="12571" width="7.81640625" style="81" customWidth="1"/>
    <col min="12572" max="12572" width="1.81640625" style="81" customWidth="1"/>
    <col min="12573" max="12800" width="9.1796875" style="81"/>
    <col min="12801" max="12801" width="11.1796875" style="81" customWidth="1"/>
    <col min="12802" max="12803" width="7.81640625" style="81" customWidth="1"/>
    <col min="12804" max="12804" width="1.81640625" style="81" customWidth="1"/>
    <col min="12805" max="12806" width="7.81640625" style="81" customWidth="1"/>
    <col min="12807" max="12807" width="1.81640625" style="81" customWidth="1"/>
    <col min="12808" max="12808" width="6.81640625" style="81" customWidth="1"/>
    <col min="12809" max="12809" width="7.81640625" style="81" customWidth="1"/>
    <col min="12810" max="12810" width="1.81640625" style="81" customWidth="1"/>
    <col min="12811" max="12811" width="6.81640625" style="81" customWidth="1"/>
    <col min="12812" max="12812" width="7.81640625" style="81" customWidth="1"/>
    <col min="12813" max="12813" width="1.81640625" style="81" customWidth="1"/>
    <col min="12814" max="12814" width="6.81640625" style="81" customWidth="1"/>
    <col min="12815" max="12815" width="7.81640625" style="81" customWidth="1"/>
    <col min="12816" max="12816" width="1.81640625" style="81" customWidth="1"/>
    <col min="12817" max="12817" width="6.81640625" style="81" customWidth="1"/>
    <col min="12818" max="12818" width="7.81640625" style="81" customWidth="1"/>
    <col min="12819" max="12819" width="1.81640625" style="81" customWidth="1"/>
    <col min="12820" max="12820" width="6.81640625" style="81" customWidth="1"/>
    <col min="12821" max="12821" width="7.81640625" style="81" customWidth="1"/>
    <col min="12822" max="12822" width="2.1796875" style="81" customWidth="1"/>
    <col min="12823" max="12824" width="7.81640625" style="81" customWidth="1"/>
    <col min="12825" max="12825" width="1.81640625" style="81" customWidth="1"/>
    <col min="12826" max="12826" width="6.81640625" style="81" customWidth="1"/>
    <col min="12827" max="12827" width="7.81640625" style="81" customWidth="1"/>
    <col min="12828" max="12828" width="1.81640625" style="81" customWidth="1"/>
    <col min="12829" max="13056" width="9.1796875" style="81"/>
    <col min="13057" max="13057" width="11.1796875" style="81" customWidth="1"/>
    <col min="13058" max="13059" width="7.81640625" style="81" customWidth="1"/>
    <col min="13060" max="13060" width="1.81640625" style="81" customWidth="1"/>
    <col min="13061" max="13062" width="7.81640625" style="81" customWidth="1"/>
    <col min="13063" max="13063" width="1.81640625" style="81" customWidth="1"/>
    <col min="13064" max="13064" width="6.81640625" style="81" customWidth="1"/>
    <col min="13065" max="13065" width="7.81640625" style="81" customWidth="1"/>
    <col min="13066" max="13066" width="1.81640625" style="81" customWidth="1"/>
    <col min="13067" max="13067" width="6.81640625" style="81" customWidth="1"/>
    <col min="13068" max="13068" width="7.81640625" style="81" customWidth="1"/>
    <col min="13069" max="13069" width="1.81640625" style="81" customWidth="1"/>
    <col min="13070" max="13070" width="6.81640625" style="81" customWidth="1"/>
    <col min="13071" max="13071" width="7.81640625" style="81" customWidth="1"/>
    <col min="13072" max="13072" width="1.81640625" style="81" customWidth="1"/>
    <col min="13073" max="13073" width="6.81640625" style="81" customWidth="1"/>
    <col min="13074" max="13074" width="7.81640625" style="81" customWidth="1"/>
    <col min="13075" max="13075" width="1.81640625" style="81" customWidth="1"/>
    <col min="13076" max="13076" width="6.81640625" style="81" customWidth="1"/>
    <col min="13077" max="13077" width="7.81640625" style="81" customWidth="1"/>
    <col min="13078" max="13078" width="2.1796875" style="81" customWidth="1"/>
    <col min="13079" max="13080" width="7.81640625" style="81" customWidth="1"/>
    <col min="13081" max="13081" width="1.81640625" style="81" customWidth="1"/>
    <col min="13082" max="13082" width="6.81640625" style="81" customWidth="1"/>
    <col min="13083" max="13083" width="7.81640625" style="81" customWidth="1"/>
    <col min="13084" max="13084" width="1.81640625" style="81" customWidth="1"/>
    <col min="13085" max="13312" width="9.1796875" style="81"/>
    <col min="13313" max="13313" width="11.1796875" style="81" customWidth="1"/>
    <col min="13314" max="13315" width="7.81640625" style="81" customWidth="1"/>
    <col min="13316" max="13316" width="1.81640625" style="81" customWidth="1"/>
    <col min="13317" max="13318" width="7.81640625" style="81" customWidth="1"/>
    <col min="13319" max="13319" width="1.81640625" style="81" customWidth="1"/>
    <col min="13320" max="13320" width="6.81640625" style="81" customWidth="1"/>
    <col min="13321" max="13321" width="7.81640625" style="81" customWidth="1"/>
    <col min="13322" max="13322" width="1.81640625" style="81" customWidth="1"/>
    <col min="13323" max="13323" width="6.81640625" style="81" customWidth="1"/>
    <col min="13324" max="13324" width="7.81640625" style="81" customWidth="1"/>
    <col min="13325" max="13325" width="1.81640625" style="81" customWidth="1"/>
    <col min="13326" max="13326" width="6.81640625" style="81" customWidth="1"/>
    <col min="13327" max="13327" width="7.81640625" style="81" customWidth="1"/>
    <col min="13328" max="13328" width="1.81640625" style="81" customWidth="1"/>
    <col min="13329" max="13329" width="6.81640625" style="81" customWidth="1"/>
    <col min="13330" max="13330" width="7.81640625" style="81" customWidth="1"/>
    <col min="13331" max="13331" width="1.81640625" style="81" customWidth="1"/>
    <col min="13332" max="13332" width="6.81640625" style="81" customWidth="1"/>
    <col min="13333" max="13333" width="7.81640625" style="81" customWidth="1"/>
    <col min="13334" max="13334" width="2.1796875" style="81" customWidth="1"/>
    <col min="13335" max="13336" width="7.81640625" style="81" customWidth="1"/>
    <col min="13337" max="13337" width="1.81640625" style="81" customWidth="1"/>
    <col min="13338" max="13338" width="6.81640625" style="81" customWidth="1"/>
    <col min="13339" max="13339" width="7.81640625" style="81" customWidth="1"/>
    <col min="13340" max="13340" width="1.81640625" style="81" customWidth="1"/>
    <col min="13341" max="13568" width="9.1796875" style="81"/>
    <col min="13569" max="13569" width="11.1796875" style="81" customWidth="1"/>
    <col min="13570" max="13571" width="7.81640625" style="81" customWidth="1"/>
    <col min="13572" max="13572" width="1.81640625" style="81" customWidth="1"/>
    <col min="13573" max="13574" width="7.81640625" style="81" customWidth="1"/>
    <col min="13575" max="13575" width="1.81640625" style="81" customWidth="1"/>
    <col min="13576" max="13576" width="6.81640625" style="81" customWidth="1"/>
    <col min="13577" max="13577" width="7.81640625" style="81" customWidth="1"/>
    <col min="13578" max="13578" width="1.81640625" style="81" customWidth="1"/>
    <col min="13579" max="13579" width="6.81640625" style="81" customWidth="1"/>
    <col min="13580" max="13580" width="7.81640625" style="81" customWidth="1"/>
    <col min="13581" max="13581" width="1.81640625" style="81" customWidth="1"/>
    <col min="13582" max="13582" width="6.81640625" style="81" customWidth="1"/>
    <col min="13583" max="13583" width="7.81640625" style="81" customWidth="1"/>
    <col min="13584" max="13584" width="1.81640625" style="81" customWidth="1"/>
    <col min="13585" max="13585" width="6.81640625" style="81" customWidth="1"/>
    <col min="13586" max="13586" width="7.81640625" style="81" customWidth="1"/>
    <col min="13587" max="13587" width="1.81640625" style="81" customWidth="1"/>
    <col min="13588" max="13588" width="6.81640625" style="81" customWidth="1"/>
    <col min="13589" max="13589" width="7.81640625" style="81" customWidth="1"/>
    <col min="13590" max="13590" width="2.1796875" style="81" customWidth="1"/>
    <col min="13591" max="13592" width="7.81640625" style="81" customWidth="1"/>
    <col min="13593" max="13593" width="1.81640625" style="81" customWidth="1"/>
    <col min="13594" max="13594" width="6.81640625" style="81" customWidth="1"/>
    <col min="13595" max="13595" width="7.81640625" style="81" customWidth="1"/>
    <col min="13596" max="13596" width="1.81640625" style="81" customWidth="1"/>
    <col min="13597" max="13824" width="9.1796875" style="81"/>
    <col min="13825" max="13825" width="11.1796875" style="81" customWidth="1"/>
    <col min="13826" max="13827" width="7.81640625" style="81" customWidth="1"/>
    <col min="13828" max="13828" width="1.81640625" style="81" customWidth="1"/>
    <col min="13829" max="13830" width="7.81640625" style="81" customWidth="1"/>
    <col min="13831" max="13831" width="1.81640625" style="81" customWidth="1"/>
    <col min="13832" max="13832" width="6.81640625" style="81" customWidth="1"/>
    <col min="13833" max="13833" width="7.81640625" style="81" customWidth="1"/>
    <col min="13834" max="13834" width="1.81640625" style="81" customWidth="1"/>
    <col min="13835" max="13835" width="6.81640625" style="81" customWidth="1"/>
    <col min="13836" max="13836" width="7.81640625" style="81" customWidth="1"/>
    <col min="13837" max="13837" width="1.81640625" style="81" customWidth="1"/>
    <col min="13838" max="13838" width="6.81640625" style="81" customWidth="1"/>
    <col min="13839" max="13839" width="7.81640625" style="81" customWidth="1"/>
    <col min="13840" max="13840" width="1.81640625" style="81" customWidth="1"/>
    <col min="13841" max="13841" width="6.81640625" style="81" customWidth="1"/>
    <col min="13842" max="13842" width="7.81640625" style="81" customWidth="1"/>
    <col min="13843" max="13843" width="1.81640625" style="81" customWidth="1"/>
    <col min="13844" max="13844" width="6.81640625" style="81" customWidth="1"/>
    <col min="13845" max="13845" width="7.81640625" style="81" customWidth="1"/>
    <col min="13846" max="13846" width="2.1796875" style="81" customWidth="1"/>
    <col min="13847" max="13848" width="7.81640625" style="81" customWidth="1"/>
    <col min="13849" max="13849" width="1.81640625" style="81" customWidth="1"/>
    <col min="13850" max="13850" width="6.81640625" style="81" customWidth="1"/>
    <col min="13851" max="13851" width="7.81640625" style="81" customWidth="1"/>
    <col min="13852" max="13852" width="1.81640625" style="81" customWidth="1"/>
    <col min="13853" max="14080" width="9.1796875" style="81"/>
    <col min="14081" max="14081" width="11.1796875" style="81" customWidth="1"/>
    <col min="14082" max="14083" width="7.81640625" style="81" customWidth="1"/>
    <col min="14084" max="14084" width="1.81640625" style="81" customWidth="1"/>
    <col min="14085" max="14086" width="7.81640625" style="81" customWidth="1"/>
    <col min="14087" max="14087" width="1.81640625" style="81" customWidth="1"/>
    <col min="14088" max="14088" width="6.81640625" style="81" customWidth="1"/>
    <col min="14089" max="14089" width="7.81640625" style="81" customWidth="1"/>
    <col min="14090" max="14090" width="1.81640625" style="81" customWidth="1"/>
    <col min="14091" max="14091" width="6.81640625" style="81" customWidth="1"/>
    <col min="14092" max="14092" width="7.81640625" style="81" customWidth="1"/>
    <col min="14093" max="14093" width="1.81640625" style="81" customWidth="1"/>
    <col min="14094" max="14094" width="6.81640625" style="81" customWidth="1"/>
    <col min="14095" max="14095" width="7.81640625" style="81" customWidth="1"/>
    <col min="14096" max="14096" width="1.81640625" style="81" customWidth="1"/>
    <col min="14097" max="14097" width="6.81640625" style="81" customWidth="1"/>
    <col min="14098" max="14098" width="7.81640625" style="81" customWidth="1"/>
    <col min="14099" max="14099" width="1.81640625" style="81" customWidth="1"/>
    <col min="14100" max="14100" width="6.81640625" style="81" customWidth="1"/>
    <col min="14101" max="14101" width="7.81640625" style="81" customWidth="1"/>
    <col min="14102" max="14102" width="2.1796875" style="81" customWidth="1"/>
    <col min="14103" max="14104" width="7.81640625" style="81" customWidth="1"/>
    <col min="14105" max="14105" width="1.81640625" style="81" customWidth="1"/>
    <col min="14106" max="14106" width="6.81640625" style="81" customWidth="1"/>
    <col min="14107" max="14107" width="7.81640625" style="81" customWidth="1"/>
    <col min="14108" max="14108" width="1.81640625" style="81" customWidth="1"/>
    <col min="14109" max="14336" width="9.1796875" style="81"/>
    <col min="14337" max="14337" width="11.1796875" style="81" customWidth="1"/>
    <col min="14338" max="14339" width="7.81640625" style="81" customWidth="1"/>
    <col min="14340" max="14340" width="1.81640625" style="81" customWidth="1"/>
    <col min="14341" max="14342" width="7.81640625" style="81" customWidth="1"/>
    <col min="14343" max="14343" width="1.81640625" style="81" customWidth="1"/>
    <col min="14344" max="14344" width="6.81640625" style="81" customWidth="1"/>
    <col min="14345" max="14345" width="7.81640625" style="81" customWidth="1"/>
    <col min="14346" max="14346" width="1.81640625" style="81" customWidth="1"/>
    <col min="14347" max="14347" width="6.81640625" style="81" customWidth="1"/>
    <col min="14348" max="14348" width="7.81640625" style="81" customWidth="1"/>
    <col min="14349" max="14349" width="1.81640625" style="81" customWidth="1"/>
    <col min="14350" max="14350" width="6.81640625" style="81" customWidth="1"/>
    <col min="14351" max="14351" width="7.81640625" style="81" customWidth="1"/>
    <col min="14352" max="14352" width="1.81640625" style="81" customWidth="1"/>
    <col min="14353" max="14353" width="6.81640625" style="81" customWidth="1"/>
    <col min="14354" max="14354" width="7.81640625" style="81" customWidth="1"/>
    <col min="14355" max="14355" width="1.81640625" style="81" customWidth="1"/>
    <col min="14356" max="14356" width="6.81640625" style="81" customWidth="1"/>
    <col min="14357" max="14357" width="7.81640625" style="81" customWidth="1"/>
    <col min="14358" max="14358" width="2.1796875" style="81" customWidth="1"/>
    <col min="14359" max="14360" width="7.81640625" style="81" customWidth="1"/>
    <col min="14361" max="14361" width="1.81640625" style="81" customWidth="1"/>
    <col min="14362" max="14362" width="6.81640625" style="81" customWidth="1"/>
    <col min="14363" max="14363" width="7.81640625" style="81" customWidth="1"/>
    <col min="14364" max="14364" width="1.81640625" style="81" customWidth="1"/>
    <col min="14365" max="14592" width="9.1796875" style="81"/>
    <col min="14593" max="14593" width="11.1796875" style="81" customWidth="1"/>
    <col min="14594" max="14595" width="7.81640625" style="81" customWidth="1"/>
    <col min="14596" max="14596" width="1.81640625" style="81" customWidth="1"/>
    <col min="14597" max="14598" width="7.81640625" style="81" customWidth="1"/>
    <col min="14599" max="14599" width="1.81640625" style="81" customWidth="1"/>
    <col min="14600" max="14600" width="6.81640625" style="81" customWidth="1"/>
    <col min="14601" max="14601" width="7.81640625" style="81" customWidth="1"/>
    <col min="14602" max="14602" width="1.81640625" style="81" customWidth="1"/>
    <col min="14603" max="14603" width="6.81640625" style="81" customWidth="1"/>
    <col min="14604" max="14604" width="7.81640625" style="81" customWidth="1"/>
    <col min="14605" max="14605" width="1.81640625" style="81" customWidth="1"/>
    <col min="14606" max="14606" width="6.81640625" style="81" customWidth="1"/>
    <col min="14607" max="14607" width="7.81640625" style="81" customWidth="1"/>
    <col min="14608" max="14608" width="1.81640625" style="81" customWidth="1"/>
    <col min="14609" max="14609" width="6.81640625" style="81" customWidth="1"/>
    <col min="14610" max="14610" width="7.81640625" style="81" customWidth="1"/>
    <col min="14611" max="14611" width="1.81640625" style="81" customWidth="1"/>
    <col min="14612" max="14612" width="6.81640625" style="81" customWidth="1"/>
    <col min="14613" max="14613" width="7.81640625" style="81" customWidth="1"/>
    <col min="14614" max="14614" width="2.1796875" style="81" customWidth="1"/>
    <col min="14615" max="14616" width="7.81640625" style="81" customWidth="1"/>
    <col min="14617" max="14617" width="1.81640625" style="81" customWidth="1"/>
    <col min="14618" max="14618" width="6.81640625" style="81" customWidth="1"/>
    <col min="14619" max="14619" width="7.81640625" style="81" customWidth="1"/>
    <col min="14620" max="14620" width="1.81640625" style="81" customWidth="1"/>
    <col min="14621" max="14848" width="9.1796875" style="81"/>
    <col min="14849" max="14849" width="11.1796875" style="81" customWidth="1"/>
    <col min="14850" max="14851" width="7.81640625" style="81" customWidth="1"/>
    <col min="14852" max="14852" width="1.81640625" style="81" customWidth="1"/>
    <col min="14853" max="14854" width="7.81640625" style="81" customWidth="1"/>
    <col min="14855" max="14855" width="1.81640625" style="81" customWidth="1"/>
    <col min="14856" max="14856" width="6.81640625" style="81" customWidth="1"/>
    <col min="14857" max="14857" width="7.81640625" style="81" customWidth="1"/>
    <col min="14858" max="14858" width="1.81640625" style="81" customWidth="1"/>
    <col min="14859" max="14859" width="6.81640625" style="81" customWidth="1"/>
    <col min="14860" max="14860" width="7.81640625" style="81" customWidth="1"/>
    <col min="14861" max="14861" width="1.81640625" style="81" customWidth="1"/>
    <col min="14862" max="14862" width="6.81640625" style="81" customWidth="1"/>
    <col min="14863" max="14863" width="7.81640625" style="81" customWidth="1"/>
    <col min="14864" max="14864" width="1.81640625" style="81" customWidth="1"/>
    <col min="14865" max="14865" width="6.81640625" style="81" customWidth="1"/>
    <col min="14866" max="14866" width="7.81640625" style="81" customWidth="1"/>
    <col min="14867" max="14867" width="1.81640625" style="81" customWidth="1"/>
    <col min="14868" max="14868" width="6.81640625" style="81" customWidth="1"/>
    <col min="14869" max="14869" width="7.81640625" style="81" customWidth="1"/>
    <col min="14870" max="14870" width="2.1796875" style="81" customWidth="1"/>
    <col min="14871" max="14872" width="7.81640625" style="81" customWidth="1"/>
    <col min="14873" max="14873" width="1.81640625" style="81" customWidth="1"/>
    <col min="14874" max="14874" width="6.81640625" style="81" customWidth="1"/>
    <col min="14875" max="14875" width="7.81640625" style="81" customWidth="1"/>
    <col min="14876" max="14876" width="1.81640625" style="81" customWidth="1"/>
    <col min="14877" max="15104" width="9.1796875" style="81"/>
    <col min="15105" max="15105" width="11.1796875" style="81" customWidth="1"/>
    <col min="15106" max="15107" width="7.81640625" style="81" customWidth="1"/>
    <col min="15108" max="15108" width="1.81640625" style="81" customWidth="1"/>
    <col min="15109" max="15110" width="7.81640625" style="81" customWidth="1"/>
    <col min="15111" max="15111" width="1.81640625" style="81" customWidth="1"/>
    <col min="15112" max="15112" width="6.81640625" style="81" customWidth="1"/>
    <col min="15113" max="15113" width="7.81640625" style="81" customWidth="1"/>
    <col min="15114" max="15114" width="1.81640625" style="81" customWidth="1"/>
    <col min="15115" max="15115" width="6.81640625" style="81" customWidth="1"/>
    <col min="15116" max="15116" width="7.81640625" style="81" customWidth="1"/>
    <col min="15117" max="15117" width="1.81640625" style="81" customWidth="1"/>
    <col min="15118" max="15118" width="6.81640625" style="81" customWidth="1"/>
    <col min="15119" max="15119" width="7.81640625" style="81" customWidth="1"/>
    <col min="15120" max="15120" width="1.81640625" style="81" customWidth="1"/>
    <col min="15121" max="15121" width="6.81640625" style="81" customWidth="1"/>
    <col min="15122" max="15122" width="7.81640625" style="81" customWidth="1"/>
    <col min="15123" max="15123" width="1.81640625" style="81" customWidth="1"/>
    <col min="15124" max="15124" width="6.81640625" style="81" customWidth="1"/>
    <col min="15125" max="15125" width="7.81640625" style="81" customWidth="1"/>
    <col min="15126" max="15126" width="2.1796875" style="81" customWidth="1"/>
    <col min="15127" max="15128" width="7.81640625" style="81" customWidth="1"/>
    <col min="15129" max="15129" width="1.81640625" style="81" customWidth="1"/>
    <col min="15130" max="15130" width="6.81640625" style="81" customWidth="1"/>
    <col min="15131" max="15131" width="7.81640625" style="81" customWidth="1"/>
    <col min="15132" max="15132" width="1.81640625" style="81" customWidth="1"/>
    <col min="15133" max="15360" width="9.1796875" style="81"/>
    <col min="15361" max="15361" width="11.1796875" style="81" customWidth="1"/>
    <col min="15362" max="15363" width="7.81640625" style="81" customWidth="1"/>
    <col min="15364" max="15364" width="1.81640625" style="81" customWidth="1"/>
    <col min="15365" max="15366" width="7.81640625" style="81" customWidth="1"/>
    <col min="15367" max="15367" width="1.81640625" style="81" customWidth="1"/>
    <col min="15368" max="15368" width="6.81640625" style="81" customWidth="1"/>
    <col min="15369" max="15369" width="7.81640625" style="81" customWidth="1"/>
    <col min="15370" max="15370" width="1.81640625" style="81" customWidth="1"/>
    <col min="15371" max="15371" width="6.81640625" style="81" customWidth="1"/>
    <col min="15372" max="15372" width="7.81640625" style="81" customWidth="1"/>
    <col min="15373" max="15373" width="1.81640625" style="81" customWidth="1"/>
    <col min="15374" max="15374" width="6.81640625" style="81" customWidth="1"/>
    <col min="15375" max="15375" width="7.81640625" style="81" customWidth="1"/>
    <col min="15376" max="15376" width="1.81640625" style="81" customWidth="1"/>
    <col min="15377" max="15377" width="6.81640625" style="81" customWidth="1"/>
    <col min="15378" max="15378" width="7.81640625" style="81" customWidth="1"/>
    <col min="15379" max="15379" width="1.81640625" style="81" customWidth="1"/>
    <col min="15380" max="15380" width="6.81640625" style="81" customWidth="1"/>
    <col min="15381" max="15381" width="7.81640625" style="81" customWidth="1"/>
    <col min="15382" max="15382" width="2.1796875" style="81" customWidth="1"/>
    <col min="15383" max="15384" width="7.81640625" style="81" customWidth="1"/>
    <col min="15385" max="15385" width="1.81640625" style="81" customWidth="1"/>
    <col min="15386" max="15386" width="6.81640625" style="81" customWidth="1"/>
    <col min="15387" max="15387" width="7.81640625" style="81" customWidth="1"/>
    <col min="15388" max="15388" width="1.81640625" style="81" customWidth="1"/>
    <col min="15389" max="15616" width="9.1796875" style="81"/>
    <col min="15617" max="15617" width="11.1796875" style="81" customWidth="1"/>
    <col min="15618" max="15619" width="7.81640625" style="81" customWidth="1"/>
    <col min="15620" max="15620" width="1.81640625" style="81" customWidth="1"/>
    <col min="15621" max="15622" width="7.81640625" style="81" customWidth="1"/>
    <col min="15623" max="15623" width="1.81640625" style="81" customWidth="1"/>
    <col min="15624" max="15624" width="6.81640625" style="81" customWidth="1"/>
    <col min="15625" max="15625" width="7.81640625" style="81" customWidth="1"/>
    <col min="15626" max="15626" width="1.81640625" style="81" customWidth="1"/>
    <col min="15627" max="15627" width="6.81640625" style="81" customWidth="1"/>
    <col min="15628" max="15628" width="7.81640625" style="81" customWidth="1"/>
    <col min="15629" max="15629" width="1.81640625" style="81" customWidth="1"/>
    <col min="15630" max="15630" width="6.81640625" style="81" customWidth="1"/>
    <col min="15631" max="15631" width="7.81640625" style="81" customWidth="1"/>
    <col min="15632" max="15632" width="1.81640625" style="81" customWidth="1"/>
    <col min="15633" max="15633" width="6.81640625" style="81" customWidth="1"/>
    <col min="15634" max="15634" width="7.81640625" style="81" customWidth="1"/>
    <col min="15635" max="15635" width="1.81640625" style="81" customWidth="1"/>
    <col min="15636" max="15636" width="6.81640625" style="81" customWidth="1"/>
    <col min="15637" max="15637" width="7.81640625" style="81" customWidth="1"/>
    <col min="15638" max="15638" width="2.1796875" style="81" customWidth="1"/>
    <col min="15639" max="15640" width="7.81640625" style="81" customWidth="1"/>
    <col min="15641" max="15641" width="1.81640625" style="81" customWidth="1"/>
    <col min="15642" max="15642" width="6.81640625" style="81" customWidth="1"/>
    <col min="15643" max="15643" width="7.81640625" style="81" customWidth="1"/>
    <col min="15644" max="15644" width="1.81640625" style="81" customWidth="1"/>
    <col min="15645" max="15872" width="9.1796875" style="81"/>
    <col min="15873" max="15873" width="11.1796875" style="81" customWidth="1"/>
    <col min="15874" max="15875" width="7.81640625" style="81" customWidth="1"/>
    <col min="15876" max="15876" width="1.81640625" style="81" customWidth="1"/>
    <col min="15877" max="15878" width="7.81640625" style="81" customWidth="1"/>
    <col min="15879" max="15879" width="1.81640625" style="81" customWidth="1"/>
    <col min="15880" max="15880" width="6.81640625" style="81" customWidth="1"/>
    <col min="15881" max="15881" width="7.81640625" style="81" customWidth="1"/>
    <col min="15882" max="15882" width="1.81640625" style="81" customWidth="1"/>
    <col min="15883" max="15883" width="6.81640625" style="81" customWidth="1"/>
    <col min="15884" max="15884" width="7.81640625" style="81" customWidth="1"/>
    <col min="15885" max="15885" width="1.81640625" style="81" customWidth="1"/>
    <col min="15886" max="15886" width="6.81640625" style="81" customWidth="1"/>
    <col min="15887" max="15887" width="7.81640625" style="81" customWidth="1"/>
    <col min="15888" max="15888" width="1.81640625" style="81" customWidth="1"/>
    <col min="15889" max="15889" width="6.81640625" style="81" customWidth="1"/>
    <col min="15890" max="15890" width="7.81640625" style="81" customWidth="1"/>
    <col min="15891" max="15891" width="1.81640625" style="81" customWidth="1"/>
    <col min="15892" max="15892" width="6.81640625" style="81" customWidth="1"/>
    <col min="15893" max="15893" width="7.81640625" style="81" customWidth="1"/>
    <col min="15894" max="15894" width="2.1796875" style="81" customWidth="1"/>
    <col min="15895" max="15896" width="7.81640625" style="81" customWidth="1"/>
    <col min="15897" max="15897" width="1.81640625" style="81" customWidth="1"/>
    <col min="15898" max="15898" width="6.81640625" style="81" customWidth="1"/>
    <col min="15899" max="15899" width="7.81640625" style="81" customWidth="1"/>
    <col min="15900" max="15900" width="1.81640625" style="81" customWidth="1"/>
    <col min="15901" max="16128" width="9.1796875" style="81"/>
    <col min="16129" max="16129" width="11.1796875" style="81" customWidth="1"/>
    <col min="16130" max="16131" width="7.81640625" style="81" customWidth="1"/>
    <col min="16132" max="16132" width="1.81640625" style="81" customWidth="1"/>
    <col min="16133" max="16134" width="7.81640625" style="81" customWidth="1"/>
    <col min="16135" max="16135" width="1.81640625" style="81" customWidth="1"/>
    <col min="16136" max="16136" width="6.81640625" style="81" customWidth="1"/>
    <col min="16137" max="16137" width="7.81640625" style="81" customWidth="1"/>
    <col min="16138" max="16138" width="1.81640625" style="81" customWidth="1"/>
    <col min="16139" max="16139" width="6.81640625" style="81" customWidth="1"/>
    <col min="16140" max="16140" width="7.81640625" style="81" customWidth="1"/>
    <col min="16141" max="16141" width="1.81640625" style="81" customWidth="1"/>
    <col min="16142" max="16142" width="6.81640625" style="81" customWidth="1"/>
    <col min="16143" max="16143" width="7.81640625" style="81" customWidth="1"/>
    <col min="16144" max="16144" width="1.81640625" style="81" customWidth="1"/>
    <col min="16145" max="16145" width="6.81640625" style="81" customWidth="1"/>
    <col min="16146" max="16146" width="7.81640625" style="81" customWidth="1"/>
    <col min="16147" max="16147" width="1.81640625" style="81" customWidth="1"/>
    <col min="16148" max="16148" width="6.81640625" style="81" customWidth="1"/>
    <col min="16149" max="16149" width="7.81640625" style="81" customWidth="1"/>
    <col min="16150" max="16150" width="2.1796875" style="81" customWidth="1"/>
    <col min="16151" max="16152" width="7.81640625" style="81" customWidth="1"/>
    <col min="16153" max="16153" width="1.81640625" style="81" customWidth="1"/>
    <col min="16154" max="16154" width="6.81640625" style="81" customWidth="1"/>
    <col min="16155" max="16155" width="7.81640625" style="81" customWidth="1"/>
    <col min="16156" max="16156" width="1.81640625" style="81" customWidth="1"/>
    <col min="16157" max="16384" width="9.1796875" style="81"/>
  </cols>
  <sheetData>
    <row r="1" spans="1:28">
      <c r="A1" s="81" t="s">
        <v>451</v>
      </c>
    </row>
    <row r="2" spans="1:28">
      <c r="A2" s="81" t="s">
        <v>452</v>
      </c>
      <c r="E2" s="115"/>
      <c r="F2" s="104"/>
    </row>
    <row r="3" spans="1:28" ht="10.5" customHeight="1"/>
    <row r="4" spans="1:28" ht="13" customHeight="1">
      <c r="A4" s="33" t="s">
        <v>1898</v>
      </c>
    </row>
    <row r="5" spans="1:28" ht="6.75" customHeight="1" thickBot="1">
      <c r="L5" s="88"/>
      <c r="O5" s="88"/>
      <c r="P5" s="88"/>
      <c r="R5" s="88"/>
      <c r="S5" s="88"/>
    </row>
    <row r="6" spans="1:28" ht="13" customHeight="1">
      <c r="A6" s="83"/>
      <c r="B6" s="93"/>
      <c r="C6" s="84"/>
      <c r="D6" s="83"/>
      <c r="E6" s="107"/>
      <c r="F6" s="84"/>
      <c r="G6" s="83"/>
      <c r="H6" s="107"/>
      <c r="I6" s="84"/>
      <c r="J6" s="84"/>
      <c r="K6" s="107"/>
      <c r="L6" s="84"/>
      <c r="M6" s="83"/>
      <c r="N6" s="107"/>
      <c r="O6" s="84"/>
      <c r="P6" s="84"/>
      <c r="Q6" s="107"/>
      <c r="R6" s="84"/>
      <c r="S6" s="84"/>
      <c r="T6" s="84"/>
      <c r="U6" s="84"/>
      <c r="V6" s="84"/>
      <c r="W6" s="84"/>
      <c r="X6" s="84"/>
      <c r="Y6" s="84"/>
      <c r="Z6" s="84"/>
      <c r="AA6" s="84"/>
      <c r="AB6" s="84"/>
    </row>
    <row r="7" spans="1:28" ht="13" customHeight="1">
      <c r="A7" s="94" t="s">
        <v>1293</v>
      </c>
      <c r="B7" s="1094" t="s">
        <v>1195</v>
      </c>
      <c r="C7" s="1094"/>
      <c r="D7" s="94"/>
      <c r="E7" s="1094" t="s">
        <v>1115</v>
      </c>
      <c r="F7" s="1094"/>
      <c r="G7" s="94"/>
      <c r="H7" s="1094" t="s">
        <v>1294</v>
      </c>
      <c r="I7" s="1094"/>
      <c r="J7" s="101"/>
      <c r="K7" s="1094" t="s">
        <v>1295</v>
      </c>
      <c r="L7" s="1094"/>
      <c r="M7" s="94"/>
      <c r="N7" s="1094" t="s">
        <v>1296</v>
      </c>
      <c r="O7" s="1094"/>
      <c r="Q7" s="1096" t="s">
        <v>1297</v>
      </c>
      <c r="R7" s="1094"/>
      <c r="T7" s="1094" t="s">
        <v>1298</v>
      </c>
      <c r="U7" s="1094"/>
      <c r="V7" s="784"/>
      <c r="W7" s="1096" t="s">
        <v>1871</v>
      </c>
      <c r="X7" s="1094"/>
      <c r="Z7" s="1094" t="s">
        <v>1299</v>
      </c>
      <c r="AA7" s="1094"/>
    </row>
    <row r="8" spans="1:28" ht="13" customHeight="1">
      <c r="A8" s="81" t="s">
        <v>1300</v>
      </c>
      <c r="B8" s="186" t="s">
        <v>388</v>
      </c>
      <c r="C8" s="85" t="s">
        <v>389</v>
      </c>
      <c r="D8" s="94"/>
      <c r="E8" s="110" t="s">
        <v>388</v>
      </c>
      <c r="F8" s="85" t="s">
        <v>389</v>
      </c>
      <c r="G8" s="94"/>
      <c r="H8" s="110" t="s">
        <v>388</v>
      </c>
      <c r="I8" s="85" t="s">
        <v>389</v>
      </c>
      <c r="J8" s="85"/>
      <c r="K8" s="110" t="s">
        <v>388</v>
      </c>
      <c r="L8" s="85" t="s">
        <v>389</v>
      </c>
      <c r="M8" s="94"/>
      <c r="N8" s="110" t="s">
        <v>388</v>
      </c>
      <c r="O8" s="85" t="s">
        <v>389</v>
      </c>
      <c r="Q8" s="110" t="s">
        <v>388</v>
      </c>
      <c r="R8" s="85" t="s">
        <v>389</v>
      </c>
      <c r="T8" s="110" t="s">
        <v>388</v>
      </c>
      <c r="U8" s="85" t="s">
        <v>389</v>
      </c>
      <c r="V8" s="111"/>
      <c r="W8" s="110" t="s">
        <v>388</v>
      </c>
      <c r="X8" s="85" t="s">
        <v>389</v>
      </c>
      <c r="Z8" s="110" t="s">
        <v>388</v>
      </c>
      <c r="AA8" s="85" t="s">
        <v>389</v>
      </c>
    </row>
    <row r="9" spans="1:28" ht="13" customHeight="1" thickBot="1">
      <c r="A9" s="86"/>
      <c r="B9" s="98"/>
      <c r="C9" s="82"/>
      <c r="D9" s="86"/>
      <c r="E9" s="113"/>
      <c r="F9" s="82"/>
      <c r="G9" s="86"/>
      <c r="H9" s="113"/>
      <c r="I9" s="82"/>
      <c r="J9" s="82"/>
      <c r="K9" s="113"/>
      <c r="L9" s="82"/>
      <c r="M9" s="86"/>
      <c r="N9" s="113"/>
      <c r="O9" s="82"/>
      <c r="P9" s="82"/>
      <c r="Q9" s="113"/>
      <c r="R9" s="82"/>
      <c r="S9" s="82"/>
      <c r="T9" s="82"/>
      <c r="U9" s="82"/>
      <c r="V9" s="82"/>
      <c r="W9" s="82"/>
      <c r="X9" s="82"/>
      <c r="Y9" s="82"/>
      <c r="Z9" s="82"/>
      <c r="AA9" s="82"/>
      <c r="AB9" s="82"/>
    </row>
    <row r="10" spans="1:28" ht="13" customHeight="1">
      <c r="A10" s="94"/>
      <c r="B10" s="95"/>
      <c r="C10" s="101"/>
      <c r="D10" s="94"/>
      <c r="E10" s="114"/>
      <c r="F10" s="101"/>
      <c r="G10" s="94"/>
      <c r="H10" s="114"/>
      <c r="I10" s="101"/>
      <c r="J10" s="101"/>
      <c r="K10" s="114"/>
      <c r="L10" s="101"/>
      <c r="M10" s="94"/>
      <c r="N10" s="114"/>
      <c r="O10" s="101"/>
      <c r="Q10" s="114"/>
      <c r="R10" s="101"/>
    </row>
    <row r="11" spans="1:28" ht="13" customHeight="1">
      <c r="A11" s="428" t="s">
        <v>148</v>
      </c>
      <c r="B11" s="95">
        <f>IF($A11&lt;&gt;0,SUM(B12:B17),"")</f>
        <v>1471</v>
      </c>
      <c r="C11" s="100">
        <f>IF($A11&lt;&gt;0,SUM(C12:C17),"")</f>
        <v>100</v>
      </c>
      <c r="D11" s="94"/>
      <c r="E11" s="114">
        <f>IF($A11&lt;&gt;0,SUM(E12:E17),"")</f>
        <v>1072</v>
      </c>
      <c r="F11" s="100">
        <f>IF($A11&lt;&gt;0,SUM(F12:F17),"")</f>
        <v>100</v>
      </c>
      <c r="G11" s="94"/>
      <c r="H11" s="114">
        <f>IF($A11&lt;&gt;0,SUM(H12:H17),"")</f>
        <v>103</v>
      </c>
      <c r="I11" s="100">
        <f>IF($A11&lt;&gt;0,SUM(I13:I17),"")</f>
        <v>100</v>
      </c>
      <c r="J11" s="101"/>
      <c r="K11" s="114">
        <f>IF($A11&lt;&gt;0,SUM(K12:K17),"")</f>
        <v>131</v>
      </c>
      <c r="L11" s="100">
        <f>IF($A11&lt;&gt;0,SUM(L13:L17),"")</f>
        <v>100</v>
      </c>
      <c r="M11" s="94"/>
      <c r="N11" s="114">
        <f>IF($A11&lt;&gt;0,SUM(N12:N17),"")</f>
        <v>93</v>
      </c>
      <c r="O11" s="100">
        <f>IF($A11&lt;&gt;0,SUM(O13:O17),"")</f>
        <v>100</v>
      </c>
      <c r="Q11" s="114">
        <f>IF($A11&lt;&gt;0,SUM(Q12:Q17),"")</f>
        <v>9</v>
      </c>
      <c r="R11" s="100">
        <f>IF($A11&lt;&gt;0,SUM(R13:R17),"")</f>
        <v>100</v>
      </c>
      <c r="T11" s="114">
        <f>IF($A11&lt;&gt;0,SUM(T12:T17),"")</f>
        <v>44</v>
      </c>
      <c r="U11" s="100">
        <f>IF($A11&lt;&gt;0,SUM(U13:U17),"")</f>
        <v>100</v>
      </c>
      <c r="V11" s="100"/>
      <c r="W11" s="114">
        <f>IF($A11&lt;&gt;0,SUM(W12:W17),"")</f>
        <v>18</v>
      </c>
      <c r="X11" s="100">
        <f>IF($A11&lt;&gt;0,SUM(X13:X17),"")</f>
        <v>40.909090909090914</v>
      </c>
      <c r="Z11" s="114">
        <f>IF($A11&lt;&gt;0,SUM(Z12:Z17),"")</f>
        <v>1</v>
      </c>
      <c r="AA11" s="100">
        <f>IF($A11&lt;&gt;0,SUM(AA13:AA17),"")</f>
        <v>100</v>
      </c>
    </row>
    <row r="12" spans="1:28">
      <c r="A12" s="89"/>
      <c r="B12" s="95" t="str">
        <f>IF(A12&lt;&gt;0,E12+H12+K12+N12+Q12+T12,"")</f>
        <v/>
      </c>
      <c r="C12" s="100" t="str">
        <f>IF($A12&lt;&gt;0,SUM(C13:C18),"")</f>
        <v/>
      </c>
      <c r="D12" s="94"/>
      <c r="E12" s="114"/>
      <c r="F12" s="100" t="str">
        <f>IF($A12&lt;&gt;0,SUM(F13:F18),"")</f>
        <v/>
      </c>
      <c r="G12" s="94"/>
      <c r="H12" s="114"/>
      <c r="I12" s="100" t="str">
        <f>IF($A12&lt;&gt;0,SUM(I13:I18),"")</f>
        <v/>
      </c>
      <c r="J12" s="101"/>
      <c r="K12" s="114"/>
      <c r="L12" s="101" t="str">
        <f>IF($A12&lt;&gt;"",K12/$K$11*100,"")</f>
        <v/>
      </c>
      <c r="M12" s="94"/>
      <c r="N12" s="114"/>
      <c r="O12" s="101" t="str">
        <f t="shared" ref="O12:O17" si="0">IF($A12&lt;&gt;"",N12/$N$11*100,"")</f>
        <v/>
      </c>
      <c r="Q12" s="114"/>
      <c r="R12" s="101" t="str">
        <f t="shared" ref="R12:R17" si="1">IF($A12&lt;&gt;"",Q12/$Q$11*100,"")</f>
        <v/>
      </c>
      <c r="T12" s="105"/>
      <c r="U12" s="101" t="str">
        <f t="shared" ref="U12:U17" si="2">IF($A12&lt;&gt;"",T12/$T$11*100,"")</f>
        <v/>
      </c>
      <c r="V12" s="101"/>
      <c r="W12" s="105"/>
      <c r="X12" s="101" t="str">
        <f t="shared" ref="X12:X17" si="3">IF($A12&lt;&gt;"",W12/$T$11*100,"")</f>
        <v/>
      </c>
      <c r="Z12" s="105"/>
      <c r="AA12" s="101" t="str">
        <f t="shared" ref="AA12:AA17" si="4">IF($A12&lt;&gt;"",Z12/$Z$11*100,"")</f>
        <v/>
      </c>
    </row>
    <row r="13" spans="1:28">
      <c r="A13" s="52">
        <v>3</v>
      </c>
      <c r="B13" s="95">
        <f>IF(A13&lt;&gt;"",E13+H13+K13+N13+Q13+T13+W13+Z13,"")</f>
        <v>51</v>
      </c>
      <c r="C13" s="101">
        <f>IF($A13&lt;&gt;"",B13/$B$11*100,"")</f>
        <v>3.4670292318150921</v>
      </c>
      <c r="D13" s="94"/>
      <c r="E13" s="896">
        <v>40</v>
      </c>
      <c r="F13" s="101">
        <f>IF($A13&lt;&gt;"",E13/$E$11*100,"")</f>
        <v>3.7313432835820892</v>
      </c>
      <c r="G13" s="94"/>
      <c r="H13" s="896">
        <v>5</v>
      </c>
      <c r="I13" s="101">
        <f>IF($A13&lt;&gt;"",H13/$H$11*100,"")</f>
        <v>4.8543689320388346</v>
      </c>
      <c r="J13" s="101"/>
      <c r="K13" s="896">
        <v>2</v>
      </c>
      <c r="L13" s="101">
        <f>IF($A13&lt;&gt;"",K13/$K$11*100,"")</f>
        <v>1.5267175572519083</v>
      </c>
      <c r="M13" s="94"/>
      <c r="N13" s="896">
        <v>2</v>
      </c>
      <c r="O13" s="101">
        <f t="shared" si="0"/>
        <v>2.1505376344086025</v>
      </c>
      <c r="Q13" s="896">
        <v>0</v>
      </c>
      <c r="R13" s="101">
        <f t="shared" si="1"/>
        <v>0</v>
      </c>
      <c r="T13" s="896">
        <v>1</v>
      </c>
      <c r="U13" s="101">
        <f t="shared" si="2"/>
        <v>2.2727272727272729</v>
      </c>
      <c r="V13" s="101"/>
      <c r="W13" s="896">
        <v>0</v>
      </c>
      <c r="X13" s="101">
        <f t="shared" si="3"/>
        <v>0</v>
      </c>
      <c r="Z13" s="896">
        <v>1</v>
      </c>
      <c r="AA13" s="101">
        <f t="shared" si="4"/>
        <v>100</v>
      </c>
    </row>
    <row r="14" spans="1:28">
      <c r="A14" s="52"/>
      <c r="B14" s="95" t="str">
        <f>IF(A14&lt;&gt;"",E14+H14+K14+N14+Q14+T14+W14+Z14,"")</f>
        <v/>
      </c>
      <c r="C14" s="101" t="str">
        <f>IF($A14&lt;&gt;"",B14/$B$11*100,"")</f>
        <v/>
      </c>
      <c r="D14" s="94"/>
      <c r="E14" s="896"/>
      <c r="F14" s="101" t="str">
        <f>IF($A14&lt;&gt;"",E14/$E$11*100,"")</f>
        <v/>
      </c>
      <c r="G14" s="94"/>
      <c r="H14" s="896"/>
      <c r="I14" s="101" t="str">
        <f>IF($A14&lt;&gt;"",H14/$H$11*100,"")</f>
        <v/>
      </c>
      <c r="J14" s="101"/>
      <c r="K14" s="896"/>
      <c r="L14" s="101" t="str">
        <f>IF(A14&lt;&gt;0,K14/B14*100,"")</f>
        <v/>
      </c>
      <c r="M14" s="94"/>
      <c r="N14" s="896"/>
      <c r="O14" s="101" t="str">
        <f t="shared" si="0"/>
        <v/>
      </c>
      <c r="Q14" s="896"/>
      <c r="R14" s="101" t="str">
        <f t="shared" si="1"/>
        <v/>
      </c>
      <c r="T14" s="896"/>
      <c r="U14" s="101" t="str">
        <f t="shared" si="2"/>
        <v/>
      </c>
      <c r="V14" s="101"/>
      <c r="W14" s="896"/>
      <c r="X14" s="101" t="str">
        <f t="shared" si="3"/>
        <v/>
      </c>
      <c r="Z14" s="896"/>
      <c r="AA14" s="101" t="str">
        <f t="shared" si="4"/>
        <v/>
      </c>
    </row>
    <row r="15" spans="1:28">
      <c r="A15" s="52">
        <v>4</v>
      </c>
      <c r="B15" s="95">
        <f>IF(A15&lt;&gt;"",E15+H15+K15+N15+Q15+T15+W15+Z15,"")</f>
        <v>158</v>
      </c>
      <c r="C15" s="101">
        <f>IF($A15&lt;&gt;"",B15/$B$11*100,"")</f>
        <v>10.740992522093814</v>
      </c>
      <c r="D15" s="94"/>
      <c r="E15" s="896">
        <v>111</v>
      </c>
      <c r="F15" s="101">
        <f>IF($A15&lt;&gt;"",E15/$E$11*100,"")</f>
        <v>10.354477611940299</v>
      </c>
      <c r="G15" s="193"/>
      <c r="H15" s="896">
        <v>12</v>
      </c>
      <c r="I15" s="101">
        <f>IF($A15&lt;&gt;"",H15/$H$11*100,"")</f>
        <v>11.650485436893204</v>
      </c>
      <c r="J15" s="377"/>
      <c r="K15" s="896">
        <v>15</v>
      </c>
      <c r="L15" s="101">
        <f>IF($A15&lt;&gt;"",K15/$K$11*100,"")</f>
        <v>11.450381679389313</v>
      </c>
      <c r="M15" s="193"/>
      <c r="N15" s="896">
        <v>14</v>
      </c>
      <c r="O15" s="101">
        <f t="shared" si="0"/>
        <v>15.053763440860216</v>
      </c>
      <c r="P15" s="68"/>
      <c r="Q15" s="896">
        <v>1</v>
      </c>
      <c r="R15" s="101">
        <f t="shared" si="1"/>
        <v>11.111111111111111</v>
      </c>
      <c r="T15" s="896">
        <v>5</v>
      </c>
      <c r="U15" s="101">
        <f t="shared" si="2"/>
        <v>11.363636363636363</v>
      </c>
      <c r="V15" s="101"/>
      <c r="W15" s="896">
        <v>0</v>
      </c>
      <c r="X15" s="101">
        <f t="shared" si="3"/>
        <v>0</v>
      </c>
      <c r="Z15" s="896">
        <v>0</v>
      </c>
      <c r="AA15" s="101">
        <f t="shared" si="4"/>
        <v>0</v>
      </c>
    </row>
    <row r="16" spans="1:28">
      <c r="A16" s="52"/>
      <c r="B16" s="95" t="str">
        <f>IF(A16&lt;&gt;"",E16+H16+K16+N16+Q16+T16+W16+Z16,"")</f>
        <v/>
      </c>
      <c r="C16" s="101" t="str">
        <f>IF($A16&lt;&gt;"",B16/$B$11*100,"")</f>
        <v/>
      </c>
      <c r="D16" s="94"/>
      <c r="E16" s="896"/>
      <c r="F16" s="101" t="str">
        <f>IF($A16&lt;&gt;"",E16/$E$11*100,"")</f>
        <v/>
      </c>
      <c r="G16" s="193"/>
      <c r="H16" s="896"/>
      <c r="I16" s="101" t="str">
        <f>IF($A16&lt;&gt;"",H16/$H$11*100,"")</f>
        <v/>
      </c>
      <c r="J16" s="377"/>
      <c r="K16" s="896"/>
      <c r="L16" s="101" t="str">
        <f>IF($A16&lt;&gt;"",K16/$K$11*100,"")</f>
        <v/>
      </c>
      <c r="M16" s="193"/>
      <c r="N16" s="896"/>
      <c r="O16" s="101" t="str">
        <f t="shared" si="0"/>
        <v/>
      </c>
      <c r="P16" s="68"/>
      <c r="Q16" s="896"/>
      <c r="R16" s="101" t="str">
        <f t="shared" si="1"/>
        <v/>
      </c>
      <c r="T16" s="896"/>
      <c r="U16" s="101" t="str">
        <f t="shared" si="2"/>
        <v/>
      </c>
      <c r="V16" s="101"/>
      <c r="W16" s="896"/>
      <c r="X16" s="101" t="str">
        <f t="shared" si="3"/>
        <v/>
      </c>
      <c r="Z16" s="896"/>
      <c r="AA16" s="101" t="str">
        <f t="shared" si="4"/>
        <v/>
      </c>
    </row>
    <row r="17" spans="1:28">
      <c r="A17" s="52">
        <v>5</v>
      </c>
      <c r="B17" s="95">
        <f>IF(A17&lt;&gt;"",E17+H17+K17+N17+Q17+T17+W17+Z17,"")</f>
        <v>1262</v>
      </c>
      <c r="C17" s="101">
        <f>IF($A17&lt;&gt;"",B17/$B$11*100,"")</f>
        <v>85.791978246091091</v>
      </c>
      <c r="D17" s="94"/>
      <c r="E17" s="897">
        <v>921</v>
      </c>
      <c r="F17" s="101">
        <f>IF($A17&lt;&gt;"",E17/$E$11*100,"")</f>
        <v>85.914179104477611</v>
      </c>
      <c r="G17" s="193"/>
      <c r="H17" s="897">
        <v>86</v>
      </c>
      <c r="I17" s="101">
        <f>IF($A17&lt;&gt;"",H17/$H$11*100,"")</f>
        <v>83.495145631067956</v>
      </c>
      <c r="J17" s="377"/>
      <c r="K17" s="897">
        <v>114</v>
      </c>
      <c r="L17" s="101">
        <f>IF($A17&lt;&gt;"",K17/$K$11*100,"")</f>
        <v>87.022900763358777</v>
      </c>
      <c r="M17" s="193"/>
      <c r="N17" s="897">
        <v>77</v>
      </c>
      <c r="O17" s="101">
        <f t="shared" si="0"/>
        <v>82.795698924731184</v>
      </c>
      <c r="P17" s="68"/>
      <c r="Q17" s="897">
        <v>8</v>
      </c>
      <c r="R17" s="101">
        <f t="shared" si="1"/>
        <v>88.888888888888886</v>
      </c>
      <c r="T17" s="897">
        <v>38</v>
      </c>
      <c r="U17" s="101">
        <f t="shared" si="2"/>
        <v>86.36363636363636</v>
      </c>
      <c r="V17" s="101"/>
      <c r="W17" s="897">
        <v>18</v>
      </c>
      <c r="X17" s="101">
        <f t="shared" si="3"/>
        <v>40.909090909090914</v>
      </c>
      <c r="Z17" s="897">
        <v>0</v>
      </c>
      <c r="AA17" s="101">
        <f t="shared" si="4"/>
        <v>0</v>
      </c>
    </row>
    <row r="18" spans="1:28" ht="13" thickBot="1"/>
    <row r="19" spans="1:28">
      <c r="A19" s="83"/>
      <c r="B19" s="93"/>
      <c r="C19" s="84"/>
      <c r="D19" s="83"/>
      <c r="E19" s="107"/>
      <c r="F19" s="84"/>
      <c r="G19" s="83"/>
      <c r="H19" s="107"/>
      <c r="I19" s="84"/>
      <c r="J19" s="84"/>
      <c r="K19" s="107"/>
      <c r="L19" s="83"/>
      <c r="M19" s="83"/>
      <c r="N19" s="107"/>
      <c r="O19" s="83"/>
      <c r="P19" s="83"/>
      <c r="Q19" s="107"/>
      <c r="R19" s="83"/>
      <c r="S19" s="83"/>
      <c r="T19" s="83"/>
      <c r="U19" s="83"/>
      <c r="V19" s="83"/>
      <c r="W19" s="83"/>
      <c r="X19" s="83"/>
      <c r="Y19" s="83"/>
      <c r="Z19" s="83"/>
      <c r="AA19" s="83"/>
      <c r="AB19" s="83"/>
    </row>
    <row r="20" spans="1:28">
      <c r="A20" s="81" t="s">
        <v>1261</v>
      </c>
    </row>
    <row r="21" spans="1:28">
      <c r="A21" s="81" t="s">
        <v>437</v>
      </c>
    </row>
  </sheetData>
  <mergeCells count="9">
    <mergeCell ref="Z7:AA7"/>
    <mergeCell ref="T7:U7"/>
    <mergeCell ref="W7:X7"/>
    <mergeCell ref="B7:C7"/>
    <mergeCell ref="E7:F7"/>
    <mergeCell ref="H7:I7"/>
    <mergeCell ref="K7:L7"/>
    <mergeCell ref="N7:O7"/>
    <mergeCell ref="Q7:R7"/>
  </mergeCells>
  <conditionalFormatting sqref="A1:XFD1048576">
    <cfRule type="cellIs" dxfId="7" priority="1" operator="equal">
      <formula>0</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249977111117893"/>
  </sheetPr>
  <dimension ref="A1:S129"/>
  <sheetViews>
    <sheetView showZeros="0" topLeftCell="A37" workbookViewId="0">
      <selection activeCell="A65" sqref="A65"/>
    </sheetView>
  </sheetViews>
  <sheetFormatPr baseColWidth="10" defaultColWidth="9.1796875" defaultRowHeight="12.5"/>
  <cols>
    <col min="1" max="1" width="36" style="81" customWidth="1"/>
    <col min="2" max="2" width="8.453125" style="103" customWidth="1"/>
    <col min="3" max="3" width="8.1796875" style="88" customWidth="1"/>
    <col min="4" max="4" width="2.54296875" style="81" customWidth="1"/>
    <col min="5" max="5" width="7.54296875" style="105" customWidth="1"/>
    <col min="6" max="6" width="7.81640625" style="88" customWidth="1"/>
    <col min="7" max="7" width="2.54296875" style="81" customWidth="1"/>
    <col min="8" max="8" width="8.1796875" style="105" customWidth="1"/>
    <col min="9" max="9" width="8.453125" style="88" customWidth="1"/>
    <col min="10" max="10" width="2.54296875" style="88" customWidth="1"/>
    <col min="11" max="11" width="7.81640625" style="105" customWidth="1"/>
    <col min="12" max="12" width="7.54296875" style="88" customWidth="1"/>
    <col min="13" max="13" width="2.54296875" style="81" customWidth="1"/>
    <col min="14" max="14" width="7.81640625" style="105" customWidth="1"/>
    <col min="15" max="15" width="7.81640625" style="81" customWidth="1"/>
    <col min="16" max="16" width="2.81640625" style="81" customWidth="1"/>
    <col min="17" max="18" width="7.81640625" style="81" customWidth="1"/>
    <col min="19" max="19" width="1.81640625" style="81" customWidth="1"/>
    <col min="20" max="256" width="9.1796875" style="81"/>
    <col min="257" max="257" width="36" style="81" customWidth="1"/>
    <col min="258" max="258" width="8.453125" style="81" customWidth="1"/>
    <col min="259" max="259" width="8.1796875" style="81" customWidth="1"/>
    <col min="260" max="260" width="2.54296875" style="81" customWidth="1"/>
    <col min="261" max="261" width="7.54296875" style="81" customWidth="1"/>
    <col min="262" max="262" width="7.81640625" style="81" customWidth="1"/>
    <col min="263" max="263" width="2.54296875" style="81" customWidth="1"/>
    <col min="264" max="264" width="8.1796875" style="81" customWidth="1"/>
    <col min="265" max="265" width="8.453125" style="81" customWidth="1"/>
    <col min="266" max="266" width="2.54296875" style="81" customWidth="1"/>
    <col min="267" max="267" width="7.81640625" style="81" customWidth="1"/>
    <col min="268" max="268" width="7.54296875" style="81" customWidth="1"/>
    <col min="269" max="269" width="2.54296875" style="81" customWidth="1"/>
    <col min="270" max="271" width="7.81640625" style="81" customWidth="1"/>
    <col min="272" max="272" width="2.81640625" style="81" customWidth="1"/>
    <col min="273" max="274" width="7.81640625" style="81" customWidth="1"/>
    <col min="275" max="275" width="1.81640625" style="81" customWidth="1"/>
    <col min="276" max="512" width="9.1796875" style="81"/>
    <col min="513" max="513" width="36" style="81" customWidth="1"/>
    <col min="514" max="514" width="8.453125" style="81" customWidth="1"/>
    <col min="515" max="515" width="8.1796875" style="81" customWidth="1"/>
    <col min="516" max="516" width="2.54296875" style="81" customWidth="1"/>
    <col min="517" max="517" width="7.54296875" style="81" customWidth="1"/>
    <col min="518" max="518" width="7.81640625" style="81" customWidth="1"/>
    <col min="519" max="519" width="2.54296875" style="81" customWidth="1"/>
    <col min="520" max="520" width="8.1796875" style="81" customWidth="1"/>
    <col min="521" max="521" width="8.453125" style="81" customWidth="1"/>
    <col min="522" max="522" width="2.54296875" style="81" customWidth="1"/>
    <col min="523" max="523" width="7.81640625" style="81" customWidth="1"/>
    <col min="524" max="524" width="7.54296875" style="81" customWidth="1"/>
    <col min="525" max="525" width="2.54296875" style="81" customWidth="1"/>
    <col min="526" max="527" width="7.81640625" style="81" customWidth="1"/>
    <col min="528" max="528" width="2.81640625" style="81" customWidth="1"/>
    <col min="529" max="530" width="7.81640625" style="81" customWidth="1"/>
    <col min="531" max="531" width="1.81640625" style="81" customWidth="1"/>
    <col min="532" max="768" width="9.1796875" style="81"/>
    <col min="769" max="769" width="36" style="81" customWidth="1"/>
    <col min="770" max="770" width="8.453125" style="81" customWidth="1"/>
    <col min="771" max="771" width="8.1796875" style="81" customWidth="1"/>
    <col min="772" max="772" width="2.54296875" style="81" customWidth="1"/>
    <col min="773" max="773" width="7.54296875" style="81" customWidth="1"/>
    <col min="774" max="774" width="7.81640625" style="81" customWidth="1"/>
    <col min="775" max="775" width="2.54296875" style="81" customWidth="1"/>
    <col min="776" max="776" width="8.1796875" style="81" customWidth="1"/>
    <col min="777" max="777" width="8.453125" style="81" customWidth="1"/>
    <col min="778" max="778" width="2.54296875" style="81" customWidth="1"/>
    <col min="779" max="779" width="7.81640625" style="81" customWidth="1"/>
    <col min="780" max="780" width="7.54296875" style="81" customWidth="1"/>
    <col min="781" max="781" width="2.54296875" style="81" customWidth="1"/>
    <col min="782" max="783" width="7.81640625" style="81" customWidth="1"/>
    <col min="784" max="784" width="2.81640625" style="81" customWidth="1"/>
    <col min="785" max="786" width="7.81640625" style="81" customWidth="1"/>
    <col min="787" max="787" width="1.81640625" style="81" customWidth="1"/>
    <col min="788" max="1024" width="9.1796875" style="81"/>
    <col min="1025" max="1025" width="36" style="81" customWidth="1"/>
    <col min="1026" max="1026" width="8.453125" style="81" customWidth="1"/>
    <col min="1027" max="1027" width="8.1796875" style="81" customWidth="1"/>
    <col min="1028" max="1028" width="2.54296875" style="81" customWidth="1"/>
    <col min="1029" max="1029" width="7.54296875" style="81" customWidth="1"/>
    <col min="1030" max="1030" width="7.81640625" style="81" customWidth="1"/>
    <col min="1031" max="1031" width="2.54296875" style="81" customWidth="1"/>
    <col min="1032" max="1032" width="8.1796875" style="81" customWidth="1"/>
    <col min="1033" max="1033" width="8.453125" style="81" customWidth="1"/>
    <col min="1034" max="1034" width="2.54296875" style="81" customWidth="1"/>
    <col min="1035" max="1035" width="7.81640625" style="81" customWidth="1"/>
    <col min="1036" max="1036" width="7.54296875" style="81" customWidth="1"/>
    <col min="1037" max="1037" width="2.54296875" style="81" customWidth="1"/>
    <col min="1038" max="1039" width="7.81640625" style="81" customWidth="1"/>
    <col min="1040" max="1040" width="2.81640625" style="81" customWidth="1"/>
    <col min="1041" max="1042" width="7.81640625" style="81" customWidth="1"/>
    <col min="1043" max="1043" width="1.81640625" style="81" customWidth="1"/>
    <col min="1044" max="1280" width="9.1796875" style="81"/>
    <col min="1281" max="1281" width="36" style="81" customWidth="1"/>
    <col min="1282" max="1282" width="8.453125" style="81" customWidth="1"/>
    <col min="1283" max="1283" width="8.1796875" style="81" customWidth="1"/>
    <col min="1284" max="1284" width="2.54296875" style="81" customWidth="1"/>
    <col min="1285" max="1285" width="7.54296875" style="81" customWidth="1"/>
    <col min="1286" max="1286" width="7.81640625" style="81" customWidth="1"/>
    <col min="1287" max="1287" width="2.54296875" style="81" customWidth="1"/>
    <col min="1288" max="1288" width="8.1796875" style="81" customWidth="1"/>
    <col min="1289" max="1289" width="8.453125" style="81" customWidth="1"/>
    <col min="1290" max="1290" width="2.54296875" style="81" customWidth="1"/>
    <col min="1291" max="1291" width="7.81640625" style="81" customWidth="1"/>
    <col min="1292" max="1292" width="7.54296875" style="81" customWidth="1"/>
    <col min="1293" max="1293" width="2.54296875" style="81" customWidth="1"/>
    <col min="1294" max="1295" width="7.81640625" style="81" customWidth="1"/>
    <col min="1296" max="1296" width="2.81640625" style="81" customWidth="1"/>
    <col min="1297" max="1298" width="7.81640625" style="81" customWidth="1"/>
    <col min="1299" max="1299" width="1.81640625" style="81" customWidth="1"/>
    <col min="1300" max="1536" width="9.1796875" style="81"/>
    <col min="1537" max="1537" width="36" style="81" customWidth="1"/>
    <col min="1538" max="1538" width="8.453125" style="81" customWidth="1"/>
    <col min="1539" max="1539" width="8.1796875" style="81" customWidth="1"/>
    <col min="1540" max="1540" width="2.54296875" style="81" customWidth="1"/>
    <col min="1541" max="1541" width="7.54296875" style="81" customWidth="1"/>
    <col min="1542" max="1542" width="7.81640625" style="81" customWidth="1"/>
    <col min="1543" max="1543" width="2.54296875" style="81" customWidth="1"/>
    <col min="1544" max="1544" width="8.1796875" style="81" customWidth="1"/>
    <col min="1545" max="1545" width="8.453125" style="81" customWidth="1"/>
    <col min="1546" max="1546" width="2.54296875" style="81" customWidth="1"/>
    <col min="1547" max="1547" width="7.81640625" style="81" customWidth="1"/>
    <col min="1548" max="1548" width="7.54296875" style="81" customWidth="1"/>
    <col min="1549" max="1549" width="2.54296875" style="81" customWidth="1"/>
    <col min="1550" max="1551" width="7.81640625" style="81" customWidth="1"/>
    <col min="1552" max="1552" width="2.81640625" style="81" customWidth="1"/>
    <col min="1553" max="1554" width="7.81640625" style="81" customWidth="1"/>
    <col min="1555" max="1555" width="1.81640625" style="81" customWidth="1"/>
    <col min="1556" max="1792" width="9.1796875" style="81"/>
    <col min="1793" max="1793" width="36" style="81" customWidth="1"/>
    <col min="1794" max="1794" width="8.453125" style="81" customWidth="1"/>
    <col min="1795" max="1795" width="8.1796875" style="81" customWidth="1"/>
    <col min="1796" max="1796" width="2.54296875" style="81" customWidth="1"/>
    <col min="1797" max="1797" width="7.54296875" style="81" customWidth="1"/>
    <col min="1798" max="1798" width="7.81640625" style="81" customWidth="1"/>
    <col min="1799" max="1799" width="2.54296875" style="81" customWidth="1"/>
    <col min="1800" max="1800" width="8.1796875" style="81" customWidth="1"/>
    <col min="1801" max="1801" width="8.453125" style="81" customWidth="1"/>
    <col min="1802" max="1802" width="2.54296875" style="81" customWidth="1"/>
    <col min="1803" max="1803" width="7.81640625" style="81" customWidth="1"/>
    <col min="1804" max="1804" width="7.54296875" style="81" customWidth="1"/>
    <col min="1805" max="1805" width="2.54296875" style="81" customWidth="1"/>
    <col min="1806" max="1807" width="7.81640625" style="81" customWidth="1"/>
    <col min="1808" max="1808" width="2.81640625" style="81" customWidth="1"/>
    <col min="1809" max="1810" width="7.81640625" style="81" customWidth="1"/>
    <col min="1811" max="1811" width="1.81640625" style="81" customWidth="1"/>
    <col min="1812" max="2048" width="9.1796875" style="81"/>
    <col min="2049" max="2049" width="36" style="81" customWidth="1"/>
    <col min="2050" max="2050" width="8.453125" style="81" customWidth="1"/>
    <col min="2051" max="2051" width="8.1796875" style="81" customWidth="1"/>
    <col min="2052" max="2052" width="2.54296875" style="81" customWidth="1"/>
    <col min="2053" max="2053" width="7.54296875" style="81" customWidth="1"/>
    <col min="2054" max="2054" width="7.81640625" style="81" customWidth="1"/>
    <col min="2055" max="2055" width="2.54296875" style="81" customWidth="1"/>
    <col min="2056" max="2056" width="8.1796875" style="81" customWidth="1"/>
    <col min="2057" max="2057" width="8.453125" style="81" customWidth="1"/>
    <col min="2058" max="2058" width="2.54296875" style="81" customWidth="1"/>
    <col min="2059" max="2059" width="7.81640625" style="81" customWidth="1"/>
    <col min="2060" max="2060" width="7.54296875" style="81" customWidth="1"/>
    <col min="2061" max="2061" width="2.54296875" style="81" customWidth="1"/>
    <col min="2062" max="2063" width="7.81640625" style="81" customWidth="1"/>
    <col min="2064" max="2064" width="2.81640625" style="81" customWidth="1"/>
    <col min="2065" max="2066" width="7.81640625" style="81" customWidth="1"/>
    <col min="2067" max="2067" width="1.81640625" style="81" customWidth="1"/>
    <col min="2068" max="2304" width="9.1796875" style="81"/>
    <col min="2305" max="2305" width="36" style="81" customWidth="1"/>
    <col min="2306" max="2306" width="8.453125" style="81" customWidth="1"/>
    <col min="2307" max="2307" width="8.1796875" style="81" customWidth="1"/>
    <col min="2308" max="2308" width="2.54296875" style="81" customWidth="1"/>
    <col min="2309" max="2309" width="7.54296875" style="81" customWidth="1"/>
    <col min="2310" max="2310" width="7.81640625" style="81" customWidth="1"/>
    <col min="2311" max="2311" width="2.54296875" style="81" customWidth="1"/>
    <col min="2312" max="2312" width="8.1796875" style="81" customWidth="1"/>
    <col min="2313" max="2313" width="8.453125" style="81" customWidth="1"/>
    <col min="2314" max="2314" width="2.54296875" style="81" customWidth="1"/>
    <col min="2315" max="2315" width="7.81640625" style="81" customWidth="1"/>
    <col min="2316" max="2316" width="7.54296875" style="81" customWidth="1"/>
    <col min="2317" max="2317" width="2.54296875" style="81" customWidth="1"/>
    <col min="2318" max="2319" width="7.81640625" style="81" customWidth="1"/>
    <col min="2320" max="2320" width="2.81640625" style="81" customWidth="1"/>
    <col min="2321" max="2322" width="7.81640625" style="81" customWidth="1"/>
    <col min="2323" max="2323" width="1.81640625" style="81" customWidth="1"/>
    <col min="2324" max="2560" width="9.1796875" style="81"/>
    <col min="2561" max="2561" width="36" style="81" customWidth="1"/>
    <col min="2562" max="2562" width="8.453125" style="81" customWidth="1"/>
    <col min="2563" max="2563" width="8.1796875" style="81" customWidth="1"/>
    <col min="2564" max="2564" width="2.54296875" style="81" customWidth="1"/>
    <col min="2565" max="2565" width="7.54296875" style="81" customWidth="1"/>
    <col min="2566" max="2566" width="7.81640625" style="81" customWidth="1"/>
    <col min="2567" max="2567" width="2.54296875" style="81" customWidth="1"/>
    <col min="2568" max="2568" width="8.1796875" style="81" customWidth="1"/>
    <col min="2569" max="2569" width="8.453125" style="81" customWidth="1"/>
    <col min="2570" max="2570" width="2.54296875" style="81" customWidth="1"/>
    <col min="2571" max="2571" width="7.81640625" style="81" customWidth="1"/>
    <col min="2572" max="2572" width="7.54296875" style="81" customWidth="1"/>
    <col min="2573" max="2573" width="2.54296875" style="81" customWidth="1"/>
    <col min="2574" max="2575" width="7.81640625" style="81" customWidth="1"/>
    <col min="2576" max="2576" width="2.81640625" style="81" customWidth="1"/>
    <col min="2577" max="2578" width="7.81640625" style="81" customWidth="1"/>
    <col min="2579" max="2579" width="1.81640625" style="81" customWidth="1"/>
    <col min="2580" max="2816" width="9.1796875" style="81"/>
    <col min="2817" max="2817" width="36" style="81" customWidth="1"/>
    <col min="2818" max="2818" width="8.453125" style="81" customWidth="1"/>
    <col min="2819" max="2819" width="8.1796875" style="81" customWidth="1"/>
    <col min="2820" max="2820" width="2.54296875" style="81" customWidth="1"/>
    <col min="2821" max="2821" width="7.54296875" style="81" customWidth="1"/>
    <col min="2822" max="2822" width="7.81640625" style="81" customWidth="1"/>
    <col min="2823" max="2823" width="2.54296875" style="81" customWidth="1"/>
    <col min="2824" max="2824" width="8.1796875" style="81" customWidth="1"/>
    <col min="2825" max="2825" width="8.453125" style="81" customWidth="1"/>
    <col min="2826" max="2826" width="2.54296875" style="81" customWidth="1"/>
    <col min="2827" max="2827" width="7.81640625" style="81" customWidth="1"/>
    <col min="2828" max="2828" width="7.54296875" style="81" customWidth="1"/>
    <col min="2829" max="2829" width="2.54296875" style="81" customWidth="1"/>
    <col min="2830" max="2831" width="7.81640625" style="81" customWidth="1"/>
    <col min="2832" max="2832" width="2.81640625" style="81" customWidth="1"/>
    <col min="2833" max="2834" width="7.81640625" style="81" customWidth="1"/>
    <col min="2835" max="2835" width="1.81640625" style="81" customWidth="1"/>
    <col min="2836" max="3072" width="9.1796875" style="81"/>
    <col min="3073" max="3073" width="36" style="81" customWidth="1"/>
    <col min="3074" max="3074" width="8.453125" style="81" customWidth="1"/>
    <col min="3075" max="3075" width="8.1796875" style="81" customWidth="1"/>
    <col min="3076" max="3076" width="2.54296875" style="81" customWidth="1"/>
    <col min="3077" max="3077" width="7.54296875" style="81" customWidth="1"/>
    <col min="3078" max="3078" width="7.81640625" style="81" customWidth="1"/>
    <col min="3079" max="3079" width="2.54296875" style="81" customWidth="1"/>
    <col min="3080" max="3080" width="8.1796875" style="81" customWidth="1"/>
    <col min="3081" max="3081" width="8.453125" style="81" customWidth="1"/>
    <col min="3082" max="3082" width="2.54296875" style="81" customWidth="1"/>
    <col min="3083" max="3083" width="7.81640625" style="81" customWidth="1"/>
    <col min="3084" max="3084" width="7.54296875" style="81" customWidth="1"/>
    <col min="3085" max="3085" width="2.54296875" style="81" customWidth="1"/>
    <col min="3086" max="3087" width="7.81640625" style="81" customWidth="1"/>
    <col min="3088" max="3088" width="2.81640625" style="81" customWidth="1"/>
    <col min="3089" max="3090" width="7.81640625" style="81" customWidth="1"/>
    <col min="3091" max="3091" width="1.81640625" style="81" customWidth="1"/>
    <col min="3092" max="3328" width="9.1796875" style="81"/>
    <col min="3329" max="3329" width="36" style="81" customWidth="1"/>
    <col min="3330" max="3330" width="8.453125" style="81" customWidth="1"/>
    <col min="3331" max="3331" width="8.1796875" style="81" customWidth="1"/>
    <col min="3332" max="3332" width="2.54296875" style="81" customWidth="1"/>
    <col min="3333" max="3333" width="7.54296875" style="81" customWidth="1"/>
    <col min="3334" max="3334" width="7.81640625" style="81" customWidth="1"/>
    <col min="3335" max="3335" width="2.54296875" style="81" customWidth="1"/>
    <col min="3336" max="3336" width="8.1796875" style="81" customWidth="1"/>
    <col min="3337" max="3337" width="8.453125" style="81" customWidth="1"/>
    <col min="3338" max="3338" width="2.54296875" style="81" customWidth="1"/>
    <col min="3339" max="3339" width="7.81640625" style="81" customWidth="1"/>
    <col min="3340" max="3340" width="7.54296875" style="81" customWidth="1"/>
    <col min="3341" max="3341" width="2.54296875" style="81" customWidth="1"/>
    <col min="3342" max="3343" width="7.81640625" style="81" customWidth="1"/>
    <col min="3344" max="3344" width="2.81640625" style="81" customWidth="1"/>
    <col min="3345" max="3346" width="7.81640625" style="81" customWidth="1"/>
    <col min="3347" max="3347" width="1.81640625" style="81" customWidth="1"/>
    <col min="3348" max="3584" width="9.1796875" style="81"/>
    <col min="3585" max="3585" width="36" style="81" customWidth="1"/>
    <col min="3586" max="3586" width="8.453125" style="81" customWidth="1"/>
    <col min="3587" max="3587" width="8.1796875" style="81" customWidth="1"/>
    <col min="3588" max="3588" width="2.54296875" style="81" customWidth="1"/>
    <col min="3589" max="3589" width="7.54296875" style="81" customWidth="1"/>
    <col min="3590" max="3590" width="7.81640625" style="81" customWidth="1"/>
    <col min="3591" max="3591" width="2.54296875" style="81" customWidth="1"/>
    <col min="3592" max="3592" width="8.1796875" style="81" customWidth="1"/>
    <col min="3593" max="3593" width="8.453125" style="81" customWidth="1"/>
    <col min="3594" max="3594" width="2.54296875" style="81" customWidth="1"/>
    <col min="3595" max="3595" width="7.81640625" style="81" customWidth="1"/>
    <col min="3596" max="3596" width="7.54296875" style="81" customWidth="1"/>
    <col min="3597" max="3597" width="2.54296875" style="81" customWidth="1"/>
    <col min="3598" max="3599" width="7.81640625" style="81" customWidth="1"/>
    <col min="3600" max="3600" width="2.81640625" style="81" customWidth="1"/>
    <col min="3601" max="3602" width="7.81640625" style="81" customWidth="1"/>
    <col min="3603" max="3603" width="1.81640625" style="81" customWidth="1"/>
    <col min="3604" max="3840" width="9.1796875" style="81"/>
    <col min="3841" max="3841" width="36" style="81" customWidth="1"/>
    <col min="3842" max="3842" width="8.453125" style="81" customWidth="1"/>
    <col min="3843" max="3843" width="8.1796875" style="81" customWidth="1"/>
    <col min="3844" max="3844" width="2.54296875" style="81" customWidth="1"/>
    <col min="3845" max="3845" width="7.54296875" style="81" customWidth="1"/>
    <col min="3846" max="3846" width="7.81640625" style="81" customWidth="1"/>
    <col min="3847" max="3847" width="2.54296875" style="81" customWidth="1"/>
    <col min="3848" max="3848" width="8.1796875" style="81" customWidth="1"/>
    <col min="3849" max="3849" width="8.453125" style="81" customWidth="1"/>
    <col min="3850" max="3850" width="2.54296875" style="81" customWidth="1"/>
    <col min="3851" max="3851" width="7.81640625" style="81" customWidth="1"/>
    <col min="3852" max="3852" width="7.54296875" style="81" customWidth="1"/>
    <col min="3853" max="3853" width="2.54296875" style="81" customWidth="1"/>
    <col min="3854" max="3855" width="7.81640625" style="81" customWidth="1"/>
    <col min="3856" max="3856" width="2.81640625" style="81" customWidth="1"/>
    <col min="3857" max="3858" width="7.81640625" style="81" customWidth="1"/>
    <col min="3859" max="3859" width="1.81640625" style="81" customWidth="1"/>
    <col min="3860" max="4096" width="9.1796875" style="81"/>
    <col min="4097" max="4097" width="36" style="81" customWidth="1"/>
    <col min="4098" max="4098" width="8.453125" style="81" customWidth="1"/>
    <col min="4099" max="4099" width="8.1796875" style="81" customWidth="1"/>
    <col min="4100" max="4100" width="2.54296875" style="81" customWidth="1"/>
    <col min="4101" max="4101" width="7.54296875" style="81" customWidth="1"/>
    <col min="4102" max="4102" width="7.81640625" style="81" customWidth="1"/>
    <col min="4103" max="4103" width="2.54296875" style="81" customWidth="1"/>
    <col min="4104" max="4104" width="8.1796875" style="81" customWidth="1"/>
    <col min="4105" max="4105" width="8.453125" style="81" customWidth="1"/>
    <col min="4106" max="4106" width="2.54296875" style="81" customWidth="1"/>
    <col min="4107" max="4107" width="7.81640625" style="81" customWidth="1"/>
    <col min="4108" max="4108" width="7.54296875" style="81" customWidth="1"/>
    <col min="4109" max="4109" width="2.54296875" style="81" customWidth="1"/>
    <col min="4110" max="4111" width="7.81640625" style="81" customWidth="1"/>
    <col min="4112" max="4112" width="2.81640625" style="81" customWidth="1"/>
    <col min="4113" max="4114" width="7.81640625" style="81" customWidth="1"/>
    <col min="4115" max="4115" width="1.81640625" style="81" customWidth="1"/>
    <col min="4116" max="4352" width="9.1796875" style="81"/>
    <col min="4353" max="4353" width="36" style="81" customWidth="1"/>
    <col min="4354" max="4354" width="8.453125" style="81" customWidth="1"/>
    <col min="4355" max="4355" width="8.1796875" style="81" customWidth="1"/>
    <col min="4356" max="4356" width="2.54296875" style="81" customWidth="1"/>
    <col min="4357" max="4357" width="7.54296875" style="81" customWidth="1"/>
    <col min="4358" max="4358" width="7.81640625" style="81" customWidth="1"/>
    <col min="4359" max="4359" width="2.54296875" style="81" customWidth="1"/>
    <col min="4360" max="4360" width="8.1796875" style="81" customWidth="1"/>
    <col min="4361" max="4361" width="8.453125" style="81" customWidth="1"/>
    <col min="4362" max="4362" width="2.54296875" style="81" customWidth="1"/>
    <col min="4363" max="4363" width="7.81640625" style="81" customWidth="1"/>
    <col min="4364" max="4364" width="7.54296875" style="81" customWidth="1"/>
    <col min="4365" max="4365" width="2.54296875" style="81" customWidth="1"/>
    <col min="4366" max="4367" width="7.81640625" style="81" customWidth="1"/>
    <col min="4368" max="4368" width="2.81640625" style="81" customWidth="1"/>
    <col min="4369" max="4370" width="7.81640625" style="81" customWidth="1"/>
    <col min="4371" max="4371" width="1.81640625" style="81" customWidth="1"/>
    <col min="4372" max="4608" width="9.1796875" style="81"/>
    <col min="4609" max="4609" width="36" style="81" customWidth="1"/>
    <col min="4610" max="4610" width="8.453125" style="81" customWidth="1"/>
    <col min="4611" max="4611" width="8.1796875" style="81" customWidth="1"/>
    <col min="4612" max="4612" width="2.54296875" style="81" customWidth="1"/>
    <col min="4613" max="4613" width="7.54296875" style="81" customWidth="1"/>
    <col min="4614" max="4614" width="7.81640625" style="81" customWidth="1"/>
    <col min="4615" max="4615" width="2.54296875" style="81" customWidth="1"/>
    <col min="4616" max="4616" width="8.1796875" style="81" customWidth="1"/>
    <col min="4617" max="4617" width="8.453125" style="81" customWidth="1"/>
    <col min="4618" max="4618" width="2.54296875" style="81" customWidth="1"/>
    <col min="4619" max="4619" width="7.81640625" style="81" customWidth="1"/>
    <col min="4620" max="4620" width="7.54296875" style="81" customWidth="1"/>
    <col min="4621" max="4621" width="2.54296875" style="81" customWidth="1"/>
    <col min="4622" max="4623" width="7.81640625" style="81" customWidth="1"/>
    <col min="4624" max="4624" width="2.81640625" style="81" customWidth="1"/>
    <col min="4625" max="4626" width="7.81640625" style="81" customWidth="1"/>
    <col min="4627" max="4627" width="1.81640625" style="81" customWidth="1"/>
    <col min="4628" max="4864" width="9.1796875" style="81"/>
    <col min="4865" max="4865" width="36" style="81" customWidth="1"/>
    <col min="4866" max="4866" width="8.453125" style="81" customWidth="1"/>
    <col min="4867" max="4867" width="8.1796875" style="81" customWidth="1"/>
    <col min="4868" max="4868" width="2.54296875" style="81" customWidth="1"/>
    <col min="4869" max="4869" width="7.54296875" style="81" customWidth="1"/>
    <col min="4870" max="4870" width="7.81640625" style="81" customWidth="1"/>
    <col min="4871" max="4871" width="2.54296875" style="81" customWidth="1"/>
    <col min="4872" max="4872" width="8.1796875" style="81" customWidth="1"/>
    <col min="4873" max="4873" width="8.453125" style="81" customWidth="1"/>
    <col min="4874" max="4874" width="2.54296875" style="81" customWidth="1"/>
    <col min="4875" max="4875" width="7.81640625" style="81" customWidth="1"/>
    <col min="4876" max="4876" width="7.54296875" style="81" customWidth="1"/>
    <col min="4877" max="4877" width="2.54296875" style="81" customWidth="1"/>
    <col min="4878" max="4879" width="7.81640625" style="81" customWidth="1"/>
    <col min="4880" max="4880" width="2.81640625" style="81" customWidth="1"/>
    <col min="4881" max="4882" width="7.81640625" style="81" customWidth="1"/>
    <col min="4883" max="4883" width="1.81640625" style="81" customWidth="1"/>
    <col min="4884" max="5120" width="9.1796875" style="81"/>
    <col min="5121" max="5121" width="36" style="81" customWidth="1"/>
    <col min="5122" max="5122" width="8.453125" style="81" customWidth="1"/>
    <col min="5123" max="5123" width="8.1796875" style="81" customWidth="1"/>
    <col min="5124" max="5124" width="2.54296875" style="81" customWidth="1"/>
    <col min="5125" max="5125" width="7.54296875" style="81" customWidth="1"/>
    <col min="5126" max="5126" width="7.81640625" style="81" customWidth="1"/>
    <col min="5127" max="5127" width="2.54296875" style="81" customWidth="1"/>
    <col min="5128" max="5128" width="8.1796875" style="81" customWidth="1"/>
    <col min="5129" max="5129" width="8.453125" style="81" customWidth="1"/>
    <col min="5130" max="5130" width="2.54296875" style="81" customWidth="1"/>
    <col min="5131" max="5131" width="7.81640625" style="81" customWidth="1"/>
    <col min="5132" max="5132" width="7.54296875" style="81" customWidth="1"/>
    <col min="5133" max="5133" width="2.54296875" style="81" customWidth="1"/>
    <col min="5134" max="5135" width="7.81640625" style="81" customWidth="1"/>
    <col min="5136" max="5136" width="2.81640625" style="81" customWidth="1"/>
    <col min="5137" max="5138" width="7.81640625" style="81" customWidth="1"/>
    <col min="5139" max="5139" width="1.81640625" style="81" customWidth="1"/>
    <col min="5140" max="5376" width="9.1796875" style="81"/>
    <col min="5377" max="5377" width="36" style="81" customWidth="1"/>
    <col min="5378" max="5378" width="8.453125" style="81" customWidth="1"/>
    <col min="5379" max="5379" width="8.1796875" style="81" customWidth="1"/>
    <col min="5380" max="5380" width="2.54296875" style="81" customWidth="1"/>
    <col min="5381" max="5381" width="7.54296875" style="81" customWidth="1"/>
    <col min="5382" max="5382" width="7.81640625" style="81" customWidth="1"/>
    <col min="5383" max="5383" width="2.54296875" style="81" customWidth="1"/>
    <col min="5384" max="5384" width="8.1796875" style="81" customWidth="1"/>
    <col min="5385" max="5385" width="8.453125" style="81" customWidth="1"/>
    <col min="5386" max="5386" width="2.54296875" style="81" customWidth="1"/>
    <col min="5387" max="5387" width="7.81640625" style="81" customWidth="1"/>
    <col min="5388" max="5388" width="7.54296875" style="81" customWidth="1"/>
    <col min="5389" max="5389" width="2.54296875" style="81" customWidth="1"/>
    <col min="5390" max="5391" width="7.81640625" style="81" customWidth="1"/>
    <col min="5392" max="5392" width="2.81640625" style="81" customWidth="1"/>
    <col min="5393" max="5394" width="7.81640625" style="81" customWidth="1"/>
    <col min="5395" max="5395" width="1.81640625" style="81" customWidth="1"/>
    <col min="5396" max="5632" width="9.1796875" style="81"/>
    <col min="5633" max="5633" width="36" style="81" customWidth="1"/>
    <col min="5634" max="5634" width="8.453125" style="81" customWidth="1"/>
    <col min="5635" max="5635" width="8.1796875" style="81" customWidth="1"/>
    <col min="5636" max="5636" width="2.54296875" style="81" customWidth="1"/>
    <col min="5637" max="5637" width="7.54296875" style="81" customWidth="1"/>
    <col min="5638" max="5638" width="7.81640625" style="81" customWidth="1"/>
    <col min="5639" max="5639" width="2.54296875" style="81" customWidth="1"/>
    <col min="5640" max="5640" width="8.1796875" style="81" customWidth="1"/>
    <col min="5641" max="5641" width="8.453125" style="81" customWidth="1"/>
    <col min="5642" max="5642" width="2.54296875" style="81" customWidth="1"/>
    <col min="5643" max="5643" width="7.81640625" style="81" customWidth="1"/>
    <col min="5644" max="5644" width="7.54296875" style="81" customWidth="1"/>
    <col min="5645" max="5645" width="2.54296875" style="81" customWidth="1"/>
    <col min="5646" max="5647" width="7.81640625" style="81" customWidth="1"/>
    <col min="5648" max="5648" width="2.81640625" style="81" customWidth="1"/>
    <col min="5649" max="5650" width="7.81640625" style="81" customWidth="1"/>
    <col min="5651" max="5651" width="1.81640625" style="81" customWidth="1"/>
    <col min="5652" max="5888" width="9.1796875" style="81"/>
    <col min="5889" max="5889" width="36" style="81" customWidth="1"/>
    <col min="5890" max="5890" width="8.453125" style="81" customWidth="1"/>
    <col min="5891" max="5891" width="8.1796875" style="81" customWidth="1"/>
    <col min="5892" max="5892" width="2.54296875" style="81" customWidth="1"/>
    <col min="5893" max="5893" width="7.54296875" style="81" customWidth="1"/>
    <col min="5894" max="5894" width="7.81640625" style="81" customWidth="1"/>
    <col min="5895" max="5895" width="2.54296875" style="81" customWidth="1"/>
    <col min="5896" max="5896" width="8.1796875" style="81" customWidth="1"/>
    <col min="5897" max="5897" width="8.453125" style="81" customWidth="1"/>
    <col min="5898" max="5898" width="2.54296875" style="81" customWidth="1"/>
    <col min="5899" max="5899" width="7.81640625" style="81" customWidth="1"/>
    <col min="5900" max="5900" width="7.54296875" style="81" customWidth="1"/>
    <col min="5901" max="5901" width="2.54296875" style="81" customWidth="1"/>
    <col min="5902" max="5903" width="7.81640625" style="81" customWidth="1"/>
    <col min="5904" max="5904" width="2.81640625" style="81" customWidth="1"/>
    <col min="5905" max="5906" width="7.81640625" style="81" customWidth="1"/>
    <col min="5907" max="5907" width="1.81640625" style="81" customWidth="1"/>
    <col min="5908" max="6144" width="9.1796875" style="81"/>
    <col min="6145" max="6145" width="36" style="81" customWidth="1"/>
    <col min="6146" max="6146" width="8.453125" style="81" customWidth="1"/>
    <col min="6147" max="6147" width="8.1796875" style="81" customWidth="1"/>
    <col min="6148" max="6148" width="2.54296875" style="81" customWidth="1"/>
    <col min="6149" max="6149" width="7.54296875" style="81" customWidth="1"/>
    <col min="6150" max="6150" width="7.81640625" style="81" customWidth="1"/>
    <col min="6151" max="6151" width="2.54296875" style="81" customWidth="1"/>
    <col min="6152" max="6152" width="8.1796875" style="81" customWidth="1"/>
    <col min="6153" max="6153" width="8.453125" style="81" customWidth="1"/>
    <col min="6154" max="6154" width="2.54296875" style="81" customWidth="1"/>
    <col min="6155" max="6155" width="7.81640625" style="81" customWidth="1"/>
    <col min="6156" max="6156" width="7.54296875" style="81" customWidth="1"/>
    <col min="6157" max="6157" width="2.54296875" style="81" customWidth="1"/>
    <col min="6158" max="6159" width="7.81640625" style="81" customWidth="1"/>
    <col min="6160" max="6160" width="2.81640625" style="81" customWidth="1"/>
    <col min="6161" max="6162" width="7.81640625" style="81" customWidth="1"/>
    <col min="6163" max="6163" width="1.81640625" style="81" customWidth="1"/>
    <col min="6164" max="6400" width="9.1796875" style="81"/>
    <col min="6401" max="6401" width="36" style="81" customWidth="1"/>
    <col min="6402" max="6402" width="8.453125" style="81" customWidth="1"/>
    <col min="6403" max="6403" width="8.1796875" style="81" customWidth="1"/>
    <col min="6404" max="6404" width="2.54296875" style="81" customWidth="1"/>
    <col min="6405" max="6405" width="7.54296875" style="81" customWidth="1"/>
    <col min="6406" max="6406" width="7.81640625" style="81" customWidth="1"/>
    <col min="6407" max="6407" width="2.54296875" style="81" customWidth="1"/>
    <col min="6408" max="6408" width="8.1796875" style="81" customWidth="1"/>
    <col min="6409" max="6409" width="8.453125" style="81" customWidth="1"/>
    <col min="6410" max="6410" width="2.54296875" style="81" customWidth="1"/>
    <col min="6411" max="6411" width="7.81640625" style="81" customWidth="1"/>
    <col min="6412" max="6412" width="7.54296875" style="81" customWidth="1"/>
    <col min="6413" max="6413" width="2.54296875" style="81" customWidth="1"/>
    <col min="6414" max="6415" width="7.81640625" style="81" customWidth="1"/>
    <col min="6416" max="6416" width="2.81640625" style="81" customWidth="1"/>
    <col min="6417" max="6418" width="7.81640625" style="81" customWidth="1"/>
    <col min="6419" max="6419" width="1.81640625" style="81" customWidth="1"/>
    <col min="6420" max="6656" width="9.1796875" style="81"/>
    <col min="6657" max="6657" width="36" style="81" customWidth="1"/>
    <col min="6658" max="6658" width="8.453125" style="81" customWidth="1"/>
    <col min="6659" max="6659" width="8.1796875" style="81" customWidth="1"/>
    <col min="6660" max="6660" width="2.54296875" style="81" customWidth="1"/>
    <col min="6661" max="6661" width="7.54296875" style="81" customWidth="1"/>
    <col min="6662" max="6662" width="7.81640625" style="81" customWidth="1"/>
    <col min="6663" max="6663" width="2.54296875" style="81" customWidth="1"/>
    <col min="6664" max="6664" width="8.1796875" style="81" customWidth="1"/>
    <col min="6665" max="6665" width="8.453125" style="81" customWidth="1"/>
    <col min="6666" max="6666" width="2.54296875" style="81" customWidth="1"/>
    <col min="6667" max="6667" width="7.81640625" style="81" customWidth="1"/>
    <col min="6668" max="6668" width="7.54296875" style="81" customWidth="1"/>
    <col min="6669" max="6669" width="2.54296875" style="81" customWidth="1"/>
    <col min="6670" max="6671" width="7.81640625" style="81" customWidth="1"/>
    <col min="6672" max="6672" width="2.81640625" style="81" customWidth="1"/>
    <col min="6673" max="6674" width="7.81640625" style="81" customWidth="1"/>
    <col min="6675" max="6675" width="1.81640625" style="81" customWidth="1"/>
    <col min="6676" max="6912" width="9.1796875" style="81"/>
    <col min="6913" max="6913" width="36" style="81" customWidth="1"/>
    <col min="6914" max="6914" width="8.453125" style="81" customWidth="1"/>
    <col min="6915" max="6915" width="8.1796875" style="81" customWidth="1"/>
    <col min="6916" max="6916" width="2.54296875" style="81" customWidth="1"/>
    <col min="6917" max="6917" width="7.54296875" style="81" customWidth="1"/>
    <col min="6918" max="6918" width="7.81640625" style="81" customWidth="1"/>
    <col min="6919" max="6919" width="2.54296875" style="81" customWidth="1"/>
    <col min="6920" max="6920" width="8.1796875" style="81" customWidth="1"/>
    <col min="6921" max="6921" width="8.453125" style="81" customWidth="1"/>
    <col min="6922" max="6922" width="2.54296875" style="81" customWidth="1"/>
    <col min="6923" max="6923" width="7.81640625" style="81" customWidth="1"/>
    <col min="6924" max="6924" width="7.54296875" style="81" customWidth="1"/>
    <col min="6925" max="6925" width="2.54296875" style="81" customWidth="1"/>
    <col min="6926" max="6927" width="7.81640625" style="81" customWidth="1"/>
    <col min="6928" max="6928" width="2.81640625" style="81" customWidth="1"/>
    <col min="6929" max="6930" width="7.81640625" style="81" customWidth="1"/>
    <col min="6931" max="6931" width="1.81640625" style="81" customWidth="1"/>
    <col min="6932" max="7168" width="9.1796875" style="81"/>
    <col min="7169" max="7169" width="36" style="81" customWidth="1"/>
    <col min="7170" max="7170" width="8.453125" style="81" customWidth="1"/>
    <col min="7171" max="7171" width="8.1796875" style="81" customWidth="1"/>
    <col min="7172" max="7172" width="2.54296875" style="81" customWidth="1"/>
    <col min="7173" max="7173" width="7.54296875" style="81" customWidth="1"/>
    <col min="7174" max="7174" width="7.81640625" style="81" customWidth="1"/>
    <col min="7175" max="7175" width="2.54296875" style="81" customWidth="1"/>
    <col min="7176" max="7176" width="8.1796875" style="81" customWidth="1"/>
    <col min="7177" max="7177" width="8.453125" style="81" customWidth="1"/>
    <col min="7178" max="7178" width="2.54296875" style="81" customWidth="1"/>
    <col min="7179" max="7179" width="7.81640625" style="81" customWidth="1"/>
    <col min="7180" max="7180" width="7.54296875" style="81" customWidth="1"/>
    <col min="7181" max="7181" width="2.54296875" style="81" customWidth="1"/>
    <col min="7182" max="7183" width="7.81640625" style="81" customWidth="1"/>
    <col min="7184" max="7184" width="2.81640625" style="81" customWidth="1"/>
    <col min="7185" max="7186" width="7.81640625" style="81" customWidth="1"/>
    <col min="7187" max="7187" width="1.81640625" style="81" customWidth="1"/>
    <col min="7188" max="7424" width="9.1796875" style="81"/>
    <col min="7425" max="7425" width="36" style="81" customWidth="1"/>
    <col min="7426" max="7426" width="8.453125" style="81" customWidth="1"/>
    <col min="7427" max="7427" width="8.1796875" style="81" customWidth="1"/>
    <col min="7428" max="7428" width="2.54296875" style="81" customWidth="1"/>
    <col min="7429" max="7429" width="7.54296875" style="81" customWidth="1"/>
    <col min="7430" max="7430" width="7.81640625" style="81" customWidth="1"/>
    <col min="7431" max="7431" width="2.54296875" style="81" customWidth="1"/>
    <col min="7432" max="7432" width="8.1796875" style="81" customWidth="1"/>
    <col min="7433" max="7433" width="8.453125" style="81" customWidth="1"/>
    <col min="7434" max="7434" width="2.54296875" style="81" customWidth="1"/>
    <col min="7435" max="7435" width="7.81640625" style="81" customWidth="1"/>
    <col min="7436" max="7436" width="7.54296875" style="81" customWidth="1"/>
    <col min="7437" max="7437" width="2.54296875" style="81" customWidth="1"/>
    <col min="7438" max="7439" width="7.81640625" style="81" customWidth="1"/>
    <col min="7440" max="7440" width="2.81640625" style="81" customWidth="1"/>
    <col min="7441" max="7442" width="7.81640625" style="81" customWidth="1"/>
    <col min="7443" max="7443" width="1.81640625" style="81" customWidth="1"/>
    <col min="7444" max="7680" width="9.1796875" style="81"/>
    <col min="7681" max="7681" width="36" style="81" customWidth="1"/>
    <col min="7682" max="7682" width="8.453125" style="81" customWidth="1"/>
    <col min="7683" max="7683" width="8.1796875" style="81" customWidth="1"/>
    <col min="7684" max="7684" width="2.54296875" style="81" customWidth="1"/>
    <col min="7685" max="7685" width="7.54296875" style="81" customWidth="1"/>
    <col min="7686" max="7686" width="7.81640625" style="81" customWidth="1"/>
    <col min="7687" max="7687" width="2.54296875" style="81" customWidth="1"/>
    <col min="7688" max="7688" width="8.1796875" style="81" customWidth="1"/>
    <col min="7689" max="7689" width="8.453125" style="81" customWidth="1"/>
    <col min="7690" max="7690" width="2.54296875" style="81" customWidth="1"/>
    <col min="7691" max="7691" width="7.81640625" style="81" customWidth="1"/>
    <col min="7692" max="7692" width="7.54296875" style="81" customWidth="1"/>
    <col min="7693" max="7693" width="2.54296875" style="81" customWidth="1"/>
    <col min="7694" max="7695" width="7.81640625" style="81" customWidth="1"/>
    <col min="7696" max="7696" width="2.81640625" style="81" customWidth="1"/>
    <col min="7697" max="7698" width="7.81640625" style="81" customWidth="1"/>
    <col min="7699" max="7699" width="1.81640625" style="81" customWidth="1"/>
    <col min="7700" max="7936" width="9.1796875" style="81"/>
    <col min="7937" max="7937" width="36" style="81" customWidth="1"/>
    <col min="7938" max="7938" width="8.453125" style="81" customWidth="1"/>
    <col min="7939" max="7939" width="8.1796875" style="81" customWidth="1"/>
    <col min="7940" max="7940" width="2.54296875" style="81" customWidth="1"/>
    <col min="7941" max="7941" width="7.54296875" style="81" customWidth="1"/>
    <col min="7942" max="7942" width="7.81640625" style="81" customWidth="1"/>
    <col min="7943" max="7943" width="2.54296875" style="81" customWidth="1"/>
    <col min="7944" max="7944" width="8.1796875" style="81" customWidth="1"/>
    <col min="7945" max="7945" width="8.453125" style="81" customWidth="1"/>
    <col min="7946" max="7946" width="2.54296875" style="81" customWidth="1"/>
    <col min="7947" max="7947" width="7.81640625" style="81" customWidth="1"/>
    <col min="7948" max="7948" width="7.54296875" style="81" customWidth="1"/>
    <col min="7949" max="7949" width="2.54296875" style="81" customWidth="1"/>
    <col min="7950" max="7951" width="7.81640625" style="81" customWidth="1"/>
    <col min="7952" max="7952" width="2.81640625" style="81" customWidth="1"/>
    <col min="7953" max="7954" width="7.81640625" style="81" customWidth="1"/>
    <col min="7955" max="7955" width="1.81640625" style="81" customWidth="1"/>
    <col min="7956" max="8192" width="9.1796875" style="81"/>
    <col min="8193" max="8193" width="36" style="81" customWidth="1"/>
    <col min="8194" max="8194" width="8.453125" style="81" customWidth="1"/>
    <col min="8195" max="8195" width="8.1796875" style="81" customWidth="1"/>
    <col min="8196" max="8196" width="2.54296875" style="81" customWidth="1"/>
    <col min="8197" max="8197" width="7.54296875" style="81" customWidth="1"/>
    <col min="8198" max="8198" width="7.81640625" style="81" customWidth="1"/>
    <col min="8199" max="8199" width="2.54296875" style="81" customWidth="1"/>
    <col min="8200" max="8200" width="8.1796875" style="81" customWidth="1"/>
    <col min="8201" max="8201" width="8.453125" style="81" customWidth="1"/>
    <col min="8202" max="8202" width="2.54296875" style="81" customWidth="1"/>
    <col min="8203" max="8203" width="7.81640625" style="81" customWidth="1"/>
    <col min="8204" max="8204" width="7.54296875" style="81" customWidth="1"/>
    <col min="8205" max="8205" width="2.54296875" style="81" customWidth="1"/>
    <col min="8206" max="8207" width="7.81640625" style="81" customWidth="1"/>
    <col min="8208" max="8208" width="2.81640625" style="81" customWidth="1"/>
    <col min="8209" max="8210" width="7.81640625" style="81" customWidth="1"/>
    <col min="8211" max="8211" width="1.81640625" style="81" customWidth="1"/>
    <col min="8212" max="8448" width="9.1796875" style="81"/>
    <col min="8449" max="8449" width="36" style="81" customWidth="1"/>
    <col min="8450" max="8450" width="8.453125" style="81" customWidth="1"/>
    <col min="8451" max="8451" width="8.1796875" style="81" customWidth="1"/>
    <col min="8452" max="8452" width="2.54296875" style="81" customWidth="1"/>
    <col min="8453" max="8453" width="7.54296875" style="81" customWidth="1"/>
    <col min="8454" max="8454" width="7.81640625" style="81" customWidth="1"/>
    <col min="8455" max="8455" width="2.54296875" style="81" customWidth="1"/>
    <col min="8456" max="8456" width="8.1796875" style="81" customWidth="1"/>
    <col min="8457" max="8457" width="8.453125" style="81" customWidth="1"/>
    <col min="8458" max="8458" width="2.54296875" style="81" customWidth="1"/>
    <col min="8459" max="8459" width="7.81640625" style="81" customWidth="1"/>
    <col min="8460" max="8460" width="7.54296875" style="81" customWidth="1"/>
    <col min="8461" max="8461" width="2.54296875" style="81" customWidth="1"/>
    <col min="8462" max="8463" width="7.81640625" style="81" customWidth="1"/>
    <col min="8464" max="8464" width="2.81640625" style="81" customWidth="1"/>
    <col min="8465" max="8466" width="7.81640625" style="81" customWidth="1"/>
    <col min="8467" max="8467" width="1.81640625" style="81" customWidth="1"/>
    <col min="8468" max="8704" width="9.1796875" style="81"/>
    <col min="8705" max="8705" width="36" style="81" customWidth="1"/>
    <col min="8706" max="8706" width="8.453125" style="81" customWidth="1"/>
    <col min="8707" max="8707" width="8.1796875" style="81" customWidth="1"/>
    <col min="8708" max="8708" width="2.54296875" style="81" customWidth="1"/>
    <col min="8709" max="8709" width="7.54296875" style="81" customWidth="1"/>
    <col min="8710" max="8710" width="7.81640625" style="81" customWidth="1"/>
    <col min="8711" max="8711" width="2.54296875" style="81" customWidth="1"/>
    <col min="8712" max="8712" width="8.1796875" style="81" customWidth="1"/>
    <col min="8713" max="8713" width="8.453125" style="81" customWidth="1"/>
    <col min="8714" max="8714" width="2.54296875" style="81" customWidth="1"/>
    <col min="8715" max="8715" width="7.81640625" style="81" customWidth="1"/>
    <col min="8716" max="8716" width="7.54296875" style="81" customWidth="1"/>
    <col min="8717" max="8717" width="2.54296875" style="81" customWidth="1"/>
    <col min="8718" max="8719" width="7.81640625" style="81" customWidth="1"/>
    <col min="8720" max="8720" width="2.81640625" style="81" customWidth="1"/>
    <col min="8721" max="8722" width="7.81640625" style="81" customWidth="1"/>
    <col min="8723" max="8723" width="1.81640625" style="81" customWidth="1"/>
    <col min="8724" max="8960" width="9.1796875" style="81"/>
    <col min="8961" max="8961" width="36" style="81" customWidth="1"/>
    <col min="8962" max="8962" width="8.453125" style="81" customWidth="1"/>
    <col min="8963" max="8963" width="8.1796875" style="81" customWidth="1"/>
    <col min="8964" max="8964" width="2.54296875" style="81" customWidth="1"/>
    <col min="8965" max="8965" width="7.54296875" style="81" customWidth="1"/>
    <col min="8966" max="8966" width="7.81640625" style="81" customWidth="1"/>
    <col min="8967" max="8967" width="2.54296875" style="81" customWidth="1"/>
    <col min="8968" max="8968" width="8.1796875" style="81" customWidth="1"/>
    <col min="8969" max="8969" width="8.453125" style="81" customWidth="1"/>
    <col min="8970" max="8970" width="2.54296875" style="81" customWidth="1"/>
    <col min="8971" max="8971" width="7.81640625" style="81" customWidth="1"/>
    <col min="8972" max="8972" width="7.54296875" style="81" customWidth="1"/>
    <col min="8973" max="8973" width="2.54296875" style="81" customWidth="1"/>
    <col min="8974" max="8975" width="7.81640625" style="81" customWidth="1"/>
    <col min="8976" max="8976" width="2.81640625" style="81" customWidth="1"/>
    <col min="8977" max="8978" width="7.81640625" style="81" customWidth="1"/>
    <col min="8979" max="8979" width="1.81640625" style="81" customWidth="1"/>
    <col min="8980" max="9216" width="9.1796875" style="81"/>
    <col min="9217" max="9217" width="36" style="81" customWidth="1"/>
    <col min="9218" max="9218" width="8.453125" style="81" customWidth="1"/>
    <col min="9219" max="9219" width="8.1796875" style="81" customWidth="1"/>
    <col min="9220" max="9220" width="2.54296875" style="81" customWidth="1"/>
    <col min="9221" max="9221" width="7.54296875" style="81" customWidth="1"/>
    <col min="9222" max="9222" width="7.81640625" style="81" customWidth="1"/>
    <col min="9223" max="9223" width="2.54296875" style="81" customWidth="1"/>
    <col min="9224" max="9224" width="8.1796875" style="81" customWidth="1"/>
    <col min="9225" max="9225" width="8.453125" style="81" customWidth="1"/>
    <col min="9226" max="9226" width="2.54296875" style="81" customWidth="1"/>
    <col min="9227" max="9227" width="7.81640625" style="81" customWidth="1"/>
    <col min="9228" max="9228" width="7.54296875" style="81" customWidth="1"/>
    <col min="9229" max="9229" width="2.54296875" style="81" customWidth="1"/>
    <col min="9230" max="9231" width="7.81640625" style="81" customWidth="1"/>
    <col min="9232" max="9232" width="2.81640625" style="81" customWidth="1"/>
    <col min="9233" max="9234" width="7.81640625" style="81" customWidth="1"/>
    <col min="9235" max="9235" width="1.81640625" style="81" customWidth="1"/>
    <col min="9236" max="9472" width="9.1796875" style="81"/>
    <col min="9473" max="9473" width="36" style="81" customWidth="1"/>
    <col min="9474" max="9474" width="8.453125" style="81" customWidth="1"/>
    <col min="9475" max="9475" width="8.1796875" style="81" customWidth="1"/>
    <col min="9476" max="9476" width="2.54296875" style="81" customWidth="1"/>
    <col min="9477" max="9477" width="7.54296875" style="81" customWidth="1"/>
    <col min="9478" max="9478" width="7.81640625" style="81" customWidth="1"/>
    <col min="9479" max="9479" width="2.54296875" style="81" customWidth="1"/>
    <col min="9480" max="9480" width="8.1796875" style="81" customWidth="1"/>
    <col min="9481" max="9481" width="8.453125" style="81" customWidth="1"/>
    <col min="9482" max="9482" width="2.54296875" style="81" customWidth="1"/>
    <col min="9483" max="9483" width="7.81640625" style="81" customWidth="1"/>
    <col min="9484" max="9484" width="7.54296875" style="81" customWidth="1"/>
    <col min="9485" max="9485" width="2.54296875" style="81" customWidth="1"/>
    <col min="9486" max="9487" width="7.81640625" style="81" customWidth="1"/>
    <col min="9488" max="9488" width="2.81640625" style="81" customWidth="1"/>
    <col min="9489" max="9490" width="7.81640625" style="81" customWidth="1"/>
    <col min="9491" max="9491" width="1.81640625" style="81" customWidth="1"/>
    <col min="9492" max="9728" width="9.1796875" style="81"/>
    <col min="9729" max="9729" width="36" style="81" customWidth="1"/>
    <col min="9730" max="9730" width="8.453125" style="81" customWidth="1"/>
    <col min="9731" max="9731" width="8.1796875" style="81" customWidth="1"/>
    <col min="9732" max="9732" width="2.54296875" style="81" customWidth="1"/>
    <col min="9733" max="9733" width="7.54296875" style="81" customWidth="1"/>
    <col min="9734" max="9734" width="7.81640625" style="81" customWidth="1"/>
    <col min="9735" max="9735" width="2.54296875" style="81" customWidth="1"/>
    <col min="9736" max="9736" width="8.1796875" style="81" customWidth="1"/>
    <col min="9737" max="9737" width="8.453125" style="81" customWidth="1"/>
    <col min="9738" max="9738" width="2.54296875" style="81" customWidth="1"/>
    <col min="9739" max="9739" width="7.81640625" style="81" customWidth="1"/>
    <col min="9740" max="9740" width="7.54296875" style="81" customWidth="1"/>
    <col min="9741" max="9741" width="2.54296875" style="81" customWidth="1"/>
    <col min="9742" max="9743" width="7.81640625" style="81" customWidth="1"/>
    <col min="9744" max="9744" width="2.81640625" style="81" customWidth="1"/>
    <col min="9745" max="9746" width="7.81640625" style="81" customWidth="1"/>
    <col min="9747" max="9747" width="1.81640625" style="81" customWidth="1"/>
    <col min="9748" max="9984" width="9.1796875" style="81"/>
    <col min="9985" max="9985" width="36" style="81" customWidth="1"/>
    <col min="9986" max="9986" width="8.453125" style="81" customWidth="1"/>
    <col min="9987" max="9987" width="8.1796875" style="81" customWidth="1"/>
    <col min="9988" max="9988" width="2.54296875" style="81" customWidth="1"/>
    <col min="9989" max="9989" width="7.54296875" style="81" customWidth="1"/>
    <col min="9990" max="9990" width="7.81640625" style="81" customWidth="1"/>
    <col min="9991" max="9991" width="2.54296875" style="81" customWidth="1"/>
    <col min="9992" max="9992" width="8.1796875" style="81" customWidth="1"/>
    <col min="9993" max="9993" width="8.453125" style="81" customWidth="1"/>
    <col min="9994" max="9994" width="2.54296875" style="81" customWidth="1"/>
    <col min="9995" max="9995" width="7.81640625" style="81" customWidth="1"/>
    <col min="9996" max="9996" width="7.54296875" style="81" customWidth="1"/>
    <col min="9997" max="9997" width="2.54296875" style="81" customWidth="1"/>
    <col min="9998" max="9999" width="7.81640625" style="81" customWidth="1"/>
    <col min="10000" max="10000" width="2.81640625" style="81" customWidth="1"/>
    <col min="10001" max="10002" width="7.81640625" style="81" customWidth="1"/>
    <col min="10003" max="10003" width="1.81640625" style="81" customWidth="1"/>
    <col min="10004" max="10240" width="9.1796875" style="81"/>
    <col min="10241" max="10241" width="36" style="81" customWidth="1"/>
    <col min="10242" max="10242" width="8.453125" style="81" customWidth="1"/>
    <col min="10243" max="10243" width="8.1796875" style="81" customWidth="1"/>
    <col min="10244" max="10244" width="2.54296875" style="81" customWidth="1"/>
    <col min="10245" max="10245" width="7.54296875" style="81" customWidth="1"/>
    <col min="10246" max="10246" width="7.81640625" style="81" customWidth="1"/>
    <col min="10247" max="10247" width="2.54296875" style="81" customWidth="1"/>
    <col min="10248" max="10248" width="8.1796875" style="81" customWidth="1"/>
    <col min="10249" max="10249" width="8.453125" style="81" customWidth="1"/>
    <col min="10250" max="10250" width="2.54296875" style="81" customWidth="1"/>
    <col min="10251" max="10251" width="7.81640625" style="81" customWidth="1"/>
    <col min="10252" max="10252" width="7.54296875" style="81" customWidth="1"/>
    <col min="10253" max="10253" width="2.54296875" style="81" customWidth="1"/>
    <col min="10254" max="10255" width="7.81640625" style="81" customWidth="1"/>
    <col min="10256" max="10256" width="2.81640625" style="81" customWidth="1"/>
    <col min="10257" max="10258" width="7.81640625" style="81" customWidth="1"/>
    <col min="10259" max="10259" width="1.81640625" style="81" customWidth="1"/>
    <col min="10260" max="10496" width="9.1796875" style="81"/>
    <col min="10497" max="10497" width="36" style="81" customWidth="1"/>
    <col min="10498" max="10498" width="8.453125" style="81" customWidth="1"/>
    <col min="10499" max="10499" width="8.1796875" style="81" customWidth="1"/>
    <col min="10500" max="10500" width="2.54296875" style="81" customWidth="1"/>
    <col min="10501" max="10501" width="7.54296875" style="81" customWidth="1"/>
    <col min="10502" max="10502" width="7.81640625" style="81" customWidth="1"/>
    <col min="10503" max="10503" width="2.54296875" style="81" customWidth="1"/>
    <col min="10504" max="10504" width="8.1796875" style="81" customWidth="1"/>
    <col min="10505" max="10505" width="8.453125" style="81" customWidth="1"/>
    <col min="10506" max="10506" width="2.54296875" style="81" customWidth="1"/>
    <col min="10507" max="10507" width="7.81640625" style="81" customWidth="1"/>
    <col min="10508" max="10508" width="7.54296875" style="81" customWidth="1"/>
    <col min="10509" max="10509" width="2.54296875" style="81" customWidth="1"/>
    <col min="10510" max="10511" width="7.81640625" style="81" customWidth="1"/>
    <col min="10512" max="10512" width="2.81640625" style="81" customWidth="1"/>
    <col min="10513" max="10514" width="7.81640625" style="81" customWidth="1"/>
    <col min="10515" max="10515" width="1.81640625" style="81" customWidth="1"/>
    <col min="10516" max="10752" width="9.1796875" style="81"/>
    <col min="10753" max="10753" width="36" style="81" customWidth="1"/>
    <col min="10754" max="10754" width="8.453125" style="81" customWidth="1"/>
    <col min="10755" max="10755" width="8.1796875" style="81" customWidth="1"/>
    <col min="10756" max="10756" width="2.54296875" style="81" customWidth="1"/>
    <col min="10757" max="10757" width="7.54296875" style="81" customWidth="1"/>
    <col min="10758" max="10758" width="7.81640625" style="81" customWidth="1"/>
    <col min="10759" max="10759" width="2.54296875" style="81" customWidth="1"/>
    <col min="10760" max="10760" width="8.1796875" style="81" customWidth="1"/>
    <col min="10761" max="10761" width="8.453125" style="81" customWidth="1"/>
    <col min="10762" max="10762" width="2.54296875" style="81" customWidth="1"/>
    <col min="10763" max="10763" width="7.81640625" style="81" customWidth="1"/>
    <col min="10764" max="10764" width="7.54296875" style="81" customWidth="1"/>
    <col min="10765" max="10765" width="2.54296875" style="81" customWidth="1"/>
    <col min="10766" max="10767" width="7.81640625" style="81" customWidth="1"/>
    <col min="10768" max="10768" width="2.81640625" style="81" customWidth="1"/>
    <col min="10769" max="10770" width="7.81640625" style="81" customWidth="1"/>
    <col min="10771" max="10771" width="1.81640625" style="81" customWidth="1"/>
    <col min="10772" max="11008" width="9.1796875" style="81"/>
    <col min="11009" max="11009" width="36" style="81" customWidth="1"/>
    <col min="11010" max="11010" width="8.453125" style="81" customWidth="1"/>
    <col min="11011" max="11011" width="8.1796875" style="81" customWidth="1"/>
    <col min="11012" max="11012" width="2.54296875" style="81" customWidth="1"/>
    <col min="11013" max="11013" width="7.54296875" style="81" customWidth="1"/>
    <col min="11014" max="11014" width="7.81640625" style="81" customWidth="1"/>
    <col min="11015" max="11015" width="2.54296875" style="81" customWidth="1"/>
    <col min="11016" max="11016" width="8.1796875" style="81" customWidth="1"/>
    <col min="11017" max="11017" width="8.453125" style="81" customWidth="1"/>
    <col min="11018" max="11018" width="2.54296875" style="81" customWidth="1"/>
    <col min="11019" max="11019" width="7.81640625" style="81" customWidth="1"/>
    <col min="11020" max="11020" width="7.54296875" style="81" customWidth="1"/>
    <col min="11021" max="11021" width="2.54296875" style="81" customWidth="1"/>
    <col min="11022" max="11023" width="7.81640625" style="81" customWidth="1"/>
    <col min="11024" max="11024" width="2.81640625" style="81" customWidth="1"/>
    <col min="11025" max="11026" width="7.81640625" style="81" customWidth="1"/>
    <col min="11027" max="11027" width="1.81640625" style="81" customWidth="1"/>
    <col min="11028" max="11264" width="9.1796875" style="81"/>
    <col min="11265" max="11265" width="36" style="81" customWidth="1"/>
    <col min="11266" max="11266" width="8.453125" style="81" customWidth="1"/>
    <col min="11267" max="11267" width="8.1796875" style="81" customWidth="1"/>
    <col min="11268" max="11268" width="2.54296875" style="81" customWidth="1"/>
    <col min="11269" max="11269" width="7.54296875" style="81" customWidth="1"/>
    <col min="11270" max="11270" width="7.81640625" style="81" customWidth="1"/>
    <col min="11271" max="11271" width="2.54296875" style="81" customWidth="1"/>
    <col min="11272" max="11272" width="8.1796875" style="81" customWidth="1"/>
    <col min="11273" max="11273" width="8.453125" style="81" customWidth="1"/>
    <col min="11274" max="11274" width="2.54296875" style="81" customWidth="1"/>
    <col min="11275" max="11275" width="7.81640625" style="81" customWidth="1"/>
    <col min="11276" max="11276" width="7.54296875" style="81" customWidth="1"/>
    <col min="11277" max="11277" width="2.54296875" style="81" customWidth="1"/>
    <col min="11278" max="11279" width="7.81640625" style="81" customWidth="1"/>
    <col min="11280" max="11280" width="2.81640625" style="81" customWidth="1"/>
    <col min="11281" max="11282" width="7.81640625" style="81" customWidth="1"/>
    <col min="11283" max="11283" width="1.81640625" style="81" customWidth="1"/>
    <col min="11284" max="11520" width="9.1796875" style="81"/>
    <col min="11521" max="11521" width="36" style="81" customWidth="1"/>
    <col min="11522" max="11522" width="8.453125" style="81" customWidth="1"/>
    <col min="11523" max="11523" width="8.1796875" style="81" customWidth="1"/>
    <col min="11524" max="11524" width="2.54296875" style="81" customWidth="1"/>
    <col min="11525" max="11525" width="7.54296875" style="81" customWidth="1"/>
    <col min="11526" max="11526" width="7.81640625" style="81" customWidth="1"/>
    <col min="11527" max="11527" width="2.54296875" style="81" customWidth="1"/>
    <col min="11528" max="11528" width="8.1796875" style="81" customWidth="1"/>
    <col min="11529" max="11529" width="8.453125" style="81" customWidth="1"/>
    <col min="11530" max="11530" width="2.54296875" style="81" customWidth="1"/>
    <col min="11531" max="11531" width="7.81640625" style="81" customWidth="1"/>
    <col min="11532" max="11532" width="7.54296875" style="81" customWidth="1"/>
    <col min="11533" max="11533" width="2.54296875" style="81" customWidth="1"/>
    <col min="11534" max="11535" width="7.81640625" style="81" customWidth="1"/>
    <col min="11536" max="11536" width="2.81640625" style="81" customWidth="1"/>
    <col min="11537" max="11538" width="7.81640625" style="81" customWidth="1"/>
    <col min="11539" max="11539" width="1.81640625" style="81" customWidth="1"/>
    <col min="11540" max="11776" width="9.1796875" style="81"/>
    <col min="11777" max="11777" width="36" style="81" customWidth="1"/>
    <col min="11778" max="11778" width="8.453125" style="81" customWidth="1"/>
    <col min="11779" max="11779" width="8.1796875" style="81" customWidth="1"/>
    <col min="11780" max="11780" width="2.54296875" style="81" customWidth="1"/>
    <col min="11781" max="11781" width="7.54296875" style="81" customWidth="1"/>
    <col min="11782" max="11782" width="7.81640625" style="81" customWidth="1"/>
    <col min="11783" max="11783" width="2.54296875" style="81" customWidth="1"/>
    <col min="11784" max="11784" width="8.1796875" style="81" customWidth="1"/>
    <col min="11785" max="11785" width="8.453125" style="81" customWidth="1"/>
    <col min="11786" max="11786" width="2.54296875" style="81" customWidth="1"/>
    <col min="11787" max="11787" width="7.81640625" style="81" customWidth="1"/>
    <col min="11788" max="11788" width="7.54296875" style="81" customWidth="1"/>
    <col min="11789" max="11789" width="2.54296875" style="81" customWidth="1"/>
    <col min="11790" max="11791" width="7.81640625" style="81" customWidth="1"/>
    <col min="11792" max="11792" width="2.81640625" style="81" customWidth="1"/>
    <col min="11793" max="11794" width="7.81640625" style="81" customWidth="1"/>
    <col min="11795" max="11795" width="1.81640625" style="81" customWidth="1"/>
    <col min="11796" max="12032" width="9.1796875" style="81"/>
    <col min="12033" max="12033" width="36" style="81" customWidth="1"/>
    <col min="12034" max="12034" width="8.453125" style="81" customWidth="1"/>
    <col min="12035" max="12035" width="8.1796875" style="81" customWidth="1"/>
    <col min="12036" max="12036" width="2.54296875" style="81" customWidth="1"/>
    <col min="12037" max="12037" width="7.54296875" style="81" customWidth="1"/>
    <col min="12038" max="12038" width="7.81640625" style="81" customWidth="1"/>
    <col min="12039" max="12039" width="2.54296875" style="81" customWidth="1"/>
    <col min="12040" max="12040" width="8.1796875" style="81" customWidth="1"/>
    <col min="12041" max="12041" width="8.453125" style="81" customWidth="1"/>
    <col min="12042" max="12042" width="2.54296875" style="81" customWidth="1"/>
    <col min="12043" max="12043" width="7.81640625" style="81" customWidth="1"/>
    <col min="12044" max="12044" width="7.54296875" style="81" customWidth="1"/>
    <col min="12045" max="12045" width="2.54296875" style="81" customWidth="1"/>
    <col min="12046" max="12047" width="7.81640625" style="81" customWidth="1"/>
    <col min="12048" max="12048" width="2.81640625" style="81" customWidth="1"/>
    <col min="12049" max="12050" width="7.81640625" style="81" customWidth="1"/>
    <col min="12051" max="12051" width="1.81640625" style="81" customWidth="1"/>
    <col min="12052" max="12288" width="9.1796875" style="81"/>
    <col min="12289" max="12289" width="36" style="81" customWidth="1"/>
    <col min="12290" max="12290" width="8.453125" style="81" customWidth="1"/>
    <col min="12291" max="12291" width="8.1796875" style="81" customWidth="1"/>
    <col min="12292" max="12292" width="2.54296875" style="81" customWidth="1"/>
    <col min="12293" max="12293" width="7.54296875" style="81" customWidth="1"/>
    <col min="12294" max="12294" width="7.81640625" style="81" customWidth="1"/>
    <col min="12295" max="12295" width="2.54296875" style="81" customWidth="1"/>
    <col min="12296" max="12296" width="8.1796875" style="81" customWidth="1"/>
    <col min="12297" max="12297" width="8.453125" style="81" customWidth="1"/>
    <col min="12298" max="12298" width="2.54296875" style="81" customWidth="1"/>
    <col min="12299" max="12299" width="7.81640625" style="81" customWidth="1"/>
    <col min="12300" max="12300" width="7.54296875" style="81" customWidth="1"/>
    <col min="12301" max="12301" width="2.54296875" style="81" customWidth="1"/>
    <col min="12302" max="12303" width="7.81640625" style="81" customWidth="1"/>
    <col min="12304" max="12304" width="2.81640625" style="81" customWidth="1"/>
    <col min="12305" max="12306" width="7.81640625" style="81" customWidth="1"/>
    <col min="12307" max="12307" width="1.81640625" style="81" customWidth="1"/>
    <col min="12308" max="12544" width="9.1796875" style="81"/>
    <col min="12545" max="12545" width="36" style="81" customWidth="1"/>
    <col min="12546" max="12546" width="8.453125" style="81" customWidth="1"/>
    <col min="12547" max="12547" width="8.1796875" style="81" customWidth="1"/>
    <col min="12548" max="12548" width="2.54296875" style="81" customWidth="1"/>
    <col min="12549" max="12549" width="7.54296875" style="81" customWidth="1"/>
    <col min="12550" max="12550" width="7.81640625" style="81" customWidth="1"/>
    <col min="12551" max="12551" width="2.54296875" style="81" customWidth="1"/>
    <col min="12552" max="12552" width="8.1796875" style="81" customWidth="1"/>
    <col min="12553" max="12553" width="8.453125" style="81" customWidth="1"/>
    <col min="12554" max="12554" width="2.54296875" style="81" customWidth="1"/>
    <col min="12555" max="12555" width="7.81640625" style="81" customWidth="1"/>
    <col min="12556" max="12556" width="7.54296875" style="81" customWidth="1"/>
    <col min="12557" max="12557" width="2.54296875" style="81" customWidth="1"/>
    <col min="12558" max="12559" width="7.81640625" style="81" customWidth="1"/>
    <col min="12560" max="12560" width="2.81640625" style="81" customWidth="1"/>
    <col min="12561" max="12562" width="7.81640625" style="81" customWidth="1"/>
    <col min="12563" max="12563" width="1.81640625" style="81" customWidth="1"/>
    <col min="12564" max="12800" width="9.1796875" style="81"/>
    <col min="12801" max="12801" width="36" style="81" customWidth="1"/>
    <col min="12802" max="12802" width="8.453125" style="81" customWidth="1"/>
    <col min="12803" max="12803" width="8.1796875" style="81" customWidth="1"/>
    <col min="12804" max="12804" width="2.54296875" style="81" customWidth="1"/>
    <col min="12805" max="12805" width="7.54296875" style="81" customWidth="1"/>
    <col min="12806" max="12806" width="7.81640625" style="81" customWidth="1"/>
    <col min="12807" max="12807" width="2.54296875" style="81" customWidth="1"/>
    <col min="12808" max="12808" width="8.1796875" style="81" customWidth="1"/>
    <col min="12809" max="12809" width="8.453125" style="81" customWidth="1"/>
    <col min="12810" max="12810" width="2.54296875" style="81" customWidth="1"/>
    <col min="12811" max="12811" width="7.81640625" style="81" customWidth="1"/>
    <col min="12812" max="12812" width="7.54296875" style="81" customWidth="1"/>
    <col min="12813" max="12813" width="2.54296875" style="81" customWidth="1"/>
    <col min="12814" max="12815" width="7.81640625" style="81" customWidth="1"/>
    <col min="12816" max="12816" width="2.81640625" style="81" customWidth="1"/>
    <col min="12817" max="12818" width="7.81640625" style="81" customWidth="1"/>
    <col min="12819" max="12819" width="1.81640625" style="81" customWidth="1"/>
    <col min="12820" max="13056" width="9.1796875" style="81"/>
    <col min="13057" max="13057" width="36" style="81" customWidth="1"/>
    <col min="13058" max="13058" width="8.453125" style="81" customWidth="1"/>
    <col min="13059" max="13059" width="8.1796875" style="81" customWidth="1"/>
    <col min="13060" max="13060" width="2.54296875" style="81" customWidth="1"/>
    <col min="13061" max="13061" width="7.54296875" style="81" customWidth="1"/>
    <col min="13062" max="13062" width="7.81640625" style="81" customWidth="1"/>
    <col min="13063" max="13063" width="2.54296875" style="81" customWidth="1"/>
    <col min="13064" max="13064" width="8.1796875" style="81" customWidth="1"/>
    <col min="13065" max="13065" width="8.453125" style="81" customWidth="1"/>
    <col min="13066" max="13066" width="2.54296875" style="81" customWidth="1"/>
    <col min="13067" max="13067" width="7.81640625" style="81" customWidth="1"/>
    <col min="13068" max="13068" width="7.54296875" style="81" customWidth="1"/>
    <col min="13069" max="13069" width="2.54296875" style="81" customWidth="1"/>
    <col min="13070" max="13071" width="7.81640625" style="81" customWidth="1"/>
    <col min="13072" max="13072" width="2.81640625" style="81" customWidth="1"/>
    <col min="13073" max="13074" width="7.81640625" style="81" customWidth="1"/>
    <col min="13075" max="13075" width="1.81640625" style="81" customWidth="1"/>
    <col min="13076" max="13312" width="9.1796875" style="81"/>
    <col min="13313" max="13313" width="36" style="81" customWidth="1"/>
    <col min="13314" max="13314" width="8.453125" style="81" customWidth="1"/>
    <col min="13315" max="13315" width="8.1796875" style="81" customWidth="1"/>
    <col min="13316" max="13316" width="2.54296875" style="81" customWidth="1"/>
    <col min="13317" max="13317" width="7.54296875" style="81" customWidth="1"/>
    <col min="13318" max="13318" width="7.81640625" style="81" customWidth="1"/>
    <col min="13319" max="13319" width="2.54296875" style="81" customWidth="1"/>
    <col min="13320" max="13320" width="8.1796875" style="81" customWidth="1"/>
    <col min="13321" max="13321" width="8.453125" style="81" customWidth="1"/>
    <col min="13322" max="13322" width="2.54296875" style="81" customWidth="1"/>
    <col min="13323" max="13323" width="7.81640625" style="81" customWidth="1"/>
    <col min="13324" max="13324" width="7.54296875" style="81" customWidth="1"/>
    <col min="13325" max="13325" width="2.54296875" style="81" customWidth="1"/>
    <col min="13326" max="13327" width="7.81640625" style="81" customWidth="1"/>
    <col min="13328" max="13328" width="2.81640625" style="81" customWidth="1"/>
    <col min="13329" max="13330" width="7.81640625" style="81" customWidth="1"/>
    <col min="13331" max="13331" width="1.81640625" style="81" customWidth="1"/>
    <col min="13332" max="13568" width="9.1796875" style="81"/>
    <col min="13569" max="13569" width="36" style="81" customWidth="1"/>
    <col min="13570" max="13570" width="8.453125" style="81" customWidth="1"/>
    <col min="13571" max="13571" width="8.1796875" style="81" customWidth="1"/>
    <col min="13572" max="13572" width="2.54296875" style="81" customWidth="1"/>
    <col min="13573" max="13573" width="7.54296875" style="81" customWidth="1"/>
    <col min="13574" max="13574" width="7.81640625" style="81" customWidth="1"/>
    <col min="13575" max="13575" width="2.54296875" style="81" customWidth="1"/>
    <col min="13576" max="13576" width="8.1796875" style="81" customWidth="1"/>
    <col min="13577" max="13577" width="8.453125" style="81" customWidth="1"/>
    <col min="13578" max="13578" width="2.54296875" style="81" customWidth="1"/>
    <col min="13579" max="13579" width="7.81640625" style="81" customWidth="1"/>
    <col min="13580" max="13580" width="7.54296875" style="81" customWidth="1"/>
    <col min="13581" max="13581" width="2.54296875" style="81" customWidth="1"/>
    <col min="13582" max="13583" width="7.81640625" style="81" customWidth="1"/>
    <col min="13584" max="13584" width="2.81640625" style="81" customWidth="1"/>
    <col min="13585" max="13586" width="7.81640625" style="81" customWidth="1"/>
    <col min="13587" max="13587" width="1.81640625" style="81" customWidth="1"/>
    <col min="13588" max="13824" width="9.1796875" style="81"/>
    <col min="13825" max="13825" width="36" style="81" customWidth="1"/>
    <col min="13826" max="13826" width="8.453125" style="81" customWidth="1"/>
    <col min="13827" max="13827" width="8.1796875" style="81" customWidth="1"/>
    <col min="13828" max="13828" width="2.54296875" style="81" customWidth="1"/>
    <col min="13829" max="13829" width="7.54296875" style="81" customWidth="1"/>
    <col min="13830" max="13830" width="7.81640625" style="81" customWidth="1"/>
    <col min="13831" max="13831" width="2.54296875" style="81" customWidth="1"/>
    <col min="13832" max="13832" width="8.1796875" style="81" customWidth="1"/>
    <col min="13833" max="13833" width="8.453125" style="81" customWidth="1"/>
    <col min="13834" max="13834" width="2.54296875" style="81" customWidth="1"/>
    <col min="13835" max="13835" width="7.81640625" style="81" customWidth="1"/>
    <col min="13836" max="13836" width="7.54296875" style="81" customWidth="1"/>
    <col min="13837" max="13837" width="2.54296875" style="81" customWidth="1"/>
    <col min="13838" max="13839" width="7.81640625" style="81" customWidth="1"/>
    <col min="13840" max="13840" width="2.81640625" style="81" customWidth="1"/>
    <col min="13841" max="13842" width="7.81640625" style="81" customWidth="1"/>
    <col min="13843" max="13843" width="1.81640625" style="81" customWidth="1"/>
    <col min="13844" max="14080" width="9.1796875" style="81"/>
    <col min="14081" max="14081" width="36" style="81" customWidth="1"/>
    <col min="14082" max="14082" width="8.453125" style="81" customWidth="1"/>
    <col min="14083" max="14083" width="8.1796875" style="81" customWidth="1"/>
    <col min="14084" max="14084" width="2.54296875" style="81" customWidth="1"/>
    <col min="14085" max="14085" width="7.54296875" style="81" customWidth="1"/>
    <col min="14086" max="14086" width="7.81640625" style="81" customWidth="1"/>
    <col min="14087" max="14087" width="2.54296875" style="81" customWidth="1"/>
    <col min="14088" max="14088" width="8.1796875" style="81" customWidth="1"/>
    <col min="14089" max="14089" width="8.453125" style="81" customWidth="1"/>
    <col min="14090" max="14090" width="2.54296875" style="81" customWidth="1"/>
    <col min="14091" max="14091" width="7.81640625" style="81" customWidth="1"/>
    <col min="14092" max="14092" width="7.54296875" style="81" customWidth="1"/>
    <col min="14093" max="14093" width="2.54296875" style="81" customWidth="1"/>
    <col min="14094" max="14095" width="7.81640625" style="81" customWidth="1"/>
    <col min="14096" max="14096" width="2.81640625" style="81" customWidth="1"/>
    <col min="14097" max="14098" width="7.81640625" style="81" customWidth="1"/>
    <col min="14099" max="14099" width="1.81640625" style="81" customWidth="1"/>
    <col min="14100" max="14336" width="9.1796875" style="81"/>
    <col min="14337" max="14337" width="36" style="81" customWidth="1"/>
    <col min="14338" max="14338" width="8.453125" style="81" customWidth="1"/>
    <col min="14339" max="14339" width="8.1796875" style="81" customWidth="1"/>
    <col min="14340" max="14340" width="2.54296875" style="81" customWidth="1"/>
    <col min="14341" max="14341" width="7.54296875" style="81" customWidth="1"/>
    <col min="14342" max="14342" width="7.81640625" style="81" customWidth="1"/>
    <col min="14343" max="14343" width="2.54296875" style="81" customWidth="1"/>
    <col min="14344" max="14344" width="8.1796875" style="81" customWidth="1"/>
    <col min="14345" max="14345" width="8.453125" style="81" customWidth="1"/>
    <col min="14346" max="14346" width="2.54296875" style="81" customWidth="1"/>
    <col min="14347" max="14347" width="7.81640625" style="81" customWidth="1"/>
    <col min="14348" max="14348" width="7.54296875" style="81" customWidth="1"/>
    <col min="14349" max="14349" width="2.54296875" style="81" customWidth="1"/>
    <col min="14350" max="14351" width="7.81640625" style="81" customWidth="1"/>
    <col min="14352" max="14352" width="2.81640625" style="81" customWidth="1"/>
    <col min="14353" max="14354" width="7.81640625" style="81" customWidth="1"/>
    <col min="14355" max="14355" width="1.81640625" style="81" customWidth="1"/>
    <col min="14356" max="14592" width="9.1796875" style="81"/>
    <col min="14593" max="14593" width="36" style="81" customWidth="1"/>
    <col min="14594" max="14594" width="8.453125" style="81" customWidth="1"/>
    <col min="14595" max="14595" width="8.1796875" style="81" customWidth="1"/>
    <col min="14596" max="14596" width="2.54296875" style="81" customWidth="1"/>
    <col min="14597" max="14597" width="7.54296875" style="81" customWidth="1"/>
    <col min="14598" max="14598" width="7.81640625" style="81" customWidth="1"/>
    <col min="14599" max="14599" width="2.54296875" style="81" customWidth="1"/>
    <col min="14600" max="14600" width="8.1796875" style="81" customWidth="1"/>
    <col min="14601" max="14601" width="8.453125" style="81" customWidth="1"/>
    <col min="14602" max="14602" width="2.54296875" style="81" customWidth="1"/>
    <col min="14603" max="14603" width="7.81640625" style="81" customWidth="1"/>
    <col min="14604" max="14604" width="7.54296875" style="81" customWidth="1"/>
    <col min="14605" max="14605" width="2.54296875" style="81" customWidth="1"/>
    <col min="14606" max="14607" width="7.81640625" style="81" customWidth="1"/>
    <col min="14608" max="14608" width="2.81640625" style="81" customWidth="1"/>
    <col min="14609" max="14610" width="7.81640625" style="81" customWidth="1"/>
    <col min="14611" max="14611" width="1.81640625" style="81" customWidth="1"/>
    <col min="14612" max="14848" width="9.1796875" style="81"/>
    <col min="14849" max="14849" width="36" style="81" customWidth="1"/>
    <col min="14850" max="14850" width="8.453125" style="81" customWidth="1"/>
    <col min="14851" max="14851" width="8.1796875" style="81" customWidth="1"/>
    <col min="14852" max="14852" width="2.54296875" style="81" customWidth="1"/>
    <col min="14853" max="14853" width="7.54296875" style="81" customWidth="1"/>
    <col min="14854" max="14854" width="7.81640625" style="81" customWidth="1"/>
    <col min="14855" max="14855" width="2.54296875" style="81" customWidth="1"/>
    <col min="14856" max="14856" width="8.1796875" style="81" customWidth="1"/>
    <col min="14857" max="14857" width="8.453125" style="81" customWidth="1"/>
    <col min="14858" max="14858" width="2.54296875" style="81" customWidth="1"/>
    <col min="14859" max="14859" width="7.81640625" style="81" customWidth="1"/>
    <col min="14860" max="14860" width="7.54296875" style="81" customWidth="1"/>
    <col min="14861" max="14861" width="2.54296875" style="81" customWidth="1"/>
    <col min="14862" max="14863" width="7.81640625" style="81" customWidth="1"/>
    <col min="14864" max="14864" width="2.81640625" style="81" customWidth="1"/>
    <col min="14865" max="14866" width="7.81640625" style="81" customWidth="1"/>
    <col min="14867" max="14867" width="1.81640625" style="81" customWidth="1"/>
    <col min="14868" max="15104" width="9.1796875" style="81"/>
    <col min="15105" max="15105" width="36" style="81" customWidth="1"/>
    <col min="15106" max="15106" width="8.453125" style="81" customWidth="1"/>
    <col min="15107" max="15107" width="8.1796875" style="81" customWidth="1"/>
    <col min="15108" max="15108" width="2.54296875" style="81" customWidth="1"/>
    <col min="15109" max="15109" width="7.54296875" style="81" customWidth="1"/>
    <col min="15110" max="15110" width="7.81640625" style="81" customWidth="1"/>
    <col min="15111" max="15111" width="2.54296875" style="81" customWidth="1"/>
    <col min="15112" max="15112" width="8.1796875" style="81" customWidth="1"/>
    <col min="15113" max="15113" width="8.453125" style="81" customWidth="1"/>
    <col min="15114" max="15114" width="2.54296875" style="81" customWidth="1"/>
    <col min="15115" max="15115" width="7.81640625" style="81" customWidth="1"/>
    <col min="15116" max="15116" width="7.54296875" style="81" customWidth="1"/>
    <col min="15117" max="15117" width="2.54296875" style="81" customWidth="1"/>
    <col min="15118" max="15119" width="7.81640625" style="81" customWidth="1"/>
    <col min="15120" max="15120" width="2.81640625" style="81" customWidth="1"/>
    <col min="15121" max="15122" width="7.81640625" style="81" customWidth="1"/>
    <col min="15123" max="15123" width="1.81640625" style="81" customWidth="1"/>
    <col min="15124" max="15360" width="9.1796875" style="81"/>
    <col min="15361" max="15361" width="36" style="81" customWidth="1"/>
    <col min="15362" max="15362" width="8.453125" style="81" customWidth="1"/>
    <col min="15363" max="15363" width="8.1796875" style="81" customWidth="1"/>
    <col min="15364" max="15364" width="2.54296875" style="81" customWidth="1"/>
    <col min="15365" max="15365" width="7.54296875" style="81" customWidth="1"/>
    <col min="15366" max="15366" width="7.81640625" style="81" customWidth="1"/>
    <col min="15367" max="15367" width="2.54296875" style="81" customWidth="1"/>
    <col min="15368" max="15368" width="8.1796875" style="81" customWidth="1"/>
    <col min="15369" max="15369" width="8.453125" style="81" customWidth="1"/>
    <col min="15370" max="15370" width="2.54296875" style="81" customWidth="1"/>
    <col min="15371" max="15371" width="7.81640625" style="81" customWidth="1"/>
    <col min="15372" max="15372" width="7.54296875" style="81" customWidth="1"/>
    <col min="15373" max="15373" width="2.54296875" style="81" customWidth="1"/>
    <col min="15374" max="15375" width="7.81640625" style="81" customWidth="1"/>
    <col min="15376" max="15376" width="2.81640625" style="81" customWidth="1"/>
    <col min="15377" max="15378" width="7.81640625" style="81" customWidth="1"/>
    <col min="15379" max="15379" width="1.81640625" style="81" customWidth="1"/>
    <col min="15380" max="15616" width="9.1796875" style="81"/>
    <col min="15617" max="15617" width="36" style="81" customWidth="1"/>
    <col min="15618" max="15618" width="8.453125" style="81" customWidth="1"/>
    <col min="15619" max="15619" width="8.1796875" style="81" customWidth="1"/>
    <col min="15620" max="15620" width="2.54296875" style="81" customWidth="1"/>
    <col min="15621" max="15621" width="7.54296875" style="81" customWidth="1"/>
    <col min="15622" max="15622" width="7.81640625" style="81" customWidth="1"/>
    <col min="15623" max="15623" width="2.54296875" style="81" customWidth="1"/>
    <col min="15624" max="15624" width="8.1796875" style="81" customWidth="1"/>
    <col min="15625" max="15625" width="8.453125" style="81" customWidth="1"/>
    <col min="15626" max="15626" width="2.54296875" style="81" customWidth="1"/>
    <col min="15627" max="15627" width="7.81640625" style="81" customWidth="1"/>
    <col min="15628" max="15628" width="7.54296875" style="81" customWidth="1"/>
    <col min="15629" max="15629" width="2.54296875" style="81" customWidth="1"/>
    <col min="15630" max="15631" width="7.81640625" style="81" customWidth="1"/>
    <col min="15632" max="15632" width="2.81640625" style="81" customWidth="1"/>
    <col min="15633" max="15634" width="7.81640625" style="81" customWidth="1"/>
    <col min="15635" max="15635" width="1.81640625" style="81" customWidth="1"/>
    <col min="15636" max="15872" width="9.1796875" style="81"/>
    <col min="15873" max="15873" width="36" style="81" customWidth="1"/>
    <col min="15874" max="15874" width="8.453125" style="81" customWidth="1"/>
    <col min="15875" max="15875" width="8.1796875" style="81" customWidth="1"/>
    <col min="15876" max="15876" width="2.54296875" style="81" customWidth="1"/>
    <col min="15877" max="15877" width="7.54296875" style="81" customWidth="1"/>
    <col min="15878" max="15878" width="7.81640625" style="81" customWidth="1"/>
    <col min="15879" max="15879" width="2.54296875" style="81" customWidth="1"/>
    <col min="15880" max="15880" width="8.1796875" style="81" customWidth="1"/>
    <col min="15881" max="15881" width="8.453125" style="81" customWidth="1"/>
    <col min="15882" max="15882" width="2.54296875" style="81" customWidth="1"/>
    <col min="15883" max="15883" width="7.81640625" style="81" customWidth="1"/>
    <col min="15884" max="15884" width="7.54296875" style="81" customWidth="1"/>
    <col min="15885" max="15885" width="2.54296875" style="81" customWidth="1"/>
    <col min="15886" max="15887" width="7.81640625" style="81" customWidth="1"/>
    <col min="15888" max="15888" width="2.81640625" style="81" customWidth="1"/>
    <col min="15889" max="15890" width="7.81640625" style="81" customWidth="1"/>
    <col min="15891" max="15891" width="1.81640625" style="81" customWidth="1"/>
    <col min="15892" max="16128" width="9.1796875" style="81"/>
    <col min="16129" max="16129" width="36" style="81" customWidth="1"/>
    <col min="16130" max="16130" width="8.453125" style="81" customWidth="1"/>
    <col min="16131" max="16131" width="8.1796875" style="81" customWidth="1"/>
    <col min="16132" max="16132" width="2.54296875" style="81" customWidth="1"/>
    <col min="16133" max="16133" width="7.54296875" style="81" customWidth="1"/>
    <col min="16134" max="16134" width="7.81640625" style="81" customWidth="1"/>
    <col min="16135" max="16135" width="2.54296875" style="81" customWidth="1"/>
    <col min="16136" max="16136" width="8.1796875" style="81" customWidth="1"/>
    <col min="16137" max="16137" width="8.453125" style="81" customWidth="1"/>
    <col min="16138" max="16138" width="2.54296875" style="81" customWidth="1"/>
    <col min="16139" max="16139" width="7.81640625" style="81" customWidth="1"/>
    <col min="16140" max="16140" width="7.54296875" style="81" customWidth="1"/>
    <col min="16141" max="16141" width="2.54296875" style="81" customWidth="1"/>
    <col min="16142" max="16143" width="7.81640625" style="81" customWidth="1"/>
    <col min="16144" max="16144" width="2.81640625" style="81" customWidth="1"/>
    <col min="16145" max="16146" width="7.81640625" style="81" customWidth="1"/>
    <col min="16147" max="16147" width="1.81640625" style="81" customWidth="1"/>
    <col min="16148" max="16384" width="9.1796875" style="81"/>
  </cols>
  <sheetData>
    <row r="1" spans="1:19">
      <c r="A1" s="81" t="s">
        <v>438</v>
      </c>
    </row>
    <row r="2" spans="1:19">
      <c r="A2" s="81" t="s">
        <v>439</v>
      </c>
    </row>
    <row r="3" spans="1:19" ht="10" customHeight="1"/>
    <row r="4" spans="1:19">
      <c r="A4" s="14" t="s">
        <v>1546</v>
      </c>
      <c r="L4" s="845"/>
      <c r="O4" s="845"/>
    </row>
    <row r="5" spans="1:19" ht="10" customHeight="1" thickBot="1">
      <c r="O5" s="88"/>
      <c r="Q5" s="105"/>
      <c r="R5" s="88"/>
    </row>
    <row r="6" spans="1:19" ht="10" customHeight="1">
      <c r="A6" s="83" t="s">
        <v>457</v>
      </c>
      <c r="B6" s="828"/>
      <c r="C6" s="84"/>
      <c r="D6" s="83"/>
      <c r="E6" s="107"/>
      <c r="F6" s="84"/>
      <c r="G6" s="83"/>
      <c r="H6" s="107"/>
      <c r="I6" s="84"/>
      <c r="J6" s="84"/>
      <c r="K6" s="107"/>
      <c r="L6" s="84"/>
      <c r="M6" s="83"/>
      <c r="N6" s="107"/>
      <c r="O6" s="84"/>
      <c r="P6" s="84"/>
      <c r="Q6" s="107"/>
      <c r="R6" s="84"/>
      <c r="S6" s="84"/>
    </row>
    <row r="7" spans="1:19" ht="13.5" customHeight="1">
      <c r="A7" s="94" t="s">
        <v>458</v>
      </c>
      <c r="B7" s="831" t="s">
        <v>442</v>
      </c>
      <c r="C7" s="101"/>
      <c r="D7" s="94"/>
      <c r="E7" s="727" t="s">
        <v>459</v>
      </c>
      <c r="F7" s="101"/>
      <c r="G7" s="94"/>
      <c r="H7" s="114" t="s">
        <v>460</v>
      </c>
      <c r="I7" s="101"/>
      <c r="J7" s="101"/>
      <c r="K7" s="727" t="s">
        <v>461</v>
      </c>
      <c r="L7" s="101"/>
      <c r="M7" s="94"/>
      <c r="N7" s="1096" t="s">
        <v>477</v>
      </c>
      <c r="O7" s="1096"/>
      <c r="Q7" s="1096" t="s">
        <v>478</v>
      </c>
      <c r="R7" s="1096"/>
    </row>
    <row r="8" spans="1:19" ht="15" customHeight="1">
      <c r="A8" s="81" t="s">
        <v>464</v>
      </c>
      <c r="B8" s="829" t="s">
        <v>388</v>
      </c>
      <c r="C8" s="85" t="s">
        <v>389</v>
      </c>
      <c r="D8" s="94"/>
      <c r="E8" s="110" t="s">
        <v>388</v>
      </c>
      <c r="F8" s="85" t="s">
        <v>389</v>
      </c>
      <c r="G8" s="94"/>
      <c r="H8" s="110" t="s">
        <v>388</v>
      </c>
      <c r="I8" s="85" t="s">
        <v>389</v>
      </c>
      <c r="J8" s="111"/>
      <c r="K8" s="110" t="s">
        <v>388</v>
      </c>
      <c r="L8" s="85" t="s">
        <v>389</v>
      </c>
      <c r="M8" s="94"/>
      <c r="N8" s="110" t="s">
        <v>388</v>
      </c>
      <c r="O8" s="85" t="s">
        <v>389</v>
      </c>
      <c r="Q8" s="110" t="s">
        <v>388</v>
      </c>
      <c r="R8" s="85" t="s">
        <v>389</v>
      </c>
    </row>
    <row r="9" spans="1:19" ht="10" customHeight="1" thickBot="1">
      <c r="A9" s="86" t="s">
        <v>465</v>
      </c>
      <c r="B9" s="830"/>
      <c r="C9" s="82"/>
      <c r="D9" s="86"/>
      <c r="E9" s="113"/>
      <c r="F9" s="82"/>
      <c r="G9" s="86"/>
      <c r="H9" s="113"/>
      <c r="I9" s="82"/>
      <c r="J9" s="82"/>
      <c r="K9" s="113"/>
      <c r="L9" s="82"/>
      <c r="M9" s="86"/>
      <c r="N9" s="113"/>
      <c r="O9" s="82"/>
      <c r="P9" s="82"/>
      <c r="Q9" s="113"/>
      <c r="R9" s="82"/>
      <c r="S9" s="82"/>
    </row>
    <row r="10" spans="1:19" ht="10" customHeight="1">
      <c r="Q10" s="105"/>
    </row>
    <row r="11" spans="1:19" ht="14.15" customHeight="1">
      <c r="A11" s="105" t="s">
        <v>466</v>
      </c>
      <c r="B11" s="115">
        <f>IF($A11&lt;&gt;"",E11+H11+K11+N11+Q11,"")</f>
        <v>1944</v>
      </c>
      <c r="C11" s="88">
        <f>SUM(C13+C115)</f>
        <v>100</v>
      </c>
      <c r="E11" s="105">
        <f>E13+E115</f>
        <v>734</v>
      </c>
      <c r="F11" s="88">
        <f>IF($A11&lt;&gt;0,E11/$B11*100,"")</f>
        <v>37.757201646090536</v>
      </c>
      <c r="H11" s="105">
        <f>H13+H115</f>
        <v>1079</v>
      </c>
      <c r="I11" s="88">
        <f t="shared" ref="I11:I83" si="0">IF($A11&lt;&gt;0,H11/$B11*100,"")</f>
        <v>55.504115226337447</v>
      </c>
      <c r="K11" s="105">
        <f>K13+K115</f>
        <v>119</v>
      </c>
      <c r="L11" s="88">
        <f t="shared" ref="L11:L83" si="1">IF($A11&lt;&gt;0,K11/$B11*100,"")</f>
        <v>6.121399176954732</v>
      </c>
      <c r="M11" s="94"/>
      <c r="N11" s="105">
        <f>N13+N115</f>
        <v>2</v>
      </c>
      <c r="O11" s="88">
        <f t="shared" ref="O11:O74" si="2">IF($A11&lt;&gt;0,N11/$B11*100,"")</f>
        <v>0.102880658436214</v>
      </c>
      <c r="P11" s="101"/>
      <c r="Q11" s="105">
        <f>Q13+Q115</f>
        <v>10</v>
      </c>
      <c r="R11" s="88">
        <f t="shared" ref="R11:R81" si="3">IF($A11&lt;&gt;0,Q11/$B11*100,"")</f>
        <v>0.51440329218106995</v>
      </c>
    </row>
    <row r="12" spans="1:19" ht="10" customHeight="1">
      <c r="A12" s="105"/>
      <c r="B12" s="115"/>
      <c r="C12" s="88" t="str">
        <f>IF(A12&lt;&gt;0,B12/$B$10*100,"")</f>
        <v/>
      </c>
      <c r="E12" s="81"/>
      <c r="F12" s="81"/>
      <c r="H12" s="81"/>
      <c r="I12" s="81"/>
      <c r="J12" s="81"/>
      <c r="K12" s="81"/>
      <c r="L12" s="81"/>
      <c r="N12" s="81"/>
    </row>
    <row r="13" spans="1:19" ht="14.15" customHeight="1">
      <c r="A13" s="105" t="s">
        <v>391</v>
      </c>
      <c r="B13" s="115">
        <f t="shared" ref="B13:B82" si="4">IF($A13&lt;&gt;"",E13+H13+K13+N13+Q13,"")</f>
        <v>1741</v>
      </c>
      <c r="C13" s="88">
        <f>IF(A13&lt;&gt;0,B13/$B$11*100,"")</f>
        <v>89.557613168724288</v>
      </c>
      <c r="E13" s="105">
        <f>E15+E107</f>
        <v>686</v>
      </c>
      <c r="F13" s="88">
        <f t="shared" ref="F13:F83" si="5">IF($A13&lt;&gt;0,E13/$B13*100,"")</f>
        <v>39.402642159678351</v>
      </c>
      <c r="H13" s="105">
        <f>H15+H107</f>
        <v>933</v>
      </c>
      <c r="I13" s="88">
        <f t="shared" si="0"/>
        <v>53.589890867317635</v>
      </c>
      <c r="K13" s="105">
        <f>K15+K107</f>
        <v>111</v>
      </c>
      <c r="L13" s="88">
        <f t="shared" si="1"/>
        <v>6.3756461803561173</v>
      </c>
      <c r="M13" s="94"/>
      <c r="N13" s="105">
        <f>N15+N107</f>
        <v>2</v>
      </c>
      <c r="O13" s="88">
        <f t="shared" si="2"/>
        <v>0.11487650775416428</v>
      </c>
      <c r="P13" s="101"/>
      <c r="Q13" s="105">
        <f>Q15+Q107</f>
        <v>9</v>
      </c>
      <c r="R13" s="88">
        <f t="shared" si="3"/>
        <v>0.51694428489373923</v>
      </c>
    </row>
    <row r="14" spans="1:19" ht="9" customHeight="1">
      <c r="A14" s="105"/>
      <c r="B14" s="115" t="str">
        <f t="shared" si="4"/>
        <v/>
      </c>
      <c r="C14" s="88" t="str">
        <f t="shared" ref="C14:C84" si="6">IF(A14&lt;&gt;0,B14/$B$11*100,"")</f>
        <v/>
      </c>
      <c r="F14" s="88" t="str">
        <f t="shared" si="5"/>
        <v/>
      </c>
      <c r="I14" s="88" t="str">
        <f t="shared" si="0"/>
        <v/>
      </c>
      <c r="L14" s="88" t="str">
        <f t="shared" si="1"/>
        <v/>
      </c>
      <c r="M14" s="94"/>
      <c r="O14" s="88" t="str">
        <f t="shared" si="2"/>
        <v/>
      </c>
      <c r="P14" s="101"/>
      <c r="Q14" s="105"/>
      <c r="R14" s="88" t="str">
        <f t="shared" si="3"/>
        <v/>
      </c>
    </row>
    <row r="15" spans="1:19" ht="14.15" customHeight="1">
      <c r="A15" s="105" t="s">
        <v>80</v>
      </c>
      <c r="B15" s="115">
        <f t="shared" si="4"/>
        <v>1583</v>
      </c>
      <c r="C15" s="88">
        <f t="shared" si="6"/>
        <v>81.430041152263371</v>
      </c>
      <c r="E15" s="105">
        <f>E17+E30+E39+E68+E83+E91+E104+E105</f>
        <v>569</v>
      </c>
      <c r="F15" s="88">
        <f t="shared" si="5"/>
        <v>35.944409349336702</v>
      </c>
      <c r="H15" s="105">
        <f>H17+H30+H39+H68+H83+H91+H104+H105</f>
        <v>899</v>
      </c>
      <c r="I15" s="88">
        <f t="shared" si="0"/>
        <v>56.790903348073272</v>
      </c>
      <c r="K15" s="105">
        <f>K17+K30+K39+K68+K83+K91+K104+K105</f>
        <v>106</v>
      </c>
      <c r="L15" s="88">
        <f t="shared" si="1"/>
        <v>6.6961465571699312</v>
      </c>
      <c r="M15" s="94"/>
      <c r="N15" s="105">
        <f>N17+N30+N39+N68+N83+N91+N104+N105</f>
        <v>2</v>
      </c>
      <c r="O15" s="88">
        <f t="shared" si="2"/>
        <v>0.12634238787113075</v>
      </c>
      <c r="P15" s="101"/>
      <c r="Q15" s="105">
        <f>Q17+Q30+Q39+Q68+Q83+Q91+Q104+Q105</f>
        <v>7</v>
      </c>
      <c r="R15" s="88">
        <f t="shared" si="3"/>
        <v>0.4421983575489577</v>
      </c>
    </row>
    <row r="16" spans="1:19" ht="10" customHeight="1">
      <c r="A16" s="105"/>
      <c r="B16" s="115" t="str">
        <f t="shared" si="4"/>
        <v/>
      </c>
      <c r="C16" s="88" t="str">
        <f t="shared" si="6"/>
        <v/>
      </c>
      <c r="F16" s="88" t="str">
        <f t="shared" si="5"/>
        <v/>
      </c>
      <c r="I16" s="88" t="str">
        <f t="shared" si="0"/>
        <v/>
      </c>
      <c r="L16" s="88" t="str">
        <f t="shared" si="1"/>
        <v/>
      </c>
      <c r="M16" s="94"/>
      <c r="O16" s="88" t="str">
        <f t="shared" si="2"/>
        <v/>
      </c>
      <c r="P16" s="101"/>
      <c r="Q16" s="105"/>
      <c r="R16" s="88" t="str">
        <f t="shared" si="3"/>
        <v/>
      </c>
    </row>
    <row r="17" spans="1:18" ht="13.4" customHeight="1">
      <c r="A17" s="105" t="s">
        <v>392</v>
      </c>
      <c r="B17" s="115">
        <f t="shared" si="4"/>
        <v>159</v>
      </c>
      <c r="C17" s="88">
        <f t="shared" si="6"/>
        <v>8.1790123456790127</v>
      </c>
      <c r="E17" s="105">
        <f>E18+E24</f>
        <v>65</v>
      </c>
      <c r="F17" s="88">
        <f t="shared" si="5"/>
        <v>40.880503144654092</v>
      </c>
      <c r="H17" s="105">
        <f>H18+H24</f>
        <v>88</v>
      </c>
      <c r="I17" s="88">
        <f t="shared" si="0"/>
        <v>55.345911949685537</v>
      </c>
      <c r="K17" s="105">
        <f>K18+K24</f>
        <v>6</v>
      </c>
      <c r="L17" s="88">
        <f t="shared" si="1"/>
        <v>3.7735849056603774</v>
      </c>
      <c r="M17" s="94"/>
      <c r="N17" s="105">
        <f>N18+N24</f>
        <v>0</v>
      </c>
      <c r="O17" s="88">
        <f t="shared" si="2"/>
        <v>0</v>
      </c>
      <c r="P17" s="101"/>
      <c r="Q17" s="105">
        <f>Q18+Q24</f>
        <v>0</v>
      </c>
      <c r="R17" s="88">
        <f t="shared" si="3"/>
        <v>0</v>
      </c>
    </row>
    <row r="18" spans="1:18" ht="13.4" customHeight="1">
      <c r="A18" s="105" t="s">
        <v>161</v>
      </c>
      <c r="B18" s="115">
        <f t="shared" si="4"/>
        <v>59</v>
      </c>
      <c r="C18" s="88">
        <f t="shared" si="6"/>
        <v>3.0349794238683128</v>
      </c>
      <c r="E18" s="105">
        <f>SUM(E19:E22)</f>
        <v>20</v>
      </c>
      <c r="F18" s="88">
        <f t="shared" si="5"/>
        <v>33.898305084745758</v>
      </c>
      <c r="H18" s="105">
        <f>SUM(H19:H22)</f>
        <v>37</v>
      </c>
      <c r="I18" s="88">
        <f t="shared" si="0"/>
        <v>62.711864406779661</v>
      </c>
      <c r="K18" s="105">
        <f>SUM(K19:K22)</f>
        <v>2</v>
      </c>
      <c r="L18" s="88">
        <f t="shared" si="1"/>
        <v>3.3898305084745761</v>
      </c>
      <c r="M18" s="94"/>
      <c r="N18" s="105">
        <f>SUM(N19:N22)</f>
        <v>0</v>
      </c>
      <c r="O18" s="88">
        <f t="shared" si="2"/>
        <v>0</v>
      </c>
      <c r="P18" s="101"/>
      <c r="Q18" s="105">
        <f>SUM(Q19:Q22)</f>
        <v>0</v>
      </c>
      <c r="R18" s="88">
        <f t="shared" si="3"/>
        <v>0</v>
      </c>
    </row>
    <row r="19" spans="1:18" ht="13.4" customHeight="1">
      <c r="A19" s="33" t="s">
        <v>1542</v>
      </c>
      <c r="B19" s="103">
        <f t="shared" si="4"/>
        <v>1</v>
      </c>
      <c r="C19" s="88">
        <f t="shared" si="6"/>
        <v>5.1440329218106998E-2</v>
      </c>
      <c r="E19" s="170">
        <v>0</v>
      </c>
      <c r="F19" s="88">
        <f t="shared" si="5"/>
        <v>0</v>
      </c>
      <c r="G19" s="170"/>
      <c r="H19" s="170">
        <v>1</v>
      </c>
      <c r="I19" s="88">
        <f t="shared" si="0"/>
        <v>100</v>
      </c>
      <c r="J19" s="170"/>
      <c r="K19" s="170">
        <v>0</v>
      </c>
      <c r="L19" s="88">
        <f t="shared" si="1"/>
        <v>0</v>
      </c>
      <c r="M19" s="170"/>
      <c r="N19" s="170">
        <v>0</v>
      </c>
      <c r="O19" s="88">
        <f t="shared" si="2"/>
        <v>0</v>
      </c>
      <c r="P19" s="170"/>
      <c r="Q19" s="170">
        <v>0</v>
      </c>
      <c r="R19" s="88">
        <f t="shared" si="3"/>
        <v>0</v>
      </c>
    </row>
    <row r="20" spans="1:18" ht="13.4" customHeight="1">
      <c r="A20" s="81" t="s">
        <v>162</v>
      </c>
      <c r="B20" s="103">
        <f>IF($A20&lt;&gt;"",E20+H20+K20+N20+Q20,"")</f>
        <v>6</v>
      </c>
      <c r="C20" s="88">
        <f>IF(A20&lt;&gt;0,B20/$B$11*100,"")</f>
        <v>0.30864197530864196</v>
      </c>
      <c r="E20" s="170">
        <v>3</v>
      </c>
      <c r="F20" s="88">
        <f t="shared" si="5"/>
        <v>50</v>
      </c>
      <c r="G20" s="170"/>
      <c r="H20" s="170">
        <v>3</v>
      </c>
      <c r="I20" s="88">
        <f t="shared" si="0"/>
        <v>50</v>
      </c>
      <c r="J20" s="170"/>
      <c r="K20" s="170">
        <v>0</v>
      </c>
      <c r="L20" s="88">
        <f t="shared" si="1"/>
        <v>0</v>
      </c>
      <c r="M20" s="170"/>
      <c r="N20" s="170">
        <v>0</v>
      </c>
      <c r="O20" s="88">
        <f t="shared" si="2"/>
        <v>0</v>
      </c>
      <c r="P20" s="170"/>
      <c r="Q20" s="170">
        <v>0</v>
      </c>
      <c r="R20" s="88">
        <f t="shared" si="3"/>
        <v>0</v>
      </c>
    </row>
    <row r="21" spans="1:18" ht="13.4" customHeight="1">
      <c r="A21" s="81" t="s">
        <v>163</v>
      </c>
      <c r="B21" s="103">
        <f t="shared" si="4"/>
        <v>31</v>
      </c>
      <c r="C21" s="88">
        <f t="shared" si="6"/>
        <v>1.594650205761317</v>
      </c>
      <c r="E21" s="170">
        <v>11</v>
      </c>
      <c r="F21" s="88">
        <f t="shared" si="5"/>
        <v>35.483870967741936</v>
      </c>
      <c r="G21" s="170"/>
      <c r="H21" s="170">
        <v>19</v>
      </c>
      <c r="I21" s="88">
        <f t="shared" si="0"/>
        <v>61.29032258064516</v>
      </c>
      <c r="J21" s="170"/>
      <c r="K21" s="170">
        <v>1</v>
      </c>
      <c r="L21" s="88">
        <f t="shared" si="1"/>
        <v>3.225806451612903</v>
      </c>
      <c r="M21" s="170"/>
      <c r="N21" s="170">
        <v>0</v>
      </c>
      <c r="O21" s="88">
        <f t="shared" si="2"/>
        <v>0</v>
      </c>
      <c r="P21" s="170"/>
      <c r="Q21" s="170">
        <v>0</v>
      </c>
      <c r="R21" s="88">
        <f t="shared" si="3"/>
        <v>0</v>
      </c>
    </row>
    <row r="22" spans="1:18" ht="12" customHeight="1">
      <c r="A22" s="81" t="s">
        <v>164</v>
      </c>
      <c r="B22" s="103">
        <f t="shared" si="4"/>
        <v>21</v>
      </c>
      <c r="C22" s="88">
        <f t="shared" si="6"/>
        <v>1.0802469135802468</v>
      </c>
      <c r="E22" s="170">
        <v>6</v>
      </c>
      <c r="F22" s="88">
        <f t="shared" si="5"/>
        <v>28.571428571428569</v>
      </c>
      <c r="G22" s="170"/>
      <c r="H22" s="170">
        <v>14</v>
      </c>
      <c r="I22" s="88">
        <f t="shared" si="0"/>
        <v>66.666666666666657</v>
      </c>
      <c r="J22" s="170"/>
      <c r="K22" s="170">
        <v>1</v>
      </c>
      <c r="L22" s="88">
        <f t="shared" si="1"/>
        <v>4.7619047619047619</v>
      </c>
      <c r="M22" s="170"/>
      <c r="N22" s="170">
        <v>0</v>
      </c>
      <c r="O22" s="88">
        <f t="shared" si="2"/>
        <v>0</v>
      </c>
      <c r="P22" s="170"/>
      <c r="Q22" s="170">
        <v>0</v>
      </c>
      <c r="R22" s="88">
        <f t="shared" si="3"/>
        <v>0</v>
      </c>
    </row>
    <row r="23" spans="1:18" ht="10" customHeight="1">
      <c r="B23" s="103" t="str">
        <f t="shared" si="4"/>
        <v/>
      </c>
      <c r="C23" s="88" t="str">
        <f t="shared" si="6"/>
        <v/>
      </c>
      <c r="F23" s="88" t="str">
        <f t="shared" si="5"/>
        <v/>
      </c>
      <c r="I23" s="88" t="str">
        <f t="shared" si="0"/>
        <v/>
      </c>
      <c r="L23" s="88" t="str">
        <f t="shared" si="1"/>
        <v/>
      </c>
      <c r="M23" s="94"/>
      <c r="O23" s="88" t="str">
        <f t="shared" si="2"/>
        <v/>
      </c>
      <c r="P23" s="101"/>
      <c r="Q23" s="105"/>
      <c r="R23" s="88" t="str">
        <f t="shared" si="3"/>
        <v/>
      </c>
    </row>
    <row r="24" spans="1:18" ht="13.4" customHeight="1">
      <c r="A24" s="81" t="s">
        <v>165</v>
      </c>
      <c r="B24" s="103">
        <f t="shared" si="4"/>
        <v>100</v>
      </c>
      <c r="C24" s="88">
        <f t="shared" si="6"/>
        <v>5.1440329218106999</v>
      </c>
      <c r="E24" s="105">
        <f>SUM(E25:E28)</f>
        <v>45</v>
      </c>
      <c r="F24" s="88">
        <f t="shared" si="5"/>
        <v>45</v>
      </c>
      <c r="H24" s="105">
        <f>SUM(H25:H28)</f>
        <v>51</v>
      </c>
      <c r="I24" s="88">
        <f t="shared" si="0"/>
        <v>51</v>
      </c>
      <c r="K24" s="105">
        <f>SUM(K25:K28)</f>
        <v>4</v>
      </c>
      <c r="L24" s="88">
        <f t="shared" si="1"/>
        <v>4</v>
      </c>
      <c r="M24" s="94"/>
      <c r="N24" s="105">
        <f>SUM(N25:N28)</f>
        <v>0</v>
      </c>
      <c r="O24" s="88">
        <f t="shared" si="2"/>
        <v>0</v>
      </c>
      <c r="P24" s="101"/>
      <c r="Q24" s="105">
        <f>SUM(Q25:Q28)</f>
        <v>0</v>
      </c>
      <c r="R24" s="88">
        <f t="shared" si="3"/>
        <v>0</v>
      </c>
    </row>
    <row r="25" spans="1:18" ht="13.4" customHeight="1">
      <c r="A25" s="33" t="s">
        <v>1041</v>
      </c>
      <c r="B25" s="103">
        <f t="shared" si="4"/>
        <v>1</v>
      </c>
      <c r="C25" s="88">
        <f t="shared" si="6"/>
        <v>5.1440329218106998E-2</v>
      </c>
      <c r="E25" s="170">
        <v>1</v>
      </c>
      <c r="F25" s="88">
        <f t="shared" si="5"/>
        <v>100</v>
      </c>
      <c r="G25" s="170"/>
      <c r="H25" s="170">
        <v>0</v>
      </c>
      <c r="I25" s="88">
        <f t="shared" si="0"/>
        <v>0</v>
      </c>
      <c r="J25" s="170"/>
      <c r="K25" s="170">
        <v>0</v>
      </c>
      <c r="L25" s="88">
        <f t="shared" si="1"/>
        <v>0</v>
      </c>
      <c r="M25" s="170"/>
      <c r="N25" s="170">
        <v>0</v>
      </c>
      <c r="O25" s="88">
        <f t="shared" si="2"/>
        <v>0</v>
      </c>
      <c r="P25" s="170"/>
      <c r="Q25" s="170">
        <v>0</v>
      </c>
      <c r="R25" s="88">
        <f t="shared" si="3"/>
        <v>0</v>
      </c>
    </row>
    <row r="26" spans="1:18" ht="13.4" customHeight="1">
      <c r="A26" s="81" t="s">
        <v>166</v>
      </c>
      <c r="B26" s="103">
        <f>IF($A26&lt;&gt;"",E26+H26+K26+N26+Q26,"")</f>
        <v>30</v>
      </c>
      <c r="C26" s="88">
        <f>IF(A26&lt;&gt;0,B26/$B$11*100,"")</f>
        <v>1.5432098765432098</v>
      </c>
      <c r="E26" s="170">
        <v>17</v>
      </c>
      <c r="F26" s="88">
        <f t="shared" si="5"/>
        <v>56.666666666666664</v>
      </c>
      <c r="G26" s="170"/>
      <c r="H26" s="170">
        <v>12</v>
      </c>
      <c r="I26" s="88">
        <f t="shared" si="0"/>
        <v>40</v>
      </c>
      <c r="J26" s="170"/>
      <c r="K26" s="170">
        <v>1</v>
      </c>
      <c r="L26" s="88">
        <f t="shared" si="1"/>
        <v>3.3333333333333335</v>
      </c>
      <c r="M26" s="170"/>
      <c r="N26" s="170">
        <v>0</v>
      </c>
      <c r="O26" s="88">
        <f t="shared" si="2"/>
        <v>0</v>
      </c>
      <c r="P26" s="170"/>
      <c r="Q26" s="170">
        <v>0</v>
      </c>
      <c r="R26" s="88">
        <f t="shared" si="3"/>
        <v>0</v>
      </c>
    </row>
    <row r="27" spans="1:18" ht="13.4" customHeight="1">
      <c r="A27" s="81" t="s">
        <v>167</v>
      </c>
      <c r="B27" s="103">
        <f t="shared" si="4"/>
        <v>23</v>
      </c>
      <c r="C27" s="88">
        <f t="shared" si="6"/>
        <v>1.1831275720164609</v>
      </c>
      <c r="E27" s="170">
        <v>17</v>
      </c>
      <c r="F27" s="88">
        <f t="shared" si="5"/>
        <v>73.91304347826086</v>
      </c>
      <c r="G27" s="170"/>
      <c r="H27" s="170">
        <v>4</v>
      </c>
      <c r="I27" s="88">
        <f t="shared" si="0"/>
        <v>17.391304347826086</v>
      </c>
      <c r="J27" s="170"/>
      <c r="K27" s="170">
        <v>2</v>
      </c>
      <c r="L27" s="88">
        <f t="shared" si="1"/>
        <v>8.695652173913043</v>
      </c>
      <c r="M27" s="170"/>
      <c r="N27" s="170">
        <v>0</v>
      </c>
      <c r="O27" s="88">
        <f t="shared" si="2"/>
        <v>0</v>
      </c>
      <c r="P27" s="170"/>
      <c r="Q27" s="170">
        <v>0</v>
      </c>
      <c r="R27" s="88">
        <f t="shared" si="3"/>
        <v>0</v>
      </c>
    </row>
    <row r="28" spans="1:18" ht="12" customHeight="1">
      <c r="A28" s="81" t="s">
        <v>168</v>
      </c>
      <c r="B28" s="103">
        <f t="shared" si="4"/>
        <v>46</v>
      </c>
      <c r="C28" s="88">
        <f t="shared" si="6"/>
        <v>2.3662551440329218</v>
      </c>
      <c r="E28" s="170">
        <v>10</v>
      </c>
      <c r="F28" s="88">
        <f t="shared" si="5"/>
        <v>21.739130434782609</v>
      </c>
      <c r="G28" s="170"/>
      <c r="H28" s="170">
        <v>35</v>
      </c>
      <c r="I28" s="88">
        <f t="shared" si="0"/>
        <v>76.08695652173914</v>
      </c>
      <c r="J28" s="170"/>
      <c r="K28" s="170">
        <v>1</v>
      </c>
      <c r="L28" s="88">
        <f t="shared" si="1"/>
        <v>2.1739130434782608</v>
      </c>
      <c r="M28" s="170"/>
      <c r="N28" s="170">
        <v>0</v>
      </c>
      <c r="O28" s="88">
        <f t="shared" si="2"/>
        <v>0</v>
      </c>
      <c r="P28" s="170"/>
      <c r="Q28" s="170">
        <v>0</v>
      </c>
      <c r="R28" s="88">
        <f t="shared" si="3"/>
        <v>0</v>
      </c>
    </row>
    <row r="29" spans="1:18" ht="10" customHeight="1">
      <c r="B29" s="103" t="str">
        <f t="shared" si="4"/>
        <v/>
      </c>
      <c r="C29" s="88" t="str">
        <f t="shared" si="6"/>
        <v/>
      </c>
      <c r="F29" s="88" t="str">
        <f t="shared" si="5"/>
        <v/>
      </c>
      <c r="I29" s="88" t="str">
        <f t="shared" si="0"/>
        <v/>
      </c>
      <c r="L29" s="88" t="str">
        <f t="shared" si="1"/>
        <v/>
      </c>
      <c r="M29" s="94"/>
      <c r="O29" s="88" t="str">
        <f t="shared" si="2"/>
        <v/>
      </c>
      <c r="P29" s="101"/>
      <c r="Q29" s="105"/>
      <c r="R29" s="88" t="str">
        <f t="shared" si="3"/>
        <v/>
      </c>
    </row>
    <row r="30" spans="1:18" ht="13.4" customHeight="1">
      <c r="A30" s="47" t="s">
        <v>449</v>
      </c>
      <c r="B30" s="103">
        <f t="shared" si="4"/>
        <v>148</v>
      </c>
      <c r="C30" s="88">
        <f t="shared" si="6"/>
        <v>7.6131687242798352</v>
      </c>
      <c r="E30" s="105">
        <f>SUM(E32:E37)</f>
        <v>121</v>
      </c>
      <c r="F30" s="88">
        <f t="shared" si="5"/>
        <v>81.756756756756758</v>
      </c>
      <c r="H30" s="105">
        <f>SUM(H32:H37)</f>
        <v>23</v>
      </c>
      <c r="I30" s="88">
        <f t="shared" si="0"/>
        <v>15.54054054054054</v>
      </c>
      <c r="K30" s="105">
        <f>SUM(K32:K37)</f>
        <v>4</v>
      </c>
      <c r="L30" s="88">
        <f t="shared" si="1"/>
        <v>2.7027027027027026</v>
      </c>
      <c r="M30" s="94"/>
      <c r="N30" s="105">
        <f>SUM(N32:N37)</f>
        <v>0</v>
      </c>
      <c r="O30" s="88">
        <f t="shared" si="2"/>
        <v>0</v>
      </c>
      <c r="P30" s="101"/>
      <c r="Q30" s="105">
        <f>SUM(Q32:Q37)</f>
        <v>0</v>
      </c>
      <c r="R30" s="88">
        <f t="shared" si="3"/>
        <v>0</v>
      </c>
    </row>
    <row r="31" spans="1:18" ht="13.4" customHeight="1">
      <c r="A31" s="81" t="s">
        <v>169</v>
      </c>
      <c r="B31" s="103">
        <f t="shared" si="4"/>
        <v>148</v>
      </c>
      <c r="C31" s="88">
        <f t="shared" si="6"/>
        <v>7.6131687242798352</v>
      </c>
      <c r="E31" s="105">
        <f>SUM(E32:E37)</f>
        <v>121</v>
      </c>
      <c r="F31" s="88">
        <f t="shared" si="5"/>
        <v>81.756756756756758</v>
      </c>
      <c r="H31" s="105">
        <f>SUM(H32:H37)</f>
        <v>23</v>
      </c>
      <c r="I31" s="88">
        <f t="shared" si="0"/>
        <v>15.54054054054054</v>
      </c>
      <c r="K31" s="105">
        <f>SUM(K32:K37)</f>
        <v>4</v>
      </c>
      <c r="L31" s="88">
        <f t="shared" si="1"/>
        <v>2.7027027027027026</v>
      </c>
      <c r="M31" s="94"/>
      <c r="N31" s="105">
        <f>SUM(N32:N37)</f>
        <v>0</v>
      </c>
      <c r="O31" s="88">
        <f t="shared" si="2"/>
        <v>0</v>
      </c>
      <c r="P31" s="101"/>
      <c r="Q31" s="105">
        <f>SUM(Q32:Q37)</f>
        <v>0</v>
      </c>
      <c r="R31" s="88">
        <f t="shared" si="3"/>
        <v>0</v>
      </c>
    </row>
    <row r="32" spans="1:18" ht="13.4" customHeight="1">
      <c r="A32" s="33" t="s">
        <v>1042</v>
      </c>
      <c r="B32" s="103">
        <f t="shared" si="4"/>
        <v>1</v>
      </c>
      <c r="C32" s="88">
        <f t="shared" si="6"/>
        <v>5.1440329218106998E-2</v>
      </c>
      <c r="E32" s="170">
        <v>1</v>
      </c>
      <c r="F32" s="88">
        <f t="shared" si="5"/>
        <v>100</v>
      </c>
      <c r="G32" s="170"/>
      <c r="H32" s="170">
        <v>0</v>
      </c>
      <c r="I32" s="88">
        <f t="shared" si="0"/>
        <v>0</v>
      </c>
      <c r="J32" s="170"/>
      <c r="K32" s="170">
        <v>0</v>
      </c>
      <c r="L32" s="88">
        <f t="shared" si="1"/>
        <v>0</v>
      </c>
      <c r="M32" s="170"/>
      <c r="N32" s="170">
        <v>0</v>
      </c>
      <c r="O32" s="88">
        <f t="shared" si="2"/>
        <v>0</v>
      </c>
      <c r="P32" s="170"/>
      <c r="Q32" s="170">
        <v>0</v>
      </c>
      <c r="R32" s="88">
        <f t="shared" si="3"/>
        <v>0</v>
      </c>
    </row>
    <row r="33" spans="1:18" ht="13.4" customHeight="1">
      <c r="A33" s="81" t="s">
        <v>170</v>
      </c>
      <c r="B33" s="103">
        <f t="shared" si="4"/>
        <v>37</v>
      </c>
      <c r="C33" s="88">
        <f>IF(A33&lt;&gt;0,B33/$B$11*100,"")</f>
        <v>1.9032921810699588</v>
      </c>
      <c r="E33" s="170">
        <v>31</v>
      </c>
      <c r="F33" s="88">
        <f t="shared" si="5"/>
        <v>83.78378378378379</v>
      </c>
      <c r="G33" s="170"/>
      <c r="H33" s="170">
        <v>6</v>
      </c>
      <c r="I33" s="88">
        <f t="shared" si="0"/>
        <v>16.216216216216218</v>
      </c>
      <c r="J33" s="170"/>
      <c r="K33" s="170">
        <v>0</v>
      </c>
      <c r="L33" s="88">
        <f t="shared" si="1"/>
        <v>0</v>
      </c>
      <c r="M33" s="170"/>
      <c r="N33" s="170">
        <v>0</v>
      </c>
      <c r="O33" s="88">
        <f t="shared" si="2"/>
        <v>0</v>
      </c>
      <c r="P33" s="170"/>
      <c r="Q33" s="170">
        <v>0</v>
      </c>
      <c r="R33" s="88">
        <f t="shared" si="3"/>
        <v>0</v>
      </c>
    </row>
    <row r="34" spans="1:18" ht="13.4" customHeight="1">
      <c r="A34" s="81" t="s">
        <v>171</v>
      </c>
      <c r="B34" s="103">
        <f t="shared" si="4"/>
        <v>28</v>
      </c>
      <c r="C34" s="88">
        <f t="shared" si="6"/>
        <v>1.440329218106996</v>
      </c>
      <c r="E34" s="170">
        <v>28</v>
      </c>
      <c r="F34" s="88">
        <f t="shared" si="5"/>
        <v>100</v>
      </c>
      <c r="G34" s="170"/>
      <c r="H34" s="170">
        <v>0</v>
      </c>
      <c r="I34" s="88">
        <f t="shared" si="0"/>
        <v>0</v>
      </c>
      <c r="J34" s="170"/>
      <c r="K34" s="170">
        <v>0</v>
      </c>
      <c r="L34" s="88">
        <f t="shared" si="1"/>
        <v>0</v>
      </c>
      <c r="M34" s="170"/>
      <c r="N34" s="170">
        <v>0</v>
      </c>
      <c r="O34" s="88">
        <f t="shared" si="2"/>
        <v>0</v>
      </c>
      <c r="P34" s="170"/>
      <c r="Q34" s="170">
        <v>0</v>
      </c>
      <c r="R34" s="88">
        <f t="shared" si="3"/>
        <v>0</v>
      </c>
    </row>
    <row r="35" spans="1:18" ht="13.4" customHeight="1">
      <c r="A35" s="81" t="s">
        <v>172</v>
      </c>
      <c r="B35" s="103">
        <f t="shared" si="4"/>
        <v>16</v>
      </c>
      <c r="C35" s="88">
        <f t="shared" si="6"/>
        <v>0.82304526748971196</v>
      </c>
      <c r="E35" s="170">
        <v>10</v>
      </c>
      <c r="F35" s="88">
        <f t="shared" si="5"/>
        <v>62.5</v>
      </c>
      <c r="G35" s="170"/>
      <c r="H35" s="170">
        <v>6</v>
      </c>
      <c r="I35" s="88">
        <f t="shared" si="0"/>
        <v>37.5</v>
      </c>
      <c r="J35" s="170"/>
      <c r="K35" s="170">
        <v>0</v>
      </c>
      <c r="L35" s="88">
        <f t="shared" si="1"/>
        <v>0</v>
      </c>
      <c r="M35" s="170"/>
      <c r="N35" s="170">
        <v>0</v>
      </c>
      <c r="O35" s="88">
        <f t="shared" si="2"/>
        <v>0</v>
      </c>
      <c r="P35" s="170"/>
      <c r="Q35" s="170">
        <v>0</v>
      </c>
      <c r="R35" s="88">
        <f t="shared" si="3"/>
        <v>0</v>
      </c>
    </row>
    <row r="36" spans="1:18" ht="13.4" customHeight="1">
      <c r="A36" s="81" t="s">
        <v>173</v>
      </c>
      <c r="B36" s="103">
        <f t="shared" si="4"/>
        <v>38</v>
      </c>
      <c r="C36" s="88">
        <f t="shared" si="6"/>
        <v>1.9547325102880659</v>
      </c>
      <c r="E36" s="170">
        <v>32</v>
      </c>
      <c r="F36" s="88">
        <f t="shared" si="5"/>
        <v>84.210526315789465</v>
      </c>
      <c r="G36" s="170"/>
      <c r="H36" s="170">
        <v>4</v>
      </c>
      <c r="I36" s="88">
        <f t="shared" si="0"/>
        <v>10.526315789473683</v>
      </c>
      <c r="J36" s="170"/>
      <c r="K36" s="170">
        <v>2</v>
      </c>
      <c r="L36" s="88">
        <f t="shared" si="1"/>
        <v>5.2631578947368416</v>
      </c>
      <c r="M36" s="170"/>
      <c r="N36" s="170">
        <v>0</v>
      </c>
      <c r="O36" s="88">
        <f t="shared" si="2"/>
        <v>0</v>
      </c>
      <c r="P36" s="170"/>
      <c r="Q36" s="170">
        <v>0</v>
      </c>
      <c r="R36" s="88">
        <f t="shared" si="3"/>
        <v>0</v>
      </c>
    </row>
    <row r="37" spans="1:18" ht="12" customHeight="1">
      <c r="A37" s="81" t="s">
        <v>174</v>
      </c>
      <c r="B37" s="103">
        <f t="shared" si="4"/>
        <v>28</v>
      </c>
      <c r="C37" s="88">
        <f t="shared" si="6"/>
        <v>1.440329218106996</v>
      </c>
      <c r="E37" s="170">
        <v>19</v>
      </c>
      <c r="F37" s="88">
        <f t="shared" si="5"/>
        <v>67.857142857142861</v>
      </c>
      <c r="G37" s="170"/>
      <c r="H37" s="170">
        <v>7</v>
      </c>
      <c r="I37" s="88">
        <f t="shared" si="0"/>
        <v>25</v>
      </c>
      <c r="J37" s="170"/>
      <c r="K37" s="170">
        <v>2</v>
      </c>
      <c r="L37" s="88">
        <f t="shared" si="1"/>
        <v>7.1428571428571423</v>
      </c>
      <c r="M37" s="170"/>
      <c r="N37" s="170">
        <v>0</v>
      </c>
      <c r="O37" s="88">
        <f t="shared" si="2"/>
        <v>0</v>
      </c>
      <c r="P37" s="170"/>
      <c r="Q37" s="170">
        <v>0</v>
      </c>
      <c r="R37" s="88">
        <f t="shared" si="3"/>
        <v>0</v>
      </c>
    </row>
    <row r="38" spans="1:18" ht="10" customHeight="1">
      <c r="B38" s="103" t="str">
        <f t="shared" si="4"/>
        <v/>
      </c>
      <c r="C38" s="88" t="str">
        <f t="shared" si="6"/>
        <v/>
      </c>
      <c r="F38" s="88" t="str">
        <f t="shared" si="5"/>
        <v/>
      </c>
      <c r="I38" s="88" t="str">
        <f t="shared" si="0"/>
        <v/>
      </c>
      <c r="L38" s="88" t="str">
        <f t="shared" si="1"/>
        <v/>
      </c>
      <c r="M38" s="94"/>
      <c r="O38" s="88" t="str">
        <f t="shared" si="2"/>
        <v/>
      </c>
      <c r="P38" s="101"/>
      <c r="Q38" s="105"/>
      <c r="R38" s="88" t="str">
        <f t="shared" si="3"/>
        <v/>
      </c>
    </row>
    <row r="39" spans="1:18" ht="13.4" customHeight="1">
      <c r="A39" s="47" t="s">
        <v>394</v>
      </c>
      <c r="B39" s="103">
        <f t="shared" si="4"/>
        <v>430</v>
      </c>
      <c r="C39" s="88">
        <f t="shared" si="6"/>
        <v>22.119341563786008</v>
      </c>
      <c r="E39" s="105">
        <f>E40+E47+E58+E60</f>
        <v>204</v>
      </c>
      <c r="F39" s="88">
        <f t="shared" si="5"/>
        <v>47.441860465116278</v>
      </c>
      <c r="H39" s="105">
        <f>H40+H47+H58+H60</f>
        <v>194</v>
      </c>
      <c r="I39" s="88">
        <f t="shared" si="0"/>
        <v>45.116279069767437</v>
      </c>
      <c r="K39" s="105">
        <f>K40+K47+K58+K60</f>
        <v>31</v>
      </c>
      <c r="L39" s="88">
        <f t="shared" si="1"/>
        <v>7.2093023255813957</v>
      </c>
      <c r="M39" s="94"/>
      <c r="N39" s="105">
        <f>N40+N47+N58+N60</f>
        <v>1</v>
      </c>
      <c r="O39" s="88">
        <f t="shared" si="2"/>
        <v>0.23255813953488372</v>
      </c>
      <c r="P39" s="101"/>
      <c r="Q39" s="105">
        <f>Q40+Q47+Q58+Q60</f>
        <v>0</v>
      </c>
      <c r="R39" s="88">
        <f t="shared" si="3"/>
        <v>0</v>
      </c>
    </row>
    <row r="40" spans="1:18" ht="13.4" customHeight="1">
      <c r="A40" s="81" t="s">
        <v>175</v>
      </c>
      <c r="B40" s="103">
        <f t="shared" si="4"/>
        <v>106</v>
      </c>
      <c r="C40" s="88">
        <f t="shared" si="6"/>
        <v>5.4526748971193415</v>
      </c>
      <c r="E40" s="105">
        <f>SUM(E41:E45)</f>
        <v>32</v>
      </c>
      <c r="F40" s="88">
        <f t="shared" si="5"/>
        <v>30.188679245283019</v>
      </c>
      <c r="H40" s="105">
        <f>SUM(H41:H45)</f>
        <v>67</v>
      </c>
      <c r="I40" s="88">
        <f t="shared" si="0"/>
        <v>63.20754716981132</v>
      </c>
      <c r="K40" s="105">
        <f>SUM(K41:K45)</f>
        <v>7</v>
      </c>
      <c r="L40" s="88">
        <f t="shared" si="1"/>
        <v>6.6037735849056602</v>
      </c>
      <c r="M40" s="94"/>
      <c r="N40" s="105">
        <f>SUM(N41:N45)</f>
        <v>0</v>
      </c>
      <c r="O40" s="88">
        <f t="shared" si="2"/>
        <v>0</v>
      </c>
      <c r="P40" s="101"/>
      <c r="Q40" s="105">
        <f>SUM(Q41:Q45)</f>
        <v>0</v>
      </c>
      <c r="R40" s="88">
        <f t="shared" si="3"/>
        <v>0</v>
      </c>
    </row>
    <row r="41" spans="1:18" ht="13.4" customHeight="1">
      <c r="A41" s="33" t="s">
        <v>1547</v>
      </c>
      <c r="B41" s="103">
        <f t="shared" si="4"/>
        <v>1</v>
      </c>
      <c r="C41" s="88">
        <f t="shared" si="6"/>
        <v>5.1440329218106998E-2</v>
      </c>
      <c r="E41" s="170">
        <v>0</v>
      </c>
      <c r="F41" s="88">
        <f t="shared" si="5"/>
        <v>0</v>
      </c>
      <c r="G41" s="170"/>
      <c r="H41" s="170">
        <v>1</v>
      </c>
      <c r="I41" s="88">
        <f t="shared" si="0"/>
        <v>100</v>
      </c>
      <c r="J41" s="170"/>
      <c r="K41" s="170">
        <v>0</v>
      </c>
      <c r="L41" s="88">
        <f t="shared" si="1"/>
        <v>0</v>
      </c>
      <c r="M41" s="170"/>
      <c r="N41" s="170">
        <v>0</v>
      </c>
      <c r="O41" s="88">
        <f t="shared" si="2"/>
        <v>0</v>
      </c>
      <c r="P41" s="170"/>
      <c r="Q41" s="170">
        <v>0</v>
      </c>
      <c r="R41" s="88">
        <f t="shared" si="3"/>
        <v>0</v>
      </c>
    </row>
    <row r="42" spans="1:18" ht="13.4" customHeight="1">
      <c r="A42" s="33" t="s">
        <v>176</v>
      </c>
      <c r="B42" s="103">
        <f>IF($A42&lt;&gt;"",E42+H42+K42+N42+Q42,"")</f>
        <v>47</v>
      </c>
      <c r="C42" s="88">
        <f>IF(A42&lt;&gt;0,B42/$B$11*100,"")</f>
        <v>2.4176954732510287</v>
      </c>
      <c r="E42" s="170">
        <v>3</v>
      </c>
      <c r="F42" s="88">
        <f t="shared" si="5"/>
        <v>6.3829787234042552</v>
      </c>
      <c r="G42" s="170"/>
      <c r="H42" s="170">
        <v>40</v>
      </c>
      <c r="I42" s="88">
        <f t="shared" si="0"/>
        <v>85.106382978723403</v>
      </c>
      <c r="J42" s="170"/>
      <c r="K42" s="170">
        <v>4</v>
      </c>
      <c r="L42" s="88">
        <f t="shared" si="1"/>
        <v>8.5106382978723403</v>
      </c>
      <c r="M42" s="170"/>
      <c r="N42" s="170">
        <v>0</v>
      </c>
      <c r="O42" s="88">
        <f t="shared" si="2"/>
        <v>0</v>
      </c>
      <c r="P42" s="170"/>
      <c r="Q42" s="170">
        <v>0</v>
      </c>
      <c r="R42" s="88">
        <f t="shared" si="3"/>
        <v>0</v>
      </c>
    </row>
    <row r="43" spans="1:18" ht="13.4" customHeight="1">
      <c r="A43" s="81" t="s">
        <v>177</v>
      </c>
      <c r="B43" s="103">
        <f t="shared" si="4"/>
        <v>26</v>
      </c>
      <c r="C43" s="88">
        <f t="shared" si="6"/>
        <v>1.3374485596707819</v>
      </c>
      <c r="E43" s="170">
        <v>8</v>
      </c>
      <c r="F43" s="88">
        <f t="shared" si="5"/>
        <v>30.76923076923077</v>
      </c>
      <c r="G43" s="170"/>
      <c r="H43" s="170">
        <v>16</v>
      </c>
      <c r="I43" s="88">
        <f t="shared" si="0"/>
        <v>61.53846153846154</v>
      </c>
      <c r="J43" s="170"/>
      <c r="K43" s="170">
        <v>2</v>
      </c>
      <c r="L43" s="88">
        <f t="shared" si="1"/>
        <v>7.6923076923076925</v>
      </c>
      <c r="M43" s="170"/>
      <c r="N43" s="170">
        <v>0</v>
      </c>
      <c r="O43" s="88">
        <f t="shared" si="2"/>
        <v>0</v>
      </c>
      <c r="P43" s="170"/>
      <c r="Q43" s="170">
        <v>0</v>
      </c>
      <c r="R43" s="88">
        <f t="shared" si="3"/>
        <v>0</v>
      </c>
    </row>
    <row r="44" spans="1:18" ht="13.4" customHeight="1">
      <c r="A44" s="81" t="s">
        <v>178</v>
      </c>
      <c r="B44" s="103">
        <f t="shared" si="4"/>
        <v>20</v>
      </c>
      <c r="C44" s="88">
        <f t="shared" si="6"/>
        <v>1.0288065843621399</v>
      </c>
      <c r="E44" s="170">
        <v>15</v>
      </c>
      <c r="F44" s="88">
        <f t="shared" si="5"/>
        <v>75</v>
      </c>
      <c r="G44" s="170"/>
      <c r="H44" s="170">
        <v>4</v>
      </c>
      <c r="I44" s="88">
        <f t="shared" si="0"/>
        <v>20</v>
      </c>
      <c r="J44" s="170"/>
      <c r="K44" s="170">
        <v>1</v>
      </c>
      <c r="L44" s="88">
        <f t="shared" si="1"/>
        <v>5</v>
      </c>
      <c r="M44" s="170"/>
      <c r="N44" s="170">
        <v>0</v>
      </c>
      <c r="O44" s="88">
        <f t="shared" si="2"/>
        <v>0</v>
      </c>
      <c r="P44" s="170"/>
      <c r="Q44" s="170">
        <v>0</v>
      </c>
      <c r="R44" s="88">
        <f t="shared" si="3"/>
        <v>0</v>
      </c>
    </row>
    <row r="45" spans="1:18" ht="12" customHeight="1">
      <c r="A45" s="81" t="s">
        <v>179</v>
      </c>
      <c r="B45" s="103">
        <f t="shared" si="4"/>
        <v>12</v>
      </c>
      <c r="C45" s="88">
        <f t="shared" si="6"/>
        <v>0.61728395061728392</v>
      </c>
      <c r="E45" s="170">
        <v>6</v>
      </c>
      <c r="F45" s="88">
        <f t="shared" si="5"/>
        <v>50</v>
      </c>
      <c r="G45" s="170"/>
      <c r="H45" s="170">
        <v>6</v>
      </c>
      <c r="I45" s="88">
        <f t="shared" si="0"/>
        <v>50</v>
      </c>
      <c r="J45" s="170"/>
      <c r="K45" s="170">
        <v>0</v>
      </c>
      <c r="L45" s="88">
        <f t="shared" si="1"/>
        <v>0</v>
      </c>
      <c r="M45" s="170"/>
      <c r="N45" s="170">
        <v>0</v>
      </c>
      <c r="O45" s="88">
        <f t="shared" si="2"/>
        <v>0</v>
      </c>
      <c r="P45" s="170"/>
      <c r="Q45" s="170">
        <v>0</v>
      </c>
      <c r="R45" s="88">
        <f t="shared" si="3"/>
        <v>0</v>
      </c>
    </row>
    <row r="46" spans="1:18" ht="10" customHeight="1">
      <c r="B46" s="103" t="str">
        <f t="shared" si="4"/>
        <v/>
      </c>
      <c r="C46" s="88" t="str">
        <f t="shared" si="6"/>
        <v/>
      </c>
      <c r="F46" s="88" t="str">
        <f t="shared" si="5"/>
        <v/>
      </c>
      <c r="I46" s="88" t="str">
        <f t="shared" si="0"/>
        <v/>
      </c>
      <c r="L46" s="88" t="str">
        <f t="shared" si="1"/>
        <v/>
      </c>
      <c r="M46" s="94"/>
      <c r="O46" s="88" t="str">
        <f t="shared" si="2"/>
        <v/>
      </c>
      <c r="P46" s="101"/>
      <c r="Q46" s="105"/>
      <c r="R46" s="88" t="str">
        <f t="shared" si="3"/>
        <v/>
      </c>
    </row>
    <row r="47" spans="1:18" ht="13.4" customHeight="1">
      <c r="A47" s="81" t="s">
        <v>180</v>
      </c>
      <c r="B47" s="103">
        <f t="shared" si="4"/>
        <v>190</v>
      </c>
      <c r="C47" s="88">
        <f t="shared" si="6"/>
        <v>9.7736625514403297</v>
      </c>
      <c r="E47" s="105">
        <f>SUM(E48:E56)</f>
        <v>105</v>
      </c>
      <c r="F47" s="88">
        <f t="shared" si="5"/>
        <v>55.26315789473685</v>
      </c>
      <c r="H47" s="105">
        <f>SUM(H48:H56)</f>
        <v>74</v>
      </c>
      <c r="I47" s="88">
        <f t="shared" si="0"/>
        <v>38.94736842105263</v>
      </c>
      <c r="K47" s="105">
        <f>SUM(K48:K56)</f>
        <v>10</v>
      </c>
      <c r="L47" s="88">
        <f t="shared" si="1"/>
        <v>5.2631578947368416</v>
      </c>
      <c r="M47" s="94"/>
      <c r="N47" s="105">
        <f>SUM(N48:N56)</f>
        <v>1</v>
      </c>
      <c r="O47" s="88">
        <f t="shared" si="2"/>
        <v>0.52631578947368418</v>
      </c>
      <c r="P47" s="101"/>
      <c r="Q47" s="105">
        <f>SUM(Q48:Q56)</f>
        <v>0</v>
      </c>
      <c r="R47" s="88">
        <f t="shared" si="3"/>
        <v>0</v>
      </c>
    </row>
    <row r="48" spans="1:18" ht="13.4" customHeight="1">
      <c r="A48" s="33" t="s">
        <v>1543</v>
      </c>
      <c r="B48" s="103">
        <f t="shared" si="4"/>
        <v>1</v>
      </c>
      <c r="C48" s="88">
        <f t="shared" si="6"/>
        <v>5.1440329218106998E-2</v>
      </c>
      <c r="E48" s="170">
        <v>1</v>
      </c>
      <c r="F48" s="88">
        <f t="shared" si="5"/>
        <v>100</v>
      </c>
      <c r="G48" s="170"/>
      <c r="H48" s="170">
        <v>0</v>
      </c>
      <c r="I48" s="88">
        <f t="shared" si="0"/>
        <v>0</v>
      </c>
      <c r="J48" s="170"/>
      <c r="K48" s="170">
        <v>0</v>
      </c>
      <c r="L48" s="88">
        <f t="shared" si="1"/>
        <v>0</v>
      </c>
      <c r="M48" s="170"/>
      <c r="N48" s="170">
        <v>0</v>
      </c>
      <c r="O48" s="88">
        <f t="shared" si="2"/>
        <v>0</v>
      </c>
      <c r="P48" s="170"/>
      <c r="Q48" s="170">
        <v>0</v>
      </c>
      <c r="R48" s="88">
        <f t="shared" si="3"/>
        <v>0</v>
      </c>
    </row>
    <row r="49" spans="1:18" ht="13.4" customHeight="1">
      <c r="A49" s="81" t="s">
        <v>182</v>
      </c>
      <c r="B49" s="103">
        <f>IF($A49&lt;&gt;"",E49+H49+K49+N49+Q49,"")</f>
        <v>33</v>
      </c>
      <c r="C49" s="88">
        <f>IF(A49&lt;&gt;0,B49/$B$11*100,"")</f>
        <v>1.6975308641975309</v>
      </c>
      <c r="E49" s="170">
        <v>9</v>
      </c>
      <c r="F49" s="88">
        <f t="shared" si="5"/>
        <v>27.27272727272727</v>
      </c>
      <c r="G49" s="170"/>
      <c r="H49" s="170">
        <v>20</v>
      </c>
      <c r="I49" s="88">
        <f t="shared" si="0"/>
        <v>60.606060606060609</v>
      </c>
      <c r="J49" s="170"/>
      <c r="K49" s="170">
        <v>4</v>
      </c>
      <c r="L49" s="88">
        <f t="shared" si="1"/>
        <v>12.121212121212121</v>
      </c>
      <c r="M49" s="170"/>
      <c r="N49" s="170">
        <v>0</v>
      </c>
      <c r="O49" s="88">
        <f t="shared" si="2"/>
        <v>0</v>
      </c>
      <c r="P49" s="170"/>
      <c r="Q49" s="170">
        <v>0</v>
      </c>
      <c r="R49" s="88">
        <f t="shared" si="3"/>
        <v>0</v>
      </c>
    </row>
    <row r="50" spans="1:18" ht="13.4" customHeight="1">
      <c r="A50" s="81" t="s">
        <v>395</v>
      </c>
      <c r="B50" s="103">
        <f t="shared" si="4"/>
        <v>18</v>
      </c>
      <c r="C50" s="88">
        <f t="shared" si="6"/>
        <v>0.92592592592592582</v>
      </c>
      <c r="E50" s="170">
        <v>16</v>
      </c>
      <c r="F50" s="88">
        <f t="shared" si="5"/>
        <v>88.888888888888886</v>
      </c>
      <c r="G50" s="170"/>
      <c r="H50" s="170">
        <v>2</v>
      </c>
      <c r="I50" s="88">
        <f t="shared" si="0"/>
        <v>11.111111111111111</v>
      </c>
      <c r="J50" s="170"/>
      <c r="K50" s="170">
        <v>0</v>
      </c>
      <c r="L50" s="88">
        <f t="shared" si="1"/>
        <v>0</v>
      </c>
      <c r="M50" s="170"/>
      <c r="N50" s="170">
        <v>0</v>
      </c>
      <c r="O50" s="88">
        <f t="shared" si="2"/>
        <v>0</v>
      </c>
      <c r="P50" s="170"/>
      <c r="Q50" s="170">
        <v>0</v>
      </c>
      <c r="R50" s="88">
        <f t="shared" si="3"/>
        <v>0</v>
      </c>
    </row>
    <row r="51" spans="1:18" ht="13.4" customHeight="1">
      <c r="A51" s="81" t="s">
        <v>181</v>
      </c>
      <c r="B51" s="103">
        <f t="shared" si="4"/>
        <v>26</v>
      </c>
      <c r="C51" s="88">
        <f t="shared" si="6"/>
        <v>1.3374485596707819</v>
      </c>
      <c r="E51" s="170">
        <v>17</v>
      </c>
      <c r="F51" s="88">
        <f t="shared" si="5"/>
        <v>65.384615384615387</v>
      </c>
      <c r="G51" s="170"/>
      <c r="H51" s="170">
        <v>8</v>
      </c>
      <c r="I51" s="88">
        <f t="shared" si="0"/>
        <v>30.76923076923077</v>
      </c>
      <c r="J51" s="170"/>
      <c r="K51" s="170">
        <v>0</v>
      </c>
      <c r="L51" s="88">
        <f t="shared" si="1"/>
        <v>0</v>
      </c>
      <c r="M51" s="170"/>
      <c r="N51" s="170">
        <v>1</v>
      </c>
      <c r="O51" s="88">
        <f t="shared" si="2"/>
        <v>3.8461538461538463</v>
      </c>
      <c r="P51" s="170"/>
      <c r="Q51" s="170">
        <v>0</v>
      </c>
      <c r="R51" s="88">
        <f t="shared" si="3"/>
        <v>0</v>
      </c>
    </row>
    <row r="52" spans="1:18" ht="13.4" customHeight="1">
      <c r="A52" s="81" t="s">
        <v>183</v>
      </c>
      <c r="B52" s="103">
        <f t="shared" si="4"/>
        <v>26</v>
      </c>
      <c r="C52" s="88">
        <f t="shared" si="6"/>
        <v>1.3374485596707819</v>
      </c>
      <c r="E52" s="170">
        <v>16</v>
      </c>
      <c r="F52" s="88">
        <f t="shared" si="5"/>
        <v>61.53846153846154</v>
      </c>
      <c r="G52" s="170"/>
      <c r="H52" s="170">
        <v>10</v>
      </c>
      <c r="I52" s="88">
        <f t="shared" si="0"/>
        <v>38.461538461538467</v>
      </c>
      <c r="J52" s="170"/>
      <c r="K52" s="170">
        <v>0</v>
      </c>
      <c r="L52" s="88">
        <f t="shared" si="1"/>
        <v>0</v>
      </c>
      <c r="M52" s="170"/>
      <c r="N52" s="170">
        <v>0</v>
      </c>
      <c r="O52" s="88">
        <f t="shared" si="2"/>
        <v>0</v>
      </c>
      <c r="P52" s="170"/>
      <c r="Q52" s="170">
        <v>0</v>
      </c>
      <c r="R52" s="88">
        <f t="shared" si="3"/>
        <v>0</v>
      </c>
    </row>
    <row r="53" spans="1:18" ht="13.4" customHeight="1">
      <c r="A53" s="81" t="s">
        <v>396</v>
      </c>
      <c r="B53" s="103">
        <f t="shared" si="4"/>
        <v>25</v>
      </c>
      <c r="C53" s="88">
        <f t="shared" si="6"/>
        <v>1.286008230452675</v>
      </c>
      <c r="E53" s="170">
        <v>20</v>
      </c>
      <c r="F53" s="88">
        <f t="shared" si="5"/>
        <v>80</v>
      </c>
      <c r="G53" s="170"/>
      <c r="H53" s="170">
        <v>3</v>
      </c>
      <c r="I53" s="88">
        <f t="shared" si="0"/>
        <v>12</v>
      </c>
      <c r="J53" s="170"/>
      <c r="K53" s="170">
        <v>2</v>
      </c>
      <c r="L53" s="88">
        <f t="shared" si="1"/>
        <v>8</v>
      </c>
      <c r="M53" s="170"/>
      <c r="N53" s="170">
        <v>0</v>
      </c>
      <c r="O53" s="88">
        <f t="shared" si="2"/>
        <v>0</v>
      </c>
      <c r="P53" s="170"/>
      <c r="Q53" s="170">
        <v>0</v>
      </c>
      <c r="R53" s="88">
        <f t="shared" si="3"/>
        <v>0</v>
      </c>
    </row>
    <row r="54" spans="1:18" ht="13.4" customHeight="1">
      <c r="A54" s="81" t="s">
        <v>187</v>
      </c>
      <c r="B54" s="103">
        <f t="shared" si="4"/>
        <v>13</v>
      </c>
      <c r="C54" s="88">
        <f t="shared" si="6"/>
        <v>0.66872427983539096</v>
      </c>
      <c r="E54" s="170">
        <v>7</v>
      </c>
      <c r="F54" s="88">
        <f t="shared" si="5"/>
        <v>53.846153846153847</v>
      </c>
      <c r="G54" s="170"/>
      <c r="H54" s="170">
        <v>6</v>
      </c>
      <c r="I54" s="88">
        <f t="shared" si="0"/>
        <v>46.153846153846153</v>
      </c>
      <c r="J54" s="170"/>
      <c r="K54" s="170">
        <v>0</v>
      </c>
      <c r="L54" s="88">
        <f t="shared" si="1"/>
        <v>0</v>
      </c>
      <c r="M54" s="170"/>
      <c r="N54" s="170">
        <v>0</v>
      </c>
      <c r="O54" s="88">
        <f t="shared" si="2"/>
        <v>0</v>
      </c>
      <c r="P54" s="170"/>
      <c r="Q54" s="170">
        <v>0</v>
      </c>
      <c r="R54" s="88">
        <f t="shared" si="3"/>
        <v>0</v>
      </c>
    </row>
    <row r="55" spans="1:18" ht="13.4" customHeight="1">
      <c r="A55" s="81" t="s">
        <v>186</v>
      </c>
      <c r="B55" s="103">
        <f t="shared" si="4"/>
        <v>32</v>
      </c>
      <c r="C55" s="88">
        <f t="shared" si="6"/>
        <v>1.6460905349794239</v>
      </c>
      <c r="E55" s="170">
        <v>16</v>
      </c>
      <c r="F55" s="88">
        <f t="shared" si="5"/>
        <v>50</v>
      </c>
      <c r="G55" s="170"/>
      <c r="H55" s="170">
        <v>14</v>
      </c>
      <c r="I55" s="88">
        <f t="shared" si="0"/>
        <v>43.75</v>
      </c>
      <c r="J55" s="170"/>
      <c r="K55" s="170">
        <v>2</v>
      </c>
      <c r="L55" s="88">
        <f t="shared" si="1"/>
        <v>6.25</v>
      </c>
      <c r="M55" s="170"/>
      <c r="N55" s="170">
        <v>0</v>
      </c>
      <c r="O55" s="88">
        <f t="shared" si="2"/>
        <v>0</v>
      </c>
      <c r="P55" s="170"/>
      <c r="Q55" s="170">
        <v>0</v>
      </c>
      <c r="R55" s="88">
        <f t="shared" si="3"/>
        <v>0</v>
      </c>
    </row>
    <row r="56" spans="1:18" ht="12" customHeight="1">
      <c r="A56" s="81" t="s">
        <v>185</v>
      </c>
      <c r="B56" s="103">
        <f t="shared" si="4"/>
        <v>16</v>
      </c>
      <c r="C56" s="88">
        <f t="shared" si="6"/>
        <v>0.82304526748971196</v>
      </c>
      <c r="E56" s="170">
        <v>3</v>
      </c>
      <c r="F56" s="88">
        <f t="shared" si="5"/>
        <v>18.75</v>
      </c>
      <c r="G56" s="170"/>
      <c r="H56" s="170">
        <v>11</v>
      </c>
      <c r="I56" s="88">
        <f t="shared" si="0"/>
        <v>68.75</v>
      </c>
      <c r="J56" s="170"/>
      <c r="K56" s="170">
        <v>2</v>
      </c>
      <c r="L56" s="88">
        <f t="shared" si="1"/>
        <v>12.5</v>
      </c>
      <c r="M56" s="170"/>
      <c r="N56" s="170">
        <v>0</v>
      </c>
      <c r="O56" s="88">
        <f t="shared" si="2"/>
        <v>0</v>
      </c>
      <c r="P56" s="170"/>
      <c r="Q56" s="170">
        <v>0</v>
      </c>
      <c r="R56" s="88">
        <f t="shared" si="3"/>
        <v>0</v>
      </c>
    </row>
    <row r="57" spans="1:18" ht="10" customHeight="1">
      <c r="B57" s="103" t="str">
        <f t="shared" si="4"/>
        <v/>
      </c>
      <c r="C57" s="88" t="str">
        <f t="shared" si="6"/>
        <v/>
      </c>
      <c r="E57" s="170"/>
      <c r="F57" s="88" t="str">
        <f t="shared" si="5"/>
        <v/>
      </c>
      <c r="G57" s="170"/>
      <c r="H57" s="170"/>
      <c r="I57" s="88" t="str">
        <f t="shared" si="0"/>
        <v/>
      </c>
      <c r="J57" s="170"/>
      <c r="K57" s="170"/>
      <c r="L57" s="88" t="str">
        <f t="shared" si="1"/>
        <v/>
      </c>
      <c r="M57" s="170"/>
      <c r="N57" s="170"/>
      <c r="O57" s="88" t="str">
        <f t="shared" si="2"/>
        <v/>
      </c>
      <c r="P57" s="170"/>
      <c r="Q57" s="170"/>
      <c r="R57" s="88" t="str">
        <f t="shared" si="3"/>
        <v/>
      </c>
    </row>
    <row r="58" spans="1:18" ht="12" customHeight="1">
      <c r="A58" s="81" t="s">
        <v>189</v>
      </c>
      <c r="B58" s="103">
        <f t="shared" si="4"/>
        <v>53</v>
      </c>
      <c r="C58" s="88">
        <f t="shared" si="6"/>
        <v>2.7263374485596708</v>
      </c>
      <c r="E58" s="170">
        <v>31</v>
      </c>
      <c r="F58" s="88">
        <f t="shared" si="5"/>
        <v>58.490566037735846</v>
      </c>
      <c r="G58" s="170"/>
      <c r="H58" s="170">
        <v>13</v>
      </c>
      <c r="I58" s="88">
        <f t="shared" si="0"/>
        <v>24.528301886792452</v>
      </c>
      <c r="J58" s="170"/>
      <c r="K58" s="170">
        <v>9</v>
      </c>
      <c r="L58" s="88">
        <f t="shared" si="1"/>
        <v>16.981132075471699</v>
      </c>
      <c r="M58" s="170"/>
      <c r="N58" s="170">
        <v>0</v>
      </c>
      <c r="O58" s="88">
        <f t="shared" si="2"/>
        <v>0</v>
      </c>
      <c r="P58" s="170"/>
      <c r="Q58" s="170">
        <v>0</v>
      </c>
      <c r="R58" s="88">
        <f t="shared" si="3"/>
        <v>0</v>
      </c>
    </row>
    <row r="59" spans="1:18" ht="10" customHeight="1">
      <c r="B59" s="103" t="str">
        <f t="shared" si="4"/>
        <v/>
      </c>
      <c r="C59" s="88" t="str">
        <f t="shared" si="6"/>
        <v/>
      </c>
      <c r="F59" s="88" t="str">
        <f t="shared" si="5"/>
        <v/>
      </c>
      <c r="I59" s="88" t="str">
        <f t="shared" si="0"/>
        <v/>
      </c>
      <c r="L59" s="88" t="str">
        <f t="shared" si="1"/>
        <v/>
      </c>
      <c r="M59" s="94"/>
      <c r="O59" s="88" t="str">
        <f t="shared" si="2"/>
        <v/>
      </c>
      <c r="P59" s="101"/>
      <c r="Q59" s="105"/>
      <c r="R59" s="88" t="str">
        <f t="shared" si="3"/>
        <v/>
      </c>
    </row>
    <row r="60" spans="1:18" ht="13.4" customHeight="1">
      <c r="A60" s="81" t="s">
        <v>190</v>
      </c>
      <c r="B60" s="103">
        <f t="shared" si="4"/>
        <v>81</v>
      </c>
      <c r="C60" s="88">
        <f t="shared" si="6"/>
        <v>4.1666666666666661</v>
      </c>
      <c r="E60" s="105">
        <f>SUM(E61:E66)</f>
        <v>36</v>
      </c>
      <c r="F60" s="88">
        <f t="shared" si="5"/>
        <v>44.444444444444443</v>
      </c>
      <c r="H60" s="105">
        <f>SUM(H61:H66)</f>
        <v>40</v>
      </c>
      <c r="I60" s="88">
        <f t="shared" si="0"/>
        <v>49.382716049382715</v>
      </c>
      <c r="K60" s="105">
        <f>SUM(K61:K66)</f>
        <v>5</v>
      </c>
      <c r="L60" s="88">
        <f t="shared" si="1"/>
        <v>6.1728395061728394</v>
      </c>
      <c r="M60" s="94"/>
      <c r="N60" s="105">
        <f>SUM(N61:N66)</f>
        <v>0</v>
      </c>
      <c r="O60" s="88">
        <f t="shared" si="2"/>
        <v>0</v>
      </c>
      <c r="P60" s="101"/>
      <c r="Q60" s="105">
        <f>SUM(Q61:Q66)</f>
        <v>0</v>
      </c>
      <c r="R60" s="88">
        <f t="shared" si="3"/>
        <v>0</v>
      </c>
    </row>
    <row r="61" spans="1:18" ht="13.4" customHeight="1">
      <c r="A61" s="33" t="s">
        <v>943</v>
      </c>
      <c r="B61" s="103">
        <f t="shared" si="4"/>
        <v>2</v>
      </c>
      <c r="C61" s="88">
        <f t="shared" si="6"/>
        <v>0.102880658436214</v>
      </c>
      <c r="E61" s="170">
        <v>2</v>
      </c>
      <c r="F61" s="88">
        <f t="shared" si="5"/>
        <v>100</v>
      </c>
      <c r="G61" s="170"/>
      <c r="H61" s="170">
        <v>0</v>
      </c>
      <c r="I61" s="88">
        <f t="shared" si="0"/>
        <v>0</v>
      </c>
      <c r="J61" s="170"/>
      <c r="K61" s="170">
        <v>0</v>
      </c>
      <c r="L61" s="88">
        <f t="shared" si="1"/>
        <v>0</v>
      </c>
      <c r="M61" s="170"/>
      <c r="N61" s="170">
        <v>0</v>
      </c>
      <c r="O61" s="88">
        <f t="shared" si="2"/>
        <v>0</v>
      </c>
      <c r="P61" s="170"/>
      <c r="Q61" s="848">
        <v>0</v>
      </c>
      <c r="R61" s="88">
        <f t="shared" si="3"/>
        <v>0</v>
      </c>
    </row>
    <row r="62" spans="1:18" ht="13.4" customHeight="1">
      <c r="A62" s="81" t="s">
        <v>191</v>
      </c>
      <c r="B62" s="103">
        <f>IF($A62&lt;&gt;"",E62+H62+K62+N62+Q62,"")</f>
        <v>11</v>
      </c>
      <c r="C62" s="88">
        <f>IF(A62&lt;&gt;0,B62/$B$11*100,"")</f>
        <v>0.56584362139917699</v>
      </c>
      <c r="E62" s="170">
        <v>5</v>
      </c>
      <c r="F62" s="88">
        <f t="shared" si="5"/>
        <v>45.454545454545453</v>
      </c>
      <c r="G62" s="170"/>
      <c r="H62" s="170">
        <v>5</v>
      </c>
      <c r="I62" s="88">
        <f t="shared" si="0"/>
        <v>45.454545454545453</v>
      </c>
      <c r="J62" s="170"/>
      <c r="K62" s="170">
        <v>1</v>
      </c>
      <c r="L62" s="88">
        <f t="shared" si="1"/>
        <v>9.0909090909090917</v>
      </c>
      <c r="M62" s="170"/>
      <c r="N62" s="170">
        <v>0</v>
      </c>
      <c r="O62" s="88">
        <f t="shared" si="2"/>
        <v>0</v>
      </c>
      <c r="P62" s="170"/>
      <c r="Q62" s="848">
        <v>0</v>
      </c>
      <c r="R62" s="88">
        <f t="shared" si="3"/>
        <v>0</v>
      </c>
    </row>
    <row r="63" spans="1:18" ht="13.4" customHeight="1">
      <c r="A63" s="81" t="s">
        <v>192</v>
      </c>
      <c r="B63" s="103">
        <f t="shared" si="4"/>
        <v>19</v>
      </c>
      <c r="C63" s="88">
        <f t="shared" si="6"/>
        <v>0.97736625514403297</v>
      </c>
      <c r="E63" s="170">
        <v>8</v>
      </c>
      <c r="F63" s="88">
        <f t="shared" si="5"/>
        <v>42.105263157894733</v>
      </c>
      <c r="G63" s="170"/>
      <c r="H63" s="170">
        <v>10</v>
      </c>
      <c r="I63" s="88">
        <f t="shared" si="0"/>
        <v>52.631578947368418</v>
      </c>
      <c r="J63" s="170"/>
      <c r="K63" s="170">
        <v>1</v>
      </c>
      <c r="L63" s="88">
        <f t="shared" si="1"/>
        <v>5.2631578947368416</v>
      </c>
      <c r="M63" s="170"/>
      <c r="N63" s="170">
        <v>0</v>
      </c>
      <c r="O63" s="88">
        <f t="shared" si="2"/>
        <v>0</v>
      </c>
      <c r="P63" s="170"/>
      <c r="Q63" s="848">
        <v>0</v>
      </c>
      <c r="R63" s="88">
        <f t="shared" si="3"/>
        <v>0</v>
      </c>
    </row>
    <row r="64" spans="1:18" ht="13.4" customHeight="1">
      <c r="A64" s="81" t="s">
        <v>193</v>
      </c>
      <c r="B64" s="103">
        <f t="shared" si="4"/>
        <v>22</v>
      </c>
      <c r="C64" s="88">
        <f t="shared" si="6"/>
        <v>1.131687242798354</v>
      </c>
      <c r="E64" s="170">
        <v>8</v>
      </c>
      <c r="F64" s="88">
        <f t="shared" si="5"/>
        <v>36.363636363636367</v>
      </c>
      <c r="G64" s="170"/>
      <c r="H64" s="170">
        <v>13</v>
      </c>
      <c r="I64" s="88">
        <f t="shared" si="0"/>
        <v>59.090909090909093</v>
      </c>
      <c r="J64" s="170"/>
      <c r="K64" s="170">
        <v>1</v>
      </c>
      <c r="L64" s="88">
        <f t="shared" si="1"/>
        <v>4.5454545454545459</v>
      </c>
      <c r="M64" s="170"/>
      <c r="N64" s="170">
        <v>0</v>
      </c>
      <c r="O64" s="88">
        <f t="shared" si="2"/>
        <v>0</v>
      </c>
      <c r="P64" s="170"/>
      <c r="Q64" s="848">
        <v>0</v>
      </c>
      <c r="R64" s="88">
        <f t="shared" si="3"/>
        <v>0</v>
      </c>
    </row>
    <row r="65" spans="1:18" ht="13.4" customHeight="1">
      <c r="A65" s="90" t="s">
        <v>2031</v>
      </c>
      <c r="B65" s="103">
        <f t="shared" si="4"/>
        <v>9</v>
      </c>
      <c r="C65" s="88">
        <f t="shared" si="6"/>
        <v>0.46296296296296291</v>
      </c>
      <c r="E65" s="170">
        <v>1</v>
      </c>
      <c r="F65" s="88">
        <f t="shared" si="5"/>
        <v>11.111111111111111</v>
      </c>
      <c r="G65" s="170"/>
      <c r="H65" s="170">
        <v>7</v>
      </c>
      <c r="I65" s="88">
        <f t="shared" si="0"/>
        <v>77.777777777777786</v>
      </c>
      <c r="J65" s="170"/>
      <c r="K65" s="170">
        <v>1</v>
      </c>
      <c r="L65" s="88">
        <f t="shared" si="1"/>
        <v>11.111111111111111</v>
      </c>
      <c r="M65" s="170"/>
      <c r="N65" s="170">
        <v>0</v>
      </c>
      <c r="O65" s="88">
        <f t="shared" si="2"/>
        <v>0</v>
      </c>
      <c r="P65" s="170"/>
      <c r="Q65" s="848">
        <v>0</v>
      </c>
      <c r="R65" s="88">
        <f t="shared" si="3"/>
        <v>0</v>
      </c>
    </row>
    <row r="66" spans="1:18" ht="12" customHeight="1">
      <c r="A66" s="81" t="s">
        <v>194</v>
      </c>
      <c r="B66" s="103">
        <f t="shared" si="4"/>
        <v>18</v>
      </c>
      <c r="C66" s="88">
        <f t="shared" si="6"/>
        <v>0.92592592592592582</v>
      </c>
      <c r="E66" s="170">
        <v>12</v>
      </c>
      <c r="F66" s="88">
        <f t="shared" si="5"/>
        <v>66.666666666666657</v>
      </c>
      <c r="G66" s="170"/>
      <c r="H66" s="170">
        <v>5</v>
      </c>
      <c r="I66" s="88">
        <f t="shared" si="0"/>
        <v>27.777777777777779</v>
      </c>
      <c r="J66" s="170"/>
      <c r="K66" s="170">
        <v>1</v>
      </c>
      <c r="L66" s="88">
        <f t="shared" si="1"/>
        <v>5.5555555555555554</v>
      </c>
      <c r="M66" s="170"/>
      <c r="N66" s="170">
        <v>0</v>
      </c>
      <c r="O66" s="88">
        <f t="shared" si="2"/>
        <v>0</v>
      </c>
      <c r="P66" s="170"/>
      <c r="Q66" s="848">
        <v>0</v>
      </c>
      <c r="R66" s="88">
        <f t="shared" si="3"/>
        <v>0</v>
      </c>
    </row>
    <row r="67" spans="1:18" ht="10" customHeight="1">
      <c r="B67" s="103" t="str">
        <f t="shared" si="4"/>
        <v/>
      </c>
      <c r="C67" s="88" t="str">
        <f t="shared" si="6"/>
        <v/>
      </c>
      <c r="F67" s="88" t="str">
        <f t="shared" si="5"/>
        <v/>
      </c>
      <c r="I67" s="88" t="str">
        <f t="shared" si="0"/>
        <v/>
      </c>
      <c r="L67" s="88" t="str">
        <f t="shared" si="1"/>
        <v/>
      </c>
      <c r="M67" s="94"/>
      <c r="O67" s="88" t="str">
        <f t="shared" si="2"/>
        <v/>
      </c>
      <c r="P67" s="101"/>
      <c r="Q67" s="105"/>
      <c r="R67" s="88" t="str">
        <f t="shared" si="3"/>
        <v/>
      </c>
    </row>
    <row r="68" spans="1:18" ht="13.4" customHeight="1">
      <c r="A68" s="47" t="s">
        <v>397</v>
      </c>
      <c r="B68" s="103">
        <f t="shared" si="4"/>
        <v>537</v>
      </c>
      <c r="C68" s="88">
        <f t="shared" si="6"/>
        <v>27.623456790123456</v>
      </c>
      <c r="E68" s="105">
        <f>E69+E71+E79+E81</f>
        <v>56</v>
      </c>
      <c r="F68" s="88">
        <f t="shared" si="5"/>
        <v>10.428305400372439</v>
      </c>
      <c r="H68" s="105">
        <f>H69+H71+H79+H81</f>
        <v>446</v>
      </c>
      <c r="I68" s="88">
        <f t="shared" si="0"/>
        <v>83.054003724394789</v>
      </c>
      <c r="K68" s="105">
        <f>K69+K71+K79+K81</f>
        <v>28</v>
      </c>
      <c r="L68" s="88">
        <f t="shared" si="1"/>
        <v>5.2141527001862196</v>
      </c>
      <c r="M68" s="94"/>
      <c r="N68" s="105">
        <f>N69+N71+N79+N81</f>
        <v>0</v>
      </c>
      <c r="O68" s="88">
        <f t="shared" si="2"/>
        <v>0</v>
      </c>
      <c r="P68" s="101"/>
      <c r="Q68" s="105">
        <f>Q69+Q71+Q79+Q81</f>
        <v>7</v>
      </c>
      <c r="R68" s="88">
        <f t="shared" si="3"/>
        <v>1.3035381750465549</v>
      </c>
    </row>
    <row r="69" spans="1:18" ht="12" customHeight="1">
      <c r="A69" s="81" t="s">
        <v>398</v>
      </c>
      <c r="B69" s="103">
        <f t="shared" si="4"/>
        <v>26</v>
      </c>
      <c r="C69" s="88">
        <f t="shared" si="6"/>
        <v>1.3374485596707819</v>
      </c>
      <c r="E69" s="170">
        <v>5</v>
      </c>
      <c r="F69" s="88">
        <f t="shared" si="5"/>
        <v>19.230769230769234</v>
      </c>
      <c r="G69" s="170"/>
      <c r="H69" s="170">
        <v>20</v>
      </c>
      <c r="I69" s="88">
        <f t="shared" si="0"/>
        <v>76.923076923076934</v>
      </c>
      <c r="J69" s="170"/>
      <c r="K69" s="170">
        <v>1</v>
      </c>
      <c r="L69" s="88">
        <f t="shared" si="1"/>
        <v>3.8461538461538463</v>
      </c>
      <c r="M69" s="170"/>
      <c r="N69" s="170">
        <v>0</v>
      </c>
      <c r="O69" s="88">
        <f t="shared" si="2"/>
        <v>0</v>
      </c>
      <c r="P69" s="170"/>
      <c r="Q69" s="170">
        <v>0</v>
      </c>
      <c r="R69" s="88">
        <f t="shared" si="3"/>
        <v>0</v>
      </c>
    </row>
    <row r="70" spans="1:18" ht="10" customHeight="1">
      <c r="B70" s="103" t="str">
        <f t="shared" si="4"/>
        <v/>
      </c>
      <c r="C70" s="88" t="str">
        <f t="shared" si="6"/>
        <v/>
      </c>
      <c r="F70" s="88" t="str">
        <f t="shared" si="5"/>
        <v/>
      </c>
      <c r="I70" s="88" t="str">
        <f t="shared" si="0"/>
        <v/>
      </c>
      <c r="L70" s="88" t="str">
        <f t="shared" si="1"/>
        <v/>
      </c>
      <c r="M70" s="94"/>
      <c r="O70" s="88" t="str">
        <f t="shared" si="2"/>
        <v/>
      </c>
      <c r="P70" s="101"/>
      <c r="Q70" s="105"/>
      <c r="R70" s="88" t="str">
        <f t="shared" si="3"/>
        <v/>
      </c>
    </row>
    <row r="71" spans="1:18" ht="13.4" customHeight="1">
      <c r="A71" s="81" t="s">
        <v>195</v>
      </c>
      <c r="B71" s="103">
        <f t="shared" si="4"/>
        <v>399</v>
      </c>
      <c r="C71" s="88">
        <f t="shared" si="6"/>
        <v>20.52469135802469</v>
      </c>
      <c r="E71" s="105">
        <f>SUM(E72:E77)</f>
        <v>28</v>
      </c>
      <c r="F71" s="88">
        <f t="shared" si="5"/>
        <v>7.0175438596491224</v>
      </c>
      <c r="H71" s="105">
        <f>SUM(H72:H77)</f>
        <v>345</v>
      </c>
      <c r="I71" s="88">
        <f t="shared" si="0"/>
        <v>86.46616541353383</v>
      </c>
      <c r="K71" s="105">
        <f>SUM(K72:K77)</f>
        <v>19</v>
      </c>
      <c r="L71" s="88">
        <f t="shared" si="1"/>
        <v>4.7619047619047619</v>
      </c>
      <c r="M71" s="94"/>
      <c r="N71" s="105">
        <f>SUM(N72:N77)</f>
        <v>0</v>
      </c>
      <c r="O71" s="88">
        <f t="shared" si="2"/>
        <v>0</v>
      </c>
      <c r="P71" s="101"/>
      <c r="Q71" s="105">
        <f>SUM(Q72:Q77)</f>
        <v>7</v>
      </c>
      <c r="R71" s="88">
        <f t="shared" si="3"/>
        <v>1.7543859649122806</v>
      </c>
    </row>
    <row r="72" spans="1:18" ht="13.4" customHeight="1">
      <c r="A72" s="33" t="s">
        <v>1544</v>
      </c>
      <c r="B72" s="103">
        <f t="shared" si="4"/>
        <v>1</v>
      </c>
      <c r="C72" s="88">
        <f t="shared" si="6"/>
        <v>5.1440329218106998E-2</v>
      </c>
      <c r="E72" s="170">
        <v>0</v>
      </c>
      <c r="F72" s="88">
        <f t="shared" si="5"/>
        <v>0</v>
      </c>
      <c r="G72" s="170"/>
      <c r="H72" s="170">
        <v>1</v>
      </c>
      <c r="I72" s="88">
        <f t="shared" si="0"/>
        <v>100</v>
      </c>
      <c r="J72" s="170"/>
      <c r="K72" s="170">
        <v>0</v>
      </c>
      <c r="L72" s="88">
        <f t="shared" si="1"/>
        <v>0</v>
      </c>
      <c r="M72" s="170"/>
      <c r="N72" s="170">
        <v>0</v>
      </c>
      <c r="O72" s="88">
        <f t="shared" si="2"/>
        <v>0</v>
      </c>
      <c r="P72" s="170"/>
      <c r="Q72" s="170">
        <v>0</v>
      </c>
      <c r="R72" s="88">
        <f t="shared" si="3"/>
        <v>0</v>
      </c>
    </row>
    <row r="73" spans="1:18" ht="13.4" customHeight="1">
      <c r="A73" s="81" t="s">
        <v>467</v>
      </c>
      <c r="B73" s="103">
        <f>IF($A73&lt;&gt;"",E73+H73+K73+N73+Q73,"")</f>
        <v>319</v>
      </c>
      <c r="C73" s="88">
        <f>IF(A73&lt;&gt;0,B73/$B$11*100,"")</f>
        <v>16.409465020576132</v>
      </c>
      <c r="E73" s="170">
        <v>17</v>
      </c>
      <c r="F73" s="88">
        <f t="shared" si="5"/>
        <v>5.3291536050156738</v>
      </c>
      <c r="G73" s="170"/>
      <c r="H73" s="170">
        <v>281</v>
      </c>
      <c r="I73" s="88">
        <f t="shared" si="0"/>
        <v>88.087774294670851</v>
      </c>
      <c r="J73" s="170"/>
      <c r="K73" s="170">
        <v>14</v>
      </c>
      <c r="L73" s="88">
        <f t="shared" si="1"/>
        <v>4.3887147335423196</v>
      </c>
      <c r="M73" s="170"/>
      <c r="N73" s="170">
        <v>0</v>
      </c>
      <c r="O73" s="88">
        <f t="shared" si="2"/>
        <v>0</v>
      </c>
      <c r="P73" s="170"/>
      <c r="Q73" s="170">
        <v>7</v>
      </c>
      <c r="R73" s="88">
        <f t="shared" si="3"/>
        <v>2.1943573667711598</v>
      </c>
    </row>
    <row r="74" spans="1:18" ht="13.4" customHeight="1">
      <c r="A74" s="81" t="s">
        <v>197</v>
      </c>
      <c r="B74" s="103">
        <f t="shared" si="4"/>
        <v>32</v>
      </c>
      <c r="C74" s="88">
        <f t="shared" si="6"/>
        <v>1.6460905349794239</v>
      </c>
      <c r="E74" s="170">
        <v>4</v>
      </c>
      <c r="F74" s="88">
        <f t="shared" si="5"/>
        <v>12.5</v>
      </c>
      <c r="G74" s="170"/>
      <c r="H74" s="170">
        <v>27</v>
      </c>
      <c r="I74" s="88">
        <f t="shared" si="0"/>
        <v>84.375</v>
      </c>
      <c r="J74" s="170"/>
      <c r="K74" s="170">
        <v>1</v>
      </c>
      <c r="L74" s="88">
        <f t="shared" si="1"/>
        <v>3.125</v>
      </c>
      <c r="M74" s="170"/>
      <c r="N74" s="170">
        <v>0</v>
      </c>
      <c r="O74" s="88">
        <f t="shared" si="2"/>
        <v>0</v>
      </c>
      <c r="P74" s="170"/>
      <c r="Q74" s="170">
        <v>0</v>
      </c>
      <c r="R74" s="88">
        <f t="shared" si="3"/>
        <v>0</v>
      </c>
    </row>
    <row r="75" spans="1:18" ht="13.4" customHeight="1">
      <c r="A75" s="81" t="s">
        <v>199</v>
      </c>
      <c r="B75" s="103">
        <f t="shared" si="4"/>
        <v>19</v>
      </c>
      <c r="C75" s="88">
        <f t="shared" si="6"/>
        <v>0.97736625514403297</v>
      </c>
      <c r="E75" s="170">
        <v>5</v>
      </c>
      <c r="F75" s="88">
        <f t="shared" si="5"/>
        <v>26.315789473684209</v>
      </c>
      <c r="G75" s="170"/>
      <c r="H75" s="170">
        <v>12</v>
      </c>
      <c r="I75" s="88">
        <f t="shared" si="0"/>
        <v>63.157894736842103</v>
      </c>
      <c r="J75" s="170"/>
      <c r="K75" s="170">
        <v>2</v>
      </c>
      <c r="L75" s="88">
        <f t="shared" si="1"/>
        <v>10.526315789473683</v>
      </c>
      <c r="M75" s="170"/>
      <c r="N75" s="170">
        <v>0</v>
      </c>
      <c r="O75" s="88">
        <f t="shared" ref="O75:O121" si="7">IF($A75&lt;&gt;0,N75/$B75*100,"")</f>
        <v>0</v>
      </c>
      <c r="P75" s="170"/>
      <c r="Q75" s="170">
        <v>0</v>
      </c>
      <c r="R75" s="88">
        <f t="shared" si="3"/>
        <v>0</v>
      </c>
    </row>
    <row r="76" spans="1:18" ht="13.4" customHeight="1">
      <c r="A76" s="90" t="s">
        <v>479</v>
      </c>
      <c r="B76" s="103">
        <f t="shared" si="4"/>
        <v>17</v>
      </c>
      <c r="C76" s="88">
        <f t="shared" si="6"/>
        <v>0.87448559670781889</v>
      </c>
      <c r="E76" s="170">
        <v>1</v>
      </c>
      <c r="F76" s="88">
        <f t="shared" si="5"/>
        <v>5.8823529411764701</v>
      </c>
      <c r="G76" s="170"/>
      <c r="H76" s="170">
        <v>14</v>
      </c>
      <c r="I76" s="88">
        <f t="shared" si="0"/>
        <v>82.35294117647058</v>
      </c>
      <c r="J76" s="170"/>
      <c r="K76" s="170">
        <v>2</v>
      </c>
      <c r="L76" s="88">
        <f t="shared" si="1"/>
        <v>11.76470588235294</v>
      </c>
      <c r="M76" s="170"/>
      <c r="N76" s="170">
        <v>0</v>
      </c>
      <c r="O76" s="88">
        <f t="shared" si="7"/>
        <v>0</v>
      </c>
      <c r="P76" s="170"/>
      <c r="Q76" s="170">
        <v>0</v>
      </c>
      <c r="R76" s="88">
        <f t="shared" si="3"/>
        <v>0</v>
      </c>
    </row>
    <row r="77" spans="1:18" ht="12" customHeight="1">
      <c r="A77" s="81" t="s">
        <v>198</v>
      </c>
      <c r="B77" s="103">
        <f t="shared" si="4"/>
        <v>11</v>
      </c>
      <c r="C77" s="88">
        <f t="shared" si="6"/>
        <v>0.56584362139917699</v>
      </c>
      <c r="E77" s="170">
        <v>1</v>
      </c>
      <c r="F77" s="88">
        <f t="shared" si="5"/>
        <v>9.0909090909090917</v>
      </c>
      <c r="G77" s="170"/>
      <c r="H77" s="170">
        <v>10</v>
      </c>
      <c r="I77" s="88">
        <f t="shared" si="0"/>
        <v>90.909090909090907</v>
      </c>
      <c r="J77" s="170"/>
      <c r="K77" s="170">
        <v>0</v>
      </c>
      <c r="L77" s="88">
        <f t="shared" si="1"/>
        <v>0</v>
      </c>
      <c r="M77" s="170"/>
      <c r="N77" s="170">
        <v>0</v>
      </c>
      <c r="O77" s="88">
        <f t="shared" si="7"/>
        <v>0</v>
      </c>
      <c r="P77" s="170"/>
      <c r="Q77" s="170">
        <v>0</v>
      </c>
      <c r="R77" s="88">
        <f t="shared" si="3"/>
        <v>0</v>
      </c>
    </row>
    <row r="78" spans="1:18" ht="10" customHeight="1">
      <c r="B78" s="103" t="str">
        <f t="shared" si="4"/>
        <v/>
      </c>
      <c r="C78" s="88" t="str">
        <f t="shared" si="6"/>
        <v/>
      </c>
      <c r="E78" s="170"/>
      <c r="F78" s="88" t="str">
        <f t="shared" si="5"/>
        <v/>
      </c>
      <c r="G78" s="170"/>
      <c r="H78" s="170"/>
      <c r="I78" s="88" t="str">
        <f t="shared" si="0"/>
        <v/>
      </c>
      <c r="J78" s="170"/>
      <c r="K78" s="170"/>
      <c r="L78" s="88" t="str">
        <f t="shared" si="1"/>
        <v/>
      </c>
      <c r="M78" s="170"/>
      <c r="N78" s="170"/>
      <c r="O78" s="88" t="str">
        <f t="shared" si="7"/>
        <v/>
      </c>
      <c r="P78" s="170"/>
      <c r="Q78" s="170"/>
      <c r="R78" s="88" t="str">
        <f t="shared" si="3"/>
        <v/>
      </c>
    </row>
    <row r="79" spans="1:18" ht="13.4" customHeight="1">
      <c r="A79" s="81" t="s">
        <v>201</v>
      </c>
      <c r="B79" s="103">
        <f t="shared" si="4"/>
        <v>25</v>
      </c>
      <c r="C79" s="88">
        <f t="shared" si="6"/>
        <v>1.286008230452675</v>
      </c>
      <c r="E79" s="170">
        <v>17</v>
      </c>
      <c r="F79" s="88">
        <f t="shared" si="5"/>
        <v>68</v>
      </c>
      <c r="G79" s="170"/>
      <c r="H79" s="170">
        <v>8</v>
      </c>
      <c r="I79" s="88">
        <f t="shared" si="0"/>
        <v>32</v>
      </c>
      <c r="J79" s="170"/>
      <c r="K79" s="170">
        <v>0</v>
      </c>
      <c r="L79" s="88">
        <f t="shared" si="1"/>
        <v>0</v>
      </c>
      <c r="M79" s="170"/>
      <c r="N79" s="170">
        <v>0</v>
      </c>
      <c r="O79" s="88">
        <f t="shared" si="7"/>
        <v>0</v>
      </c>
      <c r="P79" s="170"/>
      <c r="Q79" s="170">
        <v>0</v>
      </c>
      <c r="R79" s="88">
        <f t="shared" si="3"/>
        <v>0</v>
      </c>
    </row>
    <row r="80" spans="1:18" ht="10" customHeight="1">
      <c r="B80" s="103" t="str">
        <f t="shared" si="4"/>
        <v/>
      </c>
      <c r="C80" s="88" t="str">
        <f t="shared" si="6"/>
        <v/>
      </c>
      <c r="E80" s="170"/>
      <c r="F80" s="88" t="str">
        <f t="shared" si="5"/>
        <v/>
      </c>
      <c r="G80" s="170"/>
      <c r="H80" s="170"/>
      <c r="I80" s="88" t="str">
        <f t="shared" si="0"/>
        <v/>
      </c>
      <c r="J80" s="170"/>
      <c r="K80" s="170"/>
      <c r="L80" s="88" t="str">
        <f t="shared" si="1"/>
        <v/>
      </c>
      <c r="M80" s="170"/>
      <c r="N80" s="170"/>
      <c r="O80" s="88" t="str">
        <f t="shared" si="7"/>
        <v/>
      </c>
      <c r="P80" s="170"/>
      <c r="Q80" s="170"/>
      <c r="R80" s="88" t="str">
        <f t="shared" si="3"/>
        <v/>
      </c>
    </row>
    <row r="81" spans="1:18" ht="13.4" customHeight="1">
      <c r="A81" s="81" t="s">
        <v>202</v>
      </c>
      <c r="B81" s="103">
        <f t="shared" si="4"/>
        <v>87</v>
      </c>
      <c r="C81" s="88">
        <f t="shared" si="6"/>
        <v>4.4753086419753085</v>
      </c>
      <c r="E81" s="170">
        <v>6</v>
      </c>
      <c r="F81" s="88">
        <f t="shared" si="5"/>
        <v>6.8965517241379306</v>
      </c>
      <c r="G81" s="170"/>
      <c r="H81" s="170">
        <v>73</v>
      </c>
      <c r="I81" s="88">
        <f t="shared" si="0"/>
        <v>83.908045977011497</v>
      </c>
      <c r="J81" s="170"/>
      <c r="K81" s="170">
        <v>8</v>
      </c>
      <c r="L81" s="88">
        <f t="shared" si="1"/>
        <v>9.1954022988505741</v>
      </c>
      <c r="M81" s="170"/>
      <c r="N81" s="170">
        <v>0</v>
      </c>
      <c r="O81" s="88">
        <f t="shared" si="7"/>
        <v>0</v>
      </c>
      <c r="P81" s="170"/>
      <c r="Q81" s="170">
        <v>0</v>
      </c>
      <c r="R81" s="88">
        <f t="shared" si="3"/>
        <v>0</v>
      </c>
    </row>
    <row r="82" spans="1:18" ht="10" customHeight="1">
      <c r="B82" s="103" t="str">
        <f t="shared" si="4"/>
        <v/>
      </c>
      <c r="C82" s="88" t="str">
        <f t="shared" si="6"/>
        <v/>
      </c>
      <c r="F82" s="88" t="str">
        <f t="shared" si="5"/>
        <v/>
      </c>
      <c r="I82" s="88" t="str">
        <f t="shared" si="0"/>
        <v/>
      </c>
      <c r="L82" s="88" t="str">
        <f t="shared" si="1"/>
        <v/>
      </c>
      <c r="M82" s="94"/>
      <c r="O82" s="88" t="str">
        <f t="shared" si="7"/>
        <v/>
      </c>
      <c r="P82" s="101"/>
      <c r="Q82" s="105"/>
      <c r="R82" s="88" t="str">
        <f t="shared" ref="R82:R121" si="8">IF($A82&lt;&gt;0,Q82/$B82*100,"")</f>
        <v/>
      </c>
    </row>
    <row r="83" spans="1:18" ht="13.4" customHeight="1">
      <c r="A83" s="47" t="s">
        <v>400</v>
      </c>
      <c r="B83" s="103">
        <f t="shared" ref="B83:B121" si="9">IF($A83&lt;&gt;"",E83+H83+K83+N83+Q83,"")</f>
        <v>55</v>
      </c>
      <c r="C83" s="88">
        <f t="shared" si="6"/>
        <v>2.8292181069958846</v>
      </c>
      <c r="E83" s="105">
        <f>E84</f>
        <v>19</v>
      </c>
      <c r="F83" s="88">
        <f t="shared" si="5"/>
        <v>34.545454545454547</v>
      </c>
      <c r="H83" s="105">
        <f>H84</f>
        <v>34</v>
      </c>
      <c r="I83" s="88">
        <f t="shared" si="0"/>
        <v>61.818181818181813</v>
      </c>
      <c r="K83" s="105">
        <f>K84</f>
        <v>2</v>
      </c>
      <c r="L83" s="88">
        <f t="shared" si="1"/>
        <v>3.6363636363636362</v>
      </c>
      <c r="M83" s="94"/>
      <c r="N83" s="105">
        <f>N84</f>
        <v>0</v>
      </c>
      <c r="O83" s="88">
        <f t="shared" si="7"/>
        <v>0</v>
      </c>
      <c r="P83" s="101"/>
      <c r="Q83" s="105">
        <f>Q84</f>
        <v>0</v>
      </c>
      <c r="R83" s="88">
        <f t="shared" si="8"/>
        <v>0</v>
      </c>
    </row>
    <row r="84" spans="1:18" ht="13.4" customHeight="1">
      <c r="A84" s="81" t="s">
        <v>401</v>
      </c>
      <c r="B84" s="103">
        <f t="shared" si="9"/>
        <v>55</v>
      </c>
      <c r="C84" s="88">
        <f t="shared" si="6"/>
        <v>2.8292181069958846</v>
      </c>
      <c r="E84" s="105">
        <f>SUM(E85:E89)</f>
        <v>19</v>
      </c>
      <c r="F84" s="88">
        <f t="shared" ref="F84:F121" si="10">IF($A84&lt;&gt;0,E84/$B84*100,"")</f>
        <v>34.545454545454547</v>
      </c>
      <c r="H84" s="105">
        <f>SUM(H85:H89)</f>
        <v>34</v>
      </c>
      <c r="I84" s="88">
        <f t="shared" ref="I84:I121" si="11">IF($A84&lt;&gt;0,H84/$B84*100,"")</f>
        <v>61.818181818181813</v>
      </c>
      <c r="K84" s="105">
        <f>SUM(K85:K89)</f>
        <v>2</v>
      </c>
      <c r="L84" s="88">
        <f t="shared" ref="L84:L121" si="12">IF($A84&lt;&gt;0,K84/$B84*100,"")</f>
        <v>3.6363636363636362</v>
      </c>
      <c r="M84" s="94"/>
      <c r="N84" s="105">
        <f>SUM(N85:N89)</f>
        <v>0</v>
      </c>
      <c r="O84" s="88">
        <f t="shared" si="7"/>
        <v>0</v>
      </c>
      <c r="P84" s="101"/>
      <c r="Q84" s="105">
        <f>SUM(Q85:Q89)</f>
        <v>0</v>
      </c>
      <c r="R84" s="88">
        <f t="shared" si="8"/>
        <v>0</v>
      </c>
    </row>
    <row r="85" spans="1:18" ht="13.4" customHeight="1">
      <c r="A85" s="33" t="s">
        <v>950</v>
      </c>
      <c r="B85" s="103">
        <f t="shared" si="9"/>
        <v>1</v>
      </c>
      <c r="E85" s="170">
        <v>1</v>
      </c>
      <c r="F85" s="88">
        <f t="shared" si="10"/>
        <v>100</v>
      </c>
      <c r="G85" s="170"/>
      <c r="H85" s="170">
        <v>0</v>
      </c>
      <c r="I85" s="88">
        <f t="shared" si="11"/>
        <v>0</v>
      </c>
      <c r="J85" s="170"/>
      <c r="K85" s="170">
        <v>0</v>
      </c>
      <c r="L85" s="88">
        <f t="shared" si="12"/>
        <v>0</v>
      </c>
      <c r="M85" s="170"/>
      <c r="N85" s="170">
        <v>0</v>
      </c>
      <c r="O85" s="88">
        <f t="shared" si="7"/>
        <v>0</v>
      </c>
      <c r="P85" s="170"/>
      <c r="Q85" s="170">
        <v>0</v>
      </c>
      <c r="R85" s="88">
        <f t="shared" si="8"/>
        <v>0</v>
      </c>
    </row>
    <row r="86" spans="1:18" ht="13.4" customHeight="1">
      <c r="A86" s="81" t="s">
        <v>204</v>
      </c>
      <c r="B86" s="103">
        <f t="shared" si="9"/>
        <v>14</v>
      </c>
      <c r="C86" s="88">
        <f t="shared" ref="C86:C119" si="13">IF(A86&lt;&gt;0,B86/$B$11*100,"")</f>
        <v>0.72016460905349799</v>
      </c>
      <c r="E86" s="170">
        <v>2</v>
      </c>
      <c r="F86" s="88">
        <f t="shared" si="10"/>
        <v>14.285714285714285</v>
      </c>
      <c r="G86" s="170"/>
      <c r="H86" s="170">
        <v>12</v>
      </c>
      <c r="I86" s="88">
        <f t="shared" si="11"/>
        <v>85.714285714285708</v>
      </c>
      <c r="J86" s="170"/>
      <c r="K86" s="170">
        <v>0</v>
      </c>
      <c r="L86" s="88">
        <f t="shared" si="12"/>
        <v>0</v>
      </c>
      <c r="M86" s="170"/>
      <c r="N86" s="170">
        <v>0</v>
      </c>
      <c r="O86" s="88">
        <f t="shared" si="7"/>
        <v>0</v>
      </c>
      <c r="P86" s="170"/>
      <c r="Q86" s="170">
        <v>0</v>
      </c>
      <c r="R86" s="88">
        <f t="shared" si="8"/>
        <v>0</v>
      </c>
    </row>
    <row r="87" spans="1:18" ht="13.4" customHeight="1">
      <c r="A87" s="81" t="s">
        <v>205</v>
      </c>
      <c r="B87" s="103">
        <f t="shared" si="9"/>
        <v>18</v>
      </c>
      <c r="C87" s="88">
        <f t="shared" si="13"/>
        <v>0.92592592592592582</v>
      </c>
      <c r="E87" s="170">
        <v>8</v>
      </c>
      <c r="F87" s="88">
        <f t="shared" si="10"/>
        <v>44.444444444444443</v>
      </c>
      <c r="G87" s="170"/>
      <c r="H87" s="170">
        <v>8</v>
      </c>
      <c r="I87" s="88">
        <f t="shared" si="11"/>
        <v>44.444444444444443</v>
      </c>
      <c r="J87" s="170"/>
      <c r="K87" s="170">
        <v>2</v>
      </c>
      <c r="L87" s="88">
        <f t="shared" si="12"/>
        <v>11.111111111111111</v>
      </c>
      <c r="M87" s="170"/>
      <c r="N87" s="170">
        <v>0</v>
      </c>
      <c r="O87" s="88">
        <f t="shared" si="7"/>
        <v>0</v>
      </c>
      <c r="P87" s="170"/>
      <c r="Q87" s="170">
        <v>0</v>
      </c>
      <c r="R87" s="88">
        <f t="shared" si="8"/>
        <v>0</v>
      </c>
    </row>
    <row r="88" spans="1:18" ht="12" customHeight="1">
      <c r="A88" s="81" t="s">
        <v>206</v>
      </c>
      <c r="B88" s="103">
        <f t="shared" si="9"/>
        <v>9</v>
      </c>
      <c r="C88" s="88">
        <f t="shared" si="13"/>
        <v>0.46296296296296291</v>
      </c>
      <c r="E88" s="170">
        <v>3</v>
      </c>
      <c r="F88" s="88">
        <f t="shared" si="10"/>
        <v>33.333333333333329</v>
      </c>
      <c r="G88" s="170"/>
      <c r="H88" s="170">
        <v>6</v>
      </c>
      <c r="I88" s="88">
        <f t="shared" si="11"/>
        <v>66.666666666666657</v>
      </c>
      <c r="J88" s="170"/>
      <c r="K88" s="170">
        <v>0</v>
      </c>
      <c r="L88" s="88">
        <f t="shared" si="12"/>
        <v>0</v>
      </c>
      <c r="M88" s="170"/>
      <c r="N88" s="170">
        <v>0</v>
      </c>
      <c r="O88" s="88">
        <f t="shared" si="7"/>
        <v>0</v>
      </c>
      <c r="P88" s="170"/>
      <c r="Q88" s="170">
        <v>0</v>
      </c>
      <c r="R88" s="88">
        <f t="shared" si="8"/>
        <v>0</v>
      </c>
    </row>
    <row r="89" spans="1:18" ht="13.4" customHeight="1">
      <c r="A89" s="81" t="s">
        <v>207</v>
      </c>
      <c r="B89" s="103">
        <f t="shared" si="9"/>
        <v>13</v>
      </c>
      <c r="C89" s="88">
        <f t="shared" si="13"/>
        <v>0.66872427983539096</v>
      </c>
      <c r="E89" s="170">
        <v>5</v>
      </c>
      <c r="F89" s="88">
        <f t="shared" si="10"/>
        <v>38.461538461538467</v>
      </c>
      <c r="G89" s="170"/>
      <c r="H89" s="170">
        <v>8</v>
      </c>
      <c r="I89" s="88">
        <f t="shared" si="11"/>
        <v>61.53846153846154</v>
      </c>
      <c r="J89" s="170"/>
      <c r="K89" s="170">
        <v>0</v>
      </c>
      <c r="L89" s="88">
        <f t="shared" si="12"/>
        <v>0</v>
      </c>
      <c r="M89" s="170"/>
      <c r="N89" s="170">
        <v>0</v>
      </c>
      <c r="O89" s="88">
        <f t="shared" si="7"/>
        <v>0</v>
      </c>
      <c r="P89" s="170"/>
      <c r="Q89" s="170">
        <v>0</v>
      </c>
      <c r="R89" s="88">
        <f t="shared" si="8"/>
        <v>0</v>
      </c>
    </row>
    <row r="90" spans="1:18" ht="12.75" customHeight="1">
      <c r="B90" s="103" t="str">
        <f t="shared" si="9"/>
        <v/>
      </c>
      <c r="C90" s="88" t="str">
        <f t="shared" si="13"/>
        <v/>
      </c>
      <c r="F90" s="88" t="str">
        <f t="shared" si="10"/>
        <v/>
      </c>
      <c r="I90" s="88" t="str">
        <f t="shared" si="11"/>
        <v/>
      </c>
      <c r="L90" s="88" t="str">
        <f t="shared" si="12"/>
        <v/>
      </c>
      <c r="M90" s="94"/>
      <c r="O90" s="88" t="str">
        <f t="shared" si="7"/>
        <v/>
      </c>
      <c r="P90" s="101"/>
      <c r="Q90" s="105"/>
      <c r="R90" s="88" t="str">
        <f t="shared" si="8"/>
        <v/>
      </c>
    </row>
    <row r="91" spans="1:18" s="47" customFormat="1" ht="12.75" customHeight="1">
      <c r="A91" s="47" t="s">
        <v>468</v>
      </c>
      <c r="B91" s="103">
        <f t="shared" si="9"/>
        <v>165</v>
      </c>
      <c r="C91" s="88">
        <f t="shared" si="13"/>
        <v>8.4876543209876552</v>
      </c>
      <c r="E91" s="63">
        <f>SUM(E92)</f>
        <v>68</v>
      </c>
      <c r="F91" s="88">
        <f t="shared" si="10"/>
        <v>41.212121212121211</v>
      </c>
      <c r="G91" s="33"/>
      <c r="H91" s="63">
        <f>SUM(H92)</f>
        <v>70</v>
      </c>
      <c r="I91" s="88">
        <f t="shared" si="11"/>
        <v>42.424242424242422</v>
      </c>
      <c r="J91" s="64"/>
      <c r="K91" s="63">
        <f>SUM(K92)</f>
        <v>26</v>
      </c>
      <c r="L91" s="88">
        <f t="shared" si="12"/>
        <v>15.757575757575756</v>
      </c>
      <c r="M91" s="49"/>
      <c r="N91" s="63">
        <f>SUM(N92)</f>
        <v>1</v>
      </c>
      <c r="O91" s="88">
        <f t="shared" si="7"/>
        <v>0.60606060606060608</v>
      </c>
      <c r="P91" s="65"/>
      <c r="Q91" s="63">
        <f>SUM(Q92)</f>
        <v>0</v>
      </c>
      <c r="R91" s="88">
        <f t="shared" si="8"/>
        <v>0</v>
      </c>
    </row>
    <row r="92" spans="1:18" ht="13.4" customHeight="1">
      <c r="A92" s="81" t="s">
        <v>209</v>
      </c>
      <c r="B92" s="103">
        <f t="shared" si="9"/>
        <v>165</v>
      </c>
      <c r="C92" s="88">
        <f t="shared" si="13"/>
        <v>8.4876543209876552</v>
      </c>
      <c r="E92" s="105">
        <f>SUM(E93:E102)</f>
        <v>68</v>
      </c>
      <c r="F92" s="88">
        <f t="shared" si="10"/>
        <v>41.212121212121211</v>
      </c>
      <c r="H92" s="105">
        <f>SUM(H93:H102)</f>
        <v>70</v>
      </c>
      <c r="I92" s="88">
        <f t="shared" si="11"/>
        <v>42.424242424242422</v>
      </c>
      <c r="K92" s="105">
        <f>SUM(K93:K102)</f>
        <v>26</v>
      </c>
      <c r="L92" s="88">
        <f t="shared" si="12"/>
        <v>15.757575757575756</v>
      </c>
      <c r="M92" s="94"/>
      <c r="N92" s="105">
        <f>SUM(N93:N102)</f>
        <v>1</v>
      </c>
      <c r="O92" s="88">
        <f t="shared" si="7"/>
        <v>0.60606060606060608</v>
      </c>
      <c r="P92" s="101"/>
      <c r="Q92" s="105">
        <f>SUM(Q93:Q102)</f>
        <v>0</v>
      </c>
      <c r="R92" s="88">
        <f t="shared" si="8"/>
        <v>0</v>
      </c>
    </row>
    <row r="93" spans="1:18" ht="13.4" customHeight="1">
      <c r="A93" s="33" t="s">
        <v>947</v>
      </c>
      <c r="B93" s="103">
        <f t="shared" si="9"/>
        <v>1</v>
      </c>
      <c r="C93" s="88">
        <f t="shared" si="13"/>
        <v>5.1440329218106998E-2</v>
      </c>
      <c r="E93" s="170">
        <v>1</v>
      </c>
      <c r="F93" s="88">
        <f t="shared" si="10"/>
        <v>100</v>
      </c>
      <c r="G93" s="170"/>
      <c r="H93" s="170">
        <v>0</v>
      </c>
      <c r="I93" s="88">
        <f t="shared" si="11"/>
        <v>0</v>
      </c>
      <c r="J93" s="170"/>
      <c r="K93" s="170">
        <v>0</v>
      </c>
      <c r="L93" s="88">
        <f t="shared" si="12"/>
        <v>0</v>
      </c>
      <c r="M93" s="170"/>
      <c r="N93" s="170">
        <v>0</v>
      </c>
      <c r="O93" s="88">
        <f t="shared" si="7"/>
        <v>0</v>
      </c>
      <c r="P93" s="170"/>
      <c r="Q93" s="170">
        <v>0</v>
      </c>
      <c r="R93" s="88">
        <f t="shared" si="8"/>
        <v>0</v>
      </c>
    </row>
    <row r="94" spans="1:18" ht="13.4" customHeight="1">
      <c r="A94" s="33" t="s">
        <v>1457</v>
      </c>
      <c r="B94" s="103">
        <f>IF($A94&lt;&gt;"",E94+H94+K94+N94+Q94,"")</f>
        <v>9</v>
      </c>
      <c r="C94" s="88">
        <f>IF(A94&lt;&gt;0,B94/$B$11*100,"")</f>
        <v>0.46296296296296291</v>
      </c>
      <c r="E94" s="170">
        <v>6</v>
      </c>
      <c r="F94" s="88">
        <f t="shared" si="10"/>
        <v>66.666666666666657</v>
      </c>
      <c r="G94" s="170"/>
      <c r="H94" s="170">
        <v>2</v>
      </c>
      <c r="I94" s="88">
        <f t="shared" si="11"/>
        <v>22.222222222222221</v>
      </c>
      <c r="J94" s="170"/>
      <c r="K94" s="170">
        <v>1</v>
      </c>
      <c r="L94" s="88">
        <f t="shared" si="12"/>
        <v>11.111111111111111</v>
      </c>
      <c r="M94" s="170"/>
      <c r="N94" s="170">
        <v>0</v>
      </c>
      <c r="O94" s="88">
        <f t="shared" si="7"/>
        <v>0</v>
      </c>
      <c r="P94" s="170"/>
      <c r="Q94" s="170">
        <v>0</v>
      </c>
      <c r="R94" s="88">
        <f t="shared" si="8"/>
        <v>0</v>
      </c>
    </row>
    <row r="95" spans="1:18" ht="13.4" customHeight="1">
      <c r="A95" s="81" t="s">
        <v>210</v>
      </c>
      <c r="B95" s="103">
        <f t="shared" si="9"/>
        <v>28</v>
      </c>
      <c r="C95" s="88">
        <f t="shared" si="13"/>
        <v>1.440329218106996</v>
      </c>
      <c r="E95" s="170">
        <v>13</v>
      </c>
      <c r="F95" s="88">
        <f t="shared" si="10"/>
        <v>46.428571428571431</v>
      </c>
      <c r="G95" s="170"/>
      <c r="H95" s="170">
        <v>12</v>
      </c>
      <c r="I95" s="88">
        <f t="shared" si="11"/>
        <v>42.857142857142854</v>
      </c>
      <c r="J95" s="170"/>
      <c r="K95" s="170">
        <v>3</v>
      </c>
      <c r="L95" s="88">
        <f t="shared" si="12"/>
        <v>10.714285714285714</v>
      </c>
      <c r="M95" s="170"/>
      <c r="N95" s="170">
        <v>0</v>
      </c>
      <c r="O95" s="88">
        <f t="shared" si="7"/>
        <v>0</v>
      </c>
      <c r="P95" s="170"/>
      <c r="Q95" s="170">
        <v>0</v>
      </c>
      <c r="R95" s="88">
        <f t="shared" si="8"/>
        <v>0</v>
      </c>
    </row>
    <row r="96" spans="1:18" ht="13.4" customHeight="1">
      <c r="A96" s="81" t="s">
        <v>212</v>
      </c>
      <c r="B96" s="103">
        <f t="shared" si="9"/>
        <v>19</v>
      </c>
      <c r="C96" s="88">
        <f t="shared" si="13"/>
        <v>0.97736625514403297</v>
      </c>
      <c r="E96" s="170">
        <v>11</v>
      </c>
      <c r="F96" s="88">
        <f t="shared" si="10"/>
        <v>57.894736842105267</v>
      </c>
      <c r="G96" s="170"/>
      <c r="H96" s="170">
        <v>7</v>
      </c>
      <c r="I96" s="88">
        <f t="shared" si="11"/>
        <v>36.84210526315789</v>
      </c>
      <c r="J96" s="170"/>
      <c r="K96" s="170">
        <v>1</v>
      </c>
      <c r="L96" s="88">
        <f t="shared" si="12"/>
        <v>5.2631578947368416</v>
      </c>
      <c r="M96" s="170"/>
      <c r="N96" s="170">
        <v>0</v>
      </c>
      <c r="O96" s="88">
        <f t="shared" si="7"/>
        <v>0</v>
      </c>
      <c r="P96" s="170"/>
      <c r="Q96" s="170">
        <v>0</v>
      </c>
      <c r="R96" s="88">
        <f t="shared" si="8"/>
        <v>0</v>
      </c>
    </row>
    <row r="97" spans="1:18" ht="13.4" customHeight="1">
      <c r="A97" s="81" t="s">
        <v>214</v>
      </c>
      <c r="B97" s="103">
        <f t="shared" si="9"/>
        <v>17</v>
      </c>
      <c r="C97" s="88">
        <f t="shared" si="13"/>
        <v>0.87448559670781889</v>
      </c>
      <c r="E97" s="170">
        <v>5</v>
      </c>
      <c r="F97" s="88">
        <f t="shared" si="10"/>
        <v>29.411764705882355</v>
      </c>
      <c r="G97" s="170"/>
      <c r="H97" s="170">
        <v>8</v>
      </c>
      <c r="I97" s="88">
        <f t="shared" si="11"/>
        <v>47.058823529411761</v>
      </c>
      <c r="J97" s="170"/>
      <c r="K97" s="170">
        <v>4</v>
      </c>
      <c r="L97" s="88">
        <f t="shared" si="12"/>
        <v>23.52941176470588</v>
      </c>
      <c r="M97" s="170"/>
      <c r="N97" s="170">
        <v>0</v>
      </c>
      <c r="O97" s="88">
        <f t="shared" si="7"/>
        <v>0</v>
      </c>
      <c r="P97" s="170"/>
      <c r="Q97" s="170">
        <v>0</v>
      </c>
      <c r="R97" s="88">
        <f t="shared" si="8"/>
        <v>0</v>
      </c>
    </row>
    <row r="98" spans="1:18" ht="13.4" customHeight="1">
      <c r="A98" s="81" t="s">
        <v>213</v>
      </c>
      <c r="B98" s="103">
        <f t="shared" si="9"/>
        <v>14</v>
      </c>
      <c r="C98" s="88">
        <f t="shared" si="13"/>
        <v>0.72016460905349799</v>
      </c>
      <c r="E98" s="170">
        <v>4</v>
      </c>
      <c r="F98" s="88">
        <f t="shared" si="10"/>
        <v>28.571428571428569</v>
      </c>
      <c r="G98" s="170"/>
      <c r="H98" s="170">
        <v>9</v>
      </c>
      <c r="I98" s="88">
        <f t="shared" si="11"/>
        <v>64.285714285714292</v>
      </c>
      <c r="J98" s="170"/>
      <c r="K98" s="170">
        <v>1</v>
      </c>
      <c r="L98" s="88">
        <f t="shared" si="12"/>
        <v>7.1428571428571423</v>
      </c>
      <c r="M98" s="170"/>
      <c r="N98" s="170">
        <v>0</v>
      </c>
      <c r="O98" s="88">
        <f t="shared" si="7"/>
        <v>0</v>
      </c>
      <c r="P98" s="170"/>
      <c r="Q98" s="170">
        <v>0</v>
      </c>
      <c r="R98" s="88">
        <f t="shared" si="8"/>
        <v>0</v>
      </c>
    </row>
    <row r="99" spans="1:18" ht="13.4" customHeight="1">
      <c r="A99" s="81" t="s">
        <v>211</v>
      </c>
      <c r="B99" s="103">
        <f t="shared" si="9"/>
        <v>11</v>
      </c>
      <c r="C99" s="88">
        <f t="shared" si="13"/>
        <v>0.56584362139917699</v>
      </c>
      <c r="E99" s="170">
        <v>5</v>
      </c>
      <c r="F99" s="88">
        <f t="shared" si="10"/>
        <v>45.454545454545453</v>
      </c>
      <c r="G99" s="170"/>
      <c r="H99" s="170">
        <v>5</v>
      </c>
      <c r="I99" s="88">
        <f t="shared" si="11"/>
        <v>45.454545454545453</v>
      </c>
      <c r="J99" s="170"/>
      <c r="K99" s="170">
        <v>1</v>
      </c>
      <c r="L99" s="88">
        <f t="shared" si="12"/>
        <v>9.0909090909090917</v>
      </c>
      <c r="M99" s="170"/>
      <c r="N99" s="170">
        <v>0</v>
      </c>
      <c r="O99" s="88">
        <f t="shared" si="7"/>
        <v>0</v>
      </c>
      <c r="P99" s="170"/>
      <c r="Q99" s="170">
        <v>0</v>
      </c>
      <c r="R99" s="88">
        <f t="shared" si="8"/>
        <v>0</v>
      </c>
    </row>
    <row r="100" spans="1:18" ht="13.4" customHeight="1">
      <c r="A100" s="81" t="s">
        <v>215</v>
      </c>
      <c r="B100" s="103">
        <f t="shared" si="9"/>
        <v>39</v>
      </c>
      <c r="C100" s="88">
        <f t="shared" si="13"/>
        <v>2.0061728395061729</v>
      </c>
      <c r="E100" s="170">
        <v>8</v>
      </c>
      <c r="F100" s="88">
        <f t="shared" si="10"/>
        <v>20.512820512820511</v>
      </c>
      <c r="G100" s="170"/>
      <c r="H100" s="170">
        <v>19</v>
      </c>
      <c r="I100" s="88">
        <f t="shared" si="11"/>
        <v>48.717948717948715</v>
      </c>
      <c r="J100" s="170"/>
      <c r="K100" s="170">
        <v>12</v>
      </c>
      <c r="L100" s="88">
        <f t="shared" si="12"/>
        <v>30.76923076923077</v>
      </c>
      <c r="M100" s="170"/>
      <c r="N100" s="170">
        <v>0</v>
      </c>
      <c r="O100" s="88">
        <f t="shared" si="7"/>
        <v>0</v>
      </c>
      <c r="P100" s="170"/>
      <c r="Q100" s="170">
        <v>0</v>
      </c>
      <c r="R100" s="88">
        <f t="shared" si="8"/>
        <v>0</v>
      </c>
    </row>
    <row r="101" spans="1:18" ht="12" customHeight="1">
      <c r="A101" s="81" t="s">
        <v>217</v>
      </c>
      <c r="B101" s="103">
        <f t="shared" si="9"/>
        <v>6</v>
      </c>
      <c r="C101" s="88">
        <f t="shared" si="13"/>
        <v>0.30864197530864196</v>
      </c>
      <c r="E101" s="170">
        <v>0</v>
      </c>
      <c r="F101" s="88">
        <f t="shared" si="10"/>
        <v>0</v>
      </c>
      <c r="G101" s="170"/>
      <c r="H101" s="170">
        <v>3</v>
      </c>
      <c r="I101" s="88">
        <f t="shared" si="11"/>
        <v>50</v>
      </c>
      <c r="J101" s="170"/>
      <c r="K101" s="170">
        <v>2</v>
      </c>
      <c r="L101" s="88">
        <f t="shared" si="12"/>
        <v>33.333333333333329</v>
      </c>
      <c r="M101" s="170"/>
      <c r="N101" s="170">
        <v>1</v>
      </c>
      <c r="O101" s="88">
        <f t="shared" si="7"/>
        <v>16.666666666666664</v>
      </c>
      <c r="P101" s="170"/>
      <c r="Q101" s="170">
        <v>0</v>
      </c>
      <c r="R101" s="88">
        <f t="shared" si="8"/>
        <v>0</v>
      </c>
    </row>
    <row r="102" spans="1:18" ht="13.4" customHeight="1">
      <c r="A102" s="81" t="s">
        <v>403</v>
      </c>
      <c r="B102" s="103">
        <f t="shared" si="9"/>
        <v>21</v>
      </c>
      <c r="C102" s="88">
        <f t="shared" si="13"/>
        <v>1.0802469135802468</v>
      </c>
      <c r="E102" s="170">
        <v>15</v>
      </c>
      <c r="F102" s="88">
        <f t="shared" si="10"/>
        <v>71.428571428571431</v>
      </c>
      <c r="G102" s="170"/>
      <c r="H102" s="170">
        <v>5</v>
      </c>
      <c r="I102" s="88">
        <f t="shared" si="11"/>
        <v>23.809523809523807</v>
      </c>
      <c r="J102" s="170"/>
      <c r="K102" s="170">
        <v>1</v>
      </c>
      <c r="L102" s="88">
        <f t="shared" si="12"/>
        <v>4.7619047619047619</v>
      </c>
      <c r="M102" s="170"/>
      <c r="N102" s="170">
        <v>0</v>
      </c>
      <c r="O102" s="88">
        <f t="shared" si="7"/>
        <v>0</v>
      </c>
      <c r="P102" s="170"/>
      <c r="Q102" s="170">
        <v>0</v>
      </c>
      <c r="R102" s="88">
        <f t="shared" si="8"/>
        <v>0</v>
      </c>
    </row>
    <row r="103" spans="1:18" ht="10" customHeight="1">
      <c r="B103" s="103" t="str">
        <f t="shared" si="9"/>
        <v/>
      </c>
      <c r="C103" s="88" t="str">
        <f t="shared" si="13"/>
        <v/>
      </c>
      <c r="E103" s="170"/>
      <c r="F103" s="88" t="str">
        <f t="shared" si="10"/>
        <v/>
      </c>
      <c r="G103" s="170"/>
      <c r="H103" s="170"/>
      <c r="I103" s="88" t="str">
        <f t="shared" si="11"/>
        <v/>
      </c>
      <c r="J103" s="170"/>
      <c r="K103" s="170"/>
      <c r="L103" s="88" t="str">
        <f t="shared" si="12"/>
        <v/>
      </c>
      <c r="M103" s="170"/>
      <c r="N103" s="170"/>
      <c r="O103" s="88" t="str">
        <f t="shared" si="7"/>
        <v/>
      </c>
      <c r="P103" s="170"/>
      <c r="Q103" s="170"/>
      <c r="R103" s="88" t="str">
        <f t="shared" si="8"/>
        <v/>
      </c>
    </row>
    <row r="104" spans="1:18" ht="12" customHeight="1">
      <c r="A104" s="81" t="s">
        <v>218</v>
      </c>
      <c r="B104" s="103">
        <f t="shared" si="9"/>
        <v>86</v>
      </c>
      <c r="C104" s="88">
        <f t="shared" si="13"/>
        <v>4.423868312757202</v>
      </c>
      <c r="E104" s="170">
        <v>36</v>
      </c>
      <c r="F104" s="88">
        <f t="shared" si="10"/>
        <v>41.860465116279073</v>
      </c>
      <c r="G104" s="170"/>
      <c r="H104" s="170">
        <v>41</v>
      </c>
      <c r="I104" s="88">
        <f t="shared" si="11"/>
        <v>47.674418604651166</v>
      </c>
      <c r="J104" s="170"/>
      <c r="K104" s="170">
        <v>9</v>
      </c>
      <c r="L104" s="88">
        <f t="shared" si="12"/>
        <v>10.465116279069768</v>
      </c>
      <c r="M104" s="170"/>
      <c r="N104" s="170">
        <v>0</v>
      </c>
      <c r="O104" s="88">
        <f t="shared" si="7"/>
        <v>0</v>
      </c>
      <c r="P104" s="170"/>
      <c r="Q104" s="170">
        <v>0</v>
      </c>
      <c r="R104" s="88">
        <f t="shared" si="8"/>
        <v>0</v>
      </c>
    </row>
    <row r="105" spans="1:18" ht="12" customHeight="1">
      <c r="A105" s="33" t="s">
        <v>480</v>
      </c>
      <c r="B105" s="103">
        <f t="shared" si="9"/>
        <v>3</v>
      </c>
      <c r="E105" s="170">
        <v>0</v>
      </c>
      <c r="F105" s="88">
        <f t="shared" si="10"/>
        <v>0</v>
      </c>
      <c r="G105" s="170"/>
      <c r="H105" s="170">
        <v>3</v>
      </c>
      <c r="I105" s="88">
        <f t="shared" si="11"/>
        <v>100</v>
      </c>
      <c r="J105" s="170"/>
      <c r="K105" s="170">
        <v>0</v>
      </c>
      <c r="L105" s="88">
        <f t="shared" si="12"/>
        <v>0</v>
      </c>
      <c r="M105" s="170"/>
      <c r="N105" s="170">
        <v>0</v>
      </c>
      <c r="O105" s="88">
        <f t="shared" si="7"/>
        <v>0</v>
      </c>
      <c r="P105" s="170"/>
      <c r="Q105" s="170">
        <v>0</v>
      </c>
      <c r="R105" s="88">
        <f t="shared" si="8"/>
        <v>0</v>
      </c>
    </row>
    <row r="106" spans="1:18" ht="9" customHeight="1">
      <c r="B106" s="103" t="str">
        <f t="shared" si="9"/>
        <v/>
      </c>
      <c r="C106" s="88" t="str">
        <f t="shared" si="13"/>
        <v/>
      </c>
      <c r="F106" s="88" t="str">
        <f t="shared" si="10"/>
        <v/>
      </c>
      <c r="I106" s="88" t="str">
        <f t="shared" si="11"/>
        <v/>
      </c>
      <c r="L106" s="88" t="str">
        <f t="shared" si="12"/>
        <v/>
      </c>
      <c r="M106" s="94"/>
      <c r="O106" s="88" t="str">
        <f t="shared" si="7"/>
        <v/>
      </c>
      <c r="P106" s="101"/>
      <c r="Q106" s="105"/>
      <c r="R106" s="88" t="str">
        <f t="shared" si="8"/>
        <v/>
      </c>
    </row>
    <row r="107" spans="1:18" s="90" customFormat="1" ht="12" customHeight="1">
      <c r="A107" s="17" t="s">
        <v>84</v>
      </c>
      <c r="B107" s="103">
        <f t="shared" si="9"/>
        <v>158</v>
      </c>
      <c r="C107" s="88">
        <f t="shared" si="13"/>
        <v>8.1275720164609062</v>
      </c>
      <c r="E107" s="115">
        <f>SUM(E109:E113)</f>
        <v>117</v>
      </c>
      <c r="F107" s="88">
        <f t="shared" si="10"/>
        <v>74.050632911392398</v>
      </c>
      <c r="G107" s="115"/>
      <c r="H107" s="115">
        <f>SUM(H109:H113)</f>
        <v>34</v>
      </c>
      <c r="I107" s="88">
        <f t="shared" si="11"/>
        <v>21.518987341772153</v>
      </c>
      <c r="J107" s="104"/>
      <c r="K107" s="115">
        <f>SUM(K109:K113)</f>
        <v>5</v>
      </c>
      <c r="L107" s="88">
        <f t="shared" si="12"/>
        <v>3.1645569620253164</v>
      </c>
      <c r="M107" s="96"/>
      <c r="N107" s="115">
        <f>SUM(N109:N113)</f>
        <v>0</v>
      </c>
      <c r="O107" s="88">
        <f t="shared" si="7"/>
        <v>0</v>
      </c>
      <c r="P107" s="108"/>
      <c r="Q107" s="115">
        <f>SUM(Q109:Q113)</f>
        <v>2</v>
      </c>
      <c r="R107" s="88">
        <f t="shared" si="8"/>
        <v>1.2658227848101267</v>
      </c>
    </row>
    <row r="108" spans="1:18" s="90" customFormat="1" ht="9" customHeight="1">
      <c r="B108" s="103" t="str">
        <f t="shared" si="9"/>
        <v/>
      </c>
      <c r="C108" s="88" t="str">
        <f t="shared" si="13"/>
        <v/>
      </c>
      <c r="E108" s="115"/>
      <c r="F108" s="88" t="str">
        <f t="shared" si="10"/>
        <v/>
      </c>
      <c r="H108" s="115"/>
      <c r="I108" s="88" t="str">
        <f t="shared" si="11"/>
        <v/>
      </c>
      <c r="J108" s="104"/>
      <c r="K108" s="115"/>
      <c r="L108" s="88" t="str">
        <f t="shared" si="12"/>
        <v/>
      </c>
      <c r="M108" s="96"/>
      <c r="N108" s="115"/>
      <c r="O108" s="88" t="str">
        <f t="shared" si="7"/>
        <v/>
      </c>
      <c r="P108" s="115"/>
      <c r="Q108" s="115"/>
      <c r="R108" s="88" t="str">
        <f t="shared" si="8"/>
        <v/>
      </c>
    </row>
    <row r="109" spans="1:18" s="90" customFormat="1" ht="11.25" customHeight="1">
      <c r="A109" s="90" t="s">
        <v>472</v>
      </c>
      <c r="B109" s="103">
        <f t="shared" si="9"/>
        <v>13</v>
      </c>
      <c r="C109" s="104">
        <f t="shared" si="13"/>
        <v>0.66872427983539096</v>
      </c>
      <c r="E109" s="170">
        <v>9</v>
      </c>
      <c r="F109" s="88">
        <f t="shared" si="10"/>
        <v>69.230769230769226</v>
      </c>
      <c r="G109" s="170"/>
      <c r="H109" s="170">
        <v>4</v>
      </c>
      <c r="I109" s="88">
        <f t="shared" si="11"/>
        <v>30.76923076923077</v>
      </c>
      <c r="J109" s="170"/>
      <c r="K109" s="170">
        <v>0</v>
      </c>
      <c r="L109" s="88">
        <f t="shared" si="12"/>
        <v>0</v>
      </c>
      <c r="M109" s="170"/>
      <c r="N109" s="170">
        <v>0</v>
      </c>
      <c r="O109" s="88">
        <f t="shared" si="7"/>
        <v>0</v>
      </c>
      <c r="P109" s="170"/>
      <c r="Q109" s="170">
        <v>0</v>
      </c>
      <c r="R109" s="88">
        <f t="shared" si="8"/>
        <v>0</v>
      </c>
    </row>
    <row r="110" spans="1:18" s="90" customFormat="1" ht="12" customHeight="1">
      <c r="A110" s="90" t="s">
        <v>470</v>
      </c>
      <c r="B110" s="103">
        <f t="shared" si="9"/>
        <v>65</v>
      </c>
      <c r="C110" s="104">
        <f t="shared" si="13"/>
        <v>3.3436213991769548</v>
      </c>
      <c r="E110" s="170">
        <v>56</v>
      </c>
      <c r="F110" s="88">
        <f t="shared" si="10"/>
        <v>86.15384615384616</v>
      </c>
      <c r="G110" s="170"/>
      <c r="H110" s="170">
        <v>7</v>
      </c>
      <c r="I110" s="88">
        <f t="shared" si="11"/>
        <v>10.76923076923077</v>
      </c>
      <c r="J110" s="170"/>
      <c r="K110" s="170">
        <v>1</v>
      </c>
      <c r="L110" s="88">
        <f t="shared" si="12"/>
        <v>1.5384615384615385</v>
      </c>
      <c r="M110" s="170"/>
      <c r="N110" s="170">
        <v>0</v>
      </c>
      <c r="O110" s="88">
        <f t="shared" si="7"/>
        <v>0</v>
      </c>
      <c r="P110" s="170"/>
      <c r="Q110" s="170">
        <v>1</v>
      </c>
      <c r="R110" s="88">
        <f t="shared" si="8"/>
        <v>1.5384615384615385</v>
      </c>
    </row>
    <row r="111" spans="1:18" s="90" customFormat="1" ht="12" customHeight="1">
      <c r="A111" s="90" t="s">
        <v>471</v>
      </c>
      <c r="B111" s="103">
        <f t="shared" si="9"/>
        <v>80</v>
      </c>
      <c r="C111" s="104">
        <f t="shared" si="13"/>
        <v>4.1152263374485596</v>
      </c>
      <c r="E111" s="170">
        <v>52</v>
      </c>
      <c r="F111" s="88">
        <f t="shared" si="10"/>
        <v>65</v>
      </c>
      <c r="G111" s="170"/>
      <c r="H111" s="170">
        <v>23</v>
      </c>
      <c r="I111" s="88">
        <f t="shared" si="11"/>
        <v>28.749999999999996</v>
      </c>
      <c r="J111" s="170"/>
      <c r="K111" s="170">
        <v>4</v>
      </c>
      <c r="L111" s="88">
        <f t="shared" si="12"/>
        <v>5</v>
      </c>
      <c r="M111" s="170"/>
      <c r="N111" s="170">
        <v>0</v>
      </c>
      <c r="O111" s="88">
        <f t="shared" si="7"/>
        <v>0</v>
      </c>
      <c r="P111" s="170"/>
      <c r="Q111" s="170">
        <v>1</v>
      </c>
      <c r="R111" s="88">
        <f t="shared" si="8"/>
        <v>1.25</v>
      </c>
    </row>
    <row r="112" spans="1:18" s="90" customFormat="1" ht="9" customHeight="1">
      <c r="B112" s="103" t="str">
        <f t="shared" si="9"/>
        <v/>
      </c>
      <c r="C112" s="104" t="str">
        <f t="shared" si="13"/>
        <v/>
      </c>
      <c r="E112" s="94"/>
      <c r="F112" s="88" t="str">
        <f t="shared" si="10"/>
        <v/>
      </c>
      <c r="G112" s="94"/>
      <c r="H112" s="94"/>
      <c r="I112" s="88" t="str">
        <f t="shared" si="11"/>
        <v/>
      </c>
      <c r="J112" s="94"/>
      <c r="K112" s="94"/>
      <c r="L112" s="88" t="str">
        <f t="shared" si="12"/>
        <v/>
      </c>
      <c r="M112" s="94"/>
      <c r="N112" s="94"/>
      <c r="O112" s="88" t="str">
        <f t="shared" si="7"/>
        <v/>
      </c>
      <c r="P112" s="94"/>
      <c r="Q112" s="94"/>
      <c r="R112" s="88" t="str">
        <f t="shared" si="8"/>
        <v/>
      </c>
    </row>
    <row r="113" spans="1:19" s="90" customFormat="1" ht="12" hidden="1" customHeight="1">
      <c r="A113" s="90" t="s">
        <v>281</v>
      </c>
      <c r="B113" s="103">
        <f t="shared" si="9"/>
        <v>0</v>
      </c>
      <c r="C113" s="104">
        <f t="shared" si="13"/>
        <v>0</v>
      </c>
      <c r="E113" s="94">
        <v>0</v>
      </c>
      <c r="F113" s="88" t="e">
        <f t="shared" si="10"/>
        <v>#DIV/0!</v>
      </c>
      <c r="G113" s="94"/>
      <c r="H113" s="94"/>
      <c r="I113" s="88" t="e">
        <f t="shared" si="11"/>
        <v>#DIV/0!</v>
      </c>
      <c r="J113" s="94"/>
      <c r="K113" s="94">
        <v>0</v>
      </c>
      <c r="L113" s="88" t="e">
        <f t="shared" si="12"/>
        <v>#DIV/0!</v>
      </c>
      <c r="M113" s="94"/>
      <c r="N113" s="94">
        <v>0</v>
      </c>
      <c r="O113" s="88" t="e">
        <f t="shared" si="7"/>
        <v>#DIV/0!</v>
      </c>
      <c r="P113" s="94"/>
      <c r="Q113" s="94">
        <v>0</v>
      </c>
      <c r="R113" s="88" t="e">
        <f t="shared" si="8"/>
        <v>#DIV/0!</v>
      </c>
    </row>
    <row r="114" spans="1:19" s="90" customFormat="1" ht="10" hidden="1" customHeight="1">
      <c r="B114" s="103" t="str">
        <f t="shared" si="9"/>
        <v/>
      </c>
      <c r="C114" s="104" t="str">
        <f t="shared" si="13"/>
        <v/>
      </c>
      <c r="E114" s="115"/>
      <c r="F114" s="88" t="str">
        <f t="shared" si="10"/>
        <v/>
      </c>
      <c r="H114" s="115"/>
      <c r="I114" s="88" t="str">
        <f t="shared" si="11"/>
        <v/>
      </c>
      <c r="J114" s="104"/>
      <c r="K114" s="115"/>
      <c r="L114" s="88" t="str">
        <f t="shared" si="12"/>
        <v/>
      </c>
      <c r="M114" s="96"/>
      <c r="N114" s="115"/>
      <c r="O114" s="88" t="str">
        <f t="shared" si="7"/>
        <v/>
      </c>
      <c r="P114" s="108"/>
      <c r="Q114" s="115"/>
      <c r="R114" s="88" t="str">
        <f t="shared" si="8"/>
        <v/>
      </c>
    </row>
    <row r="115" spans="1:19" ht="12" customHeight="1">
      <c r="A115" s="47" t="s">
        <v>410</v>
      </c>
      <c r="B115" s="103">
        <f t="shared" si="9"/>
        <v>203</v>
      </c>
      <c r="C115" s="88">
        <f t="shared" si="13"/>
        <v>10.442386831275719</v>
      </c>
      <c r="E115" s="105">
        <f>SUM(E116:E121)</f>
        <v>48</v>
      </c>
      <c r="F115" s="88">
        <f t="shared" si="10"/>
        <v>23.645320197044335</v>
      </c>
      <c r="H115" s="105">
        <f>SUM(H116:H121)</f>
        <v>146</v>
      </c>
      <c r="I115" s="88">
        <f t="shared" si="11"/>
        <v>71.921182266009851</v>
      </c>
      <c r="K115" s="105">
        <f>SUM(K116:K121)</f>
        <v>8</v>
      </c>
      <c r="L115" s="88">
        <f t="shared" si="12"/>
        <v>3.9408866995073892</v>
      </c>
      <c r="M115" s="94"/>
      <c r="N115" s="105">
        <f>SUM(N116:N121)</f>
        <v>0</v>
      </c>
      <c r="O115" s="88">
        <f t="shared" si="7"/>
        <v>0</v>
      </c>
      <c r="P115" s="101"/>
      <c r="Q115" s="105">
        <f>SUM(Q116:Q121)</f>
        <v>1</v>
      </c>
      <c r="R115" s="88">
        <f t="shared" si="8"/>
        <v>0.49261083743842365</v>
      </c>
    </row>
    <row r="116" spans="1:19" ht="12" customHeight="1">
      <c r="A116" s="81" t="s">
        <v>411</v>
      </c>
      <c r="B116" s="103">
        <f t="shared" si="9"/>
        <v>87</v>
      </c>
      <c r="C116" s="88">
        <f t="shared" si="13"/>
        <v>4.4753086419753085</v>
      </c>
      <c r="E116" s="170">
        <v>23</v>
      </c>
      <c r="F116" s="88">
        <f t="shared" si="10"/>
        <v>26.436781609195403</v>
      </c>
      <c r="G116" s="170"/>
      <c r="H116" s="170">
        <v>60</v>
      </c>
      <c r="I116" s="88">
        <f t="shared" si="11"/>
        <v>68.965517241379317</v>
      </c>
      <c r="J116" s="170"/>
      <c r="K116" s="170">
        <v>4</v>
      </c>
      <c r="L116" s="88">
        <f t="shared" si="12"/>
        <v>4.5977011494252871</v>
      </c>
      <c r="M116" s="170"/>
      <c r="N116" s="170">
        <v>0</v>
      </c>
      <c r="O116" s="88">
        <f t="shared" si="7"/>
        <v>0</v>
      </c>
      <c r="P116" s="170"/>
      <c r="Q116" s="170">
        <v>0</v>
      </c>
      <c r="R116" s="88">
        <f t="shared" si="8"/>
        <v>0</v>
      </c>
    </row>
    <row r="117" spans="1:19" ht="12" customHeight="1">
      <c r="A117" s="81" t="s">
        <v>412</v>
      </c>
      <c r="B117" s="103">
        <f t="shared" si="9"/>
        <v>29</v>
      </c>
      <c r="C117" s="88">
        <f t="shared" si="13"/>
        <v>1.4917695473251029</v>
      </c>
      <c r="E117" s="170">
        <v>8</v>
      </c>
      <c r="F117" s="88">
        <f t="shared" si="10"/>
        <v>27.586206896551722</v>
      </c>
      <c r="G117" s="170"/>
      <c r="H117" s="170">
        <v>20</v>
      </c>
      <c r="I117" s="88">
        <f t="shared" si="11"/>
        <v>68.965517241379317</v>
      </c>
      <c r="J117" s="170"/>
      <c r="K117" s="170">
        <v>1</v>
      </c>
      <c r="L117" s="88">
        <f t="shared" si="12"/>
        <v>3.4482758620689653</v>
      </c>
      <c r="M117" s="170"/>
      <c r="N117" s="170">
        <v>0</v>
      </c>
      <c r="O117" s="88">
        <f t="shared" si="7"/>
        <v>0</v>
      </c>
      <c r="P117" s="170"/>
      <c r="Q117" s="170">
        <v>0</v>
      </c>
      <c r="R117" s="88">
        <f t="shared" si="8"/>
        <v>0</v>
      </c>
    </row>
    <row r="118" spans="1:19" ht="12" customHeight="1">
      <c r="A118" s="81" t="s">
        <v>413</v>
      </c>
      <c r="B118" s="103">
        <f t="shared" si="9"/>
        <v>28</v>
      </c>
      <c r="C118" s="88">
        <f t="shared" si="13"/>
        <v>1.440329218106996</v>
      </c>
      <c r="E118" s="170">
        <v>4</v>
      </c>
      <c r="F118" s="88">
        <f t="shared" si="10"/>
        <v>14.285714285714285</v>
      </c>
      <c r="G118" s="170"/>
      <c r="H118" s="170">
        <v>22</v>
      </c>
      <c r="I118" s="88">
        <f t="shared" si="11"/>
        <v>78.571428571428569</v>
      </c>
      <c r="J118" s="170"/>
      <c r="K118" s="170">
        <v>2</v>
      </c>
      <c r="L118" s="88">
        <f t="shared" si="12"/>
        <v>7.1428571428571423</v>
      </c>
      <c r="M118" s="170"/>
      <c r="N118" s="170">
        <v>0</v>
      </c>
      <c r="O118" s="88">
        <f t="shared" si="7"/>
        <v>0</v>
      </c>
      <c r="P118" s="170"/>
      <c r="Q118" s="170">
        <v>0</v>
      </c>
      <c r="R118" s="88">
        <f t="shared" si="8"/>
        <v>0</v>
      </c>
    </row>
    <row r="119" spans="1:19" ht="12" customHeight="1">
      <c r="A119" s="33" t="s">
        <v>414</v>
      </c>
      <c r="B119" s="103">
        <f t="shared" si="9"/>
        <v>19</v>
      </c>
      <c r="C119" s="88">
        <f t="shared" si="13"/>
        <v>0.97736625514403297</v>
      </c>
      <c r="E119" s="170">
        <v>6</v>
      </c>
      <c r="F119" s="88">
        <f t="shared" si="10"/>
        <v>31.578947368421051</v>
      </c>
      <c r="G119" s="170"/>
      <c r="H119" s="170">
        <v>12</v>
      </c>
      <c r="I119" s="88">
        <f t="shared" si="11"/>
        <v>63.157894736842103</v>
      </c>
      <c r="J119" s="170"/>
      <c r="K119" s="170">
        <v>0</v>
      </c>
      <c r="L119" s="88">
        <f t="shared" si="12"/>
        <v>0</v>
      </c>
      <c r="M119" s="170"/>
      <c r="N119" s="170">
        <v>0</v>
      </c>
      <c r="O119" s="88">
        <f t="shared" si="7"/>
        <v>0</v>
      </c>
      <c r="P119" s="170"/>
      <c r="Q119" s="170">
        <v>1</v>
      </c>
      <c r="R119" s="88">
        <f t="shared" si="8"/>
        <v>5.2631578947368416</v>
      </c>
    </row>
    <row r="120" spans="1:19" ht="12" customHeight="1">
      <c r="A120" s="81" t="s">
        <v>415</v>
      </c>
      <c r="B120" s="103">
        <f>IF($A120&lt;&gt;"",E120+H120+K120+N120+Q120,"")</f>
        <v>32</v>
      </c>
      <c r="C120" s="88">
        <f>IF(A120&lt;&gt;0,B120/$B$11*100,"")</f>
        <v>1.6460905349794239</v>
      </c>
      <c r="E120" s="170">
        <v>6</v>
      </c>
      <c r="F120" s="88">
        <f>IF($A120&lt;&gt;0,E120/$B120*100,"")</f>
        <v>18.75</v>
      </c>
      <c r="G120" s="170"/>
      <c r="H120" s="170">
        <v>25</v>
      </c>
      <c r="I120" s="88">
        <f>IF($A120&lt;&gt;0,H120/$B120*100,"")</f>
        <v>78.125</v>
      </c>
      <c r="J120" s="170"/>
      <c r="K120" s="170">
        <v>1</v>
      </c>
      <c r="L120" s="88">
        <f>IF($A120&lt;&gt;0,K120/$B120*100,"")</f>
        <v>3.125</v>
      </c>
      <c r="M120" s="170"/>
      <c r="N120" s="170">
        <v>0</v>
      </c>
      <c r="O120" s="88">
        <f>IF($A120&lt;&gt;0,N120/$B120*100,"")</f>
        <v>0</v>
      </c>
      <c r="P120" s="170"/>
      <c r="Q120" s="170">
        <v>0</v>
      </c>
      <c r="R120" s="88">
        <f>IF($A120&lt;&gt;0,Q120/$B120*100,"")</f>
        <v>0</v>
      </c>
    </row>
    <row r="121" spans="1:19" ht="12" customHeight="1">
      <c r="A121" s="81" t="s">
        <v>1535</v>
      </c>
      <c r="B121" s="103">
        <f t="shared" si="9"/>
        <v>8</v>
      </c>
      <c r="C121" s="88">
        <f>IF(A121&lt;&gt;0,B121/$B$11*100,"")</f>
        <v>0.41152263374485598</v>
      </c>
      <c r="E121" s="170">
        <v>1</v>
      </c>
      <c r="F121" s="88">
        <f t="shared" si="10"/>
        <v>12.5</v>
      </c>
      <c r="G121" s="170"/>
      <c r="H121" s="170">
        <v>7</v>
      </c>
      <c r="I121" s="88">
        <f t="shared" si="11"/>
        <v>87.5</v>
      </c>
      <c r="J121" s="170"/>
      <c r="K121" s="170"/>
      <c r="L121" s="88">
        <f t="shared" si="12"/>
        <v>0</v>
      </c>
      <c r="M121" s="170"/>
      <c r="N121" s="170">
        <v>0</v>
      </c>
      <c r="O121" s="88">
        <f t="shared" si="7"/>
        <v>0</v>
      </c>
      <c r="P121" s="170"/>
      <c r="Q121" s="170">
        <v>0</v>
      </c>
      <c r="R121" s="88">
        <f t="shared" si="8"/>
        <v>0</v>
      </c>
    </row>
    <row r="122" spans="1:19" ht="10" customHeight="1" thickBot="1">
      <c r="O122" s="88"/>
      <c r="P122" s="88"/>
      <c r="Q122" s="88"/>
      <c r="R122" s="88"/>
      <c r="S122" s="88"/>
    </row>
    <row r="123" spans="1:19" ht="6" customHeight="1">
      <c r="A123" s="83"/>
      <c r="B123" s="828"/>
      <c r="C123" s="84"/>
      <c r="D123" s="83"/>
      <c r="E123" s="107"/>
      <c r="F123" s="84"/>
      <c r="G123" s="83"/>
      <c r="H123" s="107"/>
      <c r="I123" s="84"/>
      <c r="J123" s="84"/>
      <c r="K123" s="107"/>
      <c r="L123" s="84"/>
      <c r="M123" s="83"/>
      <c r="N123" s="107"/>
      <c r="O123" s="84"/>
      <c r="P123" s="84"/>
      <c r="Q123" s="84"/>
      <c r="R123" s="84"/>
      <c r="S123" s="84"/>
    </row>
    <row r="124" spans="1:19" ht="12" customHeight="1">
      <c r="A124" s="96" t="s">
        <v>473</v>
      </c>
      <c r="B124" s="831"/>
      <c r="C124" s="101"/>
      <c r="D124" s="94"/>
      <c r="E124" s="114"/>
      <c r="F124" s="101"/>
      <c r="G124" s="94"/>
      <c r="H124" s="114"/>
      <c r="I124" s="101"/>
      <c r="J124" s="101"/>
      <c r="K124" s="114"/>
      <c r="L124" s="101"/>
      <c r="M124" s="94"/>
      <c r="N124" s="114"/>
      <c r="O124" s="101"/>
      <c r="P124" s="101"/>
    </row>
    <row r="125" spans="1:19" ht="12" customHeight="1">
      <c r="A125" s="96" t="s">
        <v>481</v>
      </c>
      <c r="B125" s="831"/>
      <c r="C125" s="101"/>
      <c r="D125" s="94"/>
      <c r="E125" s="114"/>
      <c r="F125" s="101"/>
      <c r="G125" s="94"/>
      <c r="H125" s="114"/>
      <c r="I125" s="101"/>
      <c r="J125" s="101"/>
      <c r="K125" s="114"/>
      <c r="L125" s="101"/>
      <c r="M125" s="94"/>
      <c r="N125" s="114"/>
      <c r="O125" s="101"/>
      <c r="P125" s="101"/>
    </row>
    <row r="126" spans="1:19" ht="12" customHeight="1">
      <c r="A126" s="49" t="s">
        <v>475</v>
      </c>
      <c r="B126" s="831"/>
      <c r="C126" s="101"/>
      <c r="D126" s="94"/>
      <c r="E126" s="114"/>
      <c r="F126" s="101"/>
      <c r="G126" s="94"/>
      <c r="H126" s="114"/>
      <c r="I126" s="101"/>
      <c r="J126" s="101"/>
      <c r="K126" s="114"/>
      <c r="L126" s="101"/>
      <c r="M126" s="94"/>
      <c r="N126" s="114"/>
      <c r="O126" s="101"/>
      <c r="P126" s="101"/>
    </row>
    <row r="127" spans="1:19" ht="5.25" customHeight="1"/>
    <row r="128" spans="1:19" ht="12" customHeight="1">
      <c r="A128" s="81" t="s">
        <v>476</v>
      </c>
    </row>
    <row r="129" spans="1:1" ht="12" customHeight="1">
      <c r="A129" s="81" t="s">
        <v>456</v>
      </c>
    </row>
  </sheetData>
  <mergeCells count="2">
    <mergeCell ref="N7:O7"/>
    <mergeCell ref="Q7:R7"/>
  </mergeCells>
  <pageMargins left="0.7" right="0.7" top="0.75" bottom="0.75" header="0.3" footer="0.3"/>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theme="4" tint="-0.249977111117893"/>
  </sheetPr>
  <dimension ref="A1:H32"/>
  <sheetViews>
    <sheetView workbookViewId="0">
      <selection activeCell="A4" sqref="A4"/>
    </sheetView>
  </sheetViews>
  <sheetFormatPr baseColWidth="10" defaultColWidth="9.1796875" defaultRowHeight="12.5"/>
  <cols>
    <col min="1" max="1" width="17.1796875" style="81" customWidth="1"/>
    <col min="2" max="2" width="4" style="81" customWidth="1"/>
    <col min="3" max="3" width="9.81640625" style="105" customWidth="1"/>
    <col min="4" max="4" width="13.453125" style="81" customWidth="1"/>
    <col min="5" max="5" width="3.81640625" style="81" customWidth="1"/>
    <col min="6" max="256" width="9.1796875" style="81"/>
    <col min="257" max="257" width="17.1796875" style="81" customWidth="1"/>
    <col min="258" max="258" width="4" style="81" customWidth="1"/>
    <col min="259" max="259" width="9.81640625" style="81" customWidth="1"/>
    <col min="260" max="260" width="13.453125" style="81" customWidth="1"/>
    <col min="261" max="261" width="3.81640625" style="81" customWidth="1"/>
    <col min="262" max="512" width="9.1796875" style="81"/>
    <col min="513" max="513" width="17.1796875" style="81" customWidth="1"/>
    <col min="514" max="514" width="4" style="81" customWidth="1"/>
    <col min="515" max="515" width="9.81640625" style="81" customWidth="1"/>
    <col min="516" max="516" width="13.453125" style="81" customWidth="1"/>
    <col min="517" max="517" width="3.81640625" style="81" customWidth="1"/>
    <col min="518" max="768" width="9.1796875" style="81"/>
    <col min="769" max="769" width="17.1796875" style="81" customWidth="1"/>
    <col min="770" max="770" width="4" style="81" customWidth="1"/>
    <col min="771" max="771" width="9.81640625" style="81" customWidth="1"/>
    <col min="772" max="772" width="13.453125" style="81" customWidth="1"/>
    <col min="773" max="773" width="3.81640625" style="81" customWidth="1"/>
    <col min="774" max="1024" width="9.1796875" style="81"/>
    <col min="1025" max="1025" width="17.1796875" style="81" customWidth="1"/>
    <col min="1026" max="1026" width="4" style="81" customWidth="1"/>
    <col min="1027" max="1027" width="9.81640625" style="81" customWidth="1"/>
    <col min="1028" max="1028" width="13.453125" style="81" customWidth="1"/>
    <col min="1029" max="1029" width="3.81640625" style="81" customWidth="1"/>
    <col min="1030" max="1280" width="9.1796875" style="81"/>
    <col min="1281" max="1281" width="17.1796875" style="81" customWidth="1"/>
    <col min="1282" max="1282" width="4" style="81" customWidth="1"/>
    <col min="1283" max="1283" width="9.81640625" style="81" customWidth="1"/>
    <col min="1284" max="1284" width="13.453125" style="81" customWidth="1"/>
    <col min="1285" max="1285" width="3.81640625" style="81" customWidth="1"/>
    <col min="1286" max="1536" width="9.1796875" style="81"/>
    <col min="1537" max="1537" width="17.1796875" style="81" customWidth="1"/>
    <col min="1538" max="1538" width="4" style="81" customWidth="1"/>
    <col min="1539" max="1539" width="9.81640625" style="81" customWidth="1"/>
    <col min="1540" max="1540" width="13.453125" style="81" customWidth="1"/>
    <col min="1541" max="1541" width="3.81640625" style="81" customWidth="1"/>
    <col min="1542" max="1792" width="9.1796875" style="81"/>
    <col min="1793" max="1793" width="17.1796875" style="81" customWidth="1"/>
    <col min="1794" max="1794" width="4" style="81" customWidth="1"/>
    <col min="1795" max="1795" width="9.81640625" style="81" customWidth="1"/>
    <col min="1796" max="1796" width="13.453125" style="81" customWidth="1"/>
    <col min="1797" max="1797" width="3.81640625" style="81" customWidth="1"/>
    <col min="1798" max="2048" width="9.1796875" style="81"/>
    <col min="2049" max="2049" width="17.1796875" style="81" customWidth="1"/>
    <col min="2050" max="2050" width="4" style="81" customWidth="1"/>
    <col min="2051" max="2051" width="9.81640625" style="81" customWidth="1"/>
    <col min="2052" max="2052" width="13.453125" style="81" customWidth="1"/>
    <col min="2053" max="2053" width="3.81640625" style="81" customWidth="1"/>
    <col min="2054" max="2304" width="9.1796875" style="81"/>
    <col min="2305" max="2305" width="17.1796875" style="81" customWidth="1"/>
    <col min="2306" max="2306" width="4" style="81" customWidth="1"/>
    <col min="2307" max="2307" width="9.81640625" style="81" customWidth="1"/>
    <col min="2308" max="2308" width="13.453125" style="81" customWidth="1"/>
    <col min="2309" max="2309" width="3.81640625" style="81" customWidth="1"/>
    <col min="2310" max="2560" width="9.1796875" style="81"/>
    <col min="2561" max="2561" width="17.1796875" style="81" customWidth="1"/>
    <col min="2562" max="2562" width="4" style="81" customWidth="1"/>
    <col min="2563" max="2563" width="9.81640625" style="81" customWidth="1"/>
    <col min="2564" max="2564" width="13.453125" style="81" customWidth="1"/>
    <col min="2565" max="2565" width="3.81640625" style="81" customWidth="1"/>
    <col min="2566" max="2816" width="9.1796875" style="81"/>
    <col min="2817" max="2817" width="17.1796875" style="81" customWidth="1"/>
    <col min="2818" max="2818" width="4" style="81" customWidth="1"/>
    <col min="2819" max="2819" width="9.81640625" style="81" customWidth="1"/>
    <col min="2820" max="2820" width="13.453125" style="81" customWidth="1"/>
    <col min="2821" max="2821" width="3.81640625" style="81" customWidth="1"/>
    <col min="2822" max="3072" width="9.1796875" style="81"/>
    <col min="3073" max="3073" width="17.1796875" style="81" customWidth="1"/>
    <col min="3074" max="3074" width="4" style="81" customWidth="1"/>
    <col min="3075" max="3075" width="9.81640625" style="81" customWidth="1"/>
    <col min="3076" max="3076" width="13.453125" style="81" customWidth="1"/>
    <col min="3077" max="3077" width="3.81640625" style="81" customWidth="1"/>
    <col min="3078" max="3328" width="9.1796875" style="81"/>
    <col min="3329" max="3329" width="17.1796875" style="81" customWidth="1"/>
    <col min="3330" max="3330" width="4" style="81" customWidth="1"/>
    <col min="3331" max="3331" width="9.81640625" style="81" customWidth="1"/>
    <col min="3332" max="3332" width="13.453125" style="81" customWidth="1"/>
    <col min="3333" max="3333" width="3.81640625" style="81" customWidth="1"/>
    <col min="3334" max="3584" width="9.1796875" style="81"/>
    <col min="3585" max="3585" width="17.1796875" style="81" customWidth="1"/>
    <col min="3586" max="3586" width="4" style="81" customWidth="1"/>
    <col min="3587" max="3587" width="9.81640625" style="81" customWidth="1"/>
    <col min="3588" max="3588" width="13.453125" style="81" customWidth="1"/>
    <col min="3589" max="3589" width="3.81640625" style="81" customWidth="1"/>
    <col min="3590" max="3840" width="9.1796875" style="81"/>
    <col min="3841" max="3841" width="17.1796875" style="81" customWidth="1"/>
    <col min="3842" max="3842" width="4" style="81" customWidth="1"/>
    <col min="3843" max="3843" width="9.81640625" style="81" customWidth="1"/>
    <col min="3844" max="3844" width="13.453125" style="81" customWidth="1"/>
    <col min="3845" max="3845" width="3.81640625" style="81" customWidth="1"/>
    <col min="3846" max="4096" width="9.1796875" style="81"/>
    <col min="4097" max="4097" width="17.1796875" style="81" customWidth="1"/>
    <col min="4098" max="4098" width="4" style="81" customWidth="1"/>
    <col min="4099" max="4099" width="9.81640625" style="81" customWidth="1"/>
    <col min="4100" max="4100" width="13.453125" style="81" customWidth="1"/>
    <col min="4101" max="4101" width="3.81640625" style="81" customWidth="1"/>
    <col min="4102" max="4352" width="9.1796875" style="81"/>
    <col min="4353" max="4353" width="17.1796875" style="81" customWidth="1"/>
    <col min="4354" max="4354" width="4" style="81" customWidth="1"/>
    <col min="4355" max="4355" width="9.81640625" style="81" customWidth="1"/>
    <col min="4356" max="4356" width="13.453125" style="81" customWidth="1"/>
    <col min="4357" max="4357" width="3.81640625" style="81" customWidth="1"/>
    <col min="4358" max="4608" width="9.1796875" style="81"/>
    <col min="4609" max="4609" width="17.1796875" style="81" customWidth="1"/>
    <col min="4610" max="4610" width="4" style="81" customWidth="1"/>
    <col min="4611" max="4611" width="9.81640625" style="81" customWidth="1"/>
    <col min="4612" max="4612" width="13.453125" style="81" customWidth="1"/>
    <col min="4613" max="4613" width="3.81640625" style="81" customWidth="1"/>
    <col min="4614" max="4864" width="9.1796875" style="81"/>
    <col min="4865" max="4865" width="17.1796875" style="81" customWidth="1"/>
    <col min="4866" max="4866" width="4" style="81" customWidth="1"/>
    <col min="4867" max="4867" width="9.81640625" style="81" customWidth="1"/>
    <col min="4868" max="4868" width="13.453125" style="81" customWidth="1"/>
    <col min="4869" max="4869" width="3.81640625" style="81" customWidth="1"/>
    <col min="4870" max="5120" width="9.1796875" style="81"/>
    <col min="5121" max="5121" width="17.1796875" style="81" customWidth="1"/>
    <col min="5122" max="5122" width="4" style="81" customWidth="1"/>
    <col min="5123" max="5123" width="9.81640625" style="81" customWidth="1"/>
    <col min="5124" max="5124" width="13.453125" style="81" customWidth="1"/>
    <col min="5125" max="5125" width="3.81640625" style="81" customWidth="1"/>
    <col min="5126" max="5376" width="9.1796875" style="81"/>
    <col min="5377" max="5377" width="17.1796875" style="81" customWidth="1"/>
    <col min="5378" max="5378" width="4" style="81" customWidth="1"/>
    <col min="5379" max="5379" width="9.81640625" style="81" customWidth="1"/>
    <col min="5380" max="5380" width="13.453125" style="81" customWidth="1"/>
    <col min="5381" max="5381" width="3.81640625" style="81" customWidth="1"/>
    <col min="5382" max="5632" width="9.1796875" style="81"/>
    <col min="5633" max="5633" width="17.1796875" style="81" customWidth="1"/>
    <col min="5634" max="5634" width="4" style="81" customWidth="1"/>
    <col min="5635" max="5635" width="9.81640625" style="81" customWidth="1"/>
    <col min="5636" max="5636" width="13.453125" style="81" customWidth="1"/>
    <col min="5637" max="5637" width="3.81640625" style="81" customWidth="1"/>
    <col min="5638" max="5888" width="9.1796875" style="81"/>
    <col min="5889" max="5889" width="17.1796875" style="81" customWidth="1"/>
    <col min="5890" max="5890" width="4" style="81" customWidth="1"/>
    <col min="5891" max="5891" width="9.81640625" style="81" customWidth="1"/>
    <col min="5892" max="5892" width="13.453125" style="81" customWidth="1"/>
    <col min="5893" max="5893" width="3.81640625" style="81" customWidth="1"/>
    <col min="5894" max="6144" width="9.1796875" style="81"/>
    <col min="6145" max="6145" width="17.1796875" style="81" customWidth="1"/>
    <col min="6146" max="6146" width="4" style="81" customWidth="1"/>
    <col min="6147" max="6147" width="9.81640625" style="81" customWidth="1"/>
    <col min="6148" max="6148" width="13.453125" style="81" customWidth="1"/>
    <col min="6149" max="6149" width="3.81640625" style="81" customWidth="1"/>
    <col min="6150" max="6400" width="9.1796875" style="81"/>
    <col min="6401" max="6401" width="17.1796875" style="81" customWidth="1"/>
    <col min="6402" max="6402" width="4" style="81" customWidth="1"/>
    <col min="6403" max="6403" width="9.81640625" style="81" customWidth="1"/>
    <col min="6404" max="6404" width="13.453125" style="81" customWidth="1"/>
    <col min="6405" max="6405" width="3.81640625" style="81" customWidth="1"/>
    <col min="6406" max="6656" width="9.1796875" style="81"/>
    <col min="6657" max="6657" width="17.1796875" style="81" customWidth="1"/>
    <col min="6658" max="6658" width="4" style="81" customWidth="1"/>
    <col min="6659" max="6659" width="9.81640625" style="81" customWidth="1"/>
    <col min="6660" max="6660" width="13.453125" style="81" customWidth="1"/>
    <col min="6661" max="6661" width="3.81640625" style="81" customWidth="1"/>
    <col min="6662" max="6912" width="9.1796875" style="81"/>
    <col min="6913" max="6913" width="17.1796875" style="81" customWidth="1"/>
    <col min="6914" max="6914" width="4" style="81" customWidth="1"/>
    <col min="6915" max="6915" width="9.81640625" style="81" customWidth="1"/>
    <col min="6916" max="6916" width="13.453125" style="81" customWidth="1"/>
    <col min="6917" max="6917" width="3.81640625" style="81" customWidth="1"/>
    <col min="6918" max="7168" width="9.1796875" style="81"/>
    <col min="7169" max="7169" width="17.1796875" style="81" customWidth="1"/>
    <col min="7170" max="7170" width="4" style="81" customWidth="1"/>
    <col min="7171" max="7171" width="9.81640625" style="81" customWidth="1"/>
    <col min="7172" max="7172" width="13.453125" style="81" customWidth="1"/>
    <col min="7173" max="7173" width="3.81640625" style="81" customWidth="1"/>
    <col min="7174" max="7424" width="9.1796875" style="81"/>
    <col min="7425" max="7425" width="17.1796875" style="81" customWidth="1"/>
    <col min="7426" max="7426" width="4" style="81" customWidth="1"/>
    <col min="7427" max="7427" width="9.81640625" style="81" customWidth="1"/>
    <col min="7428" max="7428" width="13.453125" style="81" customWidth="1"/>
    <col min="7429" max="7429" width="3.81640625" style="81" customWidth="1"/>
    <col min="7430" max="7680" width="9.1796875" style="81"/>
    <col min="7681" max="7681" width="17.1796875" style="81" customWidth="1"/>
    <col min="7682" max="7682" width="4" style="81" customWidth="1"/>
    <col min="7683" max="7683" width="9.81640625" style="81" customWidth="1"/>
    <col min="7684" max="7684" width="13.453125" style="81" customWidth="1"/>
    <col min="7685" max="7685" width="3.81640625" style="81" customWidth="1"/>
    <col min="7686" max="7936" width="9.1796875" style="81"/>
    <col min="7937" max="7937" width="17.1796875" style="81" customWidth="1"/>
    <col min="7938" max="7938" width="4" style="81" customWidth="1"/>
    <col min="7939" max="7939" width="9.81640625" style="81" customWidth="1"/>
    <col min="7940" max="7940" width="13.453125" style="81" customWidth="1"/>
    <col min="7941" max="7941" width="3.81640625" style="81" customWidth="1"/>
    <col min="7942" max="8192" width="9.1796875" style="81"/>
    <col min="8193" max="8193" width="17.1796875" style="81" customWidth="1"/>
    <col min="8194" max="8194" width="4" style="81" customWidth="1"/>
    <col min="8195" max="8195" width="9.81640625" style="81" customWidth="1"/>
    <col min="8196" max="8196" width="13.453125" style="81" customWidth="1"/>
    <col min="8197" max="8197" width="3.81640625" style="81" customWidth="1"/>
    <col min="8198" max="8448" width="9.1796875" style="81"/>
    <col min="8449" max="8449" width="17.1796875" style="81" customWidth="1"/>
    <col min="8450" max="8450" width="4" style="81" customWidth="1"/>
    <col min="8451" max="8451" width="9.81640625" style="81" customWidth="1"/>
    <col min="8452" max="8452" width="13.453125" style="81" customWidth="1"/>
    <col min="8453" max="8453" width="3.81640625" style="81" customWidth="1"/>
    <col min="8454" max="8704" width="9.1796875" style="81"/>
    <col min="8705" max="8705" width="17.1796875" style="81" customWidth="1"/>
    <col min="8706" max="8706" width="4" style="81" customWidth="1"/>
    <col min="8707" max="8707" width="9.81640625" style="81" customWidth="1"/>
    <col min="8708" max="8708" width="13.453125" style="81" customWidth="1"/>
    <col min="8709" max="8709" width="3.81640625" style="81" customWidth="1"/>
    <col min="8710" max="8960" width="9.1796875" style="81"/>
    <col min="8961" max="8961" width="17.1796875" style="81" customWidth="1"/>
    <col min="8962" max="8962" width="4" style="81" customWidth="1"/>
    <col min="8963" max="8963" width="9.81640625" style="81" customWidth="1"/>
    <col min="8964" max="8964" width="13.453125" style="81" customWidth="1"/>
    <col min="8965" max="8965" width="3.81640625" style="81" customWidth="1"/>
    <col min="8966" max="9216" width="9.1796875" style="81"/>
    <col min="9217" max="9217" width="17.1796875" style="81" customWidth="1"/>
    <col min="9218" max="9218" width="4" style="81" customWidth="1"/>
    <col min="9219" max="9219" width="9.81640625" style="81" customWidth="1"/>
    <col min="9220" max="9220" width="13.453125" style="81" customWidth="1"/>
    <col min="9221" max="9221" width="3.81640625" style="81" customWidth="1"/>
    <col min="9222" max="9472" width="9.1796875" style="81"/>
    <col min="9473" max="9473" width="17.1796875" style="81" customWidth="1"/>
    <col min="9474" max="9474" width="4" style="81" customWidth="1"/>
    <col min="9475" max="9475" width="9.81640625" style="81" customWidth="1"/>
    <col min="9476" max="9476" width="13.453125" style="81" customWidth="1"/>
    <col min="9477" max="9477" width="3.81640625" style="81" customWidth="1"/>
    <col min="9478" max="9728" width="9.1796875" style="81"/>
    <col min="9729" max="9729" width="17.1796875" style="81" customWidth="1"/>
    <col min="9730" max="9730" width="4" style="81" customWidth="1"/>
    <col min="9731" max="9731" width="9.81640625" style="81" customWidth="1"/>
    <col min="9732" max="9732" width="13.453125" style="81" customWidth="1"/>
    <col min="9733" max="9733" width="3.81640625" style="81" customWidth="1"/>
    <col min="9734" max="9984" width="9.1796875" style="81"/>
    <col min="9985" max="9985" width="17.1796875" style="81" customWidth="1"/>
    <col min="9986" max="9986" width="4" style="81" customWidth="1"/>
    <col min="9987" max="9987" width="9.81640625" style="81" customWidth="1"/>
    <col min="9988" max="9988" width="13.453125" style="81" customWidth="1"/>
    <col min="9989" max="9989" width="3.81640625" style="81" customWidth="1"/>
    <col min="9990" max="10240" width="9.1796875" style="81"/>
    <col min="10241" max="10241" width="17.1796875" style="81" customWidth="1"/>
    <col min="10242" max="10242" width="4" style="81" customWidth="1"/>
    <col min="10243" max="10243" width="9.81640625" style="81" customWidth="1"/>
    <col min="10244" max="10244" width="13.453125" style="81" customWidth="1"/>
    <col min="10245" max="10245" width="3.81640625" style="81" customWidth="1"/>
    <col min="10246" max="10496" width="9.1796875" style="81"/>
    <col min="10497" max="10497" width="17.1796875" style="81" customWidth="1"/>
    <col min="10498" max="10498" width="4" style="81" customWidth="1"/>
    <col min="10499" max="10499" width="9.81640625" style="81" customWidth="1"/>
    <col min="10500" max="10500" width="13.453125" style="81" customWidth="1"/>
    <col min="10501" max="10501" width="3.81640625" style="81" customWidth="1"/>
    <col min="10502" max="10752" width="9.1796875" style="81"/>
    <col min="10753" max="10753" width="17.1796875" style="81" customWidth="1"/>
    <col min="10754" max="10754" width="4" style="81" customWidth="1"/>
    <col min="10755" max="10755" width="9.81640625" style="81" customWidth="1"/>
    <col min="10756" max="10756" width="13.453125" style="81" customWidth="1"/>
    <col min="10757" max="10757" width="3.81640625" style="81" customWidth="1"/>
    <col min="10758" max="11008" width="9.1796875" style="81"/>
    <col min="11009" max="11009" width="17.1796875" style="81" customWidth="1"/>
    <col min="11010" max="11010" width="4" style="81" customWidth="1"/>
    <col min="11011" max="11011" width="9.81640625" style="81" customWidth="1"/>
    <col min="11012" max="11012" width="13.453125" style="81" customWidth="1"/>
    <col min="11013" max="11013" width="3.81640625" style="81" customWidth="1"/>
    <col min="11014" max="11264" width="9.1796875" style="81"/>
    <col min="11265" max="11265" width="17.1796875" style="81" customWidth="1"/>
    <col min="11266" max="11266" width="4" style="81" customWidth="1"/>
    <col min="11267" max="11267" width="9.81640625" style="81" customWidth="1"/>
    <col min="11268" max="11268" width="13.453125" style="81" customWidth="1"/>
    <col min="11269" max="11269" width="3.81640625" style="81" customWidth="1"/>
    <col min="11270" max="11520" width="9.1796875" style="81"/>
    <col min="11521" max="11521" width="17.1796875" style="81" customWidth="1"/>
    <col min="11522" max="11522" width="4" style="81" customWidth="1"/>
    <col min="11523" max="11523" width="9.81640625" style="81" customWidth="1"/>
    <col min="11524" max="11524" width="13.453125" style="81" customWidth="1"/>
    <col min="11525" max="11525" width="3.81640625" style="81" customWidth="1"/>
    <col min="11526" max="11776" width="9.1796875" style="81"/>
    <col min="11777" max="11777" width="17.1796875" style="81" customWidth="1"/>
    <col min="11778" max="11778" width="4" style="81" customWidth="1"/>
    <col min="11779" max="11779" width="9.81640625" style="81" customWidth="1"/>
    <col min="11780" max="11780" width="13.453125" style="81" customWidth="1"/>
    <col min="11781" max="11781" width="3.81640625" style="81" customWidth="1"/>
    <col min="11782" max="12032" width="9.1796875" style="81"/>
    <col min="12033" max="12033" width="17.1796875" style="81" customWidth="1"/>
    <col min="12034" max="12034" width="4" style="81" customWidth="1"/>
    <col min="12035" max="12035" width="9.81640625" style="81" customWidth="1"/>
    <col min="12036" max="12036" width="13.453125" style="81" customWidth="1"/>
    <col min="12037" max="12037" width="3.81640625" style="81" customWidth="1"/>
    <col min="12038" max="12288" width="9.1796875" style="81"/>
    <col min="12289" max="12289" width="17.1796875" style="81" customWidth="1"/>
    <col min="12290" max="12290" width="4" style="81" customWidth="1"/>
    <col min="12291" max="12291" width="9.81640625" style="81" customWidth="1"/>
    <col min="12292" max="12292" width="13.453125" style="81" customWidth="1"/>
    <col min="12293" max="12293" width="3.81640625" style="81" customWidth="1"/>
    <col min="12294" max="12544" width="9.1796875" style="81"/>
    <col min="12545" max="12545" width="17.1796875" style="81" customWidth="1"/>
    <col min="12546" max="12546" width="4" style="81" customWidth="1"/>
    <col min="12547" max="12547" width="9.81640625" style="81" customWidth="1"/>
    <col min="12548" max="12548" width="13.453125" style="81" customWidth="1"/>
    <col min="12549" max="12549" width="3.81640625" style="81" customWidth="1"/>
    <col min="12550" max="12800" width="9.1796875" style="81"/>
    <col min="12801" max="12801" width="17.1796875" style="81" customWidth="1"/>
    <col min="12802" max="12802" width="4" style="81" customWidth="1"/>
    <col min="12803" max="12803" width="9.81640625" style="81" customWidth="1"/>
    <col min="12804" max="12804" width="13.453125" style="81" customWidth="1"/>
    <col min="12805" max="12805" width="3.81640625" style="81" customWidth="1"/>
    <col min="12806" max="13056" width="9.1796875" style="81"/>
    <col min="13057" max="13057" width="17.1796875" style="81" customWidth="1"/>
    <col min="13058" max="13058" width="4" style="81" customWidth="1"/>
    <col min="13059" max="13059" width="9.81640625" style="81" customWidth="1"/>
    <col min="13060" max="13060" width="13.453125" style="81" customWidth="1"/>
    <col min="13061" max="13061" width="3.81640625" style="81" customWidth="1"/>
    <col min="13062" max="13312" width="9.1796875" style="81"/>
    <col min="13313" max="13313" width="17.1796875" style="81" customWidth="1"/>
    <col min="13314" max="13314" width="4" style="81" customWidth="1"/>
    <col min="13315" max="13315" width="9.81640625" style="81" customWidth="1"/>
    <col min="13316" max="13316" width="13.453125" style="81" customWidth="1"/>
    <col min="13317" max="13317" width="3.81640625" style="81" customWidth="1"/>
    <col min="13318" max="13568" width="9.1796875" style="81"/>
    <col min="13569" max="13569" width="17.1796875" style="81" customWidth="1"/>
    <col min="13570" max="13570" width="4" style="81" customWidth="1"/>
    <col min="13571" max="13571" width="9.81640625" style="81" customWidth="1"/>
    <col min="13572" max="13572" width="13.453125" style="81" customWidth="1"/>
    <col min="13573" max="13573" width="3.81640625" style="81" customWidth="1"/>
    <col min="13574" max="13824" width="9.1796875" style="81"/>
    <col min="13825" max="13825" width="17.1796875" style="81" customWidth="1"/>
    <col min="13826" max="13826" width="4" style="81" customWidth="1"/>
    <col min="13827" max="13827" width="9.81640625" style="81" customWidth="1"/>
    <col min="13828" max="13828" width="13.453125" style="81" customWidth="1"/>
    <col min="13829" max="13829" width="3.81640625" style="81" customWidth="1"/>
    <col min="13830" max="14080" width="9.1796875" style="81"/>
    <col min="14081" max="14081" width="17.1796875" style="81" customWidth="1"/>
    <col min="14082" max="14082" width="4" style="81" customWidth="1"/>
    <col min="14083" max="14083" width="9.81640625" style="81" customWidth="1"/>
    <col min="14084" max="14084" width="13.453125" style="81" customWidth="1"/>
    <col min="14085" max="14085" width="3.81640625" style="81" customWidth="1"/>
    <col min="14086" max="14336" width="9.1796875" style="81"/>
    <col min="14337" max="14337" width="17.1796875" style="81" customWidth="1"/>
    <col min="14338" max="14338" width="4" style="81" customWidth="1"/>
    <col min="14339" max="14339" width="9.81640625" style="81" customWidth="1"/>
    <col min="14340" max="14340" width="13.453125" style="81" customWidth="1"/>
    <col min="14341" max="14341" width="3.81640625" style="81" customWidth="1"/>
    <col min="14342" max="14592" width="9.1796875" style="81"/>
    <col min="14593" max="14593" width="17.1796875" style="81" customWidth="1"/>
    <col min="14594" max="14594" width="4" style="81" customWidth="1"/>
    <col min="14595" max="14595" width="9.81640625" style="81" customWidth="1"/>
    <col min="14596" max="14596" width="13.453125" style="81" customWidth="1"/>
    <col min="14597" max="14597" width="3.81640625" style="81" customWidth="1"/>
    <col min="14598" max="14848" width="9.1796875" style="81"/>
    <col min="14849" max="14849" width="17.1796875" style="81" customWidth="1"/>
    <col min="14850" max="14850" width="4" style="81" customWidth="1"/>
    <col min="14851" max="14851" width="9.81640625" style="81" customWidth="1"/>
    <col min="14852" max="14852" width="13.453125" style="81" customWidth="1"/>
    <col min="14853" max="14853" width="3.81640625" style="81" customWidth="1"/>
    <col min="14854" max="15104" width="9.1796875" style="81"/>
    <col min="15105" max="15105" width="17.1796875" style="81" customWidth="1"/>
    <col min="15106" max="15106" width="4" style="81" customWidth="1"/>
    <col min="15107" max="15107" width="9.81640625" style="81" customWidth="1"/>
    <col min="15108" max="15108" width="13.453125" style="81" customWidth="1"/>
    <col min="15109" max="15109" width="3.81640625" style="81" customWidth="1"/>
    <col min="15110" max="15360" width="9.1796875" style="81"/>
    <col min="15361" max="15361" width="17.1796875" style="81" customWidth="1"/>
    <col min="15362" max="15362" width="4" style="81" customWidth="1"/>
    <col min="15363" max="15363" width="9.81640625" style="81" customWidth="1"/>
    <col min="15364" max="15364" width="13.453125" style="81" customWidth="1"/>
    <col min="15365" max="15365" width="3.81640625" style="81" customWidth="1"/>
    <col min="15366" max="15616" width="9.1796875" style="81"/>
    <col min="15617" max="15617" width="17.1796875" style="81" customWidth="1"/>
    <col min="15618" max="15618" width="4" style="81" customWidth="1"/>
    <col min="15619" max="15619" width="9.81640625" style="81" customWidth="1"/>
    <col min="15620" max="15620" width="13.453125" style="81" customWidth="1"/>
    <col min="15621" max="15621" width="3.81640625" style="81" customWidth="1"/>
    <col min="15622" max="15872" width="9.1796875" style="81"/>
    <col min="15873" max="15873" width="17.1796875" style="81" customWidth="1"/>
    <col min="15874" max="15874" width="4" style="81" customWidth="1"/>
    <col min="15875" max="15875" width="9.81640625" style="81" customWidth="1"/>
    <col min="15876" max="15876" width="13.453125" style="81" customWidth="1"/>
    <col min="15877" max="15877" width="3.81640625" style="81" customWidth="1"/>
    <col min="15878" max="16128" width="9.1796875" style="81"/>
    <col min="16129" max="16129" width="17.1796875" style="81" customWidth="1"/>
    <col min="16130" max="16130" width="4" style="81" customWidth="1"/>
    <col min="16131" max="16131" width="9.81640625" style="81" customWidth="1"/>
    <col min="16132" max="16132" width="13.453125" style="81" customWidth="1"/>
    <col min="16133" max="16133" width="3.81640625" style="81" customWidth="1"/>
    <col min="16134" max="16384" width="9.1796875" style="81"/>
  </cols>
  <sheetData>
    <row r="1" spans="1:8">
      <c r="A1" s="81" t="s">
        <v>451</v>
      </c>
    </row>
    <row r="2" spans="1:8">
      <c r="A2" s="81" t="s">
        <v>452</v>
      </c>
    </row>
    <row r="3" spans="1:8" ht="10.5" customHeight="1"/>
    <row r="4" spans="1:8" ht="13" customHeight="1">
      <c r="A4" s="33" t="s">
        <v>1322</v>
      </c>
    </row>
    <row r="5" spans="1:8" ht="13" customHeight="1">
      <c r="A5" s="81" t="s">
        <v>1323</v>
      </c>
    </row>
    <row r="6" spans="1:8" ht="13" customHeight="1">
      <c r="A6" s="33" t="s">
        <v>1899</v>
      </c>
    </row>
    <row r="7" spans="1:8" ht="13" customHeight="1" thickBot="1">
      <c r="D7" s="88"/>
    </row>
    <row r="8" spans="1:8" ht="13" customHeight="1">
      <c r="A8" s="83"/>
      <c r="B8" s="83"/>
      <c r="C8" s="107"/>
      <c r="D8" s="84"/>
      <c r="E8" s="83"/>
    </row>
    <row r="9" spans="1:8" ht="13" customHeight="1">
      <c r="A9" s="96" t="s">
        <v>1307</v>
      </c>
      <c r="B9" s="94"/>
      <c r="C9" s="1167" t="s">
        <v>1324</v>
      </c>
      <c r="D9" s="1167"/>
      <c r="E9" s="94"/>
    </row>
    <row r="10" spans="1:8" ht="13" customHeight="1">
      <c r="A10" s="94"/>
      <c r="B10" s="94"/>
      <c r="C10" s="110" t="s">
        <v>388</v>
      </c>
      <c r="D10" s="85" t="s">
        <v>389</v>
      </c>
      <c r="E10" s="94"/>
    </row>
    <row r="11" spans="1:8" ht="13" customHeight="1" thickBot="1">
      <c r="A11" s="86"/>
      <c r="B11" s="86"/>
      <c r="C11" s="113"/>
      <c r="D11" s="82"/>
      <c r="E11" s="86"/>
    </row>
    <row r="12" spans="1:8" ht="13" customHeight="1">
      <c r="A12" s="94"/>
      <c r="B12" s="94"/>
      <c r="C12" s="114"/>
      <c r="D12" s="101"/>
      <c r="E12" s="94"/>
      <c r="G12" s="461"/>
      <c r="H12" s="462"/>
    </row>
    <row r="13" spans="1:8" ht="13" customHeight="1">
      <c r="A13" s="428" t="s">
        <v>148</v>
      </c>
      <c r="B13" s="94"/>
      <c r="C13" s="114">
        <f>IF($A13&lt;&gt;0,SUM(C15:C27),"")</f>
        <v>776</v>
      </c>
      <c r="D13" s="100">
        <f>IF($A13&lt;&gt;0,SUM(D15:D27),"")</f>
        <v>100.00000000000001</v>
      </c>
      <c r="E13" s="94"/>
      <c r="F13" s="463"/>
      <c r="G13" s="461"/>
      <c r="H13" s="462"/>
    </row>
    <row r="14" spans="1:8" ht="13" customHeight="1">
      <c r="A14" s="89"/>
      <c r="B14" s="94"/>
      <c r="C14" s="114"/>
      <c r="D14" s="101" t="str">
        <f>IF(A14&lt;&gt;0,C14/#REF!*100,"")</f>
        <v/>
      </c>
      <c r="E14" s="94"/>
      <c r="F14" s="55"/>
      <c r="G14" s="461"/>
      <c r="H14" s="462"/>
    </row>
    <row r="15" spans="1:8" ht="13" customHeight="1">
      <c r="A15" s="74" t="s">
        <v>1900</v>
      </c>
      <c r="B15" s="94"/>
      <c r="C15" s="460">
        <v>419</v>
      </c>
      <c r="D15" s="101">
        <f t="shared" ref="D15:D27" si="0">IF($A15&lt;&gt;"",C15/$C$13*100,"")</f>
        <v>53.994845360824741</v>
      </c>
      <c r="E15" s="94"/>
      <c r="F15" s="175"/>
      <c r="G15" s="461"/>
      <c r="H15" s="462"/>
    </row>
    <row r="16" spans="1:8" ht="13" customHeight="1">
      <c r="A16" s="74"/>
      <c r="B16" s="94"/>
      <c r="C16" s="460"/>
      <c r="D16" s="101" t="str">
        <f t="shared" si="0"/>
        <v/>
      </c>
      <c r="E16" s="94"/>
      <c r="F16" s="55"/>
      <c r="G16" s="461"/>
      <c r="H16" s="462"/>
    </row>
    <row r="17" spans="1:8" ht="13" customHeight="1">
      <c r="A17" s="74" t="s">
        <v>1294</v>
      </c>
      <c r="B17" s="94"/>
      <c r="C17" s="460">
        <v>102</v>
      </c>
      <c r="D17" s="101">
        <f t="shared" si="0"/>
        <v>13.144329896907218</v>
      </c>
      <c r="E17" s="94"/>
      <c r="F17" s="175"/>
      <c r="G17" s="461"/>
      <c r="H17" s="462"/>
    </row>
    <row r="18" spans="1:8" ht="13" customHeight="1">
      <c r="A18" s="74"/>
      <c r="B18" s="94"/>
      <c r="C18" s="460"/>
      <c r="D18" s="101" t="str">
        <f t="shared" si="0"/>
        <v/>
      </c>
      <c r="E18" s="94"/>
      <c r="F18" s="55"/>
    </row>
    <row r="19" spans="1:8" ht="13" customHeight="1">
      <c r="A19" s="74" t="s">
        <v>1295</v>
      </c>
      <c r="B19" s="94"/>
      <c r="C19" s="460">
        <v>52</v>
      </c>
      <c r="D19" s="101">
        <f t="shared" si="0"/>
        <v>6.7010309278350517</v>
      </c>
      <c r="E19" s="94"/>
    </row>
    <row r="20" spans="1:8" ht="13" customHeight="1">
      <c r="A20" s="74"/>
      <c r="B20" s="94"/>
      <c r="C20" s="460"/>
      <c r="D20" s="101" t="str">
        <f t="shared" si="0"/>
        <v/>
      </c>
      <c r="E20" s="94"/>
    </row>
    <row r="21" spans="1:8" ht="13" customHeight="1">
      <c r="A21" s="74" t="s">
        <v>1296</v>
      </c>
      <c r="B21" s="94"/>
      <c r="C21" s="460">
        <v>77</v>
      </c>
      <c r="D21" s="101">
        <f t="shared" si="0"/>
        <v>9.9226804123711343</v>
      </c>
      <c r="E21" s="94"/>
    </row>
    <row r="22" spans="1:8" ht="13" customHeight="1">
      <c r="A22" s="74"/>
      <c r="B22" s="94"/>
      <c r="C22" s="460"/>
      <c r="D22" s="101" t="str">
        <f t="shared" si="0"/>
        <v/>
      </c>
      <c r="E22" s="94"/>
    </row>
    <row r="23" spans="1:8" ht="13" customHeight="1">
      <c r="A23" s="74" t="s">
        <v>1297</v>
      </c>
      <c r="B23" s="94"/>
      <c r="C23" s="460">
        <v>58</v>
      </c>
      <c r="D23" s="101">
        <f t="shared" si="0"/>
        <v>7.4742268041237114</v>
      </c>
      <c r="E23" s="94"/>
    </row>
    <row r="24" spans="1:8" ht="13" customHeight="1">
      <c r="A24" s="74"/>
      <c r="B24" s="94"/>
      <c r="C24" s="460"/>
      <c r="D24" s="101" t="str">
        <f t="shared" si="0"/>
        <v/>
      </c>
      <c r="E24" s="94"/>
    </row>
    <row r="25" spans="1:8" ht="13" customHeight="1">
      <c r="A25" s="74" t="s">
        <v>1325</v>
      </c>
      <c r="B25" s="193"/>
      <c r="C25" s="460">
        <v>38</v>
      </c>
      <c r="D25" s="101">
        <f t="shared" si="0"/>
        <v>4.8969072164948457</v>
      </c>
      <c r="E25" s="193"/>
    </row>
    <row r="26" spans="1:8" ht="13" customHeight="1">
      <c r="A26" s="74"/>
      <c r="B26" s="193"/>
      <c r="C26" s="460"/>
      <c r="D26" s="101" t="str">
        <f t="shared" si="0"/>
        <v/>
      </c>
      <c r="E26" s="193"/>
    </row>
    <row r="27" spans="1:8" ht="13" customHeight="1">
      <c r="A27" s="74" t="s">
        <v>1871</v>
      </c>
      <c r="B27" s="193"/>
      <c r="C27" s="460">
        <v>30</v>
      </c>
      <c r="D27" s="101">
        <f t="shared" si="0"/>
        <v>3.865979381443299</v>
      </c>
      <c r="E27" s="193"/>
    </row>
    <row r="28" spans="1:8" ht="13" customHeight="1" thickBot="1"/>
    <row r="29" spans="1:8" ht="9" customHeight="1">
      <c r="A29" s="83"/>
      <c r="B29" s="83"/>
      <c r="C29" s="107"/>
      <c r="D29" s="83"/>
      <c r="E29" s="83"/>
    </row>
    <row r="30" spans="1:8" ht="13" customHeight="1">
      <c r="A30" s="81" t="s">
        <v>1261</v>
      </c>
    </row>
    <row r="31" spans="1:8" ht="13" customHeight="1">
      <c r="A31" s="81" t="s">
        <v>437</v>
      </c>
    </row>
    <row r="32" spans="1:8">
      <c r="A32" s="94"/>
      <c r="B32" s="94"/>
      <c r="C32" s="114"/>
    </row>
  </sheetData>
  <mergeCells count="1">
    <mergeCell ref="C9:D9"/>
  </mergeCell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theme="4" tint="-0.249977111117893"/>
  </sheetPr>
  <dimension ref="A1:H67"/>
  <sheetViews>
    <sheetView workbookViewId="0">
      <selection activeCell="E53" sqref="E53"/>
    </sheetView>
  </sheetViews>
  <sheetFormatPr baseColWidth="10" defaultColWidth="8.81640625" defaultRowHeight="12.5"/>
  <cols>
    <col min="1" max="1" width="63.1796875" style="33" customWidth="1"/>
    <col min="2" max="2" width="5.453125" style="33" customWidth="1"/>
    <col min="3" max="3" width="10.81640625" style="33" customWidth="1"/>
    <col min="4" max="4" width="3.1796875" style="33" customWidth="1"/>
    <col min="5" max="5" width="11.54296875" style="899" customWidth="1"/>
    <col min="6" max="6" width="3.81640625" style="33" customWidth="1"/>
    <col min="7" max="256" width="8.81640625" style="33"/>
    <col min="257" max="257" width="63.1796875" style="33" customWidth="1"/>
    <col min="258" max="258" width="5.453125" style="33" customWidth="1"/>
    <col min="259" max="259" width="10.81640625" style="33" customWidth="1"/>
    <col min="260" max="260" width="3.1796875" style="33" customWidth="1"/>
    <col min="261" max="261" width="11.54296875" style="33" customWidth="1"/>
    <col min="262" max="262" width="3.81640625" style="33" customWidth="1"/>
    <col min="263" max="512" width="8.81640625" style="33"/>
    <col min="513" max="513" width="63.1796875" style="33" customWidth="1"/>
    <col min="514" max="514" width="5.453125" style="33" customWidth="1"/>
    <col min="515" max="515" width="10.81640625" style="33" customWidth="1"/>
    <col min="516" max="516" width="3.1796875" style="33" customWidth="1"/>
    <col min="517" max="517" width="11.54296875" style="33" customWidth="1"/>
    <col min="518" max="518" width="3.81640625" style="33" customWidth="1"/>
    <col min="519" max="768" width="8.81640625" style="33"/>
    <col min="769" max="769" width="63.1796875" style="33" customWidth="1"/>
    <col min="770" max="770" width="5.453125" style="33" customWidth="1"/>
    <col min="771" max="771" width="10.81640625" style="33" customWidth="1"/>
    <col min="772" max="772" width="3.1796875" style="33" customWidth="1"/>
    <col min="773" max="773" width="11.54296875" style="33" customWidth="1"/>
    <col min="774" max="774" width="3.81640625" style="33" customWidth="1"/>
    <col min="775" max="1024" width="8.81640625" style="33"/>
    <col min="1025" max="1025" width="63.1796875" style="33" customWidth="1"/>
    <col min="1026" max="1026" width="5.453125" style="33" customWidth="1"/>
    <col min="1027" max="1027" width="10.81640625" style="33" customWidth="1"/>
    <col min="1028" max="1028" width="3.1796875" style="33" customWidth="1"/>
    <col min="1029" max="1029" width="11.54296875" style="33" customWidth="1"/>
    <col min="1030" max="1030" width="3.81640625" style="33" customWidth="1"/>
    <col min="1031" max="1280" width="8.81640625" style="33"/>
    <col min="1281" max="1281" width="63.1796875" style="33" customWidth="1"/>
    <col min="1282" max="1282" width="5.453125" style="33" customWidth="1"/>
    <col min="1283" max="1283" width="10.81640625" style="33" customWidth="1"/>
    <col min="1284" max="1284" width="3.1796875" style="33" customWidth="1"/>
    <col min="1285" max="1285" width="11.54296875" style="33" customWidth="1"/>
    <col min="1286" max="1286" width="3.81640625" style="33" customWidth="1"/>
    <col min="1287" max="1536" width="8.81640625" style="33"/>
    <col min="1537" max="1537" width="63.1796875" style="33" customWidth="1"/>
    <col min="1538" max="1538" width="5.453125" style="33" customWidth="1"/>
    <col min="1539" max="1539" width="10.81640625" style="33" customWidth="1"/>
    <col min="1540" max="1540" width="3.1796875" style="33" customWidth="1"/>
    <col min="1541" max="1541" width="11.54296875" style="33" customWidth="1"/>
    <col min="1542" max="1542" width="3.81640625" style="33" customWidth="1"/>
    <col min="1543" max="1792" width="8.81640625" style="33"/>
    <col min="1793" max="1793" width="63.1796875" style="33" customWidth="1"/>
    <col min="1794" max="1794" width="5.453125" style="33" customWidth="1"/>
    <col min="1795" max="1795" width="10.81640625" style="33" customWidth="1"/>
    <col min="1796" max="1796" width="3.1796875" style="33" customWidth="1"/>
    <col min="1797" max="1797" width="11.54296875" style="33" customWidth="1"/>
    <col min="1798" max="1798" width="3.81640625" style="33" customWidth="1"/>
    <col min="1799" max="2048" width="8.81640625" style="33"/>
    <col min="2049" max="2049" width="63.1796875" style="33" customWidth="1"/>
    <col min="2050" max="2050" width="5.453125" style="33" customWidth="1"/>
    <col min="2051" max="2051" width="10.81640625" style="33" customWidth="1"/>
    <col min="2052" max="2052" width="3.1796875" style="33" customWidth="1"/>
    <col min="2053" max="2053" width="11.54296875" style="33" customWidth="1"/>
    <col min="2054" max="2054" width="3.81640625" style="33" customWidth="1"/>
    <col min="2055" max="2304" width="8.81640625" style="33"/>
    <col min="2305" max="2305" width="63.1796875" style="33" customWidth="1"/>
    <col min="2306" max="2306" width="5.453125" style="33" customWidth="1"/>
    <col min="2307" max="2307" width="10.81640625" style="33" customWidth="1"/>
    <col min="2308" max="2308" width="3.1796875" style="33" customWidth="1"/>
    <col min="2309" max="2309" width="11.54296875" style="33" customWidth="1"/>
    <col min="2310" max="2310" width="3.81640625" style="33" customWidth="1"/>
    <col min="2311" max="2560" width="8.81640625" style="33"/>
    <col min="2561" max="2561" width="63.1796875" style="33" customWidth="1"/>
    <col min="2562" max="2562" width="5.453125" style="33" customWidth="1"/>
    <col min="2563" max="2563" width="10.81640625" style="33" customWidth="1"/>
    <col min="2564" max="2564" width="3.1796875" style="33" customWidth="1"/>
    <col min="2565" max="2565" width="11.54296875" style="33" customWidth="1"/>
    <col min="2566" max="2566" width="3.81640625" style="33" customWidth="1"/>
    <col min="2567" max="2816" width="8.81640625" style="33"/>
    <col min="2817" max="2817" width="63.1796875" style="33" customWidth="1"/>
    <col min="2818" max="2818" width="5.453125" style="33" customWidth="1"/>
    <col min="2819" max="2819" width="10.81640625" style="33" customWidth="1"/>
    <col min="2820" max="2820" width="3.1796875" style="33" customWidth="1"/>
    <col min="2821" max="2821" width="11.54296875" style="33" customWidth="1"/>
    <col min="2822" max="2822" width="3.81640625" style="33" customWidth="1"/>
    <col min="2823" max="3072" width="8.81640625" style="33"/>
    <col min="3073" max="3073" width="63.1796875" style="33" customWidth="1"/>
    <col min="3074" max="3074" width="5.453125" style="33" customWidth="1"/>
    <col min="3075" max="3075" width="10.81640625" style="33" customWidth="1"/>
    <col min="3076" max="3076" width="3.1796875" style="33" customWidth="1"/>
    <col min="3077" max="3077" width="11.54296875" style="33" customWidth="1"/>
    <col min="3078" max="3078" width="3.81640625" style="33" customWidth="1"/>
    <col min="3079" max="3328" width="8.81640625" style="33"/>
    <col min="3329" max="3329" width="63.1796875" style="33" customWidth="1"/>
    <col min="3330" max="3330" width="5.453125" style="33" customWidth="1"/>
    <col min="3331" max="3331" width="10.81640625" style="33" customWidth="1"/>
    <col min="3332" max="3332" width="3.1796875" style="33" customWidth="1"/>
    <col min="3333" max="3333" width="11.54296875" style="33" customWidth="1"/>
    <col min="3334" max="3334" width="3.81640625" style="33" customWidth="1"/>
    <col min="3335" max="3584" width="8.81640625" style="33"/>
    <col min="3585" max="3585" width="63.1796875" style="33" customWidth="1"/>
    <col min="3586" max="3586" width="5.453125" style="33" customWidth="1"/>
    <col min="3587" max="3587" width="10.81640625" style="33" customWidth="1"/>
    <col min="3588" max="3588" width="3.1796875" style="33" customWidth="1"/>
    <col min="3589" max="3589" width="11.54296875" style="33" customWidth="1"/>
    <col min="3590" max="3590" width="3.81640625" style="33" customWidth="1"/>
    <col min="3591" max="3840" width="8.81640625" style="33"/>
    <col min="3841" max="3841" width="63.1796875" style="33" customWidth="1"/>
    <col min="3842" max="3842" width="5.453125" style="33" customWidth="1"/>
    <col min="3843" max="3843" width="10.81640625" style="33" customWidth="1"/>
    <col min="3844" max="3844" width="3.1796875" style="33" customWidth="1"/>
    <col min="3845" max="3845" width="11.54296875" style="33" customWidth="1"/>
    <col min="3846" max="3846" width="3.81640625" style="33" customWidth="1"/>
    <col min="3847" max="4096" width="8.81640625" style="33"/>
    <col min="4097" max="4097" width="63.1796875" style="33" customWidth="1"/>
    <col min="4098" max="4098" width="5.453125" style="33" customWidth="1"/>
    <col min="4099" max="4099" width="10.81640625" style="33" customWidth="1"/>
    <col min="4100" max="4100" width="3.1796875" style="33" customWidth="1"/>
    <col min="4101" max="4101" width="11.54296875" style="33" customWidth="1"/>
    <col min="4102" max="4102" width="3.81640625" style="33" customWidth="1"/>
    <col min="4103" max="4352" width="8.81640625" style="33"/>
    <col min="4353" max="4353" width="63.1796875" style="33" customWidth="1"/>
    <col min="4354" max="4354" width="5.453125" style="33" customWidth="1"/>
    <col min="4355" max="4355" width="10.81640625" style="33" customWidth="1"/>
    <col min="4356" max="4356" width="3.1796875" style="33" customWidth="1"/>
    <col min="4357" max="4357" width="11.54296875" style="33" customWidth="1"/>
    <col min="4358" max="4358" width="3.81640625" style="33" customWidth="1"/>
    <col min="4359" max="4608" width="8.81640625" style="33"/>
    <col min="4609" max="4609" width="63.1796875" style="33" customWidth="1"/>
    <col min="4610" max="4610" width="5.453125" style="33" customWidth="1"/>
    <col min="4611" max="4611" width="10.81640625" style="33" customWidth="1"/>
    <col min="4612" max="4612" width="3.1796875" style="33" customWidth="1"/>
    <col min="4613" max="4613" width="11.54296875" style="33" customWidth="1"/>
    <col min="4614" max="4614" width="3.81640625" style="33" customWidth="1"/>
    <col min="4615" max="4864" width="8.81640625" style="33"/>
    <col min="4865" max="4865" width="63.1796875" style="33" customWidth="1"/>
    <col min="4866" max="4866" width="5.453125" style="33" customWidth="1"/>
    <col min="4867" max="4867" width="10.81640625" style="33" customWidth="1"/>
    <col min="4868" max="4868" width="3.1796875" style="33" customWidth="1"/>
    <col min="4869" max="4869" width="11.54296875" style="33" customWidth="1"/>
    <col min="4870" max="4870" width="3.81640625" style="33" customWidth="1"/>
    <col min="4871" max="5120" width="8.81640625" style="33"/>
    <col min="5121" max="5121" width="63.1796875" style="33" customWidth="1"/>
    <col min="5122" max="5122" width="5.453125" style="33" customWidth="1"/>
    <col min="5123" max="5123" width="10.81640625" style="33" customWidth="1"/>
    <col min="5124" max="5124" width="3.1796875" style="33" customWidth="1"/>
    <col min="5125" max="5125" width="11.54296875" style="33" customWidth="1"/>
    <col min="5126" max="5126" width="3.81640625" style="33" customWidth="1"/>
    <col min="5127" max="5376" width="8.81640625" style="33"/>
    <col min="5377" max="5377" width="63.1796875" style="33" customWidth="1"/>
    <col min="5378" max="5378" width="5.453125" style="33" customWidth="1"/>
    <col min="5379" max="5379" width="10.81640625" style="33" customWidth="1"/>
    <col min="5380" max="5380" width="3.1796875" style="33" customWidth="1"/>
    <col min="5381" max="5381" width="11.54296875" style="33" customWidth="1"/>
    <col min="5382" max="5382" width="3.81640625" style="33" customWidth="1"/>
    <col min="5383" max="5632" width="8.81640625" style="33"/>
    <col min="5633" max="5633" width="63.1796875" style="33" customWidth="1"/>
    <col min="5634" max="5634" width="5.453125" style="33" customWidth="1"/>
    <col min="5635" max="5635" width="10.81640625" style="33" customWidth="1"/>
    <col min="5636" max="5636" width="3.1796875" style="33" customWidth="1"/>
    <col min="5637" max="5637" width="11.54296875" style="33" customWidth="1"/>
    <col min="5638" max="5638" width="3.81640625" style="33" customWidth="1"/>
    <col min="5639" max="5888" width="8.81640625" style="33"/>
    <col min="5889" max="5889" width="63.1796875" style="33" customWidth="1"/>
    <col min="5890" max="5890" width="5.453125" style="33" customWidth="1"/>
    <col min="5891" max="5891" width="10.81640625" style="33" customWidth="1"/>
    <col min="5892" max="5892" width="3.1796875" style="33" customWidth="1"/>
    <col min="5893" max="5893" width="11.54296875" style="33" customWidth="1"/>
    <col min="5894" max="5894" width="3.81640625" style="33" customWidth="1"/>
    <col min="5895" max="6144" width="8.81640625" style="33"/>
    <col min="6145" max="6145" width="63.1796875" style="33" customWidth="1"/>
    <col min="6146" max="6146" width="5.453125" style="33" customWidth="1"/>
    <col min="6147" max="6147" width="10.81640625" style="33" customWidth="1"/>
    <col min="6148" max="6148" width="3.1796875" style="33" customWidth="1"/>
    <col min="6149" max="6149" width="11.54296875" style="33" customWidth="1"/>
    <col min="6150" max="6150" width="3.81640625" style="33" customWidth="1"/>
    <col min="6151" max="6400" width="8.81640625" style="33"/>
    <col min="6401" max="6401" width="63.1796875" style="33" customWidth="1"/>
    <col min="6402" max="6402" width="5.453125" style="33" customWidth="1"/>
    <col min="6403" max="6403" width="10.81640625" style="33" customWidth="1"/>
    <col min="6404" max="6404" width="3.1796875" style="33" customWidth="1"/>
    <col min="6405" max="6405" width="11.54296875" style="33" customWidth="1"/>
    <col min="6406" max="6406" width="3.81640625" style="33" customWidth="1"/>
    <col min="6407" max="6656" width="8.81640625" style="33"/>
    <col min="6657" max="6657" width="63.1796875" style="33" customWidth="1"/>
    <col min="6658" max="6658" width="5.453125" style="33" customWidth="1"/>
    <col min="6659" max="6659" width="10.81640625" style="33" customWidth="1"/>
    <col min="6660" max="6660" width="3.1796875" style="33" customWidth="1"/>
    <col min="6661" max="6661" width="11.54296875" style="33" customWidth="1"/>
    <col min="6662" max="6662" width="3.81640625" style="33" customWidth="1"/>
    <col min="6663" max="6912" width="8.81640625" style="33"/>
    <col min="6913" max="6913" width="63.1796875" style="33" customWidth="1"/>
    <col min="6914" max="6914" width="5.453125" style="33" customWidth="1"/>
    <col min="6915" max="6915" width="10.81640625" style="33" customWidth="1"/>
    <col min="6916" max="6916" width="3.1796875" style="33" customWidth="1"/>
    <col min="6917" max="6917" width="11.54296875" style="33" customWidth="1"/>
    <col min="6918" max="6918" width="3.81640625" style="33" customWidth="1"/>
    <col min="6919" max="7168" width="8.81640625" style="33"/>
    <col min="7169" max="7169" width="63.1796875" style="33" customWidth="1"/>
    <col min="7170" max="7170" width="5.453125" style="33" customWidth="1"/>
    <col min="7171" max="7171" width="10.81640625" style="33" customWidth="1"/>
    <col min="7172" max="7172" width="3.1796875" style="33" customWidth="1"/>
    <col min="7173" max="7173" width="11.54296875" style="33" customWidth="1"/>
    <col min="7174" max="7174" width="3.81640625" style="33" customWidth="1"/>
    <col min="7175" max="7424" width="8.81640625" style="33"/>
    <col min="7425" max="7425" width="63.1796875" style="33" customWidth="1"/>
    <col min="7426" max="7426" width="5.453125" style="33" customWidth="1"/>
    <col min="7427" max="7427" width="10.81640625" style="33" customWidth="1"/>
    <col min="7428" max="7428" width="3.1796875" style="33" customWidth="1"/>
    <col min="7429" max="7429" width="11.54296875" style="33" customWidth="1"/>
    <col min="7430" max="7430" width="3.81640625" style="33" customWidth="1"/>
    <col min="7431" max="7680" width="8.81640625" style="33"/>
    <col min="7681" max="7681" width="63.1796875" style="33" customWidth="1"/>
    <col min="7682" max="7682" width="5.453125" style="33" customWidth="1"/>
    <col min="7683" max="7683" width="10.81640625" style="33" customWidth="1"/>
    <col min="7684" max="7684" width="3.1796875" style="33" customWidth="1"/>
    <col min="7685" max="7685" width="11.54296875" style="33" customWidth="1"/>
    <col min="7686" max="7686" width="3.81640625" style="33" customWidth="1"/>
    <col min="7687" max="7936" width="8.81640625" style="33"/>
    <col min="7937" max="7937" width="63.1796875" style="33" customWidth="1"/>
    <col min="7938" max="7938" width="5.453125" style="33" customWidth="1"/>
    <col min="7939" max="7939" width="10.81640625" style="33" customWidth="1"/>
    <col min="7940" max="7940" width="3.1796875" style="33" customWidth="1"/>
    <col min="7941" max="7941" width="11.54296875" style="33" customWidth="1"/>
    <col min="7942" max="7942" width="3.81640625" style="33" customWidth="1"/>
    <col min="7943" max="8192" width="8.81640625" style="33"/>
    <col min="8193" max="8193" width="63.1796875" style="33" customWidth="1"/>
    <col min="8194" max="8194" width="5.453125" style="33" customWidth="1"/>
    <col min="8195" max="8195" width="10.81640625" style="33" customWidth="1"/>
    <col min="8196" max="8196" width="3.1796875" style="33" customWidth="1"/>
    <col min="8197" max="8197" width="11.54296875" style="33" customWidth="1"/>
    <col min="8198" max="8198" width="3.81640625" style="33" customWidth="1"/>
    <col min="8199" max="8448" width="8.81640625" style="33"/>
    <col min="8449" max="8449" width="63.1796875" style="33" customWidth="1"/>
    <col min="8450" max="8450" width="5.453125" style="33" customWidth="1"/>
    <col min="8451" max="8451" width="10.81640625" style="33" customWidth="1"/>
    <col min="8452" max="8452" width="3.1796875" style="33" customWidth="1"/>
    <col min="8453" max="8453" width="11.54296875" style="33" customWidth="1"/>
    <col min="8454" max="8454" width="3.81640625" style="33" customWidth="1"/>
    <col min="8455" max="8704" width="8.81640625" style="33"/>
    <col min="8705" max="8705" width="63.1796875" style="33" customWidth="1"/>
    <col min="8706" max="8706" width="5.453125" style="33" customWidth="1"/>
    <col min="8707" max="8707" width="10.81640625" style="33" customWidth="1"/>
    <col min="8708" max="8708" width="3.1796875" style="33" customWidth="1"/>
    <col min="8709" max="8709" width="11.54296875" style="33" customWidth="1"/>
    <col min="8710" max="8710" width="3.81640625" style="33" customWidth="1"/>
    <col min="8711" max="8960" width="8.81640625" style="33"/>
    <col min="8961" max="8961" width="63.1796875" style="33" customWidth="1"/>
    <col min="8962" max="8962" width="5.453125" style="33" customWidth="1"/>
    <col min="8963" max="8963" width="10.81640625" style="33" customWidth="1"/>
    <col min="8964" max="8964" width="3.1796875" style="33" customWidth="1"/>
    <col min="8965" max="8965" width="11.54296875" style="33" customWidth="1"/>
    <col min="8966" max="8966" width="3.81640625" style="33" customWidth="1"/>
    <col min="8967" max="9216" width="8.81640625" style="33"/>
    <col min="9217" max="9217" width="63.1796875" style="33" customWidth="1"/>
    <col min="9218" max="9218" width="5.453125" style="33" customWidth="1"/>
    <col min="9219" max="9219" width="10.81640625" style="33" customWidth="1"/>
    <col min="9220" max="9220" width="3.1796875" style="33" customWidth="1"/>
    <col min="9221" max="9221" width="11.54296875" style="33" customWidth="1"/>
    <col min="9222" max="9222" width="3.81640625" style="33" customWidth="1"/>
    <col min="9223" max="9472" width="8.81640625" style="33"/>
    <col min="9473" max="9473" width="63.1796875" style="33" customWidth="1"/>
    <col min="9474" max="9474" width="5.453125" style="33" customWidth="1"/>
    <col min="9475" max="9475" width="10.81640625" style="33" customWidth="1"/>
    <col min="9476" max="9476" width="3.1796875" style="33" customWidth="1"/>
    <col min="9477" max="9477" width="11.54296875" style="33" customWidth="1"/>
    <col min="9478" max="9478" width="3.81640625" style="33" customWidth="1"/>
    <col min="9479" max="9728" width="8.81640625" style="33"/>
    <col min="9729" max="9729" width="63.1796875" style="33" customWidth="1"/>
    <col min="9730" max="9730" width="5.453125" style="33" customWidth="1"/>
    <col min="9731" max="9731" width="10.81640625" style="33" customWidth="1"/>
    <col min="9732" max="9732" width="3.1796875" style="33" customWidth="1"/>
    <col min="9733" max="9733" width="11.54296875" style="33" customWidth="1"/>
    <col min="9734" max="9734" width="3.81640625" style="33" customWidth="1"/>
    <col min="9735" max="9984" width="8.81640625" style="33"/>
    <col min="9985" max="9985" width="63.1796875" style="33" customWidth="1"/>
    <col min="9986" max="9986" width="5.453125" style="33" customWidth="1"/>
    <col min="9987" max="9987" width="10.81640625" style="33" customWidth="1"/>
    <col min="9988" max="9988" width="3.1796875" style="33" customWidth="1"/>
    <col min="9989" max="9989" width="11.54296875" style="33" customWidth="1"/>
    <col min="9990" max="9990" width="3.81640625" style="33" customWidth="1"/>
    <col min="9991" max="10240" width="8.81640625" style="33"/>
    <col min="10241" max="10241" width="63.1796875" style="33" customWidth="1"/>
    <col min="10242" max="10242" width="5.453125" style="33" customWidth="1"/>
    <col min="10243" max="10243" width="10.81640625" style="33" customWidth="1"/>
    <col min="10244" max="10244" width="3.1796875" style="33" customWidth="1"/>
    <col min="10245" max="10245" width="11.54296875" style="33" customWidth="1"/>
    <col min="10246" max="10246" width="3.81640625" style="33" customWidth="1"/>
    <col min="10247" max="10496" width="8.81640625" style="33"/>
    <col min="10497" max="10497" width="63.1796875" style="33" customWidth="1"/>
    <col min="10498" max="10498" width="5.453125" style="33" customWidth="1"/>
    <col min="10499" max="10499" width="10.81640625" style="33" customWidth="1"/>
    <col min="10500" max="10500" width="3.1796875" style="33" customWidth="1"/>
    <col min="10501" max="10501" width="11.54296875" style="33" customWidth="1"/>
    <col min="10502" max="10502" width="3.81640625" style="33" customWidth="1"/>
    <col min="10503" max="10752" width="8.81640625" style="33"/>
    <col min="10753" max="10753" width="63.1796875" style="33" customWidth="1"/>
    <col min="10754" max="10754" width="5.453125" style="33" customWidth="1"/>
    <col min="10755" max="10755" width="10.81640625" style="33" customWidth="1"/>
    <col min="10756" max="10756" width="3.1796875" style="33" customWidth="1"/>
    <col min="10757" max="10757" width="11.54296875" style="33" customWidth="1"/>
    <col min="10758" max="10758" width="3.81640625" style="33" customWidth="1"/>
    <col min="10759" max="11008" width="8.81640625" style="33"/>
    <col min="11009" max="11009" width="63.1796875" style="33" customWidth="1"/>
    <col min="11010" max="11010" width="5.453125" style="33" customWidth="1"/>
    <col min="11011" max="11011" width="10.81640625" style="33" customWidth="1"/>
    <col min="11012" max="11012" width="3.1796875" style="33" customWidth="1"/>
    <col min="11013" max="11013" width="11.54296875" style="33" customWidth="1"/>
    <col min="11014" max="11014" width="3.81640625" style="33" customWidth="1"/>
    <col min="11015" max="11264" width="8.81640625" style="33"/>
    <col min="11265" max="11265" width="63.1796875" style="33" customWidth="1"/>
    <col min="11266" max="11266" width="5.453125" style="33" customWidth="1"/>
    <col min="11267" max="11267" width="10.81640625" style="33" customWidth="1"/>
    <col min="11268" max="11268" width="3.1796875" style="33" customWidth="1"/>
    <col min="11269" max="11269" width="11.54296875" style="33" customWidth="1"/>
    <col min="11270" max="11270" width="3.81640625" style="33" customWidth="1"/>
    <col min="11271" max="11520" width="8.81640625" style="33"/>
    <col min="11521" max="11521" width="63.1796875" style="33" customWidth="1"/>
    <col min="11522" max="11522" width="5.453125" style="33" customWidth="1"/>
    <col min="11523" max="11523" width="10.81640625" style="33" customWidth="1"/>
    <col min="11524" max="11524" width="3.1796875" style="33" customWidth="1"/>
    <col min="11525" max="11525" width="11.54296875" style="33" customWidth="1"/>
    <col min="11526" max="11526" width="3.81640625" style="33" customWidth="1"/>
    <col min="11527" max="11776" width="8.81640625" style="33"/>
    <col min="11777" max="11777" width="63.1796875" style="33" customWidth="1"/>
    <col min="11778" max="11778" width="5.453125" style="33" customWidth="1"/>
    <col min="11779" max="11779" width="10.81640625" style="33" customWidth="1"/>
    <col min="11780" max="11780" width="3.1796875" style="33" customWidth="1"/>
    <col min="11781" max="11781" width="11.54296875" style="33" customWidth="1"/>
    <col min="11782" max="11782" width="3.81640625" style="33" customWidth="1"/>
    <col min="11783" max="12032" width="8.81640625" style="33"/>
    <col min="12033" max="12033" width="63.1796875" style="33" customWidth="1"/>
    <col min="12034" max="12034" width="5.453125" style="33" customWidth="1"/>
    <col min="12035" max="12035" width="10.81640625" style="33" customWidth="1"/>
    <col min="12036" max="12036" width="3.1796875" style="33" customWidth="1"/>
    <col min="12037" max="12037" width="11.54296875" style="33" customWidth="1"/>
    <col min="12038" max="12038" width="3.81640625" style="33" customWidth="1"/>
    <col min="12039" max="12288" width="8.81640625" style="33"/>
    <col min="12289" max="12289" width="63.1796875" style="33" customWidth="1"/>
    <col min="12290" max="12290" width="5.453125" style="33" customWidth="1"/>
    <col min="12291" max="12291" width="10.81640625" style="33" customWidth="1"/>
    <col min="12292" max="12292" width="3.1796875" style="33" customWidth="1"/>
    <col min="12293" max="12293" width="11.54296875" style="33" customWidth="1"/>
    <col min="12294" max="12294" width="3.81640625" style="33" customWidth="1"/>
    <col min="12295" max="12544" width="8.81640625" style="33"/>
    <col min="12545" max="12545" width="63.1796875" style="33" customWidth="1"/>
    <col min="12546" max="12546" width="5.453125" style="33" customWidth="1"/>
    <col min="12547" max="12547" width="10.81640625" style="33" customWidth="1"/>
    <col min="12548" max="12548" width="3.1796875" style="33" customWidth="1"/>
    <col min="12549" max="12549" width="11.54296875" style="33" customWidth="1"/>
    <col min="12550" max="12550" width="3.81640625" style="33" customWidth="1"/>
    <col min="12551" max="12800" width="8.81640625" style="33"/>
    <col min="12801" max="12801" width="63.1796875" style="33" customWidth="1"/>
    <col min="12802" max="12802" width="5.453125" style="33" customWidth="1"/>
    <col min="12803" max="12803" width="10.81640625" style="33" customWidth="1"/>
    <col min="12804" max="12804" width="3.1796875" style="33" customWidth="1"/>
    <col min="12805" max="12805" width="11.54296875" style="33" customWidth="1"/>
    <col min="12806" max="12806" width="3.81640625" style="33" customWidth="1"/>
    <col min="12807" max="13056" width="8.81640625" style="33"/>
    <col min="13057" max="13057" width="63.1796875" style="33" customWidth="1"/>
    <col min="13058" max="13058" width="5.453125" style="33" customWidth="1"/>
    <col min="13059" max="13059" width="10.81640625" style="33" customWidth="1"/>
    <col min="13060" max="13060" width="3.1796875" style="33" customWidth="1"/>
    <col min="13061" max="13061" width="11.54296875" style="33" customWidth="1"/>
    <col min="13062" max="13062" width="3.81640625" style="33" customWidth="1"/>
    <col min="13063" max="13312" width="8.81640625" style="33"/>
    <col min="13313" max="13313" width="63.1796875" style="33" customWidth="1"/>
    <col min="13314" max="13314" width="5.453125" style="33" customWidth="1"/>
    <col min="13315" max="13315" width="10.81640625" style="33" customWidth="1"/>
    <col min="13316" max="13316" width="3.1796875" style="33" customWidth="1"/>
    <col min="13317" max="13317" width="11.54296875" style="33" customWidth="1"/>
    <col min="13318" max="13318" width="3.81640625" style="33" customWidth="1"/>
    <col min="13319" max="13568" width="8.81640625" style="33"/>
    <col min="13569" max="13569" width="63.1796875" style="33" customWidth="1"/>
    <col min="13570" max="13570" width="5.453125" style="33" customWidth="1"/>
    <col min="13571" max="13571" width="10.81640625" style="33" customWidth="1"/>
    <col min="13572" max="13572" width="3.1796875" style="33" customWidth="1"/>
    <col min="13573" max="13573" width="11.54296875" style="33" customWidth="1"/>
    <col min="13574" max="13574" width="3.81640625" style="33" customWidth="1"/>
    <col min="13575" max="13824" width="8.81640625" style="33"/>
    <col min="13825" max="13825" width="63.1796875" style="33" customWidth="1"/>
    <col min="13826" max="13826" width="5.453125" style="33" customWidth="1"/>
    <col min="13827" max="13827" width="10.81640625" style="33" customWidth="1"/>
    <col min="13828" max="13828" width="3.1796875" style="33" customWidth="1"/>
    <col min="13829" max="13829" width="11.54296875" style="33" customWidth="1"/>
    <col min="13830" max="13830" width="3.81640625" style="33" customWidth="1"/>
    <col min="13831" max="14080" width="8.81640625" style="33"/>
    <col min="14081" max="14081" width="63.1796875" style="33" customWidth="1"/>
    <col min="14082" max="14082" width="5.453125" style="33" customWidth="1"/>
    <col min="14083" max="14083" width="10.81640625" style="33" customWidth="1"/>
    <col min="14084" max="14084" width="3.1796875" style="33" customWidth="1"/>
    <col min="14085" max="14085" width="11.54296875" style="33" customWidth="1"/>
    <col min="14086" max="14086" width="3.81640625" style="33" customWidth="1"/>
    <col min="14087" max="14336" width="8.81640625" style="33"/>
    <col min="14337" max="14337" width="63.1796875" style="33" customWidth="1"/>
    <col min="14338" max="14338" width="5.453125" style="33" customWidth="1"/>
    <col min="14339" max="14339" width="10.81640625" style="33" customWidth="1"/>
    <col min="14340" max="14340" width="3.1796875" style="33" customWidth="1"/>
    <col min="14341" max="14341" width="11.54296875" style="33" customWidth="1"/>
    <col min="14342" max="14342" width="3.81640625" style="33" customWidth="1"/>
    <col min="14343" max="14592" width="8.81640625" style="33"/>
    <col min="14593" max="14593" width="63.1796875" style="33" customWidth="1"/>
    <col min="14594" max="14594" width="5.453125" style="33" customWidth="1"/>
    <col min="14595" max="14595" width="10.81640625" style="33" customWidth="1"/>
    <col min="14596" max="14596" width="3.1796875" style="33" customWidth="1"/>
    <col min="14597" max="14597" width="11.54296875" style="33" customWidth="1"/>
    <col min="14598" max="14598" width="3.81640625" style="33" customWidth="1"/>
    <col min="14599" max="14848" width="8.81640625" style="33"/>
    <col min="14849" max="14849" width="63.1796875" style="33" customWidth="1"/>
    <col min="14850" max="14850" width="5.453125" style="33" customWidth="1"/>
    <col min="14851" max="14851" width="10.81640625" style="33" customWidth="1"/>
    <col min="14852" max="14852" width="3.1796875" style="33" customWidth="1"/>
    <col min="14853" max="14853" width="11.54296875" style="33" customWidth="1"/>
    <col min="14854" max="14854" width="3.81640625" style="33" customWidth="1"/>
    <col min="14855" max="15104" width="8.81640625" style="33"/>
    <col min="15105" max="15105" width="63.1796875" style="33" customWidth="1"/>
    <col min="15106" max="15106" width="5.453125" style="33" customWidth="1"/>
    <col min="15107" max="15107" width="10.81640625" style="33" customWidth="1"/>
    <col min="15108" max="15108" width="3.1796875" style="33" customWidth="1"/>
    <col min="15109" max="15109" width="11.54296875" style="33" customWidth="1"/>
    <col min="15110" max="15110" width="3.81640625" style="33" customWidth="1"/>
    <col min="15111" max="15360" width="8.81640625" style="33"/>
    <col min="15361" max="15361" width="63.1796875" style="33" customWidth="1"/>
    <col min="15362" max="15362" width="5.453125" style="33" customWidth="1"/>
    <col min="15363" max="15363" width="10.81640625" style="33" customWidth="1"/>
    <col min="15364" max="15364" width="3.1796875" style="33" customWidth="1"/>
    <col min="15365" max="15365" width="11.54296875" style="33" customWidth="1"/>
    <col min="15366" max="15366" width="3.81640625" style="33" customWidth="1"/>
    <col min="15367" max="15616" width="8.81640625" style="33"/>
    <col min="15617" max="15617" width="63.1796875" style="33" customWidth="1"/>
    <col min="15618" max="15618" width="5.453125" style="33" customWidth="1"/>
    <col min="15619" max="15619" width="10.81640625" style="33" customWidth="1"/>
    <col min="15620" max="15620" width="3.1796875" style="33" customWidth="1"/>
    <col min="15621" max="15621" width="11.54296875" style="33" customWidth="1"/>
    <col min="15622" max="15622" width="3.81640625" style="33" customWidth="1"/>
    <col min="15623" max="15872" width="8.81640625" style="33"/>
    <col min="15873" max="15873" width="63.1796875" style="33" customWidth="1"/>
    <col min="15874" max="15874" width="5.453125" style="33" customWidth="1"/>
    <col min="15875" max="15875" width="10.81640625" style="33" customWidth="1"/>
    <col min="15876" max="15876" width="3.1796875" style="33" customWidth="1"/>
    <col min="15877" max="15877" width="11.54296875" style="33" customWidth="1"/>
    <col min="15878" max="15878" width="3.81640625" style="33" customWidth="1"/>
    <col min="15879" max="16128" width="8.81640625" style="33"/>
    <col min="16129" max="16129" width="63.1796875" style="33" customWidth="1"/>
    <col min="16130" max="16130" width="5.453125" style="33" customWidth="1"/>
    <col min="16131" max="16131" width="10.81640625" style="33" customWidth="1"/>
    <col min="16132" max="16132" width="3.1796875" style="33" customWidth="1"/>
    <col min="16133" max="16133" width="11.54296875" style="33" customWidth="1"/>
    <col min="16134" max="16134" width="3.81640625" style="33" customWidth="1"/>
    <col min="16135" max="16384" width="8.81640625" style="33"/>
  </cols>
  <sheetData>
    <row r="1" spans="1:8">
      <c r="A1" s="33" t="s">
        <v>570</v>
      </c>
    </row>
    <row r="2" spans="1:8">
      <c r="A2" s="33" t="s">
        <v>571</v>
      </c>
    </row>
    <row r="3" spans="1:8" ht="12" customHeight="1"/>
    <row r="4" spans="1:8">
      <c r="A4" s="33" t="s">
        <v>1901</v>
      </c>
    </row>
    <row r="5" spans="1:8">
      <c r="A5" s="33" t="s">
        <v>1902</v>
      </c>
    </row>
    <row r="6" spans="1:8" ht="12" customHeight="1" thickBot="1">
      <c r="A6" s="142"/>
      <c r="B6" s="142"/>
      <c r="C6" s="142"/>
      <c r="D6" s="142"/>
      <c r="E6" s="900"/>
      <c r="F6" s="900"/>
    </row>
    <row r="7" spans="1:8">
      <c r="A7" s="49"/>
      <c r="B7" s="49"/>
      <c r="C7" s="49"/>
      <c r="D7" s="49"/>
      <c r="E7" s="901"/>
      <c r="F7" s="901"/>
    </row>
    <row r="8" spans="1:8">
      <c r="A8" s="33" t="s">
        <v>1326</v>
      </c>
      <c r="C8" s="1142" t="s">
        <v>1327</v>
      </c>
      <c r="D8" s="1142"/>
      <c r="E8" s="1142"/>
      <c r="F8" s="49"/>
    </row>
    <row r="9" spans="1:8">
      <c r="A9" s="33" t="s">
        <v>1328</v>
      </c>
      <c r="C9" s="1170" t="s">
        <v>1329</v>
      </c>
      <c r="D9" s="1170"/>
      <c r="E9" s="1170"/>
      <c r="F9" s="49"/>
    </row>
    <row r="10" spans="1:8">
      <c r="C10" s="468" t="s">
        <v>1330</v>
      </c>
      <c r="D10" s="472"/>
      <c r="E10" s="902" t="s">
        <v>1331</v>
      </c>
      <c r="F10" s="49"/>
    </row>
    <row r="11" spans="1:8" ht="13" thickBot="1">
      <c r="A11" s="142"/>
      <c r="B11" s="142"/>
      <c r="C11" s="142"/>
      <c r="D11" s="142"/>
      <c r="E11" s="900"/>
      <c r="F11" s="900"/>
    </row>
    <row r="12" spans="1:8" ht="12" customHeight="1">
      <c r="A12" s="49"/>
      <c r="B12" s="49"/>
      <c r="C12" s="193"/>
      <c r="D12" s="49"/>
      <c r="E12" s="901"/>
      <c r="F12" s="59"/>
      <c r="G12" s="378"/>
      <c r="H12" s="378"/>
    </row>
    <row r="13" spans="1:8" ht="15.75" customHeight="1">
      <c r="A13" s="59" t="s">
        <v>1332</v>
      </c>
      <c r="B13" s="49"/>
      <c r="C13" s="425">
        <f>C15+C45</f>
        <v>324010</v>
      </c>
      <c r="D13" s="59"/>
      <c r="E13" s="424">
        <f>E15+E45</f>
        <v>100</v>
      </c>
      <c r="F13" s="59"/>
      <c r="G13" s="378"/>
      <c r="H13" s="378"/>
    </row>
    <row r="14" spans="1:8" ht="12" customHeight="1">
      <c r="A14" s="49"/>
      <c r="B14" s="49"/>
      <c r="C14" s="193"/>
      <c r="D14" s="49"/>
      <c r="E14" s="899" t="str">
        <f>IF($A14&lt;&gt;0,C14/$C$13*100,"")</f>
        <v/>
      </c>
      <c r="F14" s="59"/>
      <c r="G14" s="378"/>
      <c r="H14" s="378"/>
    </row>
    <row r="15" spans="1:8" ht="13.5" customHeight="1">
      <c r="A15" s="47" t="s">
        <v>1333</v>
      </c>
      <c r="C15" s="429">
        <f>SUM(C17:C43)</f>
        <v>84556</v>
      </c>
      <c r="E15" s="200">
        <f t="shared" ref="E15:E58" si="0">IF($A15&lt;&gt;0,C15/$C$13*100,"")</f>
        <v>26.096725409709578</v>
      </c>
      <c r="F15" s="49"/>
      <c r="G15" s="781"/>
      <c r="H15" s="781"/>
    </row>
    <row r="16" spans="1:8" ht="5.25" customHeight="1">
      <c r="C16" s="398"/>
      <c r="E16" s="899" t="str">
        <f t="shared" si="0"/>
        <v/>
      </c>
      <c r="F16" s="49"/>
      <c r="G16" s="781"/>
      <c r="H16" s="781"/>
    </row>
    <row r="17" spans="1:8">
      <c r="A17" s="14" t="s">
        <v>1334</v>
      </c>
      <c r="C17" s="411">
        <v>23711</v>
      </c>
      <c r="E17" s="75">
        <f t="shared" si="0"/>
        <v>7.3179840128391103</v>
      </c>
      <c r="F17" s="49"/>
      <c r="G17" s="781"/>
      <c r="H17" s="781"/>
    </row>
    <row r="18" spans="1:8" ht="7" hidden="1" customHeight="1">
      <c r="A18" s="14"/>
      <c r="C18" s="411"/>
      <c r="E18" s="75" t="str">
        <f t="shared" si="0"/>
        <v/>
      </c>
      <c r="F18" s="49"/>
      <c r="G18" s="781"/>
      <c r="H18" s="781"/>
    </row>
    <row r="19" spans="1:8" ht="14.15" hidden="1" customHeight="1">
      <c r="A19" s="14" t="s">
        <v>1335</v>
      </c>
      <c r="C19" s="411"/>
      <c r="E19" s="75">
        <f t="shared" si="0"/>
        <v>0</v>
      </c>
      <c r="F19" s="49"/>
      <c r="G19" s="781"/>
      <c r="H19" s="781"/>
    </row>
    <row r="20" spans="1:8" ht="6" customHeight="1">
      <c r="A20" s="14"/>
      <c r="C20" s="145"/>
      <c r="E20" s="75" t="str">
        <f t="shared" si="0"/>
        <v/>
      </c>
      <c r="F20" s="49"/>
      <c r="G20" s="49"/>
      <c r="H20" s="781"/>
    </row>
    <row r="21" spans="1:8" ht="12.75" customHeight="1">
      <c r="A21" s="14" t="s">
        <v>1503</v>
      </c>
      <c r="C21" s="145"/>
      <c r="E21" s="75">
        <f t="shared" si="0"/>
        <v>0</v>
      </c>
      <c r="F21" s="49"/>
      <c r="G21" s="49"/>
      <c r="H21" s="781"/>
    </row>
    <row r="22" spans="1:8" ht="6" customHeight="1">
      <c r="A22" s="14"/>
      <c r="C22" s="145"/>
      <c r="E22" s="75" t="str">
        <f t="shared" si="0"/>
        <v/>
      </c>
      <c r="F22" s="49"/>
      <c r="G22" s="49"/>
      <c r="H22" s="781"/>
    </row>
    <row r="23" spans="1:8">
      <c r="A23" s="14" t="s">
        <v>1336</v>
      </c>
      <c r="C23" s="145">
        <v>3453</v>
      </c>
      <c r="E23" s="75">
        <f t="shared" si="0"/>
        <v>1.0657078485231937</v>
      </c>
      <c r="F23" s="49"/>
      <c r="G23" s="49"/>
      <c r="H23" s="781"/>
    </row>
    <row r="24" spans="1:8" ht="6" customHeight="1">
      <c r="A24" s="14"/>
      <c r="C24" s="145"/>
      <c r="E24" s="75" t="str">
        <f t="shared" si="0"/>
        <v/>
      </c>
      <c r="F24" s="49"/>
      <c r="G24" s="49"/>
      <c r="H24" s="781"/>
    </row>
    <row r="25" spans="1:8">
      <c r="A25" s="14" t="s">
        <v>1903</v>
      </c>
      <c r="C25" s="145"/>
      <c r="E25" s="75">
        <f t="shared" si="0"/>
        <v>0</v>
      </c>
      <c r="F25" s="49"/>
      <c r="G25" s="49"/>
      <c r="H25" s="781"/>
    </row>
    <row r="26" spans="1:8" ht="7" customHeight="1">
      <c r="A26" s="14"/>
      <c r="C26" s="411"/>
      <c r="E26" s="75" t="str">
        <f t="shared" si="0"/>
        <v/>
      </c>
      <c r="F26" s="49"/>
      <c r="G26" s="781"/>
      <c r="H26" s="781"/>
    </row>
    <row r="27" spans="1:8">
      <c r="A27" s="14" t="s">
        <v>1337</v>
      </c>
      <c r="C27" s="411">
        <v>2464</v>
      </c>
      <c r="E27" s="75">
        <f t="shared" si="0"/>
        <v>0.76047035585321443</v>
      </c>
    </row>
    <row r="28" spans="1:8" ht="7" customHeight="1">
      <c r="A28" s="14"/>
      <c r="C28" s="411"/>
      <c r="E28" s="75" t="str">
        <f t="shared" si="0"/>
        <v/>
      </c>
    </row>
    <row r="29" spans="1:8" ht="14.25" customHeight="1">
      <c r="A29" s="14" t="s">
        <v>1338</v>
      </c>
      <c r="C29" s="411">
        <v>704</v>
      </c>
      <c r="E29" s="75">
        <f t="shared" si="0"/>
        <v>0.21727724452948985</v>
      </c>
    </row>
    <row r="30" spans="1:8" ht="4.5" customHeight="1">
      <c r="A30" s="14"/>
      <c r="C30" s="411"/>
      <c r="E30" s="75" t="str">
        <f t="shared" si="0"/>
        <v/>
      </c>
    </row>
    <row r="31" spans="1:8" hidden="1">
      <c r="A31" s="14" t="s">
        <v>1339</v>
      </c>
      <c r="C31" s="411"/>
      <c r="E31" s="75">
        <f t="shared" si="0"/>
        <v>0</v>
      </c>
    </row>
    <row r="32" spans="1:8" ht="7" hidden="1" customHeight="1">
      <c r="A32" s="14"/>
      <c r="C32" s="411"/>
      <c r="E32" s="75" t="str">
        <f t="shared" si="0"/>
        <v/>
      </c>
    </row>
    <row r="33" spans="1:8">
      <c r="A33" s="14" t="s">
        <v>1340</v>
      </c>
      <c r="C33" s="145">
        <v>532</v>
      </c>
      <c r="E33" s="75">
        <f t="shared" si="0"/>
        <v>0.16419246319558037</v>
      </c>
      <c r="F33" s="49"/>
      <c r="G33" s="49"/>
      <c r="H33" s="781"/>
    </row>
    <row r="34" spans="1:8" ht="7" customHeight="1">
      <c r="A34" s="14"/>
      <c r="C34" s="145"/>
      <c r="E34" s="75" t="str">
        <f t="shared" si="0"/>
        <v/>
      </c>
      <c r="F34" s="49"/>
      <c r="G34" s="49"/>
      <c r="H34" s="781"/>
    </row>
    <row r="35" spans="1:8" ht="25" hidden="1">
      <c r="A35" s="470" t="s">
        <v>1341</v>
      </c>
      <c r="C35" s="411"/>
      <c r="E35" s="75">
        <f t="shared" si="0"/>
        <v>0</v>
      </c>
    </row>
    <row r="36" spans="1:8" ht="7" hidden="1" customHeight="1">
      <c r="A36" s="14"/>
      <c r="C36" s="411"/>
      <c r="E36" s="75" t="str">
        <f t="shared" si="0"/>
        <v/>
      </c>
    </row>
    <row r="37" spans="1:8">
      <c r="A37" s="14" t="s">
        <v>1342</v>
      </c>
      <c r="C37" s="411">
        <v>3034</v>
      </c>
      <c r="E37" s="75">
        <f t="shared" si="0"/>
        <v>0.93639085213419337</v>
      </c>
    </row>
    <row r="38" spans="1:8" ht="7" customHeight="1">
      <c r="A38" s="14"/>
      <c r="C38" s="411"/>
      <c r="E38" s="75" t="str">
        <f t="shared" si="0"/>
        <v/>
      </c>
    </row>
    <row r="39" spans="1:8">
      <c r="A39" s="903" t="s">
        <v>1343</v>
      </c>
      <c r="C39" s="411">
        <v>49728</v>
      </c>
      <c r="E39" s="75">
        <f t="shared" si="0"/>
        <v>15.347674454492143</v>
      </c>
    </row>
    <row r="40" spans="1:8" ht="5.25" customHeight="1">
      <c r="A40" s="903"/>
      <c r="C40" s="411"/>
      <c r="E40" s="75" t="str">
        <f t="shared" si="0"/>
        <v/>
      </c>
    </row>
    <row r="41" spans="1:8">
      <c r="A41" s="903" t="s">
        <v>1344</v>
      </c>
      <c r="C41" s="411">
        <v>930</v>
      </c>
      <c r="E41" s="75">
        <f t="shared" si="0"/>
        <v>0.28702817814264991</v>
      </c>
    </row>
    <row r="42" spans="1:8" ht="8.25" customHeight="1">
      <c r="A42" s="903"/>
      <c r="C42" s="398"/>
      <c r="E42" s="75" t="str">
        <f t="shared" si="0"/>
        <v/>
      </c>
    </row>
    <row r="43" spans="1:8" ht="31.5" hidden="1" customHeight="1">
      <c r="A43" s="903" t="s">
        <v>1345</v>
      </c>
      <c r="C43" s="398"/>
      <c r="E43" s="75">
        <f t="shared" si="0"/>
        <v>0</v>
      </c>
    </row>
    <row r="44" spans="1:8" ht="7" hidden="1" customHeight="1">
      <c r="A44" s="14"/>
      <c r="C44" s="398"/>
      <c r="E44" s="75" t="str">
        <f t="shared" si="0"/>
        <v/>
      </c>
    </row>
    <row r="45" spans="1:8" ht="12.75" customHeight="1">
      <c r="A45" s="17" t="s">
        <v>1346</v>
      </c>
      <c r="C45" s="429">
        <f>SUM(C49:C58)</f>
        <v>239454</v>
      </c>
      <c r="E45" s="75">
        <f t="shared" si="0"/>
        <v>73.903274590290422</v>
      </c>
    </row>
    <row r="46" spans="1:8" ht="6.75" customHeight="1">
      <c r="A46" s="14"/>
      <c r="C46" s="398"/>
      <c r="E46" s="75" t="str">
        <f t="shared" si="0"/>
        <v/>
      </c>
    </row>
    <row r="47" spans="1:8">
      <c r="A47" s="904" t="s">
        <v>1347</v>
      </c>
      <c r="C47" s="398">
        <v>3036</v>
      </c>
      <c r="E47" s="75">
        <f t="shared" si="0"/>
        <v>0.9370081170334249</v>
      </c>
    </row>
    <row r="48" spans="1:8" ht="6.75" customHeight="1">
      <c r="A48" s="14"/>
      <c r="C48" s="398"/>
      <c r="E48" s="75" t="str">
        <f t="shared" si="0"/>
        <v/>
      </c>
    </row>
    <row r="49" spans="1:6" ht="13">
      <c r="A49" s="904" t="s">
        <v>1904</v>
      </c>
      <c r="C49" s="398">
        <v>2433</v>
      </c>
      <c r="E49" s="200">
        <f t="shared" si="0"/>
        <v>0.75090274991512607</v>
      </c>
    </row>
    <row r="50" spans="1:6" ht="6.75" customHeight="1">
      <c r="A50" s="904"/>
      <c r="C50" s="398"/>
      <c r="E50" s="75" t="str">
        <f t="shared" si="0"/>
        <v/>
      </c>
    </row>
    <row r="51" spans="1:6">
      <c r="A51" s="904" t="s">
        <v>1348</v>
      </c>
      <c r="C51" s="398">
        <v>3525</v>
      </c>
      <c r="E51" s="75">
        <f t="shared" si="0"/>
        <v>1.0879293848955278</v>
      </c>
    </row>
    <row r="52" spans="1:6" ht="7" customHeight="1">
      <c r="A52" s="14"/>
      <c r="C52" s="398"/>
      <c r="E52" s="75" t="str">
        <f t="shared" si="0"/>
        <v/>
      </c>
    </row>
    <row r="53" spans="1:6">
      <c r="A53" s="14" t="s">
        <v>1905</v>
      </c>
      <c r="C53" s="398">
        <v>31738</v>
      </c>
      <c r="E53" s="75">
        <f t="shared" si="0"/>
        <v>9.7953766859047562</v>
      </c>
    </row>
    <row r="54" spans="1:6" ht="7" customHeight="1">
      <c r="A54" s="14"/>
      <c r="C54" s="398"/>
      <c r="E54" s="75" t="str">
        <f t="shared" si="0"/>
        <v/>
      </c>
    </row>
    <row r="55" spans="1:6">
      <c r="A55" s="14" t="s">
        <v>1906</v>
      </c>
      <c r="C55" s="398">
        <v>197732</v>
      </c>
      <c r="E55" s="75">
        <f t="shared" si="0"/>
        <v>61.026511527421988</v>
      </c>
    </row>
    <row r="56" spans="1:6" ht="7" customHeight="1">
      <c r="A56" s="14"/>
      <c r="C56" s="398"/>
      <c r="E56" s="75" t="str">
        <f t="shared" si="0"/>
        <v/>
      </c>
    </row>
    <row r="57" spans="1:6">
      <c r="A57" s="14" t="s">
        <v>1349</v>
      </c>
      <c r="C57" s="398">
        <v>4026</v>
      </c>
      <c r="E57" s="75">
        <f t="shared" si="0"/>
        <v>1.24255424215302</v>
      </c>
    </row>
    <row r="58" spans="1:6" ht="7" customHeight="1">
      <c r="A58" s="14"/>
      <c r="C58" s="398"/>
      <c r="E58" s="75" t="str">
        <f t="shared" si="0"/>
        <v/>
      </c>
    </row>
    <row r="59" spans="1:6" ht="12" customHeight="1" thickBot="1">
      <c r="F59" s="900"/>
    </row>
    <row r="60" spans="1:6" ht="9.75" customHeight="1">
      <c r="A60" s="131"/>
      <c r="B60" s="131"/>
      <c r="C60" s="131"/>
      <c r="D60" s="131"/>
      <c r="E60" s="905"/>
    </row>
    <row r="61" spans="1:6" ht="12" customHeight="1">
      <c r="A61" s="49" t="s">
        <v>1350</v>
      </c>
      <c r="B61" s="49"/>
      <c r="C61" s="49"/>
      <c r="D61" s="49"/>
      <c r="E61" s="901"/>
    </row>
    <row r="62" spans="1:6" ht="7" customHeight="1">
      <c r="A62" s="49"/>
      <c r="B62" s="49"/>
      <c r="C62" s="49"/>
      <c r="D62" s="49"/>
      <c r="E62" s="901"/>
    </row>
    <row r="63" spans="1:6" ht="12" customHeight="1">
      <c r="A63" s="49" t="s">
        <v>1907</v>
      </c>
      <c r="B63" s="49"/>
      <c r="C63" s="49"/>
      <c r="D63" s="49"/>
      <c r="E63" s="901"/>
    </row>
    <row r="64" spans="1:6" ht="15.65" customHeight="1">
      <c r="A64" s="49" t="s">
        <v>1908</v>
      </c>
      <c r="B64" s="49"/>
      <c r="C64" s="49"/>
      <c r="D64" s="49"/>
      <c r="E64" s="901"/>
    </row>
    <row r="65" spans="1:5" ht="10.5" customHeight="1">
      <c r="A65" s="49"/>
      <c r="B65" s="49"/>
      <c r="C65" s="49"/>
      <c r="D65" s="49"/>
      <c r="E65" s="901"/>
    </row>
    <row r="66" spans="1:5">
      <c r="A66" s="33" t="s">
        <v>1351</v>
      </c>
    </row>
    <row r="67" spans="1:5">
      <c r="A67" s="33" t="s">
        <v>437</v>
      </c>
    </row>
  </sheetData>
  <mergeCells count="2">
    <mergeCell ref="C8:E8"/>
    <mergeCell ref="C9:E9"/>
  </mergeCell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theme="4" tint="-0.249977111117893"/>
  </sheetPr>
  <dimension ref="A1:G66"/>
  <sheetViews>
    <sheetView workbookViewId="0">
      <selection activeCell="A4" sqref="A4"/>
    </sheetView>
  </sheetViews>
  <sheetFormatPr baseColWidth="10" defaultRowHeight="14"/>
  <cols>
    <col min="1" max="1" width="70.453125" style="884" customWidth="1"/>
    <col min="2" max="2" width="3.1796875" style="884" customWidth="1"/>
    <col min="3" max="3" width="10.81640625" style="884"/>
    <col min="4" max="4" width="3.81640625" style="884" customWidth="1"/>
    <col min="5" max="5" width="10.81640625" style="884"/>
    <col min="6" max="6" width="2.54296875" style="884" customWidth="1"/>
    <col min="7" max="256" width="10.81640625" style="884"/>
    <col min="257" max="257" width="70.453125" style="884" customWidth="1"/>
    <col min="258" max="258" width="3.1796875" style="884" customWidth="1"/>
    <col min="259" max="259" width="10.81640625" style="884"/>
    <col min="260" max="260" width="3.81640625" style="884" customWidth="1"/>
    <col min="261" max="261" width="10.81640625" style="884"/>
    <col min="262" max="262" width="2.54296875" style="884" customWidth="1"/>
    <col min="263" max="512" width="10.81640625" style="884"/>
    <col min="513" max="513" width="70.453125" style="884" customWidth="1"/>
    <col min="514" max="514" width="3.1796875" style="884" customWidth="1"/>
    <col min="515" max="515" width="10.81640625" style="884"/>
    <col min="516" max="516" width="3.81640625" style="884" customWidth="1"/>
    <col min="517" max="517" width="10.81640625" style="884"/>
    <col min="518" max="518" width="2.54296875" style="884" customWidth="1"/>
    <col min="519" max="768" width="10.81640625" style="884"/>
    <col min="769" max="769" width="70.453125" style="884" customWidth="1"/>
    <col min="770" max="770" width="3.1796875" style="884" customWidth="1"/>
    <col min="771" max="771" width="10.81640625" style="884"/>
    <col min="772" max="772" width="3.81640625" style="884" customWidth="1"/>
    <col min="773" max="773" width="10.81640625" style="884"/>
    <col min="774" max="774" width="2.54296875" style="884" customWidth="1"/>
    <col min="775" max="1024" width="10.81640625" style="884"/>
    <col min="1025" max="1025" width="70.453125" style="884" customWidth="1"/>
    <col min="1026" max="1026" width="3.1796875" style="884" customWidth="1"/>
    <col min="1027" max="1027" width="10.81640625" style="884"/>
    <col min="1028" max="1028" width="3.81640625" style="884" customWidth="1"/>
    <col min="1029" max="1029" width="10.81640625" style="884"/>
    <col min="1030" max="1030" width="2.54296875" style="884" customWidth="1"/>
    <col min="1031" max="1280" width="10.81640625" style="884"/>
    <col min="1281" max="1281" width="70.453125" style="884" customWidth="1"/>
    <col min="1282" max="1282" width="3.1796875" style="884" customWidth="1"/>
    <col min="1283" max="1283" width="10.81640625" style="884"/>
    <col min="1284" max="1284" width="3.81640625" style="884" customWidth="1"/>
    <col min="1285" max="1285" width="10.81640625" style="884"/>
    <col min="1286" max="1286" width="2.54296875" style="884" customWidth="1"/>
    <col min="1287" max="1536" width="10.81640625" style="884"/>
    <col min="1537" max="1537" width="70.453125" style="884" customWidth="1"/>
    <col min="1538" max="1538" width="3.1796875" style="884" customWidth="1"/>
    <col min="1539" max="1539" width="10.81640625" style="884"/>
    <col min="1540" max="1540" width="3.81640625" style="884" customWidth="1"/>
    <col min="1541" max="1541" width="10.81640625" style="884"/>
    <col min="1542" max="1542" width="2.54296875" style="884" customWidth="1"/>
    <col min="1543" max="1792" width="10.81640625" style="884"/>
    <col min="1793" max="1793" width="70.453125" style="884" customWidth="1"/>
    <col min="1794" max="1794" width="3.1796875" style="884" customWidth="1"/>
    <col min="1795" max="1795" width="10.81640625" style="884"/>
    <col min="1796" max="1796" width="3.81640625" style="884" customWidth="1"/>
    <col min="1797" max="1797" width="10.81640625" style="884"/>
    <col min="1798" max="1798" width="2.54296875" style="884" customWidth="1"/>
    <col min="1799" max="2048" width="10.81640625" style="884"/>
    <col min="2049" max="2049" width="70.453125" style="884" customWidth="1"/>
    <col min="2050" max="2050" width="3.1796875" style="884" customWidth="1"/>
    <col min="2051" max="2051" width="10.81640625" style="884"/>
    <col min="2052" max="2052" width="3.81640625" style="884" customWidth="1"/>
    <col min="2053" max="2053" width="10.81640625" style="884"/>
    <col min="2054" max="2054" width="2.54296875" style="884" customWidth="1"/>
    <col min="2055" max="2304" width="10.81640625" style="884"/>
    <col min="2305" max="2305" width="70.453125" style="884" customWidth="1"/>
    <col min="2306" max="2306" width="3.1796875" style="884" customWidth="1"/>
    <col min="2307" max="2307" width="10.81640625" style="884"/>
    <col min="2308" max="2308" width="3.81640625" style="884" customWidth="1"/>
    <col min="2309" max="2309" width="10.81640625" style="884"/>
    <col min="2310" max="2310" width="2.54296875" style="884" customWidth="1"/>
    <col min="2311" max="2560" width="10.81640625" style="884"/>
    <col min="2561" max="2561" width="70.453125" style="884" customWidth="1"/>
    <col min="2562" max="2562" width="3.1796875" style="884" customWidth="1"/>
    <col min="2563" max="2563" width="10.81640625" style="884"/>
    <col min="2564" max="2564" width="3.81640625" style="884" customWidth="1"/>
    <col min="2565" max="2565" width="10.81640625" style="884"/>
    <col min="2566" max="2566" width="2.54296875" style="884" customWidth="1"/>
    <col min="2567" max="2816" width="10.81640625" style="884"/>
    <col min="2817" max="2817" width="70.453125" style="884" customWidth="1"/>
    <col min="2818" max="2818" width="3.1796875" style="884" customWidth="1"/>
    <col min="2819" max="2819" width="10.81640625" style="884"/>
    <col min="2820" max="2820" width="3.81640625" style="884" customWidth="1"/>
    <col min="2821" max="2821" width="10.81640625" style="884"/>
    <col min="2822" max="2822" width="2.54296875" style="884" customWidth="1"/>
    <col min="2823" max="3072" width="10.81640625" style="884"/>
    <col min="3073" max="3073" width="70.453125" style="884" customWidth="1"/>
    <col min="3074" max="3074" width="3.1796875" style="884" customWidth="1"/>
    <col min="3075" max="3075" width="10.81640625" style="884"/>
    <col min="3076" max="3076" width="3.81640625" style="884" customWidth="1"/>
    <col min="3077" max="3077" width="10.81640625" style="884"/>
    <col min="3078" max="3078" width="2.54296875" style="884" customWidth="1"/>
    <col min="3079" max="3328" width="10.81640625" style="884"/>
    <col min="3329" max="3329" width="70.453125" style="884" customWidth="1"/>
    <col min="3330" max="3330" width="3.1796875" style="884" customWidth="1"/>
    <col min="3331" max="3331" width="10.81640625" style="884"/>
    <col min="3332" max="3332" width="3.81640625" style="884" customWidth="1"/>
    <col min="3333" max="3333" width="10.81640625" style="884"/>
    <col min="3334" max="3334" width="2.54296875" style="884" customWidth="1"/>
    <col min="3335" max="3584" width="10.81640625" style="884"/>
    <col min="3585" max="3585" width="70.453125" style="884" customWidth="1"/>
    <col min="3586" max="3586" width="3.1796875" style="884" customWidth="1"/>
    <col min="3587" max="3587" width="10.81640625" style="884"/>
    <col min="3588" max="3588" width="3.81640625" style="884" customWidth="1"/>
    <col min="3589" max="3589" width="10.81640625" style="884"/>
    <col min="3590" max="3590" width="2.54296875" style="884" customWidth="1"/>
    <col min="3591" max="3840" width="10.81640625" style="884"/>
    <col min="3841" max="3841" width="70.453125" style="884" customWidth="1"/>
    <col min="3842" max="3842" width="3.1796875" style="884" customWidth="1"/>
    <col min="3843" max="3843" width="10.81640625" style="884"/>
    <col min="3844" max="3844" width="3.81640625" style="884" customWidth="1"/>
    <col min="3845" max="3845" width="10.81640625" style="884"/>
    <col min="3846" max="3846" width="2.54296875" style="884" customWidth="1"/>
    <col min="3847" max="4096" width="10.81640625" style="884"/>
    <col min="4097" max="4097" width="70.453125" style="884" customWidth="1"/>
    <col min="4098" max="4098" width="3.1796875" style="884" customWidth="1"/>
    <col min="4099" max="4099" width="10.81640625" style="884"/>
    <col min="4100" max="4100" width="3.81640625" style="884" customWidth="1"/>
    <col min="4101" max="4101" width="10.81640625" style="884"/>
    <col min="4102" max="4102" width="2.54296875" style="884" customWidth="1"/>
    <col min="4103" max="4352" width="10.81640625" style="884"/>
    <col min="4353" max="4353" width="70.453125" style="884" customWidth="1"/>
    <col min="4354" max="4354" width="3.1796875" style="884" customWidth="1"/>
    <col min="4355" max="4355" width="10.81640625" style="884"/>
    <col min="4356" max="4356" width="3.81640625" style="884" customWidth="1"/>
    <col min="4357" max="4357" width="10.81640625" style="884"/>
    <col min="4358" max="4358" width="2.54296875" style="884" customWidth="1"/>
    <col min="4359" max="4608" width="10.81640625" style="884"/>
    <col min="4609" max="4609" width="70.453125" style="884" customWidth="1"/>
    <col min="4610" max="4610" width="3.1796875" style="884" customWidth="1"/>
    <col min="4611" max="4611" width="10.81640625" style="884"/>
    <col min="4612" max="4612" width="3.81640625" style="884" customWidth="1"/>
    <col min="4613" max="4613" width="10.81640625" style="884"/>
    <col min="4614" max="4614" width="2.54296875" style="884" customWidth="1"/>
    <col min="4615" max="4864" width="10.81640625" style="884"/>
    <col min="4865" max="4865" width="70.453125" style="884" customWidth="1"/>
    <col min="4866" max="4866" width="3.1796875" style="884" customWidth="1"/>
    <col min="4867" max="4867" width="10.81640625" style="884"/>
    <col min="4868" max="4868" width="3.81640625" style="884" customWidth="1"/>
    <col min="4869" max="4869" width="10.81640625" style="884"/>
    <col min="4870" max="4870" width="2.54296875" style="884" customWidth="1"/>
    <col min="4871" max="5120" width="10.81640625" style="884"/>
    <col min="5121" max="5121" width="70.453125" style="884" customWidth="1"/>
    <col min="5122" max="5122" width="3.1796875" style="884" customWidth="1"/>
    <col min="5123" max="5123" width="10.81640625" style="884"/>
    <col min="5124" max="5124" width="3.81640625" style="884" customWidth="1"/>
    <col min="5125" max="5125" width="10.81640625" style="884"/>
    <col min="5126" max="5126" width="2.54296875" style="884" customWidth="1"/>
    <col min="5127" max="5376" width="10.81640625" style="884"/>
    <col min="5377" max="5377" width="70.453125" style="884" customWidth="1"/>
    <col min="5378" max="5378" width="3.1796875" style="884" customWidth="1"/>
    <col min="5379" max="5379" width="10.81640625" style="884"/>
    <col min="5380" max="5380" width="3.81640625" style="884" customWidth="1"/>
    <col min="5381" max="5381" width="10.81640625" style="884"/>
    <col min="5382" max="5382" width="2.54296875" style="884" customWidth="1"/>
    <col min="5383" max="5632" width="10.81640625" style="884"/>
    <col min="5633" max="5633" width="70.453125" style="884" customWidth="1"/>
    <col min="5634" max="5634" width="3.1796875" style="884" customWidth="1"/>
    <col min="5635" max="5635" width="10.81640625" style="884"/>
    <col min="5636" max="5636" width="3.81640625" style="884" customWidth="1"/>
    <col min="5637" max="5637" width="10.81640625" style="884"/>
    <col min="5638" max="5638" width="2.54296875" style="884" customWidth="1"/>
    <col min="5639" max="5888" width="10.81640625" style="884"/>
    <col min="5889" max="5889" width="70.453125" style="884" customWidth="1"/>
    <col min="5890" max="5890" width="3.1796875" style="884" customWidth="1"/>
    <col min="5891" max="5891" width="10.81640625" style="884"/>
    <col min="5892" max="5892" width="3.81640625" style="884" customWidth="1"/>
    <col min="5893" max="5893" width="10.81640625" style="884"/>
    <col min="5894" max="5894" width="2.54296875" style="884" customWidth="1"/>
    <col min="5895" max="6144" width="10.81640625" style="884"/>
    <col min="6145" max="6145" width="70.453125" style="884" customWidth="1"/>
    <col min="6146" max="6146" width="3.1796875" style="884" customWidth="1"/>
    <col min="6147" max="6147" width="10.81640625" style="884"/>
    <col min="6148" max="6148" width="3.81640625" style="884" customWidth="1"/>
    <col min="6149" max="6149" width="10.81640625" style="884"/>
    <col min="6150" max="6150" width="2.54296875" style="884" customWidth="1"/>
    <col min="6151" max="6400" width="10.81640625" style="884"/>
    <col min="6401" max="6401" width="70.453125" style="884" customWidth="1"/>
    <col min="6402" max="6402" width="3.1796875" style="884" customWidth="1"/>
    <col min="6403" max="6403" width="10.81640625" style="884"/>
    <col min="6404" max="6404" width="3.81640625" style="884" customWidth="1"/>
    <col min="6405" max="6405" width="10.81640625" style="884"/>
    <col min="6406" max="6406" width="2.54296875" style="884" customWidth="1"/>
    <col min="6407" max="6656" width="10.81640625" style="884"/>
    <col min="6657" max="6657" width="70.453125" style="884" customWidth="1"/>
    <col min="6658" max="6658" width="3.1796875" style="884" customWidth="1"/>
    <col min="6659" max="6659" width="10.81640625" style="884"/>
    <col min="6660" max="6660" width="3.81640625" style="884" customWidth="1"/>
    <col min="6661" max="6661" width="10.81640625" style="884"/>
    <col min="6662" max="6662" width="2.54296875" style="884" customWidth="1"/>
    <col min="6663" max="6912" width="10.81640625" style="884"/>
    <col min="6913" max="6913" width="70.453125" style="884" customWidth="1"/>
    <col min="6914" max="6914" width="3.1796875" style="884" customWidth="1"/>
    <col min="6915" max="6915" width="10.81640625" style="884"/>
    <col min="6916" max="6916" width="3.81640625" style="884" customWidth="1"/>
    <col min="6917" max="6917" width="10.81640625" style="884"/>
    <col min="6918" max="6918" width="2.54296875" style="884" customWidth="1"/>
    <col min="6919" max="7168" width="10.81640625" style="884"/>
    <col min="7169" max="7169" width="70.453125" style="884" customWidth="1"/>
    <col min="7170" max="7170" width="3.1796875" style="884" customWidth="1"/>
    <col min="7171" max="7171" width="10.81640625" style="884"/>
    <col min="7172" max="7172" width="3.81640625" style="884" customWidth="1"/>
    <col min="7173" max="7173" width="10.81640625" style="884"/>
    <col min="7174" max="7174" width="2.54296875" style="884" customWidth="1"/>
    <col min="7175" max="7424" width="10.81640625" style="884"/>
    <col min="7425" max="7425" width="70.453125" style="884" customWidth="1"/>
    <col min="7426" max="7426" width="3.1796875" style="884" customWidth="1"/>
    <col min="7427" max="7427" width="10.81640625" style="884"/>
    <col min="7428" max="7428" width="3.81640625" style="884" customWidth="1"/>
    <col min="7429" max="7429" width="10.81640625" style="884"/>
    <col min="7430" max="7430" width="2.54296875" style="884" customWidth="1"/>
    <col min="7431" max="7680" width="10.81640625" style="884"/>
    <col min="7681" max="7681" width="70.453125" style="884" customWidth="1"/>
    <col min="7682" max="7682" width="3.1796875" style="884" customWidth="1"/>
    <col min="7683" max="7683" width="10.81640625" style="884"/>
    <col min="7684" max="7684" width="3.81640625" style="884" customWidth="1"/>
    <col min="7685" max="7685" width="10.81640625" style="884"/>
    <col min="7686" max="7686" width="2.54296875" style="884" customWidth="1"/>
    <col min="7687" max="7936" width="10.81640625" style="884"/>
    <col min="7937" max="7937" width="70.453125" style="884" customWidth="1"/>
    <col min="7938" max="7938" width="3.1796875" style="884" customWidth="1"/>
    <col min="7939" max="7939" width="10.81640625" style="884"/>
    <col min="7940" max="7940" width="3.81640625" style="884" customWidth="1"/>
    <col min="7941" max="7941" width="10.81640625" style="884"/>
    <col min="7942" max="7942" width="2.54296875" style="884" customWidth="1"/>
    <col min="7943" max="8192" width="10.81640625" style="884"/>
    <col min="8193" max="8193" width="70.453125" style="884" customWidth="1"/>
    <col min="8194" max="8194" width="3.1796875" style="884" customWidth="1"/>
    <col min="8195" max="8195" width="10.81640625" style="884"/>
    <col min="8196" max="8196" width="3.81640625" style="884" customWidth="1"/>
    <col min="8197" max="8197" width="10.81640625" style="884"/>
    <col min="8198" max="8198" width="2.54296875" style="884" customWidth="1"/>
    <col min="8199" max="8448" width="10.81640625" style="884"/>
    <col min="8449" max="8449" width="70.453125" style="884" customWidth="1"/>
    <col min="8450" max="8450" width="3.1796875" style="884" customWidth="1"/>
    <col min="8451" max="8451" width="10.81640625" style="884"/>
    <col min="8452" max="8452" width="3.81640625" style="884" customWidth="1"/>
    <col min="8453" max="8453" width="10.81640625" style="884"/>
    <col min="8454" max="8454" width="2.54296875" style="884" customWidth="1"/>
    <col min="8455" max="8704" width="10.81640625" style="884"/>
    <col min="8705" max="8705" width="70.453125" style="884" customWidth="1"/>
    <col min="8706" max="8706" width="3.1796875" style="884" customWidth="1"/>
    <col min="8707" max="8707" width="10.81640625" style="884"/>
    <col min="8708" max="8708" width="3.81640625" style="884" customWidth="1"/>
    <col min="8709" max="8709" width="10.81640625" style="884"/>
    <col min="8710" max="8710" width="2.54296875" style="884" customWidth="1"/>
    <col min="8711" max="8960" width="10.81640625" style="884"/>
    <col min="8961" max="8961" width="70.453125" style="884" customWidth="1"/>
    <col min="8962" max="8962" width="3.1796875" style="884" customWidth="1"/>
    <col min="8963" max="8963" width="10.81640625" style="884"/>
    <col min="8964" max="8964" width="3.81640625" style="884" customWidth="1"/>
    <col min="8965" max="8965" width="10.81640625" style="884"/>
    <col min="8966" max="8966" width="2.54296875" style="884" customWidth="1"/>
    <col min="8967" max="9216" width="10.81640625" style="884"/>
    <col min="9217" max="9217" width="70.453125" style="884" customWidth="1"/>
    <col min="9218" max="9218" width="3.1796875" style="884" customWidth="1"/>
    <col min="9219" max="9219" width="10.81640625" style="884"/>
    <col min="9220" max="9220" width="3.81640625" style="884" customWidth="1"/>
    <col min="9221" max="9221" width="10.81640625" style="884"/>
    <col min="9222" max="9222" width="2.54296875" style="884" customWidth="1"/>
    <col min="9223" max="9472" width="10.81640625" style="884"/>
    <col min="9473" max="9473" width="70.453125" style="884" customWidth="1"/>
    <col min="9474" max="9474" width="3.1796875" style="884" customWidth="1"/>
    <col min="9475" max="9475" width="10.81640625" style="884"/>
    <col min="9476" max="9476" width="3.81640625" style="884" customWidth="1"/>
    <col min="9477" max="9477" width="10.81640625" style="884"/>
    <col min="9478" max="9478" width="2.54296875" style="884" customWidth="1"/>
    <col min="9479" max="9728" width="10.81640625" style="884"/>
    <col min="9729" max="9729" width="70.453125" style="884" customWidth="1"/>
    <col min="9730" max="9730" width="3.1796875" style="884" customWidth="1"/>
    <col min="9731" max="9731" width="10.81640625" style="884"/>
    <col min="9732" max="9732" width="3.81640625" style="884" customWidth="1"/>
    <col min="9733" max="9733" width="10.81640625" style="884"/>
    <col min="9734" max="9734" width="2.54296875" style="884" customWidth="1"/>
    <col min="9735" max="9984" width="10.81640625" style="884"/>
    <col min="9985" max="9985" width="70.453125" style="884" customWidth="1"/>
    <col min="9986" max="9986" width="3.1796875" style="884" customWidth="1"/>
    <col min="9987" max="9987" width="10.81640625" style="884"/>
    <col min="9988" max="9988" width="3.81640625" style="884" customWidth="1"/>
    <col min="9989" max="9989" width="10.81640625" style="884"/>
    <col min="9990" max="9990" width="2.54296875" style="884" customWidth="1"/>
    <col min="9991" max="10240" width="10.81640625" style="884"/>
    <col min="10241" max="10241" width="70.453125" style="884" customWidth="1"/>
    <col min="10242" max="10242" width="3.1796875" style="884" customWidth="1"/>
    <col min="10243" max="10243" width="10.81640625" style="884"/>
    <col min="10244" max="10244" width="3.81640625" style="884" customWidth="1"/>
    <col min="10245" max="10245" width="10.81640625" style="884"/>
    <col min="10246" max="10246" width="2.54296875" style="884" customWidth="1"/>
    <col min="10247" max="10496" width="10.81640625" style="884"/>
    <col min="10497" max="10497" width="70.453125" style="884" customWidth="1"/>
    <col min="10498" max="10498" width="3.1796875" style="884" customWidth="1"/>
    <col min="10499" max="10499" width="10.81640625" style="884"/>
    <col min="10500" max="10500" width="3.81640625" style="884" customWidth="1"/>
    <col min="10501" max="10501" width="10.81640625" style="884"/>
    <col min="10502" max="10502" width="2.54296875" style="884" customWidth="1"/>
    <col min="10503" max="10752" width="10.81640625" style="884"/>
    <col min="10753" max="10753" width="70.453125" style="884" customWidth="1"/>
    <col min="10754" max="10754" width="3.1796875" style="884" customWidth="1"/>
    <col min="10755" max="10755" width="10.81640625" style="884"/>
    <col min="10756" max="10756" width="3.81640625" style="884" customWidth="1"/>
    <col min="10757" max="10757" width="10.81640625" style="884"/>
    <col min="10758" max="10758" width="2.54296875" style="884" customWidth="1"/>
    <col min="10759" max="11008" width="10.81640625" style="884"/>
    <col min="11009" max="11009" width="70.453125" style="884" customWidth="1"/>
    <col min="11010" max="11010" width="3.1796875" style="884" customWidth="1"/>
    <col min="11011" max="11011" width="10.81640625" style="884"/>
    <col min="11012" max="11012" width="3.81640625" style="884" customWidth="1"/>
    <col min="11013" max="11013" width="10.81640625" style="884"/>
    <col min="11014" max="11014" width="2.54296875" style="884" customWidth="1"/>
    <col min="11015" max="11264" width="10.81640625" style="884"/>
    <col min="11265" max="11265" width="70.453125" style="884" customWidth="1"/>
    <col min="11266" max="11266" width="3.1796875" style="884" customWidth="1"/>
    <col min="11267" max="11267" width="10.81640625" style="884"/>
    <col min="11268" max="11268" width="3.81640625" style="884" customWidth="1"/>
    <col min="11269" max="11269" width="10.81640625" style="884"/>
    <col min="11270" max="11270" width="2.54296875" style="884" customWidth="1"/>
    <col min="11271" max="11520" width="10.81640625" style="884"/>
    <col min="11521" max="11521" width="70.453125" style="884" customWidth="1"/>
    <col min="11522" max="11522" width="3.1796875" style="884" customWidth="1"/>
    <col min="11523" max="11523" width="10.81640625" style="884"/>
    <col min="11524" max="11524" width="3.81640625" style="884" customWidth="1"/>
    <col min="11525" max="11525" width="10.81640625" style="884"/>
    <col min="11526" max="11526" width="2.54296875" style="884" customWidth="1"/>
    <col min="11527" max="11776" width="10.81640625" style="884"/>
    <col min="11777" max="11777" width="70.453125" style="884" customWidth="1"/>
    <col min="11778" max="11778" width="3.1796875" style="884" customWidth="1"/>
    <col min="11779" max="11779" width="10.81640625" style="884"/>
    <col min="11780" max="11780" width="3.81640625" style="884" customWidth="1"/>
    <col min="11781" max="11781" width="10.81640625" style="884"/>
    <col min="11782" max="11782" width="2.54296875" style="884" customWidth="1"/>
    <col min="11783" max="12032" width="10.81640625" style="884"/>
    <col min="12033" max="12033" width="70.453125" style="884" customWidth="1"/>
    <col min="12034" max="12034" width="3.1796875" style="884" customWidth="1"/>
    <col min="12035" max="12035" width="10.81640625" style="884"/>
    <col min="12036" max="12036" width="3.81640625" style="884" customWidth="1"/>
    <col min="12037" max="12037" width="10.81640625" style="884"/>
    <col min="12038" max="12038" width="2.54296875" style="884" customWidth="1"/>
    <col min="12039" max="12288" width="10.81640625" style="884"/>
    <col min="12289" max="12289" width="70.453125" style="884" customWidth="1"/>
    <col min="12290" max="12290" width="3.1796875" style="884" customWidth="1"/>
    <col min="12291" max="12291" width="10.81640625" style="884"/>
    <col min="12292" max="12292" width="3.81640625" style="884" customWidth="1"/>
    <col min="12293" max="12293" width="10.81640625" style="884"/>
    <col min="12294" max="12294" width="2.54296875" style="884" customWidth="1"/>
    <col min="12295" max="12544" width="10.81640625" style="884"/>
    <col min="12545" max="12545" width="70.453125" style="884" customWidth="1"/>
    <col min="12546" max="12546" width="3.1796875" style="884" customWidth="1"/>
    <col min="12547" max="12547" width="10.81640625" style="884"/>
    <col min="12548" max="12548" width="3.81640625" style="884" customWidth="1"/>
    <col min="12549" max="12549" width="10.81640625" style="884"/>
    <col min="12550" max="12550" width="2.54296875" style="884" customWidth="1"/>
    <col min="12551" max="12800" width="10.81640625" style="884"/>
    <col min="12801" max="12801" width="70.453125" style="884" customWidth="1"/>
    <col min="12802" max="12802" width="3.1796875" style="884" customWidth="1"/>
    <col min="12803" max="12803" width="10.81640625" style="884"/>
    <col min="12804" max="12804" width="3.81640625" style="884" customWidth="1"/>
    <col min="12805" max="12805" width="10.81640625" style="884"/>
    <col min="12806" max="12806" width="2.54296875" style="884" customWidth="1"/>
    <col min="12807" max="13056" width="10.81640625" style="884"/>
    <col min="13057" max="13057" width="70.453125" style="884" customWidth="1"/>
    <col min="13058" max="13058" width="3.1796875" style="884" customWidth="1"/>
    <col min="13059" max="13059" width="10.81640625" style="884"/>
    <col min="13060" max="13060" width="3.81640625" style="884" customWidth="1"/>
    <col min="13061" max="13061" width="10.81640625" style="884"/>
    <col min="13062" max="13062" width="2.54296875" style="884" customWidth="1"/>
    <col min="13063" max="13312" width="10.81640625" style="884"/>
    <col min="13313" max="13313" width="70.453125" style="884" customWidth="1"/>
    <col min="13314" max="13314" width="3.1796875" style="884" customWidth="1"/>
    <col min="13315" max="13315" width="10.81640625" style="884"/>
    <col min="13316" max="13316" width="3.81640625" style="884" customWidth="1"/>
    <col min="13317" max="13317" width="10.81640625" style="884"/>
    <col min="13318" max="13318" width="2.54296875" style="884" customWidth="1"/>
    <col min="13319" max="13568" width="10.81640625" style="884"/>
    <col min="13569" max="13569" width="70.453125" style="884" customWidth="1"/>
    <col min="13570" max="13570" width="3.1796875" style="884" customWidth="1"/>
    <col min="13571" max="13571" width="10.81640625" style="884"/>
    <col min="13572" max="13572" width="3.81640625" style="884" customWidth="1"/>
    <col min="13573" max="13573" width="10.81640625" style="884"/>
    <col min="13574" max="13574" width="2.54296875" style="884" customWidth="1"/>
    <col min="13575" max="13824" width="10.81640625" style="884"/>
    <col min="13825" max="13825" width="70.453125" style="884" customWidth="1"/>
    <col min="13826" max="13826" width="3.1796875" style="884" customWidth="1"/>
    <col min="13827" max="13827" width="10.81640625" style="884"/>
    <col min="13828" max="13828" width="3.81640625" style="884" customWidth="1"/>
    <col min="13829" max="13829" width="10.81640625" style="884"/>
    <col min="13830" max="13830" width="2.54296875" style="884" customWidth="1"/>
    <col min="13831" max="14080" width="10.81640625" style="884"/>
    <col min="14081" max="14081" width="70.453125" style="884" customWidth="1"/>
    <col min="14082" max="14082" width="3.1796875" style="884" customWidth="1"/>
    <col min="14083" max="14083" width="10.81640625" style="884"/>
    <col min="14084" max="14084" width="3.81640625" style="884" customWidth="1"/>
    <col min="14085" max="14085" width="10.81640625" style="884"/>
    <col min="14086" max="14086" width="2.54296875" style="884" customWidth="1"/>
    <col min="14087" max="14336" width="10.81640625" style="884"/>
    <col min="14337" max="14337" width="70.453125" style="884" customWidth="1"/>
    <col min="14338" max="14338" width="3.1796875" style="884" customWidth="1"/>
    <col min="14339" max="14339" width="10.81640625" style="884"/>
    <col min="14340" max="14340" width="3.81640625" style="884" customWidth="1"/>
    <col min="14341" max="14341" width="10.81640625" style="884"/>
    <col min="14342" max="14342" width="2.54296875" style="884" customWidth="1"/>
    <col min="14343" max="14592" width="10.81640625" style="884"/>
    <col min="14593" max="14593" width="70.453125" style="884" customWidth="1"/>
    <col min="14594" max="14594" width="3.1796875" style="884" customWidth="1"/>
    <col min="14595" max="14595" width="10.81640625" style="884"/>
    <col min="14596" max="14596" width="3.81640625" style="884" customWidth="1"/>
    <col min="14597" max="14597" width="10.81640625" style="884"/>
    <col min="14598" max="14598" width="2.54296875" style="884" customWidth="1"/>
    <col min="14599" max="14848" width="10.81640625" style="884"/>
    <col min="14849" max="14849" width="70.453125" style="884" customWidth="1"/>
    <col min="14850" max="14850" width="3.1796875" style="884" customWidth="1"/>
    <col min="14851" max="14851" width="10.81640625" style="884"/>
    <col min="14852" max="14852" width="3.81640625" style="884" customWidth="1"/>
    <col min="14853" max="14853" width="10.81640625" style="884"/>
    <col min="14854" max="14854" width="2.54296875" style="884" customWidth="1"/>
    <col min="14855" max="15104" width="10.81640625" style="884"/>
    <col min="15105" max="15105" width="70.453125" style="884" customWidth="1"/>
    <col min="15106" max="15106" width="3.1796875" style="884" customWidth="1"/>
    <col min="15107" max="15107" width="10.81640625" style="884"/>
    <col min="15108" max="15108" width="3.81640625" style="884" customWidth="1"/>
    <col min="15109" max="15109" width="10.81640625" style="884"/>
    <col min="15110" max="15110" width="2.54296875" style="884" customWidth="1"/>
    <col min="15111" max="15360" width="10.81640625" style="884"/>
    <col min="15361" max="15361" width="70.453125" style="884" customWidth="1"/>
    <col min="15362" max="15362" width="3.1796875" style="884" customWidth="1"/>
    <col min="15363" max="15363" width="10.81640625" style="884"/>
    <col min="15364" max="15364" width="3.81640625" style="884" customWidth="1"/>
    <col min="15365" max="15365" width="10.81640625" style="884"/>
    <col min="15366" max="15366" width="2.54296875" style="884" customWidth="1"/>
    <col min="15367" max="15616" width="10.81640625" style="884"/>
    <col min="15617" max="15617" width="70.453125" style="884" customWidth="1"/>
    <col min="15618" max="15618" width="3.1796875" style="884" customWidth="1"/>
    <col min="15619" max="15619" width="10.81640625" style="884"/>
    <col min="15620" max="15620" width="3.81640625" style="884" customWidth="1"/>
    <col min="15621" max="15621" width="10.81640625" style="884"/>
    <col min="15622" max="15622" width="2.54296875" style="884" customWidth="1"/>
    <col min="15623" max="15872" width="10.81640625" style="884"/>
    <col min="15873" max="15873" width="70.453125" style="884" customWidth="1"/>
    <col min="15874" max="15874" width="3.1796875" style="884" customWidth="1"/>
    <col min="15875" max="15875" width="10.81640625" style="884"/>
    <col min="15876" max="15876" width="3.81640625" style="884" customWidth="1"/>
    <col min="15877" max="15877" width="10.81640625" style="884"/>
    <col min="15878" max="15878" width="2.54296875" style="884" customWidth="1"/>
    <col min="15879" max="16128" width="10.81640625" style="884"/>
    <col min="16129" max="16129" width="70.453125" style="884" customWidth="1"/>
    <col min="16130" max="16130" width="3.1796875" style="884" customWidth="1"/>
    <col min="16131" max="16131" width="10.81640625" style="884"/>
    <col min="16132" max="16132" width="3.81640625" style="884" customWidth="1"/>
    <col min="16133" max="16133" width="10.81640625" style="884"/>
    <col min="16134" max="16134" width="2.54296875" style="884" customWidth="1"/>
    <col min="16135" max="16384" width="10.81640625" style="884"/>
  </cols>
  <sheetData>
    <row r="1" spans="1:6" ht="14.15" customHeight="1">
      <c r="A1" s="33" t="s">
        <v>570</v>
      </c>
      <c r="B1" s="33"/>
      <c r="C1" s="33"/>
      <c r="D1" s="33"/>
      <c r="E1" s="64"/>
    </row>
    <row r="2" spans="1:6" ht="14.15" customHeight="1">
      <c r="A2" s="33" t="s">
        <v>571</v>
      </c>
      <c r="B2" s="33"/>
      <c r="C2" s="33"/>
      <c r="D2" s="33"/>
      <c r="E2" s="64"/>
    </row>
    <row r="3" spans="1:6" ht="9" customHeight="1">
      <c r="A3" s="33"/>
      <c r="B3" s="33"/>
      <c r="C3" s="33"/>
      <c r="D3" s="33"/>
      <c r="E3" s="64"/>
    </row>
    <row r="4" spans="1:6" ht="14.15" customHeight="1">
      <c r="A4" s="33" t="s">
        <v>1352</v>
      </c>
      <c r="B4" s="33"/>
      <c r="C4" s="33"/>
      <c r="D4" s="33"/>
      <c r="E4" s="64"/>
    </row>
    <row r="5" spans="1:6" ht="14.15" customHeight="1">
      <c r="A5" s="33" t="s">
        <v>1909</v>
      </c>
      <c r="B5" s="33"/>
      <c r="C5" s="33"/>
      <c r="D5" s="33"/>
      <c r="E5" s="64"/>
    </row>
    <row r="6" spans="1:6" ht="9" customHeight="1" thickBot="1">
      <c r="A6" s="142"/>
      <c r="B6" s="142"/>
      <c r="C6" s="142"/>
      <c r="D6" s="142"/>
      <c r="E6" s="141"/>
      <c r="F6" s="141"/>
    </row>
    <row r="7" spans="1:6" ht="12" customHeight="1">
      <c r="A7" s="49"/>
      <c r="B7" s="49"/>
      <c r="C7" s="49"/>
      <c r="D7" s="49"/>
      <c r="E7" s="134"/>
      <c r="F7" s="134"/>
    </row>
    <row r="8" spans="1:6" ht="12" customHeight="1">
      <c r="A8" s="33" t="s">
        <v>1353</v>
      </c>
      <c r="B8" s="33"/>
      <c r="C8" s="1142" t="s">
        <v>1327</v>
      </c>
      <c r="D8" s="1142"/>
      <c r="E8" s="1142"/>
    </row>
    <row r="9" spans="1:6" ht="12" customHeight="1">
      <c r="A9" s="33" t="s">
        <v>1354</v>
      </c>
      <c r="B9" s="33"/>
      <c r="C9" s="1171" t="s">
        <v>1355</v>
      </c>
      <c r="D9" s="1171"/>
      <c r="E9" s="1171"/>
    </row>
    <row r="10" spans="1:6" ht="12" customHeight="1">
      <c r="A10" s="33" t="s">
        <v>1356</v>
      </c>
      <c r="B10" s="33"/>
      <c r="C10" s="468" t="s">
        <v>1330</v>
      </c>
      <c r="D10" s="472"/>
      <c r="E10" s="469" t="s">
        <v>1331</v>
      </c>
    </row>
    <row r="11" spans="1:6" ht="12" customHeight="1" thickBot="1">
      <c r="A11" s="142"/>
      <c r="B11" s="142"/>
      <c r="C11" s="142"/>
      <c r="D11" s="142"/>
      <c r="E11" s="141"/>
      <c r="F11" s="141"/>
    </row>
    <row r="12" spans="1:6" ht="14.15" customHeight="1">
      <c r="A12" s="49"/>
      <c r="B12" s="49"/>
      <c r="C12" s="425"/>
      <c r="D12" s="49"/>
      <c r="E12" s="134"/>
    </row>
    <row r="13" spans="1:6" ht="17.25" customHeight="1">
      <c r="A13" s="177" t="s">
        <v>1357</v>
      </c>
      <c r="B13" s="49"/>
      <c r="C13" s="425">
        <f>C15+C27</f>
        <v>13249</v>
      </c>
      <c r="D13" s="49"/>
      <c r="E13" s="198">
        <f>E15+E27</f>
        <v>100</v>
      </c>
    </row>
    <row r="14" spans="1:6" ht="12" customHeight="1">
      <c r="A14" s="49"/>
      <c r="B14" s="49"/>
      <c r="C14" s="193"/>
      <c r="D14" s="49"/>
      <c r="E14" s="134"/>
    </row>
    <row r="15" spans="1:6" ht="17.25" customHeight="1">
      <c r="A15" s="59" t="s">
        <v>1358</v>
      </c>
      <c r="B15" s="49"/>
      <c r="C15" s="425">
        <f>SUM(C16:C25)</f>
        <v>6389</v>
      </c>
      <c r="D15" s="59"/>
      <c r="E15" s="64">
        <f>IF(A15&lt;&gt;"",C15/$C$13*100,"")</f>
        <v>48.222507359045963</v>
      </c>
    </row>
    <row r="16" spans="1:6" ht="17.25" customHeight="1">
      <c r="A16" s="14" t="s">
        <v>1359</v>
      </c>
      <c r="B16" s="33"/>
      <c r="C16" s="33">
        <v>108</v>
      </c>
      <c r="D16" s="33"/>
      <c r="E16" s="64">
        <f t="shared" ref="E16:E52" si="0">IF(A16&lt;&gt;"",C16/$C$13*100,"")</f>
        <v>0.8151558608196845</v>
      </c>
    </row>
    <row r="17" spans="1:7" ht="17.25" hidden="1" customHeight="1">
      <c r="A17" s="14" t="s">
        <v>1360</v>
      </c>
      <c r="B17" s="33"/>
      <c r="C17" s="33"/>
      <c r="D17" s="33"/>
      <c r="E17" s="64">
        <f t="shared" si="0"/>
        <v>0</v>
      </c>
    </row>
    <row r="18" spans="1:7" ht="17.25" customHeight="1">
      <c r="A18" s="14" t="s">
        <v>1361</v>
      </c>
      <c r="B18" s="33"/>
      <c r="C18" s="455">
        <v>2306</v>
      </c>
      <c r="D18" s="33"/>
      <c r="E18" s="64">
        <f t="shared" si="0"/>
        <v>17.405087176390673</v>
      </c>
    </row>
    <row r="19" spans="1:7" ht="17.25" customHeight="1">
      <c r="A19" s="14" t="s">
        <v>1362</v>
      </c>
      <c r="B19" s="33"/>
      <c r="C19" s="455">
        <v>299</v>
      </c>
      <c r="D19" s="33"/>
      <c r="E19" s="64">
        <f t="shared" si="0"/>
        <v>2.2567740961582006</v>
      </c>
    </row>
    <row r="20" spans="1:7" ht="17.25" hidden="1" customHeight="1">
      <c r="A20" s="14" t="s">
        <v>1910</v>
      </c>
      <c r="B20" s="33"/>
      <c r="C20" s="455"/>
      <c r="D20" s="33"/>
      <c r="E20" s="64">
        <f t="shared" si="0"/>
        <v>0</v>
      </c>
    </row>
    <row r="21" spans="1:7" ht="17.25" customHeight="1">
      <c r="A21" s="14" t="s">
        <v>1911</v>
      </c>
      <c r="B21" s="33"/>
      <c r="C21" s="455">
        <v>890</v>
      </c>
      <c r="D21" s="33"/>
      <c r="E21" s="64">
        <f t="shared" si="0"/>
        <v>6.7174881123103631</v>
      </c>
      <c r="G21" s="33"/>
    </row>
    <row r="22" spans="1:7" ht="17.25" customHeight="1">
      <c r="A22" s="14" t="s">
        <v>1912</v>
      </c>
      <c r="B22" s="33"/>
      <c r="C22" s="455">
        <v>680</v>
      </c>
      <c r="D22" s="33"/>
      <c r="E22" s="64">
        <f t="shared" si="0"/>
        <v>5.1324628273831987</v>
      </c>
      <c r="G22" s="33"/>
    </row>
    <row r="23" spans="1:7" ht="17.25" customHeight="1">
      <c r="A23" s="14" t="s">
        <v>1913</v>
      </c>
      <c r="B23" s="33"/>
      <c r="C23" s="455">
        <v>392</v>
      </c>
      <c r="D23" s="33"/>
      <c r="E23" s="64">
        <f t="shared" si="0"/>
        <v>2.9587138651973732</v>
      </c>
      <c r="G23" s="33"/>
    </row>
    <row r="24" spans="1:7" ht="17.25" customHeight="1">
      <c r="A24" s="14" t="s">
        <v>1914</v>
      </c>
      <c r="B24" s="33"/>
      <c r="C24" s="455">
        <v>263</v>
      </c>
      <c r="D24" s="33"/>
      <c r="E24" s="64">
        <f t="shared" si="0"/>
        <v>1.9850554758849726</v>
      </c>
      <c r="G24" s="33"/>
    </row>
    <row r="25" spans="1:7" ht="17.25" customHeight="1">
      <c r="A25" s="14" t="s">
        <v>1915</v>
      </c>
      <c r="B25" s="33"/>
      <c r="C25" s="455">
        <v>1451</v>
      </c>
      <c r="D25" s="33"/>
      <c r="E25" s="64">
        <f t="shared" si="0"/>
        <v>10.951769944901502</v>
      </c>
      <c r="G25" s="33"/>
    </row>
    <row r="26" spans="1:7" ht="17.25" customHeight="1">
      <c r="A26" s="14"/>
      <c r="B26" s="122"/>
      <c r="C26" s="455"/>
      <c r="D26" s="47"/>
      <c r="E26" s="64" t="str">
        <f t="shared" si="0"/>
        <v/>
      </c>
    </row>
    <row r="27" spans="1:7" ht="17.25" customHeight="1">
      <c r="A27" s="17" t="s">
        <v>1363</v>
      </c>
      <c r="B27" s="122"/>
      <c r="C27" s="425">
        <f>SUM(C28:C51)</f>
        <v>6860</v>
      </c>
      <c r="D27" s="47"/>
      <c r="E27" s="64">
        <f t="shared" si="0"/>
        <v>51.777492640954037</v>
      </c>
    </row>
    <row r="28" spans="1:7">
      <c r="A28" s="884" t="s">
        <v>1916</v>
      </c>
      <c r="B28" s="122"/>
      <c r="C28" s="455">
        <v>13</v>
      </c>
      <c r="D28" s="47"/>
      <c r="E28" s="64">
        <f t="shared" si="0"/>
        <v>9.8120612876443497E-2</v>
      </c>
    </row>
    <row r="29" spans="1:7" ht="28">
      <c r="A29" s="906" t="s">
        <v>1917</v>
      </c>
      <c r="B29" s="122"/>
      <c r="C29" s="455">
        <v>2</v>
      </c>
      <c r="D29" s="47"/>
      <c r="E29" s="64">
        <f t="shared" si="0"/>
        <v>1.5095478904068231E-2</v>
      </c>
    </row>
    <row r="30" spans="1:7">
      <c r="A30" s="884" t="s">
        <v>1918</v>
      </c>
      <c r="B30" s="122"/>
      <c r="C30" s="455">
        <v>66</v>
      </c>
      <c r="D30" s="47"/>
      <c r="E30" s="64">
        <f t="shared" si="0"/>
        <v>0.49815080383425164</v>
      </c>
    </row>
    <row r="31" spans="1:7">
      <c r="A31" s="884" t="s">
        <v>1919</v>
      </c>
      <c r="B31" s="122"/>
      <c r="C31" s="455">
        <v>80</v>
      </c>
      <c r="D31" s="47"/>
      <c r="E31" s="64">
        <f t="shared" si="0"/>
        <v>0.6038191561627293</v>
      </c>
    </row>
    <row r="32" spans="1:7" ht="28">
      <c r="A32" s="906" t="s">
        <v>1920</v>
      </c>
      <c r="B32" s="122"/>
      <c r="C32" s="455">
        <v>10</v>
      </c>
      <c r="D32" s="47"/>
      <c r="E32" s="64">
        <f t="shared" si="0"/>
        <v>7.5477394520341162E-2</v>
      </c>
    </row>
    <row r="33" spans="1:5">
      <c r="A33" s="884" t="s">
        <v>1921</v>
      </c>
      <c r="B33" s="122"/>
      <c r="C33" s="455">
        <v>726</v>
      </c>
      <c r="D33" s="47"/>
      <c r="E33" s="64">
        <f t="shared" si="0"/>
        <v>5.479658842176768</v>
      </c>
    </row>
    <row r="34" spans="1:5" ht="28">
      <c r="A34" s="906" t="s">
        <v>1922</v>
      </c>
      <c r="B34" s="122"/>
      <c r="C34" s="455">
        <v>102</v>
      </c>
      <c r="D34" s="47"/>
      <c r="E34" s="64">
        <f t="shared" si="0"/>
        <v>0.76986942410747983</v>
      </c>
    </row>
    <row r="35" spans="1:5">
      <c r="A35" s="884" t="s">
        <v>1923</v>
      </c>
      <c r="B35" s="122"/>
      <c r="C35" s="455">
        <v>200</v>
      </c>
      <c r="D35" s="47"/>
      <c r="E35" s="64">
        <f t="shared" si="0"/>
        <v>1.5095478904068231</v>
      </c>
    </row>
    <row r="36" spans="1:5" ht="28">
      <c r="A36" s="906" t="s">
        <v>1924</v>
      </c>
      <c r="B36" s="122"/>
      <c r="C36" s="455">
        <v>1446</v>
      </c>
      <c r="D36" s="47"/>
      <c r="E36" s="64">
        <f t="shared" si="0"/>
        <v>10.914031247641331</v>
      </c>
    </row>
    <row r="37" spans="1:5">
      <c r="A37" s="884" t="s">
        <v>1925</v>
      </c>
      <c r="B37" s="122"/>
      <c r="C37" s="455">
        <v>35</v>
      </c>
      <c r="D37" s="47"/>
      <c r="E37" s="64">
        <f t="shared" si="0"/>
        <v>0.26417088082119405</v>
      </c>
    </row>
    <row r="38" spans="1:5">
      <c r="A38" s="884" t="s">
        <v>1926</v>
      </c>
      <c r="B38" s="122"/>
      <c r="C38" s="455">
        <v>14</v>
      </c>
      <c r="D38" s="47"/>
      <c r="E38" s="64">
        <f t="shared" si="0"/>
        <v>0.10566835232847763</v>
      </c>
    </row>
    <row r="39" spans="1:5">
      <c r="A39" s="884" t="s">
        <v>1927</v>
      </c>
      <c r="B39" s="122"/>
      <c r="C39" s="455">
        <v>500</v>
      </c>
      <c r="D39" s="47"/>
      <c r="E39" s="64">
        <f t="shared" si="0"/>
        <v>3.7738697260170579</v>
      </c>
    </row>
    <row r="40" spans="1:5">
      <c r="A40" s="884" t="s">
        <v>1928</v>
      </c>
      <c r="B40" s="122"/>
      <c r="C40" s="455">
        <v>90</v>
      </c>
      <c r="D40" s="47"/>
      <c r="E40" s="64">
        <f t="shared" si="0"/>
        <v>0.67929655068307038</v>
      </c>
    </row>
    <row r="41" spans="1:5">
      <c r="A41" s="14" t="s">
        <v>1504</v>
      </c>
      <c r="B41" s="122"/>
      <c r="C41" s="455">
        <v>45</v>
      </c>
      <c r="D41" s="47"/>
      <c r="E41" s="64">
        <f t="shared" si="0"/>
        <v>0.33964827534153519</v>
      </c>
    </row>
    <row r="42" spans="1:5" ht="25.5">
      <c r="A42" s="471" t="s">
        <v>1929</v>
      </c>
      <c r="B42" s="122"/>
      <c r="C42" s="455">
        <v>1320</v>
      </c>
      <c r="D42" s="47"/>
      <c r="E42" s="64">
        <f t="shared" si="0"/>
        <v>9.9630160766850331</v>
      </c>
    </row>
    <row r="43" spans="1:5">
      <c r="A43" s="884" t="s">
        <v>1930</v>
      </c>
      <c r="B43" s="122"/>
      <c r="C43" s="455">
        <v>1300</v>
      </c>
      <c r="D43" s="47"/>
      <c r="E43" s="64">
        <f t="shared" si="0"/>
        <v>9.8120612876443509</v>
      </c>
    </row>
    <row r="44" spans="1:5">
      <c r="A44" s="884" t="s">
        <v>1931</v>
      </c>
      <c r="B44" s="122"/>
      <c r="C44" s="455">
        <v>30</v>
      </c>
      <c r="D44" s="47"/>
      <c r="E44" s="64">
        <f t="shared" si="0"/>
        <v>0.22643218356102349</v>
      </c>
    </row>
    <row r="45" spans="1:5">
      <c r="A45" s="884" t="s">
        <v>1932</v>
      </c>
      <c r="B45" s="122"/>
      <c r="C45" s="455">
        <v>10</v>
      </c>
      <c r="D45" s="47"/>
      <c r="E45" s="64">
        <f t="shared" si="0"/>
        <v>7.5477394520341162E-2</v>
      </c>
    </row>
    <row r="46" spans="1:5">
      <c r="A46" s="884" t="s">
        <v>1933</v>
      </c>
      <c r="B46" s="122"/>
      <c r="C46" s="455">
        <v>500</v>
      </c>
      <c r="D46" s="47"/>
      <c r="E46" s="64">
        <f t="shared" si="0"/>
        <v>3.7738697260170579</v>
      </c>
    </row>
    <row r="47" spans="1:5">
      <c r="A47" s="884" t="s">
        <v>1934</v>
      </c>
      <c r="B47" s="122"/>
      <c r="C47" s="455">
        <v>6</v>
      </c>
      <c r="D47" s="47"/>
      <c r="E47" s="64">
        <f t="shared" si="0"/>
        <v>4.528643671220469E-2</v>
      </c>
    </row>
    <row r="48" spans="1:5" ht="28">
      <c r="A48" s="906" t="s">
        <v>1935</v>
      </c>
      <c r="B48" s="122"/>
      <c r="C48" s="455">
        <v>2</v>
      </c>
      <c r="D48" s="47"/>
      <c r="E48" s="64">
        <f t="shared" si="0"/>
        <v>1.5095478904068231E-2</v>
      </c>
    </row>
    <row r="49" spans="1:5">
      <c r="A49" s="884" t="s">
        <v>1936</v>
      </c>
      <c r="B49" s="122"/>
      <c r="C49" s="455">
        <v>10</v>
      </c>
      <c r="D49" s="47"/>
      <c r="E49" s="64">
        <f t="shared" si="0"/>
        <v>7.5477394520341162E-2</v>
      </c>
    </row>
    <row r="50" spans="1:5" ht="28">
      <c r="A50" s="906" t="s">
        <v>1937</v>
      </c>
      <c r="B50" s="122"/>
      <c r="C50" s="455">
        <v>350</v>
      </c>
      <c r="D50" s="47"/>
      <c r="E50" s="64">
        <f t="shared" si="0"/>
        <v>2.6417088082119409</v>
      </c>
    </row>
    <row r="51" spans="1:5">
      <c r="A51" s="884" t="s">
        <v>1938</v>
      </c>
      <c r="B51" s="122"/>
      <c r="C51" s="455">
        <v>3</v>
      </c>
      <c r="D51" s="47"/>
      <c r="E51" s="64">
        <f t="shared" si="0"/>
        <v>2.2643218356102345E-2</v>
      </c>
    </row>
    <row r="52" spans="1:5" ht="6" customHeight="1" thickBot="1">
      <c r="A52" s="14"/>
      <c r="B52" s="122"/>
      <c r="C52" s="455"/>
      <c r="D52" s="47"/>
      <c r="E52" s="64" t="str">
        <f t="shared" si="0"/>
        <v/>
      </c>
    </row>
    <row r="53" spans="1:5" ht="14.15" customHeight="1">
      <c r="A53" s="131"/>
      <c r="B53" s="131"/>
      <c r="C53" s="131"/>
      <c r="D53" s="131"/>
      <c r="E53" s="130"/>
    </row>
    <row r="54" spans="1:5" ht="14.15" customHeight="1">
      <c r="A54" s="66" t="s">
        <v>1939</v>
      </c>
      <c r="B54" s="49"/>
      <c r="C54" s="49"/>
      <c r="D54" s="49"/>
      <c r="E54" s="134"/>
    </row>
    <row r="55" spans="1:5" ht="11.25" customHeight="1">
      <c r="A55" s="66"/>
      <c r="B55" s="49"/>
      <c r="C55" s="49"/>
      <c r="D55" s="49"/>
      <c r="E55" s="134"/>
    </row>
    <row r="56" spans="1:5" ht="14.15" customHeight="1">
      <c r="A56" s="33" t="s">
        <v>1364</v>
      </c>
      <c r="B56" s="33"/>
      <c r="C56" s="33"/>
      <c r="D56" s="33"/>
      <c r="E56" s="64"/>
    </row>
    <row r="57" spans="1:5" ht="14.15" customHeight="1">
      <c r="A57" s="33" t="s">
        <v>1232</v>
      </c>
      <c r="B57" s="33"/>
      <c r="C57" s="33"/>
      <c r="D57" s="33"/>
      <c r="E57" s="64"/>
    </row>
    <row r="58" spans="1:5">
      <c r="A58" s="33"/>
      <c r="B58" s="33"/>
      <c r="C58" s="33"/>
      <c r="D58" s="33"/>
      <c r="E58" s="64"/>
    </row>
    <row r="59" spans="1:5">
      <c r="A59" s="59"/>
      <c r="B59" s="49"/>
      <c r="C59" s="425"/>
      <c r="D59" s="59"/>
      <c r="E59" s="424"/>
    </row>
    <row r="60" spans="1:5">
      <c r="A60" s="49"/>
      <c r="B60" s="49"/>
      <c r="C60" s="193"/>
      <c r="D60" s="49"/>
      <c r="E60" s="64" t="s">
        <v>154</v>
      </c>
    </row>
    <row r="61" spans="1:5" ht="20.25" customHeight="1">
      <c r="A61" s="47"/>
      <c r="B61" s="33"/>
      <c r="C61" s="398"/>
      <c r="D61" s="33"/>
      <c r="E61" s="64"/>
    </row>
    <row r="62" spans="1:5">
      <c r="A62" s="33"/>
      <c r="B62" s="33"/>
      <c r="C62" s="455"/>
      <c r="D62" s="33"/>
      <c r="E62" s="64"/>
    </row>
    <row r="63" spans="1:5">
      <c r="A63" s="33"/>
      <c r="B63" s="33"/>
      <c r="C63" s="455"/>
      <c r="D63" s="33"/>
      <c r="E63" s="64"/>
    </row>
    <row r="64" spans="1:5">
      <c r="A64" s="33"/>
      <c r="B64" s="33"/>
      <c r="C64" s="455"/>
      <c r="D64" s="33"/>
      <c r="E64" s="64"/>
    </row>
    <row r="65" spans="1:5">
      <c r="A65" s="33"/>
      <c r="B65" s="33"/>
      <c r="C65" s="455"/>
      <c r="D65" s="33"/>
      <c r="E65" s="64"/>
    </row>
    <row r="66" spans="1:5">
      <c r="A66" s="33"/>
      <c r="B66" s="33"/>
      <c r="C66" s="398"/>
      <c r="D66" s="33"/>
      <c r="E66" s="64"/>
    </row>
  </sheetData>
  <mergeCells count="2">
    <mergeCell ref="C8:E8"/>
    <mergeCell ref="C9:E9"/>
  </mergeCells>
  <pageMargins left="0.70866141732283472" right="0.70866141732283472" top="0.74803149606299213" bottom="0.74803149606299213" header="0.31496062992125984" footer="0.31496062992125984"/>
  <pageSetup scale="85" orientation="portrait" horizontalDpi="4294967293" verticalDpi="4294967293"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theme="4" tint="-0.249977111117893"/>
  </sheetPr>
  <dimension ref="A1:F40"/>
  <sheetViews>
    <sheetView workbookViewId="0">
      <selection activeCell="A4" sqref="A4"/>
    </sheetView>
  </sheetViews>
  <sheetFormatPr baseColWidth="10" defaultRowHeight="12.5"/>
  <cols>
    <col min="1" max="1" width="64.81640625" style="81" customWidth="1"/>
    <col min="2" max="2" width="3.1796875" style="81" customWidth="1"/>
    <col min="3" max="3" width="10.81640625" style="81"/>
    <col min="4" max="4" width="4" style="81" customWidth="1"/>
    <col min="5" max="256" width="10.81640625" style="81"/>
    <col min="257" max="257" width="64.81640625" style="81" customWidth="1"/>
    <col min="258" max="258" width="3.1796875" style="81" customWidth="1"/>
    <col min="259" max="259" width="10.81640625" style="81"/>
    <col min="260" max="260" width="4" style="81" customWidth="1"/>
    <col min="261" max="512" width="10.81640625" style="81"/>
    <col min="513" max="513" width="64.81640625" style="81" customWidth="1"/>
    <col min="514" max="514" width="3.1796875" style="81" customWidth="1"/>
    <col min="515" max="515" width="10.81640625" style="81"/>
    <col min="516" max="516" width="4" style="81" customWidth="1"/>
    <col min="517" max="768" width="10.81640625" style="81"/>
    <col min="769" max="769" width="64.81640625" style="81" customWidth="1"/>
    <col min="770" max="770" width="3.1796875" style="81" customWidth="1"/>
    <col min="771" max="771" width="10.81640625" style="81"/>
    <col min="772" max="772" width="4" style="81" customWidth="1"/>
    <col min="773" max="1024" width="10.81640625" style="81"/>
    <col min="1025" max="1025" width="64.81640625" style="81" customWidth="1"/>
    <col min="1026" max="1026" width="3.1796875" style="81" customWidth="1"/>
    <col min="1027" max="1027" width="10.81640625" style="81"/>
    <col min="1028" max="1028" width="4" style="81" customWidth="1"/>
    <col min="1029" max="1280" width="10.81640625" style="81"/>
    <col min="1281" max="1281" width="64.81640625" style="81" customWidth="1"/>
    <col min="1282" max="1282" width="3.1796875" style="81" customWidth="1"/>
    <col min="1283" max="1283" width="10.81640625" style="81"/>
    <col min="1284" max="1284" width="4" style="81" customWidth="1"/>
    <col min="1285" max="1536" width="10.81640625" style="81"/>
    <col min="1537" max="1537" width="64.81640625" style="81" customWidth="1"/>
    <col min="1538" max="1538" width="3.1796875" style="81" customWidth="1"/>
    <col min="1539" max="1539" width="10.81640625" style="81"/>
    <col min="1540" max="1540" width="4" style="81" customWidth="1"/>
    <col min="1541" max="1792" width="10.81640625" style="81"/>
    <col min="1793" max="1793" width="64.81640625" style="81" customWidth="1"/>
    <col min="1794" max="1794" width="3.1796875" style="81" customWidth="1"/>
    <col min="1795" max="1795" width="10.81640625" style="81"/>
    <col min="1796" max="1796" width="4" style="81" customWidth="1"/>
    <col min="1797" max="2048" width="10.81640625" style="81"/>
    <col min="2049" max="2049" width="64.81640625" style="81" customWidth="1"/>
    <col min="2050" max="2050" width="3.1796875" style="81" customWidth="1"/>
    <col min="2051" max="2051" width="10.81640625" style="81"/>
    <col min="2052" max="2052" width="4" style="81" customWidth="1"/>
    <col min="2053" max="2304" width="10.81640625" style="81"/>
    <col min="2305" max="2305" width="64.81640625" style="81" customWidth="1"/>
    <col min="2306" max="2306" width="3.1796875" style="81" customWidth="1"/>
    <col min="2307" max="2307" width="10.81640625" style="81"/>
    <col min="2308" max="2308" width="4" style="81" customWidth="1"/>
    <col min="2309" max="2560" width="10.81640625" style="81"/>
    <col min="2561" max="2561" width="64.81640625" style="81" customWidth="1"/>
    <col min="2562" max="2562" width="3.1796875" style="81" customWidth="1"/>
    <col min="2563" max="2563" width="10.81640625" style="81"/>
    <col min="2564" max="2564" width="4" style="81" customWidth="1"/>
    <col min="2565" max="2816" width="10.81640625" style="81"/>
    <col min="2817" max="2817" width="64.81640625" style="81" customWidth="1"/>
    <col min="2818" max="2818" width="3.1796875" style="81" customWidth="1"/>
    <col min="2819" max="2819" width="10.81640625" style="81"/>
    <col min="2820" max="2820" width="4" style="81" customWidth="1"/>
    <col min="2821" max="3072" width="10.81640625" style="81"/>
    <col min="3073" max="3073" width="64.81640625" style="81" customWidth="1"/>
    <col min="3074" max="3074" width="3.1796875" style="81" customWidth="1"/>
    <col min="3075" max="3075" width="10.81640625" style="81"/>
    <col min="3076" max="3076" width="4" style="81" customWidth="1"/>
    <col min="3077" max="3328" width="10.81640625" style="81"/>
    <col min="3329" max="3329" width="64.81640625" style="81" customWidth="1"/>
    <col min="3330" max="3330" width="3.1796875" style="81" customWidth="1"/>
    <col min="3331" max="3331" width="10.81640625" style="81"/>
    <col min="3332" max="3332" width="4" style="81" customWidth="1"/>
    <col min="3333" max="3584" width="10.81640625" style="81"/>
    <col min="3585" max="3585" width="64.81640625" style="81" customWidth="1"/>
    <col min="3586" max="3586" width="3.1796875" style="81" customWidth="1"/>
    <col min="3587" max="3587" width="10.81640625" style="81"/>
    <col min="3588" max="3588" width="4" style="81" customWidth="1"/>
    <col min="3589" max="3840" width="10.81640625" style="81"/>
    <col min="3841" max="3841" width="64.81640625" style="81" customWidth="1"/>
    <col min="3842" max="3842" width="3.1796875" style="81" customWidth="1"/>
    <col min="3843" max="3843" width="10.81640625" style="81"/>
    <col min="3844" max="3844" width="4" style="81" customWidth="1"/>
    <col min="3845" max="4096" width="10.81640625" style="81"/>
    <col min="4097" max="4097" width="64.81640625" style="81" customWidth="1"/>
    <col min="4098" max="4098" width="3.1796875" style="81" customWidth="1"/>
    <col min="4099" max="4099" width="10.81640625" style="81"/>
    <col min="4100" max="4100" width="4" style="81" customWidth="1"/>
    <col min="4101" max="4352" width="10.81640625" style="81"/>
    <col min="4353" max="4353" width="64.81640625" style="81" customWidth="1"/>
    <col min="4354" max="4354" width="3.1796875" style="81" customWidth="1"/>
    <col min="4355" max="4355" width="10.81640625" style="81"/>
    <col min="4356" max="4356" width="4" style="81" customWidth="1"/>
    <col min="4357" max="4608" width="10.81640625" style="81"/>
    <col min="4609" max="4609" width="64.81640625" style="81" customWidth="1"/>
    <col min="4610" max="4610" width="3.1796875" style="81" customWidth="1"/>
    <col min="4611" max="4611" width="10.81640625" style="81"/>
    <col min="4612" max="4612" width="4" style="81" customWidth="1"/>
    <col min="4613" max="4864" width="10.81640625" style="81"/>
    <col min="4865" max="4865" width="64.81640625" style="81" customWidth="1"/>
    <col min="4866" max="4866" width="3.1796875" style="81" customWidth="1"/>
    <col min="4867" max="4867" width="10.81640625" style="81"/>
    <col min="4868" max="4868" width="4" style="81" customWidth="1"/>
    <col min="4869" max="5120" width="10.81640625" style="81"/>
    <col min="5121" max="5121" width="64.81640625" style="81" customWidth="1"/>
    <col min="5122" max="5122" width="3.1796875" style="81" customWidth="1"/>
    <col min="5123" max="5123" width="10.81640625" style="81"/>
    <col min="5124" max="5124" width="4" style="81" customWidth="1"/>
    <col min="5125" max="5376" width="10.81640625" style="81"/>
    <col min="5377" max="5377" width="64.81640625" style="81" customWidth="1"/>
    <col min="5378" max="5378" width="3.1796875" style="81" customWidth="1"/>
    <col min="5379" max="5379" width="10.81640625" style="81"/>
    <col min="5380" max="5380" width="4" style="81" customWidth="1"/>
    <col min="5381" max="5632" width="10.81640625" style="81"/>
    <col min="5633" max="5633" width="64.81640625" style="81" customWidth="1"/>
    <col min="5634" max="5634" width="3.1796875" style="81" customWidth="1"/>
    <col min="5635" max="5635" width="10.81640625" style="81"/>
    <col min="5636" max="5636" width="4" style="81" customWidth="1"/>
    <col min="5637" max="5888" width="10.81640625" style="81"/>
    <col min="5889" max="5889" width="64.81640625" style="81" customWidth="1"/>
    <col min="5890" max="5890" width="3.1796875" style="81" customWidth="1"/>
    <col min="5891" max="5891" width="10.81640625" style="81"/>
    <col min="5892" max="5892" width="4" style="81" customWidth="1"/>
    <col min="5893" max="6144" width="10.81640625" style="81"/>
    <col min="6145" max="6145" width="64.81640625" style="81" customWidth="1"/>
    <col min="6146" max="6146" width="3.1796875" style="81" customWidth="1"/>
    <col min="6147" max="6147" width="10.81640625" style="81"/>
    <col min="6148" max="6148" width="4" style="81" customWidth="1"/>
    <col min="6149" max="6400" width="10.81640625" style="81"/>
    <col min="6401" max="6401" width="64.81640625" style="81" customWidth="1"/>
    <col min="6402" max="6402" width="3.1796875" style="81" customWidth="1"/>
    <col min="6403" max="6403" width="10.81640625" style="81"/>
    <col min="6404" max="6404" width="4" style="81" customWidth="1"/>
    <col min="6405" max="6656" width="10.81640625" style="81"/>
    <col min="6657" max="6657" width="64.81640625" style="81" customWidth="1"/>
    <col min="6658" max="6658" width="3.1796875" style="81" customWidth="1"/>
    <col min="6659" max="6659" width="10.81640625" style="81"/>
    <col min="6660" max="6660" width="4" style="81" customWidth="1"/>
    <col min="6661" max="6912" width="10.81640625" style="81"/>
    <col min="6913" max="6913" width="64.81640625" style="81" customWidth="1"/>
    <col min="6914" max="6914" width="3.1796875" style="81" customWidth="1"/>
    <col min="6915" max="6915" width="10.81640625" style="81"/>
    <col min="6916" max="6916" width="4" style="81" customWidth="1"/>
    <col min="6917" max="7168" width="10.81640625" style="81"/>
    <col min="7169" max="7169" width="64.81640625" style="81" customWidth="1"/>
    <col min="7170" max="7170" width="3.1796875" style="81" customWidth="1"/>
    <col min="7171" max="7171" width="10.81640625" style="81"/>
    <col min="7172" max="7172" width="4" style="81" customWidth="1"/>
    <col min="7173" max="7424" width="10.81640625" style="81"/>
    <col min="7425" max="7425" width="64.81640625" style="81" customWidth="1"/>
    <col min="7426" max="7426" width="3.1796875" style="81" customWidth="1"/>
    <col min="7427" max="7427" width="10.81640625" style="81"/>
    <col min="7428" max="7428" width="4" style="81" customWidth="1"/>
    <col min="7429" max="7680" width="10.81640625" style="81"/>
    <col min="7681" max="7681" width="64.81640625" style="81" customWidth="1"/>
    <col min="7682" max="7682" width="3.1796875" style="81" customWidth="1"/>
    <col min="7683" max="7683" width="10.81640625" style="81"/>
    <col min="7684" max="7684" width="4" style="81" customWidth="1"/>
    <col min="7685" max="7936" width="10.81640625" style="81"/>
    <col min="7937" max="7937" width="64.81640625" style="81" customWidth="1"/>
    <col min="7938" max="7938" width="3.1796875" style="81" customWidth="1"/>
    <col min="7939" max="7939" width="10.81640625" style="81"/>
    <col min="7940" max="7940" width="4" style="81" customWidth="1"/>
    <col min="7941" max="8192" width="10.81640625" style="81"/>
    <col min="8193" max="8193" width="64.81640625" style="81" customWidth="1"/>
    <col min="8194" max="8194" width="3.1796875" style="81" customWidth="1"/>
    <col min="8195" max="8195" width="10.81640625" style="81"/>
    <col min="8196" max="8196" width="4" style="81" customWidth="1"/>
    <col min="8197" max="8448" width="10.81640625" style="81"/>
    <col min="8449" max="8449" width="64.81640625" style="81" customWidth="1"/>
    <col min="8450" max="8450" width="3.1796875" style="81" customWidth="1"/>
    <col min="8451" max="8451" width="10.81640625" style="81"/>
    <col min="8452" max="8452" width="4" style="81" customWidth="1"/>
    <col min="8453" max="8704" width="10.81640625" style="81"/>
    <col min="8705" max="8705" width="64.81640625" style="81" customWidth="1"/>
    <col min="8706" max="8706" width="3.1796875" style="81" customWidth="1"/>
    <col min="8707" max="8707" width="10.81640625" style="81"/>
    <col min="8708" max="8708" width="4" style="81" customWidth="1"/>
    <col min="8709" max="8960" width="10.81640625" style="81"/>
    <col min="8961" max="8961" width="64.81640625" style="81" customWidth="1"/>
    <col min="8962" max="8962" width="3.1796875" style="81" customWidth="1"/>
    <col min="8963" max="8963" width="10.81640625" style="81"/>
    <col min="8964" max="8964" width="4" style="81" customWidth="1"/>
    <col min="8965" max="9216" width="10.81640625" style="81"/>
    <col min="9217" max="9217" width="64.81640625" style="81" customWidth="1"/>
    <col min="9218" max="9218" width="3.1796875" style="81" customWidth="1"/>
    <col min="9219" max="9219" width="10.81640625" style="81"/>
    <col min="9220" max="9220" width="4" style="81" customWidth="1"/>
    <col min="9221" max="9472" width="10.81640625" style="81"/>
    <col min="9473" max="9473" width="64.81640625" style="81" customWidth="1"/>
    <col min="9474" max="9474" width="3.1796875" style="81" customWidth="1"/>
    <col min="9475" max="9475" width="10.81640625" style="81"/>
    <col min="9476" max="9476" width="4" style="81" customWidth="1"/>
    <col min="9477" max="9728" width="10.81640625" style="81"/>
    <col min="9729" max="9729" width="64.81640625" style="81" customWidth="1"/>
    <col min="9730" max="9730" width="3.1796875" style="81" customWidth="1"/>
    <col min="9731" max="9731" width="10.81640625" style="81"/>
    <col min="9732" max="9732" width="4" style="81" customWidth="1"/>
    <col min="9733" max="9984" width="10.81640625" style="81"/>
    <col min="9985" max="9985" width="64.81640625" style="81" customWidth="1"/>
    <col min="9986" max="9986" width="3.1796875" style="81" customWidth="1"/>
    <col min="9987" max="9987" width="10.81640625" style="81"/>
    <col min="9988" max="9988" width="4" style="81" customWidth="1"/>
    <col min="9989" max="10240" width="10.81640625" style="81"/>
    <col min="10241" max="10241" width="64.81640625" style="81" customWidth="1"/>
    <col min="10242" max="10242" width="3.1796875" style="81" customWidth="1"/>
    <col min="10243" max="10243" width="10.81640625" style="81"/>
    <col min="10244" max="10244" width="4" style="81" customWidth="1"/>
    <col min="10245" max="10496" width="10.81640625" style="81"/>
    <col min="10497" max="10497" width="64.81640625" style="81" customWidth="1"/>
    <col min="10498" max="10498" width="3.1796875" style="81" customWidth="1"/>
    <col min="10499" max="10499" width="10.81640625" style="81"/>
    <col min="10500" max="10500" width="4" style="81" customWidth="1"/>
    <col min="10501" max="10752" width="10.81640625" style="81"/>
    <col min="10753" max="10753" width="64.81640625" style="81" customWidth="1"/>
    <col min="10754" max="10754" width="3.1796875" style="81" customWidth="1"/>
    <col min="10755" max="10755" width="10.81640625" style="81"/>
    <col min="10756" max="10756" width="4" style="81" customWidth="1"/>
    <col min="10757" max="11008" width="10.81640625" style="81"/>
    <col min="11009" max="11009" width="64.81640625" style="81" customWidth="1"/>
    <col min="11010" max="11010" width="3.1796875" style="81" customWidth="1"/>
    <col min="11011" max="11011" width="10.81640625" style="81"/>
    <col min="11012" max="11012" width="4" style="81" customWidth="1"/>
    <col min="11013" max="11264" width="10.81640625" style="81"/>
    <col min="11265" max="11265" width="64.81640625" style="81" customWidth="1"/>
    <col min="11266" max="11266" width="3.1796875" style="81" customWidth="1"/>
    <col min="11267" max="11267" width="10.81640625" style="81"/>
    <col min="11268" max="11268" width="4" style="81" customWidth="1"/>
    <col min="11269" max="11520" width="10.81640625" style="81"/>
    <col min="11521" max="11521" width="64.81640625" style="81" customWidth="1"/>
    <col min="11522" max="11522" width="3.1796875" style="81" customWidth="1"/>
    <col min="11523" max="11523" width="10.81640625" style="81"/>
    <col min="11524" max="11524" width="4" style="81" customWidth="1"/>
    <col min="11525" max="11776" width="10.81640625" style="81"/>
    <col min="11777" max="11777" width="64.81640625" style="81" customWidth="1"/>
    <col min="11778" max="11778" width="3.1796875" style="81" customWidth="1"/>
    <col min="11779" max="11779" width="10.81640625" style="81"/>
    <col min="11780" max="11780" width="4" style="81" customWidth="1"/>
    <col min="11781" max="12032" width="10.81640625" style="81"/>
    <col min="12033" max="12033" width="64.81640625" style="81" customWidth="1"/>
    <col min="12034" max="12034" width="3.1796875" style="81" customWidth="1"/>
    <col min="12035" max="12035" width="10.81640625" style="81"/>
    <col min="12036" max="12036" width="4" style="81" customWidth="1"/>
    <col min="12037" max="12288" width="10.81640625" style="81"/>
    <col min="12289" max="12289" width="64.81640625" style="81" customWidth="1"/>
    <col min="12290" max="12290" width="3.1796875" style="81" customWidth="1"/>
    <col min="12291" max="12291" width="10.81640625" style="81"/>
    <col min="12292" max="12292" width="4" style="81" customWidth="1"/>
    <col min="12293" max="12544" width="10.81640625" style="81"/>
    <col min="12545" max="12545" width="64.81640625" style="81" customWidth="1"/>
    <col min="12546" max="12546" width="3.1796875" style="81" customWidth="1"/>
    <col min="12547" max="12547" width="10.81640625" style="81"/>
    <col min="12548" max="12548" width="4" style="81" customWidth="1"/>
    <col min="12549" max="12800" width="10.81640625" style="81"/>
    <col min="12801" max="12801" width="64.81640625" style="81" customWidth="1"/>
    <col min="12802" max="12802" width="3.1796875" style="81" customWidth="1"/>
    <col min="12803" max="12803" width="10.81640625" style="81"/>
    <col min="12804" max="12804" width="4" style="81" customWidth="1"/>
    <col min="12805" max="13056" width="10.81640625" style="81"/>
    <col min="13057" max="13057" width="64.81640625" style="81" customWidth="1"/>
    <col min="13058" max="13058" width="3.1796875" style="81" customWidth="1"/>
    <col min="13059" max="13059" width="10.81640625" style="81"/>
    <col min="13060" max="13060" width="4" style="81" customWidth="1"/>
    <col min="13061" max="13312" width="10.81640625" style="81"/>
    <col min="13313" max="13313" width="64.81640625" style="81" customWidth="1"/>
    <col min="13314" max="13314" width="3.1796875" style="81" customWidth="1"/>
    <col min="13315" max="13315" width="10.81640625" style="81"/>
    <col min="13316" max="13316" width="4" style="81" customWidth="1"/>
    <col min="13317" max="13568" width="10.81640625" style="81"/>
    <col min="13569" max="13569" width="64.81640625" style="81" customWidth="1"/>
    <col min="13570" max="13570" width="3.1796875" style="81" customWidth="1"/>
    <col min="13571" max="13571" width="10.81640625" style="81"/>
    <col min="13572" max="13572" width="4" style="81" customWidth="1"/>
    <col min="13573" max="13824" width="10.81640625" style="81"/>
    <col min="13825" max="13825" width="64.81640625" style="81" customWidth="1"/>
    <col min="13826" max="13826" width="3.1796875" style="81" customWidth="1"/>
    <col min="13827" max="13827" width="10.81640625" style="81"/>
    <col min="13828" max="13828" width="4" style="81" customWidth="1"/>
    <col min="13829" max="14080" width="10.81640625" style="81"/>
    <col min="14081" max="14081" width="64.81640625" style="81" customWidth="1"/>
    <col min="14082" max="14082" width="3.1796875" style="81" customWidth="1"/>
    <col min="14083" max="14083" width="10.81640625" style="81"/>
    <col min="14084" max="14084" width="4" style="81" customWidth="1"/>
    <col min="14085" max="14336" width="10.81640625" style="81"/>
    <col min="14337" max="14337" width="64.81640625" style="81" customWidth="1"/>
    <col min="14338" max="14338" width="3.1796875" style="81" customWidth="1"/>
    <col min="14339" max="14339" width="10.81640625" style="81"/>
    <col min="14340" max="14340" width="4" style="81" customWidth="1"/>
    <col min="14341" max="14592" width="10.81640625" style="81"/>
    <col min="14593" max="14593" width="64.81640625" style="81" customWidth="1"/>
    <col min="14594" max="14594" width="3.1796875" style="81" customWidth="1"/>
    <col min="14595" max="14595" width="10.81640625" style="81"/>
    <col min="14596" max="14596" width="4" style="81" customWidth="1"/>
    <col min="14597" max="14848" width="10.81640625" style="81"/>
    <col min="14849" max="14849" width="64.81640625" style="81" customWidth="1"/>
    <col min="14850" max="14850" width="3.1796875" style="81" customWidth="1"/>
    <col min="14851" max="14851" width="10.81640625" style="81"/>
    <col min="14852" max="14852" width="4" style="81" customWidth="1"/>
    <col min="14853" max="15104" width="10.81640625" style="81"/>
    <col min="15105" max="15105" width="64.81640625" style="81" customWidth="1"/>
    <col min="15106" max="15106" width="3.1796875" style="81" customWidth="1"/>
    <col min="15107" max="15107" width="10.81640625" style="81"/>
    <col min="15108" max="15108" width="4" style="81" customWidth="1"/>
    <col min="15109" max="15360" width="10.81640625" style="81"/>
    <col min="15361" max="15361" width="64.81640625" style="81" customWidth="1"/>
    <col min="15362" max="15362" width="3.1796875" style="81" customWidth="1"/>
    <col min="15363" max="15363" width="10.81640625" style="81"/>
    <col min="15364" max="15364" width="4" style="81" customWidth="1"/>
    <col min="15365" max="15616" width="10.81640625" style="81"/>
    <col min="15617" max="15617" width="64.81640625" style="81" customWidth="1"/>
    <col min="15618" max="15618" width="3.1796875" style="81" customWidth="1"/>
    <col min="15619" max="15619" width="10.81640625" style="81"/>
    <col min="15620" max="15620" width="4" style="81" customWidth="1"/>
    <col min="15621" max="15872" width="10.81640625" style="81"/>
    <col min="15873" max="15873" width="64.81640625" style="81" customWidth="1"/>
    <col min="15874" max="15874" width="3.1796875" style="81" customWidth="1"/>
    <col min="15875" max="15875" width="10.81640625" style="81"/>
    <col min="15876" max="15876" width="4" style="81" customWidth="1"/>
    <col min="15877" max="16128" width="10.81640625" style="81"/>
    <col min="16129" max="16129" width="64.81640625" style="81" customWidth="1"/>
    <col min="16130" max="16130" width="3.1796875" style="81" customWidth="1"/>
    <col min="16131" max="16131" width="10.81640625" style="81"/>
    <col min="16132" max="16132" width="4" style="81" customWidth="1"/>
    <col min="16133" max="16384" width="10.81640625" style="81"/>
  </cols>
  <sheetData>
    <row r="1" spans="1:6">
      <c r="A1" s="81" t="s">
        <v>438</v>
      </c>
    </row>
    <row r="2" spans="1:6">
      <c r="A2" s="81" t="s">
        <v>439</v>
      </c>
    </row>
    <row r="4" spans="1:6">
      <c r="A4" s="33" t="s">
        <v>1940</v>
      </c>
      <c r="B4" s="33"/>
      <c r="C4" s="33"/>
      <c r="D4" s="33"/>
      <c r="E4" s="64"/>
    </row>
    <row r="5" spans="1:6">
      <c r="A5" s="33" t="s">
        <v>1941</v>
      </c>
      <c r="B5" s="33"/>
      <c r="C5" s="33"/>
      <c r="D5" s="33"/>
      <c r="E5" s="64"/>
    </row>
    <row r="6" spans="1:6" ht="13" thickBot="1">
      <c r="A6" s="142"/>
      <c r="B6" s="142"/>
      <c r="C6" s="142"/>
      <c r="D6" s="142"/>
      <c r="E6" s="141"/>
    </row>
    <row r="7" spans="1:6">
      <c r="A7" s="49"/>
      <c r="B7" s="49"/>
      <c r="C7" s="49"/>
      <c r="D7" s="49"/>
      <c r="E7" s="134"/>
    </row>
    <row r="8" spans="1:6">
      <c r="A8" s="33"/>
      <c r="B8" s="33"/>
      <c r="C8" s="1142" t="s">
        <v>1327</v>
      </c>
      <c r="D8" s="1142"/>
      <c r="E8" s="1142"/>
    </row>
    <row r="9" spans="1:6">
      <c r="A9" s="33" t="s">
        <v>1365</v>
      </c>
      <c r="B9" s="33"/>
      <c r="C9" s="1095" t="s">
        <v>1366</v>
      </c>
      <c r="D9" s="1095"/>
      <c r="E9" s="1095"/>
    </row>
    <row r="10" spans="1:6">
      <c r="A10" s="33"/>
      <c r="B10" s="33"/>
      <c r="C10" s="468" t="s">
        <v>1330</v>
      </c>
      <c r="D10" s="472"/>
      <c r="E10" s="469" t="s">
        <v>1331</v>
      </c>
    </row>
    <row r="11" spans="1:6" ht="13" thickBot="1">
      <c r="A11" s="142"/>
      <c r="B11" s="142"/>
      <c r="C11" s="142"/>
      <c r="D11" s="142"/>
      <c r="E11" s="141"/>
    </row>
    <row r="12" spans="1:6">
      <c r="A12" s="49"/>
      <c r="B12" s="49"/>
      <c r="C12" s="193"/>
      <c r="D12" s="49"/>
      <c r="E12" s="134"/>
    </row>
    <row r="13" spans="1:6" ht="13">
      <c r="A13" s="59" t="s">
        <v>148</v>
      </c>
      <c r="B13" s="49"/>
      <c r="C13" s="425">
        <f>C15+C23</f>
        <v>901</v>
      </c>
      <c r="D13" s="59"/>
      <c r="E13" s="198">
        <f>E15+E23</f>
        <v>99.999999999999986</v>
      </c>
      <c r="F13" s="88"/>
    </row>
    <row r="14" spans="1:6">
      <c r="A14" s="49"/>
      <c r="B14" s="49"/>
      <c r="C14" s="193"/>
      <c r="D14" s="49"/>
      <c r="E14" s="64" t="str">
        <f>IF($A14&lt;&gt;0,C14/#REF!*100,"")</f>
        <v/>
      </c>
    </row>
    <row r="15" spans="1:6" ht="13">
      <c r="A15" s="59" t="s">
        <v>1942</v>
      </c>
      <c r="B15" s="49"/>
      <c r="C15" s="907">
        <f>SUM(C16:C20)</f>
        <v>271</v>
      </c>
      <c r="D15" s="59"/>
      <c r="E15" s="198">
        <f>C15/$C$13*100</f>
        <v>30.077691453940066</v>
      </c>
      <c r="F15" s="908"/>
    </row>
    <row r="16" spans="1:6" ht="14.25" customHeight="1">
      <c r="A16" s="81" t="s">
        <v>1943</v>
      </c>
      <c r="B16" s="49"/>
      <c r="C16" s="411">
        <v>58</v>
      </c>
      <c r="D16" s="59"/>
      <c r="E16" s="64">
        <f t="shared" ref="E16:E27" si="0">C16/$C$13*100</f>
        <v>6.4372918978912317</v>
      </c>
      <c r="F16" s="908"/>
    </row>
    <row r="17" spans="1:6" ht="14.25" customHeight="1">
      <c r="A17" s="49" t="s">
        <v>1944</v>
      </c>
      <c r="B17" s="49"/>
      <c r="C17" s="411">
        <v>1</v>
      </c>
      <c r="D17" s="59"/>
      <c r="E17" s="64">
        <f t="shared" si="0"/>
        <v>0.11098779134295228</v>
      </c>
      <c r="F17" s="908"/>
    </row>
    <row r="18" spans="1:6" ht="14.25" customHeight="1">
      <c r="A18" s="81" t="s">
        <v>1945</v>
      </c>
      <c r="B18" s="49"/>
      <c r="C18" s="411">
        <v>81</v>
      </c>
      <c r="D18" s="59"/>
      <c r="E18" s="64">
        <f t="shared" si="0"/>
        <v>8.9900110987791333</v>
      </c>
      <c r="F18" s="908"/>
    </row>
    <row r="19" spans="1:6" ht="14.25" customHeight="1">
      <c r="A19" s="909" t="s">
        <v>1946</v>
      </c>
      <c r="B19" s="49"/>
      <c r="C19" s="411">
        <v>130</v>
      </c>
      <c r="D19" s="59"/>
      <c r="E19" s="64">
        <f t="shared" si="0"/>
        <v>14.428412874583795</v>
      </c>
      <c r="F19" s="908"/>
    </row>
    <row r="20" spans="1:6" ht="14.25" customHeight="1">
      <c r="A20" s="81" t="s">
        <v>1947</v>
      </c>
      <c r="B20" s="49"/>
      <c r="C20" s="411">
        <v>1</v>
      </c>
      <c r="D20" s="59"/>
      <c r="E20" s="64">
        <f t="shared" si="0"/>
        <v>0.11098779134295228</v>
      </c>
      <c r="F20" s="908"/>
    </row>
    <row r="21" spans="1:6" ht="14.25" customHeight="1">
      <c r="A21" s="59" t="s">
        <v>1948</v>
      </c>
      <c r="B21" s="49"/>
      <c r="C21" s="907"/>
      <c r="D21" s="59"/>
      <c r="E21" s="198"/>
      <c r="F21" s="908"/>
    </row>
    <row r="22" spans="1:6" ht="14.25" customHeight="1">
      <c r="A22" s="59"/>
      <c r="B22" s="49"/>
      <c r="C22" s="907"/>
      <c r="D22" s="59"/>
      <c r="E22" s="198"/>
      <c r="F22" s="908"/>
    </row>
    <row r="23" spans="1:6" ht="13">
      <c r="A23" s="177" t="s">
        <v>1949</v>
      </c>
      <c r="B23" s="49"/>
      <c r="C23" s="907">
        <f>SUM(C24:C27)</f>
        <v>630</v>
      </c>
      <c r="D23" s="59"/>
      <c r="E23" s="198">
        <f t="shared" si="0"/>
        <v>69.922308546059924</v>
      </c>
      <c r="F23" s="908"/>
    </row>
    <row r="24" spans="1:6" ht="25.5">
      <c r="A24" s="471" t="s">
        <v>1950</v>
      </c>
      <c r="B24" s="49"/>
      <c r="C24" s="411">
        <v>240</v>
      </c>
      <c r="D24" s="59"/>
      <c r="E24" s="64">
        <f t="shared" si="0"/>
        <v>26.637069922308548</v>
      </c>
      <c r="F24" s="908"/>
    </row>
    <row r="25" spans="1:6" ht="14.25" customHeight="1">
      <c r="A25" s="33" t="s">
        <v>1951</v>
      </c>
      <c r="B25" s="49"/>
      <c r="C25" s="411">
        <v>19</v>
      </c>
      <c r="D25" s="59"/>
      <c r="E25" s="64">
        <f t="shared" si="0"/>
        <v>2.1087680355160932</v>
      </c>
      <c r="F25" s="908"/>
    </row>
    <row r="26" spans="1:6" ht="27" customHeight="1">
      <c r="A26" s="471" t="s">
        <v>1952</v>
      </c>
      <c r="B26" s="49"/>
      <c r="C26" s="411">
        <v>370</v>
      </c>
      <c r="D26" s="59"/>
      <c r="E26" s="64">
        <f t="shared" si="0"/>
        <v>41.065482796892347</v>
      </c>
      <c r="F26" s="908"/>
    </row>
    <row r="27" spans="1:6" ht="14.25" customHeight="1">
      <c r="A27" s="33" t="s">
        <v>1915</v>
      </c>
      <c r="B27" s="49"/>
      <c r="C27" s="411">
        <v>1</v>
      </c>
      <c r="D27" s="59"/>
      <c r="E27" s="64">
        <f t="shared" si="0"/>
        <v>0.11098779134295228</v>
      </c>
      <c r="F27" s="908"/>
    </row>
    <row r="28" spans="1:6" ht="8" customHeight="1" thickBot="1">
      <c r="A28" s="33"/>
      <c r="B28" s="33"/>
      <c r="C28" s="398"/>
      <c r="D28" s="33"/>
      <c r="E28" s="64"/>
    </row>
    <row r="29" spans="1:6" ht="6.75" customHeight="1">
      <c r="A29" s="131"/>
      <c r="B29" s="131"/>
      <c r="C29" s="131"/>
      <c r="D29" s="131"/>
      <c r="E29" s="130"/>
    </row>
    <row r="30" spans="1:6" ht="12.65" customHeight="1">
      <c r="A30" s="33" t="s">
        <v>1367</v>
      </c>
      <c r="B30" s="33"/>
      <c r="C30" s="33"/>
      <c r="D30" s="33"/>
      <c r="E30" s="64"/>
    </row>
    <row r="31" spans="1:6" ht="12.65" customHeight="1">
      <c r="A31" s="33" t="s">
        <v>663</v>
      </c>
      <c r="B31" s="33"/>
      <c r="C31" s="33"/>
      <c r="D31" s="33"/>
      <c r="E31" s="64"/>
    </row>
    <row r="32" spans="1:6" ht="12.65" customHeight="1"/>
    <row r="33" spans="1:3" ht="10.5" customHeight="1"/>
    <row r="34" spans="1:3" ht="6.75" customHeight="1">
      <c r="A34" s="59"/>
      <c r="B34" s="49"/>
      <c r="C34" s="425"/>
    </row>
    <row r="35" spans="1:3">
      <c r="A35" s="49"/>
      <c r="B35" s="49"/>
      <c r="C35" s="193"/>
    </row>
    <row r="36" spans="1:3" ht="13">
      <c r="A36" s="47"/>
      <c r="B36" s="33"/>
      <c r="C36" s="398"/>
    </row>
    <row r="37" spans="1:3">
      <c r="A37" s="33"/>
      <c r="B37" s="33"/>
      <c r="C37" s="398"/>
    </row>
    <row r="38" spans="1:3">
      <c r="A38" s="33"/>
      <c r="B38" s="33"/>
      <c r="C38" s="398"/>
    </row>
    <row r="39" spans="1:3">
      <c r="A39" s="33"/>
      <c r="B39" s="33"/>
      <c r="C39" s="398"/>
    </row>
    <row r="40" spans="1:3">
      <c r="A40" s="33"/>
      <c r="B40" s="33"/>
      <c r="C40" s="398"/>
    </row>
  </sheetData>
  <mergeCells count="2">
    <mergeCell ref="C8:E8"/>
    <mergeCell ref="C9:E9"/>
  </mergeCells>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theme="4" tint="-0.249977111117893"/>
  </sheetPr>
  <dimension ref="A1:K39"/>
  <sheetViews>
    <sheetView topLeftCell="A22" workbookViewId="0">
      <selection activeCell="A15" sqref="A15"/>
    </sheetView>
  </sheetViews>
  <sheetFormatPr baseColWidth="10" defaultRowHeight="12.5"/>
  <cols>
    <col min="1" max="1" width="68.54296875" style="81" customWidth="1"/>
    <col min="2" max="2" width="3" style="81" customWidth="1"/>
    <col min="3" max="3" width="7.453125" style="81" customWidth="1"/>
    <col min="4" max="4" width="4.54296875" style="81" customWidth="1"/>
    <col min="5" max="5" width="7.453125" style="81" customWidth="1"/>
    <col min="6" max="6" width="4.81640625" style="81" customWidth="1"/>
    <col min="7" max="256" width="10.81640625" style="81"/>
    <col min="257" max="257" width="68.54296875" style="81" customWidth="1"/>
    <col min="258" max="258" width="3" style="81" customWidth="1"/>
    <col min="259" max="259" width="7.453125" style="81" customWidth="1"/>
    <col min="260" max="260" width="4.54296875" style="81" customWidth="1"/>
    <col min="261" max="261" width="7.453125" style="81" customWidth="1"/>
    <col min="262" max="262" width="4.81640625" style="81" customWidth="1"/>
    <col min="263" max="512" width="10.81640625" style="81"/>
    <col min="513" max="513" width="68.54296875" style="81" customWidth="1"/>
    <col min="514" max="514" width="3" style="81" customWidth="1"/>
    <col min="515" max="515" width="7.453125" style="81" customWidth="1"/>
    <col min="516" max="516" width="4.54296875" style="81" customWidth="1"/>
    <col min="517" max="517" width="7.453125" style="81" customWidth="1"/>
    <col min="518" max="518" width="4.81640625" style="81" customWidth="1"/>
    <col min="519" max="768" width="10.81640625" style="81"/>
    <col min="769" max="769" width="68.54296875" style="81" customWidth="1"/>
    <col min="770" max="770" width="3" style="81" customWidth="1"/>
    <col min="771" max="771" width="7.453125" style="81" customWidth="1"/>
    <col min="772" max="772" width="4.54296875" style="81" customWidth="1"/>
    <col min="773" max="773" width="7.453125" style="81" customWidth="1"/>
    <col min="774" max="774" width="4.81640625" style="81" customWidth="1"/>
    <col min="775" max="1024" width="10.81640625" style="81"/>
    <col min="1025" max="1025" width="68.54296875" style="81" customWidth="1"/>
    <col min="1026" max="1026" width="3" style="81" customWidth="1"/>
    <col min="1027" max="1027" width="7.453125" style="81" customWidth="1"/>
    <col min="1028" max="1028" width="4.54296875" style="81" customWidth="1"/>
    <col min="1029" max="1029" width="7.453125" style="81" customWidth="1"/>
    <col min="1030" max="1030" width="4.81640625" style="81" customWidth="1"/>
    <col min="1031" max="1280" width="10.81640625" style="81"/>
    <col min="1281" max="1281" width="68.54296875" style="81" customWidth="1"/>
    <col min="1282" max="1282" width="3" style="81" customWidth="1"/>
    <col min="1283" max="1283" width="7.453125" style="81" customWidth="1"/>
    <col min="1284" max="1284" width="4.54296875" style="81" customWidth="1"/>
    <col min="1285" max="1285" width="7.453125" style="81" customWidth="1"/>
    <col min="1286" max="1286" width="4.81640625" style="81" customWidth="1"/>
    <col min="1287" max="1536" width="10.81640625" style="81"/>
    <col min="1537" max="1537" width="68.54296875" style="81" customWidth="1"/>
    <col min="1538" max="1538" width="3" style="81" customWidth="1"/>
    <col min="1539" max="1539" width="7.453125" style="81" customWidth="1"/>
    <col min="1540" max="1540" width="4.54296875" style="81" customWidth="1"/>
    <col min="1541" max="1541" width="7.453125" style="81" customWidth="1"/>
    <col min="1542" max="1542" width="4.81640625" style="81" customWidth="1"/>
    <col min="1543" max="1792" width="10.81640625" style="81"/>
    <col min="1793" max="1793" width="68.54296875" style="81" customWidth="1"/>
    <col min="1794" max="1794" width="3" style="81" customWidth="1"/>
    <col min="1795" max="1795" width="7.453125" style="81" customWidth="1"/>
    <col min="1796" max="1796" width="4.54296875" style="81" customWidth="1"/>
    <col min="1797" max="1797" width="7.453125" style="81" customWidth="1"/>
    <col min="1798" max="1798" width="4.81640625" style="81" customWidth="1"/>
    <col min="1799" max="2048" width="10.81640625" style="81"/>
    <col min="2049" max="2049" width="68.54296875" style="81" customWidth="1"/>
    <col min="2050" max="2050" width="3" style="81" customWidth="1"/>
    <col min="2051" max="2051" width="7.453125" style="81" customWidth="1"/>
    <col min="2052" max="2052" width="4.54296875" style="81" customWidth="1"/>
    <col min="2053" max="2053" width="7.453125" style="81" customWidth="1"/>
    <col min="2054" max="2054" width="4.81640625" style="81" customWidth="1"/>
    <col min="2055" max="2304" width="10.81640625" style="81"/>
    <col min="2305" max="2305" width="68.54296875" style="81" customWidth="1"/>
    <col min="2306" max="2306" width="3" style="81" customWidth="1"/>
    <col min="2307" max="2307" width="7.453125" style="81" customWidth="1"/>
    <col min="2308" max="2308" width="4.54296875" style="81" customWidth="1"/>
    <col min="2309" max="2309" width="7.453125" style="81" customWidth="1"/>
    <col min="2310" max="2310" width="4.81640625" style="81" customWidth="1"/>
    <col min="2311" max="2560" width="10.81640625" style="81"/>
    <col min="2561" max="2561" width="68.54296875" style="81" customWidth="1"/>
    <col min="2562" max="2562" width="3" style="81" customWidth="1"/>
    <col min="2563" max="2563" width="7.453125" style="81" customWidth="1"/>
    <col min="2564" max="2564" width="4.54296875" style="81" customWidth="1"/>
    <col min="2565" max="2565" width="7.453125" style="81" customWidth="1"/>
    <col min="2566" max="2566" width="4.81640625" style="81" customWidth="1"/>
    <col min="2567" max="2816" width="10.81640625" style="81"/>
    <col min="2817" max="2817" width="68.54296875" style="81" customWidth="1"/>
    <col min="2818" max="2818" width="3" style="81" customWidth="1"/>
    <col min="2819" max="2819" width="7.453125" style="81" customWidth="1"/>
    <col min="2820" max="2820" width="4.54296875" style="81" customWidth="1"/>
    <col min="2821" max="2821" width="7.453125" style="81" customWidth="1"/>
    <col min="2822" max="2822" width="4.81640625" style="81" customWidth="1"/>
    <col min="2823" max="3072" width="10.81640625" style="81"/>
    <col min="3073" max="3073" width="68.54296875" style="81" customWidth="1"/>
    <col min="3074" max="3074" width="3" style="81" customWidth="1"/>
    <col min="3075" max="3075" width="7.453125" style="81" customWidth="1"/>
    <col min="3076" max="3076" width="4.54296875" style="81" customWidth="1"/>
    <col min="3077" max="3077" width="7.453125" style="81" customWidth="1"/>
    <col min="3078" max="3078" width="4.81640625" style="81" customWidth="1"/>
    <col min="3079" max="3328" width="10.81640625" style="81"/>
    <col min="3329" max="3329" width="68.54296875" style="81" customWidth="1"/>
    <col min="3330" max="3330" width="3" style="81" customWidth="1"/>
    <col min="3331" max="3331" width="7.453125" style="81" customWidth="1"/>
    <col min="3332" max="3332" width="4.54296875" style="81" customWidth="1"/>
    <col min="3333" max="3333" width="7.453125" style="81" customWidth="1"/>
    <col min="3334" max="3334" width="4.81640625" style="81" customWidth="1"/>
    <col min="3335" max="3584" width="10.81640625" style="81"/>
    <col min="3585" max="3585" width="68.54296875" style="81" customWidth="1"/>
    <col min="3586" max="3586" width="3" style="81" customWidth="1"/>
    <col min="3587" max="3587" width="7.453125" style="81" customWidth="1"/>
    <col min="3588" max="3588" width="4.54296875" style="81" customWidth="1"/>
    <col min="3589" max="3589" width="7.453125" style="81" customWidth="1"/>
    <col min="3590" max="3590" width="4.81640625" style="81" customWidth="1"/>
    <col min="3591" max="3840" width="10.81640625" style="81"/>
    <col min="3841" max="3841" width="68.54296875" style="81" customWidth="1"/>
    <col min="3842" max="3842" width="3" style="81" customWidth="1"/>
    <col min="3843" max="3843" width="7.453125" style="81" customWidth="1"/>
    <col min="3844" max="3844" width="4.54296875" style="81" customWidth="1"/>
    <col min="3845" max="3845" width="7.453125" style="81" customWidth="1"/>
    <col min="3846" max="3846" width="4.81640625" style="81" customWidth="1"/>
    <col min="3847" max="4096" width="10.81640625" style="81"/>
    <col min="4097" max="4097" width="68.54296875" style="81" customWidth="1"/>
    <col min="4098" max="4098" width="3" style="81" customWidth="1"/>
    <col min="4099" max="4099" width="7.453125" style="81" customWidth="1"/>
    <col min="4100" max="4100" width="4.54296875" style="81" customWidth="1"/>
    <col min="4101" max="4101" width="7.453125" style="81" customWidth="1"/>
    <col min="4102" max="4102" width="4.81640625" style="81" customWidth="1"/>
    <col min="4103" max="4352" width="10.81640625" style="81"/>
    <col min="4353" max="4353" width="68.54296875" style="81" customWidth="1"/>
    <col min="4354" max="4354" width="3" style="81" customWidth="1"/>
    <col min="4355" max="4355" width="7.453125" style="81" customWidth="1"/>
    <col min="4356" max="4356" width="4.54296875" style="81" customWidth="1"/>
    <col min="4357" max="4357" width="7.453125" style="81" customWidth="1"/>
    <col min="4358" max="4358" width="4.81640625" style="81" customWidth="1"/>
    <col min="4359" max="4608" width="10.81640625" style="81"/>
    <col min="4609" max="4609" width="68.54296875" style="81" customWidth="1"/>
    <col min="4610" max="4610" width="3" style="81" customWidth="1"/>
    <col min="4611" max="4611" width="7.453125" style="81" customWidth="1"/>
    <col min="4612" max="4612" width="4.54296875" style="81" customWidth="1"/>
    <col min="4613" max="4613" width="7.453125" style="81" customWidth="1"/>
    <col min="4614" max="4614" width="4.81640625" style="81" customWidth="1"/>
    <col min="4615" max="4864" width="10.81640625" style="81"/>
    <col min="4865" max="4865" width="68.54296875" style="81" customWidth="1"/>
    <col min="4866" max="4866" width="3" style="81" customWidth="1"/>
    <col min="4867" max="4867" width="7.453125" style="81" customWidth="1"/>
    <col min="4868" max="4868" width="4.54296875" style="81" customWidth="1"/>
    <col min="4869" max="4869" width="7.453125" style="81" customWidth="1"/>
    <col min="4870" max="4870" width="4.81640625" style="81" customWidth="1"/>
    <col min="4871" max="5120" width="10.81640625" style="81"/>
    <col min="5121" max="5121" width="68.54296875" style="81" customWidth="1"/>
    <col min="5122" max="5122" width="3" style="81" customWidth="1"/>
    <col min="5123" max="5123" width="7.453125" style="81" customWidth="1"/>
    <col min="5124" max="5124" width="4.54296875" style="81" customWidth="1"/>
    <col min="5125" max="5125" width="7.453125" style="81" customWidth="1"/>
    <col min="5126" max="5126" width="4.81640625" style="81" customWidth="1"/>
    <col min="5127" max="5376" width="10.81640625" style="81"/>
    <col min="5377" max="5377" width="68.54296875" style="81" customWidth="1"/>
    <col min="5378" max="5378" width="3" style="81" customWidth="1"/>
    <col min="5379" max="5379" width="7.453125" style="81" customWidth="1"/>
    <col min="5380" max="5380" width="4.54296875" style="81" customWidth="1"/>
    <col min="5381" max="5381" width="7.453125" style="81" customWidth="1"/>
    <col min="5382" max="5382" width="4.81640625" style="81" customWidth="1"/>
    <col min="5383" max="5632" width="10.81640625" style="81"/>
    <col min="5633" max="5633" width="68.54296875" style="81" customWidth="1"/>
    <col min="5634" max="5634" width="3" style="81" customWidth="1"/>
    <col min="5635" max="5635" width="7.453125" style="81" customWidth="1"/>
    <col min="5636" max="5636" width="4.54296875" style="81" customWidth="1"/>
    <col min="5637" max="5637" width="7.453125" style="81" customWidth="1"/>
    <col min="5638" max="5638" width="4.81640625" style="81" customWidth="1"/>
    <col min="5639" max="5888" width="10.81640625" style="81"/>
    <col min="5889" max="5889" width="68.54296875" style="81" customWidth="1"/>
    <col min="5890" max="5890" width="3" style="81" customWidth="1"/>
    <col min="5891" max="5891" width="7.453125" style="81" customWidth="1"/>
    <col min="5892" max="5892" width="4.54296875" style="81" customWidth="1"/>
    <col min="5893" max="5893" width="7.453125" style="81" customWidth="1"/>
    <col min="5894" max="5894" width="4.81640625" style="81" customWidth="1"/>
    <col min="5895" max="6144" width="10.81640625" style="81"/>
    <col min="6145" max="6145" width="68.54296875" style="81" customWidth="1"/>
    <col min="6146" max="6146" width="3" style="81" customWidth="1"/>
    <col min="6147" max="6147" width="7.453125" style="81" customWidth="1"/>
    <col min="6148" max="6148" width="4.54296875" style="81" customWidth="1"/>
    <col min="6149" max="6149" width="7.453125" style="81" customWidth="1"/>
    <col min="6150" max="6150" width="4.81640625" style="81" customWidth="1"/>
    <col min="6151" max="6400" width="10.81640625" style="81"/>
    <col min="6401" max="6401" width="68.54296875" style="81" customWidth="1"/>
    <col min="6402" max="6402" width="3" style="81" customWidth="1"/>
    <col min="6403" max="6403" width="7.453125" style="81" customWidth="1"/>
    <col min="6404" max="6404" width="4.54296875" style="81" customWidth="1"/>
    <col min="6405" max="6405" width="7.453125" style="81" customWidth="1"/>
    <col min="6406" max="6406" width="4.81640625" style="81" customWidth="1"/>
    <col min="6407" max="6656" width="10.81640625" style="81"/>
    <col min="6657" max="6657" width="68.54296875" style="81" customWidth="1"/>
    <col min="6658" max="6658" width="3" style="81" customWidth="1"/>
    <col min="6659" max="6659" width="7.453125" style="81" customWidth="1"/>
    <col min="6660" max="6660" width="4.54296875" style="81" customWidth="1"/>
    <col min="6661" max="6661" width="7.453125" style="81" customWidth="1"/>
    <col min="6662" max="6662" width="4.81640625" style="81" customWidth="1"/>
    <col min="6663" max="6912" width="10.81640625" style="81"/>
    <col min="6913" max="6913" width="68.54296875" style="81" customWidth="1"/>
    <col min="6914" max="6914" width="3" style="81" customWidth="1"/>
    <col min="6915" max="6915" width="7.453125" style="81" customWidth="1"/>
    <col min="6916" max="6916" width="4.54296875" style="81" customWidth="1"/>
    <col min="6917" max="6917" width="7.453125" style="81" customWidth="1"/>
    <col min="6918" max="6918" width="4.81640625" style="81" customWidth="1"/>
    <col min="6919" max="7168" width="10.81640625" style="81"/>
    <col min="7169" max="7169" width="68.54296875" style="81" customWidth="1"/>
    <col min="7170" max="7170" width="3" style="81" customWidth="1"/>
    <col min="7171" max="7171" width="7.453125" style="81" customWidth="1"/>
    <col min="7172" max="7172" width="4.54296875" style="81" customWidth="1"/>
    <col min="7173" max="7173" width="7.453125" style="81" customWidth="1"/>
    <col min="7174" max="7174" width="4.81640625" style="81" customWidth="1"/>
    <col min="7175" max="7424" width="10.81640625" style="81"/>
    <col min="7425" max="7425" width="68.54296875" style="81" customWidth="1"/>
    <col min="7426" max="7426" width="3" style="81" customWidth="1"/>
    <col min="7427" max="7427" width="7.453125" style="81" customWidth="1"/>
    <col min="7428" max="7428" width="4.54296875" style="81" customWidth="1"/>
    <col min="7429" max="7429" width="7.453125" style="81" customWidth="1"/>
    <col min="7430" max="7430" width="4.81640625" style="81" customWidth="1"/>
    <col min="7431" max="7680" width="10.81640625" style="81"/>
    <col min="7681" max="7681" width="68.54296875" style="81" customWidth="1"/>
    <col min="7682" max="7682" width="3" style="81" customWidth="1"/>
    <col min="7683" max="7683" width="7.453125" style="81" customWidth="1"/>
    <col min="7684" max="7684" width="4.54296875" style="81" customWidth="1"/>
    <col min="7685" max="7685" width="7.453125" style="81" customWidth="1"/>
    <col min="7686" max="7686" width="4.81640625" style="81" customWidth="1"/>
    <col min="7687" max="7936" width="10.81640625" style="81"/>
    <col min="7937" max="7937" width="68.54296875" style="81" customWidth="1"/>
    <col min="7938" max="7938" width="3" style="81" customWidth="1"/>
    <col min="7939" max="7939" width="7.453125" style="81" customWidth="1"/>
    <col min="7940" max="7940" width="4.54296875" style="81" customWidth="1"/>
    <col min="7941" max="7941" width="7.453125" style="81" customWidth="1"/>
    <col min="7942" max="7942" width="4.81640625" style="81" customWidth="1"/>
    <col min="7943" max="8192" width="10.81640625" style="81"/>
    <col min="8193" max="8193" width="68.54296875" style="81" customWidth="1"/>
    <col min="8194" max="8194" width="3" style="81" customWidth="1"/>
    <col min="8195" max="8195" width="7.453125" style="81" customWidth="1"/>
    <col min="8196" max="8196" width="4.54296875" style="81" customWidth="1"/>
    <col min="8197" max="8197" width="7.453125" style="81" customWidth="1"/>
    <col min="8198" max="8198" width="4.81640625" style="81" customWidth="1"/>
    <col min="8199" max="8448" width="10.81640625" style="81"/>
    <col min="8449" max="8449" width="68.54296875" style="81" customWidth="1"/>
    <col min="8450" max="8450" width="3" style="81" customWidth="1"/>
    <col min="8451" max="8451" width="7.453125" style="81" customWidth="1"/>
    <col min="8452" max="8452" width="4.54296875" style="81" customWidth="1"/>
    <col min="8453" max="8453" width="7.453125" style="81" customWidth="1"/>
    <col min="8454" max="8454" width="4.81640625" style="81" customWidth="1"/>
    <col min="8455" max="8704" width="10.81640625" style="81"/>
    <col min="8705" max="8705" width="68.54296875" style="81" customWidth="1"/>
    <col min="8706" max="8706" width="3" style="81" customWidth="1"/>
    <col min="8707" max="8707" width="7.453125" style="81" customWidth="1"/>
    <col min="8708" max="8708" width="4.54296875" style="81" customWidth="1"/>
    <col min="8709" max="8709" width="7.453125" style="81" customWidth="1"/>
    <col min="8710" max="8710" width="4.81640625" style="81" customWidth="1"/>
    <col min="8711" max="8960" width="10.81640625" style="81"/>
    <col min="8961" max="8961" width="68.54296875" style="81" customWidth="1"/>
    <col min="8962" max="8962" width="3" style="81" customWidth="1"/>
    <col min="8963" max="8963" width="7.453125" style="81" customWidth="1"/>
    <col min="8964" max="8964" width="4.54296875" style="81" customWidth="1"/>
    <col min="8965" max="8965" width="7.453125" style="81" customWidth="1"/>
    <col min="8966" max="8966" width="4.81640625" style="81" customWidth="1"/>
    <col min="8967" max="9216" width="10.81640625" style="81"/>
    <col min="9217" max="9217" width="68.54296875" style="81" customWidth="1"/>
    <col min="9218" max="9218" width="3" style="81" customWidth="1"/>
    <col min="9219" max="9219" width="7.453125" style="81" customWidth="1"/>
    <col min="9220" max="9220" width="4.54296875" style="81" customWidth="1"/>
    <col min="9221" max="9221" width="7.453125" style="81" customWidth="1"/>
    <col min="9222" max="9222" width="4.81640625" style="81" customWidth="1"/>
    <col min="9223" max="9472" width="10.81640625" style="81"/>
    <col min="9473" max="9473" width="68.54296875" style="81" customWidth="1"/>
    <col min="9474" max="9474" width="3" style="81" customWidth="1"/>
    <col min="9475" max="9475" width="7.453125" style="81" customWidth="1"/>
    <col min="9476" max="9476" width="4.54296875" style="81" customWidth="1"/>
    <col min="9477" max="9477" width="7.453125" style="81" customWidth="1"/>
    <col min="9478" max="9478" width="4.81640625" style="81" customWidth="1"/>
    <col min="9479" max="9728" width="10.81640625" style="81"/>
    <col min="9729" max="9729" width="68.54296875" style="81" customWidth="1"/>
    <col min="9730" max="9730" width="3" style="81" customWidth="1"/>
    <col min="9731" max="9731" width="7.453125" style="81" customWidth="1"/>
    <col min="9732" max="9732" width="4.54296875" style="81" customWidth="1"/>
    <col min="9733" max="9733" width="7.453125" style="81" customWidth="1"/>
    <col min="9734" max="9734" width="4.81640625" style="81" customWidth="1"/>
    <col min="9735" max="9984" width="10.81640625" style="81"/>
    <col min="9985" max="9985" width="68.54296875" style="81" customWidth="1"/>
    <col min="9986" max="9986" width="3" style="81" customWidth="1"/>
    <col min="9987" max="9987" width="7.453125" style="81" customWidth="1"/>
    <col min="9988" max="9988" width="4.54296875" style="81" customWidth="1"/>
    <col min="9989" max="9989" width="7.453125" style="81" customWidth="1"/>
    <col min="9990" max="9990" width="4.81640625" style="81" customWidth="1"/>
    <col min="9991" max="10240" width="10.81640625" style="81"/>
    <col min="10241" max="10241" width="68.54296875" style="81" customWidth="1"/>
    <col min="10242" max="10242" width="3" style="81" customWidth="1"/>
    <col min="10243" max="10243" width="7.453125" style="81" customWidth="1"/>
    <col min="10244" max="10244" width="4.54296875" style="81" customWidth="1"/>
    <col min="10245" max="10245" width="7.453125" style="81" customWidth="1"/>
    <col min="10246" max="10246" width="4.81640625" style="81" customWidth="1"/>
    <col min="10247" max="10496" width="10.81640625" style="81"/>
    <col min="10497" max="10497" width="68.54296875" style="81" customWidth="1"/>
    <col min="10498" max="10498" width="3" style="81" customWidth="1"/>
    <col min="10499" max="10499" width="7.453125" style="81" customWidth="1"/>
    <col min="10500" max="10500" width="4.54296875" style="81" customWidth="1"/>
    <col min="10501" max="10501" width="7.453125" style="81" customWidth="1"/>
    <col min="10502" max="10502" width="4.81640625" style="81" customWidth="1"/>
    <col min="10503" max="10752" width="10.81640625" style="81"/>
    <col min="10753" max="10753" width="68.54296875" style="81" customWidth="1"/>
    <col min="10754" max="10754" width="3" style="81" customWidth="1"/>
    <col min="10755" max="10755" width="7.453125" style="81" customWidth="1"/>
    <col min="10756" max="10756" width="4.54296875" style="81" customWidth="1"/>
    <col min="10757" max="10757" width="7.453125" style="81" customWidth="1"/>
    <col min="10758" max="10758" width="4.81640625" style="81" customWidth="1"/>
    <col min="10759" max="11008" width="10.81640625" style="81"/>
    <col min="11009" max="11009" width="68.54296875" style="81" customWidth="1"/>
    <col min="11010" max="11010" width="3" style="81" customWidth="1"/>
    <col min="11011" max="11011" width="7.453125" style="81" customWidth="1"/>
    <col min="11012" max="11012" width="4.54296875" style="81" customWidth="1"/>
    <col min="11013" max="11013" width="7.453125" style="81" customWidth="1"/>
    <col min="11014" max="11014" width="4.81640625" style="81" customWidth="1"/>
    <col min="11015" max="11264" width="10.81640625" style="81"/>
    <col min="11265" max="11265" width="68.54296875" style="81" customWidth="1"/>
    <col min="11266" max="11266" width="3" style="81" customWidth="1"/>
    <col min="11267" max="11267" width="7.453125" style="81" customWidth="1"/>
    <col min="11268" max="11268" width="4.54296875" style="81" customWidth="1"/>
    <col min="11269" max="11269" width="7.453125" style="81" customWidth="1"/>
    <col min="11270" max="11270" width="4.81640625" style="81" customWidth="1"/>
    <col min="11271" max="11520" width="10.81640625" style="81"/>
    <col min="11521" max="11521" width="68.54296875" style="81" customWidth="1"/>
    <col min="11522" max="11522" width="3" style="81" customWidth="1"/>
    <col min="11523" max="11523" width="7.453125" style="81" customWidth="1"/>
    <col min="11524" max="11524" width="4.54296875" style="81" customWidth="1"/>
    <col min="11525" max="11525" width="7.453125" style="81" customWidth="1"/>
    <col min="11526" max="11526" width="4.81640625" style="81" customWidth="1"/>
    <col min="11527" max="11776" width="10.81640625" style="81"/>
    <col min="11777" max="11777" width="68.54296875" style="81" customWidth="1"/>
    <col min="11778" max="11778" width="3" style="81" customWidth="1"/>
    <col min="11779" max="11779" width="7.453125" style="81" customWidth="1"/>
    <col min="11780" max="11780" width="4.54296875" style="81" customWidth="1"/>
    <col min="11781" max="11781" width="7.453125" style="81" customWidth="1"/>
    <col min="11782" max="11782" width="4.81640625" style="81" customWidth="1"/>
    <col min="11783" max="12032" width="10.81640625" style="81"/>
    <col min="12033" max="12033" width="68.54296875" style="81" customWidth="1"/>
    <col min="12034" max="12034" width="3" style="81" customWidth="1"/>
    <col min="12035" max="12035" width="7.453125" style="81" customWidth="1"/>
    <col min="12036" max="12036" width="4.54296875" style="81" customWidth="1"/>
    <col min="12037" max="12037" width="7.453125" style="81" customWidth="1"/>
    <col min="12038" max="12038" width="4.81640625" style="81" customWidth="1"/>
    <col min="12039" max="12288" width="10.81640625" style="81"/>
    <col min="12289" max="12289" width="68.54296875" style="81" customWidth="1"/>
    <col min="12290" max="12290" width="3" style="81" customWidth="1"/>
    <col min="12291" max="12291" width="7.453125" style="81" customWidth="1"/>
    <col min="12292" max="12292" width="4.54296875" style="81" customWidth="1"/>
    <col min="12293" max="12293" width="7.453125" style="81" customWidth="1"/>
    <col min="12294" max="12294" width="4.81640625" style="81" customWidth="1"/>
    <col min="12295" max="12544" width="10.81640625" style="81"/>
    <col min="12545" max="12545" width="68.54296875" style="81" customWidth="1"/>
    <col min="12546" max="12546" width="3" style="81" customWidth="1"/>
    <col min="12547" max="12547" width="7.453125" style="81" customWidth="1"/>
    <col min="12548" max="12548" width="4.54296875" style="81" customWidth="1"/>
    <col min="12549" max="12549" width="7.453125" style="81" customWidth="1"/>
    <col min="12550" max="12550" width="4.81640625" style="81" customWidth="1"/>
    <col min="12551" max="12800" width="10.81640625" style="81"/>
    <col min="12801" max="12801" width="68.54296875" style="81" customWidth="1"/>
    <col min="12802" max="12802" width="3" style="81" customWidth="1"/>
    <col min="12803" max="12803" width="7.453125" style="81" customWidth="1"/>
    <col min="12804" max="12804" width="4.54296875" style="81" customWidth="1"/>
    <col min="12805" max="12805" width="7.453125" style="81" customWidth="1"/>
    <col min="12806" max="12806" width="4.81640625" style="81" customWidth="1"/>
    <col min="12807" max="13056" width="10.81640625" style="81"/>
    <col min="13057" max="13057" width="68.54296875" style="81" customWidth="1"/>
    <col min="13058" max="13058" width="3" style="81" customWidth="1"/>
    <col min="13059" max="13059" width="7.453125" style="81" customWidth="1"/>
    <col min="13060" max="13060" width="4.54296875" style="81" customWidth="1"/>
    <col min="13061" max="13061" width="7.453125" style="81" customWidth="1"/>
    <col min="13062" max="13062" width="4.81640625" style="81" customWidth="1"/>
    <col min="13063" max="13312" width="10.81640625" style="81"/>
    <col min="13313" max="13313" width="68.54296875" style="81" customWidth="1"/>
    <col min="13314" max="13314" width="3" style="81" customWidth="1"/>
    <col min="13315" max="13315" width="7.453125" style="81" customWidth="1"/>
    <col min="13316" max="13316" width="4.54296875" style="81" customWidth="1"/>
    <col min="13317" max="13317" width="7.453125" style="81" customWidth="1"/>
    <col min="13318" max="13318" width="4.81640625" style="81" customWidth="1"/>
    <col min="13319" max="13568" width="10.81640625" style="81"/>
    <col min="13569" max="13569" width="68.54296875" style="81" customWidth="1"/>
    <col min="13570" max="13570" width="3" style="81" customWidth="1"/>
    <col min="13571" max="13571" width="7.453125" style="81" customWidth="1"/>
    <col min="13572" max="13572" width="4.54296875" style="81" customWidth="1"/>
    <col min="13573" max="13573" width="7.453125" style="81" customWidth="1"/>
    <col min="13574" max="13574" width="4.81640625" style="81" customWidth="1"/>
    <col min="13575" max="13824" width="10.81640625" style="81"/>
    <col min="13825" max="13825" width="68.54296875" style="81" customWidth="1"/>
    <col min="13826" max="13826" width="3" style="81" customWidth="1"/>
    <col min="13827" max="13827" width="7.453125" style="81" customWidth="1"/>
    <col min="13828" max="13828" width="4.54296875" style="81" customWidth="1"/>
    <col min="13829" max="13829" width="7.453125" style="81" customWidth="1"/>
    <col min="13830" max="13830" width="4.81640625" style="81" customWidth="1"/>
    <col min="13831" max="14080" width="10.81640625" style="81"/>
    <col min="14081" max="14081" width="68.54296875" style="81" customWidth="1"/>
    <col min="14082" max="14082" width="3" style="81" customWidth="1"/>
    <col min="14083" max="14083" width="7.453125" style="81" customWidth="1"/>
    <col min="14084" max="14084" width="4.54296875" style="81" customWidth="1"/>
    <col min="14085" max="14085" width="7.453125" style="81" customWidth="1"/>
    <col min="14086" max="14086" width="4.81640625" style="81" customWidth="1"/>
    <col min="14087" max="14336" width="10.81640625" style="81"/>
    <col min="14337" max="14337" width="68.54296875" style="81" customWidth="1"/>
    <col min="14338" max="14338" width="3" style="81" customWidth="1"/>
    <col min="14339" max="14339" width="7.453125" style="81" customWidth="1"/>
    <col min="14340" max="14340" width="4.54296875" style="81" customWidth="1"/>
    <col min="14341" max="14341" width="7.453125" style="81" customWidth="1"/>
    <col min="14342" max="14342" width="4.81640625" style="81" customWidth="1"/>
    <col min="14343" max="14592" width="10.81640625" style="81"/>
    <col min="14593" max="14593" width="68.54296875" style="81" customWidth="1"/>
    <col min="14594" max="14594" width="3" style="81" customWidth="1"/>
    <col min="14595" max="14595" width="7.453125" style="81" customWidth="1"/>
    <col min="14596" max="14596" width="4.54296875" style="81" customWidth="1"/>
    <col min="14597" max="14597" width="7.453125" style="81" customWidth="1"/>
    <col min="14598" max="14598" width="4.81640625" style="81" customWidth="1"/>
    <col min="14599" max="14848" width="10.81640625" style="81"/>
    <col min="14849" max="14849" width="68.54296875" style="81" customWidth="1"/>
    <col min="14850" max="14850" width="3" style="81" customWidth="1"/>
    <col min="14851" max="14851" width="7.453125" style="81" customWidth="1"/>
    <col min="14852" max="14852" width="4.54296875" style="81" customWidth="1"/>
    <col min="14853" max="14853" width="7.453125" style="81" customWidth="1"/>
    <col min="14854" max="14854" width="4.81640625" style="81" customWidth="1"/>
    <col min="14855" max="15104" width="10.81640625" style="81"/>
    <col min="15105" max="15105" width="68.54296875" style="81" customWidth="1"/>
    <col min="15106" max="15106" width="3" style="81" customWidth="1"/>
    <col min="15107" max="15107" width="7.453125" style="81" customWidth="1"/>
    <col min="15108" max="15108" width="4.54296875" style="81" customWidth="1"/>
    <col min="15109" max="15109" width="7.453125" style="81" customWidth="1"/>
    <col min="15110" max="15110" width="4.81640625" style="81" customWidth="1"/>
    <col min="15111" max="15360" width="10.81640625" style="81"/>
    <col min="15361" max="15361" width="68.54296875" style="81" customWidth="1"/>
    <col min="15362" max="15362" width="3" style="81" customWidth="1"/>
    <col min="15363" max="15363" width="7.453125" style="81" customWidth="1"/>
    <col min="15364" max="15364" width="4.54296875" style="81" customWidth="1"/>
    <col min="15365" max="15365" width="7.453125" style="81" customWidth="1"/>
    <col min="15366" max="15366" width="4.81640625" style="81" customWidth="1"/>
    <col min="15367" max="15616" width="10.81640625" style="81"/>
    <col min="15617" max="15617" width="68.54296875" style="81" customWidth="1"/>
    <col min="15618" max="15618" width="3" style="81" customWidth="1"/>
    <col min="15619" max="15619" width="7.453125" style="81" customWidth="1"/>
    <col min="15620" max="15620" width="4.54296875" style="81" customWidth="1"/>
    <col min="15621" max="15621" width="7.453125" style="81" customWidth="1"/>
    <col min="15622" max="15622" width="4.81640625" style="81" customWidth="1"/>
    <col min="15623" max="15872" width="10.81640625" style="81"/>
    <col min="15873" max="15873" width="68.54296875" style="81" customWidth="1"/>
    <col min="15874" max="15874" width="3" style="81" customWidth="1"/>
    <col min="15875" max="15875" width="7.453125" style="81" customWidth="1"/>
    <col min="15876" max="15876" width="4.54296875" style="81" customWidth="1"/>
    <col min="15877" max="15877" width="7.453125" style="81" customWidth="1"/>
    <col min="15878" max="15878" width="4.81640625" style="81" customWidth="1"/>
    <col min="15879" max="16128" width="10.81640625" style="81"/>
    <col min="16129" max="16129" width="68.54296875" style="81" customWidth="1"/>
    <col min="16130" max="16130" width="3" style="81" customWidth="1"/>
    <col min="16131" max="16131" width="7.453125" style="81" customWidth="1"/>
    <col min="16132" max="16132" width="4.54296875" style="81" customWidth="1"/>
    <col min="16133" max="16133" width="7.453125" style="81" customWidth="1"/>
    <col min="16134" max="16134" width="4.81640625" style="81" customWidth="1"/>
    <col min="16135" max="16384" width="10.81640625" style="81"/>
  </cols>
  <sheetData>
    <row r="1" spans="1:11">
      <c r="A1" s="81" t="s">
        <v>504</v>
      </c>
    </row>
    <row r="2" spans="1:11">
      <c r="A2" s="81" t="s">
        <v>439</v>
      </c>
    </row>
    <row r="3" spans="1:11" ht="8.25" customHeight="1"/>
    <row r="4" spans="1:11">
      <c r="A4" s="33" t="s">
        <v>1953</v>
      </c>
    </row>
    <row r="5" spans="1:11">
      <c r="A5" s="33" t="s">
        <v>1954</v>
      </c>
    </row>
    <row r="6" spans="1:11" ht="6.75" customHeight="1" thickBot="1">
      <c r="F6" s="86"/>
    </row>
    <row r="7" spans="1:11" ht="9.75" customHeight="1">
      <c r="A7" s="131"/>
      <c r="B7" s="131"/>
      <c r="C7" s="131"/>
      <c r="D7" s="131"/>
      <c r="E7" s="130"/>
    </row>
    <row r="8" spans="1:11">
      <c r="A8" s="49"/>
      <c r="B8" s="49"/>
      <c r="C8" s="1142" t="s">
        <v>1327</v>
      </c>
      <c r="D8" s="1142"/>
      <c r="E8" s="1142"/>
    </row>
    <row r="9" spans="1:11">
      <c r="A9" s="33" t="s">
        <v>1365</v>
      </c>
      <c r="B9" s="33"/>
      <c r="C9" s="1095" t="s">
        <v>1366</v>
      </c>
      <c r="D9" s="1095"/>
      <c r="E9" s="1095"/>
    </row>
    <row r="10" spans="1:11">
      <c r="A10" s="33"/>
      <c r="B10" s="33"/>
      <c r="C10" s="468" t="s">
        <v>1330</v>
      </c>
      <c r="D10" s="472"/>
      <c r="E10" s="469" t="s">
        <v>1331</v>
      </c>
    </row>
    <row r="11" spans="1:11" ht="9" customHeight="1" thickBot="1">
      <c r="A11" s="142"/>
      <c r="B11" s="142"/>
      <c r="C11" s="142"/>
      <c r="D11" s="142"/>
      <c r="E11" s="141"/>
      <c r="F11" s="86"/>
    </row>
    <row r="12" spans="1:11" ht="10.5" customHeight="1"/>
    <row r="13" spans="1:11" ht="13">
      <c r="A13" s="47" t="s">
        <v>148</v>
      </c>
      <c r="C13" s="473">
        <f>SUM(C14+C18+C23)</f>
        <v>2703</v>
      </c>
      <c r="D13" s="473"/>
      <c r="E13" s="474">
        <f>SUM(E14+E18+E23)</f>
        <v>100</v>
      </c>
      <c r="G13" s="475"/>
      <c r="H13" s="482"/>
      <c r="I13" s="476"/>
      <c r="J13" s="475"/>
      <c r="K13" s="474"/>
    </row>
    <row r="14" spans="1:11" ht="13">
      <c r="A14" s="477" t="s">
        <v>1368</v>
      </c>
      <c r="B14" s="272"/>
      <c r="C14" s="481">
        <f>SUM(C15:C17)</f>
        <v>1217</v>
      </c>
      <c r="D14" s="272"/>
      <c r="E14" s="485">
        <f>IF(A14&lt;&gt;0,C14/$C$13*100,"")</f>
        <v>45.024047354790973</v>
      </c>
      <c r="F14" s="482"/>
      <c r="G14" s="475"/>
      <c r="H14" s="482"/>
      <c r="I14" s="478"/>
      <c r="J14" s="482"/>
      <c r="K14" s="484"/>
    </row>
    <row r="15" spans="1:11" ht="51.75" customHeight="1">
      <c r="A15" s="909" t="s">
        <v>1955</v>
      </c>
      <c r="B15" s="272"/>
      <c r="C15" s="479">
        <v>1059</v>
      </c>
      <c r="D15" s="272"/>
      <c r="E15" s="485">
        <f>IF(A15&lt;&gt;0,C15/$C$13*100,"")</f>
        <v>39.178690344062154</v>
      </c>
      <c r="F15" s="482"/>
      <c r="G15" s="482"/>
      <c r="H15" s="482"/>
      <c r="I15" s="480"/>
      <c r="J15" s="482"/>
      <c r="K15" s="484"/>
    </row>
    <row r="16" spans="1:11" ht="39" customHeight="1">
      <c r="A16" s="909" t="s">
        <v>1956</v>
      </c>
      <c r="B16" s="272"/>
      <c r="C16" s="479">
        <v>63</v>
      </c>
      <c r="D16" s="272"/>
      <c r="E16" s="485">
        <f>IF(A16&lt;&gt;0,C16/$C$13*100,"")</f>
        <v>2.3307436182019976</v>
      </c>
      <c r="F16" s="482"/>
      <c r="G16" s="482"/>
      <c r="H16" s="482"/>
      <c r="I16" s="480"/>
      <c r="J16" s="482"/>
      <c r="K16" s="484"/>
    </row>
    <row r="17" spans="1:11" ht="29.25" customHeight="1">
      <c r="A17" s="909" t="s">
        <v>1957</v>
      </c>
      <c r="B17" s="272"/>
      <c r="C17" s="479">
        <v>95</v>
      </c>
      <c r="D17" s="272"/>
      <c r="E17" s="485">
        <f>IF(A17&lt;&gt;0,C17/$C$13*100,"")</f>
        <v>3.5146133925268219</v>
      </c>
      <c r="F17" s="482"/>
      <c r="G17" s="482"/>
      <c r="H17" s="482"/>
      <c r="I17" s="480"/>
      <c r="J17" s="482"/>
      <c r="K17" s="484"/>
    </row>
    <row r="18" spans="1:11" ht="13">
      <c r="A18" s="477" t="s">
        <v>1369</v>
      </c>
      <c r="B18" s="272"/>
      <c r="C18" s="481">
        <f>SUM(C19:C22)</f>
        <v>770</v>
      </c>
      <c r="D18" s="477"/>
      <c r="E18" s="485">
        <f t="shared" ref="E18:E29" si="0">IF(A18&lt;&gt;0,C18/$C$13*100,"")</f>
        <v>28.486866444691085</v>
      </c>
      <c r="F18" s="482"/>
      <c r="G18" s="475"/>
      <c r="H18" s="482"/>
      <c r="I18" s="480"/>
      <c r="J18" s="482"/>
      <c r="K18" s="484"/>
    </row>
    <row r="19" spans="1:11" ht="49.5" customHeight="1">
      <c r="A19" s="909" t="s">
        <v>1958</v>
      </c>
      <c r="B19" s="272"/>
      <c r="C19" s="479">
        <v>400</v>
      </c>
      <c r="D19" s="272"/>
      <c r="E19" s="485">
        <f t="shared" si="0"/>
        <v>14.798372179060305</v>
      </c>
      <c r="F19" s="482"/>
      <c r="G19" s="475"/>
      <c r="H19" s="482"/>
      <c r="I19" s="480"/>
      <c r="J19" s="482"/>
      <c r="K19" s="484"/>
    </row>
    <row r="20" spans="1:11" ht="67.5" customHeight="1">
      <c r="A20" s="909" t="s">
        <v>1959</v>
      </c>
      <c r="B20" s="272"/>
      <c r="C20" s="479">
        <v>170</v>
      </c>
      <c r="D20" s="272"/>
      <c r="E20" s="485">
        <f t="shared" si="0"/>
        <v>6.2893081761006293</v>
      </c>
      <c r="F20" s="482"/>
      <c r="G20" s="475"/>
      <c r="H20" s="482"/>
      <c r="I20" s="480"/>
      <c r="J20" s="482"/>
      <c r="K20" s="484"/>
    </row>
    <row r="21" spans="1:11" ht="26.25" customHeight="1">
      <c r="A21" s="909" t="s">
        <v>1960</v>
      </c>
      <c r="B21" s="272"/>
      <c r="C21" s="479">
        <v>200</v>
      </c>
      <c r="D21" s="272"/>
      <c r="E21" s="485">
        <f t="shared" si="0"/>
        <v>7.3991860895301524</v>
      </c>
      <c r="F21" s="482"/>
      <c r="G21" s="475"/>
      <c r="H21" s="482"/>
      <c r="I21" s="480"/>
      <c r="J21" s="482"/>
      <c r="K21" s="484"/>
    </row>
    <row r="22" spans="1:11" ht="78.75" customHeight="1">
      <c r="A22" s="909" t="s">
        <v>1961</v>
      </c>
      <c r="B22" s="272"/>
      <c r="C22" s="486"/>
      <c r="D22" s="272"/>
      <c r="E22" s="485"/>
      <c r="F22" s="482"/>
      <c r="G22" s="475"/>
      <c r="H22" s="482"/>
      <c r="I22" s="480"/>
      <c r="J22" s="482"/>
      <c r="K22" s="484"/>
    </row>
    <row r="23" spans="1:11" ht="15">
      <c r="A23" s="477" t="s">
        <v>1370</v>
      </c>
      <c r="B23" s="272"/>
      <c r="C23" s="481">
        <f>SUM(C24:C31)</f>
        <v>716</v>
      </c>
      <c r="D23" s="477"/>
      <c r="E23" s="485">
        <f t="shared" si="0"/>
        <v>26.489086200517942</v>
      </c>
      <c r="F23" s="272"/>
      <c r="G23" s="475"/>
      <c r="H23" s="482"/>
      <c r="I23" s="483"/>
      <c r="J23" s="482"/>
      <c r="K23" s="484"/>
    </row>
    <row r="24" spans="1:11" ht="90.65" customHeight="1">
      <c r="A24" s="471" t="s">
        <v>1962</v>
      </c>
      <c r="B24" s="272"/>
      <c r="C24" s="479">
        <v>265</v>
      </c>
      <c r="D24" s="477"/>
      <c r="E24" s="485">
        <f t="shared" si="0"/>
        <v>9.8039215686274517</v>
      </c>
      <c r="F24" s="272"/>
      <c r="G24" s="475"/>
      <c r="H24" s="482"/>
      <c r="I24" s="483"/>
      <c r="J24" s="482"/>
      <c r="K24" s="484"/>
    </row>
    <row r="25" spans="1:11" ht="13">
      <c r="A25" s="33" t="s">
        <v>1963</v>
      </c>
      <c r="B25" s="272"/>
      <c r="C25" s="479">
        <v>131</v>
      </c>
      <c r="D25" s="477"/>
      <c r="E25" s="485">
        <f t="shared" si="0"/>
        <v>4.8464668886422491</v>
      </c>
      <c r="F25" s="272"/>
      <c r="G25" s="475"/>
      <c r="H25" s="482"/>
      <c r="I25" s="483"/>
      <c r="J25" s="482"/>
      <c r="K25" s="484"/>
    </row>
    <row r="26" spans="1:11" ht="13">
      <c r="A26" s="33" t="s">
        <v>1964</v>
      </c>
      <c r="B26" s="272"/>
      <c r="C26" s="479">
        <v>8</v>
      </c>
      <c r="D26" s="477"/>
      <c r="E26" s="485">
        <f t="shared" si="0"/>
        <v>0.29596744358120608</v>
      </c>
      <c r="F26" s="272"/>
      <c r="G26" s="475"/>
      <c r="H26" s="482"/>
      <c r="I26" s="483"/>
      <c r="J26" s="482"/>
      <c r="K26" s="484"/>
    </row>
    <row r="27" spans="1:11" ht="13">
      <c r="A27" s="33" t="s">
        <v>1965</v>
      </c>
      <c r="B27" s="272"/>
      <c r="C27" s="479">
        <v>253</v>
      </c>
      <c r="D27" s="477"/>
      <c r="E27" s="485">
        <f t="shared" si="0"/>
        <v>9.3599704032556428</v>
      </c>
      <c r="F27" s="272"/>
      <c r="G27" s="475"/>
      <c r="H27" s="482"/>
      <c r="I27" s="483"/>
      <c r="J27" s="482"/>
      <c r="K27" s="484"/>
    </row>
    <row r="28" spans="1:11" ht="13">
      <c r="A28" s="33" t="s">
        <v>1966</v>
      </c>
      <c r="B28" s="272"/>
      <c r="C28" s="479">
        <v>4</v>
      </c>
      <c r="D28" s="477"/>
      <c r="E28" s="485">
        <f t="shared" si="0"/>
        <v>0.14798372179060304</v>
      </c>
      <c r="F28" s="272"/>
      <c r="G28" s="475"/>
      <c r="H28" s="482"/>
      <c r="I28" s="483"/>
      <c r="J28" s="482"/>
      <c r="K28" s="484"/>
    </row>
    <row r="29" spans="1:11" ht="13">
      <c r="A29" s="33" t="s">
        <v>1967</v>
      </c>
      <c r="B29" s="272"/>
      <c r="C29" s="479">
        <v>41</v>
      </c>
      <c r="D29" s="477"/>
      <c r="E29" s="485">
        <f t="shared" si="0"/>
        <v>1.5168331483536812</v>
      </c>
      <c r="F29" s="272"/>
      <c r="G29" s="475"/>
      <c r="H29" s="482"/>
      <c r="I29" s="483"/>
      <c r="J29" s="482"/>
      <c r="K29" s="484"/>
    </row>
    <row r="30" spans="1:11" ht="13">
      <c r="A30" s="33" t="s">
        <v>1968</v>
      </c>
      <c r="B30" s="272"/>
      <c r="C30" s="479">
        <v>14</v>
      </c>
      <c r="D30" s="477"/>
      <c r="E30" s="484">
        <f>IF(A30&lt;&gt;0,C30/$C$13*100,"")</f>
        <v>0.51794302626711053</v>
      </c>
      <c r="F30" s="272"/>
      <c r="G30" s="475"/>
      <c r="H30" s="482"/>
      <c r="I30" s="483"/>
      <c r="J30" s="482"/>
      <c r="K30" s="484"/>
    </row>
    <row r="31" spans="1:11" ht="39.75" customHeight="1">
      <c r="A31" s="471" t="s">
        <v>1969</v>
      </c>
      <c r="B31" s="272"/>
      <c r="C31" s="479"/>
      <c r="D31" s="477"/>
      <c r="E31" s="484"/>
      <c r="F31" s="272"/>
      <c r="G31" s="475"/>
      <c r="H31" s="482"/>
      <c r="I31" s="483"/>
      <c r="J31" s="482"/>
      <c r="K31" s="484"/>
    </row>
    <row r="32" spans="1:11" ht="10" customHeight="1">
      <c r="A32" s="910"/>
      <c r="B32" s="910"/>
      <c r="C32" s="910"/>
      <c r="D32" s="910"/>
      <c r="E32" s="910"/>
      <c r="F32" s="910"/>
      <c r="G32" s="482"/>
      <c r="H32" s="482"/>
      <c r="I32" s="482"/>
    </row>
    <row r="33" spans="1:1">
      <c r="A33" s="33" t="s">
        <v>1371</v>
      </c>
    </row>
    <row r="34" spans="1:1">
      <c r="A34" s="33" t="s">
        <v>437</v>
      </c>
    </row>
    <row r="38" spans="1:1">
      <c r="A38" s="272"/>
    </row>
    <row r="39" spans="1:1">
      <c r="A39" s="272"/>
    </row>
  </sheetData>
  <mergeCells count="2">
    <mergeCell ref="C8:E8"/>
    <mergeCell ref="C9:E9"/>
  </mergeCells>
  <pageMargins left="0.70866141732283472" right="0.70866141732283472" top="0.74803149606299213" bottom="0.74803149606299213" header="0.31496062992125984" footer="0.31496062992125984"/>
  <pageSetup scale="95" orientation="portrait" horizontalDpi="4294967293" verticalDpi="4294967293"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rgb="FFFFC000"/>
  </sheetPr>
  <dimension ref="A1:K39"/>
  <sheetViews>
    <sheetView workbookViewId="0">
      <selection activeCell="J10" sqref="J10"/>
    </sheetView>
  </sheetViews>
  <sheetFormatPr baseColWidth="10" defaultRowHeight="14.5"/>
  <sheetData>
    <row r="1" spans="1:11" ht="12.75" customHeight="1">
      <c r="A1" s="33"/>
      <c r="B1" s="33"/>
      <c r="C1" s="33"/>
    </row>
    <row r="2" spans="1:11" ht="12.75" customHeight="1">
      <c r="A2" s="28"/>
      <c r="B2" s="28"/>
      <c r="C2" s="28"/>
      <c r="J2" s="29"/>
    </row>
    <row r="3" spans="1:11" ht="12.75" customHeight="1">
      <c r="H3" s="30"/>
    </row>
    <row r="4" spans="1:11" ht="12.75" customHeight="1">
      <c r="A4" s="487"/>
      <c r="B4" s="487"/>
      <c r="C4" s="487"/>
      <c r="H4" s="31"/>
      <c r="K4" s="32"/>
    </row>
    <row r="5" spans="1:11">
      <c r="A5" s="488"/>
      <c r="B5" s="489"/>
      <c r="C5" s="449"/>
    </row>
    <row r="6" spans="1:11">
      <c r="A6" s="449"/>
      <c r="B6" s="449"/>
      <c r="C6" s="449"/>
    </row>
    <row r="7" spans="1:11">
      <c r="A7" s="449"/>
      <c r="B7" s="380"/>
      <c r="C7" s="449"/>
    </row>
    <row r="8" spans="1:11">
      <c r="A8" s="449"/>
      <c r="B8" s="380"/>
      <c r="C8" s="449"/>
    </row>
    <row r="9" spans="1:11">
      <c r="A9" s="380"/>
      <c r="B9" s="380"/>
      <c r="C9" s="380"/>
      <c r="D9" s="28"/>
    </row>
    <row r="10" spans="1:11">
      <c r="B10" s="28"/>
    </row>
    <row r="13" spans="1:11">
      <c r="A13" s="33"/>
    </row>
    <row r="14" spans="1:11">
      <c r="A14" s="33"/>
    </row>
    <row r="15" spans="1:11">
      <c r="A15" s="33"/>
    </row>
    <row r="18" spans="2:2">
      <c r="B18" s="28"/>
    </row>
    <row r="19" spans="2:2">
      <c r="B19" s="28"/>
    </row>
    <row r="20" spans="2:2">
      <c r="B20" s="28"/>
    </row>
    <row r="39" spans="4:4">
      <c r="D39" s="28"/>
    </row>
  </sheetData>
  <pageMargins left="0.7" right="0.7" top="0.75" bottom="0.75" header="0.3" footer="0.3"/>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theme="9" tint="0.39997558519241921"/>
  </sheetPr>
  <dimension ref="A1:J8"/>
  <sheetViews>
    <sheetView workbookViewId="0">
      <selection activeCell="A4" sqref="A4"/>
    </sheetView>
  </sheetViews>
  <sheetFormatPr baseColWidth="10" defaultRowHeight="14.5"/>
  <cols>
    <col min="1" max="1" width="13.453125" customWidth="1"/>
  </cols>
  <sheetData>
    <row r="1" spans="1:10" ht="15.5">
      <c r="A1" s="5" t="s">
        <v>126</v>
      </c>
    </row>
    <row r="2" spans="1:10" ht="15.5">
      <c r="A2" s="7" t="s">
        <v>1177</v>
      </c>
    </row>
    <row r="3" spans="1:10">
      <c r="A3" s="8"/>
    </row>
    <row r="4" spans="1:10" ht="15.5">
      <c r="A4" s="7" t="s">
        <v>626</v>
      </c>
    </row>
    <row r="5" spans="1:10">
      <c r="A5" s="8"/>
    </row>
    <row r="6" spans="1:10" ht="15.5">
      <c r="A6" s="346" t="s">
        <v>1178</v>
      </c>
      <c r="B6" s="1172" t="s">
        <v>1970</v>
      </c>
      <c r="C6" s="1172"/>
      <c r="D6" s="1172"/>
      <c r="E6" s="1172"/>
      <c r="F6" s="1172"/>
      <c r="G6" s="1172"/>
      <c r="H6" s="1172"/>
      <c r="I6" s="1172"/>
      <c r="J6" s="1172"/>
    </row>
    <row r="7" spans="1:10" ht="15.5">
      <c r="A7" s="9"/>
      <c r="B7" s="10"/>
    </row>
    <row r="8" spans="1:10" ht="15.5">
      <c r="A8" s="344"/>
    </row>
  </sheetData>
  <mergeCells count="1">
    <mergeCell ref="B6:J6"/>
  </mergeCells>
  <pageMargins left="0.70866141732283472" right="0.70866141732283472" top="0.74803149606299213" bottom="0.74803149606299213" header="0.31496062992125984" footer="0.31496062992125984"/>
  <pageSetup scale="95" orientation="landscape"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theme="4" tint="-0.249977111117893"/>
  </sheetPr>
  <dimension ref="A1:N50"/>
  <sheetViews>
    <sheetView showZeros="0" workbookViewId="0">
      <selection activeCell="A3" sqref="A2:A3"/>
    </sheetView>
  </sheetViews>
  <sheetFormatPr baseColWidth="10" defaultColWidth="8.81640625" defaultRowHeight="12.5"/>
  <cols>
    <col min="1" max="1" width="30.81640625" style="90" customWidth="1"/>
    <col min="2" max="2" width="2.453125" style="81" customWidth="1"/>
    <col min="3" max="3" width="9.54296875" style="91" customWidth="1"/>
    <col min="4" max="4" width="8.54296875" style="90" customWidth="1"/>
    <col min="5" max="5" width="2.54296875" style="90" customWidth="1"/>
    <col min="6" max="6" width="9.54296875" style="91" customWidth="1"/>
    <col min="7" max="7" width="8.54296875" style="91" customWidth="1"/>
    <col min="8" max="8" width="2.54296875" style="91" customWidth="1"/>
    <col min="9" max="9" width="9.54296875" style="91" customWidth="1"/>
    <col min="10" max="10" width="8.54296875" style="91" customWidth="1"/>
    <col min="11" max="11" width="2.81640625" style="91" customWidth="1"/>
    <col min="12" max="12" width="9.453125" style="91" customWidth="1"/>
    <col min="13" max="13" width="9.54296875" style="91" customWidth="1"/>
    <col min="14" max="14" width="3.54296875" style="100" customWidth="1"/>
    <col min="15" max="256" width="8.81640625" style="81"/>
    <col min="257" max="257" width="30.81640625" style="81" customWidth="1"/>
    <col min="258" max="258" width="2.453125" style="81" customWidth="1"/>
    <col min="259" max="259" width="9.54296875" style="81" customWidth="1"/>
    <col min="260" max="260" width="8.54296875" style="81" customWidth="1"/>
    <col min="261" max="261" width="2.54296875" style="81" customWidth="1"/>
    <col min="262" max="262" width="9.54296875" style="81" customWidth="1"/>
    <col min="263" max="263" width="8.54296875" style="81" customWidth="1"/>
    <col min="264" max="264" width="2.54296875" style="81" customWidth="1"/>
    <col min="265" max="265" width="9.54296875" style="81" customWidth="1"/>
    <col min="266" max="266" width="8.54296875" style="81" customWidth="1"/>
    <col min="267" max="267" width="2.81640625" style="81" customWidth="1"/>
    <col min="268" max="268" width="9.453125" style="81" customWidth="1"/>
    <col min="269" max="269" width="9.54296875" style="81" customWidth="1"/>
    <col min="270" max="270" width="3.54296875" style="81" customWidth="1"/>
    <col min="271" max="512" width="8.81640625" style="81"/>
    <col min="513" max="513" width="30.81640625" style="81" customWidth="1"/>
    <col min="514" max="514" width="2.453125" style="81" customWidth="1"/>
    <col min="515" max="515" width="9.54296875" style="81" customWidth="1"/>
    <col min="516" max="516" width="8.54296875" style="81" customWidth="1"/>
    <col min="517" max="517" width="2.54296875" style="81" customWidth="1"/>
    <col min="518" max="518" width="9.54296875" style="81" customWidth="1"/>
    <col min="519" max="519" width="8.54296875" style="81" customWidth="1"/>
    <col min="520" max="520" width="2.54296875" style="81" customWidth="1"/>
    <col min="521" max="521" width="9.54296875" style="81" customWidth="1"/>
    <col min="522" max="522" width="8.54296875" style="81" customWidth="1"/>
    <col min="523" max="523" width="2.81640625" style="81" customWidth="1"/>
    <col min="524" max="524" width="9.453125" style="81" customWidth="1"/>
    <col min="525" max="525" width="9.54296875" style="81" customWidth="1"/>
    <col min="526" max="526" width="3.54296875" style="81" customWidth="1"/>
    <col min="527" max="768" width="8.81640625" style="81"/>
    <col min="769" max="769" width="30.81640625" style="81" customWidth="1"/>
    <col min="770" max="770" width="2.453125" style="81" customWidth="1"/>
    <col min="771" max="771" width="9.54296875" style="81" customWidth="1"/>
    <col min="772" max="772" width="8.54296875" style="81" customWidth="1"/>
    <col min="773" max="773" width="2.54296875" style="81" customWidth="1"/>
    <col min="774" max="774" width="9.54296875" style="81" customWidth="1"/>
    <col min="775" max="775" width="8.54296875" style="81" customWidth="1"/>
    <col min="776" max="776" width="2.54296875" style="81" customWidth="1"/>
    <col min="777" max="777" width="9.54296875" style="81" customWidth="1"/>
    <col min="778" max="778" width="8.54296875" style="81" customWidth="1"/>
    <col min="779" max="779" width="2.81640625" style="81" customWidth="1"/>
    <col min="780" max="780" width="9.453125" style="81" customWidth="1"/>
    <col min="781" max="781" width="9.54296875" style="81" customWidth="1"/>
    <col min="782" max="782" width="3.54296875" style="81" customWidth="1"/>
    <col min="783" max="1024" width="8.81640625" style="81"/>
    <col min="1025" max="1025" width="30.81640625" style="81" customWidth="1"/>
    <col min="1026" max="1026" width="2.453125" style="81" customWidth="1"/>
    <col min="1027" max="1027" width="9.54296875" style="81" customWidth="1"/>
    <col min="1028" max="1028" width="8.54296875" style="81" customWidth="1"/>
    <col min="1029" max="1029" width="2.54296875" style="81" customWidth="1"/>
    <col min="1030" max="1030" width="9.54296875" style="81" customWidth="1"/>
    <col min="1031" max="1031" width="8.54296875" style="81" customWidth="1"/>
    <col min="1032" max="1032" width="2.54296875" style="81" customWidth="1"/>
    <col min="1033" max="1033" width="9.54296875" style="81" customWidth="1"/>
    <col min="1034" max="1034" width="8.54296875" style="81" customWidth="1"/>
    <col min="1035" max="1035" width="2.81640625" style="81" customWidth="1"/>
    <col min="1036" max="1036" width="9.453125" style="81" customWidth="1"/>
    <col min="1037" max="1037" width="9.54296875" style="81" customWidth="1"/>
    <col min="1038" max="1038" width="3.54296875" style="81" customWidth="1"/>
    <col min="1039" max="1280" width="8.81640625" style="81"/>
    <col min="1281" max="1281" width="30.81640625" style="81" customWidth="1"/>
    <col min="1282" max="1282" width="2.453125" style="81" customWidth="1"/>
    <col min="1283" max="1283" width="9.54296875" style="81" customWidth="1"/>
    <col min="1284" max="1284" width="8.54296875" style="81" customWidth="1"/>
    <col min="1285" max="1285" width="2.54296875" style="81" customWidth="1"/>
    <col min="1286" max="1286" width="9.54296875" style="81" customWidth="1"/>
    <col min="1287" max="1287" width="8.54296875" style="81" customWidth="1"/>
    <col min="1288" max="1288" width="2.54296875" style="81" customWidth="1"/>
    <col min="1289" max="1289" width="9.54296875" style="81" customWidth="1"/>
    <col min="1290" max="1290" width="8.54296875" style="81" customWidth="1"/>
    <col min="1291" max="1291" width="2.81640625" style="81" customWidth="1"/>
    <col min="1292" max="1292" width="9.453125" style="81" customWidth="1"/>
    <col min="1293" max="1293" width="9.54296875" style="81" customWidth="1"/>
    <col min="1294" max="1294" width="3.54296875" style="81" customWidth="1"/>
    <col min="1295" max="1536" width="8.81640625" style="81"/>
    <col min="1537" max="1537" width="30.81640625" style="81" customWidth="1"/>
    <col min="1538" max="1538" width="2.453125" style="81" customWidth="1"/>
    <col min="1539" max="1539" width="9.54296875" style="81" customWidth="1"/>
    <col min="1540" max="1540" width="8.54296875" style="81" customWidth="1"/>
    <col min="1541" max="1541" width="2.54296875" style="81" customWidth="1"/>
    <col min="1542" max="1542" width="9.54296875" style="81" customWidth="1"/>
    <col min="1543" max="1543" width="8.54296875" style="81" customWidth="1"/>
    <col min="1544" max="1544" width="2.54296875" style="81" customWidth="1"/>
    <col min="1545" max="1545" width="9.54296875" style="81" customWidth="1"/>
    <col min="1546" max="1546" width="8.54296875" style="81" customWidth="1"/>
    <col min="1547" max="1547" width="2.81640625" style="81" customWidth="1"/>
    <col min="1548" max="1548" width="9.453125" style="81" customWidth="1"/>
    <col min="1549" max="1549" width="9.54296875" style="81" customWidth="1"/>
    <col min="1550" max="1550" width="3.54296875" style="81" customWidth="1"/>
    <col min="1551" max="1792" width="8.81640625" style="81"/>
    <col min="1793" max="1793" width="30.81640625" style="81" customWidth="1"/>
    <col min="1794" max="1794" width="2.453125" style="81" customWidth="1"/>
    <col min="1795" max="1795" width="9.54296875" style="81" customWidth="1"/>
    <col min="1796" max="1796" width="8.54296875" style="81" customWidth="1"/>
    <col min="1797" max="1797" width="2.54296875" style="81" customWidth="1"/>
    <col min="1798" max="1798" width="9.54296875" style="81" customWidth="1"/>
    <col min="1799" max="1799" width="8.54296875" style="81" customWidth="1"/>
    <col min="1800" max="1800" width="2.54296875" style="81" customWidth="1"/>
    <col min="1801" max="1801" width="9.54296875" style="81" customWidth="1"/>
    <col min="1802" max="1802" width="8.54296875" style="81" customWidth="1"/>
    <col min="1803" max="1803" width="2.81640625" style="81" customWidth="1"/>
    <col min="1804" max="1804" width="9.453125" style="81" customWidth="1"/>
    <col min="1805" max="1805" width="9.54296875" style="81" customWidth="1"/>
    <col min="1806" max="1806" width="3.54296875" style="81" customWidth="1"/>
    <col min="1807" max="2048" width="8.81640625" style="81"/>
    <col min="2049" max="2049" width="30.81640625" style="81" customWidth="1"/>
    <col min="2050" max="2050" width="2.453125" style="81" customWidth="1"/>
    <col min="2051" max="2051" width="9.54296875" style="81" customWidth="1"/>
    <col min="2052" max="2052" width="8.54296875" style="81" customWidth="1"/>
    <col min="2053" max="2053" width="2.54296875" style="81" customWidth="1"/>
    <col min="2054" max="2054" width="9.54296875" style="81" customWidth="1"/>
    <col min="2055" max="2055" width="8.54296875" style="81" customWidth="1"/>
    <col min="2056" max="2056" width="2.54296875" style="81" customWidth="1"/>
    <col min="2057" max="2057" width="9.54296875" style="81" customWidth="1"/>
    <col min="2058" max="2058" width="8.54296875" style="81" customWidth="1"/>
    <col min="2059" max="2059" width="2.81640625" style="81" customWidth="1"/>
    <col min="2060" max="2060" width="9.453125" style="81" customWidth="1"/>
    <col min="2061" max="2061" width="9.54296875" style="81" customWidth="1"/>
    <col min="2062" max="2062" width="3.54296875" style="81" customWidth="1"/>
    <col min="2063" max="2304" width="8.81640625" style="81"/>
    <col min="2305" max="2305" width="30.81640625" style="81" customWidth="1"/>
    <col min="2306" max="2306" width="2.453125" style="81" customWidth="1"/>
    <col min="2307" max="2307" width="9.54296875" style="81" customWidth="1"/>
    <col min="2308" max="2308" width="8.54296875" style="81" customWidth="1"/>
    <col min="2309" max="2309" width="2.54296875" style="81" customWidth="1"/>
    <col min="2310" max="2310" width="9.54296875" style="81" customWidth="1"/>
    <col min="2311" max="2311" width="8.54296875" style="81" customWidth="1"/>
    <col min="2312" max="2312" width="2.54296875" style="81" customWidth="1"/>
    <col min="2313" max="2313" width="9.54296875" style="81" customWidth="1"/>
    <col min="2314" max="2314" width="8.54296875" style="81" customWidth="1"/>
    <col min="2315" max="2315" width="2.81640625" style="81" customWidth="1"/>
    <col min="2316" max="2316" width="9.453125" style="81" customWidth="1"/>
    <col min="2317" max="2317" width="9.54296875" style="81" customWidth="1"/>
    <col min="2318" max="2318" width="3.54296875" style="81" customWidth="1"/>
    <col min="2319" max="2560" width="8.81640625" style="81"/>
    <col min="2561" max="2561" width="30.81640625" style="81" customWidth="1"/>
    <col min="2562" max="2562" width="2.453125" style="81" customWidth="1"/>
    <col min="2563" max="2563" width="9.54296875" style="81" customWidth="1"/>
    <col min="2564" max="2564" width="8.54296875" style="81" customWidth="1"/>
    <col min="2565" max="2565" width="2.54296875" style="81" customWidth="1"/>
    <col min="2566" max="2566" width="9.54296875" style="81" customWidth="1"/>
    <col min="2567" max="2567" width="8.54296875" style="81" customWidth="1"/>
    <col min="2568" max="2568" width="2.54296875" style="81" customWidth="1"/>
    <col min="2569" max="2569" width="9.54296875" style="81" customWidth="1"/>
    <col min="2570" max="2570" width="8.54296875" style="81" customWidth="1"/>
    <col min="2571" max="2571" width="2.81640625" style="81" customWidth="1"/>
    <col min="2572" max="2572" width="9.453125" style="81" customWidth="1"/>
    <col min="2573" max="2573" width="9.54296875" style="81" customWidth="1"/>
    <col min="2574" max="2574" width="3.54296875" style="81" customWidth="1"/>
    <col min="2575" max="2816" width="8.81640625" style="81"/>
    <col min="2817" max="2817" width="30.81640625" style="81" customWidth="1"/>
    <col min="2818" max="2818" width="2.453125" style="81" customWidth="1"/>
    <col min="2819" max="2819" width="9.54296875" style="81" customWidth="1"/>
    <col min="2820" max="2820" width="8.54296875" style="81" customWidth="1"/>
    <col min="2821" max="2821" width="2.54296875" style="81" customWidth="1"/>
    <col min="2822" max="2822" width="9.54296875" style="81" customWidth="1"/>
    <col min="2823" max="2823" width="8.54296875" style="81" customWidth="1"/>
    <col min="2824" max="2824" width="2.54296875" style="81" customWidth="1"/>
    <col min="2825" max="2825" width="9.54296875" style="81" customWidth="1"/>
    <col min="2826" max="2826" width="8.54296875" style="81" customWidth="1"/>
    <col min="2827" max="2827" width="2.81640625" style="81" customWidth="1"/>
    <col min="2828" max="2828" width="9.453125" style="81" customWidth="1"/>
    <col min="2829" max="2829" width="9.54296875" style="81" customWidth="1"/>
    <col min="2830" max="2830" width="3.54296875" style="81" customWidth="1"/>
    <col min="2831" max="3072" width="8.81640625" style="81"/>
    <col min="3073" max="3073" width="30.81640625" style="81" customWidth="1"/>
    <col min="3074" max="3074" width="2.453125" style="81" customWidth="1"/>
    <col min="3075" max="3075" width="9.54296875" style="81" customWidth="1"/>
    <col min="3076" max="3076" width="8.54296875" style="81" customWidth="1"/>
    <col min="3077" max="3077" width="2.54296875" style="81" customWidth="1"/>
    <col min="3078" max="3078" width="9.54296875" style="81" customWidth="1"/>
    <col min="3079" max="3079" width="8.54296875" style="81" customWidth="1"/>
    <col min="3080" max="3080" width="2.54296875" style="81" customWidth="1"/>
    <col min="3081" max="3081" width="9.54296875" style="81" customWidth="1"/>
    <col min="3082" max="3082" width="8.54296875" style="81" customWidth="1"/>
    <col min="3083" max="3083" width="2.81640625" style="81" customWidth="1"/>
    <col min="3084" max="3084" width="9.453125" style="81" customWidth="1"/>
    <col min="3085" max="3085" width="9.54296875" style="81" customWidth="1"/>
    <col min="3086" max="3086" width="3.54296875" style="81" customWidth="1"/>
    <col min="3087" max="3328" width="8.81640625" style="81"/>
    <col min="3329" max="3329" width="30.81640625" style="81" customWidth="1"/>
    <col min="3330" max="3330" width="2.453125" style="81" customWidth="1"/>
    <col min="3331" max="3331" width="9.54296875" style="81" customWidth="1"/>
    <col min="3332" max="3332" width="8.54296875" style="81" customWidth="1"/>
    <col min="3333" max="3333" width="2.54296875" style="81" customWidth="1"/>
    <col min="3334" max="3334" width="9.54296875" style="81" customWidth="1"/>
    <col min="3335" max="3335" width="8.54296875" style="81" customWidth="1"/>
    <col min="3336" max="3336" width="2.54296875" style="81" customWidth="1"/>
    <col min="3337" max="3337" width="9.54296875" style="81" customWidth="1"/>
    <col min="3338" max="3338" width="8.54296875" style="81" customWidth="1"/>
    <col min="3339" max="3339" width="2.81640625" style="81" customWidth="1"/>
    <col min="3340" max="3340" width="9.453125" style="81" customWidth="1"/>
    <col min="3341" max="3341" width="9.54296875" style="81" customWidth="1"/>
    <col min="3342" max="3342" width="3.54296875" style="81" customWidth="1"/>
    <col min="3343" max="3584" width="8.81640625" style="81"/>
    <col min="3585" max="3585" width="30.81640625" style="81" customWidth="1"/>
    <col min="3586" max="3586" width="2.453125" style="81" customWidth="1"/>
    <col min="3587" max="3587" width="9.54296875" style="81" customWidth="1"/>
    <col min="3588" max="3588" width="8.54296875" style="81" customWidth="1"/>
    <col min="3589" max="3589" width="2.54296875" style="81" customWidth="1"/>
    <col min="3590" max="3590" width="9.54296875" style="81" customWidth="1"/>
    <col min="3591" max="3591" width="8.54296875" style="81" customWidth="1"/>
    <col min="3592" max="3592" width="2.54296875" style="81" customWidth="1"/>
    <col min="3593" max="3593" width="9.54296875" style="81" customWidth="1"/>
    <col min="3594" max="3594" width="8.54296875" style="81" customWidth="1"/>
    <col min="3595" max="3595" width="2.81640625" style="81" customWidth="1"/>
    <col min="3596" max="3596" width="9.453125" style="81" customWidth="1"/>
    <col min="3597" max="3597" width="9.54296875" style="81" customWidth="1"/>
    <col min="3598" max="3598" width="3.54296875" style="81" customWidth="1"/>
    <col min="3599" max="3840" width="8.81640625" style="81"/>
    <col min="3841" max="3841" width="30.81640625" style="81" customWidth="1"/>
    <col min="3842" max="3842" width="2.453125" style="81" customWidth="1"/>
    <col min="3843" max="3843" width="9.54296875" style="81" customWidth="1"/>
    <col min="3844" max="3844" width="8.54296875" style="81" customWidth="1"/>
    <col min="3845" max="3845" width="2.54296875" style="81" customWidth="1"/>
    <col min="3846" max="3846" width="9.54296875" style="81" customWidth="1"/>
    <col min="3847" max="3847" width="8.54296875" style="81" customWidth="1"/>
    <col min="3848" max="3848" width="2.54296875" style="81" customWidth="1"/>
    <col min="3849" max="3849" width="9.54296875" style="81" customWidth="1"/>
    <col min="3850" max="3850" width="8.54296875" style="81" customWidth="1"/>
    <col min="3851" max="3851" width="2.81640625" style="81" customWidth="1"/>
    <col min="3852" max="3852" width="9.453125" style="81" customWidth="1"/>
    <col min="3853" max="3853" width="9.54296875" style="81" customWidth="1"/>
    <col min="3854" max="3854" width="3.54296875" style="81" customWidth="1"/>
    <col min="3855" max="4096" width="8.81640625" style="81"/>
    <col min="4097" max="4097" width="30.81640625" style="81" customWidth="1"/>
    <col min="4098" max="4098" width="2.453125" style="81" customWidth="1"/>
    <col min="4099" max="4099" width="9.54296875" style="81" customWidth="1"/>
    <col min="4100" max="4100" width="8.54296875" style="81" customWidth="1"/>
    <col min="4101" max="4101" width="2.54296875" style="81" customWidth="1"/>
    <col min="4102" max="4102" width="9.54296875" style="81" customWidth="1"/>
    <col min="4103" max="4103" width="8.54296875" style="81" customWidth="1"/>
    <col min="4104" max="4104" width="2.54296875" style="81" customWidth="1"/>
    <col min="4105" max="4105" width="9.54296875" style="81" customWidth="1"/>
    <col min="4106" max="4106" width="8.54296875" style="81" customWidth="1"/>
    <col min="4107" max="4107" width="2.81640625" style="81" customWidth="1"/>
    <col min="4108" max="4108" width="9.453125" style="81" customWidth="1"/>
    <col min="4109" max="4109" width="9.54296875" style="81" customWidth="1"/>
    <col min="4110" max="4110" width="3.54296875" style="81" customWidth="1"/>
    <col min="4111" max="4352" width="8.81640625" style="81"/>
    <col min="4353" max="4353" width="30.81640625" style="81" customWidth="1"/>
    <col min="4354" max="4354" width="2.453125" style="81" customWidth="1"/>
    <col min="4355" max="4355" width="9.54296875" style="81" customWidth="1"/>
    <col min="4356" max="4356" width="8.54296875" style="81" customWidth="1"/>
    <col min="4357" max="4357" width="2.54296875" style="81" customWidth="1"/>
    <col min="4358" max="4358" width="9.54296875" style="81" customWidth="1"/>
    <col min="4359" max="4359" width="8.54296875" style="81" customWidth="1"/>
    <col min="4360" max="4360" width="2.54296875" style="81" customWidth="1"/>
    <col min="4361" max="4361" width="9.54296875" style="81" customWidth="1"/>
    <col min="4362" max="4362" width="8.54296875" style="81" customWidth="1"/>
    <col min="4363" max="4363" width="2.81640625" style="81" customWidth="1"/>
    <col min="4364" max="4364" width="9.453125" style="81" customWidth="1"/>
    <col min="4365" max="4365" width="9.54296875" style="81" customWidth="1"/>
    <col min="4366" max="4366" width="3.54296875" style="81" customWidth="1"/>
    <col min="4367" max="4608" width="8.81640625" style="81"/>
    <col min="4609" max="4609" width="30.81640625" style="81" customWidth="1"/>
    <col min="4610" max="4610" width="2.453125" style="81" customWidth="1"/>
    <col min="4611" max="4611" width="9.54296875" style="81" customWidth="1"/>
    <col min="4612" max="4612" width="8.54296875" style="81" customWidth="1"/>
    <col min="4613" max="4613" width="2.54296875" style="81" customWidth="1"/>
    <col min="4614" max="4614" width="9.54296875" style="81" customWidth="1"/>
    <col min="4615" max="4615" width="8.54296875" style="81" customWidth="1"/>
    <col min="4616" max="4616" width="2.54296875" style="81" customWidth="1"/>
    <col min="4617" max="4617" width="9.54296875" style="81" customWidth="1"/>
    <col min="4618" max="4618" width="8.54296875" style="81" customWidth="1"/>
    <col min="4619" max="4619" width="2.81640625" style="81" customWidth="1"/>
    <col min="4620" max="4620" width="9.453125" style="81" customWidth="1"/>
    <col min="4621" max="4621" width="9.54296875" style="81" customWidth="1"/>
    <col min="4622" max="4622" width="3.54296875" style="81" customWidth="1"/>
    <col min="4623" max="4864" width="8.81640625" style="81"/>
    <col min="4865" max="4865" width="30.81640625" style="81" customWidth="1"/>
    <col min="4866" max="4866" width="2.453125" style="81" customWidth="1"/>
    <col min="4867" max="4867" width="9.54296875" style="81" customWidth="1"/>
    <col min="4868" max="4868" width="8.54296875" style="81" customWidth="1"/>
    <col min="4869" max="4869" width="2.54296875" style="81" customWidth="1"/>
    <col min="4870" max="4870" width="9.54296875" style="81" customWidth="1"/>
    <col min="4871" max="4871" width="8.54296875" style="81" customWidth="1"/>
    <col min="4872" max="4872" width="2.54296875" style="81" customWidth="1"/>
    <col min="4873" max="4873" width="9.54296875" style="81" customWidth="1"/>
    <col min="4874" max="4874" width="8.54296875" style="81" customWidth="1"/>
    <col min="4875" max="4875" width="2.81640625" style="81" customWidth="1"/>
    <col min="4876" max="4876" width="9.453125" style="81" customWidth="1"/>
    <col min="4877" max="4877" width="9.54296875" style="81" customWidth="1"/>
    <col min="4878" max="4878" width="3.54296875" style="81" customWidth="1"/>
    <col min="4879" max="5120" width="8.81640625" style="81"/>
    <col min="5121" max="5121" width="30.81640625" style="81" customWidth="1"/>
    <col min="5122" max="5122" width="2.453125" style="81" customWidth="1"/>
    <col min="5123" max="5123" width="9.54296875" style="81" customWidth="1"/>
    <col min="5124" max="5124" width="8.54296875" style="81" customWidth="1"/>
    <col min="5125" max="5125" width="2.54296875" style="81" customWidth="1"/>
    <col min="5126" max="5126" width="9.54296875" style="81" customWidth="1"/>
    <col min="5127" max="5127" width="8.54296875" style="81" customWidth="1"/>
    <col min="5128" max="5128" width="2.54296875" style="81" customWidth="1"/>
    <col min="5129" max="5129" width="9.54296875" style="81" customWidth="1"/>
    <col min="5130" max="5130" width="8.54296875" style="81" customWidth="1"/>
    <col min="5131" max="5131" width="2.81640625" style="81" customWidth="1"/>
    <col min="5132" max="5132" width="9.453125" style="81" customWidth="1"/>
    <col min="5133" max="5133" width="9.54296875" style="81" customWidth="1"/>
    <col min="5134" max="5134" width="3.54296875" style="81" customWidth="1"/>
    <col min="5135" max="5376" width="8.81640625" style="81"/>
    <col min="5377" max="5377" width="30.81640625" style="81" customWidth="1"/>
    <col min="5378" max="5378" width="2.453125" style="81" customWidth="1"/>
    <col min="5379" max="5379" width="9.54296875" style="81" customWidth="1"/>
    <col min="5380" max="5380" width="8.54296875" style="81" customWidth="1"/>
    <col min="5381" max="5381" width="2.54296875" style="81" customWidth="1"/>
    <col min="5382" max="5382" width="9.54296875" style="81" customWidth="1"/>
    <col min="5383" max="5383" width="8.54296875" style="81" customWidth="1"/>
    <col min="5384" max="5384" width="2.54296875" style="81" customWidth="1"/>
    <col min="5385" max="5385" width="9.54296875" style="81" customWidth="1"/>
    <col min="5386" max="5386" width="8.54296875" style="81" customWidth="1"/>
    <col min="5387" max="5387" width="2.81640625" style="81" customWidth="1"/>
    <col min="5388" max="5388" width="9.453125" style="81" customWidth="1"/>
    <col min="5389" max="5389" width="9.54296875" style="81" customWidth="1"/>
    <col min="5390" max="5390" width="3.54296875" style="81" customWidth="1"/>
    <col min="5391" max="5632" width="8.81640625" style="81"/>
    <col min="5633" max="5633" width="30.81640625" style="81" customWidth="1"/>
    <col min="5634" max="5634" width="2.453125" style="81" customWidth="1"/>
    <col min="5635" max="5635" width="9.54296875" style="81" customWidth="1"/>
    <col min="5636" max="5636" width="8.54296875" style="81" customWidth="1"/>
    <col min="5637" max="5637" width="2.54296875" style="81" customWidth="1"/>
    <col min="5638" max="5638" width="9.54296875" style="81" customWidth="1"/>
    <col min="5639" max="5639" width="8.54296875" style="81" customWidth="1"/>
    <col min="5640" max="5640" width="2.54296875" style="81" customWidth="1"/>
    <col min="5641" max="5641" width="9.54296875" style="81" customWidth="1"/>
    <col min="5642" max="5642" width="8.54296875" style="81" customWidth="1"/>
    <col min="5643" max="5643" width="2.81640625" style="81" customWidth="1"/>
    <col min="5644" max="5644" width="9.453125" style="81" customWidth="1"/>
    <col min="5645" max="5645" width="9.54296875" style="81" customWidth="1"/>
    <col min="5646" max="5646" width="3.54296875" style="81" customWidth="1"/>
    <col min="5647" max="5888" width="8.81640625" style="81"/>
    <col min="5889" max="5889" width="30.81640625" style="81" customWidth="1"/>
    <col min="5890" max="5890" width="2.453125" style="81" customWidth="1"/>
    <col min="5891" max="5891" width="9.54296875" style="81" customWidth="1"/>
    <col min="5892" max="5892" width="8.54296875" style="81" customWidth="1"/>
    <col min="5893" max="5893" width="2.54296875" style="81" customWidth="1"/>
    <col min="5894" max="5894" width="9.54296875" style="81" customWidth="1"/>
    <col min="5895" max="5895" width="8.54296875" style="81" customWidth="1"/>
    <col min="5896" max="5896" width="2.54296875" style="81" customWidth="1"/>
    <col min="5897" max="5897" width="9.54296875" style="81" customWidth="1"/>
    <col min="5898" max="5898" width="8.54296875" style="81" customWidth="1"/>
    <col min="5899" max="5899" width="2.81640625" style="81" customWidth="1"/>
    <col min="5900" max="5900" width="9.453125" style="81" customWidth="1"/>
    <col min="5901" max="5901" width="9.54296875" style="81" customWidth="1"/>
    <col min="5902" max="5902" width="3.54296875" style="81" customWidth="1"/>
    <col min="5903" max="6144" width="8.81640625" style="81"/>
    <col min="6145" max="6145" width="30.81640625" style="81" customWidth="1"/>
    <col min="6146" max="6146" width="2.453125" style="81" customWidth="1"/>
    <col min="6147" max="6147" width="9.54296875" style="81" customWidth="1"/>
    <col min="6148" max="6148" width="8.54296875" style="81" customWidth="1"/>
    <col min="6149" max="6149" width="2.54296875" style="81" customWidth="1"/>
    <col min="6150" max="6150" width="9.54296875" style="81" customWidth="1"/>
    <col min="6151" max="6151" width="8.54296875" style="81" customWidth="1"/>
    <col min="6152" max="6152" width="2.54296875" style="81" customWidth="1"/>
    <col min="6153" max="6153" width="9.54296875" style="81" customWidth="1"/>
    <col min="6154" max="6154" width="8.54296875" style="81" customWidth="1"/>
    <col min="6155" max="6155" width="2.81640625" style="81" customWidth="1"/>
    <col min="6156" max="6156" width="9.453125" style="81" customWidth="1"/>
    <col min="6157" max="6157" width="9.54296875" style="81" customWidth="1"/>
    <col min="6158" max="6158" width="3.54296875" style="81" customWidth="1"/>
    <col min="6159" max="6400" width="8.81640625" style="81"/>
    <col min="6401" max="6401" width="30.81640625" style="81" customWidth="1"/>
    <col min="6402" max="6402" width="2.453125" style="81" customWidth="1"/>
    <col min="6403" max="6403" width="9.54296875" style="81" customWidth="1"/>
    <col min="6404" max="6404" width="8.54296875" style="81" customWidth="1"/>
    <col min="6405" max="6405" width="2.54296875" style="81" customWidth="1"/>
    <col min="6406" max="6406" width="9.54296875" style="81" customWidth="1"/>
    <col min="6407" max="6407" width="8.54296875" style="81" customWidth="1"/>
    <col min="6408" max="6408" width="2.54296875" style="81" customWidth="1"/>
    <col min="6409" max="6409" width="9.54296875" style="81" customWidth="1"/>
    <col min="6410" max="6410" width="8.54296875" style="81" customWidth="1"/>
    <col min="6411" max="6411" width="2.81640625" style="81" customWidth="1"/>
    <col min="6412" max="6412" width="9.453125" style="81" customWidth="1"/>
    <col min="6413" max="6413" width="9.54296875" style="81" customWidth="1"/>
    <col min="6414" max="6414" width="3.54296875" style="81" customWidth="1"/>
    <col min="6415" max="6656" width="8.81640625" style="81"/>
    <col min="6657" max="6657" width="30.81640625" style="81" customWidth="1"/>
    <col min="6658" max="6658" width="2.453125" style="81" customWidth="1"/>
    <col min="6659" max="6659" width="9.54296875" style="81" customWidth="1"/>
    <col min="6660" max="6660" width="8.54296875" style="81" customWidth="1"/>
    <col min="6661" max="6661" width="2.54296875" style="81" customWidth="1"/>
    <col min="6662" max="6662" width="9.54296875" style="81" customWidth="1"/>
    <col min="6663" max="6663" width="8.54296875" style="81" customWidth="1"/>
    <col min="6664" max="6664" width="2.54296875" style="81" customWidth="1"/>
    <col min="6665" max="6665" width="9.54296875" style="81" customWidth="1"/>
    <col min="6666" max="6666" width="8.54296875" style="81" customWidth="1"/>
    <col min="6667" max="6667" width="2.81640625" style="81" customWidth="1"/>
    <col min="6668" max="6668" width="9.453125" style="81" customWidth="1"/>
    <col min="6669" max="6669" width="9.54296875" style="81" customWidth="1"/>
    <col min="6670" max="6670" width="3.54296875" style="81" customWidth="1"/>
    <col min="6671" max="6912" width="8.81640625" style="81"/>
    <col min="6913" max="6913" width="30.81640625" style="81" customWidth="1"/>
    <col min="6914" max="6914" width="2.453125" style="81" customWidth="1"/>
    <col min="6915" max="6915" width="9.54296875" style="81" customWidth="1"/>
    <col min="6916" max="6916" width="8.54296875" style="81" customWidth="1"/>
    <col min="6917" max="6917" width="2.54296875" style="81" customWidth="1"/>
    <col min="6918" max="6918" width="9.54296875" style="81" customWidth="1"/>
    <col min="6919" max="6919" width="8.54296875" style="81" customWidth="1"/>
    <col min="6920" max="6920" width="2.54296875" style="81" customWidth="1"/>
    <col min="6921" max="6921" width="9.54296875" style="81" customWidth="1"/>
    <col min="6922" max="6922" width="8.54296875" style="81" customWidth="1"/>
    <col min="6923" max="6923" width="2.81640625" style="81" customWidth="1"/>
    <col min="6924" max="6924" width="9.453125" style="81" customWidth="1"/>
    <col min="6925" max="6925" width="9.54296875" style="81" customWidth="1"/>
    <col min="6926" max="6926" width="3.54296875" style="81" customWidth="1"/>
    <col min="6927" max="7168" width="8.81640625" style="81"/>
    <col min="7169" max="7169" width="30.81640625" style="81" customWidth="1"/>
    <col min="7170" max="7170" width="2.453125" style="81" customWidth="1"/>
    <col min="7171" max="7171" width="9.54296875" style="81" customWidth="1"/>
    <col min="7172" max="7172" width="8.54296875" style="81" customWidth="1"/>
    <col min="7173" max="7173" width="2.54296875" style="81" customWidth="1"/>
    <col min="7174" max="7174" width="9.54296875" style="81" customWidth="1"/>
    <col min="7175" max="7175" width="8.54296875" style="81" customWidth="1"/>
    <col min="7176" max="7176" width="2.54296875" style="81" customWidth="1"/>
    <col min="7177" max="7177" width="9.54296875" style="81" customWidth="1"/>
    <col min="7178" max="7178" width="8.54296875" style="81" customWidth="1"/>
    <col min="7179" max="7179" width="2.81640625" style="81" customWidth="1"/>
    <col min="7180" max="7180" width="9.453125" style="81" customWidth="1"/>
    <col min="7181" max="7181" width="9.54296875" style="81" customWidth="1"/>
    <col min="7182" max="7182" width="3.54296875" style="81" customWidth="1"/>
    <col min="7183" max="7424" width="8.81640625" style="81"/>
    <col min="7425" max="7425" width="30.81640625" style="81" customWidth="1"/>
    <col min="7426" max="7426" width="2.453125" style="81" customWidth="1"/>
    <col min="7427" max="7427" width="9.54296875" style="81" customWidth="1"/>
    <col min="7428" max="7428" width="8.54296875" style="81" customWidth="1"/>
    <col min="7429" max="7429" width="2.54296875" style="81" customWidth="1"/>
    <col min="7430" max="7430" width="9.54296875" style="81" customWidth="1"/>
    <col min="7431" max="7431" width="8.54296875" style="81" customWidth="1"/>
    <col min="7432" max="7432" width="2.54296875" style="81" customWidth="1"/>
    <col min="7433" max="7433" width="9.54296875" style="81" customWidth="1"/>
    <col min="7434" max="7434" width="8.54296875" style="81" customWidth="1"/>
    <col min="7435" max="7435" width="2.81640625" style="81" customWidth="1"/>
    <col min="7436" max="7436" width="9.453125" style="81" customWidth="1"/>
    <col min="7437" max="7437" width="9.54296875" style="81" customWidth="1"/>
    <col min="7438" max="7438" width="3.54296875" style="81" customWidth="1"/>
    <col min="7439" max="7680" width="8.81640625" style="81"/>
    <col min="7681" max="7681" width="30.81640625" style="81" customWidth="1"/>
    <col min="7682" max="7682" width="2.453125" style="81" customWidth="1"/>
    <col min="7683" max="7683" width="9.54296875" style="81" customWidth="1"/>
    <col min="7684" max="7684" width="8.54296875" style="81" customWidth="1"/>
    <col min="7685" max="7685" width="2.54296875" style="81" customWidth="1"/>
    <col min="7686" max="7686" width="9.54296875" style="81" customWidth="1"/>
    <col min="7687" max="7687" width="8.54296875" style="81" customWidth="1"/>
    <col min="7688" max="7688" width="2.54296875" style="81" customWidth="1"/>
    <col min="7689" max="7689" width="9.54296875" style="81" customWidth="1"/>
    <col min="7690" max="7690" width="8.54296875" style="81" customWidth="1"/>
    <col min="7691" max="7691" width="2.81640625" style="81" customWidth="1"/>
    <col min="7692" max="7692" width="9.453125" style="81" customWidth="1"/>
    <col min="7693" max="7693" width="9.54296875" style="81" customWidth="1"/>
    <col min="7694" max="7694" width="3.54296875" style="81" customWidth="1"/>
    <col min="7695" max="7936" width="8.81640625" style="81"/>
    <col min="7937" max="7937" width="30.81640625" style="81" customWidth="1"/>
    <col min="7938" max="7938" width="2.453125" style="81" customWidth="1"/>
    <col min="7939" max="7939" width="9.54296875" style="81" customWidth="1"/>
    <col min="7940" max="7940" width="8.54296875" style="81" customWidth="1"/>
    <col min="7941" max="7941" width="2.54296875" style="81" customWidth="1"/>
    <col min="7942" max="7942" width="9.54296875" style="81" customWidth="1"/>
    <col min="7943" max="7943" width="8.54296875" style="81" customWidth="1"/>
    <col min="7944" max="7944" width="2.54296875" style="81" customWidth="1"/>
    <col min="7945" max="7945" width="9.54296875" style="81" customWidth="1"/>
    <col min="7946" max="7946" width="8.54296875" style="81" customWidth="1"/>
    <col min="7947" max="7947" width="2.81640625" style="81" customWidth="1"/>
    <col min="7948" max="7948" width="9.453125" style="81" customWidth="1"/>
    <col min="7949" max="7949" width="9.54296875" style="81" customWidth="1"/>
    <col min="7950" max="7950" width="3.54296875" style="81" customWidth="1"/>
    <col min="7951" max="8192" width="8.81640625" style="81"/>
    <col min="8193" max="8193" width="30.81640625" style="81" customWidth="1"/>
    <col min="8194" max="8194" width="2.453125" style="81" customWidth="1"/>
    <col min="8195" max="8195" width="9.54296875" style="81" customWidth="1"/>
    <col min="8196" max="8196" width="8.54296875" style="81" customWidth="1"/>
    <col min="8197" max="8197" width="2.54296875" style="81" customWidth="1"/>
    <col min="8198" max="8198" width="9.54296875" style="81" customWidth="1"/>
    <col min="8199" max="8199" width="8.54296875" style="81" customWidth="1"/>
    <col min="8200" max="8200" width="2.54296875" style="81" customWidth="1"/>
    <col min="8201" max="8201" width="9.54296875" style="81" customWidth="1"/>
    <col min="8202" max="8202" width="8.54296875" style="81" customWidth="1"/>
    <col min="8203" max="8203" width="2.81640625" style="81" customWidth="1"/>
    <col min="8204" max="8204" width="9.453125" style="81" customWidth="1"/>
    <col min="8205" max="8205" width="9.54296875" style="81" customWidth="1"/>
    <col min="8206" max="8206" width="3.54296875" style="81" customWidth="1"/>
    <col min="8207" max="8448" width="8.81640625" style="81"/>
    <col min="8449" max="8449" width="30.81640625" style="81" customWidth="1"/>
    <col min="8450" max="8450" width="2.453125" style="81" customWidth="1"/>
    <col min="8451" max="8451" width="9.54296875" style="81" customWidth="1"/>
    <col min="8452" max="8452" width="8.54296875" style="81" customWidth="1"/>
    <col min="8453" max="8453" width="2.54296875" style="81" customWidth="1"/>
    <col min="8454" max="8454" width="9.54296875" style="81" customWidth="1"/>
    <col min="8455" max="8455" width="8.54296875" style="81" customWidth="1"/>
    <col min="8456" max="8456" width="2.54296875" style="81" customWidth="1"/>
    <col min="8457" max="8457" width="9.54296875" style="81" customWidth="1"/>
    <col min="8458" max="8458" width="8.54296875" style="81" customWidth="1"/>
    <col min="8459" max="8459" width="2.81640625" style="81" customWidth="1"/>
    <col min="8460" max="8460" width="9.453125" style="81" customWidth="1"/>
    <col min="8461" max="8461" width="9.54296875" style="81" customWidth="1"/>
    <col min="8462" max="8462" width="3.54296875" style="81" customWidth="1"/>
    <col min="8463" max="8704" width="8.81640625" style="81"/>
    <col min="8705" max="8705" width="30.81640625" style="81" customWidth="1"/>
    <col min="8706" max="8706" width="2.453125" style="81" customWidth="1"/>
    <col min="8707" max="8707" width="9.54296875" style="81" customWidth="1"/>
    <col min="8708" max="8708" width="8.54296875" style="81" customWidth="1"/>
    <col min="8709" max="8709" width="2.54296875" style="81" customWidth="1"/>
    <col min="8710" max="8710" width="9.54296875" style="81" customWidth="1"/>
    <col min="8711" max="8711" width="8.54296875" style="81" customWidth="1"/>
    <col min="8712" max="8712" width="2.54296875" style="81" customWidth="1"/>
    <col min="8713" max="8713" width="9.54296875" style="81" customWidth="1"/>
    <col min="8714" max="8714" width="8.54296875" style="81" customWidth="1"/>
    <col min="8715" max="8715" width="2.81640625" style="81" customWidth="1"/>
    <col min="8716" max="8716" width="9.453125" style="81" customWidth="1"/>
    <col min="8717" max="8717" width="9.54296875" style="81" customWidth="1"/>
    <col min="8718" max="8718" width="3.54296875" style="81" customWidth="1"/>
    <col min="8719" max="8960" width="8.81640625" style="81"/>
    <col min="8961" max="8961" width="30.81640625" style="81" customWidth="1"/>
    <col min="8962" max="8962" width="2.453125" style="81" customWidth="1"/>
    <col min="8963" max="8963" width="9.54296875" style="81" customWidth="1"/>
    <col min="8964" max="8964" width="8.54296875" style="81" customWidth="1"/>
    <col min="8965" max="8965" width="2.54296875" style="81" customWidth="1"/>
    <col min="8966" max="8966" width="9.54296875" style="81" customWidth="1"/>
    <col min="8967" max="8967" width="8.54296875" style="81" customWidth="1"/>
    <col min="8968" max="8968" width="2.54296875" style="81" customWidth="1"/>
    <col min="8969" max="8969" width="9.54296875" style="81" customWidth="1"/>
    <col min="8970" max="8970" width="8.54296875" style="81" customWidth="1"/>
    <col min="8971" max="8971" width="2.81640625" style="81" customWidth="1"/>
    <col min="8972" max="8972" width="9.453125" style="81" customWidth="1"/>
    <col min="8973" max="8973" width="9.54296875" style="81" customWidth="1"/>
    <col min="8974" max="8974" width="3.54296875" style="81" customWidth="1"/>
    <col min="8975" max="9216" width="8.81640625" style="81"/>
    <col min="9217" max="9217" width="30.81640625" style="81" customWidth="1"/>
    <col min="9218" max="9218" width="2.453125" style="81" customWidth="1"/>
    <col min="9219" max="9219" width="9.54296875" style="81" customWidth="1"/>
    <col min="9220" max="9220" width="8.54296875" style="81" customWidth="1"/>
    <col min="9221" max="9221" width="2.54296875" style="81" customWidth="1"/>
    <col min="9222" max="9222" width="9.54296875" style="81" customWidth="1"/>
    <col min="9223" max="9223" width="8.54296875" style="81" customWidth="1"/>
    <col min="9224" max="9224" width="2.54296875" style="81" customWidth="1"/>
    <col min="9225" max="9225" width="9.54296875" style="81" customWidth="1"/>
    <col min="9226" max="9226" width="8.54296875" style="81" customWidth="1"/>
    <col min="9227" max="9227" width="2.81640625" style="81" customWidth="1"/>
    <col min="9228" max="9228" width="9.453125" style="81" customWidth="1"/>
    <col min="9229" max="9229" width="9.54296875" style="81" customWidth="1"/>
    <col min="9230" max="9230" width="3.54296875" style="81" customWidth="1"/>
    <col min="9231" max="9472" width="8.81640625" style="81"/>
    <col min="9473" max="9473" width="30.81640625" style="81" customWidth="1"/>
    <col min="9474" max="9474" width="2.453125" style="81" customWidth="1"/>
    <col min="9475" max="9475" width="9.54296875" style="81" customWidth="1"/>
    <col min="9476" max="9476" width="8.54296875" style="81" customWidth="1"/>
    <col min="9477" max="9477" width="2.54296875" style="81" customWidth="1"/>
    <col min="9478" max="9478" width="9.54296875" style="81" customWidth="1"/>
    <col min="9479" max="9479" width="8.54296875" style="81" customWidth="1"/>
    <col min="9480" max="9480" width="2.54296875" style="81" customWidth="1"/>
    <col min="9481" max="9481" width="9.54296875" style="81" customWidth="1"/>
    <col min="9482" max="9482" width="8.54296875" style="81" customWidth="1"/>
    <col min="9483" max="9483" width="2.81640625" style="81" customWidth="1"/>
    <col min="9484" max="9484" width="9.453125" style="81" customWidth="1"/>
    <col min="9485" max="9485" width="9.54296875" style="81" customWidth="1"/>
    <col min="9486" max="9486" width="3.54296875" style="81" customWidth="1"/>
    <col min="9487" max="9728" width="8.81640625" style="81"/>
    <col min="9729" max="9729" width="30.81640625" style="81" customWidth="1"/>
    <col min="9730" max="9730" width="2.453125" style="81" customWidth="1"/>
    <col min="9731" max="9731" width="9.54296875" style="81" customWidth="1"/>
    <col min="9732" max="9732" width="8.54296875" style="81" customWidth="1"/>
    <col min="9733" max="9733" width="2.54296875" style="81" customWidth="1"/>
    <col min="9734" max="9734" width="9.54296875" style="81" customWidth="1"/>
    <col min="9735" max="9735" width="8.54296875" style="81" customWidth="1"/>
    <col min="9736" max="9736" width="2.54296875" style="81" customWidth="1"/>
    <col min="9737" max="9737" width="9.54296875" style="81" customWidth="1"/>
    <col min="9738" max="9738" width="8.54296875" style="81" customWidth="1"/>
    <col min="9739" max="9739" width="2.81640625" style="81" customWidth="1"/>
    <col min="9740" max="9740" width="9.453125" style="81" customWidth="1"/>
    <col min="9741" max="9741" width="9.54296875" style="81" customWidth="1"/>
    <col min="9742" max="9742" width="3.54296875" style="81" customWidth="1"/>
    <col min="9743" max="9984" width="8.81640625" style="81"/>
    <col min="9985" max="9985" width="30.81640625" style="81" customWidth="1"/>
    <col min="9986" max="9986" width="2.453125" style="81" customWidth="1"/>
    <col min="9987" max="9987" width="9.54296875" style="81" customWidth="1"/>
    <col min="9988" max="9988" width="8.54296875" style="81" customWidth="1"/>
    <col min="9989" max="9989" width="2.54296875" style="81" customWidth="1"/>
    <col min="9990" max="9990" width="9.54296875" style="81" customWidth="1"/>
    <col min="9991" max="9991" width="8.54296875" style="81" customWidth="1"/>
    <col min="9992" max="9992" width="2.54296875" style="81" customWidth="1"/>
    <col min="9993" max="9993" width="9.54296875" style="81" customWidth="1"/>
    <col min="9994" max="9994" width="8.54296875" style="81" customWidth="1"/>
    <col min="9995" max="9995" width="2.81640625" style="81" customWidth="1"/>
    <col min="9996" max="9996" width="9.453125" style="81" customWidth="1"/>
    <col min="9997" max="9997" width="9.54296875" style="81" customWidth="1"/>
    <col min="9998" max="9998" width="3.54296875" style="81" customWidth="1"/>
    <col min="9999" max="10240" width="8.81640625" style="81"/>
    <col min="10241" max="10241" width="30.81640625" style="81" customWidth="1"/>
    <col min="10242" max="10242" width="2.453125" style="81" customWidth="1"/>
    <col min="10243" max="10243" width="9.54296875" style="81" customWidth="1"/>
    <col min="10244" max="10244" width="8.54296875" style="81" customWidth="1"/>
    <col min="10245" max="10245" width="2.54296875" style="81" customWidth="1"/>
    <col min="10246" max="10246" width="9.54296875" style="81" customWidth="1"/>
    <col min="10247" max="10247" width="8.54296875" style="81" customWidth="1"/>
    <col min="10248" max="10248" width="2.54296875" style="81" customWidth="1"/>
    <col min="10249" max="10249" width="9.54296875" style="81" customWidth="1"/>
    <col min="10250" max="10250" width="8.54296875" style="81" customWidth="1"/>
    <col min="10251" max="10251" width="2.81640625" style="81" customWidth="1"/>
    <col min="10252" max="10252" width="9.453125" style="81" customWidth="1"/>
    <col min="10253" max="10253" width="9.54296875" style="81" customWidth="1"/>
    <col min="10254" max="10254" width="3.54296875" style="81" customWidth="1"/>
    <col min="10255" max="10496" width="8.81640625" style="81"/>
    <col min="10497" max="10497" width="30.81640625" style="81" customWidth="1"/>
    <col min="10498" max="10498" width="2.453125" style="81" customWidth="1"/>
    <col min="10499" max="10499" width="9.54296875" style="81" customWidth="1"/>
    <col min="10500" max="10500" width="8.54296875" style="81" customWidth="1"/>
    <col min="10501" max="10501" width="2.54296875" style="81" customWidth="1"/>
    <col min="10502" max="10502" width="9.54296875" style="81" customWidth="1"/>
    <col min="10503" max="10503" width="8.54296875" style="81" customWidth="1"/>
    <col min="10504" max="10504" width="2.54296875" style="81" customWidth="1"/>
    <col min="10505" max="10505" width="9.54296875" style="81" customWidth="1"/>
    <col min="10506" max="10506" width="8.54296875" style="81" customWidth="1"/>
    <col min="10507" max="10507" width="2.81640625" style="81" customWidth="1"/>
    <col min="10508" max="10508" width="9.453125" style="81" customWidth="1"/>
    <col min="10509" max="10509" width="9.54296875" style="81" customWidth="1"/>
    <col min="10510" max="10510" width="3.54296875" style="81" customWidth="1"/>
    <col min="10511" max="10752" width="8.81640625" style="81"/>
    <col min="10753" max="10753" width="30.81640625" style="81" customWidth="1"/>
    <col min="10754" max="10754" width="2.453125" style="81" customWidth="1"/>
    <col min="10755" max="10755" width="9.54296875" style="81" customWidth="1"/>
    <col min="10756" max="10756" width="8.54296875" style="81" customWidth="1"/>
    <col min="10757" max="10757" width="2.54296875" style="81" customWidth="1"/>
    <col min="10758" max="10758" width="9.54296875" style="81" customWidth="1"/>
    <col min="10759" max="10759" width="8.54296875" style="81" customWidth="1"/>
    <col min="10760" max="10760" width="2.54296875" style="81" customWidth="1"/>
    <col min="10761" max="10761" width="9.54296875" style="81" customWidth="1"/>
    <col min="10762" max="10762" width="8.54296875" style="81" customWidth="1"/>
    <col min="10763" max="10763" width="2.81640625" style="81" customWidth="1"/>
    <col min="10764" max="10764" width="9.453125" style="81" customWidth="1"/>
    <col min="10765" max="10765" width="9.54296875" style="81" customWidth="1"/>
    <col min="10766" max="10766" width="3.54296875" style="81" customWidth="1"/>
    <col min="10767" max="11008" width="8.81640625" style="81"/>
    <col min="11009" max="11009" width="30.81640625" style="81" customWidth="1"/>
    <col min="11010" max="11010" width="2.453125" style="81" customWidth="1"/>
    <col min="11011" max="11011" width="9.54296875" style="81" customWidth="1"/>
    <col min="11012" max="11012" width="8.54296875" style="81" customWidth="1"/>
    <col min="11013" max="11013" width="2.54296875" style="81" customWidth="1"/>
    <col min="11014" max="11014" width="9.54296875" style="81" customWidth="1"/>
    <col min="11015" max="11015" width="8.54296875" style="81" customWidth="1"/>
    <col min="11016" max="11016" width="2.54296875" style="81" customWidth="1"/>
    <col min="11017" max="11017" width="9.54296875" style="81" customWidth="1"/>
    <col min="11018" max="11018" width="8.54296875" style="81" customWidth="1"/>
    <col min="11019" max="11019" width="2.81640625" style="81" customWidth="1"/>
    <col min="11020" max="11020" width="9.453125" style="81" customWidth="1"/>
    <col min="11021" max="11021" width="9.54296875" style="81" customWidth="1"/>
    <col min="11022" max="11022" width="3.54296875" style="81" customWidth="1"/>
    <col min="11023" max="11264" width="8.81640625" style="81"/>
    <col min="11265" max="11265" width="30.81640625" style="81" customWidth="1"/>
    <col min="11266" max="11266" width="2.453125" style="81" customWidth="1"/>
    <col min="11267" max="11267" width="9.54296875" style="81" customWidth="1"/>
    <col min="11268" max="11268" width="8.54296875" style="81" customWidth="1"/>
    <col min="11269" max="11269" width="2.54296875" style="81" customWidth="1"/>
    <col min="11270" max="11270" width="9.54296875" style="81" customWidth="1"/>
    <col min="11271" max="11271" width="8.54296875" style="81" customWidth="1"/>
    <col min="11272" max="11272" width="2.54296875" style="81" customWidth="1"/>
    <col min="11273" max="11273" width="9.54296875" style="81" customWidth="1"/>
    <col min="11274" max="11274" width="8.54296875" style="81" customWidth="1"/>
    <col min="11275" max="11275" width="2.81640625" style="81" customWidth="1"/>
    <col min="11276" max="11276" width="9.453125" style="81" customWidth="1"/>
    <col min="11277" max="11277" width="9.54296875" style="81" customWidth="1"/>
    <col min="11278" max="11278" width="3.54296875" style="81" customWidth="1"/>
    <col min="11279" max="11520" width="8.81640625" style="81"/>
    <col min="11521" max="11521" width="30.81640625" style="81" customWidth="1"/>
    <col min="11522" max="11522" width="2.453125" style="81" customWidth="1"/>
    <col min="11523" max="11523" width="9.54296875" style="81" customWidth="1"/>
    <col min="11524" max="11524" width="8.54296875" style="81" customWidth="1"/>
    <col min="11525" max="11525" width="2.54296875" style="81" customWidth="1"/>
    <col min="11526" max="11526" width="9.54296875" style="81" customWidth="1"/>
    <col min="11527" max="11527" width="8.54296875" style="81" customWidth="1"/>
    <col min="11528" max="11528" width="2.54296875" style="81" customWidth="1"/>
    <col min="11529" max="11529" width="9.54296875" style="81" customWidth="1"/>
    <col min="11530" max="11530" width="8.54296875" style="81" customWidth="1"/>
    <col min="11531" max="11531" width="2.81640625" style="81" customWidth="1"/>
    <col min="11532" max="11532" width="9.453125" style="81" customWidth="1"/>
    <col min="11533" max="11533" width="9.54296875" style="81" customWidth="1"/>
    <col min="11534" max="11534" width="3.54296875" style="81" customWidth="1"/>
    <col min="11535" max="11776" width="8.81640625" style="81"/>
    <col min="11777" max="11777" width="30.81640625" style="81" customWidth="1"/>
    <col min="11778" max="11778" width="2.453125" style="81" customWidth="1"/>
    <col min="11779" max="11779" width="9.54296875" style="81" customWidth="1"/>
    <col min="11780" max="11780" width="8.54296875" style="81" customWidth="1"/>
    <col min="11781" max="11781" width="2.54296875" style="81" customWidth="1"/>
    <col min="11782" max="11782" width="9.54296875" style="81" customWidth="1"/>
    <col min="11783" max="11783" width="8.54296875" style="81" customWidth="1"/>
    <col min="11784" max="11784" width="2.54296875" style="81" customWidth="1"/>
    <col min="11785" max="11785" width="9.54296875" style="81" customWidth="1"/>
    <col min="11786" max="11786" width="8.54296875" style="81" customWidth="1"/>
    <col min="11787" max="11787" width="2.81640625" style="81" customWidth="1"/>
    <col min="11788" max="11788" width="9.453125" style="81" customWidth="1"/>
    <col min="11789" max="11789" width="9.54296875" style="81" customWidth="1"/>
    <col min="11790" max="11790" width="3.54296875" style="81" customWidth="1"/>
    <col min="11791" max="12032" width="8.81640625" style="81"/>
    <col min="12033" max="12033" width="30.81640625" style="81" customWidth="1"/>
    <col min="12034" max="12034" width="2.453125" style="81" customWidth="1"/>
    <col min="12035" max="12035" width="9.54296875" style="81" customWidth="1"/>
    <col min="12036" max="12036" width="8.54296875" style="81" customWidth="1"/>
    <col min="12037" max="12037" width="2.54296875" style="81" customWidth="1"/>
    <col min="12038" max="12038" width="9.54296875" style="81" customWidth="1"/>
    <col min="12039" max="12039" width="8.54296875" style="81" customWidth="1"/>
    <col min="12040" max="12040" width="2.54296875" style="81" customWidth="1"/>
    <col min="12041" max="12041" width="9.54296875" style="81" customWidth="1"/>
    <col min="12042" max="12042" width="8.54296875" style="81" customWidth="1"/>
    <col min="12043" max="12043" width="2.81640625" style="81" customWidth="1"/>
    <col min="12044" max="12044" width="9.453125" style="81" customWidth="1"/>
    <col min="12045" max="12045" width="9.54296875" style="81" customWidth="1"/>
    <col min="12046" max="12046" width="3.54296875" style="81" customWidth="1"/>
    <col min="12047" max="12288" width="8.81640625" style="81"/>
    <col min="12289" max="12289" width="30.81640625" style="81" customWidth="1"/>
    <col min="12290" max="12290" width="2.453125" style="81" customWidth="1"/>
    <col min="12291" max="12291" width="9.54296875" style="81" customWidth="1"/>
    <col min="12292" max="12292" width="8.54296875" style="81" customWidth="1"/>
    <col min="12293" max="12293" width="2.54296875" style="81" customWidth="1"/>
    <col min="12294" max="12294" width="9.54296875" style="81" customWidth="1"/>
    <col min="12295" max="12295" width="8.54296875" style="81" customWidth="1"/>
    <col min="12296" max="12296" width="2.54296875" style="81" customWidth="1"/>
    <col min="12297" max="12297" width="9.54296875" style="81" customWidth="1"/>
    <col min="12298" max="12298" width="8.54296875" style="81" customWidth="1"/>
    <col min="12299" max="12299" width="2.81640625" style="81" customWidth="1"/>
    <col min="12300" max="12300" width="9.453125" style="81" customWidth="1"/>
    <col min="12301" max="12301" width="9.54296875" style="81" customWidth="1"/>
    <col min="12302" max="12302" width="3.54296875" style="81" customWidth="1"/>
    <col min="12303" max="12544" width="8.81640625" style="81"/>
    <col min="12545" max="12545" width="30.81640625" style="81" customWidth="1"/>
    <col min="12546" max="12546" width="2.453125" style="81" customWidth="1"/>
    <col min="12547" max="12547" width="9.54296875" style="81" customWidth="1"/>
    <col min="12548" max="12548" width="8.54296875" style="81" customWidth="1"/>
    <col min="12549" max="12549" width="2.54296875" style="81" customWidth="1"/>
    <col min="12550" max="12550" width="9.54296875" style="81" customWidth="1"/>
    <col min="12551" max="12551" width="8.54296875" style="81" customWidth="1"/>
    <col min="12552" max="12552" width="2.54296875" style="81" customWidth="1"/>
    <col min="12553" max="12553" width="9.54296875" style="81" customWidth="1"/>
    <col min="12554" max="12554" width="8.54296875" style="81" customWidth="1"/>
    <col min="12555" max="12555" width="2.81640625" style="81" customWidth="1"/>
    <col min="12556" max="12556" width="9.453125" style="81" customWidth="1"/>
    <col min="12557" max="12557" width="9.54296875" style="81" customWidth="1"/>
    <col min="12558" max="12558" width="3.54296875" style="81" customWidth="1"/>
    <col min="12559" max="12800" width="8.81640625" style="81"/>
    <col min="12801" max="12801" width="30.81640625" style="81" customWidth="1"/>
    <col min="12802" max="12802" width="2.453125" style="81" customWidth="1"/>
    <col min="12803" max="12803" width="9.54296875" style="81" customWidth="1"/>
    <col min="12804" max="12804" width="8.54296875" style="81" customWidth="1"/>
    <col min="12805" max="12805" width="2.54296875" style="81" customWidth="1"/>
    <col min="12806" max="12806" width="9.54296875" style="81" customWidth="1"/>
    <col min="12807" max="12807" width="8.54296875" style="81" customWidth="1"/>
    <col min="12808" max="12808" width="2.54296875" style="81" customWidth="1"/>
    <col min="12809" max="12809" width="9.54296875" style="81" customWidth="1"/>
    <col min="12810" max="12810" width="8.54296875" style="81" customWidth="1"/>
    <col min="12811" max="12811" width="2.81640625" style="81" customWidth="1"/>
    <col min="12812" max="12812" width="9.453125" style="81" customWidth="1"/>
    <col min="12813" max="12813" width="9.54296875" style="81" customWidth="1"/>
    <col min="12814" max="12814" width="3.54296875" style="81" customWidth="1"/>
    <col min="12815" max="13056" width="8.81640625" style="81"/>
    <col min="13057" max="13057" width="30.81640625" style="81" customWidth="1"/>
    <col min="13058" max="13058" width="2.453125" style="81" customWidth="1"/>
    <col min="13059" max="13059" width="9.54296875" style="81" customWidth="1"/>
    <col min="13060" max="13060" width="8.54296875" style="81" customWidth="1"/>
    <col min="13061" max="13061" width="2.54296875" style="81" customWidth="1"/>
    <col min="13062" max="13062" width="9.54296875" style="81" customWidth="1"/>
    <col min="13063" max="13063" width="8.54296875" style="81" customWidth="1"/>
    <col min="13064" max="13064" width="2.54296875" style="81" customWidth="1"/>
    <col min="13065" max="13065" width="9.54296875" style="81" customWidth="1"/>
    <col min="13066" max="13066" width="8.54296875" style="81" customWidth="1"/>
    <col min="13067" max="13067" width="2.81640625" style="81" customWidth="1"/>
    <col min="13068" max="13068" width="9.453125" style="81" customWidth="1"/>
    <col min="13069" max="13069" width="9.54296875" style="81" customWidth="1"/>
    <col min="13070" max="13070" width="3.54296875" style="81" customWidth="1"/>
    <col min="13071" max="13312" width="8.81640625" style="81"/>
    <col min="13313" max="13313" width="30.81640625" style="81" customWidth="1"/>
    <col min="13314" max="13314" width="2.453125" style="81" customWidth="1"/>
    <col min="13315" max="13315" width="9.54296875" style="81" customWidth="1"/>
    <col min="13316" max="13316" width="8.54296875" style="81" customWidth="1"/>
    <col min="13317" max="13317" width="2.54296875" style="81" customWidth="1"/>
    <col min="13318" max="13318" width="9.54296875" style="81" customWidth="1"/>
    <col min="13319" max="13319" width="8.54296875" style="81" customWidth="1"/>
    <col min="13320" max="13320" width="2.54296875" style="81" customWidth="1"/>
    <col min="13321" max="13321" width="9.54296875" style="81" customWidth="1"/>
    <col min="13322" max="13322" width="8.54296875" style="81" customWidth="1"/>
    <col min="13323" max="13323" width="2.81640625" style="81" customWidth="1"/>
    <col min="13324" max="13324" width="9.453125" style="81" customWidth="1"/>
    <col min="13325" max="13325" width="9.54296875" style="81" customWidth="1"/>
    <col min="13326" max="13326" width="3.54296875" style="81" customWidth="1"/>
    <col min="13327" max="13568" width="8.81640625" style="81"/>
    <col min="13569" max="13569" width="30.81640625" style="81" customWidth="1"/>
    <col min="13570" max="13570" width="2.453125" style="81" customWidth="1"/>
    <col min="13571" max="13571" width="9.54296875" style="81" customWidth="1"/>
    <col min="13572" max="13572" width="8.54296875" style="81" customWidth="1"/>
    <col min="13573" max="13573" width="2.54296875" style="81" customWidth="1"/>
    <col min="13574" max="13574" width="9.54296875" style="81" customWidth="1"/>
    <col min="13575" max="13575" width="8.54296875" style="81" customWidth="1"/>
    <col min="13576" max="13576" width="2.54296875" style="81" customWidth="1"/>
    <col min="13577" max="13577" width="9.54296875" style="81" customWidth="1"/>
    <col min="13578" max="13578" width="8.54296875" style="81" customWidth="1"/>
    <col min="13579" max="13579" width="2.81640625" style="81" customWidth="1"/>
    <col min="13580" max="13580" width="9.453125" style="81" customWidth="1"/>
    <col min="13581" max="13581" width="9.54296875" style="81" customWidth="1"/>
    <col min="13582" max="13582" width="3.54296875" style="81" customWidth="1"/>
    <col min="13583" max="13824" width="8.81640625" style="81"/>
    <col min="13825" max="13825" width="30.81640625" style="81" customWidth="1"/>
    <col min="13826" max="13826" width="2.453125" style="81" customWidth="1"/>
    <col min="13827" max="13827" width="9.54296875" style="81" customWidth="1"/>
    <col min="13828" max="13828" width="8.54296875" style="81" customWidth="1"/>
    <col min="13829" max="13829" width="2.54296875" style="81" customWidth="1"/>
    <col min="13830" max="13830" width="9.54296875" style="81" customWidth="1"/>
    <col min="13831" max="13831" width="8.54296875" style="81" customWidth="1"/>
    <col min="13832" max="13832" width="2.54296875" style="81" customWidth="1"/>
    <col min="13833" max="13833" width="9.54296875" style="81" customWidth="1"/>
    <col min="13834" max="13834" width="8.54296875" style="81" customWidth="1"/>
    <col min="13835" max="13835" width="2.81640625" style="81" customWidth="1"/>
    <col min="13836" max="13836" width="9.453125" style="81" customWidth="1"/>
    <col min="13837" max="13837" width="9.54296875" style="81" customWidth="1"/>
    <col min="13838" max="13838" width="3.54296875" style="81" customWidth="1"/>
    <col min="13839" max="14080" width="8.81640625" style="81"/>
    <col min="14081" max="14081" width="30.81640625" style="81" customWidth="1"/>
    <col min="14082" max="14082" width="2.453125" style="81" customWidth="1"/>
    <col min="14083" max="14083" width="9.54296875" style="81" customWidth="1"/>
    <col min="14084" max="14084" width="8.54296875" style="81" customWidth="1"/>
    <col min="14085" max="14085" width="2.54296875" style="81" customWidth="1"/>
    <col min="14086" max="14086" width="9.54296875" style="81" customWidth="1"/>
    <col min="14087" max="14087" width="8.54296875" style="81" customWidth="1"/>
    <col min="14088" max="14088" width="2.54296875" style="81" customWidth="1"/>
    <col min="14089" max="14089" width="9.54296875" style="81" customWidth="1"/>
    <col min="14090" max="14090" width="8.54296875" style="81" customWidth="1"/>
    <col min="14091" max="14091" width="2.81640625" style="81" customWidth="1"/>
    <col min="14092" max="14092" width="9.453125" style="81" customWidth="1"/>
    <col min="14093" max="14093" width="9.54296875" style="81" customWidth="1"/>
    <col min="14094" max="14094" width="3.54296875" style="81" customWidth="1"/>
    <col min="14095" max="14336" width="8.81640625" style="81"/>
    <col min="14337" max="14337" width="30.81640625" style="81" customWidth="1"/>
    <col min="14338" max="14338" width="2.453125" style="81" customWidth="1"/>
    <col min="14339" max="14339" width="9.54296875" style="81" customWidth="1"/>
    <col min="14340" max="14340" width="8.54296875" style="81" customWidth="1"/>
    <col min="14341" max="14341" width="2.54296875" style="81" customWidth="1"/>
    <col min="14342" max="14342" width="9.54296875" style="81" customWidth="1"/>
    <col min="14343" max="14343" width="8.54296875" style="81" customWidth="1"/>
    <col min="14344" max="14344" width="2.54296875" style="81" customWidth="1"/>
    <col min="14345" max="14345" width="9.54296875" style="81" customWidth="1"/>
    <col min="14346" max="14346" width="8.54296875" style="81" customWidth="1"/>
    <col min="14347" max="14347" width="2.81640625" style="81" customWidth="1"/>
    <col min="14348" max="14348" width="9.453125" style="81" customWidth="1"/>
    <col min="14349" max="14349" width="9.54296875" style="81" customWidth="1"/>
    <col min="14350" max="14350" width="3.54296875" style="81" customWidth="1"/>
    <col min="14351" max="14592" width="8.81640625" style="81"/>
    <col min="14593" max="14593" width="30.81640625" style="81" customWidth="1"/>
    <col min="14594" max="14594" width="2.453125" style="81" customWidth="1"/>
    <col min="14595" max="14595" width="9.54296875" style="81" customWidth="1"/>
    <col min="14596" max="14596" width="8.54296875" style="81" customWidth="1"/>
    <col min="14597" max="14597" width="2.54296875" style="81" customWidth="1"/>
    <col min="14598" max="14598" width="9.54296875" style="81" customWidth="1"/>
    <col min="14599" max="14599" width="8.54296875" style="81" customWidth="1"/>
    <col min="14600" max="14600" width="2.54296875" style="81" customWidth="1"/>
    <col min="14601" max="14601" width="9.54296875" style="81" customWidth="1"/>
    <col min="14602" max="14602" width="8.54296875" style="81" customWidth="1"/>
    <col min="14603" max="14603" width="2.81640625" style="81" customWidth="1"/>
    <col min="14604" max="14604" width="9.453125" style="81" customWidth="1"/>
    <col min="14605" max="14605" width="9.54296875" style="81" customWidth="1"/>
    <col min="14606" max="14606" width="3.54296875" style="81" customWidth="1"/>
    <col min="14607" max="14848" width="8.81640625" style="81"/>
    <col min="14849" max="14849" width="30.81640625" style="81" customWidth="1"/>
    <col min="14850" max="14850" width="2.453125" style="81" customWidth="1"/>
    <col min="14851" max="14851" width="9.54296875" style="81" customWidth="1"/>
    <col min="14852" max="14852" width="8.54296875" style="81" customWidth="1"/>
    <col min="14853" max="14853" width="2.54296875" style="81" customWidth="1"/>
    <col min="14854" max="14854" width="9.54296875" style="81" customWidth="1"/>
    <col min="14855" max="14855" width="8.54296875" style="81" customWidth="1"/>
    <col min="14856" max="14856" width="2.54296875" style="81" customWidth="1"/>
    <col min="14857" max="14857" width="9.54296875" style="81" customWidth="1"/>
    <col min="14858" max="14858" width="8.54296875" style="81" customWidth="1"/>
    <col min="14859" max="14859" width="2.81640625" style="81" customWidth="1"/>
    <col min="14860" max="14860" width="9.453125" style="81" customWidth="1"/>
    <col min="14861" max="14861" width="9.54296875" style="81" customWidth="1"/>
    <col min="14862" max="14862" width="3.54296875" style="81" customWidth="1"/>
    <col min="14863" max="15104" width="8.81640625" style="81"/>
    <col min="15105" max="15105" width="30.81640625" style="81" customWidth="1"/>
    <col min="15106" max="15106" width="2.453125" style="81" customWidth="1"/>
    <col min="15107" max="15107" width="9.54296875" style="81" customWidth="1"/>
    <col min="15108" max="15108" width="8.54296875" style="81" customWidth="1"/>
    <col min="15109" max="15109" width="2.54296875" style="81" customWidth="1"/>
    <col min="15110" max="15110" width="9.54296875" style="81" customWidth="1"/>
    <col min="15111" max="15111" width="8.54296875" style="81" customWidth="1"/>
    <col min="15112" max="15112" width="2.54296875" style="81" customWidth="1"/>
    <col min="15113" max="15113" width="9.54296875" style="81" customWidth="1"/>
    <col min="15114" max="15114" width="8.54296875" style="81" customWidth="1"/>
    <col min="15115" max="15115" width="2.81640625" style="81" customWidth="1"/>
    <col min="15116" max="15116" width="9.453125" style="81" customWidth="1"/>
    <col min="15117" max="15117" width="9.54296875" style="81" customWidth="1"/>
    <col min="15118" max="15118" width="3.54296875" style="81" customWidth="1"/>
    <col min="15119" max="15360" width="8.81640625" style="81"/>
    <col min="15361" max="15361" width="30.81640625" style="81" customWidth="1"/>
    <col min="15362" max="15362" width="2.453125" style="81" customWidth="1"/>
    <col min="15363" max="15363" width="9.54296875" style="81" customWidth="1"/>
    <col min="15364" max="15364" width="8.54296875" style="81" customWidth="1"/>
    <col min="15365" max="15365" width="2.54296875" style="81" customWidth="1"/>
    <col min="15366" max="15366" width="9.54296875" style="81" customWidth="1"/>
    <col min="15367" max="15367" width="8.54296875" style="81" customWidth="1"/>
    <col min="15368" max="15368" width="2.54296875" style="81" customWidth="1"/>
    <col min="15369" max="15369" width="9.54296875" style="81" customWidth="1"/>
    <col min="15370" max="15370" width="8.54296875" style="81" customWidth="1"/>
    <col min="15371" max="15371" width="2.81640625" style="81" customWidth="1"/>
    <col min="15372" max="15372" width="9.453125" style="81" customWidth="1"/>
    <col min="15373" max="15373" width="9.54296875" style="81" customWidth="1"/>
    <col min="15374" max="15374" width="3.54296875" style="81" customWidth="1"/>
    <col min="15375" max="15616" width="8.81640625" style="81"/>
    <col min="15617" max="15617" width="30.81640625" style="81" customWidth="1"/>
    <col min="15618" max="15618" width="2.453125" style="81" customWidth="1"/>
    <col min="15619" max="15619" width="9.54296875" style="81" customWidth="1"/>
    <col min="15620" max="15620" width="8.54296875" style="81" customWidth="1"/>
    <col min="15621" max="15621" width="2.54296875" style="81" customWidth="1"/>
    <col min="15622" max="15622" width="9.54296875" style="81" customWidth="1"/>
    <col min="15623" max="15623" width="8.54296875" style="81" customWidth="1"/>
    <col min="15624" max="15624" width="2.54296875" style="81" customWidth="1"/>
    <col min="15625" max="15625" width="9.54296875" style="81" customWidth="1"/>
    <col min="15626" max="15626" width="8.54296875" style="81" customWidth="1"/>
    <col min="15627" max="15627" width="2.81640625" style="81" customWidth="1"/>
    <col min="15628" max="15628" width="9.453125" style="81" customWidth="1"/>
    <col min="15629" max="15629" width="9.54296875" style="81" customWidth="1"/>
    <col min="15630" max="15630" width="3.54296875" style="81" customWidth="1"/>
    <col min="15631" max="15872" width="8.81640625" style="81"/>
    <col min="15873" max="15873" width="30.81640625" style="81" customWidth="1"/>
    <col min="15874" max="15874" width="2.453125" style="81" customWidth="1"/>
    <col min="15875" max="15875" width="9.54296875" style="81" customWidth="1"/>
    <col min="15876" max="15876" width="8.54296875" style="81" customWidth="1"/>
    <col min="15877" max="15877" width="2.54296875" style="81" customWidth="1"/>
    <col min="15878" max="15878" width="9.54296875" style="81" customWidth="1"/>
    <col min="15879" max="15879" width="8.54296875" style="81" customWidth="1"/>
    <col min="15880" max="15880" width="2.54296875" style="81" customWidth="1"/>
    <col min="15881" max="15881" width="9.54296875" style="81" customWidth="1"/>
    <col min="15882" max="15882" width="8.54296875" style="81" customWidth="1"/>
    <col min="15883" max="15883" width="2.81640625" style="81" customWidth="1"/>
    <col min="15884" max="15884" width="9.453125" style="81" customWidth="1"/>
    <col min="15885" max="15885" width="9.54296875" style="81" customWidth="1"/>
    <col min="15886" max="15886" width="3.54296875" style="81" customWidth="1"/>
    <col min="15887" max="16128" width="8.81640625" style="81"/>
    <col min="16129" max="16129" width="30.81640625" style="81" customWidth="1"/>
    <col min="16130" max="16130" width="2.453125" style="81" customWidth="1"/>
    <col min="16131" max="16131" width="9.54296875" style="81" customWidth="1"/>
    <col min="16132" max="16132" width="8.54296875" style="81" customWidth="1"/>
    <col min="16133" max="16133" width="2.54296875" style="81" customWidth="1"/>
    <col min="16134" max="16134" width="9.54296875" style="81" customWidth="1"/>
    <col min="16135" max="16135" width="8.54296875" style="81" customWidth="1"/>
    <col min="16136" max="16136" width="2.54296875" style="81" customWidth="1"/>
    <col min="16137" max="16137" width="9.54296875" style="81" customWidth="1"/>
    <col min="16138" max="16138" width="8.54296875" style="81" customWidth="1"/>
    <col min="16139" max="16139" width="2.81640625" style="81" customWidth="1"/>
    <col min="16140" max="16140" width="9.453125" style="81" customWidth="1"/>
    <col min="16141" max="16141" width="9.54296875" style="81" customWidth="1"/>
    <col min="16142" max="16142" width="3.54296875" style="81" customWidth="1"/>
    <col min="16143" max="16384" width="8.81640625" style="81"/>
  </cols>
  <sheetData>
    <row r="1" spans="1:14">
      <c r="A1" s="90" t="s">
        <v>144</v>
      </c>
    </row>
    <row r="2" spans="1:14">
      <c r="A2" s="90" t="s">
        <v>145</v>
      </c>
    </row>
    <row r="3" spans="1:14" ht="7" customHeight="1"/>
    <row r="4" spans="1:14">
      <c r="A4" s="14" t="s">
        <v>1971</v>
      </c>
    </row>
    <row r="5" spans="1:14" ht="7.5" customHeight="1" thickBot="1"/>
    <row r="6" spans="1:14" ht="7" customHeight="1">
      <c r="A6" s="92"/>
      <c r="B6" s="83"/>
      <c r="C6" s="99"/>
      <c r="D6" s="92"/>
      <c r="E6" s="92"/>
      <c r="F6" s="99"/>
      <c r="G6" s="99"/>
      <c r="H6" s="99"/>
      <c r="I6" s="99"/>
      <c r="J6" s="99"/>
      <c r="K6" s="99"/>
      <c r="L6" s="99"/>
      <c r="M6" s="99"/>
    </row>
    <row r="7" spans="1:14" ht="15">
      <c r="C7" s="1086" t="s">
        <v>146</v>
      </c>
      <c r="D7" s="1086"/>
      <c r="E7" s="1086"/>
      <c r="F7" s="1086"/>
      <c r="G7" s="1086"/>
      <c r="H7" s="1086"/>
      <c r="I7" s="1086"/>
      <c r="J7" s="1086"/>
      <c r="K7" s="1086"/>
      <c r="L7" s="1086"/>
      <c r="M7" s="1086"/>
      <c r="N7" s="16"/>
    </row>
    <row r="8" spans="1:14" ht="13">
      <c r="A8" s="17" t="s">
        <v>147</v>
      </c>
      <c r="C8" s="1087" t="s">
        <v>148</v>
      </c>
      <c r="D8" s="1087"/>
      <c r="F8" s="18" t="s">
        <v>149</v>
      </c>
      <c r="G8" s="783"/>
      <c r="H8" s="19"/>
      <c r="I8" s="18" t="s">
        <v>150</v>
      </c>
      <c r="J8" s="783"/>
      <c r="K8" s="19"/>
      <c r="L8" s="18" t="s">
        <v>151</v>
      </c>
      <c r="M8" s="783"/>
      <c r="N8" s="16"/>
    </row>
    <row r="9" spans="1:14" ht="13">
      <c r="C9" s="20" t="s">
        <v>152</v>
      </c>
      <c r="D9" s="21" t="s">
        <v>153</v>
      </c>
      <c r="F9" s="21" t="s">
        <v>152</v>
      </c>
      <c r="G9" s="21" t="s">
        <v>153</v>
      </c>
      <c r="I9" s="21" t="s">
        <v>152</v>
      </c>
      <c r="J9" s="21" t="s">
        <v>153</v>
      </c>
      <c r="L9" s="21" t="s">
        <v>152</v>
      </c>
      <c r="M9" s="21" t="s">
        <v>153</v>
      </c>
      <c r="N9" s="22"/>
    </row>
    <row r="10" spans="1:14" ht="7" customHeight="1" thickBot="1">
      <c r="A10" s="97"/>
      <c r="B10" s="86"/>
      <c r="C10" s="102"/>
      <c r="D10" s="97"/>
      <c r="E10" s="97"/>
      <c r="F10" s="102"/>
      <c r="G10" s="102"/>
      <c r="H10" s="102"/>
      <c r="I10" s="102"/>
      <c r="J10" s="102"/>
      <c r="K10" s="102"/>
      <c r="L10" s="102"/>
      <c r="M10" s="102"/>
    </row>
    <row r="11" spans="1:14" ht="7" customHeight="1"/>
    <row r="12" spans="1:14" ht="13">
      <c r="A12" s="17" t="s">
        <v>22</v>
      </c>
      <c r="C12" s="91">
        <f>IF($A12&lt;&gt;0,F12+I12+L12,"")</f>
        <v>985.75</v>
      </c>
      <c r="D12" s="104">
        <f>IF($A12&lt;&gt;0,G12+J12+M12,"")</f>
        <v>99.999999999999986</v>
      </c>
      <c r="F12" s="91">
        <f>SUM(F14+F33)</f>
        <v>4</v>
      </c>
      <c r="G12" s="91">
        <f>IF($A12&lt;&gt;0,F12/$C12*100,"")</f>
        <v>0.40578239918843517</v>
      </c>
      <c r="I12" s="91">
        <f>SUM(I14+I33)</f>
        <v>4</v>
      </c>
      <c r="J12" s="91">
        <f>IF($A12&lt;&gt;0,I12/$C12*100,"")</f>
        <v>0.40578239918843517</v>
      </c>
      <c r="L12" s="91">
        <f>SUM(L14+L33)</f>
        <v>977.75</v>
      </c>
      <c r="M12" s="91">
        <f>IF($A12&lt;&gt;0,L12/$C12*100,"")</f>
        <v>99.188435201623122</v>
      </c>
    </row>
    <row r="13" spans="1:14" ht="7" customHeight="1">
      <c r="C13" s="91" t="str">
        <f>IF($A13&lt;&gt;0,F13+I13+L13,"")</f>
        <v/>
      </c>
      <c r="D13" s="104" t="str">
        <f>IF($A13&lt;&gt;0,G13+J13+M13,"")</f>
        <v/>
      </c>
      <c r="G13" s="91" t="str">
        <f>IF($A13&lt;&gt;0,F13/$C13*100,"")</f>
        <v/>
      </c>
      <c r="J13" s="91" t="str">
        <f>IF($A13&lt;&gt;0,I13/$C13*100,"")</f>
        <v/>
      </c>
      <c r="L13" s="91" t="s">
        <v>154</v>
      </c>
      <c r="M13" s="91" t="str">
        <f>IF($A13&lt;&gt;0,L13/$C13*100,"")</f>
        <v/>
      </c>
    </row>
    <row r="14" spans="1:14" ht="13">
      <c r="A14" s="17" t="s">
        <v>391</v>
      </c>
      <c r="C14" s="91">
        <f t="shared" ref="C14:D28" si="0">IF($A14&lt;&gt;0,F14+I14+L14,"")</f>
        <v>671</v>
      </c>
      <c r="D14" s="104">
        <f t="shared" si="0"/>
        <v>100</v>
      </c>
      <c r="F14" s="91">
        <f>SUM(F16+F21)</f>
        <v>0</v>
      </c>
      <c r="G14" s="91">
        <f t="shared" ref="G14:G36" si="1">IF($A14&lt;&gt;0,F14/$C14*100,"")</f>
        <v>0</v>
      </c>
      <c r="I14" s="91">
        <f>SUM(I16+I21)</f>
        <v>0</v>
      </c>
      <c r="J14" s="91">
        <f t="shared" ref="J14:J36" si="2">IF($A14&lt;&gt;0,I14/$C14*100,"")</f>
        <v>0</v>
      </c>
      <c r="L14" s="91">
        <f>SUM(L16+L21)</f>
        <v>671</v>
      </c>
      <c r="M14" s="91">
        <f t="shared" ref="M14:M36" si="3">IF($A14&lt;&gt;0,L14/$C14*100,"")</f>
        <v>100</v>
      </c>
    </row>
    <row r="15" spans="1:14" ht="7" customHeight="1">
      <c r="C15" s="91" t="str">
        <f t="shared" si="0"/>
        <v/>
      </c>
      <c r="D15" s="104" t="str">
        <f t="shared" si="0"/>
        <v/>
      </c>
      <c r="G15" s="91" t="str">
        <f t="shared" si="1"/>
        <v/>
      </c>
      <c r="J15" s="91" t="str">
        <f t="shared" si="2"/>
        <v/>
      </c>
      <c r="L15" s="91" t="s">
        <v>154</v>
      </c>
      <c r="M15" s="91" t="str">
        <f t="shared" si="3"/>
        <v/>
      </c>
    </row>
    <row r="16" spans="1:14">
      <c r="A16" s="90" t="s">
        <v>299</v>
      </c>
      <c r="C16" s="91">
        <f t="shared" si="0"/>
        <v>165.5</v>
      </c>
      <c r="D16" s="104">
        <f t="shared" si="0"/>
        <v>100</v>
      </c>
      <c r="F16" s="91">
        <f>SUM(F18:F19)</f>
        <v>0</v>
      </c>
      <c r="G16" s="91">
        <f t="shared" si="1"/>
        <v>0</v>
      </c>
      <c r="I16" s="91">
        <f>SUM(I18:I19)</f>
        <v>0</v>
      </c>
      <c r="J16" s="91">
        <f t="shared" si="2"/>
        <v>0</v>
      </c>
      <c r="L16" s="91">
        <f>SUM(L18:L19)</f>
        <v>165.5</v>
      </c>
      <c r="M16" s="91">
        <f t="shared" si="3"/>
        <v>100</v>
      </c>
    </row>
    <row r="17" spans="1:13">
      <c r="C17" s="91" t="str">
        <f t="shared" si="0"/>
        <v/>
      </c>
      <c r="D17" s="104" t="str">
        <f t="shared" si="0"/>
        <v/>
      </c>
      <c r="G17" s="91" t="str">
        <f t="shared" si="1"/>
        <v/>
      </c>
      <c r="J17" s="91" t="str">
        <f t="shared" si="2"/>
        <v/>
      </c>
      <c r="L17" s="91" t="s">
        <v>154</v>
      </c>
      <c r="M17" s="91" t="str">
        <f t="shared" si="3"/>
        <v/>
      </c>
    </row>
    <row r="18" spans="1:13">
      <c r="A18" s="90" t="s">
        <v>300</v>
      </c>
      <c r="C18" s="91">
        <f t="shared" si="0"/>
        <v>86.25</v>
      </c>
      <c r="D18" s="104">
        <f t="shared" si="0"/>
        <v>100</v>
      </c>
      <c r="F18" s="91">
        <v>0</v>
      </c>
      <c r="G18" s="91">
        <f t="shared" si="1"/>
        <v>0</v>
      </c>
      <c r="I18" s="91">
        <v>0</v>
      </c>
      <c r="J18" s="91">
        <f t="shared" si="2"/>
        <v>0</v>
      </c>
      <c r="L18" s="91">
        <v>86.25</v>
      </c>
      <c r="M18" s="91">
        <f t="shared" si="3"/>
        <v>100</v>
      </c>
    </row>
    <row r="19" spans="1:13">
      <c r="A19" s="90" t="s">
        <v>1524</v>
      </c>
      <c r="C19" s="91">
        <f t="shared" si="0"/>
        <v>79.25</v>
      </c>
      <c r="D19" s="104">
        <f t="shared" si="0"/>
        <v>100</v>
      </c>
      <c r="F19" s="91">
        <v>0</v>
      </c>
      <c r="G19" s="91">
        <f t="shared" si="1"/>
        <v>0</v>
      </c>
      <c r="I19" s="91">
        <v>0</v>
      </c>
      <c r="J19" s="91">
        <f t="shared" si="2"/>
        <v>0</v>
      </c>
      <c r="L19" s="91">
        <v>79.25</v>
      </c>
      <c r="M19" s="91">
        <f t="shared" si="3"/>
        <v>100</v>
      </c>
    </row>
    <row r="20" spans="1:13">
      <c r="C20" s="91" t="str">
        <f t="shared" si="0"/>
        <v/>
      </c>
      <c r="D20" s="104" t="str">
        <f t="shared" si="0"/>
        <v/>
      </c>
      <c r="G20" s="91" t="str">
        <f t="shared" si="1"/>
        <v/>
      </c>
      <c r="J20" s="91" t="str">
        <f t="shared" si="2"/>
        <v/>
      </c>
      <c r="L20" s="91" t="s">
        <v>154</v>
      </c>
      <c r="M20" s="91" t="str">
        <f t="shared" si="3"/>
        <v/>
      </c>
    </row>
    <row r="21" spans="1:13">
      <c r="A21" s="90" t="s">
        <v>301</v>
      </c>
      <c r="C21" s="91">
        <f t="shared" si="0"/>
        <v>505.5</v>
      </c>
      <c r="D21" s="104">
        <f t="shared" si="0"/>
        <v>100</v>
      </c>
      <c r="F21" s="91">
        <f>SUM(F23:F31)</f>
        <v>0</v>
      </c>
      <c r="G21" s="91">
        <f t="shared" si="1"/>
        <v>0</v>
      </c>
      <c r="I21" s="91">
        <f>SUM(I23:I31)</f>
        <v>0</v>
      </c>
      <c r="J21" s="91">
        <f t="shared" si="2"/>
        <v>0</v>
      </c>
      <c r="L21" s="91">
        <f>SUM(L23:L31)</f>
        <v>505.5</v>
      </c>
      <c r="M21" s="91">
        <f t="shared" si="3"/>
        <v>100</v>
      </c>
    </row>
    <row r="22" spans="1:13">
      <c r="C22" s="91" t="str">
        <f t="shared" si="0"/>
        <v/>
      </c>
      <c r="D22" s="104" t="str">
        <f t="shared" si="0"/>
        <v/>
      </c>
      <c r="G22" s="91" t="str">
        <f t="shared" si="1"/>
        <v/>
      </c>
      <c r="J22" s="91" t="str">
        <f t="shared" si="2"/>
        <v/>
      </c>
      <c r="L22" s="91" t="s">
        <v>154</v>
      </c>
      <c r="M22" s="91" t="str">
        <f t="shared" si="3"/>
        <v/>
      </c>
    </row>
    <row r="23" spans="1:13">
      <c r="A23" s="90" t="s">
        <v>302</v>
      </c>
      <c r="C23" s="91">
        <f t="shared" si="0"/>
        <v>69.5</v>
      </c>
      <c r="D23" s="104">
        <f t="shared" si="0"/>
        <v>100</v>
      </c>
      <c r="F23" s="91">
        <v>0</v>
      </c>
      <c r="G23" s="91">
        <f t="shared" si="1"/>
        <v>0</v>
      </c>
      <c r="I23" s="91">
        <v>0</v>
      </c>
      <c r="J23" s="91">
        <f t="shared" si="2"/>
        <v>0</v>
      </c>
      <c r="L23" s="91">
        <v>69.5</v>
      </c>
      <c r="M23" s="91">
        <f t="shared" si="3"/>
        <v>100</v>
      </c>
    </row>
    <row r="24" spans="1:13">
      <c r="A24" s="90" t="s">
        <v>303</v>
      </c>
      <c r="C24" s="91">
        <f t="shared" si="0"/>
        <v>22</v>
      </c>
      <c r="D24" s="104">
        <f t="shared" si="0"/>
        <v>100</v>
      </c>
      <c r="F24" s="91">
        <v>0</v>
      </c>
      <c r="G24" s="91">
        <f t="shared" si="1"/>
        <v>0</v>
      </c>
      <c r="I24" s="91">
        <v>0</v>
      </c>
      <c r="J24" s="91">
        <f t="shared" si="2"/>
        <v>0</v>
      </c>
      <c r="L24" s="91">
        <v>22</v>
      </c>
      <c r="M24" s="91">
        <f t="shared" si="3"/>
        <v>100</v>
      </c>
    </row>
    <row r="25" spans="1:13">
      <c r="A25" s="90" t="s">
        <v>304</v>
      </c>
      <c r="C25" s="91">
        <f t="shared" si="0"/>
        <v>187</v>
      </c>
      <c r="D25" s="104">
        <f t="shared" si="0"/>
        <v>100</v>
      </c>
      <c r="F25" s="91">
        <v>0</v>
      </c>
      <c r="G25" s="91">
        <f t="shared" si="1"/>
        <v>0</v>
      </c>
      <c r="I25" s="91">
        <v>0</v>
      </c>
      <c r="J25" s="91">
        <f t="shared" si="2"/>
        <v>0</v>
      </c>
      <c r="L25" s="91">
        <v>187</v>
      </c>
      <c r="M25" s="91">
        <f t="shared" si="3"/>
        <v>100</v>
      </c>
    </row>
    <row r="26" spans="1:13">
      <c r="A26" s="90" t="s">
        <v>305</v>
      </c>
      <c r="C26" s="91">
        <f t="shared" si="0"/>
        <v>12</v>
      </c>
      <c r="D26" s="104">
        <f t="shared" si="0"/>
        <v>100</v>
      </c>
      <c r="F26" s="91">
        <v>0</v>
      </c>
      <c r="G26" s="91">
        <f t="shared" si="1"/>
        <v>0</v>
      </c>
      <c r="I26" s="91">
        <v>0</v>
      </c>
      <c r="J26" s="91">
        <f t="shared" si="2"/>
        <v>0</v>
      </c>
      <c r="L26" s="91">
        <v>12</v>
      </c>
      <c r="M26" s="91">
        <f t="shared" si="3"/>
        <v>100</v>
      </c>
    </row>
    <row r="27" spans="1:13">
      <c r="A27" s="90" t="s">
        <v>306</v>
      </c>
      <c r="C27" s="91">
        <f t="shared" si="0"/>
        <v>44</v>
      </c>
      <c r="D27" s="104">
        <f t="shared" si="0"/>
        <v>100</v>
      </c>
      <c r="F27" s="91">
        <v>0</v>
      </c>
      <c r="G27" s="91">
        <f t="shared" si="1"/>
        <v>0</v>
      </c>
      <c r="I27" s="91">
        <v>0</v>
      </c>
      <c r="J27" s="91">
        <f t="shared" si="2"/>
        <v>0</v>
      </c>
      <c r="L27" s="91">
        <v>44</v>
      </c>
      <c r="M27" s="91">
        <f t="shared" si="3"/>
        <v>100</v>
      </c>
    </row>
    <row r="28" spans="1:13">
      <c r="A28" s="90" t="s">
        <v>307</v>
      </c>
      <c r="C28" s="91">
        <f t="shared" si="0"/>
        <v>150</v>
      </c>
      <c r="D28" s="104">
        <f t="shared" si="0"/>
        <v>100</v>
      </c>
      <c r="F28" s="91">
        <v>0</v>
      </c>
      <c r="G28" s="91">
        <f t="shared" si="1"/>
        <v>0</v>
      </c>
      <c r="I28" s="91">
        <v>0</v>
      </c>
      <c r="J28" s="91">
        <f t="shared" si="2"/>
        <v>0</v>
      </c>
      <c r="L28" s="91">
        <v>150</v>
      </c>
      <c r="M28" s="91">
        <f t="shared" si="3"/>
        <v>100</v>
      </c>
    </row>
    <row r="29" spans="1:13">
      <c r="A29" s="14" t="s">
        <v>308</v>
      </c>
      <c r="C29" s="91">
        <f>IF($A29&lt;&gt;0,F29+I29+L29,"")</f>
        <v>3</v>
      </c>
      <c r="D29" s="104">
        <f>IF($A29&lt;&gt;0,G29+J29+M29,"")</f>
        <v>100</v>
      </c>
      <c r="F29" s="91">
        <v>0</v>
      </c>
      <c r="G29" s="91">
        <f>IF($A29&lt;&gt;0,F29/$C29*100,"")</f>
        <v>0</v>
      </c>
      <c r="I29" s="91">
        <v>0</v>
      </c>
      <c r="J29" s="91">
        <f>IF($A29&lt;&gt;0,I29/$C29*100,"")</f>
        <v>0</v>
      </c>
      <c r="L29" s="91">
        <v>3</v>
      </c>
      <c r="M29" s="91">
        <f>IF($A29&lt;&gt;0,L29/$C29*100,"")</f>
        <v>100</v>
      </c>
    </row>
    <row r="30" spans="1:13">
      <c r="A30" s="90" t="s">
        <v>309</v>
      </c>
      <c r="C30" s="91">
        <f t="shared" ref="C30:D39" si="4">IF($A30&lt;&gt;0,F30+I30+L30,"")</f>
        <v>18</v>
      </c>
      <c r="D30" s="104">
        <f t="shared" si="4"/>
        <v>100</v>
      </c>
      <c r="F30" s="91">
        <v>0</v>
      </c>
      <c r="G30" s="91">
        <f t="shared" si="1"/>
        <v>0</v>
      </c>
      <c r="I30" s="91">
        <v>0</v>
      </c>
      <c r="J30" s="91">
        <f t="shared" si="2"/>
        <v>0</v>
      </c>
      <c r="L30" s="91">
        <v>18</v>
      </c>
      <c r="M30" s="91">
        <f t="shared" si="3"/>
        <v>100</v>
      </c>
    </row>
    <row r="31" spans="1:13" hidden="1">
      <c r="A31" s="90" t="s">
        <v>310</v>
      </c>
      <c r="C31" s="91">
        <f t="shared" si="4"/>
        <v>0</v>
      </c>
      <c r="D31" s="104" t="e">
        <f t="shared" si="4"/>
        <v>#DIV/0!</v>
      </c>
      <c r="F31" s="91">
        <v>0</v>
      </c>
      <c r="G31" s="91" t="e">
        <f t="shared" si="1"/>
        <v>#DIV/0!</v>
      </c>
      <c r="I31" s="91">
        <v>0</v>
      </c>
      <c r="J31" s="91" t="e">
        <f t="shared" si="2"/>
        <v>#DIV/0!</v>
      </c>
      <c r="L31" s="91">
        <v>0</v>
      </c>
      <c r="M31" s="91" t="e">
        <f t="shared" si="3"/>
        <v>#DIV/0!</v>
      </c>
    </row>
    <row r="32" spans="1:13" ht="12" customHeight="1">
      <c r="C32" s="91" t="str">
        <f t="shared" si="4"/>
        <v/>
      </c>
      <c r="D32" s="104" t="str">
        <f t="shared" si="4"/>
        <v/>
      </c>
      <c r="G32" s="91" t="str">
        <f t="shared" si="1"/>
        <v/>
      </c>
      <c r="J32" s="91" t="str">
        <f t="shared" si="2"/>
        <v/>
      </c>
      <c r="L32" s="91" t="s">
        <v>154</v>
      </c>
      <c r="M32" s="91" t="str">
        <f t="shared" si="3"/>
        <v/>
      </c>
    </row>
    <row r="33" spans="1:13" ht="13">
      <c r="A33" s="17" t="s">
        <v>340</v>
      </c>
      <c r="C33" s="91">
        <f t="shared" si="4"/>
        <v>314.75</v>
      </c>
      <c r="D33" s="104">
        <f t="shared" si="4"/>
        <v>100</v>
      </c>
      <c r="F33" s="91">
        <f>SUM(F35:F39)</f>
        <v>4</v>
      </c>
      <c r="G33" s="91">
        <f t="shared" si="1"/>
        <v>1.2708498808578237</v>
      </c>
      <c r="I33" s="91">
        <f>SUM(I35:I39)</f>
        <v>4</v>
      </c>
      <c r="J33" s="91">
        <f t="shared" si="2"/>
        <v>1.2708498808578237</v>
      </c>
      <c r="L33" s="91">
        <f>SUM(L35:L39)</f>
        <v>306.75</v>
      </c>
      <c r="M33" s="91">
        <f t="shared" si="3"/>
        <v>97.458300238284352</v>
      </c>
    </row>
    <row r="34" spans="1:13" ht="7" customHeight="1">
      <c r="C34" s="91" t="str">
        <f t="shared" si="4"/>
        <v/>
      </c>
      <c r="D34" s="104" t="str">
        <f t="shared" si="4"/>
        <v/>
      </c>
      <c r="G34" s="91" t="str">
        <f t="shared" si="1"/>
        <v/>
      </c>
      <c r="J34" s="91" t="str">
        <f t="shared" si="2"/>
        <v/>
      </c>
      <c r="L34" s="91" t="s">
        <v>154</v>
      </c>
      <c r="M34" s="91" t="str">
        <f t="shared" si="3"/>
        <v/>
      </c>
    </row>
    <row r="35" spans="1:13" ht="14.5">
      <c r="A35" s="26" t="s">
        <v>1372</v>
      </c>
      <c r="C35" s="91">
        <f t="shared" si="4"/>
        <v>103.75</v>
      </c>
      <c r="D35" s="104">
        <f t="shared" si="4"/>
        <v>100</v>
      </c>
      <c r="F35" s="116">
        <v>1</v>
      </c>
      <c r="G35" s="91">
        <f t="shared" si="1"/>
        <v>0.96385542168674709</v>
      </c>
      <c r="I35" s="91">
        <v>2</v>
      </c>
      <c r="J35" s="91">
        <f t="shared" si="2"/>
        <v>1.9277108433734942</v>
      </c>
      <c r="L35" s="91">
        <v>100.75</v>
      </c>
      <c r="M35" s="91">
        <f t="shared" si="3"/>
        <v>97.108433734939752</v>
      </c>
    </row>
    <row r="36" spans="1:13" ht="14.5">
      <c r="A36" s="26" t="s">
        <v>1373</v>
      </c>
      <c r="C36" s="91">
        <f t="shared" si="4"/>
        <v>74.5</v>
      </c>
      <c r="D36" s="104">
        <f t="shared" si="4"/>
        <v>100</v>
      </c>
      <c r="F36" s="91">
        <v>1</v>
      </c>
      <c r="G36" s="91">
        <f t="shared" si="1"/>
        <v>1.3422818791946309</v>
      </c>
      <c r="I36" s="91">
        <v>1</v>
      </c>
      <c r="J36" s="91">
        <f t="shared" si="2"/>
        <v>1.3422818791946309</v>
      </c>
      <c r="L36" s="91">
        <v>72.5</v>
      </c>
      <c r="M36" s="91">
        <f t="shared" si="3"/>
        <v>97.31543624161074</v>
      </c>
    </row>
    <row r="37" spans="1:13" ht="14.5">
      <c r="A37" s="26" t="s">
        <v>1374</v>
      </c>
      <c r="C37" s="91">
        <f t="shared" si="4"/>
        <v>82</v>
      </c>
      <c r="D37" s="104">
        <f t="shared" si="4"/>
        <v>100</v>
      </c>
      <c r="F37" s="116">
        <v>1</v>
      </c>
      <c r="G37" s="91">
        <f>IF($A37&lt;&gt;0,F37/$C37*100,"")</f>
        <v>1.2195121951219512</v>
      </c>
      <c r="I37" s="91">
        <v>1</v>
      </c>
      <c r="J37" s="91">
        <f>IF($A37&lt;&gt;0,I37/$C37*100,"")</f>
        <v>1.2195121951219512</v>
      </c>
      <c r="L37" s="91">
        <v>80</v>
      </c>
      <c r="M37" s="91">
        <f>IF($A37&lt;&gt;0,L37/$C37*100,"")</f>
        <v>97.560975609756099</v>
      </c>
    </row>
    <row r="38" spans="1:13">
      <c r="A38" s="26" t="s">
        <v>364</v>
      </c>
      <c r="C38" s="91">
        <f t="shared" si="4"/>
        <v>25</v>
      </c>
      <c r="D38" s="104">
        <f t="shared" si="4"/>
        <v>100</v>
      </c>
      <c r="F38" s="91">
        <v>1</v>
      </c>
      <c r="G38" s="91">
        <f>IF($A38&lt;&gt;0,F38/$C38*100,"")</f>
        <v>4</v>
      </c>
      <c r="I38" s="91">
        <v>0</v>
      </c>
      <c r="J38" s="91">
        <f>IF($A38&lt;&gt;0,I38/$C38*100,"")</f>
        <v>0</v>
      </c>
      <c r="L38" s="91">
        <v>24</v>
      </c>
      <c r="M38" s="91">
        <f>IF($A38&lt;&gt;0,L38/$C38*100,"")</f>
        <v>96</v>
      </c>
    </row>
    <row r="39" spans="1:13">
      <c r="A39" s="26" t="s">
        <v>370</v>
      </c>
      <c r="C39" s="91">
        <f t="shared" si="4"/>
        <v>29.5</v>
      </c>
      <c r="D39" s="104">
        <f t="shared" si="4"/>
        <v>100</v>
      </c>
      <c r="F39" s="91">
        <v>0</v>
      </c>
      <c r="G39" s="91">
        <f>IF($A39&lt;&gt;0,F39/$C39*100,"")</f>
        <v>0</v>
      </c>
      <c r="I39" s="91">
        <v>0</v>
      </c>
      <c r="J39" s="91">
        <f>IF($A39&lt;&gt;0,I39/$C39*100,"")</f>
        <v>0</v>
      </c>
      <c r="L39" s="91">
        <v>29.5</v>
      </c>
      <c r="M39" s="91">
        <f>IF($A39&lt;&gt;0,L39/$C39*100,"")</f>
        <v>100</v>
      </c>
    </row>
    <row r="40" spans="1:13" ht="7" customHeight="1" thickBot="1">
      <c r="A40" s="97"/>
      <c r="B40" s="86"/>
      <c r="C40" s="102"/>
      <c r="D40" s="97"/>
      <c r="E40" s="97"/>
      <c r="F40" s="102"/>
      <c r="G40" s="102"/>
      <c r="H40" s="102"/>
      <c r="I40" s="102"/>
      <c r="J40" s="102"/>
      <c r="K40" s="102"/>
      <c r="L40" s="102"/>
      <c r="M40" s="102"/>
    </row>
    <row r="41" spans="1:13" ht="7" customHeight="1"/>
    <row r="42" spans="1:13" ht="13.5" customHeight="1">
      <c r="A42" s="27" t="s">
        <v>1440</v>
      </c>
    </row>
    <row r="43" spans="1:13" ht="14.5">
      <c r="A43" s="27" t="s">
        <v>372</v>
      </c>
    </row>
    <row r="44" spans="1:13" ht="14.5">
      <c r="A44" s="27" t="s">
        <v>373</v>
      </c>
    </row>
    <row r="45" spans="1:13" ht="14.5">
      <c r="A45" s="27" t="s">
        <v>1526</v>
      </c>
    </row>
    <row r="46" spans="1:13" ht="4.5" customHeight="1">
      <c r="A46" s="27" t="s">
        <v>374</v>
      </c>
    </row>
    <row r="47" spans="1:13">
      <c r="A47" s="14" t="s">
        <v>1527</v>
      </c>
    </row>
    <row r="48" spans="1:13">
      <c r="A48" s="90" t="s">
        <v>375</v>
      </c>
    </row>
    <row r="50" spans="1:1">
      <c r="A50" s="117"/>
    </row>
  </sheetData>
  <mergeCells count="2">
    <mergeCell ref="C7:M7"/>
    <mergeCell ref="C8:D8"/>
  </mergeCells>
  <pageMargins left="0.70866141732283472" right="0.70866141732283472" top="0.74803149606299213" bottom="0.74803149606299213" header="0.31496062992125984" footer="0.31496062992125984"/>
  <pageSetup scale="85"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tabColor rgb="FFFFC000"/>
  </sheetPr>
  <dimension ref="B2:K4"/>
  <sheetViews>
    <sheetView workbookViewId="0">
      <selection activeCell="J7" sqref="J7"/>
    </sheetView>
  </sheetViews>
  <sheetFormatPr baseColWidth="10" defaultRowHeight="14.5"/>
  <sheetData>
    <row r="2" spans="2:11" ht="23">
      <c r="B2" s="33"/>
      <c r="C2" s="33"/>
      <c r="D2" s="33"/>
      <c r="J2" s="29"/>
    </row>
    <row r="3" spans="2:11" ht="23">
      <c r="B3" s="28"/>
      <c r="C3" s="28"/>
      <c r="D3" s="28"/>
      <c r="H3" s="30"/>
    </row>
    <row r="4" spans="2:11" ht="23">
      <c r="H4" s="31"/>
      <c r="K4" s="32"/>
    </row>
  </sheetData>
  <pageMargins left="0.7" right="0.7" top="0.75" bottom="0.75" header="0.3" footer="0.3"/>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theme="9" tint="0.39997558519241921"/>
  </sheetPr>
  <dimension ref="A1:J10"/>
  <sheetViews>
    <sheetView workbookViewId="0">
      <selection activeCell="A2" sqref="A2"/>
    </sheetView>
  </sheetViews>
  <sheetFormatPr baseColWidth="10" defaultColWidth="11.453125" defaultRowHeight="14.5"/>
  <cols>
    <col min="1" max="1" width="13.26953125" style="273" customWidth="1"/>
    <col min="2" max="16384" width="11.453125" style="273"/>
  </cols>
  <sheetData>
    <row r="1" spans="1:10" ht="15.5">
      <c r="A1" s="5" t="s">
        <v>126</v>
      </c>
    </row>
    <row r="2" spans="1:10" ht="15.5">
      <c r="A2" s="274" t="s">
        <v>1179</v>
      </c>
    </row>
    <row r="3" spans="1:10">
      <c r="A3" s="275"/>
    </row>
    <row r="4" spans="1:10" ht="15.5">
      <c r="A4" s="274" t="s">
        <v>626</v>
      </c>
    </row>
    <row r="5" spans="1:10" ht="15.5">
      <c r="A5" s="10" t="s">
        <v>1180</v>
      </c>
      <c r="B5" s="1173" t="s">
        <v>1972</v>
      </c>
      <c r="C5" s="1173"/>
      <c r="D5" s="1173"/>
      <c r="E5" s="1173"/>
      <c r="F5" s="1173"/>
      <c r="G5" s="1173"/>
      <c r="H5" s="1173"/>
      <c r="I5" s="1173"/>
      <c r="J5" s="1173"/>
    </row>
    <row r="6" spans="1:10">
      <c r="A6" s="275"/>
    </row>
    <row r="7" spans="1:10" ht="15.5">
      <c r="A7" s="274" t="s">
        <v>1181</v>
      </c>
    </row>
    <row r="8" spans="1:10" ht="15.5">
      <c r="A8" s="10" t="s">
        <v>1182</v>
      </c>
      <c r="B8" s="1173" t="s">
        <v>1973</v>
      </c>
      <c r="C8" s="1173"/>
      <c r="D8" s="1173"/>
      <c r="E8" s="1173"/>
      <c r="F8" s="1173"/>
      <c r="G8" s="1173"/>
      <c r="H8" s="1173"/>
      <c r="I8" s="1173"/>
      <c r="J8" s="1173"/>
    </row>
    <row r="9" spans="1:10" ht="15.5">
      <c r="A9" s="10" t="s">
        <v>1183</v>
      </c>
      <c r="B9" s="1173" t="s">
        <v>1974</v>
      </c>
      <c r="C9" s="1173"/>
      <c r="D9" s="1173"/>
      <c r="E9" s="1173"/>
      <c r="F9" s="1173"/>
      <c r="G9" s="1173"/>
      <c r="H9" s="1173"/>
      <c r="I9" s="1173"/>
      <c r="J9" s="1173"/>
    </row>
    <row r="10" spans="1:10" ht="15.5">
      <c r="A10" s="10"/>
      <c r="B10" s="10"/>
    </row>
  </sheetData>
  <mergeCells count="3">
    <mergeCell ref="B5:J5"/>
    <mergeCell ref="B8:J8"/>
    <mergeCell ref="B9:J9"/>
  </mergeCells>
  <pageMargins left="0.70866141732283472" right="0.70866141732283472" top="0.74803149606299213" bottom="0.74803149606299213" header="0.31496062992125984" footer="0.31496062992125984"/>
  <pageSetup scale="9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2:O52"/>
  <sheetViews>
    <sheetView workbookViewId="0">
      <selection activeCell="K20" sqref="K20"/>
    </sheetView>
  </sheetViews>
  <sheetFormatPr baseColWidth="10" defaultRowHeight="14.5"/>
  <sheetData>
    <row r="2" spans="2:14">
      <c r="F2" s="33"/>
      <c r="G2" s="33"/>
      <c r="H2" s="33"/>
      <c r="I2" s="33"/>
      <c r="K2" s="33"/>
      <c r="L2" s="33"/>
      <c r="M2" s="33"/>
      <c r="N2" s="33"/>
    </row>
    <row r="3" spans="2:14">
      <c r="C3" t="s">
        <v>584</v>
      </c>
      <c r="D3" t="s">
        <v>585</v>
      </c>
      <c r="F3" s="35"/>
      <c r="G3" s="35"/>
      <c r="H3" s="35"/>
      <c r="I3" s="35"/>
      <c r="J3" s="33"/>
      <c r="K3" s="28"/>
      <c r="L3" s="28"/>
      <c r="M3" s="28"/>
      <c r="N3" s="28"/>
    </row>
    <row r="4" spans="2:14">
      <c r="B4" t="s">
        <v>586</v>
      </c>
      <c r="C4">
        <v>55.67</v>
      </c>
      <c r="D4">
        <v>55.5</v>
      </c>
      <c r="F4" s="36"/>
      <c r="G4" s="33"/>
      <c r="M4" s="28"/>
      <c r="N4" s="28"/>
    </row>
    <row r="5" spans="2:14">
      <c r="B5" t="s">
        <v>485</v>
      </c>
      <c r="C5">
        <v>6.62</v>
      </c>
      <c r="D5">
        <v>6.12</v>
      </c>
      <c r="F5" s="28"/>
      <c r="G5" s="28"/>
      <c r="H5" s="28"/>
      <c r="I5" s="28"/>
      <c r="J5" s="28"/>
      <c r="K5" s="28"/>
    </row>
    <row r="6" spans="2:14">
      <c r="B6" t="s">
        <v>587</v>
      </c>
      <c r="C6">
        <v>37.1</v>
      </c>
      <c r="D6">
        <v>37.76</v>
      </c>
      <c r="E6" s="68"/>
      <c r="F6" s="36"/>
      <c r="G6" s="28"/>
      <c r="H6" s="28"/>
      <c r="I6" s="28"/>
      <c r="J6" s="28"/>
      <c r="K6" s="28"/>
    </row>
    <row r="7" spans="2:14">
      <c r="B7" s="33" t="s">
        <v>463</v>
      </c>
      <c r="C7">
        <v>0.46</v>
      </c>
      <c r="D7">
        <v>0.51</v>
      </c>
      <c r="E7" s="68"/>
      <c r="F7" s="36"/>
      <c r="G7" s="28"/>
      <c r="H7" s="28"/>
      <c r="I7" s="28"/>
      <c r="J7" s="28"/>
      <c r="K7" s="28"/>
    </row>
    <row r="8" spans="2:14">
      <c r="B8" t="s">
        <v>486</v>
      </c>
      <c r="C8">
        <v>0.15</v>
      </c>
      <c r="D8">
        <v>0.1</v>
      </c>
      <c r="E8" s="68"/>
      <c r="F8" s="36"/>
      <c r="G8" s="28"/>
    </row>
    <row r="17" spans="2:3">
      <c r="B17" s="36"/>
      <c r="C17" s="36"/>
    </row>
    <row r="18" spans="2:3">
      <c r="B18" s="36"/>
      <c r="C18" s="36"/>
    </row>
    <row r="19" spans="2:3">
      <c r="B19" s="36"/>
      <c r="C19" s="36"/>
    </row>
    <row r="20" spans="2:3">
      <c r="B20" s="36"/>
      <c r="C20" s="36"/>
    </row>
    <row r="21" spans="2:3">
      <c r="B21" s="36"/>
      <c r="C21" s="36"/>
    </row>
    <row r="38" spans="1:5">
      <c r="A38" s="36"/>
      <c r="B38" s="36"/>
      <c r="C38" s="36"/>
      <c r="D38" s="36"/>
      <c r="E38" s="36"/>
    </row>
    <row r="39" spans="1:5">
      <c r="A39" s="36"/>
      <c r="B39" s="36"/>
      <c r="C39" s="36"/>
      <c r="D39" s="36"/>
      <c r="E39" s="36"/>
    </row>
    <row r="52" spans="3:15">
      <c r="C52" s="28"/>
      <c r="F52" s="28"/>
      <c r="I52" s="28"/>
      <c r="L52" s="28"/>
      <c r="O52" s="28"/>
    </row>
  </sheetData>
  <pageMargins left="0.7" right="0.7" top="0.75" bottom="0.75" header="0.3" footer="0.3"/>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theme="4" tint="-0.249977111117893"/>
  </sheetPr>
  <dimension ref="A1:N65"/>
  <sheetViews>
    <sheetView workbookViewId="0">
      <selection activeCell="A3" sqref="A3"/>
    </sheetView>
  </sheetViews>
  <sheetFormatPr baseColWidth="10" defaultColWidth="8.81640625" defaultRowHeight="12.5"/>
  <cols>
    <col min="1" max="1" width="30.81640625" style="90" customWidth="1"/>
    <col min="2" max="2" width="2.453125" style="81" customWidth="1"/>
    <col min="3" max="3" width="9.54296875" style="91" customWidth="1"/>
    <col min="4" max="4" width="8.54296875" style="90" customWidth="1"/>
    <col min="5" max="5" width="2.54296875" style="90" customWidth="1"/>
    <col min="6" max="6" width="9.54296875" style="91" customWidth="1"/>
    <col min="7" max="7" width="8.54296875" style="91" customWidth="1"/>
    <col min="8" max="8" width="2.54296875" style="91" customWidth="1"/>
    <col min="9" max="9" width="9.54296875" style="91" customWidth="1"/>
    <col min="10" max="10" width="8.54296875" style="91" customWidth="1"/>
    <col min="11" max="11" width="2.81640625" style="91" customWidth="1"/>
    <col min="12" max="12" width="9.453125" style="91" customWidth="1"/>
    <col min="13" max="13" width="9.54296875" style="91" customWidth="1"/>
    <col min="14" max="14" width="3.54296875" style="100" customWidth="1"/>
    <col min="15" max="256" width="8.81640625" style="81"/>
    <col min="257" max="257" width="30.81640625" style="81" customWidth="1"/>
    <col min="258" max="258" width="2.453125" style="81" customWidth="1"/>
    <col min="259" max="259" width="9.54296875" style="81" customWidth="1"/>
    <col min="260" max="260" width="8.54296875" style="81" customWidth="1"/>
    <col min="261" max="261" width="2.54296875" style="81" customWidth="1"/>
    <col min="262" max="262" width="9.54296875" style="81" customWidth="1"/>
    <col min="263" max="263" width="8.54296875" style="81" customWidth="1"/>
    <col min="264" max="264" width="2.54296875" style="81" customWidth="1"/>
    <col min="265" max="265" width="9.54296875" style="81" customWidth="1"/>
    <col min="266" max="266" width="8.54296875" style="81" customWidth="1"/>
    <col min="267" max="267" width="2.81640625" style="81" customWidth="1"/>
    <col min="268" max="268" width="9.453125" style="81" customWidth="1"/>
    <col min="269" max="269" width="9.54296875" style="81" customWidth="1"/>
    <col min="270" max="270" width="3.54296875" style="81" customWidth="1"/>
    <col min="271" max="512" width="8.81640625" style="81"/>
    <col min="513" max="513" width="30.81640625" style="81" customWidth="1"/>
    <col min="514" max="514" width="2.453125" style="81" customWidth="1"/>
    <col min="515" max="515" width="9.54296875" style="81" customWidth="1"/>
    <col min="516" max="516" width="8.54296875" style="81" customWidth="1"/>
    <col min="517" max="517" width="2.54296875" style="81" customWidth="1"/>
    <col min="518" max="518" width="9.54296875" style="81" customWidth="1"/>
    <col min="519" max="519" width="8.54296875" style="81" customWidth="1"/>
    <col min="520" max="520" width="2.54296875" style="81" customWidth="1"/>
    <col min="521" max="521" width="9.54296875" style="81" customWidth="1"/>
    <col min="522" max="522" width="8.54296875" style="81" customWidth="1"/>
    <col min="523" max="523" width="2.81640625" style="81" customWidth="1"/>
    <col min="524" max="524" width="9.453125" style="81" customWidth="1"/>
    <col min="525" max="525" width="9.54296875" style="81" customWidth="1"/>
    <col min="526" max="526" width="3.54296875" style="81" customWidth="1"/>
    <col min="527" max="768" width="8.81640625" style="81"/>
    <col min="769" max="769" width="30.81640625" style="81" customWidth="1"/>
    <col min="770" max="770" width="2.453125" style="81" customWidth="1"/>
    <col min="771" max="771" width="9.54296875" style="81" customWidth="1"/>
    <col min="772" max="772" width="8.54296875" style="81" customWidth="1"/>
    <col min="773" max="773" width="2.54296875" style="81" customWidth="1"/>
    <col min="774" max="774" width="9.54296875" style="81" customWidth="1"/>
    <col min="775" max="775" width="8.54296875" style="81" customWidth="1"/>
    <col min="776" max="776" width="2.54296875" style="81" customWidth="1"/>
    <col min="777" max="777" width="9.54296875" style="81" customWidth="1"/>
    <col min="778" max="778" width="8.54296875" style="81" customWidth="1"/>
    <col min="779" max="779" width="2.81640625" style="81" customWidth="1"/>
    <col min="780" max="780" width="9.453125" style="81" customWidth="1"/>
    <col min="781" max="781" width="9.54296875" style="81" customWidth="1"/>
    <col min="782" max="782" width="3.54296875" style="81" customWidth="1"/>
    <col min="783" max="1024" width="8.81640625" style="81"/>
    <col min="1025" max="1025" width="30.81640625" style="81" customWidth="1"/>
    <col min="1026" max="1026" width="2.453125" style="81" customWidth="1"/>
    <col min="1027" max="1027" width="9.54296875" style="81" customWidth="1"/>
    <col min="1028" max="1028" width="8.54296875" style="81" customWidth="1"/>
    <col min="1029" max="1029" width="2.54296875" style="81" customWidth="1"/>
    <col min="1030" max="1030" width="9.54296875" style="81" customWidth="1"/>
    <col min="1031" max="1031" width="8.54296875" style="81" customWidth="1"/>
    <col min="1032" max="1032" width="2.54296875" style="81" customWidth="1"/>
    <col min="1033" max="1033" width="9.54296875" style="81" customWidth="1"/>
    <col min="1034" max="1034" width="8.54296875" style="81" customWidth="1"/>
    <col min="1035" max="1035" width="2.81640625" style="81" customWidth="1"/>
    <col min="1036" max="1036" width="9.453125" style="81" customWidth="1"/>
    <col min="1037" max="1037" width="9.54296875" style="81" customWidth="1"/>
    <col min="1038" max="1038" width="3.54296875" style="81" customWidth="1"/>
    <col min="1039" max="1280" width="8.81640625" style="81"/>
    <col min="1281" max="1281" width="30.81640625" style="81" customWidth="1"/>
    <col min="1282" max="1282" width="2.453125" style="81" customWidth="1"/>
    <col min="1283" max="1283" width="9.54296875" style="81" customWidth="1"/>
    <col min="1284" max="1284" width="8.54296875" style="81" customWidth="1"/>
    <col min="1285" max="1285" width="2.54296875" style="81" customWidth="1"/>
    <col min="1286" max="1286" width="9.54296875" style="81" customWidth="1"/>
    <col min="1287" max="1287" width="8.54296875" style="81" customWidth="1"/>
    <col min="1288" max="1288" width="2.54296875" style="81" customWidth="1"/>
    <col min="1289" max="1289" width="9.54296875" style="81" customWidth="1"/>
    <col min="1290" max="1290" width="8.54296875" style="81" customWidth="1"/>
    <col min="1291" max="1291" width="2.81640625" style="81" customWidth="1"/>
    <col min="1292" max="1292" width="9.453125" style="81" customWidth="1"/>
    <col min="1293" max="1293" width="9.54296875" style="81" customWidth="1"/>
    <col min="1294" max="1294" width="3.54296875" style="81" customWidth="1"/>
    <col min="1295" max="1536" width="8.81640625" style="81"/>
    <col min="1537" max="1537" width="30.81640625" style="81" customWidth="1"/>
    <col min="1538" max="1538" width="2.453125" style="81" customWidth="1"/>
    <col min="1539" max="1539" width="9.54296875" style="81" customWidth="1"/>
    <col min="1540" max="1540" width="8.54296875" style="81" customWidth="1"/>
    <col min="1541" max="1541" width="2.54296875" style="81" customWidth="1"/>
    <col min="1542" max="1542" width="9.54296875" style="81" customWidth="1"/>
    <col min="1543" max="1543" width="8.54296875" style="81" customWidth="1"/>
    <col min="1544" max="1544" width="2.54296875" style="81" customWidth="1"/>
    <col min="1545" max="1545" width="9.54296875" style="81" customWidth="1"/>
    <col min="1546" max="1546" width="8.54296875" style="81" customWidth="1"/>
    <col min="1547" max="1547" width="2.81640625" style="81" customWidth="1"/>
    <col min="1548" max="1548" width="9.453125" style="81" customWidth="1"/>
    <col min="1549" max="1549" width="9.54296875" style="81" customWidth="1"/>
    <col min="1550" max="1550" width="3.54296875" style="81" customWidth="1"/>
    <col min="1551" max="1792" width="8.81640625" style="81"/>
    <col min="1793" max="1793" width="30.81640625" style="81" customWidth="1"/>
    <col min="1794" max="1794" width="2.453125" style="81" customWidth="1"/>
    <col min="1795" max="1795" width="9.54296875" style="81" customWidth="1"/>
    <col min="1796" max="1796" width="8.54296875" style="81" customWidth="1"/>
    <col min="1797" max="1797" width="2.54296875" style="81" customWidth="1"/>
    <col min="1798" max="1798" width="9.54296875" style="81" customWidth="1"/>
    <col min="1799" max="1799" width="8.54296875" style="81" customWidth="1"/>
    <col min="1800" max="1800" width="2.54296875" style="81" customWidth="1"/>
    <col min="1801" max="1801" width="9.54296875" style="81" customWidth="1"/>
    <col min="1802" max="1802" width="8.54296875" style="81" customWidth="1"/>
    <col min="1803" max="1803" width="2.81640625" style="81" customWidth="1"/>
    <col min="1804" max="1804" width="9.453125" style="81" customWidth="1"/>
    <col min="1805" max="1805" width="9.54296875" style="81" customWidth="1"/>
    <col min="1806" max="1806" width="3.54296875" style="81" customWidth="1"/>
    <col min="1807" max="2048" width="8.81640625" style="81"/>
    <col min="2049" max="2049" width="30.81640625" style="81" customWidth="1"/>
    <col min="2050" max="2050" width="2.453125" style="81" customWidth="1"/>
    <col min="2051" max="2051" width="9.54296875" style="81" customWidth="1"/>
    <col min="2052" max="2052" width="8.54296875" style="81" customWidth="1"/>
    <col min="2053" max="2053" width="2.54296875" style="81" customWidth="1"/>
    <col min="2054" max="2054" width="9.54296875" style="81" customWidth="1"/>
    <col min="2055" max="2055" width="8.54296875" style="81" customWidth="1"/>
    <col min="2056" max="2056" width="2.54296875" style="81" customWidth="1"/>
    <col min="2057" max="2057" width="9.54296875" style="81" customWidth="1"/>
    <col min="2058" max="2058" width="8.54296875" style="81" customWidth="1"/>
    <col min="2059" max="2059" width="2.81640625" style="81" customWidth="1"/>
    <col min="2060" max="2060" width="9.453125" style="81" customWidth="1"/>
    <col min="2061" max="2061" width="9.54296875" style="81" customWidth="1"/>
    <col min="2062" max="2062" width="3.54296875" style="81" customWidth="1"/>
    <col min="2063" max="2304" width="8.81640625" style="81"/>
    <col min="2305" max="2305" width="30.81640625" style="81" customWidth="1"/>
    <col min="2306" max="2306" width="2.453125" style="81" customWidth="1"/>
    <col min="2307" max="2307" width="9.54296875" style="81" customWidth="1"/>
    <col min="2308" max="2308" width="8.54296875" style="81" customWidth="1"/>
    <col min="2309" max="2309" width="2.54296875" style="81" customWidth="1"/>
    <col min="2310" max="2310" width="9.54296875" style="81" customWidth="1"/>
    <col min="2311" max="2311" width="8.54296875" style="81" customWidth="1"/>
    <col min="2312" max="2312" width="2.54296875" style="81" customWidth="1"/>
    <col min="2313" max="2313" width="9.54296875" style="81" customWidth="1"/>
    <col min="2314" max="2314" width="8.54296875" style="81" customWidth="1"/>
    <col min="2315" max="2315" width="2.81640625" style="81" customWidth="1"/>
    <col min="2316" max="2316" width="9.453125" style="81" customWidth="1"/>
    <col min="2317" max="2317" width="9.54296875" style="81" customWidth="1"/>
    <col min="2318" max="2318" width="3.54296875" style="81" customWidth="1"/>
    <col min="2319" max="2560" width="8.81640625" style="81"/>
    <col min="2561" max="2561" width="30.81640625" style="81" customWidth="1"/>
    <col min="2562" max="2562" width="2.453125" style="81" customWidth="1"/>
    <col min="2563" max="2563" width="9.54296875" style="81" customWidth="1"/>
    <col min="2564" max="2564" width="8.54296875" style="81" customWidth="1"/>
    <col min="2565" max="2565" width="2.54296875" style="81" customWidth="1"/>
    <col min="2566" max="2566" width="9.54296875" style="81" customWidth="1"/>
    <col min="2567" max="2567" width="8.54296875" style="81" customWidth="1"/>
    <col min="2568" max="2568" width="2.54296875" style="81" customWidth="1"/>
    <col min="2569" max="2569" width="9.54296875" style="81" customWidth="1"/>
    <col min="2570" max="2570" width="8.54296875" style="81" customWidth="1"/>
    <col min="2571" max="2571" width="2.81640625" style="81" customWidth="1"/>
    <col min="2572" max="2572" width="9.453125" style="81" customWidth="1"/>
    <col min="2573" max="2573" width="9.54296875" style="81" customWidth="1"/>
    <col min="2574" max="2574" width="3.54296875" style="81" customWidth="1"/>
    <col min="2575" max="2816" width="8.81640625" style="81"/>
    <col min="2817" max="2817" width="30.81640625" style="81" customWidth="1"/>
    <col min="2818" max="2818" width="2.453125" style="81" customWidth="1"/>
    <col min="2819" max="2819" width="9.54296875" style="81" customWidth="1"/>
    <col min="2820" max="2820" width="8.54296875" style="81" customWidth="1"/>
    <col min="2821" max="2821" width="2.54296875" style="81" customWidth="1"/>
    <col min="2822" max="2822" width="9.54296875" style="81" customWidth="1"/>
    <col min="2823" max="2823" width="8.54296875" style="81" customWidth="1"/>
    <col min="2824" max="2824" width="2.54296875" style="81" customWidth="1"/>
    <col min="2825" max="2825" width="9.54296875" style="81" customWidth="1"/>
    <col min="2826" max="2826" width="8.54296875" style="81" customWidth="1"/>
    <col min="2827" max="2827" width="2.81640625" style="81" customWidth="1"/>
    <col min="2828" max="2828" width="9.453125" style="81" customWidth="1"/>
    <col min="2829" max="2829" width="9.54296875" style="81" customWidth="1"/>
    <col min="2830" max="2830" width="3.54296875" style="81" customWidth="1"/>
    <col min="2831" max="3072" width="8.81640625" style="81"/>
    <col min="3073" max="3073" width="30.81640625" style="81" customWidth="1"/>
    <col min="3074" max="3074" width="2.453125" style="81" customWidth="1"/>
    <col min="3075" max="3075" width="9.54296875" style="81" customWidth="1"/>
    <col min="3076" max="3076" width="8.54296875" style="81" customWidth="1"/>
    <col min="3077" max="3077" width="2.54296875" style="81" customWidth="1"/>
    <col min="3078" max="3078" width="9.54296875" style="81" customWidth="1"/>
    <col min="3079" max="3079" width="8.54296875" style="81" customWidth="1"/>
    <col min="3080" max="3080" width="2.54296875" style="81" customWidth="1"/>
    <col min="3081" max="3081" width="9.54296875" style="81" customWidth="1"/>
    <col min="3082" max="3082" width="8.54296875" style="81" customWidth="1"/>
    <col min="3083" max="3083" width="2.81640625" style="81" customWidth="1"/>
    <col min="3084" max="3084" width="9.453125" style="81" customWidth="1"/>
    <col min="3085" max="3085" width="9.54296875" style="81" customWidth="1"/>
    <col min="3086" max="3086" width="3.54296875" style="81" customWidth="1"/>
    <col min="3087" max="3328" width="8.81640625" style="81"/>
    <col min="3329" max="3329" width="30.81640625" style="81" customWidth="1"/>
    <col min="3330" max="3330" width="2.453125" style="81" customWidth="1"/>
    <col min="3331" max="3331" width="9.54296875" style="81" customWidth="1"/>
    <col min="3332" max="3332" width="8.54296875" style="81" customWidth="1"/>
    <col min="3333" max="3333" width="2.54296875" style="81" customWidth="1"/>
    <col min="3334" max="3334" width="9.54296875" style="81" customWidth="1"/>
    <col min="3335" max="3335" width="8.54296875" style="81" customWidth="1"/>
    <col min="3336" max="3336" width="2.54296875" style="81" customWidth="1"/>
    <col min="3337" max="3337" width="9.54296875" style="81" customWidth="1"/>
    <col min="3338" max="3338" width="8.54296875" style="81" customWidth="1"/>
    <col min="3339" max="3339" width="2.81640625" style="81" customWidth="1"/>
    <col min="3340" max="3340" width="9.453125" style="81" customWidth="1"/>
    <col min="3341" max="3341" width="9.54296875" style="81" customWidth="1"/>
    <col min="3342" max="3342" width="3.54296875" style="81" customWidth="1"/>
    <col min="3343" max="3584" width="8.81640625" style="81"/>
    <col min="3585" max="3585" width="30.81640625" style="81" customWidth="1"/>
    <col min="3586" max="3586" width="2.453125" style="81" customWidth="1"/>
    <col min="3587" max="3587" width="9.54296875" style="81" customWidth="1"/>
    <col min="3588" max="3588" width="8.54296875" style="81" customWidth="1"/>
    <col min="3589" max="3589" width="2.54296875" style="81" customWidth="1"/>
    <col min="3590" max="3590" width="9.54296875" style="81" customWidth="1"/>
    <col min="3591" max="3591" width="8.54296875" style="81" customWidth="1"/>
    <col min="3592" max="3592" width="2.54296875" style="81" customWidth="1"/>
    <col min="3593" max="3593" width="9.54296875" style="81" customWidth="1"/>
    <col min="3594" max="3594" width="8.54296875" style="81" customWidth="1"/>
    <col min="3595" max="3595" width="2.81640625" style="81" customWidth="1"/>
    <col min="3596" max="3596" width="9.453125" style="81" customWidth="1"/>
    <col min="3597" max="3597" width="9.54296875" style="81" customWidth="1"/>
    <col min="3598" max="3598" width="3.54296875" style="81" customWidth="1"/>
    <col min="3599" max="3840" width="8.81640625" style="81"/>
    <col min="3841" max="3841" width="30.81640625" style="81" customWidth="1"/>
    <col min="3842" max="3842" width="2.453125" style="81" customWidth="1"/>
    <col min="3843" max="3843" width="9.54296875" style="81" customWidth="1"/>
    <col min="3844" max="3844" width="8.54296875" style="81" customWidth="1"/>
    <col min="3845" max="3845" width="2.54296875" style="81" customWidth="1"/>
    <col min="3846" max="3846" width="9.54296875" style="81" customWidth="1"/>
    <col min="3847" max="3847" width="8.54296875" style="81" customWidth="1"/>
    <col min="3848" max="3848" width="2.54296875" style="81" customWidth="1"/>
    <col min="3849" max="3849" width="9.54296875" style="81" customWidth="1"/>
    <col min="3850" max="3850" width="8.54296875" style="81" customWidth="1"/>
    <col min="3851" max="3851" width="2.81640625" style="81" customWidth="1"/>
    <col min="3852" max="3852" width="9.453125" style="81" customWidth="1"/>
    <col min="3853" max="3853" width="9.54296875" style="81" customWidth="1"/>
    <col min="3854" max="3854" width="3.54296875" style="81" customWidth="1"/>
    <col min="3855" max="4096" width="8.81640625" style="81"/>
    <col min="4097" max="4097" width="30.81640625" style="81" customWidth="1"/>
    <col min="4098" max="4098" width="2.453125" style="81" customWidth="1"/>
    <col min="4099" max="4099" width="9.54296875" style="81" customWidth="1"/>
    <col min="4100" max="4100" width="8.54296875" style="81" customWidth="1"/>
    <col min="4101" max="4101" width="2.54296875" style="81" customWidth="1"/>
    <col min="4102" max="4102" width="9.54296875" style="81" customWidth="1"/>
    <col min="4103" max="4103" width="8.54296875" style="81" customWidth="1"/>
    <col min="4104" max="4104" width="2.54296875" style="81" customWidth="1"/>
    <col min="4105" max="4105" width="9.54296875" style="81" customWidth="1"/>
    <col min="4106" max="4106" width="8.54296875" style="81" customWidth="1"/>
    <col min="4107" max="4107" width="2.81640625" style="81" customWidth="1"/>
    <col min="4108" max="4108" width="9.453125" style="81" customWidth="1"/>
    <col min="4109" max="4109" width="9.54296875" style="81" customWidth="1"/>
    <col min="4110" max="4110" width="3.54296875" style="81" customWidth="1"/>
    <col min="4111" max="4352" width="8.81640625" style="81"/>
    <col min="4353" max="4353" width="30.81640625" style="81" customWidth="1"/>
    <col min="4354" max="4354" width="2.453125" style="81" customWidth="1"/>
    <col min="4355" max="4355" width="9.54296875" style="81" customWidth="1"/>
    <col min="4356" max="4356" width="8.54296875" style="81" customWidth="1"/>
    <col min="4357" max="4357" width="2.54296875" style="81" customWidth="1"/>
    <col min="4358" max="4358" width="9.54296875" style="81" customWidth="1"/>
    <col min="4359" max="4359" width="8.54296875" style="81" customWidth="1"/>
    <col min="4360" max="4360" width="2.54296875" style="81" customWidth="1"/>
    <col min="4361" max="4361" width="9.54296875" style="81" customWidth="1"/>
    <col min="4362" max="4362" width="8.54296875" style="81" customWidth="1"/>
    <col min="4363" max="4363" width="2.81640625" style="81" customWidth="1"/>
    <col min="4364" max="4364" width="9.453125" style="81" customWidth="1"/>
    <col min="4365" max="4365" width="9.54296875" style="81" customWidth="1"/>
    <col min="4366" max="4366" width="3.54296875" style="81" customWidth="1"/>
    <col min="4367" max="4608" width="8.81640625" style="81"/>
    <col min="4609" max="4609" width="30.81640625" style="81" customWidth="1"/>
    <col min="4610" max="4610" width="2.453125" style="81" customWidth="1"/>
    <col min="4611" max="4611" width="9.54296875" style="81" customWidth="1"/>
    <col min="4612" max="4612" width="8.54296875" style="81" customWidth="1"/>
    <col min="4613" max="4613" width="2.54296875" style="81" customWidth="1"/>
    <col min="4614" max="4614" width="9.54296875" style="81" customWidth="1"/>
    <col min="4615" max="4615" width="8.54296875" style="81" customWidth="1"/>
    <col min="4616" max="4616" width="2.54296875" style="81" customWidth="1"/>
    <col min="4617" max="4617" width="9.54296875" style="81" customWidth="1"/>
    <col min="4618" max="4618" width="8.54296875" style="81" customWidth="1"/>
    <col min="4619" max="4619" width="2.81640625" style="81" customWidth="1"/>
    <col min="4620" max="4620" width="9.453125" style="81" customWidth="1"/>
    <col min="4621" max="4621" width="9.54296875" style="81" customWidth="1"/>
    <col min="4622" max="4622" width="3.54296875" style="81" customWidth="1"/>
    <col min="4623" max="4864" width="8.81640625" style="81"/>
    <col min="4865" max="4865" width="30.81640625" style="81" customWidth="1"/>
    <col min="4866" max="4866" width="2.453125" style="81" customWidth="1"/>
    <col min="4867" max="4867" width="9.54296875" style="81" customWidth="1"/>
    <col min="4868" max="4868" width="8.54296875" style="81" customWidth="1"/>
    <col min="4869" max="4869" width="2.54296875" style="81" customWidth="1"/>
    <col min="4870" max="4870" width="9.54296875" style="81" customWidth="1"/>
    <col min="4871" max="4871" width="8.54296875" style="81" customWidth="1"/>
    <col min="4872" max="4872" width="2.54296875" style="81" customWidth="1"/>
    <col min="4873" max="4873" width="9.54296875" style="81" customWidth="1"/>
    <col min="4874" max="4874" width="8.54296875" style="81" customWidth="1"/>
    <col min="4875" max="4875" width="2.81640625" style="81" customWidth="1"/>
    <col min="4876" max="4876" width="9.453125" style="81" customWidth="1"/>
    <col min="4877" max="4877" width="9.54296875" style="81" customWidth="1"/>
    <col min="4878" max="4878" width="3.54296875" style="81" customWidth="1"/>
    <col min="4879" max="5120" width="8.81640625" style="81"/>
    <col min="5121" max="5121" width="30.81640625" style="81" customWidth="1"/>
    <col min="5122" max="5122" width="2.453125" style="81" customWidth="1"/>
    <col min="5123" max="5123" width="9.54296875" style="81" customWidth="1"/>
    <col min="5124" max="5124" width="8.54296875" style="81" customWidth="1"/>
    <col min="5125" max="5125" width="2.54296875" style="81" customWidth="1"/>
    <col min="5126" max="5126" width="9.54296875" style="81" customWidth="1"/>
    <col min="5127" max="5127" width="8.54296875" style="81" customWidth="1"/>
    <col min="5128" max="5128" width="2.54296875" style="81" customWidth="1"/>
    <col min="5129" max="5129" width="9.54296875" style="81" customWidth="1"/>
    <col min="5130" max="5130" width="8.54296875" style="81" customWidth="1"/>
    <col min="5131" max="5131" width="2.81640625" style="81" customWidth="1"/>
    <col min="5132" max="5132" width="9.453125" style="81" customWidth="1"/>
    <col min="5133" max="5133" width="9.54296875" style="81" customWidth="1"/>
    <col min="5134" max="5134" width="3.54296875" style="81" customWidth="1"/>
    <col min="5135" max="5376" width="8.81640625" style="81"/>
    <col min="5377" max="5377" width="30.81640625" style="81" customWidth="1"/>
    <col min="5378" max="5378" width="2.453125" style="81" customWidth="1"/>
    <col min="5379" max="5379" width="9.54296875" style="81" customWidth="1"/>
    <col min="5380" max="5380" width="8.54296875" style="81" customWidth="1"/>
    <col min="5381" max="5381" width="2.54296875" style="81" customWidth="1"/>
    <col min="5382" max="5382" width="9.54296875" style="81" customWidth="1"/>
    <col min="5383" max="5383" width="8.54296875" style="81" customWidth="1"/>
    <col min="5384" max="5384" width="2.54296875" style="81" customWidth="1"/>
    <col min="5385" max="5385" width="9.54296875" style="81" customWidth="1"/>
    <col min="5386" max="5386" width="8.54296875" style="81" customWidth="1"/>
    <col min="5387" max="5387" width="2.81640625" style="81" customWidth="1"/>
    <col min="5388" max="5388" width="9.453125" style="81" customWidth="1"/>
    <col min="5389" max="5389" width="9.54296875" style="81" customWidth="1"/>
    <col min="5390" max="5390" width="3.54296875" style="81" customWidth="1"/>
    <col min="5391" max="5632" width="8.81640625" style="81"/>
    <col min="5633" max="5633" width="30.81640625" style="81" customWidth="1"/>
    <col min="5634" max="5634" width="2.453125" style="81" customWidth="1"/>
    <col min="5635" max="5635" width="9.54296875" style="81" customWidth="1"/>
    <col min="5636" max="5636" width="8.54296875" style="81" customWidth="1"/>
    <col min="5637" max="5637" width="2.54296875" style="81" customWidth="1"/>
    <col min="5638" max="5638" width="9.54296875" style="81" customWidth="1"/>
    <col min="5639" max="5639" width="8.54296875" style="81" customWidth="1"/>
    <col min="5640" max="5640" width="2.54296875" style="81" customWidth="1"/>
    <col min="5641" max="5641" width="9.54296875" style="81" customWidth="1"/>
    <col min="5642" max="5642" width="8.54296875" style="81" customWidth="1"/>
    <col min="5643" max="5643" width="2.81640625" style="81" customWidth="1"/>
    <col min="5644" max="5644" width="9.453125" style="81" customWidth="1"/>
    <col min="5645" max="5645" width="9.54296875" style="81" customWidth="1"/>
    <col min="5646" max="5646" width="3.54296875" style="81" customWidth="1"/>
    <col min="5647" max="5888" width="8.81640625" style="81"/>
    <col min="5889" max="5889" width="30.81640625" style="81" customWidth="1"/>
    <col min="5890" max="5890" width="2.453125" style="81" customWidth="1"/>
    <col min="5891" max="5891" width="9.54296875" style="81" customWidth="1"/>
    <col min="5892" max="5892" width="8.54296875" style="81" customWidth="1"/>
    <col min="5893" max="5893" width="2.54296875" style="81" customWidth="1"/>
    <col min="5894" max="5894" width="9.54296875" style="81" customWidth="1"/>
    <col min="5895" max="5895" width="8.54296875" style="81" customWidth="1"/>
    <col min="5896" max="5896" width="2.54296875" style="81" customWidth="1"/>
    <col min="5897" max="5897" width="9.54296875" style="81" customWidth="1"/>
    <col min="5898" max="5898" width="8.54296875" style="81" customWidth="1"/>
    <col min="5899" max="5899" width="2.81640625" style="81" customWidth="1"/>
    <col min="5900" max="5900" width="9.453125" style="81" customWidth="1"/>
    <col min="5901" max="5901" width="9.54296875" style="81" customWidth="1"/>
    <col min="5902" max="5902" width="3.54296875" style="81" customWidth="1"/>
    <col min="5903" max="6144" width="8.81640625" style="81"/>
    <col min="6145" max="6145" width="30.81640625" style="81" customWidth="1"/>
    <col min="6146" max="6146" width="2.453125" style="81" customWidth="1"/>
    <col min="6147" max="6147" width="9.54296875" style="81" customWidth="1"/>
    <col min="6148" max="6148" width="8.54296875" style="81" customWidth="1"/>
    <col min="6149" max="6149" width="2.54296875" style="81" customWidth="1"/>
    <col min="6150" max="6150" width="9.54296875" style="81" customWidth="1"/>
    <col min="6151" max="6151" width="8.54296875" style="81" customWidth="1"/>
    <col min="6152" max="6152" width="2.54296875" style="81" customWidth="1"/>
    <col min="6153" max="6153" width="9.54296875" style="81" customWidth="1"/>
    <col min="6154" max="6154" width="8.54296875" style="81" customWidth="1"/>
    <col min="6155" max="6155" width="2.81640625" style="81" customWidth="1"/>
    <col min="6156" max="6156" width="9.453125" style="81" customWidth="1"/>
    <col min="6157" max="6157" width="9.54296875" style="81" customWidth="1"/>
    <col min="6158" max="6158" width="3.54296875" style="81" customWidth="1"/>
    <col min="6159" max="6400" width="8.81640625" style="81"/>
    <col min="6401" max="6401" width="30.81640625" style="81" customWidth="1"/>
    <col min="6402" max="6402" width="2.453125" style="81" customWidth="1"/>
    <col min="6403" max="6403" width="9.54296875" style="81" customWidth="1"/>
    <col min="6404" max="6404" width="8.54296875" style="81" customWidth="1"/>
    <col min="6405" max="6405" width="2.54296875" style="81" customWidth="1"/>
    <col min="6406" max="6406" width="9.54296875" style="81" customWidth="1"/>
    <col min="6407" max="6407" width="8.54296875" style="81" customWidth="1"/>
    <col min="6408" max="6408" width="2.54296875" style="81" customWidth="1"/>
    <col min="6409" max="6409" width="9.54296875" style="81" customWidth="1"/>
    <col min="6410" max="6410" width="8.54296875" style="81" customWidth="1"/>
    <col min="6411" max="6411" width="2.81640625" style="81" customWidth="1"/>
    <col min="6412" max="6412" width="9.453125" style="81" customWidth="1"/>
    <col min="6413" max="6413" width="9.54296875" style="81" customWidth="1"/>
    <col min="6414" max="6414" width="3.54296875" style="81" customWidth="1"/>
    <col min="6415" max="6656" width="8.81640625" style="81"/>
    <col min="6657" max="6657" width="30.81640625" style="81" customWidth="1"/>
    <col min="6658" max="6658" width="2.453125" style="81" customWidth="1"/>
    <col min="6659" max="6659" width="9.54296875" style="81" customWidth="1"/>
    <col min="6660" max="6660" width="8.54296875" style="81" customWidth="1"/>
    <col min="6661" max="6661" width="2.54296875" style="81" customWidth="1"/>
    <col min="6662" max="6662" width="9.54296875" style="81" customWidth="1"/>
    <col min="6663" max="6663" width="8.54296875" style="81" customWidth="1"/>
    <col min="6664" max="6664" width="2.54296875" style="81" customWidth="1"/>
    <col min="6665" max="6665" width="9.54296875" style="81" customWidth="1"/>
    <col min="6666" max="6666" width="8.54296875" style="81" customWidth="1"/>
    <col min="6667" max="6667" width="2.81640625" style="81" customWidth="1"/>
    <col min="6668" max="6668" width="9.453125" style="81" customWidth="1"/>
    <col min="6669" max="6669" width="9.54296875" style="81" customWidth="1"/>
    <col min="6670" max="6670" width="3.54296875" style="81" customWidth="1"/>
    <col min="6671" max="6912" width="8.81640625" style="81"/>
    <col min="6913" max="6913" width="30.81640625" style="81" customWidth="1"/>
    <col min="6914" max="6914" width="2.453125" style="81" customWidth="1"/>
    <col min="6915" max="6915" width="9.54296875" style="81" customWidth="1"/>
    <col min="6916" max="6916" width="8.54296875" style="81" customWidth="1"/>
    <col min="6917" max="6917" width="2.54296875" style="81" customWidth="1"/>
    <col min="6918" max="6918" width="9.54296875" style="81" customWidth="1"/>
    <col min="6919" max="6919" width="8.54296875" style="81" customWidth="1"/>
    <col min="6920" max="6920" width="2.54296875" style="81" customWidth="1"/>
    <col min="6921" max="6921" width="9.54296875" style="81" customWidth="1"/>
    <col min="6922" max="6922" width="8.54296875" style="81" customWidth="1"/>
    <col min="6923" max="6923" width="2.81640625" style="81" customWidth="1"/>
    <col min="6924" max="6924" width="9.453125" style="81" customWidth="1"/>
    <col min="6925" max="6925" width="9.54296875" style="81" customWidth="1"/>
    <col min="6926" max="6926" width="3.54296875" style="81" customWidth="1"/>
    <col min="6927" max="7168" width="8.81640625" style="81"/>
    <col min="7169" max="7169" width="30.81640625" style="81" customWidth="1"/>
    <col min="7170" max="7170" width="2.453125" style="81" customWidth="1"/>
    <col min="7171" max="7171" width="9.54296875" style="81" customWidth="1"/>
    <col min="7172" max="7172" width="8.54296875" style="81" customWidth="1"/>
    <col min="7173" max="7173" width="2.54296875" style="81" customWidth="1"/>
    <col min="7174" max="7174" width="9.54296875" style="81" customWidth="1"/>
    <col min="7175" max="7175" width="8.54296875" style="81" customWidth="1"/>
    <col min="7176" max="7176" width="2.54296875" style="81" customWidth="1"/>
    <col min="7177" max="7177" width="9.54296875" style="81" customWidth="1"/>
    <col min="7178" max="7178" width="8.54296875" style="81" customWidth="1"/>
    <col min="7179" max="7179" width="2.81640625" style="81" customWidth="1"/>
    <col min="7180" max="7180" width="9.453125" style="81" customWidth="1"/>
    <col min="7181" max="7181" width="9.54296875" style="81" customWidth="1"/>
    <col min="7182" max="7182" width="3.54296875" style="81" customWidth="1"/>
    <col min="7183" max="7424" width="8.81640625" style="81"/>
    <col min="7425" max="7425" width="30.81640625" style="81" customWidth="1"/>
    <col min="7426" max="7426" width="2.453125" style="81" customWidth="1"/>
    <col min="7427" max="7427" width="9.54296875" style="81" customWidth="1"/>
    <col min="7428" max="7428" width="8.54296875" style="81" customWidth="1"/>
    <col min="7429" max="7429" width="2.54296875" style="81" customWidth="1"/>
    <col min="7430" max="7430" width="9.54296875" style="81" customWidth="1"/>
    <col min="7431" max="7431" width="8.54296875" style="81" customWidth="1"/>
    <col min="7432" max="7432" width="2.54296875" style="81" customWidth="1"/>
    <col min="7433" max="7433" width="9.54296875" style="81" customWidth="1"/>
    <col min="7434" max="7434" width="8.54296875" style="81" customWidth="1"/>
    <col min="7435" max="7435" width="2.81640625" style="81" customWidth="1"/>
    <col min="7436" max="7436" width="9.453125" style="81" customWidth="1"/>
    <col min="7437" max="7437" width="9.54296875" style="81" customWidth="1"/>
    <col min="7438" max="7438" width="3.54296875" style="81" customWidth="1"/>
    <col min="7439" max="7680" width="8.81640625" style="81"/>
    <col min="7681" max="7681" width="30.81640625" style="81" customWidth="1"/>
    <col min="7682" max="7682" width="2.453125" style="81" customWidth="1"/>
    <col min="7683" max="7683" width="9.54296875" style="81" customWidth="1"/>
    <col min="7684" max="7684" width="8.54296875" style="81" customWidth="1"/>
    <col min="7685" max="7685" width="2.54296875" style="81" customWidth="1"/>
    <col min="7686" max="7686" width="9.54296875" style="81" customWidth="1"/>
    <col min="7687" max="7687" width="8.54296875" style="81" customWidth="1"/>
    <col min="7688" max="7688" width="2.54296875" style="81" customWidth="1"/>
    <col min="7689" max="7689" width="9.54296875" style="81" customWidth="1"/>
    <col min="7690" max="7690" width="8.54296875" style="81" customWidth="1"/>
    <col min="7691" max="7691" width="2.81640625" style="81" customWidth="1"/>
    <col min="7692" max="7692" width="9.453125" style="81" customWidth="1"/>
    <col min="7693" max="7693" width="9.54296875" style="81" customWidth="1"/>
    <col min="7694" max="7694" width="3.54296875" style="81" customWidth="1"/>
    <col min="7695" max="7936" width="8.81640625" style="81"/>
    <col min="7937" max="7937" width="30.81640625" style="81" customWidth="1"/>
    <col min="7938" max="7938" width="2.453125" style="81" customWidth="1"/>
    <col min="7939" max="7939" width="9.54296875" style="81" customWidth="1"/>
    <col min="7940" max="7940" width="8.54296875" style="81" customWidth="1"/>
    <col min="7941" max="7941" width="2.54296875" style="81" customWidth="1"/>
    <col min="7942" max="7942" width="9.54296875" style="81" customWidth="1"/>
    <col min="7943" max="7943" width="8.54296875" style="81" customWidth="1"/>
    <col min="7944" max="7944" width="2.54296875" style="81" customWidth="1"/>
    <col min="7945" max="7945" width="9.54296875" style="81" customWidth="1"/>
    <col min="7946" max="7946" width="8.54296875" style="81" customWidth="1"/>
    <col min="7947" max="7947" width="2.81640625" style="81" customWidth="1"/>
    <col min="7948" max="7948" width="9.453125" style="81" customWidth="1"/>
    <col min="7949" max="7949" width="9.54296875" style="81" customWidth="1"/>
    <col min="7950" max="7950" width="3.54296875" style="81" customWidth="1"/>
    <col min="7951" max="8192" width="8.81640625" style="81"/>
    <col min="8193" max="8193" width="30.81640625" style="81" customWidth="1"/>
    <col min="8194" max="8194" width="2.453125" style="81" customWidth="1"/>
    <col min="8195" max="8195" width="9.54296875" style="81" customWidth="1"/>
    <col min="8196" max="8196" width="8.54296875" style="81" customWidth="1"/>
    <col min="8197" max="8197" width="2.54296875" style="81" customWidth="1"/>
    <col min="8198" max="8198" width="9.54296875" style="81" customWidth="1"/>
    <col min="8199" max="8199" width="8.54296875" style="81" customWidth="1"/>
    <col min="8200" max="8200" width="2.54296875" style="81" customWidth="1"/>
    <col min="8201" max="8201" width="9.54296875" style="81" customWidth="1"/>
    <col min="8202" max="8202" width="8.54296875" style="81" customWidth="1"/>
    <col min="8203" max="8203" width="2.81640625" style="81" customWidth="1"/>
    <col min="8204" max="8204" width="9.453125" style="81" customWidth="1"/>
    <col min="8205" max="8205" width="9.54296875" style="81" customWidth="1"/>
    <col min="8206" max="8206" width="3.54296875" style="81" customWidth="1"/>
    <col min="8207" max="8448" width="8.81640625" style="81"/>
    <col min="8449" max="8449" width="30.81640625" style="81" customWidth="1"/>
    <col min="8450" max="8450" width="2.453125" style="81" customWidth="1"/>
    <col min="8451" max="8451" width="9.54296875" style="81" customWidth="1"/>
    <col min="8452" max="8452" width="8.54296875" style="81" customWidth="1"/>
    <col min="8453" max="8453" width="2.54296875" style="81" customWidth="1"/>
    <col min="8454" max="8454" width="9.54296875" style="81" customWidth="1"/>
    <col min="8455" max="8455" width="8.54296875" style="81" customWidth="1"/>
    <col min="8456" max="8456" width="2.54296875" style="81" customWidth="1"/>
    <col min="8457" max="8457" width="9.54296875" style="81" customWidth="1"/>
    <col min="8458" max="8458" width="8.54296875" style="81" customWidth="1"/>
    <col min="8459" max="8459" width="2.81640625" style="81" customWidth="1"/>
    <col min="8460" max="8460" width="9.453125" style="81" customWidth="1"/>
    <col min="8461" max="8461" width="9.54296875" style="81" customWidth="1"/>
    <col min="8462" max="8462" width="3.54296875" style="81" customWidth="1"/>
    <col min="8463" max="8704" width="8.81640625" style="81"/>
    <col min="8705" max="8705" width="30.81640625" style="81" customWidth="1"/>
    <col min="8706" max="8706" width="2.453125" style="81" customWidth="1"/>
    <col min="8707" max="8707" width="9.54296875" style="81" customWidth="1"/>
    <col min="8708" max="8708" width="8.54296875" style="81" customWidth="1"/>
    <col min="8709" max="8709" width="2.54296875" style="81" customWidth="1"/>
    <col min="8710" max="8710" width="9.54296875" style="81" customWidth="1"/>
    <col min="8711" max="8711" width="8.54296875" style="81" customWidth="1"/>
    <col min="8712" max="8712" width="2.54296875" style="81" customWidth="1"/>
    <col min="8713" max="8713" width="9.54296875" style="81" customWidth="1"/>
    <col min="8714" max="8714" width="8.54296875" style="81" customWidth="1"/>
    <col min="8715" max="8715" width="2.81640625" style="81" customWidth="1"/>
    <col min="8716" max="8716" width="9.453125" style="81" customWidth="1"/>
    <col min="8717" max="8717" width="9.54296875" style="81" customWidth="1"/>
    <col min="8718" max="8718" width="3.54296875" style="81" customWidth="1"/>
    <col min="8719" max="8960" width="8.81640625" style="81"/>
    <col min="8961" max="8961" width="30.81640625" style="81" customWidth="1"/>
    <col min="8962" max="8962" width="2.453125" style="81" customWidth="1"/>
    <col min="8963" max="8963" width="9.54296875" style="81" customWidth="1"/>
    <col min="8964" max="8964" width="8.54296875" style="81" customWidth="1"/>
    <col min="8965" max="8965" width="2.54296875" style="81" customWidth="1"/>
    <col min="8966" max="8966" width="9.54296875" style="81" customWidth="1"/>
    <col min="8967" max="8967" width="8.54296875" style="81" customWidth="1"/>
    <col min="8968" max="8968" width="2.54296875" style="81" customWidth="1"/>
    <col min="8969" max="8969" width="9.54296875" style="81" customWidth="1"/>
    <col min="8970" max="8970" width="8.54296875" style="81" customWidth="1"/>
    <col min="8971" max="8971" width="2.81640625" style="81" customWidth="1"/>
    <col min="8972" max="8972" width="9.453125" style="81" customWidth="1"/>
    <col min="8973" max="8973" width="9.54296875" style="81" customWidth="1"/>
    <col min="8974" max="8974" width="3.54296875" style="81" customWidth="1"/>
    <col min="8975" max="9216" width="8.81640625" style="81"/>
    <col min="9217" max="9217" width="30.81640625" style="81" customWidth="1"/>
    <col min="9218" max="9218" width="2.453125" style="81" customWidth="1"/>
    <col min="9219" max="9219" width="9.54296875" style="81" customWidth="1"/>
    <col min="9220" max="9220" width="8.54296875" style="81" customWidth="1"/>
    <col min="9221" max="9221" width="2.54296875" style="81" customWidth="1"/>
    <col min="9222" max="9222" width="9.54296875" style="81" customWidth="1"/>
    <col min="9223" max="9223" width="8.54296875" style="81" customWidth="1"/>
    <col min="9224" max="9224" width="2.54296875" style="81" customWidth="1"/>
    <col min="9225" max="9225" width="9.54296875" style="81" customWidth="1"/>
    <col min="9226" max="9226" width="8.54296875" style="81" customWidth="1"/>
    <col min="9227" max="9227" width="2.81640625" style="81" customWidth="1"/>
    <col min="9228" max="9228" width="9.453125" style="81" customWidth="1"/>
    <col min="9229" max="9229" width="9.54296875" style="81" customWidth="1"/>
    <col min="9230" max="9230" width="3.54296875" style="81" customWidth="1"/>
    <col min="9231" max="9472" width="8.81640625" style="81"/>
    <col min="9473" max="9473" width="30.81640625" style="81" customWidth="1"/>
    <col min="9474" max="9474" width="2.453125" style="81" customWidth="1"/>
    <col min="9475" max="9475" width="9.54296875" style="81" customWidth="1"/>
    <col min="9476" max="9476" width="8.54296875" style="81" customWidth="1"/>
    <col min="9477" max="9477" width="2.54296875" style="81" customWidth="1"/>
    <col min="9478" max="9478" width="9.54296875" style="81" customWidth="1"/>
    <col min="9479" max="9479" width="8.54296875" style="81" customWidth="1"/>
    <col min="9480" max="9480" width="2.54296875" style="81" customWidth="1"/>
    <col min="9481" max="9481" width="9.54296875" style="81" customWidth="1"/>
    <col min="9482" max="9482" width="8.54296875" style="81" customWidth="1"/>
    <col min="9483" max="9483" width="2.81640625" style="81" customWidth="1"/>
    <col min="9484" max="9484" width="9.453125" style="81" customWidth="1"/>
    <col min="9485" max="9485" width="9.54296875" style="81" customWidth="1"/>
    <col min="9486" max="9486" width="3.54296875" style="81" customWidth="1"/>
    <col min="9487" max="9728" width="8.81640625" style="81"/>
    <col min="9729" max="9729" width="30.81640625" style="81" customWidth="1"/>
    <col min="9730" max="9730" width="2.453125" style="81" customWidth="1"/>
    <col min="9731" max="9731" width="9.54296875" style="81" customWidth="1"/>
    <col min="9732" max="9732" width="8.54296875" style="81" customWidth="1"/>
    <col min="9733" max="9733" width="2.54296875" style="81" customWidth="1"/>
    <col min="9734" max="9734" width="9.54296875" style="81" customWidth="1"/>
    <col min="9735" max="9735" width="8.54296875" style="81" customWidth="1"/>
    <col min="9736" max="9736" width="2.54296875" style="81" customWidth="1"/>
    <col min="9737" max="9737" width="9.54296875" style="81" customWidth="1"/>
    <col min="9738" max="9738" width="8.54296875" style="81" customWidth="1"/>
    <col min="9739" max="9739" width="2.81640625" style="81" customWidth="1"/>
    <col min="9740" max="9740" width="9.453125" style="81" customWidth="1"/>
    <col min="9741" max="9741" width="9.54296875" style="81" customWidth="1"/>
    <col min="9742" max="9742" width="3.54296875" style="81" customWidth="1"/>
    <col min="9743" max="9984" width="8.81640625" style="81"/>
    <col min="9985" max="9985" width="30.81640625" style="81" customWidth="1"/>
    <col min="9986" max="9986" width="2.453125" style="81" customWidth="1"/>
    <col min="9987" max="9987" width="9.54296875" style="81" customWidth="1"/>
    <col min="9988" max="9988" width="8.54296875" style="81" customWidth="1"/>
    <col min="9989" max="9989" width="2.54296875" style="81" customWidth="1"/>
    <col min="9990" max="9990" width="9.54296875" style="81" customWidth="1"/>
    <col min="9991" max="9991" width="8.54296875" style="81" customWidth="1"/>
    <col min="9992" max="9992" width="2.54296875" style="81" customWidth="1"/>
    <col min="9993" max="9993" width="9.54296875" style="81" customWidth="1"/>
    <col min="9994" max="9994" width="8.54296875" style="81" customWidth="1"/>
    <col min="9995" max="9995" width="2.81640625" style="81" customWidth="1"/>
    <col min="9996" max="9996" width="9.453125" style="81" customWidth="1"/>
    <col min="9997" max="9997" width="9.54296875" style="81" customWidth="1"/>
    <col min="9998" max="9998" width="3.54296875" style="81" customWidth="1"/>
    <col min="9999" max="10240" width="8.81640625" style="81"/>
    <col min="10241" max="10241" width="30.81640625" style="81" customWidth="1"/>
    <col min="10242" max="10242" width="2.453125" style="81" customWidth="1"/>
    <col min="10243" max="10243" width="9.54296875" style="81" customWidth="1"/>
    <col min="10244" max="10244" width="8.54296875" style="81" customWidth="1"/>
    <col min="10245" max="10245" width="2.54296875" style="81" customWidth="1"/>
    <col min="10246" max="10246" width="9.54296875" style="81" customWidth="1"/>
    <col min="10247" max="10247" width="8.54296875" style="81" customWidth="1"/>
    <col min="10248" max="10248" width="2.54296875" style="81" customWidth="1"/>
    <col min="10249" max="10249" width="9.54296875" style="81" customWidth="1"/>
    <col min="10250" max="10250" width="8.54296875" style="81" customWidth="1"/>
    <col min="10251" max="10251" width="2.81640625" style="81" customWidth="1"/>
    <col min="10252" max="10252" width="9.453125" style="81" customWidth="1"/>
    <col min="10253" max="10253" width="9.54296875" style="81" customWidth="1"/>
    <col min="10254" max="10254" width="3.54296875" style="81" customWidth="1"/>
    <col min="10255" max="10496" width="8.81640625" style="81"/>
    <col min="10497" max="10497" width="30.81640625" style="81" customWidth="1"/>
    <col min="10498" max="10498" width="2.453125" style="81" customWidth="1"/>
    <col min="10499" max="10499" width="9.54296875" style="81" customWidth="1"/>
    <col min="10500" max="10500" width="8.54296875" style="81" customWidth="1"/>
    <col min="10501" max="10501" width="2.54296875" style="81" customWidth="1"/>
    <col min="10502" max="10502" width="9.54296875" style="81" customWidth="1"/>
    <col min="10503" max="10503" width="8.54296875" style="81" customWidth="1"/>
    <col min="10504" max="10504" width="2.54296875" style="81" customWidth="1"/>
    <col min="10505" max="10505" width="9.54296875" style="81" customWidth="1"/>
    <col min="10506" max="10506" width="8.54296875" style="81" customWidth="1"/>
    <col min="10507" max="10507" width="2.81640625" style="81" customWidth="1"/>
    <col min="10508" max="10508" width="9.453125" style="81" customWidth="1"/>
    <col min="10509" max="10509" width="9.54296875" style="81" customWidth="1"/>
    <col min="10510" max="10510" width="3.54296875" style="81" customWidth="1"/>
    <col min="10511" max="10752" width="8.81640625" style="81"/>
    <col min="10753" max="10753" width="30.81640625" style="81" customWidth="1"/>
    <col min="10754" max="10754" width="2.453125" style="81" customWidth="1"/>
    <col min="10755" max="10755" width="9.54296875" style="81" customWidth="1"/>
    <col min="10756" max="10756" width="8.54296875" style="81" customWidth="1"/>
    <col min="10757" max="10757" width="2.54296875" style="81" customWidth="1"/>
    <col min="10758" max="10758" width="9.54296875" style="81" customWidth="1"/>
    <col min="10759" max="10759" width="8.54296875" style="81" customWidth="1"/>
    <col min="10760" max="10760" width="2.54296875" style="81" customWidth="1"/>
    <col min="10761" max="10761" width="9.54296875" style="81" customWidth="1"/>
    <col min="10762" max="10762" width="8.54296875" style="81" customWidth="1"/>
    <col min="10763" max="10763" width="2.81640625" style="81" customWidth="1"/>
    <col min="10764" max="10764" width="9.453125" style="81" customWidth="1"/>
    <col min="10765" max="10765" width="9.54296875" style="81" customWidth="1"/>
    <col min="10766" max="10766" width="3.54296875" style="81" customWidth="1"/>
    <col min="10767" max="11008" width="8.81640625" style="81"/>
    <col min="11009" max="11009" width="30.81640625" style="81" customWidth="1"/>
    <col min="11010" max="11010" width="2.453125" style="81" customWidth="1"/>
    <col min="11011" max="11011" width="9.54296875" style="81" customWidth="1"/>
    <col min="11012" max="11012" width="8.54296875" style="81" customWidth="1"/>
    <col min="11013" max="11013" width="2.54296875" style="81" customWidth="1"/>
    <col min="11014" max="11014" width="9.54296875" style="81" customWidth="1"/>
    <col min="11015" max="11015" width="8.54296875" style="81" customWidth="1"/>
    <col min="11016" max="11016" width="2.54296875" style="81" customWidth="1"/>
    <col min="11017" max="11017" width="9.54296875" style="81" customWidth="1"/>
    <col min="11018" max="11018" width="8.54296875" style="81" customWidth="1"/>
    <col min="11019" max="11019" width="2.81640625" style="81" customWidth="1"/>
    <col min="11020" max="11020" width="9.453125" style="81" customWidth="1"/>
    <col min="11021" max="11021" width="9.54296875" style="81" customWidth="1"/>
    <col min="11022" max="11022" width="3.54296875" style="81" customWidth="1"/>
    <col min="11023" max="11264" width="8.81640625" style="81"/>
    <col min="11265" max="11265" width="30.81640625" style="81" customWidth="1"/>
    <col min="11266" max="11266" width="2.453125" style="81" customWidth="1"/>
    <col min="11267" max="11267" width="9.54296875" style="81" customWidth="1"/>
    <col min="11268" max="11268" width="8.54296875" style="81" customWidth="1"/>
    <col min="11269" max="11269" width="2.54296875" style="81" customWidth="1"/>
    <col min="11270" max="11270" width="9.54296875" style="81" customWidth="1"/>
    <col min="11271" max="11271" width="8.54296875" style="81" customWidth="1"/>
    <col min="11272" max="11272" width="2.54296875" style="81" customWidth="1"/>
    <col min="11273" max="11273" width="9.54296875" style="81" customWidth="1"/>
    <col min="11274" max="11274" width="8.54296875" style="81" customWidth="1"/>
    <col min="11275" max="11275" width="2.81640625" style="81" customWidth="1"/>
    <col min="11276" max="11276" width="9.453125" style="81" customWidth="1"/>
    <col min="11277" max="11277" width="9.54296875" style="81" customWidth="1"/>
    <col min="11278" max="11278" width="3.54296875" style="81" customWidth="1"/>
    <col min="11279" max="11520" width="8.81640625" style="81"/>
    <col min="11521" max="11521" width="30.81640625" style="81" customWidth="1"/>
    <col min="11522" max="11522" width="2.453125" style="81" customWidth="1"/>
    <col min="11523" max="11523" width="9.54296875" style="81" customWidth="1"/>
    <col min="11524" max="11524" width="8.54296875" style="81" customWidth="1"/>
    <col min="11525" max="11525" width="2.54296875" style="81" customWidth="1"/>
    <col min="11526" max="11526" width="9.54296875" style="81" customWidth="1"/>
    <col min="11527" max="11527" width="8.54296875" style="81" customWidth="1"/>
    <col min="11528" max="11528" width="2.54296875" style="81" customWidth="1"/>
    <col min="11529" max="11529" width="9.54296875" style="81" customWidth="1"/>
    <col min="11530" max="11530" width="8.54296875" style="81" customWidth="1"/>
    <col min="11531" max="11531" width="2.81640625" style="81" customWidth="1"/>
    <col min="11532" max="11532" width="9.453125" style="81" customWidth="1"/>
    <col min="11533" max="11533" width="9.54296875" style="81" customWidth="1"/>
    <col min="11534" max="11534" width="3.54296875" style="81" customWidth="1"/>
    <col min="11535" max="11776" width="8.81640625" style="81"/>
    <col min="11777" max="11777" width="30.81640625" style="81" customWidth="1"/>
    <col min="11778" max="11778" width="2.453125" style="81" customWidth="1"/>
    <col min="11779" max="11779" width="9.54296875" style="81" customWidth="1"/>
    <col min="11780" max="11780" width="8.54296875" style="81" customWidth="1"/>
    <col min="11781" max="11781" width="2.54296875" style="81" customWidth="1"/>
    <col min="11782" max="11782" width="9.54296875" style="81" customWidth="1"/>
    <col min="11783" max="11783" width="8.54296875" style="81" customWidth="1"/>
    <col min="11784" max="11784" width="2.54296875" style="81" customWidth="1"/>
    <col min="11785" max="11785" width="9.54296875" style="81" customWidth="1"/>
    <col min="11786" max="11786" width="8.54296875" style="81" customWidth="1"/>
    <col min="11787" max="11787" width="2.81640625" style="81" customWidth="1"/>
    <col min="11788" max="11788" width="9.453125" style="81" customWidth="1"/>
    <col min="11789" max="11789" width="9.54296875" style="81" customWidth="1"/>
    <col min="11790" max="11790" width="3.54296875" style="81" customWidth="1"/>
    <col min="11791" max="12032" width="8.81640625" style="81"/>
    <col min="12033" max="12033" width="30.81640625" style="81" customWidth="1"/>
    <col min="12034" max="12034" width="2.453125" style="81" customWidth="1"/>
    <col min="12035" max="12035" width="9.54296875" style="81" customWidth="1"/>
    <col min="12036" max="12036" width="8.54296875" style="81" customWidth="1"/>
    <col min="12037" max="12037" width="2.54296875" style="81" customWidth="1"/>
    <col min="12038" max="12038" width="9.54296875" style="81" customWidth="1"/>
    <col min="12039" max="12039" width="8.54296875" style="81" customWidth="1"/>
    <col min="12040" max="12040" width="2.54296875" style="81" customWidth="1"/>
    <col min="12041" max="12041" width="9.54296875" style="81" customWidth="1"/>
    <col min="12042" max="12042" width="8.54296875" style="81" customWidth="1"/>
    <col min="12043" max="12043" width="2.81640625" style="81" customWidth="1"/>
    <col min="12044" max="12044" width="9.453125" style="81" customWidth="1"/>
    <col min="12045" max="12045" width="9.54296875" style="81" customWidth="1"/>
    <col min="12046" max="12046" width="3.54296875" style="81" customWidth="1"/>
    <col min="12047" max="12288" width="8.81640625" style="81"/>
    <col min="12289" max="12289" width="30.81640625" style="81" customWidth="1"/>
    <col min="12290" max="12290" width="2.453125" style="81" customWidth="1"/>
    <col min="12291" max="12291" width="9.54296875" style="81" customWidth="1"/>
    <col min="12292" max="12292" width="8.54296875" style="81" customWidth="1"/>
    <col min="12293" max="12293" width="2.54296875" style="81" customWidth="1"/>
    <col min="12294" max="12294" width="9.54296875" style="81" customWidth="1"/>
    <col min="12295" max="12295" width="8.54296875" style="81" customWidth="1"/>
    <col min="12296" max="12296" width="2.54296875" style="81" customWidth="1"/>
    <col min="12297" max="12297" width="9.54296875" style="81" customWidth="1"/>
    <col min="12298" max="12298" width="8.54296875" style="81" customWidth="1"/>
    <col min="12299" max="12299" width="2.81640625" style="81" customWidth="1"/>
    <col min="12300" max="12300" width="9.453125" style="81" customWidth="1"/>
    <col min="12301" max="12301" width="9.54296875" style="81" customWidth="1"/>
    <col min="12302" max="12302" width="3.54296875" style="81" customWidth="1"/>
    <col min="12303" max="12544" width="8.81640625" style="81"/>
    <col min="12545" max="12545" width="30.81640625" style="81" customWidth="1"/>
    <col min="12546" max="12546" width="2.453125" style="81" customWidth="1"/>
    <col min="12547" max="12547" width="9.54296875" style="81" customWidth="1"/>
    <col min="12548" max="12548" width="8.54296875" style="81" customWidth="1"/>
    <col min="12549" max="12549" width="2.54296875" style="81" customWidth="1"/>
    <col min="12550" max="12550" width="9.54296875" style="81" customWidth="1"/>
    <col min="12551" max="12551" width="8.54296875" style="81" customWidth="1"/>
    <col min="12552" max="12552" width="2.54296875" style="81" customWidth="1"/>
    <col min="12553" max="12553" width="9.54296875" style="81" customWidth="1"/>
    <col min="12554" max="12554" width="8.54296875" style="81" customWidth="1"/>
    <col min="12555" max="12555" width="2.81640625" style="81" customWidth="1"/>
    <col min="12556" max="12556" width="9.453125" style="81" customWidth="1"/>
    <col min="12557" max="12557" width="9.54296875" style="81" customWidth="1"/>
    <col min="12558" max="12558" width="3.54296875" style="81" customWidth="1"/>
    <col min="12559" max="12800" width="8.81640625" style="81"/>
    <col min="12801" max="12801" width="30.81640625" style="81" customWidth="1"/>
    <col min="12802" max="12802" width="2.453125" style="81" customWidth="1"/>
    <col min="12803" max="12803" width="9.54296875" style="81" customWidth="1"/>
    <col min="12804" max="12804" width="8.54296875" style="81" customWidth="1"/>
    <col min="12805" max="12805" width="2.54296875" style="81" customWidth="1"/>
    <col min="12806" max="12806" width="9.54296875" style="81" customWidth="1"/>
    <col min="12807" max="12807" width="8.54296875" style="81" customWidth="1"/>
    <col min="12808" max="12808" width="2.54296875" style="81" customWidth="1"/>
    <col min="12809" max="12809" width="9.54296875" style="81" customWidth="1"/>
    <col min="12810" max="12810" width="8.54296875" style="81" customWidth="1"/>
    <col min="12811" max="12811" width="2.81640625" style="81" customWidth="1"/>
    <col min="12812" max="12812" width="9.453125" style="81" customWidth="1"/>
    <col min="12813" max="12813" width="9.54296875" style="81" customWidth="1"/>
    <col min="12814" max="12814" width="3.54296875" style="81" customWidth="1"/>
    <col min="12815" max="13056" width="8.81640625" style="81"/>
    <col min="13057" max="13057" width="30.81640625" style="81" customWidth="1"/>
    <col min="13058" max="13058" width="2.453125" style="81" customWidth="1"/>
    <col min="13059" max="13059" width="9.54296875" style="81" customWidth="1"/>
    <col min="13060" max="13060" width="8.54296875" style="81" customWidth="1"/>
    <col min="13061" max="13061" width="2.54296875" style="81" customWidth="1"/>
    <col min="13062" max="13062" width="9.54296875" style="81" customWidth="1"/>
    <col min="13063" max="13063" width="8.54296875" style="81" customWidth="1"/>
    <col min="13064" max="13064" width="2.54296875" style="81" customWidth="1"/>
    <col min="13065" max="13065" width="9.54296875" style="81" customWidth="1"/>
    <col min="13066" max="13066" width="8.54296875" style="81" customWidth="1"/>
    <col min="13067" max="13067" width="2.81640625" style="81" customWidth="1"/>
    <col min="13068" max="13068" width="9.453125" style="81" customWidth="1"/>
    <col min="13069" max="13069" width="9.54296875" style="81" customWidth="1"/>
    <col min="13070" max="13070" width="3.54296875" style="81" customWidth="1"/>
    <col min="13071" max="13312" width="8.81640625" style="81"/>
    <col min="13313" max="13313" width="30.81640625" style="81" customWidth="1"/>
    <col min="13314" max="13314" width="2.453125" style="81" customWidth="1"/>
    <col min="13315" max="13315" width="9.54296875" style="81" customWidth="1"/>
    <col min="13316" max="13316" width="8.54296875" style="81" customWidth="1"/>
    <col min="13317" max="13317" width="2.54296875" style="81" customWidth="1"/>
    <col min="13318" max="13318" width="9.54296875" style="81" customWidth="1"/>
    <col min="13319" max="13319" width="8.54296875" style="81" customWidth="1"/>
    <col min="13320" max="13320" width="2.54296875" style="81" customWidth="1"/>
    <col min="13321" max="13321" width="9.54296875" style="81" customWidth="1"/>
    <col min="13322" max="13322" width="8.54296875" style="81" customWidth="1"/>
    <col min="13323" max="13323" width="2.81640625" style="81" customWidth="1"/>
    <col min="13324" max="13324" width="9.453125" style="81" customWidth="1"/>
    <col min="13325" max="13325" width="9.54296875" style="81" customWidth="1"/>
    <col min="13326" max="13326" width="3.54296875" style="81" customWidth="1"/>
    <col min="13327" max="13568" width="8.81640625" style="81"/>
    <col min="13569" max="13569" width="30.81640625" style="81" customWidth="1"/>
    <col min="13570" max="13570" width="2.453125" style="81" customWidth="1"/>
    <col min="13571" max="13571" width="9.54296875" style="81" customWidth="1"/>
    <col min="13572" max="13572" width="8.54296875" style="81" customWidth="1"/>
    <col min="13573" max="13573" width="2.54296875" style="81" customWidth="1"/>
    <col min="13574" max="13574" width="9.54296875" style="81" customWidth="1"/>
    <col min="13575" max="13575" width="8.54296875" style="81" customWidth="1"/>
    <col min="13576" max="13576" width="2.54296875" style="81" customWidth="1"/>
    <col min="13577" max="13577" width="9.54296875" style="81" customWidth="1"/>
    <col min="13578" max="13578" width="8.54296875" style="81" customWidth="1"/>
    <col min="13579" max="13579" width="2.81640625" style="81" customWidth="1"/>
    <col min="13580" max="13580" width="9.453125" style="81" customWidth="1"/>
    <col min="13581" max="13581" width="9.54296875" style="81" customWidth="1"/>
    <col min="13582" max="13582" width="3.54296875" style="81" customWidth="1"/>
    <col min="13583" max="13824" width="8.81640625" style="81"/>
    <col min="13825" max="13825" width="30.81640625" style="81" customWidth="1"/>
    <col min="13826" max="13826" width="2.453125" style="81" customWidth="1"/>
    <col min="13827" max="13827" width="9.54296875" style="81" customWidth="1"/>
    <col min="13828" max="13828" width="8.54296875" style="81" customWidth="1"/>
    <col min="13829" max="13829" width="2.54296875" style="81" customWidth="1"/>
    <col min="13830" max="13830" width="9.54296875" style="81" customWidth="1"/>
    <col min="13831" max="13831" width="8.54296875" style="81" customWidth="1"/>
    <col min="13832" max="13832" width="2.54296875" style="81" customWidth="1"/>
    <col min="13833" max="13833" width="9.54296875" style="81" customWidth="1"/>
    <col min="13834" max="13834" width="8.54296875" style="81" customWidth="1"/>
    <col min="13835" max="13835" width="2.81640625" style="81" customWidth="1"/>
    <col min="13836" max="13836" width="9.453125" style="81" customWidth="1"/>
    <col min="13837" max="13837" width="9.54296875" style="81" customWidth="1"/>
    <col min="13838" max="13838" width="3.54296875" style="81" customWidth="1"/>
    <col min="13839" max="14080" width="8.81640625" style="81"/>
    <col min="14081" max="14081" width="30.81640625" style="81" customWidth="1"/>
    <col min="14082" max="14082" width="2.453125" style="81" customWidth="1"/>
    <col min="14083" max="14083" width="9.54296875" style="81" customWidth="1"/>
    <col min="14084" max="14084" width="8.54296875" style="81" customWidth="1"/>
    <col min="14085" max="14085" width="2.54296875" style="81" customWidth="1"/>
    <col min="14086" max="14086" width="9.54296875" style="81" customWidth="1"/>
    <col min="14087" max="14087" width="8.54296875" style="81" customWidth="1"/>
    <col min="14088" max="14088" width="2.54296875" style="81" customWidth="1"/>
    <col min="14089" max="14089" width="9.54296875" style="81" customWidth="1"/>
    <col min="14090" max="14090" width="8.54296875" style="81" customWidth="1"/>
    <col min="14091" max="14091" width="2.81640625" style="81" customWidth="1"/>
    <col min="14092" max="14092" width="9.453125" style="81" customWidth="1"/>
    <col min="14093" max="14093" width="9.54296875" style="81" customWidth="1"/>
    <col min="14094" max="14094" width="3.54296875" style="81" customWidth="1"/>
    <col min="14095" max="14336" width="8.81640625" style="81"/>
    <col min="14337" max="14337" width="30.81640625" style="81" customWidth="1"/>
    <col min="14338" max="14338" width="2.453125" style="81" customWidth="1"/>
    <col min="14339" max="14339" width="9.54296875" style="81" customWidth="1"/>
    <col min="14340" max="14340" width="8.54296875" style="81" customWidth="1"/>
    <col min="14341" max="14341" width="2.54296875" style="81" customWidth="1"/>
    <col min="14342" max="14342" width="9.54296875" style="81" customWidth="1"/>
    <col min="14343" max="14343" width="8.54296875" style="81" customWidth="1"/>
    <col min="14344" max="14344" width="2.54296875" style="81" customWidth="1"/>
    <col min="14345" max="14345" width="9.54296875" style="81" customWidth="1"/>
    <col min="14346" max="14346" width="8.54296875" style="81" customWidth="1"/>
    <col min="14347" max="14347" width="2.81640625" style="81" customWidth="1"/>
    <col min="14348" max="14348" width="9.453125" style="81" customWidth="1"/>
    <col min="14349" max="14349" width="9.54296875" style="81" customWidth="1"/>
    <col min="14350" max="14350" width="3.54296875" style="81" customWidth="1"/>
    <col min="14351" max="14592" width="8.81640625" style="81"/>
    <col min="14593" max="14593" width="30.81640625" style="81" customWidth="1"/>
    <col min="14594" max="14594" width="2.453125" style="81" customWidth="1"/>
    <col min="14595" max="14595" width="9.54296875" style="81" customWidth="1"/>
    <col min="14596" max="14596" width="8.54296875" style="81" customWidth="1"/>
    <col min="14597" max="14597" width="2.54296875" style="81" customWidth="1"/>
    <col min="14598" max="14598" width="9.54296875" style="81" customWidth="1"/>
    <col min="14599" max="14599" width="8.54296875" style="81" customWidth="1"/>
    <col min="14600" max="14600" width="2.54296875" style="81" customWidth="1"/>
    <col min="14601" max="14601" width="9.54296875" style="81" customWidth="1"/>
    <col min="14602" max="14602" width="8.54296875" style="81" customWidth="1"/>
    <col min="14603" max="14603" width="2.81640625" style="81" customWidth="1"/>
    <col min="14604" max="14604" width="9.453125" style="81" customWidth="1"/>
    <col min="14605" max="14605" width="9.54296875" style="81" customWidth="1"/>
    <col min="14606" max="14606" width="3.54296875" style="81" customWidth="1"/>
    <col min="14607" max="14848" width="8.81640625" style="81"/>
    <col min="14849" max="14849" width="30.81640625" style="81" customWidth="1"/>
    <col min="14850" max="14850" width="2.453125" style="81" customWidth="1"/>
    <col min="14851" max="14851" width="9.54296875" style="81" customWidth="1"/>
    <col min="14852" max="14852" width="8.54296875" style="81" customWidth="1"/>
    <col min="14853" max="14853" width="2.54296875" style="81" customWidth="1"/>
    <col min="14854" max="14854" width="9.54296875" style="81" customWidth="1"/>
    <col min="14855" max="14855" width="8.54296875" style="81" customWidth="1"/>
    <col min="14856" max="14856" width="2.54296875" style="81" customWidth="1"/>
    <col min="14857" max="14857" width="9.54296875" style="81" customWidth="1"/>
    <col min="14858" max="14858" width="8.54296875" style="81" customWidth="1"/>
    <col min="14859" max="14859" width="2.81640625" style="81" customWidth="1"/>
    <col min="14860" max="14860" width="9.453125" style="81" customWidth="1"/>
    <col min="14861" max="14861" width="9.54296875" style="81" customWidth="1"/>
    <col min="14862" max="14862" width="3.54296875" style="81" customWidth="1"/>
    <col min="14863" max="15104" width="8.81640625" style="81"/>
    <col min="15105" max="15105" width="30.81640625" style="81" customWidth="1"/>
    <col min="15106" max="15106" width="2.453125" style="81" customWidth="1"/>
    <col min="15107" max="15107" width="9.54296875" style="81" customWidth="1"/>
    <col min="15108" max="15108" width="8.54296875" style="81" customWidth="1"/>
    <col min="15109" max="15109" width="2.54296875" style="81" customWidth="1"/>
    <col min="15110" max="15110" width="9.54296875" style="81" customWidth="1"/>
    <col min="15111" max="15111" width="8.54296875" style="81" customWidth="1"/>
    <col min="15112" max="15112" width="2.54296875" style="81" customWidth="1"/>
    <col min="15113" max="15113" width="9.54296875" style="81" customWidth="1"/>
    <col min="15114" max="15114" width="8.54296875" style="81" customWidth="1"/>
    <col min="15115" max="15115" width="2.81640625" style="81" customWidth="1"/>
    <col min="15116" max="15116" width="9.453125" style="81" customWidth="1"/>
    <col min="15117" max="15117" width="9.54296875" style="81" customWidth="1"/>
    <col min="15118" max="15118" width="3.54296875" style="81" customWidth="1"/>
    <col min="15119" max="15360" width="8.81640625" style="81"/>
    <col min="15361" max="15361" width="30.81640625" style="81" customWidth="1"/>
    <col min="15362" max="15362" width="2.453125" style="81" customWidth="1"/>
    <col min="15363" max="15363" width="9.54296875" style="81" customWidth="1"/>
    <col min="15364" max="15364" width="8.54296875" style="81" customWidth="1"/>
    <col min="15365" max="15365" width="2.54296875" style="81" customWidth="1"/>
    <col min="15366" max="15366" width="9.54296875" style="81" customWidth="1"/>
    <col min="15367" max="15367" width="8.54296875" style="81" customWidth="1"/>
    <col min="15368" max="15368" width="2.54296875" style="81" customWidth="1"/>
    <col min="15369" max="15369" width="9.54296875" style="81" customWidth="1"/>
    <col min="15370" max="15370" width="8.54296875" style="81" customWidth="1"/>
    <col min="15371" max="15371" width="2.81640625" style="81" customWidth="1"/>
    <col min="15372" max="15372" width="9.453125" style="81" customWidth="1"/>
    <col min="15373" max="15373" width="9.54296875" style="81" customWidth="1"/>
    <col min="15374" max="15374" width="3.54296875" style="81" customWidth="1"/>
    <col min="15375" max="15616" width="8.81640625" style="81"/>
    <col min="15617" max="15617" width="30.81640625" style="81" customWidth="1"/>
    <col min="15618" max="15618" width="2.453125" style="81" customWidth="1"/>
    <col min="15619" max="15619" width="9.54296875" style="81" customWidth="1"/>
    <col min="15620" max="15620" width="8.54296875" style="81" customWidth="1"/>
    <col min="15621" max="15621" width="2.54296875" style="81" customWidth="1"/>
    <col min="15622" max="15622" width="9.54296875" style="81" customWidth="1"/>
    <col min="15623" max="15623" width="8.54296875" style="81" customWidth="1"/>
    <col min="15624" max="15624" width="2.54296875" style="81" customWidth="1"/>
    <col min="15625" max="15625" width="9.54296875" style="81" customWidth="1"/>
    <col min="15626" max="15626" width="8.54296875" style="81" customWidth="1"/>
    <col min="15627" max="15627" width="2.81640625" style="81" customWidth="1"/>
    <col min="15628" max="15628" width="9.453125" style="81" customWidth="1"/>
    <col min="15629" max="15629" width="9.54296875" style="81" customWidth="1"/>
    <col min="15630" max="15630" width="3.54296875" style="81" customWidth="1"/>
    <col min="15631" max="15872" width="8.81640625" style="81"/>
    <col min="15873" max="15873" width="30.81640625" style="81" customWidth="1"/>
    <col min="15874" max="15874" width="2.453125" style="81" customWidth="1"/>
    <col min="15875" max="15875" width="9.54296875" style="81" customWidth="1"/>
    <col min="15876" max="15876" width="8.54296875" style="81" customWidth="1"/>
    <col min="15877" max="15877" width="2.54296875" style="81" customWidth="1"/>
    <col min="15878" max="15878" width="9.54296875" style="81" customWidth="1"/>
    <col min="15879" max="15879" width="8.54296875" style="81" customWidth="1"/>
    <col min="15880" max="15880" width="2.54296875" style="81" customWidth="1"/>
    <col min="15881" max="15881" width="9.54296875" style="81" customWidth="1"/>
    <col min="15882" max="15882" width="8.54296875" style="81" customWidth="1"/>
    <col min="15883" max="15883" width="2.81640625" style="81" customWidth="1"/>
    <col min="15884" max="15884" width="9.453125" style="81" customWidth="1"/>
    <col min="15885" max="15885" width="9.54296875" style="81" customWidth="1"/>
    <col min="15886" max="15886" width="3.54296875" style="81" customWidth="1"/>
    <col min="15887" max="16128" width="8.81640625" style="81"/>
    <col min="16129" max="16129" width="30.81640625" style="81" customWidth="1"/>
    <col min="16130" max="16130" width="2.453125" style="81" customWidth="1"/>
    <col min="16131" max="16131" width="9.54296875" style="81" customWidth="1"/>
    <col min="16132" max="16132" width="8.54296875" style="81" customWidth="1"/>
    <col min="16133" max="16133" width="2.54296875" style="81" customWidth="1"/>
    <col min="16134" max="16134" width="9.54296875" style="81" customWidth="1"/>
    <col min="16135" max="16135" width="8.54296875" style="81" customWidth="1"/>
    <col min="16136" max="16136" width="2.54296875" style="81" customWidth="1"/>
    <col min="16137" max="16137" width="9.54296875" style="81" customWidth="1"/>
    <col min="16138" max="16138" width="8.54296875" style="81" customWidth="1"/>
    <col min="16139" max="16139" width="2.81640625" style="81" customWidth="1"/>
    <col min="16140" max="16140" width="9.453125" style="81" customWidth="1"/>
    <col min="16141" max="16141" width="9.54296875" style="81" customWidth="1"/>
    <col min="16142" max="16142" width="3.54296875" style="81" customWidth="1"/>
    <col min="16143" max="16384" width="8.81640625" style="81"/>
  </cols>
  <sheetData>
    <row r="1" spans="1:14">
      <c r="A1" s="90" t="s">
        <v>144</v>
      </c>
    </row>
    <row r="2" spans="1:14">
      <c r="A2" s="90" t="s">
        <v>145</v>
      </c>
    </row>
    <row r="3" spans="1:14" ht="7" customHeight="1"/>
    <row r="4" spans="1:14">
      <c r="A4" s="14" t="s">
        <v>1975</v>
      </c>
    </row>
    <row r="5" spans="1:14" ht="7.5" customHeight="1" thickBot="1"/>
    <row r="6" spans="1:14" ht="7" customHeight="1">
      <c r="A6" s="92"/>
      <c r="B6" s="83"/>
      <c r="C6" s="99"/>
      <c r="D6" s="92"/>
      <c r="E6" s="92"/>
      <c r="F6" s="99"/>
      <c r="G6" s="99"/>
      <c r="H6" s="99"/>
      <c r="I6" s="99"/>
      <c r="J6" s="99"/>
      <c r="K6" s="99"/>
      <c r="L6" s="99"/>
      <c r="M6" s="99"/>
    </row>
    <row r="7" spans="1:14" ht="15">
      <c r="C7" s="1086" t="s">
        <v>146</v>
      </c>
      <c r="D7" s="1086"/>
      <c r="E7" s="1086"/>
      <c r="F7" s="1086"/>
      <c r="G7" s="1086"/>
      <c r="H7" s="1086"/>
      <c r="I7" s="1086"/>
      <c r="J7" s="1086"/>
      <c r="K7" s="1086"/>
      <c r="L7" s="1086"/>
      <c r="M7" s="1086"/>
      <c r="N7" s="16"/>
    </row>
    <row r="8" spans="1:14" ht="13">
      <c r="A8" s="17" t="s">
        <v>147</v>
      </c>
      <c r="C8" s="1087" t="s">
        <v>148</v>
      </c>
      <c r="D8" s="1087"/>
      <c r="F8" s="18" t="s">
        <v>149</v>
      </c>
      <c r="G8" s="783"/>
      <c r="H8" s="19"/>
      <c r="I8" s="18" t="s">
        <v>150</v>
      </c>
      <c r="J8" s="783"/>
      <c r="K8" s="19"/>
      <c r="L8" s="18" t="s">
        <v>151</v>
      </c>
      <c r="M8" s="783"/>
      <c r="N8" s="16"/>
    </row>
    <row r="9" spans="1:14" ht="13">
      <c r="C9" s="20" t="s">
        <v>152</v>
      </c>
      <c r="D9" s="21" t="s">
        <v>153</v>
      </c>
      <c r="F9" s="21" t="s">
        <v>152</v>
      </c>
      <c r="G9" s="21" t="s">
        <v>153</v>
      </c>
      <c r="I9" s="21" t="s">
        <v>152</v>
      </c>
      <c r="J9" s="21" t="s">
        <v>153</v>
      </c>
      <c r="L9" s="21" t="s">
        <v>152</v>
      </c>
      <c r="M9" s="21" t="s">
        <v>153</v>
      </c>
      <c r="N9" s="22"/>
    </row>
    <row r="10" spans="1:14" ht="7" customHeight="1" thickBot="1">
      <c r="A10" s="97"/>
      <c r="B10" s="86"/>
      <c r="C10" s="102"/>
      <c r="D10" s="97"/>
      <c r="E10" s="97"/>
      <c r="F10" s="102"/>
      <c r="G10" s="102"/>
      <c r="H10" s="102"/>
      <c r="I10" s="102"/>
      <c r="J10" s="102"/>
      <c r="K10" s="102"/>
      <c r="L10" s="102"/>
      <c r="M10" s="102"/>
    </row>
    <row r="11" spans="1:14" ht="7" customHeight="1"/>
    <row r="12" spans="1:14" ht="13">
      <c r="A12" s="17" t="s">
        <v>148</v>
      </c>
      <c r="C12" s="91">
        <f>IF($A12&lt;&gt;0,F12+I12+L12,"")</f>
        <v>721.25</v>
      </c>
      <c r="D12" s="104">
        <f>IF($A12&lt;&gt;0,G12+J12+M12,"")</f>
        <v>100</v>
      </c>
      <c r="F12" s="91">
        <f>SUM(F15+F55)</f>
        <v>64.5</v>
      </c>
      <c r="G12" s="91">
        <f>IF($A12&lt;&gt;0,F12/$C12*100,"")</f>
        <v>8.9428076256499143</v>
      </c>
      <c r="I12" s="91">
        <f>SUM(I15+I55)</f>
        <v>40.25</v>
      </c>
      <c r="J12" s="91">
        <f>IF($A12&lt;&gt;0,I12/$C12*100,"")</f>
        <v>5.5805892547660312</v>
      </c>
      <c r="L12" s="91">
        <f>SUM(L15+L55)</f>
        <v>616.5</v>
      </c>
      <c r="M12" s="91">
        <f>IF($A12&lt;&gt;0,L12/$C12*100,"")</f>
        <v>85.476603119584055</v>
      </c>
    </row>
    <row r="13" spans="1:14" hidden="1">
      <c r="A13" s="90" t="s">
        <v>310</v>
      </c>
      <c r="C13" s="91">
        <f t="shared" ref="C13:D56" si="0">IF($A13&lt;&gt;0,F13+I13+L13,"")</f>
        <v>0</v>
      </c>
      <c r="D13" s="104" t="e">
        <f t="shared" si="0"/>
        <v>#DIV/0!</v>
      </c>
      <c r="F13" s="91">
        <v>0</v>
      </c>
      <c r="G13" s="91" t="e">
        <f t="shared" ref="G13:G56" si="1">IF($A13&lt;&gt;0,F13/$C13*100,"")</f>
        <v>#DIV/0!</v>
      </c>
      <c r="I13" s="91">
        <v>0</v>
      </c>
      <c r="J13" s="91" t="e">
        <f t="shared" ref="J13:J56" si="2">IF($A13&lt;&gt;0,I13/$C13*100,"")</f>
        <v>#DIV/0!</v>
      </c>
      <c r="L13" s="91">
        <v>0</v>
      </c>
      <c r="M13" s="91" t="e">
        <f t="shared" ref="M13:M56" si="3">IF($A13&lt;&gt;0,L13/$C13*100,"")</f>
        <v>#DIV/0!</v>
      </c>
    </row>
    <row r="14" spans="1:14" ht="7" customHeight="1">
      <c r="C14" s="91" t="str">
        <f t="shared" si="0"/>
        <v/>
      </c>
      <c r="D14" s="104" t="str">
        <f t="shared" si="0"/>
        <v/>
      </c>
      <c r="G14" s="91" t="str">
        <f t="shared" si="1"/>
        <v/>
      </c>
      <c r="J14" s="91" t="str">
        <f t="shared" si="2"/>
        <v/>
      </c>
      <c r="L14" s="91" t="s">
        <v>154</v>
      </c>
      <c r="M14" s="91" t="str">
        <f t="shared" si="3"/>
        <v/>
      </c>
    </row>
    <row r="15" spans="1:14" ht="13">
      <c r="A15" s="17" t="s">
        <v>82</v>
      </c>
      <c r="C15" s="91">
        <f t="shared" si="0"/>
        <v>720.25</v>
      </c>
      <c r="D15" s="104">
        <f t="shared" si="0"/>
        <v>100</v>
      </c>
      <c r="F15" s="91">
        <f>SUM(F21+F29+F41+F17+F19)</f>
        <v>63.5</v>
      </c>
      <c r="G15" s="91">
        <f t="shared" si="1"/>
        <v>8.8163832002776825</v>
      </c>
      <c r="I15" s="91">
        <f>SUM(I21+I29+I41+I17+I19)</f>
        <v>40.25</v>
      </c>
      <c r="J15" s="91">
        <f t="shared" si="2"/>
        <v>5.5883373828531759</v>
      </c>
      <c r="L15" s="91">
        <f>SUM(L21+L29+L41+L17+L19)</f>
        <v>616.5</v>
      </c>
      <c r="M15" s="91">
        <f t="shared" si="3"/>
        <v>85.595279416869147</v>
      </c>
    </row>
    <row r="16" spans="1:14" ht="7" customHeight="1">
      <c r="C16" s="91" t="str">
        <f t="shared" si="0"/>
        <v/>
      </c>
      <c r="D16" s="104" t="str">
        <f t="shared" si="0"/>
        <v/>
      </c>
      <c r="G16" s="91" t="str">
        <f t="shared" si="1"/>
        <v/>
      </c>
      <c r="J16" s="91" t="str">
        <f t="shared" si="2"/>
        <v/>
      </c>
      <c r="L16" s="91" t="s">
        <v>154</v>
      </c>
      <c r="M16" s="91" t="str">
        <f t="shared" si="3"/>
        <v/>
      </c>
    </row>
    <row r="17" spans="1:13">
      <c r="A17" s="90" t="s">
        <v>311</v>
      </c>
      <c r="C17" s="91">
        <f t="shared" si="0"/>
        <v>56.25</v>
      </c>
      <c r="D17" s="104">
        <f t="shared" si="0"/>
        <v>100</v>
      </c>
      <c r="F17" s="91">
        <v>8.5</v>
      </c>
      <c r="G17" s="91">
        <f t="shared" si="1"/>
        <v>15.111111111111111</v>
      </c>
      <c r="I17" s="91">
        <v>0</v>
      </c>
      <c r="J17" s="91">
        <f t="shared" si="2"/>
        <v>0</v>
      </c>
      <c r="L17" s="91">
        <v>47.75</v>
      </c>
      <c r="M17" s="91">
        <f t="shared" si="3"/>
        <v>84.888888888888886</v>
      </c>
    </row>
    <row r="18" spans="1:13">
      <c r="C18" s="91" t="str">
        <f t="shared" si="0"/>
        <v/>
      </c>
      <c r="D18" s="104" t="str">
        <f t="shared" si="0"/>
        <v/>
      </c>
      <c r="G18" s="91" t="str">
        <f t="shared" si="1"/>
        <v/>
      </c>
      <c r="J18" s="91" t="str">
        <f t="shared" si="2"/>
        <v/>
      </c>
      <c r="L18" s="91" t="s">
        <v>154</v>
      </c>
      <c r="M18" s="91" t="str">
        <f t="shared" si="3"/>
        <v/>
      </c>
    </row>
    <row r="19" spans="1:13">
      <c r="A19" s="90" t="s">
        <v>312</v>
      </c>
      <c r="C19" s="91">
        <f t="shared" si="0"/>
        <v>27</v>
      </c>
      <c r="D19" s="104">
        <f t="shared" si="0"/>
        <v>100</v>
      </c>
      <c r="F19" s="91">
        <v>1</v>
      </c>
      <c r="G19" s="91">
        <f t="shared" si="1"/>
        <v>3.7037037037037033</v>
      </c>
      <c r="I19" s="91">
        <v>0</v>
      </c>
      <c r="J19" s="91">
        <f t="shared" si="2"/>
        <v>0</v>
      </c>
      <c r="L19" s="91">
        <v>26</v>
      </c>
      <c r="M19" s="91">
        <f t="shared" si="3"/>
        <v>96.296296296296291</v>
      </c>
    </row>
    <row r="20" spans="1:13">
      <c r="C20" s="91" t="str">
        <f t="shared" si="0"/>
        <v/>
      </c>
      <c r="D20" s="104" t="str">
        <f t="shared" si="0"/>
        <v/>
      </c>
      <c r="G20" s="91" t="str">
        <f t="shared" si="1"/>
        <v/>
      </c>
      <c r="J20" s="91" t="str">
        <f t="shared" si="2"/>
        <v/>
      </c>
      <c r="L20" s="91" t="s">
        <v>154</v>
      </c>
      <c r="M20" s="91" t="str">
        <f t="shared" si="3"/>
        <v/>
      </c>
    </row>
    <row r="21" spans="1:13">
      <c r="A21" s="90" t="s">
        <v>313</v>
      </c>
      <c r="C21" s="91">
        <f t="shared" si="0"/>
        <v>190.625</v>
      </c>
      <c r="D21" s="104">
        <f t="shared" si="0"/>
        <v>100</v>
      </c>
      <c r="F21" s="91">
        <f>SUM(F23:F27)</f>
        <v>16</v>
      </c>
      <c r="G21" s="91">
        <f t="shared" si="1"/>
        <v>8.3934426229508201</v>
      </c>
      <c r="I21" s="91">
        <f>SUM(I23:I27)</f>
        <v>36.75</v>
      </c>
      <c r="J21" s="91">
        <f t="shared" si="2"/>
        <v>19.278688524590166</v>
      </c>
      <c r="L21" s="91">
        <f>SUM(L23:L27)</f>
        <v>137.875</v>
      </c>
      <c r="M21" s="91">
        <f t="shared" si="3"/>
        <v>72.327868852459019</v>
      </c>
    </row>
    <row r="22" spans="1:13">
      <c r="C22" s="91" t="str">
        <f t="shared" si="0"/>
        <v/>
      </c>
      <c r="D22" s="104" t="str">
        <f t="shared" si="0"/>
        <v/>
      </c>
      <c r="G22" s="91" t="str">
        <f t="shared" si="1"/>
        <v/>
      </c>
      <c r="J22" s="91" t="str">
        <f t="shared" si="2"/>
        <v/>
      </c>
      <c r="L22" s="91" t="s">
        <v>154</v>
      </c>
      <c r="M22" s="91" t="str">
        <f t="shared" si="3"/>
        <v/>
      </c>
    </row>
    <row r="23" spans="1:13">
      <c r="A23" s="26" t="s">
        <v>314</v>
      </c>
      <c r="C23" s="91">
        <f t="shared" si="0"/>
        <v>21.25</v>
      </c>
      <c r="D23" s="104">
        <f t="shared" si="0"/>
        <v>100</v>
      </c>
      <c r="F23" s="91">
        <v>1</v>
      </c>
      <c r="G23" s="91">
        <f t="shared" si="1"/>
        <v>4.7058823529411766</v>
      </c>
      <c r="I23" s="91">
        <v>1</v>
      </c>
      <c r="J23" s="91">
        <f t="shared" si="2"/>
        <v>4.7058823529411766</v>
      </c>
      <c r="L23" s="91">
        <v>19.25</v>
      </c>
      <c r="M23" s="91">
        <f t="shared" si="3"/>
        <v>90.588235294117652</v>
      </c>
    </row>
    <row r="24" spans="1:13">
      <c r="A24" s="26" t="s">
        <v>315</v>
      </c>
      <c r="C24" s="91">
        <f t="shared" si="0"/>
        <v>49.25</v>
      </c>
      <c r="D24" s="104">
        <f t="shared" si="0"/>
        <v>100</v>
      </c>
      <c r="F24" s="91">
        <v>5.5</v>
      </c>
      <c r="G24" s="91">
        <f t="shared" si="1"/>
        <v>11.167512690355331</v>
      </c>
      <c r="I24" s="91">
        <v>14.5</v>
      </c>
      <c r="J24" s="91">
        <f t="shared" si="2"/>
        <v>29.441624365482234</v>
      </c>
      <c r="L24" s="91">
        <v>29.25</v>
      </c>
      <c r="M24" s="91">
        <f t="shared" si="3"/>
        <v>59.390862944162436</v>
      </c>
    </row>
    <row r="25" spans="1:13">
      <c r="A25" s="26" t="s">
        <v>316</v>
      </c>
      <c r="C25" s="91">
        <f t="shared" si="0"/>
        <v>75.5</v>
      </c>
      <c r="D25" s="104">
        <f t="shared" si="0"/>
        <v>100</v>
      </c>
      <c r="F25" s="91">
        <v>7</v>
      </c>
      <c r="G25" s="91">
        <f t="shared" si="1"/>
        <v>9.2715231788079464</v>
      </c>
      <c r="I25" s="91">
        <v>21.25</v>
      </c>
      <c r="J25" s="91">
        <f t="shared" si="2"/>
        <v>28.14569536423841</v>
      </c>
      <c r="L25" s="91">
        <v>47.25</v>
      </c>
      <c r="M25" s="91">
        <f t="shared" si="3"/>
        <v>62.58278145695364</v>
      </c>
    </row>
    <row r="26" spans="1:13">
      <c r="A26" s="26" t="s">
        <v>317</v>
      </c>
      <c r="C26" s="91">
        <f t="shared" si="0"/>
        <v>11.5</v>
      </c>
      <c r="D26" s="104">
        <f t="shared" si="0"/>
        <v>100</v>
      </c>
      <c r="F26" s="91">
        <v>1.5</v>
      </c>
      <c r="G26" s="91">
        <f t="shared" si="1"/>
        <v>13.043478260869565</v>
      </c>
      <c r="I26" s="91">
        <v>0</v>
      </c>
      <c r="J26" s="91">
        <f t="shared" si="2"/>
        <v>0</v>
      </c>
      <c r="L26" s="91">
        <v>10</v>
      </c>
      <c r="M26" s="91">
        <f t="shared" si="3"/>
        <v>86.956521739130437</v>
      </c>
    </row>
    <row r="27" spans="1:13">
      <c r="A27" s="26" t="s">
        <v>318</v>
      </c>
      <c r="C27" s="91">
        <f t="shared" si="0"/>
        <v>33.125</v>
      </c>
      <c r="D27" s="104">
        <f t="shared" si="0"/>
        <v>100</v>
      </c>
      <c r="F27" s="91">
        <v>1</v>
      </c>
      <c r="G27" s="91">
        <f t="shared" si="1"/>
        <v>3.0188679245283021</v>
      </c>
      <c r="I27" s="91">
        <v>0</v>
      </c>
      <c r="J27" s="91">
        <f t="shared" si="2"/>
        <v>0</v>
      </c>
      <c r="L27" s="91">
        <v>32.125</v>
      </c>
      <c r="M27" s="91">
        <f t="shared" si="3"/>
        <v>96.981132075471692</v>
      </c>
    </row>
    <row r="28" spans="1:13">
      <c r="A28" s="14"/>
      <c r="C28" s="91" t="str">
        <f t="shared" si="0"/>
        <v/>
      </c>
      <c r="D28" s="104" t="str">
        <f t="shared" si="0"/>
        <v/>
      </c>
      <c r="G28" s="91" t="str">
        <f t="shared" si="1"/>
        <v/>
      </c>
      <c r="J28" s="91" t="str">
        <f t="shared" si="2"/>
        <v/>
      </c>
      <c r="L28" s="91" t="s">
        <v>154</v>
      </c>
      <c r="M28" s="91" t="str">
        <f t="shared" si="3"/>
        <v/>
      </c>
    </row>
    <row r="29" spans="1:13">
      <c r="A29" s="14" t="s">
        <v>319</v>
      </c>
      <c r="C29" s="91">
        <f t="shared" si="0"/>
        <v>153</v>
      </c>
      <c r="D29" s="104">
        <f t="shared" si="0"/>
        <v>100</v>
      </c>
      <c r="F29" s="91">
        <f>SUM(F31:F39)</f>
        <v>10.75</v>
      </c>
      <c r="G29" s="91">
        <f t="shared" si="1"/>
        <v>7.0261437908496731</v>
      </c>
      <c r="I29" s="91">
        <f>SUM(I31:I39)</f>
        <v>2.5</v>
      </c>
      <c r="J29" s="91">
        <f t="shared" si="2"/>
        <v>1.6339869281045754</v>
      </c>
      <c r="L29" s="91">
        <f>SUM(L31:L39)</f>
        <v>139.75</v>
      </c>
      <c r="M29" s="91">
        <f t="shared" si="3"/>
        <v>91.33986928104575</v>
      </c>
    </row>
    <row r="30" spans="1:13">
      <c r="A30" s="14"/>
      <c r="C30" s="91" t="str">
        <f t="shared" si="0"/>
        <v/>
      </c>
      <c r="D30" s="104" t="str">
        <f t="shared" si="0"/>
        <v/>
      </c>
      <c r="G30" s="91" t="str">
        <f t="shared" si="1"/>
        <v/>
      </c>
      <c r="J30" s="91" t="str">
        <f t="shared" si="2"/>
        <v/>
      </c>
      <c r="L30" s="91" t="s">
        <v>154</v>
      </c>
      <c r="M30" s="91" t="str">
        <f t="shared" si="3"/>
        <v/>
      </c>
    </row>
    <row r="31" spans="1:13">
      <c r="A31" s="26" t="s">
        <v>320</v>
      </c>
      <c r="C31" s="91">
        <f t="shared" si="0"/>
        <v>5</v>
      </c>
      <c r="D31" s="104">
        <f t="shared" si="0"/>
        <v>100</v>
      </c>
      <c r="F31" s="91">
        <v>1</v>
      </c>
      <c r="G31" s="91">
        <f t="shared" si="1"/>
        <v>20</v>
      </c>
      <c r="I31" s="91">
        <v>0</v>
      </c>
      <c r="J31" s="91">
        <f t="shared" si="2"/>
        <v>0</v>
      </c>
      <c r="L31" s="91">
        <v>4</v>
      </c>
      <c r="M31" s="91">
        <f t="shared" si="3"/>
        <v>80</v>
      </c>
    </row>
    <row r="32" spans="1:13">
      <c r="A32" s="26" t="s">
        <v>321</v>
      </c>
      <c r="C32" s="91">
        <f t="shared" si="0"/>
        <v>17</v>
      </c>
      <c r="D32" s="104">
        <f t="shared" si="0"/>
        <v>99.999999999999986</v>
      </c>
      <c r="F32" s="91">
        <v>1</v>
      </c>
      <c r="G32" s="91">
        <f t="shared" si="1"/>
        <v>5.8823529411764701</v>
      </c>
      <c r="I32" s="91">
        <v>0</v>
      </c>
      <c r="J32" s="91">
        <f t="shared" si="2"/>
        <v>0</v>
      </c>
      <c r="L32" s="91">
        <v>16</v>
      </c>
      <c r="M32" s="91">
        <f t="shared" si="3"/>
        <v>94.117647058823522</v>
      </c>
    </row>
    <row r="33" spans="1:13">
      <c r="A33" s="26" t="s">
        <v>322</v>
      </c>
      <c r="C33" s="91">
        <f t="shared" si="0"/>
        <v>6</v>
      </c>
      <c r="D33" s="104">
        <f t="shared" si="0"/>
        <v>100</v>
      </c>
      <c r="F33" s="91">
        <v>1</v>
      </c>
      <c r="G33" s="91">
        <f t="shared" si="1"/>
        <v>16.666666666666664</v>
      </c>
      <c r="I33" s="91">
        <v>0</v>
      </c>
      <c r="J33" s="91">
        <f t="shared" si="2"/>
        <v>0</v>
      </c>
      <c r="L33" s="91">
        <v>5</v>
      </c>
      <c r="M33" s="91">
        <f t="shared" si="3"/>
        <v>83.333333333333343</v>
      </c>
    </row>
    <row r="34" spans="1:13">
      <c r="A34" s="26" t="s">
        <v>323</v>
      </c>
      <c r="C34" s="91">
        <f t="shared" si="0"/>
        <v>20.5</v>
      </c>
      <c r="D34" s="104">
        <f t="shared" si="0"/>
        <v>100</v>
      </c>
      <c r="F34" s="91">
        <v>1</v>
      </c>
      <c r="G34" s="91">
        <f t="shared" si="1"/>
        <v>4.8780487804878048</v>
      </c>
      <c r="I34" s="91">
        <v>0</v>
      </c>
      <c r="J34" s="91">
        <f t="shared" si="2"/>
        <v>0</v>
      </c>
      <c r="L34" s="91">
        <v>19.5</v>
      </c>
      <c r="M34" s="91">
        <f t="shared" si="3"/>
        <v>95.121951219512198</v>
      </c>
    </row>
    <row r="35" spans="1:13">
      <c r="A35" s="26" t="s">
        <v>324</v>
      </c>
      <c r="C35" s="91">
        <f t="shared" si="0"/>
        <v>18.25</v>
      </c>
      <c r="D35" s="104">
        <f t="shared" si="0"/>
        <v>100</v>
      </c>
      <c r="F35" s="91">
        <v>2.25</v>
      </c>
      <c r="G35" s="91">
        <f t="shared" si="1"/>
        <v>12.328767123287671</v>
      </c>
      <c r="I35" s="91">
        <v>0</v>
      </c>
      <c r="J35" s="91">
        <f t="shared" si="2"/>
        <v>0</v>
      </c>
      <c r="L35" s="91">
        <v>16</v>
      </c>
      <c r="M35" s="91">
        <f t="shared" si="3"/>
        <v>87.671232876712324</v>
      </c>
    </row>
    <row r="36" spans="1:13">
      <c r="A36" s="26" t="s">
        <v>325</v>
      </c>
      <c r="C36" s="91">
        <f t="shared" si="0"/>
        <v>35</v>
      </c>
      <c r="D36" s="104">
        <f t="shared" si="0"/>
        <v>100</v>
      </c>
      <c r="F36" s="91">
        <v>1</v>
      </c>
      <c r="G36" s="91">
        <f t="shared" si="1"/>
        <v>2.8571428571428572</v>
      </c>
      <c r="I36" s="91">
        <v>0</v>
      </c>
      <c r="J36" s="91">
        <f t="shared" si="2"/>
        <v>0</v>
      </c>
      <c r="L36" s="91">
        <v>34</v>
      </c>
      <c r="M36" s="91">
        <f t="shared" si="3"/>
        <v>97.142857142857139</v>
      </c>
    </row>
    <row r="37" spans="1:13">
      <c r="A37" s="26" t="s">
        <v>326</v>
      </c>
      <c r="C37" s="91">
        <f t="shared" si="0"/>
        <v>20.25</v>
      </c>
      <c r="D37" s="104">
        <f t="shared" si="0"/>
        <v>100</v>
      </c>
      <c r="F37" s="91">
        <v>1</v>
      </c>
      <c r="G37" s="91">
        <f t="shared" si="1"/>
        <v>4.9382716049382713</v>
      </c>
      <c r="I37" s="91">
        <v>1</v>
      </c>
      <c r="J37" s="91">
        <f t="shared" si="2"/>
        <v>4.9382716049382713</v>
      </c>
      <c r="L37" s="91">
        <v>18.25</v>
      </c>
      <c r="M37" s="91">
        <f t="shared" si="3"/>
        <v>90.123456790123456</v>
      </c>
    </row>
    <row r="38" spans="1:13">
      <c r="A38" s="26" t="s">
        <v>327</v>
      </c>
      <c r="C38" s="91">
        <f t="shared" si="0"/>
        <v>15</v>
      </c>
      <c r="D38" s="104">
        <f t="shared" si="0"/>
        <v>100</v>
      </c>
      <c r="F38" s="91">
        <v>1.5</v>
      </c>
      <c r="G38" s="91">
        <f t="shared" si="1"/>
        <v>10</v>
      </c>
      <c r="I38" s="91">
        <v>1.5</v>
      </c>
      <c r="J38" s="91">
        <f t="shared" si="2"/>
        <v>10</v>
      </c>
      <c r="L38" s="91">
        <v>12</v>
      </c>
      <c r="M38" s="91">
        <f t="shared" si="3"/>
        <v>80</v>
      </c>
    </row>
    <row r="39" spans="1:13">
      <c r="A39" s="26" t="s">
        <v>328</v>
      </c>
      <c r="C39" s="91">
        <f t="shared" si="0"/>
        <v>16</v>
      </c>
      <c r="D39" s="104">
        <f t="shared" si="0"/>
        <v>100</v>
      </c>
      <c r="F39" s="91">
        <v>1</v>
      </c>
      <c r="G39" s="91">
        <f t="shared" si="1"/>
        <v>6.25</v>
      </c>
      <c r="I39" s="91">
        <v>0</v>
      </c>
      <c r="J39" s="91">
        <f t="shared" si="2"/>
        <v>0</v>
      </c>
      <c r="L39" s="91">
        <v>15</v>
      </c>
      <c r="M39" s="91">
        <f t="shared" si="3"/>
        <v>93.75</v>
      </c>
    </row>
    <row r="40" spans="1:13">
      <c r="C40" s="91" t="str">
        <f t="shared" si="0"/>
        <v/>
      </c>
      <c r="D40" s="104" t="str">
        <f t="shared" si="0"/>
        <v/>
      </c>
      <c r="G40" s="91" t="str">
        <f t="shared" si="1"/>
        <v/>
      </c>
      <c r="J40" s="91" t="str">
        <f t="shared" si="2"/>
        <v/>
      </c>
      <c r="L40" s="91" t="s">
        <v>154</v>
      </c>
      <c r="M40" s="91" t="str">
        <f t="shared" si="3"/>
        <v/>
      </c>
    </row>
    <row r="41" spans="1:13">
      <c r="A41" s="90" t="s">
        <v>329</v>
      </c>
      <c r="C41" s="91">
        <f t="shared" si="0"/>
        <v>293.375</v>
      </c>
      <c r="D41" s="104">
        <f t="shared" si="0"/>
        <v>100</v>
      </c>
      <c r="F41" s="91">
        <f>SUM(F43:F53)</f>
        <v>27.25</v>
      </c>
      <c r="G41" s="91">
        <f t="shared" si="1"/>
        <v>9.2884533446953554</v>
      </c>
      <c r="I41" s="91">
        <f>SUM(I43:I53)</f>
        <v>1</v>
      </c>
      <c r="J41" s="91">
        <f t="shared" si="2"/>
        <v>0.34086067319982954</v>
      </c>
      <c r="L41" s="91">
        <f>SUM(L43:L53)</f>
        <v>265.125</v>
      </c>
      <c r="M41" s="91">
        <f t="shared" si="3"/>
        <v>90.370685982104817</v>
      </c>
    </row>
    <row r="42" spans="1:13">
      <c r="C42" s="91" t="str">
        <f t="shared" si="0"/>
        <v/>
      </c>
      <c r="D42" s="104" t="str">
        <f t="shared" si="0"/>
        <v/>
      </c>
      <c r="G42" s="91" t="str">
        <f t="shared" si="1"/>
        <v/>
      </c>
      <c r="J42" s="91" t="str">
        <f t="shared" si="2"/>
        <v/>
      </c>
      <c r="L42" s="91" t="s">
        <v>154</v>
      </c>
      <c r="M42" s="91" t="str">
        <f t="shared" si="3"/>
        <v/>
      </c>
    </row>
    <row r="43" spans="1:13">
      <c r="A43" s="90" t="s">
        <v>330</v>
      </c>
      <c r="C43" s="91">
        <f t="shared" si="0"/>
        <v>32.5</v>
      </c>
      <c r="D43" s="104">
        <f t="shared" si="0"/>
        <v>100</v>
      </c>
      <c r="F43" s="91">
        <v>0</v>
      </c>
      <c r="G43" s="91">
        <f t="shared" si="1"/>
        <v>0</v>
      </c>
      <c r="I43" s="91">
        <v>0</v>
      </c>
      <c r="J43" s="91">
        <f t="shared" si="2"/>
        <v>0</v>
      </c>
      <c r="L43" s="91">
        <v>32.5</v>
      </c>
      <c r="M43" s="91">
        <f t="shared" si="3"/>
        <v>100</v>
      </c>
    </row>
    <row r="44" spans="1:13">
      <c r="A44" s="90" t="s">
        <v>331</v>
      </c>
      <c r="C44" s="91">
        <f t="shared" si="0"/>
        <v>35</v>
      </c>
      <c r="D44" s="104">
        <f t="shared" si="0"/>
        <v>100</v>
      </c>
      <c r="F44" s="91">
        <v>0</v>
      </c>
      <c r="G44" s="91">
        <f t="shared" si="1"/>
        <v>0</v>
      </c>
      <c r="I44" s="91">
        <v>0</v>
      </c>
      <c r="J44" s="91">
        <f t="shared" si="2"/>
        <v>0</v>
      </c>
      <c r="L44" s="91">
        <v>35</v>
      </c>
      <c r="M44" s="91">
        <f t="shared" si="3"/>
        <v>100</v>
      </c>
    </row>
    <row r="45" spans="1:13">
      <c r="A45" s="90" t="s">
        <v>332</v>
      </c>
      <c r="C45" s="91">
        <f t="shared" si="0"/>
        <v>17.625</v>
      </c>
      <c r="D45" s="104">
        <f t="shared" si="0"/>
        <v>100</v>
      </c>
      <c r="F45" s="91">
        <v>0</v>
      </c>
      <c r="G45" s="91">
        <f t="shared" si="1"/>
        <v>0</v>
      </c>
      <c r="I45" s="91">
        <v>0</v>
      </c>
      <c r="J45" s="91">
        <f t="shared" si="2"/>
        <v>0</v>
      </c>
      <c r="L45" s="91">
        <v>17.625</v>
      </c>
      <c r="M45" s="91">
        <f t="shared" si="3"/>
        <v>100</v>
      </c>
    </row>
    <row r="46" spans="1:13">
      <c r="A46" s="90" t="s">
        <v>333</v>
      </c>
      <c r="C46" s="91">
        <f t="shared" si="0"/>
        <v>32</v>
      </c>
      <c r="D46" s="104">
        <f t="shared" si="0"/>
        <v>100</v>
      </c>
      <c r="F46" s="91">
        <v>0</v>
      </c>
      <c r="G46" s="91">
        <f t="shared" si="1"/>
        <v>0</v>
      </c>
      <c r="I46" s="91">
        <v>0</v>
      </c>
      <c r="J46" s="91">
        <f t="shared" si="2"/>
        <v>0</v>
      </c>
      <c r="L46" s="91">
        <v>32</v>
      </c>
      <c r="M46" s="91">
        <f t="shared" si="3"/>
        <v>100</v>
      </c>
    </row>
    <row r="47" spans="1:13">
      <c r="A47" s="90" t="s">
        <v>334</v>
      </c>
      <c r="C47" s="91">
        <f t="shared" si="0"/>
        <v>18</v>
      </c>
      <c r="D47" s="104">
        <f t="shared" si="0"/>
        <v>100</v>
      </c>
      <c r="F47" s="91">
        <v>2</v>
      </c>
      <c r="G47" s="91">
        <f t="shared" si="1"/>
        <v>11.111111111111111</v>
      </c>
      <c r="I47" s="91">
        <v>0</v>
      </c>
      <c r="J47" s="91">
        <f t="shared" si="2"/>
        <v>0</v>
      </c>
      <c r="L47" s="91">
        <v>16</v>
      </c>
      <c r="M47" s="91">
        <f t="shared" si="3"/>
        <v>88.888888888888886</v>
      </c>
    </row>
    <row r="48" spans="1:13">
      <c r="A48" s="90" t="s">
        <v>335</v>
      </c>
      <c r="C48" s="91">
        <f t="shared" si="0"/>
        <v>87.5</v>
      </c>
      <c r="D48" s="104">
        <f t="shared" si="0"/>
        <v>100</v>
      </c>
      <c r="F48" s="91">
        <v>0</v>
      </c>
      <c r="G48" s="91">
        <f t="shared" si="1"/>
        <v>0</v>
      </c>
      <c r="I48" s="91">
        <v>0</v>
      </c>
      <c r="J48" s="91">
        <f t="shared" si="2"/>
        <v>0</v>
      </c>
      <c r="L48" s="91">
        <v>87.5</v>
      </c>
      <c r="M48" s="91">
        <f t="shared" si="3"/>
        <v>100</v>
      </c>
    </row>
    <row r="49" spans="1:13">
      <c r="A49" s="90" t="s">
        <v>336</v>
      </c>
      <c r="C49" s="91">
        <f t="shared" si="0"/>
        <v>4.5</v>
      </c>
      <c r="D49" s="104">
        <f t="shared" si="0"/>
        <v>99.999999999999986</v>
      </c>
      <c r="F49" s="91">
        <v>1.5</v>
      </c>
      <c r="G49" s="91">
        <f t="shared" si="1"/>
        <v>33.333333333333329</v>
      </c>
      <c r="I49" s="91">
        <v>0</v>
      </c>
      <c r="J49" s="91">
        <f t="shared" si="2"/>
        <v>0</v>
      </c>
      <c r="L49" s="91">
        <v>3</v>
      </c>
      <c r="M49" s="91">
        <f t="shared" si="3"/>
        <v>66.666666666666657</v>
      </c>
    </row>
    <row r="50" spans="1:13">
      <c r="A50" s="90" t="s">
        <v>337</v>
      </c>
      <c r="C50" s="91">
        <f t="shared" si="0"/>
        <v>11.75</v>
      </c>
      <c r="D50" s="104">
        <f t="shared" si="0"/>
        <v>100</v>
      </c>
      <c r="F50" s="91">
        <v>5.75</v>
      </c>
      <c r="G50" s="91">
        <f t="shared" si="1"/>
        <v>48.936170212765958</v>
      </c>
      <c r="I50" s="91">
        <v>0</v>
      </c>
      <c r="J50" s="91">
        <f t="shared" si="2"/>
        <v>0</v>
      </c>
      <c r="L50" s="91">
        <v>6</v>
      </c>
      <c r="M50" s="91">
        <f t="shared" si="3"/>
        <v>51.063829787234042</v>
      </c>
    </row>
    <row r="51" spans="1:13">
      <c r="A51" s="14" t="s">
        <v>1525</v>
      </c>
      <c r="C51" s="91">
        <f t="shared" si="0"/>
        <v>43.5</v>
      </c>
      <c r="D51" s="104">
        <f t="shared" si="0"/>
        <v>100</v>
      </c>
      <c r="F51" s="91">
        <v>18</v>
      </c>
      <c r="G51" s="91">
        <f t="shared" si="1"/>
        <v>41.379310344827587</v>
      </c>
      <c r="I51" s="91">
        <v>1</v>
      </c>
      <c r="J51" s="91">
        <f t="shared" si="2"/>
        <v>2.2988505747126435</v>
      </c>
      <c r="L51" s="91">
        <v>24.5</v>
      </c>
      <c r="M51" s="91">
        <f t="shared" si="3"/>
        <v>56.321839080459768</v>
      </c>
    </row>
    <row r="52" spans="1:13">
      <c r="A52" s="90" t="s">
        <v>338</v>
      </c>
      <c r="C52" s="91">
        <f t="shared" si="0"/>
        <v>3</v>
      </c>
      <c r="D52" s="104">
        <f t="shared" si="0"/>
        <v>100</v>
      </c>
      <c r="F52" s="91">
        <v>0</v>
      </c>
      <c r="G52" s="91">
        <f t="shared" si="1"/>
        <v>0</v>
      </c>
      <c r="I52" s="91">
        <v>0</v>
      </c>
      <c r="J52" s="91">
        <f t="shared" si="2"/>
        <v>0</v>
      </c>
      <c r="L52" s="91">
        <v>3</v>
      </c>
      <c r="M52" s="91">
        <f t="shared" si="3"/>
        <v>100</v>
      </c>
    </row>
    <row r="53" spans="1:13">
      <c r="A53" s="90" t="s">
        <v>339</v>
      </c>
      <c r="C53" s="91">
        <f t="shared" si="0"/>
        <v>8</v>
      </c>
      <c r="D53" s="104">
        <f t="shared" si="0"/>
        <v>100</v>
      </c>
      <c r="F53" s="91">
        <v>0</v>
      </c>
      <c r="G53" s="91">
        <f t="shared" si="1"/>
        <v>0</v>
      </c>
      <c r="I53" s="91">
        <v>0</v>
      </c>
      <c r="J53" s="91">
        <f t="shared" si="2"/>
        <v>0</v>
      </c>
      <c r="L53" s="91">
        <v>8</v>
      </c>
      <c r="M53" s="91">
        <f t="shared" si="3"/>
        <v>100</v>
      </c>
    </row>
    <row r="54" spans="1:13" ht="7" customHeight="1">
      <c r="C54" s="91" t="str">
        <f t="shared" si="0"/>
        <v/>
      </c>
      <c r="D54" s="104" t="str">
        <f t="shared" si="0"/>
        <v/>
      </c>
      <c r="G54" s="91" t="str">
        <f t="shared" si="1"/>
        <v/>
      </c>
      <c r="J54" s="91" t="str">
        <f t="shared" si="2"/>
        <v/>
      </c>
      <c r="L54" s="91" t="s">
        <v>154</v>
      </c>
      <c r="M54" s="91" t="str">
        <f t="shared" si="3"/>
        <v/>
      </c>
    </row>
    <row r="55" spans="1:13" ht="13">
      <c r="A55" s="17" t="s">
        <v>340</v>
      </c>
      <c r="C55" s="91">
        <f t="shared" si="0"/>
        <v>1</v>
      </c>
      <c r="D55" s="104">
        <f t="shared" si="0"/>
        <v>100</v>
      </c>
      <c r="F55" s="91">
        <f>SUM(F57)</f>
        <v>1</v>
      </c>
      <c r="G55" s="91">
        <f t="shared" si="1"/>
        <v>100</v>
      </c>
      <c r="I55" s="91">
        <f>SUM(I57)</f>
        <v>0</v>
      </c>
      <c r="J55" s="91">
        <f t="shared" si="2"/>
        <v>0</v>
      </c>
      <c r="L55" s="91">
        <f>SUM(L57)</f>
        <v>0</v>
      </c>
      <c r="M55" s="91">
        <f t="shared" si="3"/>
        <v>0</v>
      </c>
    </row>
    <row r="56" spans="1:13" ht="7" customHeight="1">
      <c r="C56" s="91" t="str">
        <f t="shared" si="0"/>
        <v/>
      </c>
      <c r="D56" s="104" t="str">
        <f t="shared" si="0"/>
        <v/>
      </c>
      <c r="G56" s="91" t="str">
        <f t="shared" si="1"/>
        <v/>
      </c>
      <c r="J56" s="91" t="str">
        <f t="shared" si="2"/>
        <v/>
      </c>
      <c r="L56" s="91" t="s">
        <v>154</v>
      </c>
      <c r="M56" s="91" t="str">
        <f t="shared" si="3"/>
        <v/>
      </c>
    </row>
    <row r="57" spans="1:13">
      <c r="A57" s="26" t="s">
        <v>371</v>
      </c>
      <c r="C57" s="91">
        <f>IF($A57&lt;&gt;0,F57+I57+L57,"")</f>
        <v>1</v>
      </c>
      <c r="D57" s="104">
        <f>IF($A57&lt;&gt;0,G57+J57+M57,"")</f>
        <v>100</v>
      </c>
      <c r="F57" s="91">
        <v>1</v>
      </c>
      <c r="G57" s="91">
        <f>IF($A57&lt;&gt;0,F57/$C57*100,"")</f>
        <v>100</v>
      </c>
      <c r="I57" s="91">
        <v>0</v>
      </c>
      <c r="J57" s="91">
        <f>IF($A57&lt;&gt;0,I57/$C57*100,"")</f>
        <v>0</v>
      </c>
      <c r="L57" s="91">
        <v>0</v>
      </c>
      <c r="M57" s="91">
        <f>IF($A57&lt;&gt;0,L57/$C57*100,"")</f>
        <v>0</v>
      </c>
    </row>
    <row r="58" spans="1:13" ht="7" customHeight="1" thickBot="1">
      <c r="A58" s="97"/>
      <c r="B58" s="86"/>
      <c r="C58" s="102"/>
      <c r="D58" s="97"/>
      <c r="E58" s="97"/>
      <c r="F58" s="102"/>
      <c r="G58" s="102"/>
      <c r="H58" s="102"/>
      <c r="I58" s="102"/>
      <c r="J58" s="102"/>
      <c r="K58" s="102"/>
      <c r="L58" s="102"/>
      <c r="M58" s="102"/>
    </row>
    <row r="59" spans="1:13" ht="7" customHeight="1"/>
    <row r="60" spans="1:13" ht="13.5" customHeight="1">
      <c r="A60" s="27" t="s">
        <v>1440</v>
      </c>
    </row>
    <row r="61" spans="1:13" ht="4.5" customHeight="1">
      <c r="A61" s="27" t="s">
        <v>374</v>
      </c>
    </row>
    <row r="62" spans="1:13">
      <c r="A62" s="14" t="s">
        <v>1527</v>
      </c>
    </row>
    <row r="63" spans="1:13">
      <c r="A63" s="90" t="s">
        <v>375</v>
      </c>
    </row>
    <row r="65" spans="1:1">
      <c r="A65" s="117"/>
    </row>
  </sheetData>
  <mergeCells count="2">
    <mergeCell ref="C7:M7"/>
    <mergeCell ref="C8:D8"/>
  </mergeCells>
  <pageMargins left="0.7" right="0.7" top="0.75" bottom="0.75" header="0.3" footer="0.3"/>
  <pageSetup orientation="portrait" horizontalDpi="4294967293" verticalDpi="4294967293"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rgb="FFFFC000"/>
  </sheetPr>
  <dimension ref="B2:K5"/>
  <sheetViews>
    <sheetView workbookViewId="0">
      <selection activeCell="J6" sqref="J6"/>
    </sheetView>
  </sheetViews>
  <sheetFormatPr baseColWidth="10" defaultRowHeight="14.5"/>
  <sheetData>
    <row r="2" spans="2:11" ht="23">
      <c r="J2" s="29"/>
    </row>
    <row r="3" spans="2:11" ht="23">
      <c r="B3" s="33"/>
      <c r="C3" s="33"/>
      <c r="D3" s="33"/>
      <c r="H3" s="30"/>
    </row>
    <row r="4" spans="2:11" ht="23">
      <c r="B4" s="380"/>
      <c r="C4" s="380"/>
      <c r="D4" s="380"/>
      <c r="H4" s="31"/>
      <c r="K4" s="32"/>
    </row>
    <row r="5" spans="2:11">
      <c r="C5" t="s">
        <v>154</v>
      </c>
    </row>
  </sheetData>
  <pageMargins left="0.7" right="0.7" top="0.75" bottom="0.75" header="0.3" footer="0.3"/>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theme="4" tint="-0.249977111117893"/>
  </sheetPr>
  <dimension ref="A1:J57"/>
  <sheetViews>
    <sheetView workbookViewId="0">
      <selection activeCell="A2" sqref="A2"/>
    </sheetView>
  </sheetViews>
  <sheetFormatPr baseColWidth="10" defaultColWidth="8.81640625" defaultRowHeight="15.5"/>
  <cols>
    <col min="1" max="1" width="43.54296875" style="262" customWidth="1"/>
    <col min="2" max="2" width="16.54296875" style="352" customWidth="1"/>
    <col min="3" max="3" width="22.54296875" style="352" customWidth="1"/>
    <col min="4" max="4" width="3.453125" style="180" customWidth="1"/>
    <col min="5" max="5" width="20.54296875" style="352" customWidth="1"/>
    <col min="6" max="6" width="3.54296875" style="352" hidden="1" customWidth="1"/>
    <col min="7" max="7" width="3" customWidth="1"/>
    <col min="8" max="8" width="11.54296875" customWidth="1"/>
    <col min="257" max="257" width="43.54296875" customWidth="1"/>
    <col min="258" max="258" width="16.54296875" customWidth="1"/>
    <col min="259" max="259" width="22.54296875" customWidth="1"/>
    <col min="260" max="260" width="3.453125" customWidth="1"/>
    <col min="261" max="261" width="20.54296875" customWidth="1"/>
    <col min="262" max="262" width="0" hidden="1" customWidth="1"/>
    <col min="263" max="263" width="3" customWidth="1"/>
    <col min="264" max="264" width="11.54296875" customWidth="1"/>
    <col min="513" max="513" width="43.54296875" customWidth="1"/>
    <col min="514" max="514" width="16.54296875" customWidth="1"/>
    <col min="515" max="515" width="22.54296875" customWidth="1"/>
    <col min="516" max="516" width="3.453125" customWidth="1"/>
    <col min="517" max="517" width="20.54296875" customWidth="1"/>
    <col min="518" max="518" width="0" hidden="1" customWidth="1"/>
    <col min="519" max="519" width="3" customWidth="1"/>
    <col min="520" max="520" width="11.54296875" customWidth="1"/>
    <col min="769" max="769" width="43.54296875" customWidth="1"/>
    <col min="770" max="770" width="16.54296875" customWidth="1"/>
    <col min="771" max="771" width="22.54296875" customWidth="1"/>
    <col min="772" max="772" width="3.453125" customWidth="1"/>
    <col min="773" max="773" width="20.54296875" customWidth="1"/>
    <col min="774" max="774" width="0" hidden="1" customWidth="1"/>
    <col min="775" max="775" width="3" customWidth="1"/>
    <col min="776" max="776" width="11.54296875" customWidth="1"/>
    <col min="1025" max="1025" width="43.54296875" customWidth="1"/>
    <col min="1026" max="1026" width="16.54296875" customWidth="1"/>
    <col min="1027" max="1027" width="22.54296875" customWidth="1"/>
    <col min="1028" max="1028" width="3.453125" customWidth="1"/>
    <col min="1029" max="1029" width="20.54296875" customWidth="1"/>
    <col min="1030" max="1030" width="0" hidden="1" customWidth="1"/>
    <col min="1031" max="1031" width="3" customWidth="1"/>
    <col min="1032" max="1032" width="11.54296875" customWidth="1"/>
    <col min="1281" max="1281" width="43.54296875" customWidth="1"/>
    <col min="1282" max="1282" width="16.54296875" customWidth="1"/>
    <col min="1283" max="1283" width="22.54296875" customWidth="1"/>
    <col min="1284" max="1284" width="3.453125" customWidth="1"/>
    <col min="1285" max="1285" width="20.54296875" customWidth="1"/>
    <col min="1286" max="1286" width="0" hidden="1" customWidth="1"/>
    <col min="1287" max="1287" width="3" customWidth="1"/>
    <col min="1288" max="1288" width="11.54296875" customWidth="1"/>
    <col min="1537" max="1537" width="43.54296875" customWidth="1"/>
    <col min="1538" max="1538" width="16.54296875" customWidth="1"/>
    <col min="1539" max="1539" width="22.54296875" customWidth="1"/>
    <col min="1540" max="1540" width="3.453125" customWidth="1"/>
    <col min="1541" max="1541" width="20.54296875" customWidth="1"/>
    <col min="1542" max="1542" width="0" hidden="1" customWidth="1"/>
    <col min="1543" max="1543" width="3" customWidth="1"/>
    <col min="1544" max="1544" width="11.54296875" customWidth="1"/>
    <col min="1793" max="1793" width="43.54296875" customWidth="1"/>
    <col min="1794" max="1794" width="16.54296875" customWidth="1"/>
    <col min="1795" max="1795" width="22.54296875" customWidth="1"/>
    <col min="1796" max="1796" width="3.453125" customWidth="1"/>
    <col min="1797" max="1797" width="20.54296875" customWidth="1"/>
    <col min="1798" max="1798" width="0" hidden="1" customWidth="1"/>
    <col min="1799" max="1799" width="3" customWidth="1"/>
    <col min="1800" max="1800" width="11.54296875" customWidth="1"/>
    <col min="2049" max="2049" width="43.54296875" customWidth="1"/>
    <col min="2050" max="2050" width="16.54296875" customWidth="1"/>
    <col min="2051" max="2051" width="22.54296875" customWidth="1"/>
    <col min="2052" max="2052" width="3.453125" customWidth="1"/>
    <col min="2053" max="2053" width="20.54296875" customWidth="1"/>
    <col min="2054" max="2054" width="0" hidden="1" customWidth="1"/>
    <col min="2055" max="2055" width="3" customWidth="1"/>
    <col min="2056" max="2056" width="11.54296875" customWidth="1"/>
    <col min="2305" max="2305" width="43.54296875" customWidth="1"/>
    <col min="2306" max="2306" width="16.54296875" customWidth="1"/>
    <col min="2307" max="2307" width="22.54296875" customWidth="1"/>
    <col min="2308" max="2308" width="3.453125" customWidth="1"/>
    <col min="2309" max="2309" width="20.54296875" customWidth="1"/>
    <col min="2310" max="2310" width="0" hidden="1" customWidth="1"/>
    <col min="2311" max="2311" width="3" customWidth="1"/>
    <col min="2312" max="2312" width="11.54296875" customWidth="1"/>
    <col min="2561" max="2561" width="43.54296875" customWidth="1"/>
    <col min="2562" max="2562" width="16.54296875" customWidth="1"/>
    <col min="2563" max="2563" width="22.54296875" customWidth="1"/>
    <col min="2564" max="2564" width="3.453125" customWidth="1"/>
    <col min="2565" max="2565" width="20.54296875" customWidth="1"/>
    <col min="2566" max="2566" width="0" hidden="1" customWidth="1"/>
    <col min="2567" max="2567" width="3" customWidth="1"/>
    <col min="2568" max="2568" width="11.54296875" customWidth="1"/>
    <col min="2817" max="2817" width="43.54296875" customWidth="1"/>
    <col min="2818" max="2818" width="16.54296875" customWidth="1"/>
    <col min="2819" max="2819" width="22.54296875" customWidth="1"/>
    <col min="2820" max="2820" width="3.453125" customWidth="1"/>
    <col min="2821" max="2821" width="20.54296875" customWidth="1"/>
    <col min="2822" max="2822" width="0" hidden="1" customWidth="1"/>
    <col min="2823" max="2823" width="3" customWidth="1"/>
    <col min="2824" max="2824" width="11.54296875" customWidth="1"/>
    <col min="3073" max="3073" width="43.54296875" customWidth="1"/>
    <col min="3074" max="3074" width="16.54296875" customWidth="1"/>
    <col min="3075" max="3075" width="22.54296875" customWidth="1"/>
    <col min="3076" max="3076" width="3.453125" customWidth="1"/>
    <col min="3077" max="3077" width="20.54296875" customWidth="1"/>
    <col min="3078" max="3078" width="0" hidden="1" customWidth="1"/>
    <col min="3079" max="3079" width="3" customWidth="1"/>
    <col min="3080" max="3080" width="11.54296875" customWidth="1"/>
    <col min="3329" max="3329" width="43.54296875" customWidth="1"/>
    <col min="3330" max="3330" width="16.54296875" customWidth="1"/>
    <col min="3331" max="3331" width="22.54296875" customWidth="1"/>
    <col min="3332" max="3332" width="3.453125" customWidth="1"/>
    <col min="3333" max="3333" width="20.54296875" customWidth="1"/>
    <col min="3334" max="3334" width="0" hidden="1" customWidth="1"/>
    <col min="3335" max="3335" width="3" customWidth="1"/>
    <col min="3336" max="3336" width="11.54296875" customWidth="1"/>
    <col min="3585" max="3585" width="43.54296875" customWidth="1"/>
    <col min="3586" max="3586" width="16.54296875" customWidth="1"/>
    <col min="3587" max="3587" width="22.54296875" customWidth="1"/>
    <col min="3588" max="3588" width="3.453125" customWidth="1"/>
    <col min="3589" max="3589" width="20.54296875" customWidth="1"/>
    <col min="3590" max="3590" width="0" hidden="1" customWidth="1"/>
    <col min="3591" max="3591" width="3" customWidth="1"/>
    <col min="3592" max="3592" width="11.54296875" customWidth="1"/>
    <col min="3841" max="3841" width="43.54296875" customWidth="1"/>
    <col min="3842" max="3842" width="16.54296875" customWidth="1"/>
    <col min="3843" max="3843" width="22.54296875" customWidth="1"/>
    <col min="3844" max="3844" width="3.453125" customWidth="1"/>
    <col min="3845" max="3845" width="20.54296875" customWidth="1"/>
    <col min="3846" max="3846" width="0" hidden="1" customWidth="1"/>
    <col min="3847" max="3847" width="3" customWidth="1"/>
    <col min="3848" max="3848" width="11.54296875" customWidth="1"/>
    <col min="4097" max="4097" width="43.54296875" customWidth="1"/>
    <col min="4098" max="4098" width="16.54296875" customWidth="1"/>
    <col min="4099" max="4099" width="22.54296875" customWidth="1"/>
    <col min="4100" max="4100" width="3.453125" customWidth="1"/>
    <col min="4101" max="4101" width="20.54296875" customWidth="1"/>
    <col min="4102" max="4102" width="0" hidden="1" customWidth="1"/>
    <col min="4103" max="4103" width="3" customWidth="1"/>
    <col min="4104" max="4104" width="11.54296875" customWidth="1"/>
    <col min="4353" max="4353" width="43.54296875" customWidth="1"/>
    <col min="4354" max="4354" width="16.54296875" customWidth="1"/>
    <col min="4355" max="4355" width="22.54296875" customWidth="1"/>
    <col min="4356" max="4356" width="3.453125" customWidth="1"/>
    <col min="4357" max="4357" width="20.54296875" customWidth="1"/>
    <col min="4358" max="4358" width="0" hidden="1" customWidth="1"/>
    <col min="4359" max="4359" width="3" customWidth="1"/>
    <col min="4360" max="4360" width="11.54296875" customWidth="1"/>
    <col min="4609" max="4609" width="43.54296875" customWidth="1"/>
    <col min="4610" max="4610" width="16.54296875" customWidth="1"/>
    <col min="4611" max="4611" width="22.54296875" customWidth="1"/>
    <col min="4612" max="4612" width="3.453125" customWidth="1"/>
    <col min="4613" max="4613" width="20.54296875" customWidth="1"/>
    <col min="4614" max="4614" width="0" hidden="1" customWidth="1"/>
    <col min="4615" max="4615" width="3" customWidth="1"/>
    <col min="4616" max="4616" width="11.54296875" customWidth="1"/>
    <col min="4865" max="4865" width="43.54296875" customWidth="1"/>
    <col min="4866" max="4866" width="16.54296875" customWidth="1"/>
    <col min="4867" max="4867" width="22.54296875" customWidth="1"/>
    <col min="4868" max="4868" width="3.453125" customWidth="1"/>
    <col min="4869" max="4869" width="20.54296875" customWidth="1"/>
    <col min="4870" max="4870" width="0" hidden="1" customWidth="1"/>
    <col min="4871" max="4871" width="3" customWidth="1"/>
    <col min="4872" max="4872" width="11.54296875" customWidth="1"/>
    <col min="5121" max="5121" width="43.54296875" customWidth="1"/>
    <col min="5122" max="5122" width="16.54296875" customWidth="1"/>
    <col min="5123" max="5123" width="22.54296875" customWidth="1"/>
    <col min="5124" max="5124" width="3.453125" customWidth="1"/>
    <col min="5125" max="5125" width="20.54296875" customWidth="1"/>
    <col min="5126" max="5126" width="0" hidden="1" customWidth="1"/>
    <col min="5127" max="5127" width="3" customWidth="1"/>
    <col min="5128" max="5128" width="11.54296875" customWidth="1"/>
    <col min="5377" max="5377" width="43.54296875" customWidth="1"/>
    <col min="5378" max="5378" width="16.54296875" customWidth="1"/>
    <col min="5379" max="5379" width="22.54296875" customWidth="1"/>
    <col min="5380" max="5380" width="3.453125" customWidth="1"/>
    <col min="5381" max="5381" width="20.54296875" customWidth="1"/>
    <col min="5382" max="5382" width="0" hidden="1" customWidth="1"/>
    <col min="5383" max="5383" width="3" customWidth="1"/>
    <col min="5384" max="5384" width="11.54296875" customWidth="1"/>
    <col min="5633" max="5633" width="43.54296875" customWidth="1"/>
    <col min="5634" max="5634" width="16.54296875" customWidth="1"/>
    <col min="5635" max="5635" width="22.54296875" customWidth="1"/>
    <col min="5636" max="5636" width="3.453125" customWidth="1"/>
    <col min="5637" max="5637" width="20.54296875" customWidth="1"/>
    <col min="5638" max="5638" width="0" hidden="1" customWidth="1"/>
    <col min="5639" max="5639" width="3" customWidth="1"/>
    <col min="5640" max="5640" width="11.54296875" customWidth="1"/>
    <col min="5889" max="5889" width="43.54296875" customWidth="1"/>
    <col min="5890" max="5890" width="16.54296875" customWidth="1"/>
    <col min="5891" max="5891" width="22.54296875" customWidth="1"/>
    <col min="5892" max="5892" width="3.453125" customWidth="1"/>
    <col min="5893" max="5893" width="20.54296875" customWidth="1"/>
    <col min="5894" max="5894" width="0" hidden="1" customWidth="1"/>
    <col min="5895" max="5895" width="3" customWidth="1"/>
    <col min="5896" max="5896" width="11.54296875" customWidth="1"/>
    <col min="6145" max="6145" width="43.54296875" customWidth="1"/>
    <col min="6146" max="6146" width="16.54296875" customWidth="1"/>
    <col min="6147" max="6147" width="22.54296875" customWidth="1"/>
    <col min="6148" max="6148" width="3.453125" customWidth="1"/>
    <col min="6149" max="6149" width="20.54296875" customWidth="1"/>
    <col min="6150" max="6150" width="0" hidden="1" customWidth="1"/>
    <col min="6151" max="6151" width="3" customWidth="1"/>
    <col min="6152" max="6152" width="11.54296875" customWidth="1"/>
    <col min="6401" max="6401" width="43.54296875" customWidth="1"/>
    <col min="6402" max="6402" width="16.54296875" customWidth="1"/>
    <col min="6403" max="6403" width="22.54296875" customWidth="1"/>
    <col min="6404" max="6404" width="3.453125" customWidth="1"/>
    <col min="6405" max="6405" width="20.54296875" customWidth="1"/>
    <col min="6406" max="6406" width="0" hidden="1" customWidth="1"/>
    <col min="6407" max="6407" width="3" customWidth="1"/>
    <col min="6408" max="6408" width="11.54296875" customWidth="1"/>
    <col min="6657" max="6657" width="43.54296875" customWidth="1"/>
    <col min="6658" max="6658" width="16.54296875" customWidth="1"/>
    <col min="6659" max="6659" width="22.54296875" customWidth="1"/>
    <col min="6660" max="6660" width="3.453125" customWidth="1"/>
    <col min="6661" max="6661" width="20.54296875" customWidth="1"/>
    <col min="6662" max="6662" width="0" hidden="1" customWidth="1"/>
    <col min="6663" max="6663" width="3" customWidth="1"/>
    <col min="6664" max="6664" width="11.54296875" customWidth="1"/>
    <col min="6913" max="6913" width="43.54296875" customWidth="1"/>
    <col min="6914" max="6914" width="16.54296875" customWidth="1"/>
    <col min="6915" max="6915" width="22.54296875" customWidth="1"/>
    <col min="6916" max="6916" width="3.453125" customWidth="1"/>
    <col min="6917" max="6917" width="20.54296875" customWidth="1"/>
    <col min="6918" max="6918" width="0" hidden="1" customWidth="1"/>
    <col min="6919" max="6919" width="3" customWidth="1"/>
    <col min="6920" max="6920" width="11.54296875" customWidth="1"/>
    <col min="7169" max="7169" width="43.54296875" customWidth="1"/>
    <col min="7170" max="7170" width="16.54296875" customWidth="1"/>
    <col min="7171" max="7171" width="22.54296875" customWidth="1"/>
    <col min="7172" max="7172" width="3.453125" customWidth="1"/>
    <col min="7173" max="7173" width="20.54296875" customWidth="1"/>
    <col min="7174" max="7174" width="0" hidden="1" customWidth="1"/>
    <col min="7175" max="7175" width="3" customWidth="1"/>
    <col min="7176" max="7176" width="11.54296875" customWidth="1"/>
    <col min="7425" max="7425" width="43.54296875" customWidth="1"/>
    <col min="7426" max="7426" width="16.54296875" customWidth="1"/>
    <col min="7427" max="7427" width="22.54296875" customWidth="1"/>
    <col min="7428" max="7428" width="3.453125" customWidth="1"/>
    <col min="7429" max="7429" width="20.54296875" customWidth="1"/>
    <col min="7430" max="7430" width="0" hidden="1" customWidth="1"/>
    <col min="7431" max="7431" width="3" customWidth="1"/>
    <col min="7432" max="7432" width="11.54296875" customWidth="1"/>
    <col min="7681" max="7681" width="43.54296875" customWidth="1"/>
    <col min="7682" max="7682" width="16.54296875" customWidth="1"/>
    <col min="7683" max="7683" width="22.54296875" customWidth="1"/>
    <col min="7684" max="7684" width="3.453125" customWidth="1"/>
    <col min="7685" max="7685" width="20.54296875" customWidth="1"/>
    <col min="7686" max="7686" width="0" hidden="1" customWidth="1"/>
    <col min="7687" max="7687" width="3" customWidth="1"/>
    <col min="7688" max="7688" width="11.54296875" customWidth="1"/>
    <col min="7937" max="7937" width="43.54296875" customWidth="1"/>
    <col min="7938" max="7938" width="16.54296875" customWidth="1"/>
    <col min="7939" max="7939" width="22.54296875" customWidth="1"/>
    <col min="7940" max="7940" width="3.453125" customWidth="1"/>
    <col min="7941" max="7941" width="20.54296875" customWidth="1"/>
    <col min="7942" max="7942" width="0" hidden="1" customWidth="1"/>
    <col min="7943" max="7943" width="3" customWidth="1"/>
    <col min="7944" max="7944" width="11.54296875" customWidth="1"/>
    <col min="8193" max="8193" width="43.54296875" customWidth="1"/>
    <col min="8194" max="8194" width="16.54296875" customWidth="1"/>
    <col min="8195" max="8195" width="22.54296875" customWidth="1"/>
    <col min="8196" max="8196" width="3.453125" customWidth="1"/>
    <col min="8197" max="8197" width="20.54296875" customWidth="1"/>
    <col min="8198" max="8198" width="0" hidden="1" customWidth="1"/>
    <col min="8199" max="8199" width="3" customWidth="1"/>
    <col min="8200" max="8200" width="11.54296875" customWidth="1"/>
    <col min="8449" max="8449" width="43.54296875" customWidth="1"/>
    <col min="8450" max="8450" width="16.54296875" customWidth="1"/>
    <col min="8451" max="8451" width="22.54296875" customWidth="1"/>
    <col min="8452" max="8452" width="3.453125" customWidth="1"/>
    <col min="8453" max="8453" width="20.54296875" customWidth="1"/>
    <col min="8454" max="8454" width="0" hidden="1" customWidth="1"/>
    <col min="8455" max="8455" width="3" customWidth="1"/>
    <col min="8456" max="8456" width="11.54296875" customWidth="1"/>
    <col min="8705" max="8705" width="43.54296875" customWidth="1"/>
    <col min="8706" max="8706" width="16.54296875" customWidth="1"/>
    <col min="8707" max="8707" width="22.54296875" customWidth="1"/>
    <col min="8708" max="8708" width="3.453125" customWidth="1"/>
    <col min="8709" max="8709" width="20.54296875" customWidth="1"/>
    <col min="8710" max="8710" width="0" hidden="1" customWidth="1"/>
    <col min="8711" max="8711" width="3" customWidth="1"/>
    <col min="8712" max="8712" width="11.54296875" customWidth="1"/>
    <col min="8961" max="8961" width="43.54296875" customWidth="1"/>
    <col min="8962" max="8962" width="16.54296875" customWidth="1"/>
    <col min="8963" max="8963" width="22.54296875" customWidth="1"/>
    <col min="8964" max="8964" width="3.453125" customWidth="1"/>
    <col min="8965" max="8965" width="20.54296875" customWidth="1"/>
    <col min="8966" max="8966" width="0" hidden="1" customWidth="1"/>
    <col min="8967" max="8967" width="3" customWidth="1"/>
    <col min="8968" max="8968" width="11.54296875" customWidth="1"/>
    <col min="9217" max="9217" width="43.54296875" customWidth="1"/>
    <col min="9218" max="9218" width="16.54296875" customWidth="1"/>
    <col min="9219" max="9219" width="22.54296875" customWidth="1"/>
    <col min="9220" max="9220" width="3.453125" customWidth="1"/>
    <col min="9221" max="9221" width="20.54296875" customWidth="1"/>
    <col min="9222" max="9222" width="0" hidden="1" customWidth="1"/>
    <col min="9223" max="9223" width="3" customWidth="1"/>
    <col min="9224" max="9224" width="11.54296875" customWidth="1"/>
    <col min="9473" max="9473" width="43.54296875" customWidth="1"/>
    <col min="9474" max="9474" width="16.54296875" customWidth="1"/>
    <col min="9475" max="9475" width="22.54296875" customWidth="1"/>
    <col min="9476" max="9476" width="3.453125" customWidth="1"/>
    <col min="9477" max="9477" width="20.54296875" customWidth="1"/>
    <col min="9478" max="9478" width="0" hidden="1" customWidth="1"/>
    <col min="9479" max="9479" width="3" customWidth="1"/>
    <col min="9480" max="9480" width="11.54296875" customWidth="1"/>
    <col min="9729" max="9729" width="43.54296875" customWidth="1"/>
    <col min="9730" max="9730" width="16.54296875" customWidth="1"/>
    <col min="9731" max="9731" width="22.54296875" customWidth="1"/>
    <col min="9732" max="9732" width="3.453125" customWidth="1"/>
    <col min="9733" max="9733" width="20.54296875" customWidth="1"/>
    <col min="9734" max="9734" width="0" hidden="1" customWidth="1"/>
    <col min="9735" max="9735" width="3" customWidth="1"/>
    <col min="9736" max="9736" width="11.54296875" customWidth="1"/>
    <col min="9985" max="9985" width="43.54296875" customWidth="1"/>
    <col min="9986" max="9986" width="16.54296875" customWidth="1"/>
    <col min="9987" max="9987" width="22.54296875" customWidth="1"/>
    <col min="9988" max="9988" width="3.453125" customWidth="1"/>
    <col min="9989" max="9989" width="20.54296875" customWidth="1"/>
    <col min="9990" max="9990" width="0" hidden="1" customWidth="1"/>
    <col min="9991" max="9991" width="3" customWidth="1"/>
    <col min="9992" max="9992" width="11.54296875" customWidth="1"/>
    <col min="10241" max="10241" width="43.54296875" customWidth="1"/>
    <col min="10242" max="10242" width="16.54296875" customWidth="1"/>
    <col min="10243" max="10243" width="22.54296875" customWidth="1"/>
    <col min="10244" max="10244" width="3.453125" customWidth="1"/>
    <col min="10245" max="10245" width="20.54296875" customWidth="1"/>
    <col min="10246" max="10246" width="0" hidden="1" customWidth="1"/>
    <col min="10247" max="10247" width="3" customWidth="1"/>
    <col min="10248" max="10248" width="11.54296875" customWidth="1"/>
    <col min="10497" max="10497" width="43.54296875" customWidth="1"/>
    <col min="10498" max="10498" width="16.54296875" customWidth="1"/>
    <col min="10499" max="10499" width="22.54296875" customWidth="1"/>
    <col min="10500" max="10500" width="3.453125" customWidth="1"/>
    <col min="10501" max="10501" width="20.54296875" customWidth="1"/>
    <col min="10502" max="10502" width="0" hidden="1" customWidth="1"/>
    <col min="10503" max="10503" width="3" customWidth="1"/>
    <col min="10504" max="10504" width="11.54296875" customWidth="1"/>
    <col min="10753" max="10753" width="43.54296875" customWidth="1"/>
    <col min="10754" max="10754" width="16.54296875" customWidth="1"/>
    <col min="10755" max="10755" width="22.54296875" customWidth="1"/>
    <col min="10756" max="10756" width="3.453125" customWidth="1"/>
    <col min="10757" max="10757" width="20.54296875" customWidth="1"/>
    <col min="10758" max="10758" width="0" hidden="1" customWidth="1"/>
    <col min="10759" max="10759" width="3" customWidth="1"/>
    <col min="10760" max="10760" width="11.54296875" customWidth="1"/>
    <col min="11009" max="11009" width="43.54296875" customWidth="1"/>
    <col min="11010" max="11010" width="16.54296875" customWidth="1"/>
    <col min="11011" max="11011" width="22.54296875" customWidth="1"/>
    <col min="11012" max="11012" width="3.453125" customWidth="1"/>
    <col min="11013" max="11013" width="20.54296875" customWidth="1"/>
    <col min="11014" max="11014" width="0" hidden="1" customWidth="1"/>
    <col min="11015" max="11015" width="3" customWidth="1"/>
    <col min="11016" max="11016" width="11.54296875" customWidth="1"/>
    <col min="11265" max="11265" width="43.54296875" customWidth="1"/>
    <col min="11266" max="11266" width="16.54296875" customWidth="1"/>
    <col min="11267" max="11267" width="22.54296875" customWidth="1"/>
    <col min="11268" max="11268" width="3.453125" customWidth="1"/>
    <col min="11269" max="11269" width="20.54296875" customWidth="1"/>
    <col min="11270" max="11270" width="0" hidden="1" customWidth="1"/>
    <col min="11271" max="11271" width="3" customWidth="1"/>
    <col min="11272" max="11272" width="11.54296875" customWidth="1"/>
    <col min="11521" max="11521" width="43.54296875" customWidth="1"/>
    <col min="11522" max="11522" width="16.54296875" customWidth="1"/>
    <col min="11523" max="11523" width="22.54296875" customWidth="1"/>
    <col min="11524" max="11524" width="3.453125" customWidth="1"/>
    <col min="11525" max="11525" width="20.54296875" customWidth="1"/>
    <col min="11526" max="11526" width="0" hidden="1" customWidth="1"/>
    <col min="11527" max="11527" width="3" customWidth="1"/>
    <col min="11528" max="11528" width="11.54296875" customWidth="1"/>
    <col min="11777" max="11777" width="43.54296875" customWidth="1"/>
    <col min="11778" max="11778" width="16.54296875" customWidth="1"/>
    <col min="11779" max="11779" width="22.54296875" customWidth="1"/>
    <col min="11780" max="11780" width="3.453125" customWidth="1"/>
    <col min="11781" max="11781" width="20.54296875" customWidth="1"/>
    <col min="11782" max="11782" width="0" hidden="1" customWidth="1"/>
    <col min="11783" max="11783" width="3" customWidth="1"/>
    <col min="11784" max="11784" width="11.54296875" customWidth="1"/>
    <col min="12033" max="12033" width="43.54296875" customWidth="1"/>
    <col min="12034" max="12034" width="16.54296875" customWidth="1"/>
    <col min="12035" max="12035" width="22.54296875" customWidth="1"/>
    <col min="12036" max="12036" width="3.453125" customWidth="1"/>
    <col min="12037" max="12037" width="20.54296875" customWidth="1"/>
    <col min="12038" max="12038" width="0" hidden="1" customWidth="1"/>
    <col min="12039" max="12039" width="3" customWidth="1"/>
    <col min="12040" max="12040" width="11.54296875" customWidth="1"/>
    <col min="12289" max="12289" width="43.54296875" customWidth="1"/>
    <col min="12290" max="12290" width="16.54296875" customWidth="1"/>
    <col min="12291" max="12291" width="22.54296875" customWidth="1"/>
    <col min="12292" max="12292" width="3.453125" customWidth="1"/>
    <col min="12293" max="12293" width="20.54296875" customWidth="1"/>
    <col min="12294" max="12294" width="0" hidden="1" customWidth="1"/>
    <col min="12295" max="12295" width="3" customWidth="1"/>
    <col min="12296" max="12296" width="11.54296875" customWidth="1"/>
    <col min="12545" max="12545" width="43.54296875" customWidth="1"/>
    <col min="12546" max="12546" width="16.54296875" customWidth="1"/>
    <col min="12547" max="12547" width="22.54296875" customWidth="1"/>
    <col min="12548" max="12548" width="3.453125" customWidth="1"/>
    <col min="12549" max="12549" width="20.54296875" customWidth="1"/>
    <col min="12550" max="12550" width="0" hidden="1" customWidth="1"/>
    <col min="12551" max="12551" width="3" customWidth="1"/>
    <col min="12552" max="12552" width="11.54296875" customWidth="1"/>
    <col min="12801" max="12801" width="43.54296875" customWidth="1"/>
    <col min="12802" max="12802" width="16.54296875" customWidth="1"/>
    <col min="12803" max="12803" width="22.54296875" customWidth="1"/>
    <col min="12804" max="12804" width="3.453125" customWidth="1"/>
    <col min="12805" max="12805" width="20.54296875" customWidth="1"/>
    <col min="12806" max="12806" width="0" hidden="1" customWidth="1"/>
    <col min="12807" max="12807" width="3" customWidth="1"/>
    <col min="12808" max="12808" width="11.54296875" customWidth="1"/>
    <col min="13057" max="13057" width="43.54296875" customWidth="1"/>
    <col min="13058" max="13058" width="16.54296875" customWidth="1"/>
    <col min="13059" max="13059" width="22.54296875" customWidth="1"/>
    <col min="13060" max="13060" width="3.453125" customWidth="1"/>
    <col min="13061" max="13061" width="20.54296875" customWidth="1"/>
    <col min="13062" max="13062" width="0" hidden="1" customWidth="1"/>
    <col min="13063" max="13063" width="3" customWidth="1"/>
    <col min="13064" max="13064" width="11.54296875" customWidth="1"/>
    <col min="13313" max="13313" width="43.54296875" customWidth="1"/>
    <col min="13314" max="13314" width="16.54296875" customWidth="1"/>
    <col min="13315" max="13315" width="22.54296875" customWidth="1"/>
    <col min="13316" max="13316" width="3.453125" customWidth="1"/>
    <col min="13317" max="13317" width="20.54296875" customWidth="1"/>
    <col min="13318" max="13318" width="0" hidden="1" customWidth="1"/>
    <col min="13319" max="13319" width="3" customWidth="1"/>
    <col min="13320" max="13320" width="11.54296875" customWidth="1"/>
    <col min="13569" max="13569" width="43.54296875" customWidth="1"/>
    <col min="13570" max="13570" width="16.54296875" customWidth="1"/>
    <col min="13571" max="13571" width="22.54296875" customWidth="1"/>
    <col min="13572" max="13572" width="3.453125" customWidth="1"/>
    <col min="13573" max="13573" width="20.54296875" customWidth="1"/>
    <col min="13574" max="13574" width="0" hidden="1" customWidth="1"/>
    <col min="13575" max="13575" width="3" customWidth="1"/>
    <col min="13576" max="13576" width="11.54296875" customWidth="1"/>
    <col min="13825" max="13825" width="43.54296875" customWidth="1"/>
    <col min="13826" max="13826" width="16.54296875" customWidth="1"/>
    <col min="13827" max="13827" width="22.54296875" customWidth="1"/>
    <col min="13828" max="13828" width="3.453125" customWidth="1"/>
    <col min="13829" max="13829" width="20.54296875" customWidth="1"/>
    <col min="13830" max="13830" width="0" hidden="1" customWidth="1"/>
    <col min="13831" max="13831" width="3" customWidth="1"/>
    <col min="13832" max="13832" width="11.54296875" customWidth="1"/>
    <col min="14081" max="14081" width="43.54296875" customWidth="1"/>
    <col min="14082" max="14082" width="16.54296875" customWidth="1"/>
    <col min="14083" max="14083" width="22.54296875" customWidth="1"/>
    <col min="14084" max="14084" width="3.453125" customWidth="1"/>
    <col min="14085" max="14085" width="20.54296875" customWidth="1"/>
    <col min="14086" max="14086" width="0" hidden="1" customWidth="1"/>
    <col min="14087" max="14087" width="3" customWidth="1"/>
    <col min="14088" max="14088" width="11.54296875" customWidth="1"/>
    <col min="14337" max="14337" width="43.54296875" customWidth="1"/>
    <col min="14338" max="14338" width="16.54296875" customWidth="1"/>
    <col min="14339" max="14339" width="22.54296875" customWidth="1"/>
    <col min="14340" max="14340" width="3.453125" customWidth="1"/>
    <col min="14341" max="14341" width="20.54296875" customWidth="1"/>
    <col min="14342" max="14342" width="0" hidden="1" customWidth="1"/>
    <col min="14343" max="14343" width="3" customWidth="1"/>
    <col min="14344" max="14344" width="11.54296875" customWidth="1"/>
    <col min="14593" max="14593" width="43.54296875" customWidth="1"/>
    <col min="14594" max="14594" width="16.54296875" customWidth="1"/>
    <col min="14595" max="14595" width="22.54296875" customWidth="1"/>
    <col min="14596" max="14596" width="3.453125" customWidth="1"/>
    <col min="14597" max="14597" width="20.54296875" customWidth="1"/>
    <col min="14598" max="14598" width="0" hidden="1" customWidth="1"/>
    <col min="14599" max="14599" width="3" customWidth="1"/>
    <col min="14600" max="14600" width="11.54296875" customWidth="1"/>
    <col min="14849" max="14849" width="43.54296875" customWidth="1"/>
    <col min="14850" max="14850" width="16.54296875" customWidth="1"/>
    <col min="14851" max="14851" width="22.54296875" customWidth="1"/>
    <col min="14852" max="14852" width="3.453125" customWidth="1"/>
    <col min="14853" max="14853" width="20.54296875" customWidth="1"/>
    <col min="14854" max="14854" width="0" hidden="1" customWidth="1"/>
    <col min="14855" max="14855" width="3" customWidth="1"/>
    <col min="14856" max="14856" width="11.54296875" customWidth="1"/>
    <col min="15105" max="15105" width="43.54296875" customWidth="1"/>
    <col min="15106" max="15106" width="16.54296875" customWidth="1"/>
    <col min="15107" max="15107" width="22.54296875" customWidth="1"/>
    <col min="15108" max="15108" width="3.453125" customWidth="1"/>
    <col min="15109" max="15109" width="20.54296875" customWidth="1"/>
    <col min="15110" max="15110" width="0" hidden="1" customWidth="1"/>
    <col min="15111" max="15111" width="3" customWidth="1"/>
    <col min="15112" max="15112" width="11.54296875" customWidth="1"/>
    <col min="15361" max="15361" width="43.54296875" customWidth="1"/>
    <col min="15362" max="15362" width="16.54296875" customWidth="1"/>
    <col min="15363" max="15363" width="22.54296875" customWidth="1"/>
    <col min="15364" max="15364" width="3.453125" customWidth="1"/>
    <col min="15365" max="15365" width="20.54296875" customWidth="1"/>
    <col min="15366" max="15366" width="0" hidden="1" customWidth="1"/>
    <col min="15367" max="15367" width="3" customWidth="1"/>
    <col min="15368" max="15368" width="11.54296875" customWidth="1"/>
    <col min="15617" max="15617" width="43.54296875" customWidth="1"/>
    <col min="15618" max="15618" width="16.54296875" customWidth="1"/>
    <col min="15619" max="15619" width="22.54296875" customWidth="1"/>
    <col min="15620" max="15620" width="3.453125" customWidth="1"/>
    <col min="15621" max="15621" width="20.54296875" customWidth="1"/>
    <col min="15622" max="15622" width="0" hidden="1" customWidth="1"/>
    <col min="15623" max="15623" width="3" customWidth="1"/>
    <col min="15624" max="15624" width="11.54296875" customWidth="1"/>
    <col min="15873" max="15873" width="43.54296875" customWidth="1"/>
    <col min="15874" max="15874" width="16.54296875" customWidth="1"/>
    <col min="15875" max="15875" width="22.54296875" customWidth="1"/>
    <col min="15876" max="15876" width="3.453125" customWidth="1"/>
    <col min="15877" max="15877" width="20.54296875" customWidth="1"/>
    <col min="15878" max="15878" width="0" hidden="1" customWidth="1"/>
    <col min="15879" max="15879" width="3" customWidth="1"/>
    <col min="15880" max="15880" width="11.54296875" customWidth="1"/>
    <col min="16129" max="16129" width="43.54296875" customWidth="1"/>
    <col min="16130" max="16130" width="16.54296875" customWidth="1"/>
    <col min="16131" max="16131" width="22.54296875" customWidth="1"/>
    <col min="16132" max="16132" width="3.453125" customWidth="1"/>
    <col min="16133" max="16133" width="20.54296875" customWidth="1"/>
    <col min="16134" max="16134" width="0" hidden="1" customWidth="1"/>
    <col min="16135" max="16135" width="3" customWidth="1"/>
    <col min="16136" max="16136" width="11.54296875" customWidth="1"/>
  </cols>
  <sheetData>
    <row r="1" spans="1:7" ht="16.899999999999999" customHeight="1">
      <c r="A1" s="262" t="s">
        <v>144</v>
      </c>
      <c r="B1"/>
      <c r="C1" s="28"/>
    </row>
    <row r="2" spans="1:7" ht="16.899999999999999" customHeight="1">
      <c r="A2" s="262" t="s">
        <v>145</v>
      </c>
      <c r="B2"/>
      <c r="C2" s="28"/>
    </row>
    <row r="3" spans="1:7" ht="13.5" customHeight="1">
      <c r="C3" s="353"/>
      <c r="D3" s="254"/>
    </row>
    <row r="4" spans="1:7" ht="16.899999999999999" customHeight="1">
      <c r="A4" s="262" t="s">
        <v>1976</v>
      </c>
      <c r="F4" s="352" t="s">
        <v>1375</v>
      </c>
    </row>
    <row r="5" spans="1:7" ht="13.5" customHeight="1">
      <c r="A5" s="262" t="s">
        <v>1977</v>
      </c>
    </row>
    <row r="6" spans="1:7" ht="13.5" customHeight="1" thickBot="1">
      <c r="G6" s="352"/>
    </row>
    <row r="7" spans="1:7" ht="15" customHeight="1">
      <c r="A7" s="315"/>
      <c r="B7" s="490"/>
      <c r="C7" s="490"/>
      <c r="D7" s="255"/>
      <c r="E7" s="490"/>
      <c r="F7" s="490"/>
      <c r="G7" s="490"/>
    </row>
    <row r="8" spans="1:7" ht="15" customHeight="1">
      <c r="A8" s="263" t="s">
        <v>1376</v>
      </c>
      <c r="B8" s="264" t="s">
        <v>1327</v>
      </c>
      <c r="C8" s="264" t="s">
        <v>1377</v>
      </c>
      <c r="D8" s="188"/>
      <c r="E8" s="264" t="s">
        <v>1378</v>
      </c>
      <c r="F8" s="491"/>
    </row>
    <row r="9" spans="1:7" ht="15" customHeight="1">
      <c r="A9" s="263"/>
      <c r="B9" s="264" t="s">
        <v>1379</v>
      </c>
      <c r="C9" s="264"/>
      <c r="D9" s="188"/>
      <c r="E9" s="264" t="s">
        <v>1380</v>
      </c>
      <c r="F9" s="491"/>
    </row>
    <row r="10" spans="1:7" ht="15" customHeight="1" thickBot="1">
      <c r="A10" s="314"/>
      <c r="B10" s="314"/>
      <c r="C10" s="492"/>
      <c r="D10" s="185"/>
      <c r="E10" s="314"/>
      <c r="F10" s="492"/>
    </row>
    <row r="11" spans="1:7" ht="15" customHeight="1">
      <c r="A11" s="263"/>
      <c r="B11" s="263"/>
      <c r="C11" s="493"/>
      <c r="D11" s="257"/>
      <c r="E11" s="264"/>
      <c r="F11" s="493"/>
      <c r="G11" s="490"/>
    </row>
    <row r="12" spans="1:7" ht="15" customHeight="1">
      <c r="A12" s="340" t="s">
        <v>1381</v>
      </c>
      <c r="B12" s="264">
        <f>SUM(B14+B16)</f>
        <v>253</v>
      </c>
      <c r="C12" s="494">
        <f>SUM(C14+C16)</f>
        <v>2028776158.6400001</v>
      </c>
      <c r="D12" s="257"/>
      <c r="E12" s="494">
        <f>IF(B12&lt;&gt;0,C12/B12,"")</f>
        <v>8018878.0973913046</v>
      </c>
      <c r="F12" s="493"/>
    </row>
    <row r="13" spans="1:7" ht="15" customHeight="1">
      <c r="A13" s="263"/>
      <c r="B13" s="493"/>
      <c r="C13" s="495"/>
      <c r="D13" s="257"/>
      <c r="E13" s="495"/>
      <c r="F13" s="493"/>
    </row>
    <row r="14" spans="1:7" ht="15" customHeight="1">
      <c r="A14" s="262" t="s">
        <v>1382</v>
      </c>
      <c r="B14" s="496">
        <v>242</v>
      </c>
      <c r="C14" s="497">
        <f>E14*B14</f>
        <v>1999606788.74</v>
      </c>
      <c r="E14" s="494">
        <v>8262837.9699999997</v>
      </c>
    </row>
    <row r="15" spans="1:7" ht="15" customHeight="1">
      <c r="B15" s="496"/>
      <c r="C15" s="497"/>
      <c r="E15" s="498"/>
    </row>
    <row r="16" spans="1:7" ht="15" customHeight="1">
      <c r="A16" s="262" t="s">
        <v>1383</v>
      </c>
      <c r="B16" s="499">
        <v>11</v>
      </c>
      <c r="C16" s="497">
        <f>E16*B16</f>
        <v>29169369.899999999</v>
      </c>
      <c r="D16" s="182"/>
      <c r="E16" s="497">
        <v>2651760.9</v>
      </c>
    </row>
    <row r="17" spans="1:8" ht="15" customHeight="1" thickBot="1"/>
    <row r="18" spans="1:8" ht="15" customHeight="1">
      <c r="A18" s="315"/>
      <c r="B18" s="490"/>
      <c r="C18" s="490"/>
      <c r="D18" s="255"/>
      <c r="E18" s="490"/>
      <c r="F18" s="490"/>
      <c r="G18" s="490"/>
    </row>
    <row r="19" spans="1:8" ht="15" customHeight="1">
      <c r="A19" s="262" t="s">
        <v>1384</v>
      </c>
    </row>
    <row r="20" spans="1:8" ht="15" customHeight="1">
      <c r="A20" s="262" t="s">
        <v>437</v>
      </c>
    </row>
    <row r="21" spans="1:8">
      <c r="C21" s="349"/>
    </row>
    <row r="22" spans="1:8">
      <c r="E22"/>
    </row>
    <row r="23" spans="1:8">
      <c r="A23" s="349"/>
    </row>
    <row r="24" spans="1:8">
      <c r="A24" s="349"/>
      <c r="E24"/>
    </row>
    <row r="25" spans="1:8" hidden="1">
      <c r="A25" s="349"/>
    </row>
    <row r="26" spans="1:8" hidden="1">
      <c r="A26" s="349"/>
      <c r="H26" s="262"/>
    </row>
    <row r="27" spans="1:8" hidden="1">
      <c r="A27" s="349"/>
      <c r="E27" s="349"/>
      <c r="H27" s="262"/>
    </row>
    <row r="28" spans="1:8" hidden="1">
      <c r="A28" s="349"/>
      <c r="E28" s="349"/>
      <c r="H28" s="262"/>
    </row>
    <row r="29" spans="1:8" hidden="1">
      <c r="A29" s="349"/>
      <c r="E29" s="349"/>
      <c r="H29" s="262"/>
    </row>
    <row r="30" spans="1:8" hidden="1">
      <c r="A30" s="349"/>
      <c r="E30" s="349"/>
      <c r="H30" s="262"/>
    </row>
    <row r="31" spans="1:8" hidden="1">
      <c r="A31" s="349"/>
      <c r="E31" s="349"/>
      <c r="H31" s="262"/>
    </row>
    <row r="32" spans="1:8" hidden="1">
      <c r="A32" s="349"/>
      <c r="E32" s="349"/>
      <c r="H32" s="262"/>
    </row>
    <row r="33" spans="1:10" hidden="1">
      <c r="A33" s="349"/>
      <c r="E33" s="349"/>
      <c r="H33" s="352"/>
      <c r="J33" s="35"/>
    </row>
    <row r="34" spans="1:10" hidden="1">
      <c r="A34" s="349"/>
    </row>
    <row r="35" spans="1:10" hidden="1">
      <c r="A35" s="349"/>
    </row>
    <row r="36" spans="1:10" hidden="1">
      <c r="A36" s="349"/>
      <c r="H36" s="262"/>
    </row>
    <row r="37" spans="1:10" hidden="1">
      <c r="A37" s="349"/>
      <c r="H37" s="262"/>
    </row>
    <row r="38" spans="1:10" hidden="1">
      <c r="A38" s="349"/>
      <c r="H38" s="262"/>
    </row>
    <row r="39" spans="1:10" hidden="1">
      <c r="A39" s="349"/>
      <c r="H39" s="262"/>
    </row>
    <row r="40" spans="1:10" hidden="1">
      <c r="A40" s="349"/>
      <c r="H40" s="262"/>
    </row>
    <row r="41" spans="1:10" hidden="1">
      <c r="A41" s="349"/>
      <c r="H41" s="262"/>
    </row>
    <row r="42" spans="1:10" hidden="1">
      <c r="A42" s="349"/>
      <c r="H42" s="352"/>
    </row>
    <row r="43" spans="1:10" ht="15.75" hidden="1" customHeight="1">
      <c r="A43" s="349"/>
    </row>
    <row r="44" spans="1:10" hidden="1">
      <c r="A44" s="349"/>
    </row>
    <row r="45" spans="1:10" hidden="1">
      <c r="A45" s="349"/>
    </row>
    <row r="46" spans="1:10" hidden="1">
      <c r="A46" s="349"/>
    </row>
    <row r="47" spans="1:10" hidden="1">
      <c r="A47" s="349"/>
    </row>
    <row r="48" spans="1:10" hidden="1">
      <c r="A48" s="349"/>
    </row>
    <row r="49" spans="1:3" hidden="1">
      <c r="A49" s="349"/>
    </row>
    <row r="51" spans="1:3">
      <c r="B51" s="500"/>
      <c r="C51" s="500"/>
    </row>
    <row r="52" spans="1:3">
      <c r="B52" s="349"/>
      <c r="C52" s="349"/>
    </row>
    <row r="53" spans="1:3">
      <c r="B53" s="500"/>
      <c r="C53" s="500"/>
    </row>
    <row r="54" spans="1:3">
      <c r="B54" s="500"/>
      <c r="C54" s="500"/>
    </row>
    <row r="55" spans="1:3">
      <c r="B55" s="500"/>
      <c r="C55" s="500"/>
    </row>
    <row r="56" spans="1:3">
      <c r="B56" s="500"/>
      <c r="C56" s="500"/>
    </row>
    <row r="57" spans="1:3">
      <c r="B57" s="500"/>
      <c r="C57" s="500"/>
    </row>
  </sheetData>
  <pageMargins left="0.70866141732283472" right="0.70866141732283472" top="0.74803149606299213" bottom="0.74803149606299213" header="0.31496062992125984" footer="0.31496062992125984"/>
  <pageSetup scale="80" orientation="portrait" horizontalDpi="4294967293" verticalDpi="4294967293"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theme="4" tint="-0.249977111117893"/>
  </sheetPr>
  <dimension ref="A1:D50"/>
  <sheetViews>
    <sheetView tabSelected="1" workbookViewId="0"/>
  </sheetViews>
  <sheetFormatPr baseColWidth="10" defaultColWidth="8.81640625" defaultRowHeight="15.5"/>
  <cols>
    <col min="1" max="1" width="43.54296875" style="262" customWidth="1"/>
    <col min="2" max="2" width="22.54296875" style="352" customWidth="1"/>
    <col min="3" max="3" width="18.54296875" style="352" customWidth="1"/>
    <col min="4" max="4" width="3.54296875" customWidth="1"/>
    <col min="257" max="257" width="43.54296875" customWidth="1"/>
    <col min="258" max="258" width="22.54296875" customWidth="1"/>
    <col min="259" max="259" width="18.54296875" customWidth="1"/>
    <col min="260" max="260" width="3.54296875" customWidth="1"/>
    <col min="513" max="513" width="43.54296875" customWidth="1"/>
    <col min="514" max="514" width="22.54296875" customWidth="1"/>
    <col min="515" max="515" width="18.54296875" customWidth="1"/>
    <col min="516" max="516" width="3.54296875" customWidth="1"/>
    <col min="769" max="769" width="43.54296875" customWidth="1"/>
    <col min="770" max="770" width="22.54296875" customWidth="1"/>
    <col min="771" max="771" width="18.54296875" customWidth="1"/>
    <col min="772" max="772" width="3.54296875" customWidth="1"/>
    <col min="1025" max="1025" width="43.54296875" customWidth="1"/>
    <col min="1026" max="1026" width="22.54296875" customWidth="1"/>
    <col min="1027" max="1027" width="18.54296875" customWidth="1"/>
    <col min="1028" max="1028" width="3.54296875" customWidth="1"/>
    <col min="1281" max="1281" width="43.54296875" customWidth="1"/>
    <col min="1282" max="1282" width="22.54296875" customWidth="1"/>
    <col min="1283" max="1283" width="18.54296875" customWidth="1"/>
    <col min="1284" max="1284" width="3.54296875" customWidth="1"/>
    <col min="1537" max="1537" width="43.54296875" customWidth="1"/>
    <col min="1538" max="1538" width="22.54296875" customWidth="1"/>
    <col min="1539" max="1539" width="18.54296875" customWidth="1"/>
    <col min="1540" max="1540" width="3.54296875" customWidth="1"/>
    <col min="1793" max="1793" width="43.54296875" customWidth="1"/>
    <col min="1794" max="1794" width="22.54296875" customWidth="1"/>
    <col min="1795" max="1795" width="18.54296875" customWidth="1"/>
    <col min="1796" max="1796" width="3.54296875" customWidth="1"/>
    <col min="2049" max="2049" width="43.54296875" customWidth="1"/>
    <col min="2050" max="2050" width="22.54296875" customWidth="1"/>
    <col min="2051" max="2051" width="18.54296875" customWidth="1"/>
    <col min="2052" max="2052" width="3.54296875" customWidth="1"/>
    <col min="2305" max="2305" width="43.54296875" customWidth="1"/>
    <col min="2306" max="2306" width="22.54296875" customWidth="1"/>
    <col min="2307" max="2307" width="18.54296875" customWidth="1"/>
    <col min="2308" max="2308" width="3.54296875" customWidth="1"/>
    <col min="2561" max="2561" width="43.54296875" customWidth="1"/>
    <col min="2562" max="2562" width="22.54296875" customWidth="1"/>
    <col min="2563" max="2563" width="18.54296875" customWidth="1"/>
    <col min="2564" max="2564" width="3.54296875" customWidth="1"/>
    <col min="2817" max="2817" width="43.54296875" customWidth="1"/>
    <col min="2818" max="2818" width="22.54296875" customWidth="1"/>
    <col min="2819" max="2819" width="18.54296875" customWidth="1"/>
    <col min="2820" max="2820" width="3.54296875" customWidth="1"/>
    <col min="3073" max="3073" width="43.54296875" customWidth="1"/>
    <col min="3074" max="3074" width="22.54296875" customWidth="1"/>
    <col min="3075" max="3075" width="18.54296875" customWidth="1"/>
    <col min="3076" max="3076" width="3.54296875" customWidth="1"/>
    <col min="3329" max="3329" width="43.54296875" customWidth="1"/>
    <col min="3330" max="3330" width="22.54296875" customWidth="1"/>
    <col min="3331" max="3331" width="18.54296875" customWidth="1"/>
    <col min="3332" max="3332" width="3.54296875" customWidth="1"/>
    <col min="3585" max="3585" width="43.54296875" customWidth="1"/>
    <col min="3586" max="3586" width="22.54296875" customWidth="1"/>
    <col min="3587" max="3587" width="18.54296875" customWidth="1"/>
    <col min="3588" max="3588" width="3.54296875" customWidth="1"/>
    <col min="3841" max="3841" width="43.54296875" customWidth="1"/>
    <col min="3842" max="3842" width="22.54296875" customWidth="1"/>
    <col min="3843" max="3843" width="18.54296875" customWidth="1"/>
    <col min="3844" max="3844" width="3.54296875" customWidth="1"/>
    <col min="4097" max="4097" width="43.54296875" customWidth="1"/>
    <col min="4098" max="4098" width="22.54296875" customWidth="1"/>
    <col min="4099" max="4099" width="18.54296875" customWidth="1"/>
    <col min="4100" max="4100" width="3.54296875" customWidth="1"/>
    <col min="4353" max="4353" width="43.54296875" customWidth="1"/>
    <col min="4354" max="4354" width="22.54296875" customWidth="1"/>
    <col min="4355" max="4355" width="18.54296875" customWidth="1"/>
    <col min="4356" max="4356" width="3.54296875" customWidth="1"/>
    <col min="4609" max="4609" width="43.54296875" customWidth="1"/>
    <col min="4610" max="4610" width="22.54296875" customWidth="1"/>
    <col min="4611" max="4611" width="18.54296875" customWidth="1"/>
    <col min="4612" max="4612" width="3.54296875" customWidth="1"/>
    <col min="4865" max="4865" width="43.54296875" customWidth="1"/>
    <col min="4866" max="4866" width="22.54296875" customWidth="1"/>
    <col min="4867" max="4867" width="18.54296875" customWidth="1"/>
    <col min="4868" max="4868" width="3.54296875" customWidth="1"/>
    <col min="5121" max="5121" width="43.54296875" customWidth="1"/>
    <col min="5122" max="5122" width="22.54296875" customWidth="1"/>
    <col min="5123" max="5123" width="18.54296875" customWidth="1"/>
    <col min="5124" max="5124" width="3.54296875" customWidth="1"/>
    <col min="5377" max="5377" width="43.54296875" customWidth="1"/>
    <col min="5378" max="5378" width="22.54296875" customWidth="1"/>
    <col min="5379" max="5379" width="18.54296875" customWidth="1"/>
    <col min="5380" max="5380" width="3.54296875" customWidth="1"/>
    <col min="5633" max="5633" width="43.54296875" customWidth="1"/>
    <col min="5634" max="5634" width="22.54296875" customWidth="1"/>
    <col min="5635" max="5635" width="18.54296875" customWidth="1"/>
    <col min="5636" max="5636" width="3.54296875" customWidth="1"/>
    <col min="5889" max="5889" width="43.54296875" customWidth="1"/>
    <col min="5890" max="5890" width="22.54296875" customWidth="1"/>
    <col min="5891" max="5891" width="18.54296875" customWidth="1"/>
    <col min="5892" max="5892" width="3.54296875" customWidth="1"/>
    <col min="6145" max="6145" width="43.54296875" customWidth="1"/>
    <col min="6146" max="6146" width="22.54296875" customWidth="1"/>
    <col min="6147" max="6147" width="18.54296875" customWidth="1"/>
    <col min="6148" max="6148" width="3.54296875" customWidth="1"/>
    <col min="6401" max="6401" width="43.54296875" customWidth="1"/>
    <col min="6402" max="6402" width="22.54296875" customWidth="1"/>
    <col min="6403" max="6403" width="18.54296875" customWidth="1"/>
    <col min="6404" max="6404" width="3.54296875" customWidth="1"/>
    <col min="6657" max="6657" width="43.54296875" customWidth="1"/>
    <col min="6658" max="6658" width="22.54296875" customWidth="1"/>
    <col min="6659" max="6659" width="18.54296875" customWidth="1"/>
    <col min="6660" max="6660" width="3.54296875" customWidth="1"/>
    <col min="6913" max="6913" width="43.54296875" customWidth="1"/>
    <col min="6914" max="6914" width="22.54296875" customWidth="1"/>
    <col min="6915" max="6915" width="18.54296875" customWidth="1"/>
    <col min="6916" max="6916" width="3.54296875" customWidth="1"/>
    <col min="7169" max="7169" width="43.54296875" customWidth="1"/>
    <col min="7170" max="7170" width="22.54296875" customWidth="1"/>
    <col min="7171" max="7171" width="18.54296875" customWidth="1"/>
    <col min="7172" max="7172" width="3.54296875" customWidth="1"/>
    <col min="7425" max="7425" width="43.54296875" customWidth="1"/>
    <col min="7426" max="7426" width="22.54296875" customWidth="1"/>
    <col min="7427" max="7427" width="18.54296875" customWidth="1"/>
    <col min="7428" max="7428" width="3.54296875" customWidth="1"/>
    <col min="7681" max="7681" width="43.54296875" customWidth="1"/>
    <col min="7682" max="7682" width="22.54296875" customWidth="1"/>
    <col min="7683" max="7683" width="18.54296875" customWidth="1"/>
    <col min="7684" max="7684" width="3.54296875" customWidth="1"/>
    <col min="7937" max="7937" width="43.54296875" customWidth="1"/>
    <col min="7938" max="7938" width="22.54296875" customWidth="1"/>
    <col min="7939" max="7939" width="18.54296875" customWidth="1"/>
    <col min="7940" max="7940" width="3.54296875" customWidth="1"/>
    <col min="8193" max="8193" width="43.54296875" customWidth="1"/>
    <col min="8194" max="8194" width="22.54296875" customWidth="1"/>
    <col min="8195" max="8195" width="18.54296875" customWidth="1"/>
    <col min="8196" max="8196" width="3.54296875" customWidth="1"/>
    <col min="8449" max="8449" width="43.54296875" customWidth="1"/>
    <col min="8450" max="8450" width="22.54296875" customWidth="1"/>
    <col min="8451" max="8451" width="18.54296875" customWidth="1"/>
    <col min="8452" max="8452" width="3.54296875" customWidth="1"/>
    <col min="8705" max="8705" width="43.54296875" customWidth="1"/>
    <col min="8706" max="8706" width="22.54296875" customWidth="1"/>
    <col min="8707" max="8707" width="18.54296875" customWidth="1"/>
    <col min="8708" max="8708" width="3.54296875" customWidth="1"/>
    <col min="8961" max="8961" width="43.54296875" customWidth="1"/>
    <col min="8962" max="8962" width="22.54296875" customWidth="1"/>
    <col min="8963" max="8963" width="18.54296875" customWidth="1"/>
    <col min="8964" max="8964" width="3.54296875" customWidth="1"/>
    <col min="9217" max="9217" width="43.54296875" customWidth="1"/>
    <col min="9218" max="9218" width="22.54296875" customWidth="1"/>
    <col min="9219" max="9219" width="18.54296875" customWidth="1"/>
    <col min="9220" max="9220" width="3.54296875" customWidth="1"/>
    <col min="9473" max="9473" width="43.54296875" customWidth="1"/>
    <col min="9474" max="9474" width="22.54296875" customWidth="1"/>
    <col min="9475" max="9475" width="18.54296875" customWidth="1"/>
    <col min="9476" max="9476" width="3.54296875" customWidth="1"/>
    <col min="9729" max="9729" width="43.54296875" customWidth="1"/>
    <col min="9730" max="9730" width="22.54296875" customWidth="1"/>
    <col min="9731" max="9731" width="18.54296875" customWidth="1"/>
    <col min="9732" max="9732" width="3.54296875" customWidth="1"/>
    <col min="9985" max="9985" width="43.54296875" customWidth="1"/>
    <col min="9986" max="9986" width="22.54296875" customWidth="1"/>
    <col min="9987" max="9987" width="18.54296875" customWidth="1"/>
    <col min="9988" max="9988" width="3.54296875" customWidth="1"/>
    <col min="10241" max="10241" width="43.54296875" customWidth="1"/>
    <col min="10242" max="10242" width="22.54296875" customWidth="1"/>
    <col min="10243" max="10243" width="18.54296875" customWidth="1"/>
    <col min="10244" max="10244" width="3.54296875" customWidth="1"/>
    <col min="10497" max="10497" width="43.54296875" customWidth="1"/>
    <col min="10498" max="10498" width="22.54296875" customWidth="1"/>
    <col min="10499" max="10499" width="18.54296875" customWidth="1"/>
    <col min="10500" max="10500" width="3.54296875" customWidth="1"/>
    <col min="10753" max="10753" width="43.54296875" customWidth="1"/>
    <col min="10754" max="10754" width="22.54296875" customWidth="1"/>
    <col min="10755" max="10755" width="18.54296875" customWidth="1"/>
    <col min="10756" max="10756" width="3.54296875" customWidth="1"/>
    <col min="11009" max="11009" width="43.54296875" customWidth="1"/>
    <col min="11010" max="11010" width="22.54296875" customWidth="1"/>
    <col min="11011" max="11011" width="18.54296875" customWidth="1"/>
    <col min="11012" max="11012" width="3.54296875" customWidth="1"/>
    <col min="11265" max="11265" width="43.54296875" customWidth="1"/>
    <col min="11266" max="11266" width="22.54296875" customWidth="1"/>
    <col min="11267" max="11267" width="18.54296875" customWidth="1"/>
    <col min="11268" max="11268" width="3.54296875" customWidth="1"/>
    <col min="11521" max="11521" width="43.54296875" customWidth="1"/>
    <col min="11522" max="11522" width="22.54296875" customWidth="1"/>
    <col min="11523" max="11523" width="18.54296875" customWidth="1"/>
    <col min="11524" max="11524" width="3.54296875" customWidth="1"/>
    <col min="11777" max="11777" width="43.54296875" customWidth="1"/>
    <col min="11778" max="11778" width="22.54296875" customWidth="1"/>
    <col min="11779" max="11779" width="18.54296875" customWidth="1"/>
    <col min="11780" max="11780" width="3.54296875" customWidth="1"/>
    <col min="12033" max="12033" width="43.54296875" customWidth="1"/>
    <col min="12034" max="12034" width="22.54296875" customWidth="1"/>
    <col min="12035" max="12035" width="18.54296875" customWidth="1"/>
    <col min="12036" max="12036" width="3.54296875" customWidth="1"/>
    <col min="12289" max="12289" width="43.54296875" customWidth="1"/>
    <col min="12290" max="12290" width="22.54296875" customWidth="1"/>
    <col min="12291" max="12291" width="18.54296875" customWidth="1"/>
    <col min="12292" max="12292" width="3.54296875" customWidth="1"/>
    <col min="12545" max="12545" width="43.54296875" customWidth="1"/>
    <col min="12546" max="12546" width="22.54296875" customWidth="1"/>
    <col min="12547" max="12547" width="18.54296875" customWidth="1"/>
    <col min="12548" max="12548" width="3.54296875" customWidth="1"/>
    <col min="12801" max="12801" width="43.54296875" customWidth="1"/>
    <col min="12802" max="12802" width="22.54296875" customWidth="1"/>
    <col min="12803" max="12803" width="18.54296875" customWidth="1"/>
    <col min="12804" max="12804" width="3.54296875" customWidth="1"/>
    <col min="13057" max="13057" width="43.54296875" customWidth="1"/>
    <col min="13058" max="13058" width="22.54296875" customWidth="1"/>
    <col min="13059" max="13059" width="18.54296875" customWidth="1"/>
    <col min="13060" max="13060" width="3.54296875" customWidth="1"/>
    <col min="13313" max="13313" width="43.54296875" customWidth="1"/>
    <col min="13314" max="13314" width="22.54296875" customWidth="1"/>
    <col min="13315" max="13315" width="18.54296875" customWidth="1"/>
    <col min="13316" max="13316" width="3.54296875" customWidth="1"/>
    <col min="13569" max="13569" width="43.54296875" customWidth="1"/>
    <col min="13570" max="13570" width="22.54296875" customWidth="1"/>
    <col min="13571" max="13571" width="18.54296875" customWidth="1"/>
    <col min="13572" max="13572" width="3.54296875" customWidth="1"/>
    <col min="13825" max="13825" width="43.54296875" customWidth="1"/>
    <col min="13826" max="13826" width="22.54296875" customWidth="1"/>
    <col min="13827" max="13827" width="18.54296875" customWidth="1"/>
    <col min="13828" max="13828" width="3.54296875" customWidth="1"/>
    <col min="14081" max="14081" width="43.54296875" customWidth="1"/>
    <col min="14082" max="14082" width="22.54296875" customWidth="1"/>
    <col min="14083" max="14083" width="18.54296875" customWidth="1"/>
    <col min="14084" max="14084" width="3.54296875" customWidth="1"/>
    <col min="14337" max="14337" width="43.54296875" customWidth="1"/>
    <col min="14338" max="14338" width="22.54296875" customWidth="1"/>
    <col min="14339" max="14339" width="18.54296875" customWidth="1"/>
    <col min="14340" max="14340" width="3.54296875" customWidth="1"/>
    <col min="14593" max="14593" width="43.54296875" customWidth="1"/>
    <col min="14594" max="14594" width="22.54296875" customWidth="1"/>
    <col min="14595" max="14595" width="18.54296875" customWidth="1"/>
    <col min="14596" max="14596" width="3.54296875" customWidth="1"/>
    <col min="14849" max="14849" width="43.54296875" customWidth="1"/>
    <col min="14850" max="14850" width="22.54296875" customWidth="1"/>
    <col min="14851" max="14851" width="18.54296875" customWidth="1"/>
    <col min="14852" max="14852" width="3.54296875" customWidth="1"/>
    <col min="15105" max="15105" width="43.54296875" customWidth="1"/>
    <col min="15106" max="15106" width="22.54296875" customWidth="1"/>
    <col min="15107" max="15107" width="18.54296875" customWidth="1"/>
    <col min="15108" max="15108" width="3.54296875" customWidth="1"/>
    <col min="15361" max="15361" width="43.54296875" customWidth="1"/>
    <col min="15362" max="15362" width="22.54296875" customWidth="1"/>
    <col min="15363" max="15363" width="18.54296875" customWidth="1"/>
    <col min="15364" max="15364" width="3.54296875" customWidth="1"/>
    <col min="15617" max="15617" width="43.54296875" customWidth="1"/>
    <col min="15618" max="15618" width="22.54296875" customWidth="1"/>
    <col min="15619" max="15619" width="18.54296875" customWidth="1"/>
    <col min="15620" max="15620" width="3.54296875" customWidth="1"/>
    <col min="15873" max="15873" width="43.54296875" customWidth="1"/>
    <col min="15874" max="15874" width="22.54296875" customWidth="1"/>
    <col min="15875" max="15875" width="18.54296875" customWidth="1"/>
    <col min="15876" max="15876" width="3.54296875" customWidth="1"/>
    <col min="16129" max="16129" width="43.54296875" customWidth="1"/>
    <col min="16130" max="16130" width="22.54296875" customWidth="1"/>
    <col min="16131" max="16131" width="18.54296875" customWidth="1"/>
    <col min="16132" max="16132" width="3.54296875" customWidth="1"/>
  </cols>
  <sheetData>
    <row r="1" spans="1:4" ht="17.149999999999999" customHeight="1">
      <c r="A1" s="262" t="s">
        <v>144</v>
      </c>
      <c r="B1" s="262"/>
      <c r="C1" s="349"/>
    </row>
    <row r="2" spans="1:4" ht="17.149999999999999" customHeight="1">
      <c r="A2" s="262" t="s">
        <v>145</v>
      </c>
      <c r="B2" s="262"/>
      <c r="C2" s="349"/>
    </row>
    <row r="3" spans="1:4" ht="10.5" customHeight="1">
      <c r="C3" s="353"/>
    </row>
    <row r="4" spans="1:4" ht="17.149999999999999" customHeight="1">
      <c r="A4" s="262" t="s">
        <v>1978</v>
      </c>
    </row>
    <row r="5" spans="1:4" ht="11.25" customHeight="1" thickBot="1"/>
    <row r="6" spans="1:4" ht="13.5" customHeight="1">
      <c r="A6" s="315"/>
      <c r="B6" s="490"/>
      <c r="C6" s="490"/>
      <c r="D6" s="490"/>
    </row>
    <row r="7" spans="1:4" ht="16" customHeight="1">
      <c r="A7" s="263" t="s">
        <v>1376</v>
      </c>
      <c r="B7" s="264" t="s">
        <v>1385</v>
      </c>
      <c r="C7" s="264" t="s">
        <v>1386</v>
      </c>
    </row>
    <row r="8" spans="1:4" ht="15.75" customHeight="1" thickBot="1">
      <c r="A8" s="314"/>
      <c r="B8" s="492"/>
      <c r="C8" s="492"/>
    </row>
    <row r="9" spans="1:4" ht="10.5" customHeight="1">
      <c r="A9" s="263"/>
      <c r="B9" s="493"/>
      <c r="C9" s="493"/>
      <c r="D9" s="490"/>
    </row>
    <row r="10" spans="1:4" ht="15" customHeight="1">
      <c r="A10" s="348" t="s">
        <v>390</v>
      </c>
      <c r="B10" s="496">
        <f>SUM(B12:B26)</f>
        <v>242</v>
      </c>
      <c r="C10" s="496">
        <f>SUM(C12:C26)</f>
        <v>11</v>
      </c>
    </row>
    <row r="11" spans="1:4" ht="15" customHeight="1">
      <c r="B11" s="496" t="str">
        <f>IF(A11&lt;&gt;0,C11+#REF!+#REF!,"")</f>
        <v/>
      </c>
      <c r="C11" s="496"/>
    </row>
    <row r="12" spans="1:4" ht="15" customHeight="1">
      <c r="A12" s="262" t="s">
        <v>1387</v>
      </c>
      <c r="B12" s="321">
        <v>23</v>
      </c>
      <c r="C12" s="501"/>
    </row>
    <row r="13" spans="1:4" ht="15" customHeight="1">
      <c r="B13" s="321"/>
      <c r="C13" s="501"/>
    </row>
    <row r="14" spans="1:4" ht="15" customHeight="1">
      <c r="A14" s="262" t="s">
        <v>1388</v>
      </c>
      <c r="B14" s="321">
        <v>40</v>
      </c>
      <c r="C14" s="501"/>
    </row>
    <row r="15" spans="1:4" ht="15" customHeight="1">
      <c r="B15" s="321"/>
      <c r="C15" s="501"/>
    </row>
    <row r="16" spans="1:4" ht="15" customHeight="1">
      <c r="A16" s="262" t="s">
        <v>1389</v>
      </c>
      <c r="B16" s="321">
        <v>48</v>
      </c>
      <c r="C16" s="501">
        <v>3</v>
      </c>
    </row>
    <row r="17" spans="1:4" ht="15" customHeight="1">
      <c r="B17" s="321"/>
      <c r="C17" s="501"/>
    </row>
    <row r="18" spans="1:4" ht="15" customHeight="1">
      <c r="A18" s="262" t="s">
        <v>1390</v>
      </c>
      <c r="B18" s="321">
        <v>35</v>
      </c>
      <c r="C18" s="501">
        <v>3</v>
      </c>
    </row>
    <row r="19" spans="1:4" ht="15" customHeight="1">
      <c r="B19" s="321"/>
      <c r="C19" s="501"/>
    </row>
    <row r="20" spans="1:4" ht="15" customHeight="1">
      <c r="A20" s="262" t="s">
        <v>1391</v>
      </c>
      <c r="B20" s="321">
        <v>40</v>
      </c>
      <c r="C20" s="501">
        <v>2</v>
      </c>
    </row>
    <row r="21" spans="1:4" ht="15" customHeight="1">
      <c r="B21" s="321"/>
      <c r="C21" s="501"/>
    </row>
    <row r="22" spans="1:4" s="47" customFormat="1" ht="15" customHeight="1">
      <c r="A22" s="262" t="s">
        <v>1392</v>
      </c>
      <c r="B22" s="321">
        <v>13</v>
      </c>
      <c r="C22" s="501"/>
      <c r="D22" s="197"/>
    </row>
    <row r="23" spans="1:4" s="47" customFormat="1" ht="15" customHeight="1">
      <c r="A23" s="262"/>
      <c r="B23" s="321"/>
      <c r="C23" s="501"/>
      <c r="D23" s="197"/>
    </row>
    <row r="24" spans="1:4" s="47" customFormat="1" ht="15" customHeight="1">
      <c r="A24" s="262" t="s">
        <v>802</v>
      </c>
      <c r="B24" s="321">
        <v>39</v>
      </c>
      <c r="C24" s="501">
        <v>2</v>
      </c>
      <c r="D24" s="197"/>
    </row>
    <row r="25" spans="1:4" s="47" customFormat="1" ht="15" customHeight="1">
      <c r="A25" s="262"/>
      <c r="B25" s="501"/>
      <c r="C25" s="501"/>
      <c r="D25" s="197"/>
    </row>
    <row r="26" spans="1:4" s="47" customFormat="1" ht="15" customHeight="1">
      <c r="A26" s="262" t="s">
        <v>1393</v>
      </c>
      <c r="B26" s="501">
        <v>4</v>
      </c>
      <c r="C26" s="501">
        <v>1</v>
      </c>
      <c r="D26" s="197"/>
    </row>
    <row r="27" spans="1:4" ht="13.5" customHeight="1" thickBot="1">
      <c r="C27" s="496"/>
    </row>
    <row r="28" spans="1:4" ht="11.25" customHeight="1">
      <c r="A28" s="315"/>
      <c r="B28" s="490"/>
      <c r="C28" s="490"/>
      <c r="D28" s="490"/>
    </row>
    <row r="29" spans="1:4" s="33" customFormat="1" ht="15" customHeight="1">
      <c r="A29" s="502" t="s">
        <v>1394</v>
      </c>
      <c r="B29" s="144"/>
      <c r="C29" s="144"/>
    </row>
    <row r="30" spans="1:4" s="33" customFormat="1" ht="18" customHeight="1">
      <c r="A30" s="502" t="s">
        <v>1395</v>
      </c>
      <c r="B30" s="144"/>
      <c r="C30" s="144"/>
    </row>
    <row r="31" spans="1:4" ht="9" customHeight="1">
      <c r="A31" s="263"/>
      <c r="B31" s="493"/>
      <c r="C31" s="493"/>
    </row>
    <row r="32" spans="1:4">
      <c r="A32" s="262" t="s">
        <v>1396</v>
      </c>
    </row>
    <row r="33" spans="1:3">
      <c r="A33" s="262" t="s">
        <v>437</v>
      </c>
    </row>
    <row r="35" spans="1:3">
      <c r="A35" s="348"/>
      <c r="B35" s="496"/>
      <c r="C35" s="496"/>
    </row>
    <row r="36" spans="1:3">
      <c r="B36" s="496"/>
      <c r="C36"/>
    </row>
    <row r="37" spans="1:3">
      <c r="B37" s="496"/>
      <c r="C37" s="501"/>
    </row>
    <row r="38" spans="1:3">
      <c r="B38" s="496"/>
      <c r="C38" s="501"/>
    </row>
    <row r="39" spans="1:3">
      <c r="B39" s="496"/>
      <c r="C39" s="501"/>
    </row>
    <row r="40" spans="1:3">
      <c r="B40" s="496"/>
      <c r="C40" s="501"/>
    </row>
    <row r="41" spans="1:3">
      <c r="B41" s="496"/>
      <c r="C41" s="501"/>
    </row>
    <row r="42" spans="1:3">
      <c r="B42" s="496"/>
      <c r="C42" s="501"/>
    </row>
    <row r="43" spans="1:3">
      <c r="B43" s="496"/>
      <c r="C43" s="501"/>
    </row>
    <row r="44" spans="1:3">
      <c r="B44" s="496"/>
      <c r="C44" s="501"/>
    </row>
    <row r="45" spans="1:3">
      <c r="B45" s="496"/>
      <c r="C45" s="501"/>
    </row>
    <row r="46" spans="1:3">
      <c r="B46" s="321"/>
      <c r="C46" s="501"/>
    </row>
    <row r="47" spans="1:3">
      <c r="B47" s="501"/>
      <c r="C47" s="501"/>
    </row>
    <row r="48" spans="1:3">
      <c r="B48" s="501"/>
      <c r="C48" s="501"/>
    </row>
    <row r="49" spans="2:3">
      <c r="B49" s="501"/>
      <c r="C49" s="501"/>
    </row>
    <row r="50" spans="2:3">
      <c r="B50" s="501"/>
      <c r="C50" s="501"/>
    </row>
  </sheetData>
  <pageMargins left="0.70866141732283472" right="0.70866141732283472" top="0.74803149606299213" bottom="0.74803149606299213" header="0.31496062992125984" footer="0.31496062992125984"/>
  <pageSetup scale="95" orientation="portrait" horizontalDpi="4294967293" verticalDpi="4294967293"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tabColor rgb="FFFFC000"/>
  </sheetPr>
  <dimension ref="A1:M27"/>
  <sheetViews>
    <sheetView workbookViewId="0">
      <selection activeCell="J2" sqref="J2"/>
    </sheetView>
  </sheetViews>
  <sheetFormatPr baseColWidth="10" defaultRowHeight="14.5"/>
  <cols>
    <col min="6" max="6" width="18.7265625" customWidth="1"/>
    <col min="11" max="11" width="21.54296875" customWidth="1"/>
    <col min="262" max="262" width="18.7265625" customWidth="1"/>
    <col min="267" max="267" width="21.54296875" customWidth="1"/>
    <col min="518" max="518" width="18.7265625" customWidth="1"/>
    <col min="523" max="523" width="21.54296875" customWidth="1"/>
    <col min="774" max="774" width="18.7265625" customWidth="1"/>
    <col min="779" max="779" width="21.54296875" customWidth="1"/>
    <col min="1030" max="1030" width="18.7265625" customWidth="1"/>
    <col min="1035" max="1035" width="21.54296875" customWidth="1"/>
    <col min="1286" max="1286" width="18.7265625" customWidth="1"/>
    <col min="1291" max="1291" width="21.54296875" customWidth="1"/>
    <col min="1542" max="1542" width="18.7265625" customWidth="1"/>
    <col min="1547" max="1547" width="21.54296875" customWidth="1"/>
    <col min="1798" max="1798" width="18.7265625" customWidth="1"/>
    <col min="1803" max="1803" width="21.54296875" customWidth="1"/>
    <col min="2054" max="2054" width="18.7265625" customWidth="1"/>
    <col min="2059" max="2059" width="21.54296875" customWidth="1"/>
    <col min="2310" max="2310" width="18.7265625" customWidth="1"/>
    <col min="2315" max="2315" width="21.54296875" customWidth="1"/>
    <col min="2566" max="2566" width="18.7265625" customWidth="1"/>
    <col min="2571" max="2571" width="21.54296875" customWidth="1"/>
    <col min="2822" max="2822" width="18.7265625" customWidth="1"/>
    <col min="2827" max="2827" width="21.54296875" customWidth="1"/>
    <col min="3078" max="3078" width="18.7265625" customWidth="1"/>
    <col min="3083" max="3083" width="21.54296875" customWidth="1"/>
    <col min="3334" max="3334" width="18.7265625" customWidth="1"/>
    <col min="3339" max="3339" width="21.54296875" customWidth="1"/>
    <col min="3590" max="3590" width="18.7265625" customWidth="1"/>
    <col min="3595" max="3595" width="21.54296875" customWidth="1"/>
    <col min="3846" max="3846" width="18.7265625" customWidth="1"/>
    <col min="3851" max="3851" width="21.54296875" customWidth="1"/>
    <col min="4102" max="4102" width="18.7265625" customWidth="1"/>
    <col min="4107" max="4107" width="21.54296875" customWidth="1"/>
    <col min="4358" max="4358" width="18.7265625" customWidth="1"/>
    <col min="4363" max="4363" width="21.54296875" customWidth="1"/>
    <col min="4614" max="4614" width="18.7265625" customWidth="1"/>
    <col min="4619" max="4619" width="21.54296875" customWidth="1"/>
    <col min="4870" max="4870" width="18.7265625" customWidth="1"/>
    <col min="4875" max="4875" width="21.54296875" customWidth="1"/>
    <col min="5126" max="5126" width="18.7265625" customWidth="1"/>
    <col min="5131" max="5131" width="21.54296875" customWidth="1"/>
    <col min="5382" max="5382" width="18.7265625" customWidth="1"/>
    <col min="5387" max="5387" width="21.54296875" customWidth="1"/>
    <col min="5638" max="5638" width="18.7265625" customWidth="1"/>
    <col min="5643" max="5643" width="21.54296875" customWidth="1"/>
    <col min="5894" max="5894" width="18.7265625" customWidth="1"/>
    <col min="5899" max="5899" width="21.54296875" customWidth="1"/>
    <col min="6150" max="6150" width="18.7265625" customWidth="1"/>
    <col min="6155" max="6155" width="21.54296875" customWidth="1"/>
    <col min="6406" max="6406" width="18.7265625" customWidth="1"/>
    <col min="6411" max="6411" width="21.54296875" customWidth="1"/>
    <col min="6662" max="6662" width="18.7265625" customWidth="1"/>
    <col min="6667" max="6667" width="21.54296875" customWidth="1"/>
    <col min="6918" max="6918" width="18.7265625" customWidth="1"/>
    <col min="6923" max="6923" width="21.54296875" customWidth="1"/>
    <col min="7174" max="7174" width="18.7265625" customWidth="1"/>
    <col min="7179" max="7179" width="21.54296875" customWidth="1"/>
    <col min="7430" max="7430" width="18.7265625" customWidth="1"/>
    <col min="7435" max="7435" width="21.54296875" customWidth="1"/>
    <col min="7686" max="7686" width="18.7265625" customWidth="1"/>
    <col min="7691" max="7691" width="21.54296875" customWidth="1"/>
    <col min="7942" max="7942" width="18.7265625" customWidth="1"/>
    <col min="7947" max="7947" width="21.54296875" customWidth="1"/>
    <col min="8198" max="8198" width="18.7265625" customWidth="1"/>
    <col min="8203" max="8203" width="21.54296875" customWidth="1"/>
    <col min="8454" max="8454" width="18.7265625" customWidth="1"/>
    <col min="8459" max="8459" width="21.54296875" customWidth="1"/>
    <col min="8710" max="8710" width="18.7265625" customWidth="1"/>
    <col min="8715" max="8715" width="21.54296875" customWidth="1"/>
    <col min="8966" max="8966" width="18.7265625" customWidth="1"/>
    <col min="8971" max="8971" width="21.54296875" customWidth="1"/>
    <col min="9222" max="9222" width="18.7265625" customWidth="1"/>
    <col min="9227" max="9227" width="21.54296875" customWidth="1"/>
    <col min="9478" max="9478" width="18.7265625" customWidth="1"/>
    <col min="9483" max="9483" width="21.54296875" customWidth="1"/>
    <col min="9734" max="9734" width="18.7265625" customWidth="1"/>
    <col min="9739" max="9739" width="21.54296875" customWidth="1"/>
    <col min="9990" max="9990" width="18.7265625" customWidth="1"/>
    <col min="9995" max="9995" width="21.54296875" customWidth="1"/>
    <col min="10246" max="10246" width="18.7265625" customWidth="1"/>
    <col min="10251" max="10251" width="21.54296875" customWidth="1"/>
    <col min="10502" max="10502" width="18.7265625" customWidth="1"/>
    <col min="10507" max="10507" width="21.54296875" customWidth="1"/>
    <col min="10758" max="10758" width="18.7265625" customWidth="1"/>
    <col min="10763" max="10763" width="21.54296875" customWidth="1"/>
    <col min="11014" max="11014" width="18.7265625" customWidth="1"/>
    <col min="11019" max="11019" width="21.54296875" customWidth="1"/>
    <col min="11270" max="11270" width="18.7265625" customWidth="1"/>
    <col min="11275" max="11275" width="21.54296875" customWidth="1"/>
    <col min="11526" max="11526" width="18.7265625" customWidth="1"/>
    <col min="11531" max="11531" width="21.54296875" customWidth="1"/>
    <col min="11782" max="11782" width="18.7265625" customWidth="1"/>
    <col min="11787" max="11787" width="21.54296875" customWidth="1"/>
    <col min="12038" max="12038" width="18.7265625" customWidth="1"/>
    <col min="12043" max="12043" width="21.54296875" customWidth="1"/>
    <col min="12294" max="12294" width="18.7265625" customWidth="1"/>
    <col min="12299" max="12299" width="21.54296875" customWidth="1"/>
    <col min="12550" max="12550" width="18.7265625" customWidth="1"/>
    <col min="12555" max="12555" width="21.54296875" customWidth="1"/>
    <col min="12806" max="12806" width="18.7265625" customWidth="1"/>
    <col min="12811" max="12811" width="21.54296875" customWidth="1"/>
    <col min="13062" max="13062" width="18.7265625" customWidth="1"/>
    <col min="13067" max="13067" width="21.54296875" customWidth="1"/>
    <col min="13318" max="13318" width="18.7265625" customWidth="1"/>
    <col min="13323" max="13323" width="21.54296875" customWidth="1"/>
    <col min="13574" max="13574" width="18.7265625" customWidth="1"/>
    <col min="13579" max="13579" width="21.54296875" customWidth="1"/>
    <col min="13830" max="13830" width="18.7265625" customWidth="1"/>
    <col min="13835" max="13835" width="21.54296875" customWidth="1"/>
    <col min="14086" max="14086" width="18.7265625" customWidth="1"/>
    <col min="14091" max="14091" width="21.54296875" customWidth="1"/>
    <col min="14342" max="14342" width="18.7265625" customWidth="1"/>
    <col min="14347" max="14347" width="21.54296875" customWidth="1"/>
    <col min="14598" max="14598" width="18.7265625" customWidth="1"/>
    <col min="14603" max="14603" width="21.54296875" customWidth="1"/>
    <col min="14854" max="14854" width="18.7265625" customWidth="1"/>
    <col min="14859" max="14859" width="21.54296875" customWidth="1"/>
    <col min="15110" max="15110" width="18.7265625" customWidth="1"/>
    <col min="15115" max="15115" width="21.54296875" customWidth="1"/>
    <col min="15366" max="15366" width="18.7265625" customWidth="1"/>
    <col min="15371" max="15371" width="21.54296875" customWidth="1"/>
    <col min="15622" max="15622" width="18.7265625" customWidth="1"/>
    <col min="15627" max="15627" width="21.54296875" customWidth="1"/>
    <col min="15878" max="15878" width="18.7265625" customWidth="1"/>
    <col min="15883" max="15883" width="21.54296875" customWidth="1"/>
    <col min="16134" max="16134" width="18.7265625" customWidth="1"/>
    <col min="16139" max="16139" width="21.54296875" customWidth="1"/>
  </cols>
  <sheetData>
    <row r="1" spans="2:13" ht="15.5">
      <c r="C1" s="33"/>
      <c r="D1" s="33"/>
      <c r="H1" s="262"/>
      <c r="I1" s="321"/>
      <c r="J1" s="501"/>
    </row>
    <row r="2" spans="2:13" ht="15.5">
      <c r="B2" s="33"/>
      <c r="C2" s="12"/>
      <c r="D2" s="12"/>
      <c r="I2" s="321"/>
      <c r="J2" s="501"/>
      <c r="K2" s="262"/>
      <c r="L2" s="321"/>
      <c r="M2" s="501"/>
    </row>
    <row r="3" spans="2:13" ht="15.5">
      <c r="B3" s="33"/>
      <c r="C3" s="12"/>
      <c r="D3" s="12"/>
      <c r="I3" s="321"/>
      <c r="J3" s="501"/>
      <c r="K3" s="262"/>
      <c r="L3" s="321"/>
      <c r="M3" s="501"/>
    </row>
    <row r="4" spans="2:13" ht="15.5">
      <c r="B4" s="14"/>
      <c r="C4" s="12"/>
      <c r="D4" s="12"/>
      <c r="I4" s="321"/>
      <c r="J4" s="501"/>
      <c r="K4" s="262"/>
      <c r="L4" s="321"/>
      <c r="M4" s="501"/>
    </row>
    <row r="5" spans="2:13" ht="15.5">
      <c r="B5" s="14"/>
      <c r="C5" s="12"/>
      <c r="D5" s="12"/>
      <c r="F5" s="14"/>
      <c r="G5" s="398"/>
      <c r="H5" s="68"/>
      <c r="I5" s="321"/>
      <c r="J5" s="501"/>
      <c r="K5" s="262"/>
      <c r="L5" s="321"/>
      <c r="M5" s="501"/>
    </row>
    <row r="6" spans="2:13" ht="15.5">
      <c r="B6" s="33"/>
      <c r="C6" s="12"/>
      <c r="D6" s="12"/>
      <c r="F6" s="14"/>
      <c r="I6" s="321"/>
      <c r="J6" s="501"/>
      <c r="K6" s="262"/>
      <c r="L6" s="321"/>
      <c r="M6" s="501"/>
    </row>
    <row r="7" spans="2:13" ht="15.5">
      <c r="B7" s="14"/>
      <c r="C7" s="12"/>
      <c r="D7" s="12"/>
      <c r="I7" s="321"/>
      <c r="J7" s="501"/>
      <c r="K7" s="262"/>
      <c r="L7" s="321"/>
      <c r="M7" s="501"/>
    </row>
    <row r="8" spans="2:13" ht="15.5">
      <c r="B8" s="14"/>
      <c r="C8" s="12"/>
      <c r="D8" s="12"/>
      <c r="I8" s="501"/>
      <c r="J8" s="501"/>
      <c r="K8" s="262"/>
      <c r="L8" s="321"/>
      <c r="M8" s="501"/>
    </row>
    <row r="9" spans="2:13" ht="15.5">
      <c r="B9" s="14"/>
      <c r="C9" s="12"/>
      <c r="D9" s="12"/>
      <c r="K9" s="262"/>
      <c r="L9" s="321"/>
      <c r="M9" s="501"/>
    </row>
    <row r="10" spans="2:13" ht="15.5">
      <c r="B10" s="14"/>
      <c r="C10" s="12"/>
      <c r="D10" s="12"/>
      <c r="K10" s="262"/>
      <c r="L10" s="321"/>
      <c r="M10" s="501"/>
    </row>
    <row r="11" spans="2:13" ht="15.5">
      <c r="K11" s="262"/>
      <c r="L11" s="321"/>
      <c r="M11" s="501"/>
    </row>
    <row r="12" spans="2:13" ht="15.5">
      <c r="K12" s="262"/>
      <c r="L12" s="321"/>
      <c r="M12" s="501"/>
    </row>
    <row r="13" spans="2:13" ht="15.5">
      <c r="K13" s="262"/>
      <c r="L13" s="321"/>
      <c r="M13" s="501"/>
    </row>
    <row r="14" spans="2:13" ht="15.5">
      <c r="K14" s="262"/>
      <c r="L14" s="321"/>
      <c r="M14" s="501"/>
    </row>
    <row r="15" spans="2:13" ht="15.5">
      <c r="K15" s="262"/>
      <c r="L15" s="501"/>
      <c r="M15" s="501"/>
    </row>
    <row r="16" spans="2:13" ht="15.5">
      <c r="K16" s="262"/>
      <c r="L16" s="501"/>
      <c r="M16" s="501"/>
    </row>
    <row r="20" spans="1:3">
      <c r="A20" s="12"/>
      <c r="B20" s="12"/>
      <c r="C20" s="12"/>
    </row>
    <row r="21" spans="1:3">
      <c r="A21" s="12"/>
      <c r="B21" s="12"/>
      <c r="C21" s="12"/>
    </row>
    <row r="22" spans="1:3">
      <c r="A22" s="12"/>
      <c r="B22" s="12"/>
      <c r="C22" s="12"/>
    </row>
    <row r="23" spans="1:3">
      <c r="A23" s="12"/>
      <c r="B23" s="12"/>
      <c r="C23" s="12"/>
    </row>
    <row r="24" spans="1:3">
      <c r="A24" s="12"/>
      <c r="B24" s="12"/>
      <c r="C24" s="12"/>
    </row>
    <row r="25" spans="1:3">
      <c r="A25" s="12"/>
      <c r="B25" s="12"/>
      <c r="C25" s="12"/>
    </row>
    <row r="26" spans="1:3">
      <c r="A26" s="12"/>
      <c r="B26" s="12"/>
      <c r="C26" s="12"/>
    </row>
    <row r="27" spans="1:3">
      <c r="A27" s="12"/>
      <c r="B27" s="12"/>
      <c r="C27" s="12"/>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249977111117893"/>
  </sheetPr>
  <dimension ref="A1:S125"/>
  <sheetViews>
    <sheetView showZeros="0" topLeftCell="A31" workbookViewId="0">
      <selection activeCell="A61" sqref="A61"/>
    </sheetView>
  </sheetViews>
  <sheetFormatPr baseColWidth="10" defaultRowHeight="12.5"/>
  <cols>
    <col min="1" max="1" width="34.81640625" style="81" customWidth="1"/>
    <col min="2" max="2" width="7.453125" style="90" customWidth="1"/>
    <col min="3" max="3" width="7.1796875" style="90" customWidth="1"/>
    <col min="4" max="4" width="3" style="81" customWidth="1"/>
    <col min="5" max="5" width="7.453125" style="81" customWidth="1"/>
    <col min="6" max="6" width="8.453125" style="81" customWidth="1"/>
    <col min="7" max="7" width="2.81640625" style="81" customWidth="1"/>
    <col min="8" max="8" width="7.1796875" style="81" customWidth="1"/>
    <col min="9" max="9" width="8.453125" style="81" customWidth="1"/>
    <col min="10" max="10" width="2.81640625" style="81" customWidth="1"/>
    <col min="11" max="11" width="7.54296875" style="81" customWidth="1"/>
    <col min="12" max="12" width="8.453125" style="81" customWidth="1"/>
    <col min="13" max="13" width="2.81640625" style="81" customWidth="1"/>
    <col min="14" max="14" width="7.1796875" style="81" customWidth="1"/>
    <col min="15" max="15" width="8" style="81" customWidth="1"/>
    <col min="16" max="16" width="2.81640625" style="81" customWidth="1"/>
    <col min="17" max="17" width="7.54296875" style="81" customWidth="1"/>
    <col min="18" max="18" width="8.453125" style="81" customWidth="1"/>
    <col min="19" max="19" width="2.81640625" style="81" customWidth="1"/>
    <col min="20" max="256" width="10.81640625" style="81"/>
    <col min="257" max="257" width="34.81640625" style="81" customWidth="1"/>
    <col min="258" max="258" width="7.453125" style="81" customWidth="1"/>
    <col min="259" max="259" width="7.1796875" style="81" customWidth="1"/>
    <col min="260" max="260" width="3" style="81" customWidth="1"/>
    <col min="261" max="261" width="7.453125" style="81" customWidth="1"/>
    <col min="262" max="262" width="8.453125" style="81" customWidth="1"/>
    <col min="263" max="263" width="2.81640625" style="81" customWidth="1"/>
    <col min="264" max="264" width="7.1796875" style="81" customWidth="1"/>
    <col min="265" max="265" width="8.453125" style="81" customWidth="1"/>
    <col min="266" max="266" width="2.81640625" style="81" customWidth="1"/>
    <col min="267" max="267" width="7.54296875" style="81" customWidth="1"/>
    <col min="268" max="268" width="8.453125" style="81" customWidth="1"/>
    <col min="269" max="269" width="2.81640625" style="81" customWidth="1"/>
    <col min="270" max="270" width="7.1796875" style="81" customWidth="1"/>
    <col min="271" max="271" width="8" style="81" customWidth="1"/>
    <col min="272" max="272" width="2.81640625" style="81" customWidth="1"/>
    <col min="273" max="273" width="7.54296875" style="81" customWidth="1"/>
    <col min="274" max="274" width="8.453125" style="81" customWidth="1"/>
    <col min="275" max="275" width="2.81640625" style="81" customWidth="1"/>
    <col min="276" max="512" width="10.81640625" style="81"/>
    <col min="513" max="513" width="34.81640625" style="81" customWidth="1"/>
    <col min="514" max="514" width="7.453125" style="81" customWidth="1"/>
    <col min="515" max="515" width="7.1796875" style="81" customWidth="1"/>
    <col min="516" max="516" width="3" style="81" customWidth="1"/>
    <col min="517" max="517" width="7.453125" style="81" customWidth="1"/>
    <col min="518" max="518" width="8.453125" style="81" customWidth="1"/>
    <col min="519" max="519" width="2.81640625" style="81" customWidth="1"/>
    <col min="520" max="520" width="7.1796875" style="81" customWidth="1"/>
    <col min="521" max="521" width="8.453125" style="81" customWidth="1"/>
    <col min="522" max="522" width="2.81640625" style="81" customWidth="1"/>
    <col min="523" max="523" width="7.54296875" style="81" customWidth="1"/>
    <col min="524" max="524" width="8.453125" style="81" customWidth="1"/>
    <col min="525" max="525" width="2.81640625" style="81" customWidth="1"/>
    <col min="526" max="526" width="7.1796875" style="81" customWidth="1"/>
    <col min="527" max="527" width="8" style="81" customWidth="1"/>
    <col min="528" max="528" width="2.81640625" style="81" customWidth="1"/>
    <col min="529" max="529" width="7.54296875" style="81" customWidth="1"/>
    <col min="530" max="530" width="8.453125" style="81" customWidth="1"/>
    <col min="531" max="531" width="2.81640625" style="81" customWidth="1"/>
    <col min="532" max="768" width="10.81640625" style="81"/>
    <col min="769" max="769" width="34.81640625" style="81" customWidth="1"/>
    <col min="770" max="770" width="7.453125" style="81" customWidth="1"/>
    <col min="771" max="771" width="7.1796875" style="81" customWidth="1"/>
    <col min="772" max="772" width="3" style="81" customWidth="1"/>
    <col min="773" max="773" width="7.453125" style="81" customWidth="1"/>
    <col min="774" max="774" width="8.453125" style="81" customWidth="1"/>
    <col min="775" max="775" width="2.81640625" style="81" customWidth="1"/>
    <col min="776" max="776" width="7.1796875" style="81" customWidth="1"/>
    <col min="777" max="777" width="8.453125" style="81" customWidth="1"/>
    <col min="778" max="778" width="2.81640625" style="81" customWidth="1"/>
    <col min="779" max="779" width="7.54296875" style="81" customWidth="1"/>
    <col min="780" max="780" width="8.453125" style="81" customWidth="1"/>
    <col min="781" max="781" width="2.81640625" style="81" customWidth="1"/>
    <col min="782" max="782" width="7.1796875" style="81" customWidth="1"/>
    <col min="783" max="783" width="8" style="81" customWidth="1"/>
    <col min="784" max="784" width="2.81640625" style="81" customWidth="1"/>
    <col min="785" max="785" width="7.54296875" style="81" customWidth="1"/>
    <col min="786" max="786" width="8.453125" style="81" customWidth="1"/>
    <col min="787" max="787" width="2.81640625" style="81" customWidth="1"/>
    <col min="788" max="1024" width="10.81640625" style="81"/>
    <col min="1025" max="1025" width="34.81640625" style="81" customWidth="1"/>
    <col min="1026" max="1026" width="7.453125" style="81" customWidth="1"/>
    <col min="1027" max="1027" width="7.1796875" style="81" customWidth="1"/>
    <col min="1028" max="1028" width="3" style="81" customWidth="1"/>
    <col min="1029" max="1029" width="7.453125" style="81" customWidth="1"/>
    <col min="1030" max="1030" width="8.453125" style="81" customWidth="1"/>
    <col min="1031" max="1031" width="2.81640625" style="81" customWidth="1"/>
    <col min="1032" max="1032" width="7.1796875" style="81" customWidth="1"/>
    <col min="1033" max="1033" width="8.453125" style="81" customWidth="1"/>
    <col min="1034" max="1034" width="2.81640625" style="81" customWidth="1"/>
    <col min="1035" max="1035" width="7.54296875" style="81" customWidth="1"/>
    <col min="1036" max="1036" width="8.453125" style="81" customWidth="1"/>
    <col min="1037" max="1037" width="2.81640625" style="81" customWidth="1"/>
    <col min="1038" max="1038" width="7.1796875" style="81" customWidth="1"/>
    <col min="1039" max="1039" width="8" style="81" customWidth="1"/>
    <col min="1040" max="1040" width="2.81640625" style="81" customWidth="1"/>
    <col min="1041" max="1041" width="7.54296875" style="81" customWidth="1"/>
    <col min="1042" max="1042" width="8.453125" style="81" customWidth="1"/>
    <col min="1043" max="1043" width="2.81640625" style="81" customWidth="1"/>
    <col min="1044" max="1280" width="10.81640625" style="81"/>
    <col min="1281" max="1281" width="34.81640625" style="81" customWidth="1"/>
    <col min="1282" max="1282" width="7.453125" style="81" customWidth="1"/>
    <col min="1283" max="1283" width="7.1796875" style="81" customWidth="1"/>
    <col min="1284" max="1284" width="3" style="81" customWidth="1"/>
    <col min="1285" max="1285" width="7.453125" style="81" customWidth="1"/>
    <col min="1286" max="1286" width="8.453125" style="81" customWidth="1"/>
    <col min="1287" max="1287" width="2.81640625" style="81" customWidth="1"/>
    <col min="1288" max="1288" width="7.1796875" style="81" customWidth="1"/>
    <col min="1289" max="1289" width="8.453125" style="81" customWidth="1"/>
    <col min="1290" max="1290" width="2.81640625" style="81" customWidth="1"/>
    <col min="1291" max="1291" width="7.54296875" style="81" customWidth="1"/>
    <col min="1292" max="1292" width="8.453125" style="81" customWidth="1"/>
    <col min="1293" max="1293" width="2.81640625" style="81" customWidth="1"/>
    <col min="1294" max="1294" width="7.1796875" style="81" customWidth="1"/>
    <col min="1295" max="1295" width="8" style="81" customWidth="1"/>
    <col min="1296" max="1296" width="2.81640625" style="81" customWidth="1"/>
    <col min="1297" max="1297" width="7.54296875" style="81" customWidth="1"/>
    <col min="1298" max="1298" width="8.453125" style="81" customWidth="1"/>
    <col min="1299" max="1299" width="2.81640625" style="81" customWidth="1"/>
    <col min="1300" max="1536" width="10.81640625" style="81"/>
    <col min="1537" max="1537" width="34.81640625" style="81" customWidth="1"/>
    <col min="1538" max="1538" width="7.453125" style="81" customWidth="1"/>
    <col min="1539" max="1539" width="7.1796875" style="81" customWidth="1"/>
    <col min="1540" max="1540" width="3" style="81" customWidth="1"/>
    <col min="1541" max="1541" width="7.453125" style="81" customWidth="1"/>
    <col min="1542" max="1542" width="8.453125" style="81" customWidth="1"/>
    <col min="1543" max="1543" width="2.81640625" style="81" customWidth="1"/>
    <col min="1544" max="1544" width="7.1796875" style="81" customWidth="1"/>
    <col min="1545" max="1545" width="8.453125" style="81" customWidth="1"/>
    <col min="1546" max="1546" width="2.81640625" style="81" customWidth="1"/>
    <col min="1547" max="1547" width="7.54296875" style="81" customWidth="1"/>
    <col min="1548" max="1548" width="8.453125" style="81" customWidth="1"/>
    <col min="1549" max="1549" width="2.81640625" style="81" customWidth="1"/>
    <col min="1550" max="1550" width="7.1796875" style="81" customWidth="1"/>
    <col min="1551" max="1551" width="8" style="81" customWidth="1"/>
    <col min="1552" max="1552" width="2.81640625" style="81" customWidth="1"/>
    <col min="1553" max="1553" width="7.54296875" style="81" customWidth="1"/>
    <col min="1554" max="1554" width="8.453125" style="81" customWidth="1"/>
    <col min="1555" max="1555" width="2.81640625" style="81" customWidth="1"/>
    <col min="1556" max="1792" width="10.81640625" style="81"/>
    <col min="1793" max="1793" width="34.81640625" style="81" customWidth="1"/>
    <col min="1794" max="1794" width="7.453125" style="81" customWidth="1"/>
    <col min="1795" max="1795" width="7.1796875" style="81" customWidth="1"/>
    <col min="1796" max="1796" width="3" style="81" customWidth="1"/>
    <col min="1797" max="1797" width="7.453125" style="81" customWidth="1"/>
    <col min="1798" max="1798" width="8.453125" style="81" customWidth="1"/>
    <col min="1799" max="1799" width="2.81640625" style="81" customWidth="1"/>
    <col min="1800" max="1800" width="7.1796875" style="81" customWidth="1"/>
    <col min="1801" max="1801" width="8.453125" style="81" customWidth="1"/>
    <col min="1802" max="1802" width="2.81640625" style="81" customWidth="1"/>
    <col min="1803" max="1803" width="7.54296875" style="81" customWidth="1"/>
    <col min="1804" max="1804" width="8.453125" style="81" customWidth="1"/>
    <col min="1805" max="1805" width="2.81640625" style="81" customWidth="1"/>
    <col min="1806" max="1806" width="7.1796875" style="81" customWidth="1"/>
    <col min="1807" max="1807" width="8" style="81" customWidth="1"/>
    <col min="1808" max="1808" width="2.81640625" style="81" customWidth="1"/>
    <col min="1809" max="1809" width="7.54296875" style="81" customWidth="1"/>
    <col min="1810" max="1810" width="8.453125" style="81" customWidth="1"/>
    <col min="1811" max="1811" width="2.81640625" style="81" customWidth="1"/>
    <col min="1812" max="2048" width="10.81640625" style="81"/>
    <col min="2049" max="2049" width="34.81640625" style="81" customWidth="1"/>
    <col min="2050" max="2050" width="7.453125" style="81" customWidth="1"/>
    <col min="2051" max="2051" width="7.1796875" style="81" customWidth="1"/>
    <col min="2052" max="2052" width="3" style="81" customWidth="1"/>
    <col min="2053" max="2053" width="7.453125" style="81" customWidth="1"/>
    <col min="2054" max="2054" width="8.453125" style="81" customWidth="1"/>
    <col min="2055" max="2055" width="2.81640625" style="81" customWidth="1"/>
    <col min="2056" max="2056" width="7.1796875" style="81" customWidth="1"/>
    <col min="2057" max="2057" width="8.453125" style="81" customWidth="1"/>
    <col min="2058" max="2058" width="2.81640625" style="81" customWidth="1"/>
    <col min="2059" max="2059" width="7.54296875" style="81" customWidth="1"/>
    <col min="2060" max="2060" width="8.453125" style="81" customWidth="1"/>
    <col min="2061" max="2061" width="2.81640625" style="81" customWidth="1"/>
    <col min="2062" max="2062" width="7.1796875" style="81" customWidth="1"/>
    <col min="2063" max="2063" width="8" style="81" customWidth="1"/>
    <col min="2064" max="2064" width="2.81640625" style="81" customWidth="1"/>
    <col min="2065" max="2065" width="7.54296875" style="81" customWidth="1"/>
    <col min="2066" max="2066" width="8.453125" style="81" customWidth="1"/>
    <col min="2067" max="2067" width="2.81640625" style="81" customWidth="1"/>
    <col min="2068" max="2304" width="10.81640625" style="81"/>
    <col min="2305" max="2305" width="34.81640625" style="81" customWidth="1"/>
    <col min="2306" max="2306" width="7.453125" style="81" customWidth="1"/>
    <col min="2307" max="2307" width="7.1796875" style="81" customWidth="1"/>
    <col min="2308" max="2308" width="3" style="81" customWidth="1"/>
    <col min="2309" max="2309" width="7.453125" style="81" customWidth="1"/>
    <col min="2310" max="2310" width="8.453125" style="81" customWidth="1"/>
    <col min="2311" max="2311" width="2.81640625" style="81" customWidth="1"/>
    <col min="2312" max="2312" width="7.1796875" style="81" customWidth="1"/>
    <col min="2313" max="2313" width="8.453125" style="81" customWidth="1"/>
    <col min="2314" max="2314" width="2.81640625" style="81" customWidth="1"/>
    <col min="2315" max="2315" width="7.54296875" style="81" customWidth="1"/>
    <col min="2316" max="2316" width="8.453125" style="81" customWidth="1"/>
    <col min="2317" max="2317" width="2.81640625" style="81" customWidth="1"/>
    <col min="2318" max="2318" width="7.1796875" style="81" customWidth="1"/>
    <col min="2319" max="2319" width="8" style="81" customWidth="1"/>
    <col min="2320" max="2320" width="2.81640625" style="81" customWidth="1"/>
    <col min="2321" max="2321" width="7.54296875" style="81" customWidth="1"/>
    <col min="2322" max="2322" width="8.453125" style="81" customWidth="1"/>
    <col min="2323" max="2323" width="2.81640625" style="81" customWidth="1"/>
    <col min="2324" max="2560" width="10.81640625" style="81"/>
    <col min="2561" max="2561" width="34.81640625" style="81" customWidth="1"/>
    <col min="2562" max="2562" width="7.453125" style="81" customWidth="1"/>
    <col min="2563" max="2563" width="7.1796875" style="81" customWidth="1"/>
    <col min="2564" max="2564" width="3" style="81" customWidth="1"/>
    <col min="2565" max="2565" width="7.453125" style="81" customWidth="1"/>
    <col min="2566" max="2566" width="8.453125" style="81" customWidth="1"/>
    <col min="2567" max="2567" width="2.81640625" style="81" customWidth="1"/>
    <col min="2568" max="2568" width="7.1796875" style="81" customWidth="1"/>
    <col min="2569" max="2569" width="8.453125" style="81" customWidth="1"/>
    <col min="2570" max="2570" width="2.81640625" style="81" customWidth="1"/>
    <col min="2571" max="2571" width="7.54296875" style="81" customWidth="1"/>
    <col min="2572" max="2572" width="8.453125" style="81" customWidth="1"/>
    <col min="2573" max="2573" width="2.81640625" style="81" customWidth="1"/>
    <col min="2574" max="2574" width="7.1796875" style="81" customWidth="1"/>
    <col min="2575" max="2575" width="8" style="81" customWidth="1"/>
    <col min="2576" max="2576" width="2.81640625" style="81" customWidth="1"/>
    <col min="2577" max="2577" width="7.54296875" style="81" customWidth="1"/>
    <col min="2578" max="2578" width="8.453125" style="81" customWidth="1"/>
    <col min="2579" max="2579" width="2.81640625" style="81" customWidth="1"/>
    <col min="2580" max="2816" width="10.81640625" style="81"/>
    <col min="2817" max="2817" width="34.81640625" style="81" customWidth="1"/>
    <col min="2818" max="2818" width="7.453125" style="81" customWidth="1"/>
    <col min="2819" max="2819" width="7.1796875" style="81" customWidth="1"/>
    <col min="2820" max="2820" width="3" style="81" customWidth="1"/>
    <col min="2821" max="2821" width="7.453125" style="81" customWidth="1"/>
    <col min="2822" max="2822" width="8.453125" style="81" customWidth="1"/>
    <col min="2823" max="2823" width="2.81640625" style="81" customWidth="1"/>
    <col min="2824" max="2824" width="7.1796875" style="81" customWidth="1"/>
    <col min="2825" max="2825" width="8.453125" style="81" customWidth="1"/>
    <col min="2826" max="2826" width="2.81640625" style="81" customWidth="1"/>
    <col min="2827" max="2827" width="7.54296875" style="81" customWidth="1"/>
    <col min="2828" max="2828" width="8.453125" style="81" customWidth="1"/>
    <col min="2829" max="2829" width="2.81640625" style="81" customWidth="1"/>
    <col min="2830" max="2830" width="7.1796875" style="81" customWidth="1"/>
    <col min="2831" max="2831" width="8" style="81" customWidth="1"/>
    <col min="2832" max="2832" width="2.81640625" style="81" customWidth="1"/>
    <col min="2833" max="2833" width="7.54296875" style="81" customWidth="1"/>
    <col min="2834" max="2834" width="8.453125" style="81" customWidth="1"/>
    <col min="2835" max="2835" width="2.81640625" style="81" customWidth="1"/>
    <col min="2836" max="3072" width="10.81640625" style="81"/>
    <col min="3073" max="3073" width="34.81640625" style="81" customWidth="1"/>
    <col min="3074" max="3074" width="7.453125" style="81" customWidth="1"/>
    <col min="3075" max="3075" width="7.1796875" style="81" customWidth="1"/>
    <col min="3076" max="3076" width="3" style="81" customWidth="1"/>
    <col min="3077" max="3077" width="7.453125" style="81" customWidth="1"/>
    <col min="3078" max="3078" width="8.453125" style="81" customWidth="1"/>
    <col min="3079" max="3079" width="2.81640625" style="81" customWidth="1"/>
    <col min="3080" max="3080" width="7.1796875" style="81" customWidth="1"/>
    <col min="3081" max="3081" width="8.453125" style="81" customWidth="1"/>
    <col min="3082" max="3082" width="2.81640625" style="81" customWidth="1"/>
    <col min="3083" max="3083" width="7.54296875" style="81" customWidth="1"/>
    <col min="3084" max="3084" width="8.453125" style="81" customWidth="1"/>
    <col min="3085" max="3085" width="2.81640625" style="81" customWidth="1"/>
    <col min="3086" max="3086" width="7.1796875" style="81" customWidth="1"/>
    <col min="3087" max="3087" width="8" style="81" customWidth="1"/>
    <col min="3088" max="3088" width="2.81640625" style="81" customWidth="1"/>
    <col min="3089" max="3089" width="7.54296875" style="81" customWidth="1"/>
    <col min="3090" max="3090" width="8.453125" style="81" customWidth="1"/>
    <col min="3091" max="3091" width="2.81640625" style="81" customWidth="1"/>
    <col min="3092" max="3328" width="10.81640625" style="81"/>
    <col min="3329" max="3329" width="34.81640625" style="81" customWidth="1"/>
    <col min="3330" max="3330" width="7.453125" style="81" customWidth="1"/>
    <col min="3331" max="3331" width="7.1796875" style="81" customWidth="1"/>
    <col min="3332" max="3332" width="3" style="81" customWidth="1"/>
    <col min="3333" max="3333" width="7.453125" style="81" customWidth="1"/>
    <col min="3334" max="3334" width="8.453125" style="81" customWidth="1"/>
    <col min="3335" max="3335" width="2.81640625" style="81" customWidth="1"/>
    <col min="3336" max="3336" width="7.1796875" style="81" customWidth="1"/>
    <col min="3337" max="3337" width="8.453125" style="81" customWidth="1"/>
    <col min="3338" max="3338" width="2.81640625" style="81" customWidth="1"/>
    <col min="3339" max="3339" width="7.54296875" style="81" customWidth="1"/>
    <col min="3340" max="3340" width="8.453125" style="81" customWidth="1"/>
    <col min="3341" max="3341" width="2.81640625" style="81" customWidth="1"/>
    <col min="3342" max="3342" width="7.1796875" style="81" customWidth="1"/>
    <col min="3343" max="3343" width="8" style="81" customWidth="1"/>
    <col min="3344" max="3344" width="2.81640625" style="81" customWidth="1"/>
    <col min="3345" max="3345" width="7.54296875" style="81" customWidth="1"/>
    <col min="3346" max="3346" width="8.453125" style="81" customWidth="1"/>
    <col min="3347" max="3347" width="2.81640625" style="81" customWidth="1"/>
    <col min="3348" max="3584" width="10.81640625" style="81"/>
    <col min="3585" max="3585" width="34.81640625" style="81" customWidth="1"/>
    <col min="3586" max="3586" width="7.453125" style="81" customWidth="1"/>
    <col min="3587" max="3587" width="7.1796875" style="81" customWidth="1"/>
    <col min="3588" max="3588" width="3" style="81" customWidth="1"/>
    <col min="3589" max="3589" width="7.453125" style="81" customWidth="1"/>
    <col min="3590" max="3590" width="8.453125" style="81" customWidth="1"/>
    <col min="3591" max="3591" width="2.81640625" style="81" customWidth="1"/>
    <col min="3592" max="3592" width="7.1796875" style="81" customWidth="1"/>
    <col min="3593" max="3593" width="8.453125" style="81" customWidth="1"/>
    <col min="3594" max="3594" width="2.81640625" style="81" customWidth="1"/>
    <col min="3595" max="3595" width="7.54296875" style="81" customWidth="1"/>
    <col min="3596" max="3596" width="8.453125" style="81" customWidth="1"/>
    <col min="3597" max="3597" width="2.81640625" style="81" customWidth="1"/>
    <col min="3598" max="3598" width="7.1796875" style="81" customWidth="1"/>
    <col min="3599" max="3599" width="8" style="81" customWidth="1"/>
    <col min="3600" max="3600" width="2.81640625" style="81" customWidth="1"/>
    <col min="3601" max="3601" width="7.54296875" style="81" customWidth="1"/>
    <col min="3602" max="3602" width="8.453125" style="81" customWidth="1"/>
    <col min="3603" max="3603" width="2.81640625" style="81" customWidth="1"/>
    <col min="3604" max="3840" width="10.81640625" style="81"/>
    <col min="3841" max="3841" width="34.81640625" style="81" customWidth="1"/>
    <col min="3842" max="3842" width="7.453125" style="81" customWidth="1"/>
    <col min="3843" max="3843" width="7.1796875" style="81" customWidth="1"/>
    <col min="3844" max="3844" width="3" style="81" customWidth="1"/>
    <col min="3845" max="3845" width="7.453125" style="81" customWidth="1"/>
    <col min="3846" max="3846" width="8.453125" style="81" customWidth="1"/>
    <col min="3847" max="3847" width="2.81640625" style="81" customWidth="1"/>
    <col min="3848" max="3848" width="7.1796875" style="81" customWidth="1"/>
    <col min="3849" max="3849" width="8.453125" style="81" customWidth="1"/>
    <col min="3850" max="3850" width="2.81640625" style="81" customWidth="1"/>
    <col min="3851" max="3851" width="7.54296875" style="81" customWidth="1"/>
    <col min="3852" max="3852" width="8.453125" style="81" customWidth="1"/>
    <col min="3853" max="3853" width="2.81640625" style="81" customWidth="1"/>
    <col min="3854" max="3854" width="7.1796875" style="81" customWidth="1"/>
    <col min="3855" max="3855" width="8" style="81" customWidth="1"/>
    <col min="3856" max="3856" width="2.81640625" style="81" customWidth="1"/>
    <col min="3857" max="3857" width="7.54296875" style="81" customWidth="1"/>
    <col min="3858" max="3858" width="8.453125" style="81" customWidth="1"/>
    <col min="3859" max="3859" width="2.81640625" style="81" customWidth="1"/>
    <col min="3860" max="4096" width="10.81640625" style="81"/>
    <col min="4097" max="4097" width="34.81640625" style="81" customWidth="1"/>
    <col min="4098" max="4098" width="7.453125" style="81" customWidth="1"/>
    <col min="4099" max="4099" width="7.1796875" style="81" customWidth="1"/>
    <col min="4100" max="4100" width="3" style="81" customWidth="1"/>
    <col min="4101" max="4101" width="7.453125" style="81" customWidth="1"/>
    <col min="4102" max="4102" width="8.453125" style="81" customWidth="1"/>
    <col min="4103" max="4103" width="2.81640625" style="81" customWidth="1"/>
    <col min="4104" max="4104" width="7.1796875" style="81" customWidth="1"/>
    <col min="4105" max="4105" width="8.453125" style="81" customWidth="1"/>
    <col min="4106" max="4106" width="2.81640625" style="81" customWidth="1"/>
    <col min="4107" max="4107" width="7.54296875" style="81" customWidth="1"/>
    <col min="4108" max="4108" width="8.453125" style="81" customWidth="1"/>
    <col min="4109" max="4109" width="2.81640625" style="81" customWidth="1"/>
    <col min="4110" max="4110" width="7.1796875" style="81" customWidth="1"/>
    <col min="4111" max="4111" width="8" style="81" customWidth="1"/>
    <col min="4112" max="4112" width="2.81640625" style="81" customWidth="1"/>
    <col min="4113" max="4113" width="7.54296875" style="81" customWidth="1"/>
    <col min="4114" max="4114" width="8.453125" style="81" customWidth="1"/>
    <col min="4115" max="4115" width="2.81640625" style="81" customWidth="1"/>
    <col min="4116" max="4352" width="10.81640625" style="81"/>
    <col min="4353" max="4353" width="34.81640625" style="81" customWidth="1"/>
    <col min="4354" max="4354" width="7.453125" style="81" customWidth="1"/>
    <col min="4355" max="4355" width="7.1796875" style="81" customWidth="1"/>
    <col min="4356" max="4356" width="3" style="81" customWidth="1"/>
    <col min="4357" max="4357" width="7.453125" style="81" customWidth="1"/>
    <col min="4358" max="4358" width="8.453125" style="81" customWidth="1"/>
    <col min="4359" max="4359" width="2.81640625" style="81" customWidth="1"/>
    <col min="4360" max="4360" width="7.1796875" style="81" customWidth="1"/>
    <col min="4361" max="4361" width="8.453125" style="81" customWidth="1"/>
    <col min="4362" max="4362" width="2.81640625" style="81" customWidth="1"/>
    <col min="4363" max="4363" width="7.54296875" style="81" customWidth="1"/>
    <col min="4364" max="4364" width="8.453125" style="81" customWidth="1"/>
    <col min="4365" max="4365" width="2.81640625" style="81" customWidth="1"/>
    <col min="4366" max="4366" width="7.1796875" style="81" customWidth="1"/>
    <col min="4367" max="4367" width="8" style="81" customWidth="1"/>
    <col min="4368" max="4368" width="2.81640625" style="81" customWidth="1"/>
    <col min="4369" max="4369" width="7.54296875" style="81" customWidth="1"/>
    <col min="4370" max="4370" width="8.453125" style="81" customWidth="1"/>
    <col min="4371" max="4371" width="2.81640625" style="81" customWidth="1"/>
    <col min="4372" max="4608" width="10.81640625" style="81"/>
    <col min="4609" max="4609" width="34.81640625" style="81" customWidth="1"/>
    <col min="4610" max="4610" width="7.453125" style="81" customWidth="1"/>
    <col min="4611" max="4611" width="7.1796875" style="81" customWidth="1"/>
    <col min="4612" max="4612" width="3" style="81" customWidth="1"/>
    <col min="4613" max="4613" width="7.453125" style="81" customWidth="1"/>
    <col min="4614" max="4614" width="8.453125" style="81" customWidth="1"/>
    <col min="4615" max="4615" width="2.81640625" style="81" customWidth="1"/>
    <col min="4616" max="4616" width="7.1796875" style="81" customWidth="1"/>
    <col min="4617" max="4617" width="8.453125" style="81" customWidth="1"/>
    <col min="4618" max="4618" width="2.81640625" style="81" customWidth="1"/>
    <col min="4619" max="4619" width="7.54296875" style="81" customWidth="1"/>
    <col min="4620" max="4620" width="8.453125" style="81" customWidth="1"/>
    <col min="4621" max="4621" width="2.81640625" style="81" customWidth="1"/>
    <col min="4622" max="4622" width="7.1796875" style="81" customWidth="1"/>
    <col min="4623" max="4623" width="8" style="81" customWidth="1"/>
    <col min="4624" max="4624" width="2.81640625" style="81" customWidth="1"/>
    <col min="4625" max="4625" width="7.54296875" style="81" customWidth="1"/>
    <col min="4626" max="4626" width="8.453125" style="81" customWidth="1"/>
    <col min="4627" max="4627" width="2.81640625" style="81" customWidth="1"/>
    <col min="4628" max="4864" width="10.81640625" style="81"/>
    <col min="4865" max="4865" width="34.81640625" style="81" customWidth="1"/>
    <col min="4866" max="4866" width="7.453125" style="81" customWidth="1"/>
    <col min="4867" max="4867" width="7.1796875" style="81" customWidth="1"/>
    <col min="4868" max="4868" width="3" style="81" customWidth="1"/>
    <col min="4869" max="4869" width="7.453125" style="81" customWidth="1"/>
    <col min="4870" max="4870" width="8.453125" style="81" customWidth="1"/>
    <col min="4871" max="4871" width="2.81640625" style="81" customWidth="1"/>
    <col min="4872" max="4872" width="7.1796875" style="81" customWidth="1"/>
    <col min="4873" max="4873" width="8.453125" style="81" customWidth="1"/>
    <col min="4874" max="4874" width="2.81640625" style="81" customWidth="1"/>
    <col min="4875" max="4875" width="7.54296875" style="81" customWidth="1"/>
    <col min="4876" max="4876" width="8.453125" style="81" customWidth="1"/>
    <col min="4877" max="4877" width="2.81640625" style="81" customWidth="1"/>
    <col min="4878" max="4878" width="7.1796875" style="81" customWidth="1"/>
    <col min="4879" max="4879" width="8" style="81" customWidth="1"/>
    <col min="4880" max="4880" width="2.81640625" style="81" customWidth="1"/>
    <col min="4881" max="4881" width="7.54296875" style="81" customWidth="1"/>
    <col min="4882" max="4882" width="8.453125" style="81" customWidth="1"/>
    <col min="4883" max="4883" width="2.81640625" style="81" customWidth="1"/>
    <col min="4884" max="5120" width="10.81640625" style="81"/>
    <col min="5121" max="5121" width="34.81640625" style="81" customWidth="1"/>
    <col min="5122" max="5122" width="7.453125" style="81" customWidth="1"/>
    <col min="5123" max="5123" width="7.1796875" style="81" customWidth="1"/>
    <col min="5124" max="5124" width="3" style="81" customWidth="1"/>
    <col min="5125" max="5125" width="7.453125" style="81" customWidth="1"/>
    <col min="5126" max="5126" width="8.453125" style="81" customWidth="1"/>
    <col min="5127" max="5127" width="2.81640625" style="81" customWidth="1"/>
    <col min="5128" max="5128" width="7.1796875" style="81" customWidth="1"/>
    <col min="5129" max="5129" width="8.453125" style="81" customWidth="1"/>
    <col min="5130" max="5130" width="2.81640625" style="81" customWidth="1"/>
    <col min="5131" max="5131" width="7.54296875" style="81" customWidth="1"/>
    <col min="5132" max="5132" width="8.453125" style="81" customWidth="1"/>
    <col min="5133" max="5133" width="2.81640625" style="81" customWidth="1"/>
    <col min="5134" max="5134" width="7.1796875" style="81" customWidth="1"/>
    <col min="5135" max="5135" width="8" style="81" customWidth="1"/>
    <col min="5136" max="5136" width="2.81640625" style="81" customWidth="1"/>
    <col min="5137" max="5137" width="7.54296875" style="81" customWidth="1"/>
    <col min="5138" max="5138" width="8.453125" style="81" customWidth="1"/>
    <col min="5139" max="5139" width="2.81640625" style="81" customWidth="1"/>
    <col min="5140" max="5376" width="10.81640625" style="81"/>
    <col min="5377" max="5377" width="34.81640625" style="81" customWidth="1"/>
    <col min="5378" max="5378" width="7.453125" style="81" customWidth="1"/>
    <col min="5379" max="5379" width="7.1796875" style="81" customWidth="1"/>
    <col min="5380" max="5380" width="3" style="81" customWidth="1"/>
    <col min="5381" max="5381" width="7.453125" style="81" customWidth="1"/>
    <col min="5382" max="5382" width="8.453125" style="81" customWidth="1"/>
    <col min="5383" max="5383" width="2.81640625" style="81" customWidth="1"/>
    <col min="5384" max="5384" width="7.1796875" style="81" customWidth="1"/>
    <col min="5385" max="5385" width="8.453125" style="81" customWidth="1"/>
    <col min="5386" max="5386" width="2.81640625" style="81" customWidth="1"/>
    <col min="5387" max="5387" width="7.54296875" style="81" customWidth="1"/>
    <col min="5388" max="5388" width="8.453125" style="81" customWidth="1"/>
    <col min="5389" max="5389" width="2.81640625" style="81" customWidth="1"/>
    <col min="5390" max="5390" width="7.1796875" style="81" customWidth="1"/>
    <col min="5391" max="5391" width="8" style="81" customWidth="1"/>
    <col min="5392" max="5392" width="2.81640625" style="81" customWidth="1"/>
    <col min="5393" max="5393" width="7.54296875" style="81" customWidth="1"/>
    <col min="5394" max="5394" width="8.453125" style="81" customWidth="1"/>
    <col min="5395" max="5395" width="2.81640625" style="81" customWidth="1"/>
    <col min="5396" max="5632" width="10.81640625" style="81"/>
    <col min="5633" max="5633" width="34.81640625" style="81" customWidth="1"/>
    <col min="5634" max="5634" width="7.453125" style="81" customWidth="1"/>
    <col min="5635" max="5635" width="7.1796875" style="81" customWidth="1"/>
    <col min="5636" max="5636" width="3" style="81" customWidth="1"/>
    <col min="5637" max="5637" width="7.453125" style="81" customWidth="1"/>
    <col min="5638" max="5638" width="8.453125" style="81" customWidth="1"/>
    <col min="5639" max="5639" width="2.81640625" style="81" customWidth="1"/>
    <col min="5640" max="5640" width="7.1796875" style="81" customWidth="1"/>
    <col min="5641" max="5641" width="8.453125" style="81" customWidth="1"/>
    <col min="5642" max="5642" width="2.81640625" style="81" customWidth="1"/>
    <col min="5643" max="5643" width="7.54296875" style="81" customWidth="1"/>
    <col min="5644" max="5644" width="8.453125" style="81" customWidth="1"/>
    <col min="5645" max="5645" width="2.81640625" style="81" customWidth="1"/>
    <col min="5646" max="5646" width="7.1796875" style="81" customWidth="1"/>
    <col min="5647" max="5647" width="8" style="81" customWidth="1"/>
    <col min="5648" max="5648" width="2.81640625" style="81" customWidth="1"/>
    <col min="5649" max="5649" width="7.54296875" style="81" customWidth="1"/>
    <col min="5650" max="5650" width="8.453125" style="81" customWidth="1"/>
    <col min="5651" max="5651" width="2.81640625" style="81" customWidth="1"/>
    <col min="5652" max="5888" width="10.81640625" style="81"/>
    <col min="5889" max="5889" width="34.81640625" style="81" customWidth="1"/>
    <col min="5890" max="5890" width="7.453125" style="81" customWidth="1"/>
    <col min="5891" max="5891" width="7.1796875" style="81" customWidth="1"/>
    <col min="5892" max="5892" width="3" style="81" customWidth="1"/>
    <col min="5893" max="5893" width="7.453125" style="81" customWidth="1"/>
    <col min="5894" max="5894" width="8.453125" style="81" customWidth="1"/>
    <col min="5895" max="5895" width="2.81640625" style="81" customWidth="1"/>
    <col min="5896" max="5896" width="7.1796875" style="81" customWidth="1"/>
    <col min="5897" max="5897" width="8.453125" style="81" customWidth="1"/>
    <col min="5898" max="5898" width="2.81640625" style="81" customWidth="1"/>
    <col min="5899" max="5899" width="7.54296875" style="81" customWidth="1"/>
    <col min="5900" max="5900" width="8.453125" style="81" customWidth="1"/>
    <col min="5901" max="5901" width="2.81640625" style="81" customWidth="1"/>
    <col min="5902" max="5902" width="7.1796875" style="81" customWidth="1"/>
    <col min="5903" max="5903" width="8" style="81" customWidth="1"/>
    <col min="5904" max="5904" width="2.81640625" style="81" customWidth="1"/>
    <col min="5905" max="5905" width="7.54296875" style="81" customWidth="1"/>
    <col min="5906" max="5906" width="8.453125" style="81" customWidth="1"/>
    <col min="5907" max="5907" width="2.81640625" style="81" customWidth="1"/>
    <col min="5908" max="6144" width="10.81640625" style="81"/>
    <col min="6145" max="6145" width="34.81640625" style="81" customWidth="1"/>
    <col min="6146" max="6146" width="7.453125" style="81" customWidth="1"/>
    <col min="6147" max="6147" width="7.1796875" style="81" customWidth="1"/>
    <col min="6148" max="6148" width="3" style="81" customWidth="1"/>
    <col min="6149" max="6149" width="7.453125" style="81" customWidth="1"/>
    <col min="6150" max="6150" width="8.453125" style="81" customWidth="1"/>
    <col min="6151" max="6151" width="2.81640625" style="81" customWidth="1"/>
    <col min="6152" max="6152" width="7.1796875" style="81" customWidth="1"/>
    <col min="6153" max="6153" width="8.453125" style="81" customWidth="1"/>
    <col min="6154" max="6154" width="2.81640625" style="81" customWidth="1"/>
    <col min="6155" max="6155" width="7.54296875" style="81" customWidth="1"/>
    <col min="6156" max="6156" width="8.453125" style="81" customWidth="1"/>
    <col min="6157" max="6157" width="2.81640625" style="81" customWidth="1"/>
    <col min="6158" max="6158" width="7.1796875" style="81" customWidth="1"/>
    <col min="6159" max="6159" width="8" style="81" customWidth="1"/>
    <col min="6160" max="6160" width="2.81640625" style="81" customWidth="1"/>
    <col min="6161" max="6161" width="7.54296875" style="81" customWidth="1"/>
    <col min="6162" max="6162" width="8.453125" style="81" customWidth="1"/>
    <col min="6163" max="6163" width="2.81640625" style="81" customWidth="1"/>
    <col min="6164" max="6400" width="10.81640625" style="81"/>
    <col min="6401" max="6401" width="34.81640625" style="81" customWidth="1"/>
    <col min="6402" max="6402" width="7.453125" style="81" customWidth="1"/>
    <col min="6403" max="6403" width="7.1796875" style="81" customWidth="1"/>
    <col min="6404" max="6404" width="3" style="81" customWidth="1"/>
    <col min="6405" max="6405" width="7.453125" style="81" customWidth="1"/>
    <col min="6406" max="6406" width="8.453125" style="81" customWidth="1"/>
    <col min="6407" max="6407" width="2.81640625" style="81" customWidth="1"/>
    <col min="6408" max="6408" width="7.1796875" style="81" customWidth="1"/>
    <col min="6409" max="6409" width="8.453125" style="81" customWidth="1"/>
    <col min="6410" max="6410" width="2.81640625" style="81" customWidth="1"/>
    <col min="6411" max="6411" width="7.54296875" style="81" customWidth="1"/>
    <col min="6412" max="6412" width="8.453125" style="81" customWidth="1"/>
    <col min="6413" max="6413" width="2.81640625" style="81" customWidth="1"/>
    <col min="6414" max="6414" width="7.1796875" style="81" customWidth="1"/>
    <col min="6415" max="6415" width="8" style="81" customWidth="1"/>
    <col min="6416" max="6416" width="2.81640625" style="81" customWidth="1"/>
    <col min="6417" max="6417" width="7.54296875" style="81" customWidth="1"/>
    <col min="6418" max="6418" width="8.453125" style="81" customWidth="1"/>
    <col min="6419" max="6419" width="2.81640625" style="81" customWidth="1"/>
    <col min="6420" max="6656" width="10.81640625" style="81"/>
    <col min="6657" max="6657" width="34.81640625" style="81" customWidth="1"/>
    <col min="6658" max="6658" width="7.453125" style="81" customWidth="1"/>
    <col min="6659" max="6659" width="7.1796875" style="81" customWidth="1"/>
    <col min="6660" max="6660" width="3" style="81" customWidth="1"/>
    <col min="6661" max="6661" width="7.453125" style="81" customWidth="1"/>
    <col min="6662" max="6662" width="8.453125" style="81" customWidth="1"/>
    <col min="6663" max="6663" width="2.81640625" style="81" customWidth="1"/>
    <col min="6664" max="6664" width="7.1796875" style="81" customWidth="1"/>
    <col min="6665" max="6665" width="8.453125" style="81" customWidth="1"/>
    <col min="6666" max="6666" width="2.81640625" style="81" customWidth="1"/>
    <col min="6667" max="6667" width="7.54296875" style="81" customWidth="1"/>
    <col min="6668" max="6668" width="8.453125" style="81" customWidth="1"/>
    <col min="6669" max="6669" width="2.81640625" style="81" customWidth="1"/>
    <col min="6670" max="6670" width="7.1796875" style="81" customWidth="1"/>
    <col min="6671" max="6671" width="8" style="81" customWidth="1"/>
    <col min="6672" max="6672" width="2.81640625" style="81" customWidth="1"/>
    <col min="6673" max="6673" width="7.54296875" style="81" customWidth="1"/>
    <col min="6674" max="6674" width="8.453125" style="81" customWidth="1"/>
    <col min="6675" max="6675" width="2.81640625" style="81" customWidth="1"/>
    <col min="6676" max="6912" width="10.81640625" style="81"/>
    <col min="6913" max="6913" width="34.81640625" style="81" customWidth="1"/>
    <col min="6914" max="6914" width="7.453125" style="81" customWidth="1"/>
    <col min="6915" max="6915" width="7.1796875" style="81" customWidth="1"/>
    <col min="6916" max="6916" width="3" style="81" customWidth="1"/>
    <col min="6917" max="6917" width="7.453125" style="81" customWidth="1"/>
    <col min="6918" max="6918" width="8.453125" style="81" customWidth="1"/>
    <col min="6919" max="6919" width="2.81640625" style="81" customWidth="1"/>
    <col min="6920" max="6920" width="7.1796875" style="81" customWidth="1"/>
    <col min="6921" max="6921" width="8.453125" style="81" customWidth="1"/>
    <col min="6922" max="6922" width="2.81640625" style="81" customWidth="1"/>
    <col min="6923" max="6923" width="7.54296875" style="81" customWidth="1"/>
    <col min="6924" max="6924" width="8.453125" style="81" customWidth="1"/>
    <col min="6925" max="6925" width="2.81640625" style="81" customWidth="1"/>
    <col min="6926" max="6926" width="7.1796875" style="81" customWidth="1"/>
    <col min="6927" max="6927" width="8" style="81" customWidth="1"/>
    <col min="6928" max="6928" width="2.81640625" style="81" customWidth="1"/>
    <col min="6929" max="6929" width="7.54296875" style="81" customWidth="1"/>
    <col min="6930" max="6930" width="8.453125" style="81" customWidth="1"/>
    <col min="6931" max="6931" width="2.81640625" style="81" customWidth="1"/>
    <col min="6932" max="7168" width="10.81640625" style="81"/>
    <col min="7169" max="7169" width="34.81640625" style="81" customWidth="1"/>
    <col min="7170" max="7170" width="7.453125" style="81" customWidth="1"/>
    <col min="7171" max="7171" width="7.1796875" style="81" customWidth="1"/>
    <col min="7172" max="7172" width="3" style="81" customWidth="1"/>
    <col min="7173" max="7173" width="7.453125" style="81" customWidth="1"/>
    <col min="7174" max="7174" width="8.453125" style="81" customWidth="1"/>
    <col min="7175" max="7175" width="2.81640625" style="81" customWidth="1"/>
    <col min="7176" max="7176" width="7.1796875" style="81" customWidth="1"/>
    <col min="7177" max="7177" width="8.453125" style="81" customWidth="1"/>
    <col min="7178" max="7178" width="2.81640625" style="81" customWidth="1"/>
    <col min="7179" max="7179" width="7.54296875" style="81" customWidth="1"/>
    <col min="7180" max="7180" width="8.453125" style="81" customWidth="1"/>
    <col min="7181" max="7181" width="2.81640625" style="81" customWidth="1"/>
    <col min="7182" max="7182" width="7.1796875" style="81" customWidth="1"/>
    <col min="7183" max="7183" width="8" style="81" customWidth="1"/>
    <col min="7184" max="7184" width="2.81640625" style="81" customWidth="1"/>
    <col min="7185" max="7185" width="7.54296875" style="81" customWidth="1"/>
    <col min="7186" max="7186" width="8.453125" style="81" customWidth="1"/>
    <col min="7187" max="7187" width="2.81640625" style="81" customWidth="1"/>
    <col min="7188" max="7424" width="10.81640625" style="81"/>
    <col min="7425" max="7425" width="34.81640625" style="81" customWidth="1"/>
    <col min="7426" max="7426" width="7.453125" style="81" customWidth="1"/>
    <col min="7427" max="7427" width="7.1796875" style="81" customWidth="1"/>
    <col min="7428" max="7428" width="3" style="81" customWidth="1"/>
    <col min="7429" max="7429" width="7.453125" style="81" customWidth="1"/>
    <col min="7430" max="7430" width="8.453125" style="81" customWidth="1"/>
    <col min="7431" max="7431" width="2.81640625" style="81" customWidth="1"/>
    <col min="7432" max="7432" width="7.1796875" style="81" customWidth="1"/>
    <col min="7433" max="7433" width="8.453125" style="81" customWidth="1"/>
    <col min="7434" max="7434" width="2.81640625" style="81" customWidth="1"/>
    <col min="7435" max="7435" width="7.54296875" style="81" customWidth="1"/>
    <col min="7436" max="7436" width="8.453125" style="81" customWidth="1"/>
    <col min="7437" max="7437" width="2.81640625" style="81" customWidth="1"/>
    <col min="7438" max="7438" width="7.1796875" style="81" customWidth="1"/>
    <col min="7439" max="7439" width="8" style="81" customWidth="1"/>
    <col min="7440" max="7440" width="2.81640625" style="81" customWidth="1"/>
    <col min="7441" max="7441" width="7.54296875" style="81" customWidth="1"/>
    <col min="7442" max="7442" width="8.453125" style="81" customWidth="1"/>
    <col min="7443" max="7443" width="2.81640625" style="81" customWidth="1"/>
    <col min="7444" max="7680" width="10.81640625" style="81"/>
    <col min="7681" max="7681" width="34.81640625" style="81" customWidth="1"/>
    <col min="7682" max="7682" width="7.453125" style="81" customWidth="1"/>
    <col min="7683" max="7683" width="7.1796875" style="81" customWidth="1"/>
    <col min="7684" max="7684" width="3" style="81" customWidth="1"/>
    <col min="7685" max="7685" width="7.453125" style="81" customWidth="1"/>
    <col min="7686" max="7686" width="8.453125" style="81" customWidth="1"/>
    <col min="7687" max="7687" width="2.81640625" style="81" customWidth="1"/>
    <col min="7688" max="7688" width="7.1796875" style="81" customWidth="1"/>
    <col min="7689" max="7689" width="8.453125" style="81" customWidth="1"/>
    <col min="7690" max="7690" width="2.81640625" style="81" customWidth="1"/>
    <col min="7691" max="7691" width="7.54296875" style="81" customWidth="1"/>
    <col min="7692" max="7692" width="8.453125" style="81" customWidth="1"/>
    <col min="7693" max="7693" width="2.81640625" style="81" customWidth="1"/>
    <col min="7694" max="7694" width="7.1796875" style="81" customWidth="1"/>
    <col min="7695" max="7695" width="8" style="81" customWidth="1"/>
    <col min="7696" max="7696" width="2.81640625" style="81" customWidth="1"/>
    <col min="7697" max="7697" width="7.54296875" style="81" customWidth="1"/>
    <col min="7698" max="7698" width="8.453125" style="81" customWidth="1"/>
    <col min="7699" max="7699" width="2.81640625" style="81" customWidth="1"/>
    <col min="7700" max="7936" width="10.81640625" style="81"/>
    <col min="7937" max="7937" width="34.81640625" style="81" customWidth="1"/>
    <col min="7938" max="7938" width="7.453125" style="81" customWidth="1"/>
    <col min="7939" max="7939" width="7.1796875" style="81" customWidth="1"/>
    <col min="7940" max="7940" width="3" style="81" customWidth="1"/>
    <col min="7941" max="7941" width="7.453125" style="81" customWidth="1"/>
    <col min="7942" max="7942" width="8.453125" style="81" customWidth="1"/>
    <col min="7943" max="7943" width="2.81640625" style="81" customWidth="1"/>
    <col min="7944" max="7944" width="7.1796875" style="81" customWidth="1"/>
    <col min="7945" max="7945" width="8.453125" style="81" customWidth="1"/>
    <col min="7946" max="7946" width="2.81640625" style="81" customWidth="1"/>
    <col min="7947" max="7947" width="7.54296875" style="81" customWidth="1"/>
    <col min="7948" max="7948" width="8.453125" style="81" customWidth="1"/>
    <col min="7949" max="7949" width="2.81640625" style="81" customWidth="1"/>
    <col min="7950" max="7950" width="7.1796875" style="81" customWidth="1"/>
    <col min="7951" max="7951" width="8" style="81" customWidth="1"/>
    <col min="7952" max="7952" width="2.81640625" style="81" customWidth="1"/>
    <col min="7953" max="7953" width="7.54296875" style="81" customWidth="1"/>
    <col min="7954" max="7954" width="8.453125" style="81" customWidth="1"/>
    <col min="7955" max="7955" width="2.81640625" style="81" customWidth="1"/>
    <col min="7956" max="8192" width="10.81640625" style="81"/>
    <col min="8193" max="8193" width="34.81640625" style="81" customWidth="1"/>
    <col min="8194" max="8194" width="7.453125" style="81" customWidth="1"/>
    <col min="8195" max="8195" width="7.1796875" style="81" customWidth="1"/>
    <col min="8196" max="8196" width="3" style="81" customWidth="1"/>
    <col min="8197" max="8197" width="7.453125" style="81" customWidth="1"/>
    <col min="8198" max="8198" width="8.453125" style="81" customWidth="1"/>
    <col min="8199" max="8199" width="2.81640625" style="81" customWidth="1"/>
    <col min="8200" max="8200" width="7.1796875" style="81" customWidth="1"/>
    <col min="8201" max="8201" width="8.453125" style="81" customWidth="1"/>
    <col min="8202" max="8202" width="2.81640625" style="81" customWidth="1"/>
    <col min="8203" max="8203" width="7.54296875" style="81" customWidth="1"/>
    <col min="8204" max="8204" width="8.453125" style="81" customWidth="1"/>
    <col min="8205" max="8205" width="2.81640625" style="81" customWidth="1"/>
    <col min="8206" max="8206" width="7.1796875" style="81" customWidth="1"/>
    <col min="8207" max="8207" width="8" style="81" customWidth="1"/>
    <col min="8208" max="8208" width="2.81640625" style="81" customWidth="1"/>
    <col min="8209" max="8209" width="7.54296875" style="81" customWidth="1"/>
    <col min="8210" max="8210" width="8.453125" style="81" customWidth="1"/>
    <col min="8211" max="8211" width="2.81640625" style="81" customWidth="1"/>
    <col min="8212" max="8448" width="10.81640625" style="81"/>
    <col min="8449" max="8449" width="34.81640625" style="81" customWidth="1"/>
    <col min="8450" max="8450" width="7.453125" style="81" customWidth="1"/>
    <col min="8451" max="8451" width="7.1796875" style="81" customWidth="1"/>
    <col min="8452" max="8452" width="3" style="81" customWidth="1"/>
    <col min="8453" max="8453" width="7.453125" style="81" customWidth="1"/>
    <col min="8454" max="8454" width="8.453125" style="81" customWidth="1"/>
    <col min="8455" max="8455" width="2.81640625" style="81" customWidth="1"/>
    <col min="8456" max="8456" width="7.1796875" style="81" customWidth="1"/>
    <col min="8457" max="8457" width="8.453125" style="81" customWidth="1"/>
    <col min="8458" max="8458" width="2.81640625" style="81" customWidth="1"/>
    <col min="8459" max="8459" width="7.54296875" style="81" customWidth="1"/>
    <col min="8460" max="8460" width="8.453125" style="81" customWidth="1"/>
    <col min="8461" max="8461" width="2.81640625" style="81" customWidth="1"/>
    <col min="8462" max="8462" width="7.1796875" style="81" customWidth="1"/>
    <col min="8463" max="8463" width="8" style="81" customWidth="1"/>
    <col min="8464" max="8464" width="2.81640625" style="81" customWidth="1"/>
    <col min="8465" max="8465" width="7.54296875" style="81" customWidth="1"/>
    <col min="8466" max="8466" width="8.453125" style="81" customWidth="1"/>
    <col min="8467" max="8467" width="2.81640625" style="81" customWidth="1"/>
    <col min="8468" max="8704" width="10.81640625" style="81"/>
    <col min="8705" max="8705" width="34.81640625" style="81" customWidth="1"/>
    <col min="8706" max="8706" width="7.453125" style="81" customWidth="1"/>
    <col min="8707" max="8707" width="7.1796875" style="81" customWidth="1"/>
    <col min="8708" max="8708" width="3" style="81" customWidth="1"/>
    <col min="8709" max="8709" width="7.453125" style="81" customWidth="1"/>
    <col min="8710" max="8710" width="8.453125" style="81" customWidth="1"/>
    <col min="8711" max="8711" width="2.81640625" style="81" customWidth="1"/>
    <col min="8712" max="8712" width="7.1796875" style="81" customWidth="1"/>
    <col min="8713" max="8713" width="8.453125" style="81" customWidth="1"/>
    <col min="8714" max="8714" width="2.81640625" style="81" customWidth="1"/>
    <col min="8715" max="8715" width="7.54296875" style="81" customWidth="1"/>
    <col min="8716" max="8716" width="8.453125" style="81" customWidth="1"/>
    <col min="8717" max="8717" width="2.81640625" style="81" customWidth="1"/>
    <col min="8718" max="8718" width="7.1796875" style="81" customWidth="1"/>
    <col min="8719" max="8719" width="8" style="81" customWidth="1"/>
    <col min="8720" max="8720" width="2.81640625" style="81" customWidth="1"/>
    <col min="8721" max="8721" width="7.54296875" style="81" customWidth="1"/>
    <col min="8722" max="8722" width="8.453125" style="81" customWidth="1"/>
    <col min="8723" max="8723" width="2.81640625" style="81" customWidth="1"/>
    <col min="8724" max="8960" width="10.81640625" style="81"/>
    <col min="8961" max="8961" width="34.81640625" style="81" customWidth="1"/>
    <col min="8962" max="8962" width="7.453125" style="81" customWidth="1"/>
    <col min="8963" max="8963" width="7.1796875" style="81" customWidth="1"/>
    <col min="8964" max="8964" width="3" style="81" customWidth="1"/>
    <col min="8965" max="8965" width="7.453125" style="81" customWidth="1"/>
    <col min="8966" max="8966" width="8.453125" style="81" customWidth="1"/>
    <col min="8967" max="8967" width="2.81640625" style="81" customWidth="1"/>
    <col min="8968" max="8968" width="7.1796875" style="81" customWidth="1"/>
    <col min="8969" max="8969" width="8.453125" style="81" customWidth="1"/>
    <col min="8970" max="8970" width="2.81640625" style="81" customWidth="1"/>
    <col min="8971" max="8971" width="7.54296875" style="81" customWidth="1"/>
    <col min="8972" max="8972" width="8.453125" style="81" customWidth="1"/>
    <col min="8973" max="8973" width="2.81640625" style="81" customWidth="1"/>
    <col min="8974" max="8974" width="7.1796875" style="81" customWidth="1"/>
    <col min="8975" max="8975" width="8" style="81" customWidth="1"/>
    <col min="8976" max="8976" width="2.81640625" style="81" customWidth="1"/>
    <col min="8977" max="8977" width="7.54296875" style="81" customWidth="1"/>
    <col min="8978" max="8978" width="8.453125" style="81" customWidth="1"/>
    <col min="8979" max="8979" width="2.81640625" style="81" customWidth="1"/>
    <col min="8980" max="9216" width="10.81640625" style="81"/>
    <col min="9217" max="9217" width="34.81640625" style="81" customWidth="1"/>
    <col min="9218" max="9218" width="7.453125" style="81" customWidth="1"/>
    <col min="9219" max="9219" width="7.1796875" style="81" customWidth="1"/>
    <col min="9220" max="9220" width="3" style="81" customWidth="1"/>
    <col min="9221" max="9221" width="7.453125" style="81" customWidth="1"/>
    <col min="9222" max="9222" width="8.453125" style="81" customWidth="1"/>
    <col min="9223" max="9223" width="2.81640625" style="81" customWidth="1"/>
    <col min="9224" max="9224" width="7.1796875" style="81" customWidth="1"/>
    <col min="9225" max="9225" width="8.453125" style="81" customWidth="1"/>
    <col min="9226" max="9226" width="2.81640625" style="81" customWidth="1"/>
    <col min="9227" max="9227" width="7.54296875" style="81" customWidth="1"/>
    <col min="9228" max="9228" width="8.453125" style="81" customWidth="1"/>
    <col min="9229" max="9229" width="2.81640625" style="81" customWidth="1"/>
    <col min="9230" max="9230" width="7.1796875" style="81" customWidth="1"/>
    <col min="9231" max="9231" width="8" style="81" customWidth="1"/>
    <col min="9232" max="9232" width="2.81640625" style="81" customWidth="1"/>
    <col min="9233" max="9233" width="7.54296875" style="81" customWidth="1"/>
    <col min="9234" max="9234" width="8.453125" style="81" customWidth="1"/>
    <col min="9235" max="9235" width="2.81640625" style="81" customWidth="1"/>
    <col min="9236" max="9472" width="10.81640625" style="81"/>
    <col min="9473" max="9473" width="34.81640625" style="81" customWidth="1"/>
    <col min="9474" max="9474" width="7.453125" style="81" customWidth="1"/>
    <col min="9475" max="9475" width="7.1796875" style="81" customWidth="1"/>
    <col min="9476" max="9476" width="3" style="81" customWidth="1"/>
    <col min="9477" max="9477" width="7.453125" style="81" customWidth="1"/>
    <col min="9478" max="9478" width="8.453125" style="81" customWidth="1"/>
    <col min="9479" max="9479" width="2.81640625" style="81" customWidth="1"/>
    <col min="9480" max="9480" width="7.1796875" style="81" customWidth="1"/>
    <col min="9481" max="9481" width="8.453125" style="81" customWidth="1"/>
    <col min="9482" max="9482" width="2.81640625" style="81" customWidth="1"/>
    <col min="9483" max="9483" width="7.54296875" style="81" customWidth="1"/>
    <col min="9484" max="9484" width="8.453125" style="81" customWidth="1"/>
    <col min="9485" max="9485" width="2.81640625" style="81" customWidth="1"/>
    <col min="9486" max="9486" width="7.1796875" style="81" customWidth="1"/>
    <col min="9487" max="9487" width="8" style="81" customWidth="1"/>
    <col min="9488" max="9488" width="2.81640625" style="81" customWidth="1"/>
    <col min="9489" max="9489" width="7.54296875" style="81" customWidth="1"/>
    <col min="9490" max="9490" width="8.453125" style="81" customWidth="1"/>
    <col min="9491" max="9491" width="2.81640625" style="81" customWidth="1"/>
    <col min="9492" max="9728" width="10.81640625" style="81"/>
    <col min="9729" max="9729" width="34.81640625" style="81" customWidth="1"/>
    <col min="9730" max="9730" width="7.453125" style="81" customWidth="1"/>
    <col min="9731" max="9731" width="7.1796875" style="81" customWidth="1"/>
    <col min="9732" max="9732" width="3" style="81" customWidth="1"/>
    <col min="9733" max="9733" width="7.453125" style="81" customWidth="1"/>
    <col min="9734" max="9734" width="8.453125" style="81" customWidth="1"/>
    <col min="9735" max="9735" width="2.81640625" style="81" customWidth="1"/>
    <col min="9736" max="9736" width="7.1796875" style="81" customWidth="1"/>
    <col min="9737" max="9737" width="8.453125" style="81" customWidth="1"/>
    <col min="9738" max="9738" width="2.81640625" style="81" customWidth="1"/>
    <col min="9739" max="9739" width="7.54296875" style="81" customWidth="1"/>
    <col min="9740" max="9740" width="8.453125" style="81" customWidth="1"/>
    <col min="9741" max="9741" width="2.81640625" style="81" customWidth="1"/>
    <col min="9742" max="9742" width="7.1796875" style="81" customWidth="1"/>
    <col min="9743" max="9743" width="8" style="81" customWidth="1"/>
    <col min="9744" max="9744" width="2.81640625" style="81" customWidth="1"/>
    <col min="9745" max="9745" width="7.54296875" style="81" customWidth="1"/>
    <col min="9746" max="9746" width="8.453125" style="81" customWidth="1"/>
    <col min="9747" max="9747" width="2.81640625" style="81" customWidth="1"/>
    <col min="9748" max="9984" width="10.81640625" style="81"/>
    <col min="9985" max="9985" width="34.81640625" style="81" customWidth="1"/>
    <col min="9986" max="9986" width="7.453125" style="81" customWidth="1"/>
    <col min="9987" max="9987" width="7.1796875" style="81" customWidth="1"/>
    <col min="9988" max="9988" width="3" style="81" customWidth="1"/>
    <col min="9989" max="9989" width="7.453125" style="81" customWidth="1"/>
    <col min="9990" max="9990" width="8.453125" style="81" customWidth="1"/>
    <col min="9991" max="9991" width="2.81640625" style="81" customWidth="1"/>
    <col min="9992" max="9992" width="7.1796875" style="81" customWidth="1"/>
    <col min="9993" max="9993" width="8.453125" style="81" customWidth="1"/>
    <col min="9994" max="9994" width="2.81640625" style="81" customWidth="1"/>
    <col min="9995" max="9995" width="7.54296875" style="81" customWidth="1"/>
    <col min="9996" max="9996" width="8.453125" style="81" customWidth="1"/>
    <col min="9997" max="9997" width="2.81640625" style="81" customWidth="1"/>
    <col min="9998" max="9998" width="7.1796875" style="81" customWidth="1"/>
    <col min="9999" max="9999" width="8" style="81" customWidth="1"/>
    <col min="10000" max="10000" width="2.81640625" style="81" customWidth="1"/>
    <col min="10001" max="10001" width="7.54296875" style="81" customWidth="1"/>
    <col min="10002" max="10002" width="8.453125" style="81" customWidth="1"/>
    <col min="10003" max="10003" width="2.81640625" style="81" customWidth="1"/>
    <col min="10004" max="10240" width="10.81640625" style="81"/>
    <col min="10241" max="10241" width="34.81640625" style="81" customWidth="1"/>
    <col min="10242" max="10242" width="7.453125" style="81" customWidth="1"/>
    <col min="10243" max="10243" width="7.1796875" style="81" customWidth="1"/>
    <col min="10244" max="10244" width="3" style="81" customWidth="1"/>
    <col min="10245" max="10245" width="7.453125" style="81" customWidth="1"/>
    <col min="10246" max="10246" width="8.453125" style="81" customWidth="1"/>
    <col min="10247" max="10247" width="2.81640625" style="81" customWidth="1"/>
    <col min="10248" max="10248" width="7.1796875" style="81" customWidth="1"/>
    <col min="10249" max="10249" width="8.453125" style="81" customWidth="1"/>
    <col min="10250" max="10250" width="2.81640625" style="81" customWidth="1"/>
    <col min="10251" max="10251" width="7.54296875" style="81" customWidth="1"/>
    <col min="10252" max="10252" width="8.453125" style="81" customWidth="1"/>
    <col min="10253" max="10253" width="2.81640625" style="81" customWidth="1"/>
    <col min="10254" max="10254" width="7.1796875" style="81" customWidth="1"/>
    <col min="10255" max="10255" width="8" style="81" customWidth="1"/>
    <col min="10256" max="10256" width="2.81640625" style="81" customWidth="1"/>
    <col min="10257" max="10257" width="7.54296875" style="81" customWidth="1"/>
    <col min="10258" max="10258" width="8.453125" style="81" customWidth="1"/>
    <col min="10259" max="10259" width="2.81640625" style="81" customWidth="1"/>
    <col min="10260" max="10496" width="10.81640625" style="81"/>
    <col min="10497" max="10497" width="34.81640625" style="81" customWidth="1"/>
    <col min="10498" max="10498" width="7.453125" style="81" customWidth="1"/>
    <col min="10499" max="10499" width="7.1796875" style="81" customWidth="1"/>
    <col min="10500" max="10500" width="3" style="81" customWidth="1"/>
    <col min="10501" max="10501" width="7.453125" style="81" customWidth="1"/>
    <col min="10502" max="10502" width="8.453125" style="81" customWidth="1"/>
    <col min="10503" max="10503" width="2.81640625" style="81" customWidth="1"/>
    <col min="10504" max="10504" width="7.1796875" style="81" customWidth="1"/>
    <col min="10505" max="10505" width="8.453125" style="81" customWidth="1"/>
    <col min="10506" max="10506" width="2.81640625" style="81" customWidth="1"/>
    <col min="10507" max="10507" width="7.54296875" style="81" customWidth="1"/>
    <col min="10508" max="10508" width="8.453125" style="81" customWidth="1"/>
    <col min="10509" max="10509" width="2.81640625" style="81" customWidth="1"/>
    <col min="10510" max="10510" width="7.1796875" style="81" customWidth="1"/>
    <col min="10511" max="10511" width="8" style="81" customWidth="1"/>
    <col min="10512" max="10512" width="2.81640625" style="81" customWidth="1"/>
    <col min="10513" max="10513" width="7.54296875" style="81" customWidth="1"/>
    <col min="10514" max="10514" width="8.453125" style="81" customWidth="1"/>
    <col min="10515" max="10515" width="2.81640625" style="81" customWidth="1"/>
    <col min="10516" max="10752" width="10.81640625" style="81"/>
    <col min="10753" max="10753" width="34.81640625" style="81" customWidth="1"/>
    <col min="10754" max="10754" width="7.453125" style="81" customWidth="1"/>
    <col min="10755" max="10755" width="7.1796875" style="81" customWidth="1"/>
    <col min="10756" max="10756" width="3" style="81" customWidth="1"/>
    <col min="10757" max="10757" width="7.453125" style="81" customWidth="1"/>
    <col min="10758" max="10758" width="8.453125" style="81" customWidth="1"/>
    <col min="10759" max="10759" width="2.81640625" style="81" customWidth="1"/>
    <col min="10760" max="10760" width="7.1796875" style="81" customWidth="1"/>
    <col min="10761" max="10761" width="8.453125" style="81" customWidth="1"/>
    <col min="10762" max="10762" width="2.81640625" style="81" customWidth="1"/>
    <col min="10763" max="10763" width="7.54296875" style="81" customWidth="1"/>
    <col min="10764" max="10764" width="8.453125" style="81" customWidth="1"/>
    <col min="10765" max="10765" width="2.81640625" style="81" customWidth="1"/>
    <col min="10766" max="10766" width="7.1796875" style="81" customWidth="1"/>
    <col min="10767" max="10767" width="8" style="81" customWidth="1"/>
    <col min="10768" max="10768" width="2.81640625" style="81" customWidth="1"/>
    <col min="10769" max="10769" width="7.54296875" style="81" customWidth="1"/>
    <col min="10770" max="10770" width="8.453125" style="81" customWidth="1"/>
    <col min="10771" max="10771" width="2.81640625" style="81" customWidth="1"/>
    <col min="10772" max="11008" width="10.81640625" style="81"/>
    <col min="11009" max="11009" width="34.81640625" style="81" customWidth="1"/>
    <col min="11010" max="11010" width="7.453125" style="81" customWidth="1"/>
    <col min="11011" max="11011" width="7.1796875" style="81" customWidth="1"/>
    <col min="11012" max="11012" width="3" style="81" customWidth="1"/>
    <col min="11013" max="11013" width="7.453125" style="81" customWidth="1"/>
    <col min="11014" max="11014" width="8.453125" style="81" customWidth="1"/>
    <col min="11015" max="11015" width="2.81640625" style="81" customWidth="1"/>
    <col min="11016" max="11016" width="7.1796875" style="81" customWidth="1"/>
    <col min="11017" max="11017" width="8.453125" style="81" customWidth="1"/>
    <col min="11018" max="11018" width="2.81640625" style="81" customWidth="1"/>
    <col min="11019" max="11019" width="7.54296875" style="81" customWidth="1"/>
    <col min="11020" max="11020" width="8.453125" style="81" customWidth="1"/>
    <col min="11021" max="11021" width="2.81640625" style="81" customWidth="1"/>
    <col min="11022" max="11022" width="7.1796875" style="81" customWidth="1"/>
    <col min="11023" max="11023" width="8" style="81" customWidth="1"/>
    <col min="11024" max="11024" width="2.81640625" style="81" customWidth="1"/>
    <col min="11025" max="11025" width="7.54296875" style="81" customWidth="1"/>
    <col min="11026" max="11026" width="8.453125" style="81" customWidth="1"/>
    <col min="11027" max="11027" width="2.81640625" style="81" customWidth="1"/>
    <col min="11028" max="11264" width="10.81640625" style="81"/>
    <col min="11265" max="11265" width="34.81640625" style="81" customWidth="1"/>
    <col min="11266" max="11266" width="7.453125" style="81" customWidth="1"/>
    <col min="11267" max="11267" width="7.1796875" style="81" customWidth="1"/>
    <col min="11268" max="11268" width="3" style="81" customWidth="1"/>
    <col min="11269" max="11269" width="7.453125" style="81" customWidth="1"/>
    <col min="11270" max="11270" width="8.453125" style="81" customWidth="1"/>
    <col min="11271" max="11271" width="2.81640625" style="81" customWidth="1"/>
    <col min="11272" max="11272" width="7.1796875" style="81" customWidth="1"/>
    <col min="11273" max="11273" width="8.453125" style="81" customWidth="1"/>
    <col min="11274" max="11274" width="2.81640625" style="81" customWidth="1"/>
    <col min="11275" max="11275" width="7.54296875" style="81" customWidth="1"/>
    <col min="11276" max="11276" width="8.453125" style="81" customWidth="1"/>
    <col min="11277" max="11277" width="2.81640625" style="81" customWidth="1"/>
    <col min="11278" max="11278" width="7.1796875" style="81" customWidth="1"/>
    <col min="11279" max="11279" width="8" style="81" customWidth="1"/>
    <col min="11280" max="11280" width="2.81640625" style="81" customWidth="1"/>
    <col min="11281" max="11281" width="7.54296875" style="81" customWidth="1"/>
    <col min="11282" max="11282" width="8.453125" style="81" customWidth="1"/>
    <col min="11283" max="11283" width="2.81640625" style="81" customWidth="1"/>
    <col min="11284" max="11520" width="10.81640625" style="81"/>
    <col min="11521" max="11521" width="34.81640625" style="81" customWidth="1"/>
    <col min="11522" max="11522" width="7.453125" style="81" customWidth="1"/>
    <col min="11523" max="11523" width="7.1796875" style="81" customWidth="1"/>
    <col min="11524" max="11524" width="3" style="81" customWidth="1"/>
    <col min="11525" max="11525" width="7.453125" style="81" customWidth="1"/>
    <col min="11526" max="11526" width="8.453125" style="81" customWidth="1"/>
    <col min="11527" max="11527" width="2.81640625" style="81" customWidth="1"/>
    <col min="11528" max="11528" width="7.1796875" style="81" customWidth="1"/>
    <col min="11529" max="11529" width="8.453125" style="81" customWidth="1"/>
    <col min="11530" max="11530" width="2.81640625" style="81" customWidth="1"/>
    <col min="11531" max="11531" width="7.54296875" style="81" customWidth="1"/>
    <col min="11532" max="11532" width="8.453125" style="81" customWidth="1"/>
    <col min="11533" max="11533" width="2.81640625" style="81" customWidth="1"/>
    <col min="11534" max="11534" width="7.1796875" style="81" customWidth="1"/>
    <col min="11535" max="11535" width="8" style="81" customWidth="1"/>
    <col min="11536" max="11536" width="2.81640625" style="81" customWidth="1"/>
    <col min="11537" max="11537" width="7.54296875" style="81" customWidth="1"/>
    <col min="11538" max="11538" width="8.453125" style="81" customWidth="1"/>
    <col min="11539" max="11539" width="2.81640625" style="81" customWidth="1"/>
    <col min="11540" max="11776" width="10.81640625" style="81"/>
    <col min="11777" max="11777" width="34.81640625" style="81" customWidth="1"/>
    <col min="11778" max="11778" width="7.453125" style="81" customWidth="1"/>
    <col min="11779" max="11779" width="7.1796875" style="81" customWidth="1"/>
    <col min="11780" max="11780" width="3" style="81" customWidth="1"/>
    <col min="11781" max="11781" width="7.453125" style="81" customWidth="1"/>
    <col min="11782" max="11782" width="8.453125" style="81" customWidth="1"/>
    <col min="11783" max="11783" width="2.81640625" style="81" customWidth="1"/>
    <col min="11784" max="11784" width="7.1796875" style="81" customWidth="1"/>
    <col min="11785" max="11785" width="8.453125" style="81" customWidth="1"/>
    <col min="11786" max="11786" width="2.81640625" style="81" customWidth="1"/>
    <col min="11787" max="11787" width="7.54296875" style="81" customWidth="1"/>
    <col min="11788" max="11788" width="8.453125" style="81" customWidth="1"/>
    <col min="11789" max="11789" width="2.81640625" style="81" customWidth="1"/>
    <col min="11790" max="11790" width="7.1796875" style="81" customWidth="1"/>
    <col min="11791" max="11791" width="8" style="81" customWidth="1"/>
    <col min="11792" max="11792" width="2.81640625" style="81" customWidth="1"/>
    <col min="11793" max="11793" width="7.54296875" style="81" customWidth="1"/>
    <col min="11794" max="11794" width="8.453125" style="81" customWidth="1"/>
    <col min="11795" max="11795" width="2.81640625" style="81" customWidth="1"/>
    <col min="11796" max="12032" width="10.81640625" style="81"/>
    <col min="12033" max="12033" width="34.81640625" style="81" customWidth="1"/>
    <col min="12034" max="12034" width="7.453125" style="81" customWidth="1"/>
    <col min="12035" max="12035" width="7.1796875" style="81" customWidth="1"/>
    <col min="12036" max="12036" width="3" style="81" customWidth="1"/>
    <col min="12037" max="12037" width="7.453125" style="81" customWidth="1"/>
    <col min="12038" max="12038" width="8.453125" style="81" customWidth="1"/>
    <col min="12039" max="12039" width="2.81640625" style="81" customWidth="1"/>
    <col min="12040" max="12040" width="7.1796875" style="81" customWidth="1"/>
    <col min="12041" max="12041" width="8.453125" style="81" customWidth="1"/>
    <col min="12042" max="12042" width="2.81640625" style="81" customWidth="1"/>
    <col min="12043" max="12043" width="7.54296875" style="81" customWidth="1"/>
    <col min="12044" max="12044" width="8.453125" style="81" customWidth="1"/>
    <col min="12045" max="12045" width="2.81640625" style="81" customWidth="1"/>
    <col min="12046" max="12046" width="7.1796875" style="81" customWidth="1"/>
    <col min="12047" max="12047" width="8" style="81" customWidth="1"/>
    <col min="12048" max="12048" width="2.81640625" style="81" customWidth="1"/>
    <col min="12049" max="12049" width="7.54296875" style="81" customWidth="1"/>
    <col min="12050" max="12050" width="8.453125" style="81" customWidth="1"/>
    <col min="12051" max="12051" width="2.81640625" style="81" customWidth="1"/>
    <col min="12052" max="12288" width="10.81640625" style="81"/>
    <col min="12289" max="12289" width="34.81640625" style="81" customWidth="1"/>
    <col min="12290" max="12290" width="7.453125" style="81" customWidth="1"/>
    <col min="12291" max="12291" width="7.1796875" style="81" customWidth="1"/>
    <col min="12292" max="12292" width="3" style="81" customWidth="1"/>
    <col min="12293" max="12293" width="7.453125" style="81" customWidth="1"/>
    <col min="12294" max="12294" width="8.453125" style="81" customWidth="1"/>
    <col min="12295" max="12295" width="2.81640625" style="81" customWidth="1"/>
    <col min="12296" max="12296" width="7.1796875" style="81" customWidth="1"/>
    <col min="12297" max="12297" width="8.453125" style="81" customWidth="1"/>
    <col min="12298" max="12298" width="2.81640625" style="81" customWidth="1"/>
    <col min="12299" max="12299" width="7.54296875" style="81" customWidth="1"/>
    <col min="12300" max="12300" width="8.453125" style="81" customWidth="1"/>
    <col min="12301" max="12301" width="2.81640625" style="81" customWidth="1"/>
    <col min="12302" max="12302" width="7.1796875" style="81" customWidth="1"/>
    <col min="12303" max="12303" width="8" style="81" customWidth="1"/>
    <col min="12304" max="12304" width="2.81640625" style="81" customWidth="1"/>
    <col min="12305" max="12305" width="7.54296875" style="81" customWidth="1"/>
    <col min="12306" max="12306" width="8.453125" style="81" customWidth="1"/>
    <col min="12307" max="12307" width="2.81640625" style="81" customWidth="1"/>
    <col min="12308" max="12544" width="10.81640625" style="81"/>
    <col min="12545" max="12545" width="34.81640625" style="81" customWidth="1"/>
    <col min="12546" max="12546" width="7.453125" style="81" customWidth="1"/>
    <col min="12547" max="12547" width="7.1796875" style="81" customWidth="1"/>
    <col min="12548" max="12548" width="3" style="81" customWidth="1"/>
    <col min="12549" max="12549" width="7.453125" style="81" customWidth="1"/>
    <col min="12550" max="12550" width="8.453125" style="81" customWidth="1"/>
    <col min="12551" max="12551" width="2.81640625" style="81" customWidth="1"/>
    <col min="12552" max="12552" width="7.1796875" style="81" customWidth="1"/>
    <col min="12553" max="12553" width="8.453125" style="81" customWidth="1"/>
    <col min="12554" max="12554" width="2.81640625" style="81" customWidth="1"/>
    <col min="12555" max="12555" width="7.54296875" style="81" customWidth="1"/>
    <col min="12556" max="12556" width="8.453125" style="81" customWidth="1"/>
    <col min="12557" max="12557" width="2.81640625" style="81" customWidth="1"/>
    <col min="12558" max="12558" width="7.1796875" style="81" customWidth="1"/>
    <col min="12559" max="12559" width="8" style="81" customWidth="1"/>
    <col min="12560" max="12560" width="2.81640625" style="81" customWidth="1"/>
    <col min="12561" max="12561" width="7.54296875" style="81" customWidth="1"/>
    <col min="12562" max="12562" width="8.453125" style="81" customWidth="1"/>
    <col min="12563" max="12563" width="2.81640625" style="81" customWidth="1"/>
    <col min="12564" max="12800" width="10.81640625" style="81"/>
    <col min="12801" max="12801" width="34.81640625" style="81" customWidth="1"/>
    <col min="12802" max="12802" width="7.453125" style="81" customWidth="1"/>
    <col min="12803" max="12803" width="7.1796875" style="81" customWidth="1"/>
    <col min="12804" max="12804" width="3" style="81" customWidth="1"/>
    <col min="12805" max="12805" width="7.453125" style="81" customWidth="1"/>
    <col min="12806" max="12806" width="8.453125" style="81" customWidth="1"/>
    <col min="12807" max="12807" width="2.81640625" style="81" customWidth="1"/>
    <col min="12808" max="12808" width="7.1796875" style="81" customWidth="1"/>
    <col min="12809" max="12809" width="8.453125" style="81" customWidth="1"/>
    <col min="12810" max="12810" width="2.81640625" style="81" customWidth="1"/>
    <col min="12811" max="12811" width="7.54296875" style="81" customWidth="1"/>
    <col min="12812" max="12812" width="8.453125" style="81" customWidth="1"/>
    <col min="12813" max="12813" width="2.81640625" style="81" customWidth="1"/>
    <col min="12814" max="12814" width="7.1796875" style="81" customWidth="1"/>
    <col min="12815" max="12815" width="8" style="81" customWidth="1"/>
    <col min="12816" max="12816" width="2.81640625" style="81" customWidth="1"/>
    <col min="12817" max="12817" width="7.54296875" style="81" customWidth="1"/>
    <col min="12818" max="12818" width="8.453125" style="81" customWidth="1"/>
    <col min="12819" max="12819" width="2.81640625" style="81" customWidth="1"/>
    <col min="12820" max="13056" width="10.81640625" style="81"/>
    <col min="13057" max="13057" width="34.81640625" style="81" customWidth="1"/>
    <col min="13058" max="13058" width="7.453125" style="81" customWidth="1"/>
    <col min="13059" max="13059" width="7.1796875" style="81" customWidth="1"/>
    <col min="13060" max="13060" width="3" style="81" customWidth="1"/>
    <col min="13061" max="13061" width="7.453125" style="81" customWidth="1"/>
    <col min="13062" max="13062" width="8.453125" style="81" customWidth="1"/>
    <col min="13063" max="13063" width="2.81640625" style="81" customWidth="1"/>
    <col min="13064" max="13064" width="7.1796875" style="81" customWidth="1"/>
    <col min="13065" max="13065" width="8.453125" style="81" customWidth="1"/>
    <col min="13066" max="13066" width="2.81640625" style="81" customWidth="1"/>
    <col min="13067" max="13067" width="7.54296875" style="81" customWidth="1"/>
    <col min="13068" max="13068" width="8.453125" style="81" customWidth="1"/>
    <col min="13069" max="13069" width="2.81640625" style="81" customWidth="1"/>
    <col min="13070" max="13070" width="7.1796875" style="81" customWidth="1"/>
    <col min="13071" max="13071" width="8" style="81" customWidth="1"/>
    <col min="13072" max="13072" width="2.81640625" style="81" customWidth="1"/>
    <col min="13073" max="13073" width="7.54296875" style="81" customWidth="1"/>
    <col min="13074" max="13074" width="8.453125" style="81" customWidth="1"/>
    <col min="13075" max="13075" width="2.81640625" style="81" customWidth="1"/>
    <col min="13076" max="13312" width="10.81640625" style="81"/>
    <col min="13313" max="13313" width="34.81640625" style="81" customWidth="1"/>
    <col min="13314" max="13314" width="7.453125" style="81" customWidth="1"/>
    <col min="13315" max="13315" width="7.1796875" style="81" customWidth="1"/>
    <col min="13316" max="13316" width="3" style="81" customWidth="1"/>
    <col min="13317" max="13317" width="7.453125" style="81" customWidth="1"/>
    <col min="13318" max="13318" width="8.453125" style="81" customWidth="1"/>
    <col min="13319" max="13319" width="2.81640625" style="81" customWidth="1"/>
    <col min="13320" max="13320" width="7.1796875" style="81" customWidth="1"/>
    <col min="13321" max="13321" width="8.453125" style="81" customWidth="1"/>
    <col min="13322" max="13322" width="2.81640625" style="81" customWidth="1"/>
    <col min="13323" max="13323" width="7.54296875" style="81" customWidth="1"/>
    <col min="13324" max="13324" width="8.453125" style="81" customWidth="1"/>
    <col min="13325" max="13325" width="2.81640625" style="81" customWidth="1"/>
    <col min="13326" max="13326" width="7.1796875" style="81" customWidth="1"/>
    <col min="13327" max="13327" width="8" style="81" customWidth="1"/>
    <col min="13328" max="13328" width="2.81640625" style="81" customWidth="1"/>
    <col min="13329" max="13329" width="7.54296875" style="81" customWidth="1"/>
    <col min="13330" max="13330" width="8.453125" style="81" customWidth="1"/>
    <col min="13331" max="13331" width="2.81640625" style="81" customWidth="1"/>
    <col min="13332" max="13568" width="10.81640625" style="81"/>
    <col min="13569" max="13569" width="34.81640625" style="81" customWidth="1"/>
    <col min="13570" max="13570" width="7.453125" style="81" customWidth="1"/>
    <col min="13571" max="13571" width="7.1796875" style="81" customWidth="1"/>
    <col min="13572" max="13572" width="3" style="81" customWidth="1"/>
    <col min="13573" max="13573" width="7.453125" style="81" customWidth="1"/>
    <col min="13574" max="13574" width="8.453125" style="81" customWidth="1"/>
    <col min="13575" max="13575" width="2.81640625" style="81" customWidth="1"/>
    <col min="13576" max="13576" width="7.1796875" style="81" customWidth="1"/>
    <col min="13577" max="13577" width="8.453125" style="81" customWidth="1"/>
    <col min="13578" max="13578" width="2.81640625" style="81" customWidth="1"/>
    <col min="13579" max="13579" width="7.54296875" style="81" customWidth="1"/>
    <col min="13580" max="13580" width="8.453125" style="81" customWidth="1"/>
    <col min="13581" max="13581" width="2.81640625" style="81" customWidth="1"/>
    <col min="13582" max="13582" width="7.1796875" style="81" customWidth="1"/>
    <col min="13583" max="13583" width="8" style="81" customWidth="1"/>
    <col min="13584" max="13584" width="2.81640625" style="81" customWidth="1"/>
    <col min="13585" max="13585" width="7.54296875" style="81" customWidth="1"/>
    <col min="13586" max="13586" width="8.453125" style="81" customWidth="1"/>
    <col min="13587" max="13587" width="2.81640625" style="81" customWidth="1"/>
    <col min="13588" max="13824" width="10.81640625" style="81"/>
    <col min="13825" max="13825" width="34.81640625" style="81" customWidth="1"/>
    <col min="13826" max="13826" width="7.453125" style="81" customWidth="1"/>
    <col min="13827" max="13827" width="7.1796875" style="81" customWidth="1"/>
    <col min="13828" max="13828" width="3" style="81" customWidth="1"/>
    <col min="13829" max="13829" width="7.453125" style="81" customWidth="1"/>
    <col min="13830" max="13830" width="8.453125" style="81" customWidth="1"/>
    <col min="13831" max="13831" width="2.81640625" style="81" customWidth="1"/>
    <col min="13832" max="13832" width="7.1796875" style="81" customWidth="1"/>
    <col min="13833" max="13833" width="8.453125" style="81" customWidth="1"/>
    <col min="13834" max="13834" width="2.81640625" style="81" customWidth="1"/>
    <col min="13835" max="13835" width="7.54296875" style="81" customWidth="1"/>
    <col min="13836" max="13836" width="8.453125" style="81" customWidth="1"/>
    <col min="13837" max="13837" width="2.81640625" style="81" customWidth="1"/>
    <col min="13838" max="13838" width="7.1796875" style="81" customWidth="1"/>
    <col min="13839" max="13839" width="8" style="81" customWidth="1"/>
    <col min="13840" max="13840" width="2.81640625" style="81" customWidth="1"/>
    <col min="13841" max="13841" width="7.54296875" style="81" customWidth="1"/>
    <col min="13842" max="13842" width="8.453125" style="81" customWidth="1"/>
    <col min="13843" max="13843" width="2.81640625" style="81" customWidth="1"/>
    <col min="13844" max="14080" width="10.81640625" style="81"/>
    <col min="14081" max="14081" width="34.81640625" style="81" customWidth="1"/>
    <col min="14082" max="14082" width="7.453125" style="81" customWidth="1"/>
    <col min="14083" max="14083" width="7.1796875" style="81" customWidth="1"/>
    <col min="14084" max="14084" width="3" style="81" customWidth="1"/>
    <col min="14085" max="14085" width="7.453125" style="81" customWidth="1"/>
    <col min="14086" max="14086" width="8.453125" style="81" customWidth="1"/>
    <col min="14087" max="14087" width="2.81640625" style="81" customWidth="1"/>
    <col min="14088" max="14088" width="7.1796875" style="81" customWidth="1"/>
    <col min="14089" max="14089" width="8.453125" style="81" customWidth="1"/>
    <col min="14090" max="14090" width="2.81640625" style="81" customWidth="1"/>
    <col min="14091" max="14091" width="7.54296875" style="81" customWidth="1"/>
    <col min="14092" max="14092" width="8.453125" style="81" customWidth="1"/>
    <col min="14093" max="14093" width="2.81640625" style="81" customWidth="1"/>
    <col min="14094" max="14094" width="7.1796875" style="81" customWidth="1"/>
    <col min="14095" max="14095" width="8" style="81" customWidth="1"/>
    <col min="14096" max="14096" width="2.81640625" style="81" customWidth="1"/>
    <col min="14097" max="14097" width="7.54296875" style="81" customWidth="1"/>
    <col min="14098" max="14098" width="8.453125" style="81" customWidth="1"/>
    <col min="14099" max="14099" width="2.81640625" style="81" customWidth="1"/>
    <col min="14100" max="14336" width="10.81640625" style="81"/>
    <col min="14337" max="14337" width="34.81640625" style="81" customWidth="1"/>
    <col min="14338" max="14338" width="7.453125" style="81" customWidth="1"/>
    <col min="14339" max="14339" width="7.1796875" style="81" customWidth="1"/>
    <col min="14340" max="14340" width="3" style="81" customWidth="1"/>
    <col min="14341" max="14341" width="7.453125" style="81" customWidth="1"/>
    <col min="14342" max="14342" width="8.453125" style="81" customWidth="1"/>
    <col min="14343" max="14343" width="2.81640625" style="81" customWidth="1"/>
    <col min="14344" max="14344" width="7.1796875" style="81" customWidth="1"/>
    <col min="14345" max="14345" width="8.453125" style="81" customWidth="1"/>
    <col min="14346" max="14346" width="2.81640625" style="81" customWidth="1"/>
    <col min="14347" max="14347" width="7.54296875" style="81" customWidth="1"/>
    <col min="14348" max="14348" width="8.453125" style="81" customWidth="1"/>
    <col min="14349" max="14349" width="2.81640625" style="81" customWidth="1"/>
    <col min="14350" max="14350" width="7.1796875" style="81" customWidth="1"/>
    <col min="14351" max="14351" width="8" style="81" customWidth="1"/>
    <col min="14352" max="14352" width="2.81640625" style="81" customWidth="1"/>
    <col min="14353" max="14353" width="7.54296875" style="81" customWidth="1"/>
    <col min="14354" max="14354" width="8.453125" style="81" customWidth="1"/>
    <col min="14355" max="14355" width="2.81640625" style="81" customWidth="1"/>
    <col min="14356" max="14592" width="10.81640625" style="81"/>
    <col min="14593" max="14593" width="34.81640625" style="81" customWidth="1"/>
    <col min="14594" max="14594" width="7.453125" style="81" customWidth="1"/>
    <col min="14595" max="14595" width="7.1796875" style="81" customWidth="1"/>
    <col min="14596" max="14596" width="3" style="81" customWidth="1"/>
    <col min="14597" max="14597" width="7.453125" style="81" customWidth="1"/>
    <col min="14598" max="14598" width="8.453125" style="81" customWidth="1"/>
    <col min="14599" max="14599" width="2.81640625" style="81" customWidth="1"/>
    <col min="14600" max="14600" width="7.1796875" style="81" customWidth="1"/>
    <col min="14601" max="14601" width="8.453125" style="81" customWidth="1"/>
    <col min="14602" max="14602" width="2.81640625" style="81" customWidth="1"/>
    <col min="14603" max="14603" width="7.54296875" style="81" customWidth="1"/>
    <col min="14604" max="14604" width="8.453125" style="81" customWidth="1"/>
    <col min="14605" max="14605" width="2.81640625" style="81" customWidth="1"/>
    <col min="14606" max="14606" width="7.1796875" style="81" customWidth="1"/>
    <col min="14607" max="14607" width="8" style="81" customWidth="1"/>
    <col min="14608" max="14608" width="2.81640625" style="81" customWidth="1"/>
    <col min="14609" max="14609" width="7.54296875" style="81" customWidth="1"/>
    <col min="14610" max="14610" width="8.453125" style="81" customWidth="1"/>
    <col min="14611" max="14611" width="2.81640625" style="81" customWidth="1"/>
    <col min="14612" max="14848" width="10.81640625" style="81"/>
    <col min="14849" max="14849" width="34.81640625" style="81" customWidth="1"/>
    <col min="14850" max="14850" width="7.453125" style="81" customWidth="1"/>
    <col min="14851" max="14851" width="7.1796875" style="81" customWidth="1"/>
    <col min="14852" max="14852" width="3" style="81" customWidth="1"/>
    <col min="14853" max="14853" width="7.453125" style="81" customWidth="1"/>
    <col min="14854" max="14854" width="8.453125" style="81" customWidth="1"/>
    <col min="14855" max="14855" width="2.81640625" style="81" customWidth="1"/>
    <col min="14856" max="14856" width="7.1796875" style="81" customWidth="1"/>
    <col min="14857" max="14857" width="8.453125" style="81" customWidth="1"/>
    <col min="14858" max="14858" width="2.81640625" style="81" customWidth="1"/>
    <col min="14859" max="14859" width="7.54296875" style="81" customWidth="1"/>
    <col min="14860" max="14860" width="8.453125" style="81" customWidth="1"/>
    <col min="14861" max="14861" width="2.81640625" style="81" customWidth="1"/>
    <col min="14862" max="14862" width="7.1796875" style="81" customWidth="1"/>
    <col min="14863" max="14863" width="8" style="81" customWidth="1"/>
    <col min="14864" max="14864" width="2.81640625" style="81" customWidth="1"/>
    <col min="14865" max="14865" width="7.54296875" style="81" customWidth="1"/>
    <col min="14866" max="14866" width="8.453125" style="81" customWidth="1"/>
    <col min="14867" max="14867" width="2.81640625" style="81" customWidth="1"/>
    <col min="14868" max="15104" width="10.81640625" style="81"/>
    <col min="15105" max="15105" width="34.81640625" style="81" customWidth="1"/>
    <col min="15106" max="15106" width="7.453125" style="81" customWidth="1"/>
    <col min="15107" max="15107" width="7.1796875" style="81" customWidth="1"/>
    <col min="15108" max="15108" width="3" style="81" customWidth="1"/>
    <col min="15109" max="15109" width="7.453125" style="81" customWidth="1"/>
    <col min="15110" max="15110" width="8.453125" style="81" customWidth="1"/>
    <col min="15111" max="15111" width="2.81640625" style="81" customWidth="1"/>
    <col min="15112" max="15112" width="7.1796875" style="81" customWidth="1"/>
    <col min="15113" max="15113" width="8.453125" style="81" customWidth="1"/>
    <col min="15114" max="15114" width="2.81640625" style="81" customWidth="1"/>
    <col min="15115" max="15115" width="7.54296875" style="81" customWidth="1"/>
    <col min="15116" max="15116" width="8.453125" style="81" customWidth="1"/>
    <col min="15117" max="15117" width="2.81640625" style="81" customWidth="1"/>
    <col min="15118" max="15118" width="7.1796875" style="81" customWidth="1"/>
    <col min="15119" max="15119" width="8" style="81" customWidth="1"/>
    <col min="15120" max="15120" width="2.81640625" style="81" customWidth="1"/>
    <col min="15121" max="15121" width="7.54296875" style="81" customWidth="1"/>
    <col min="15122" max="15122" width="8.453125" style="81" customWidth="1"/>
    <col min="15123" max="15123" width="2.81640625" style="81" customWidth="1"/>
    <col min="15124" max="15360" width="10.81640625" style="81"/>
    <col min="15361" max="15361" width="34.81640625" style="81" customWidth="1"/>
    <col min="15362" max="15362" width="7.453125" style="81" customWidth="1"/>
    <col min="15363" max="15363" width="7.1796875" style="81" customWidth="1"/>
    <col min="15364" max="15364" width="3" style="81" customWidth="1"/>
    <col min="15365" max="15365" width="7.453125" style="81" customWidth="1"/>
    <col min="15366" max="15366" width="8.453125" style="81" customWidth="1"/>
    <col min="15367" max="15367" width="2.81640625" style="81" customWidth="1"/>
    <col min="15368" max="15368" width="7.1796875" style="81" customWidth="1"/>
    <col min="15369" max="15369" width="8.453125" style="81" customWidth="1"/>
    <col min="15370" max="15370" width="2.81640625" style="81" customWidth="1"/>
    <col min="15371" max="15371" width="7.54296875" style="81" customWidth="1"/>
    <col min="15372" max="15372" width="8.453125" style="81" customWidth="1"/>
    <col min="15373" max="15373" width="2.81640625" style="81" customWidth="1"/>
    <col min="15374" max="15374" width="7.1796875" style="81" customWidth="1"/>
    <col min="15375" max="15375" width="8" style="81" customWidth="1"/>
    <col min="15376" max="15376" width="2.81640625" style="81" customWidth="1"/>
    <col min="15377" max="15377" width="7.54296875" style="81" customWidth="1"/>
    <col min="15378" max="15378" width="8.453125" style="81" customWidth="1"/>
    <col min="15379" max="15379" width="2.81640625" style="81" customWidth="1"/>
    <col min="15380" max="15616" width="10.81640625" style="81"/>
    <col min="15617" max="15617" width="34.81640625" style="81" customWidth="1"/>
    <col min="15618" max="15618" width="7.453125" style="81" customWidth="1"/>
    <col min="15619" max="15619" width="7.1796875" style="81" customWidth="1"/>
    <col min="15620" max="15620" width="3" style="81" customWidth="1"/>
    <col min="15621" max="15621" width="7.453125" style="81" customWidth="1"/>
    <col min="15622" max="15622" width="8.453125" style="81" customWidth="1"/>
    <col min="15623" max="15623" width="2.81640625" style="81" customWidth="1"/>
    <col min="15624" max="15624" width="7.1796875" style="81" customWidth="1"/>
    <col min="15625" max="15625" width="8.453125" style="81" customWidth="1"/>
    <col min="15626" max="15626" width="2.81640625" style="81" customWidth="1"/>
    <col min="15627" max="15627" width="7.54296875" style="81" customWidth="1"/>
    <col min="15628" max="15628" width="8.453125" style="81" customWidth="1"/>
    <col min="15629" max="15629" width="2.81640625" style="81" customWidth="1"/>
    <col min="15630" max="15630" width="7.1796875" style="81" customWidth="1"/>
    <col min="15631" max="15631" width="8" style="81" customWidth="1"/>
    <col min="15632" max="15632" width="2.81640625" style="81" customWidth="1"/>
    <col min="15633" max="15633" width="7.54296875" style="81" customWidth="1"/>
    <col min="15634" max="15634" width="8.453125" style="81" customWidth="1"/>
    <col min="15635" max="15635" width="2.81640625" style="81" customWidth="1"/>
    <col min="15636" max="15872" width="10.81640625" style="81"/>
    <col min="15873" max="15873" width="34.81640625" style="81" customWidth="1"/>
    <col min="15874" max="15874" width="7.453125" style="81" customWidth="1"/>
    <col min="15875" max="15875" width="7.1796875" style="81" customWidth="1"/>
    <col min="15876" max="15876" width="3" style="81" customWidth="1"/>
    <col min="15877" max="15877" width="7.453125" style="81" customWidth="1"/>
    <col min="15878" max="15878" width="8.453125" style="81" customWidth="1"/>
    <col min="15879" max="15879" width="2.81640625" style="81" customWidth="1"/>
    <col min="15880" max="15880" width="7.1796875" style="81" customWidth="1"/>
    <col min="15881" max="15881" width="8.453125" style="81" customWidth="1"/>
    <col min="15882" max="15882" width="2.81640625" style="81" customWidth="1"/>
    <col min="15883" max="15883" width="7.54296875" style="81" customWidth="1"/>
    <col min="15884" max="15884" width="8.453125" style="81" customWidth="1"/>
    <col min="15885" max="15885" width="2.81640625" style="81" customWidth="1"/>
    <col min="15886" max="15886" width="7.1796875" style="81" customWidth="1"/>
    <col min="15887" max="15887" width="8" style="81" customWidth="1"/>
    <col min="15888" max="15888" width="2.81640625" style="81" customWidth="1"/>
    <col min="15889" max="15889" width="7.54296875" style="81" customWidth="1"/>
    <col min="15890" max="15890" width="8.453125" style="81" customWidth="1"/>
    <col min="15891" max="15891" width="2.81640625" style="81" customWidth="1"/>
    <col min="15892" max="16128" width="10.81640625" style="81"/>
    <col min="16129" max="16129" width="34.81640625" style="81" customWidth="1"/>
    <col min="16130" max="16130" width="7.453125" style="81" customWidth="1"/>
    <col min="16131" max="16131" width="7.1796875" style="81" customWidth="1"/>
    <col min="16132" max="16132" width="3" style="81" customWidth="1"/>
    <col min="16133" max="16133" width="7.453125" style="81" customWidth="1"/>
    <col min="16134" max="16134" width="8.453125" style="81" customWidth="1"/>
    <col min="16135" max="16135" width="2.81640625" style="81" customWidth="1"/>
    <col min="16136" max="16136" width="7.1796875" style="81" customWidth="1"/>
    <col min="16137" max="16137" width="8.453125" style="81" customWidth="1"/>
    <col min="16138" max="16138" width="2.81640625" style="81" customWidth="1"/>
    <col min="16139" max="16139" width="7.54296875" style="81" customWidth="1"/>
    <col min="16140" max="16140" width="8.453125" style="81" customWidth="1"/>
    <col min="16141" max="16141" width="2.81640625" style="81" customWidth="1"/>
    <col min="16142" max="16142" width="7.1796875" style="81" customWidth="1"/>
    <col min="16143" max="16143" width="8" style="81" customWidth="1"/>
    <col min="16144" max="16144" width="2.81640625" style="81" customWidth="1"/>
    <col min="16145" max="16145" width="7.54296875" style="81" customWidth="1"/>
    <col min="16146" max="16146" width="8.453125" style="81" customWidth="1"/>
    <col min="16147" max="16147" width="2.81640625" style="81" customWidth="1"/>
    <col min="16148" max="16384" width="10.81640625" style="81"/>
  </cols>
  <sheetData>
    <row r="1" spans="1:19" ht="11.15" customHeight="1">
      <c r="A1" s="81" t="s">
        <v>438</v>
      </c>
      <c r="B1" s="103"/>
      <c r="C1" s="104"/>
      <c r="E1" s="105"/>
      <c r="F1" s="88"/>
      <c r="H1" s="105"/>
      <c r="I1" s="88"/>
      <c r="J1" s="88"/>
      <c r="K1" s="105"/>
      <c r="L1" s="88"/>
      <c r="N1" s="105"/>
      <c r="Q1" s="105"/>
    </row>
    <row r="2" spans="1:19">
      <c r="A2" s="81" t="s">
        <v>439</v>
      </c>
      <c r="B2" s="103"/>
      <c r="C2" s="104"/>
      <c r="E2" s="105"/>
      <c r="F2" s="88"/>
      <c r="H2" s="105"/>
      <c r="I2" s="88"/>
      <c r="J2" s="88"/>
      <c r="K2" s="105"/>
      <c r="L2" s="88"/>
      <c r="N2" s="105"/>
      <c r="Q2" s="105"/>
    </row>
    <row r="3" spans="1:19" ht="11.15" customHeight="1">
      <c r="B3" s="103"/>
      <c r="C3" s="104"/>
      <c r="E3" s="105"/>
      <c r="F3" s="88"/>
      <c r="H3" s="105"/>
      <c r="I3" s="88"/>
      <c r="J3" s="88"/>
      <c r="K3" s="105"/>
      <c r="L3" s="88"/>
      <c r="N3" s="105"/>
      <c r="Q3" s="105"/>
    </row>
    <row r="4" spans="1:19">
      <c r="A4" s="14" t="s">
        <v>1548</v>
      </c>
      <c r="B4" s="103"/>
      <c r="C4" s="104"/>
      <c r="E4" s="105"/>
      <c r="F4" s="88"/>
      <c r="H4" s="105"/>
      <c r="I4" s="88"/>
      <c r="J4" s="88"/>
      <c r="K4" s="105"/>
      <c r="L4" s="845"/>
      <c r="N4" s="105"/>
      <c r="O4" s="845"/>
      <c r="Q4" s="105"/>
    </row>
    <row r="5" spans="1:19" ht="13" thickBot="1">
      <c r="B5" s="103"/>
      <c r="C5" s="104"/>
      <c r="E5" s="105"/>
      <c r="F5" s="88"/>
      <c r="H5" s="105"/>
      <c r="I5" s="88"/>
      <c r="J5" s="88"/>
      <c r="K5" s="105"/>
      <c r="L5" s="88"/>
      <c r="N5" s="105"/>
      <c r="O5" s="88"/>
      <c r="Q5" s="105"/>
      <c r="R5" s="88"/>
    </row>
    <row r="6" spans="1:19">
      <c r="A6" s="83" t="s">
        <v>457</v>
      </c>
      <c r="B6" s="828"/>
      <c r="C6" s="106"/>
      <c r="D6" s="83"/>
      <c r="E6" s="107"/>
      <c r="F6" s="84"/>
      <c r="G6" s="83"/>
      <c r="H6" s="107"/>
      <c r="I6" s="84"/>
      <c r="J6" s="84"/>
      <c r="K6" s="107"/>
      <c r="L6" s="84"/>
      <c r="M6" s="83"/>
      <c r="N6" s="107"/>
      <c r="O6" s="84"/>
      <c r="P6" s="84"/>
      <c r="Q6" s="107"/>
      <c r="R6" s="84"/>
      <c r="S6" s="84"/>
    </row>
    <row r="7" spans="1:19" ht="14.5">
      <c r="A7" s="94" t="s">
        <v>458</v>
      </c>
      <c r="B7" s="1097" t="s">
        <v>482</v>
      </c>
      <c r="C7" s="1097"/>
      <c r="D7" s="94"/>
      <c r="E7" s="1094" t="s">
        <v>483</v>
      </c>
      <c r="F7" s="1094"/>
      <c r="G7" s="94"/>
      <c r="H7" s="1094" t="s">
        <v>484</v>
      </c>
      <c r="I7" s="1094"/>
      <c r="J7" s="101"/>
      <c r="K7" s="1094" t="s">
        <v>485</v>
      </c>
      <c r="L7" s="1094"/>
      <c r="M7" s="94"/>
      <c r="N7" s="1094" t="s">
        <v>486</v>
      </c>
      <c r="O7" s="1094"/>
      <c r="Q7" s="1096" t="s">
        <v>463</v>
      </c>
      <c r="R7" s="1096"/>
    </row>
    <row r="8" spans="1:19">
      <c r="A8" s="81" t="s">
        <v>464</v>
      </c>
      <c r="B8" s="829" t="s">
        <v>388</v>
      </c>
      <c r="C8" s="109" t="s">
        <v>389</v>
      </c>
      <c r="D8" s="94"/>
      <c r="E8" s="110" t="s">
        <v>388</v>
      </c>
      <c r="F8" s="85" t="s">
        <v>389</v>
      </c>
      <c r="G8" s="94"/>
      <c r="H8" s="110" t="s">
        <v>388</v>
      </c>
      <c r="I8" s="85" t="s">
        <v>389</v>
      </c>
      <c r="J8" s="111"/>
      <c r="K8" s="110" t="s">
        <v>388</v>
      </c>
      <c r="L8" s="85" t="s">
        <v>389</v>
      </c>
      <c r="M8" s="94"/>
      <c r="N8" s="110" t="s">
        <v>388</v>
      </c>
      <c r="O8" s="85" t="s">
        <v>389</v>
      </c>
      <c r="Q8" s="110" t="s">
        <v>388</v>
      </c>
      <c r="R8" s="85" t="s">
        <v>389</v>
      </c>
    </row>
    <row r="9" spans="1:19" ht="13" thickBot="1">
      <c r="A9" s="86" t="s">
        <v>465</v>
      </c>
      <c r="B9" s="830"/>
      <c r="C9" s="112"/>
      <c r="D9" s="86"/>
      <c r="E9" s="113"/>
      <c r="F9" s="82"/>
      <c r="G9" s="86"/>
      <c r="H9" s="113"/>
      <c r="I9" s="82"/>
      <c r="J9" s="82"/>
      <c r="K9" s="113"/>
      <c r="L9" s="82"/>
      <c r="M9" s="86"/>
      <c r="N9" s="113"/>
      <c r="O9" s="82"/>
      <c r="P9" s="82"/>
      <c r="Q9" s="113"/>
      <c r="R9" s="82"/>
      <c r="S9" s="82"/>
    </row>
    <row r="10" spans="1:19" ht="11.15" customHeight="1">
      <c r="B10" s="103"/>
      <c r="C10" s="104"/>
      <c r="E10" s="105"/>
      <c r="F10" s="88"/>
      <c r="H10" s="105"/>
      <c r="I10" s="88"/>
      <c r="J10" s="88"/>
      <c r="K10" s="105"/>
      <c r="L10" s="88"/>
      <c r="N10" s="105"/>
      <c r="Q10" s="105"/>
    </row>
    <row r="11" spans="1:19" ht="13">
      <c r="A11" s="59" t="s">
        <v>1445</v>
      </c>
      <c r="B11" s="118">
        <f>IF($A11&lt;&gt;"",E11+H11+K11+N11+Q11,"")</f>
        <v>4414</v>
      </c>
      <c r="C11" s="104">
        <f>SUM(C13+C109)</f>
        <v>100</v>
      </c>
      <c r="E11" s="105">
        <f>E13+E109</f>
        <v>246</v>
      </c>
      <c r="F11" s="88">
        <f>IF($A11&lt;&gt;0,E11/$B11*100,"")</f>
        <v>5.5731762573629364</v>
      </c>
      <c r="H11" s="105">
        <f>H13+H109</f>
        <v>1545</v>
      </c>
      <c r="I11" s="88">
        <f>IF($A11&lt;&gt;0,H11/$B11*100,"")</f>
        <v>35.002265518803803</v>
      </c>
      <c r="J11" s="88"/>
      <c r="K11" s="105">
        <f>K13+K109</f>
        <v>1140</v>
      </c>
      <c r="L11" s="88">
        <f>IF($A11&lt;&gt;0,K11/$B11*100,"")</f>
        <v>25.826914363389214</v>
      </c>
      <c r="M11" s="94"/>
      <c r="N11" s="105">
        <f>N13+N109</f>
        <v>89</v>
      </c>
      <c r="O11" s="88">
        <f>IF($A11&lt;&gt;0,N11/$B11*100,"")</f>
        <v>2.0163117353874034</v>
      </c>
      <c r="P11" s="101"/>
      <c r="Q11" s="105">
        <f>Q13+Q109</f>
        <v>1394</v>
      </c>
      <c r="R11" s="88">
        <f t="shared" ref="R11:R19" si="0">IF($A11&lt;&gt;"",Q11/$B11*100,"")</f>
        <v>31.581332125056637</v>
      </c>
      <c r="S11" s="101"/>
    </row>
    <row r="12" spans="1:19" ht="11.15" customHeight="1">
      <c r="B12" s="118" t="str">
        <f t="shared" ref="B12:B77" si="1">IF($A12&lt;&gt;"",E12+H12+K12+N12+Q12,"")</f>
        <v/>
      </c>
      <c r="C12" s="104" t="str">
        <f>IF(A12&lt;&gt;0,B12/$B$10*100,"")</f>
        <v/>
      </c>
      <c r="E12" s="105"/>
      <c r="F12" s="88" t="str">
        <f>IF($A12&lt;&gt;0,E12/$B12*100,"")</f>
        <v/>
      </c>
      <c r="H12" s="105"/>
      <c r="I12" s="88" t="str">
        <f>IF($A12&lt;&gt;0,H12/$B12*100,"")</f>
        <v/>
      </c>
      <c r="J12" s="88"/>
      <c r="K12" s="105"/>
      <c r="L12" s="88" t="str">
        <f>IF($A12&lt;&gt;0,K12/$B12*100,"")</f>
        <v/>
      </c>
      <c r="M12" s="94"/>
      <c r="N12" s="105"/>
      <c r="O12" s="88" t="str">
        <f>IF($A12&lt;&gt;0,N12/$B12*100,"")</f>
        <v/>
      </c>
      <c r="P12" s="101"/>
      <c r="Q12" s="105"/>
      <c r="R12" s="88" t="str">
        <f t="shared" si="0"/>
        <v/>
      </c>
      <c r="S12" s="101"/>
    </row>
    <row r="13" spans="1:19" ht="13">
      <c r="A13" s="47" t="s">
        <v>391</v>
      </c>
      <c r="B13" s="118">
        <f t="shared" si="1"/>
        <v>3331</v>
      </c>
      <c r="C13" s="104">
        <f>IF(A13&lt;&gt;0,B13/$B$11*100,"")</f>
        <v>75.464431354780245</v>
      </c>
      <c r="E13" s="105">
        <f>E15+E101</f>
        <v>222</v>
      </c>
      <c r="F13" s="88">
        <f>IF($A13&lt;&gt;0,E13/$B13*100,"")</f>
        <v>6.6646652656859802</v>
      </c>
      <c r="H13" s="105">
        <f>H15+H101</f>
        <v>1146</v>
      </c>
      <c r="I13" s="88">
        <f>IF($A13&lt;&gt;0,H13/$B13*100,"")</f>
        <v>34.404082858000599</v>
      </c>
      <c r="J13" s="88"/>
      <c r="K13" s="105">
        <f>K15+K101</f>
        <v>785</v>
      </c>
      <c r="L13" s="88">
        <f>IF($A13&lt;&gt;0,K13/$B13*100,"")</f>
        <v>23.566496547583306</v>
      </c>
      <c r="M13" s="94"/>
      <c r="N13" s="105">
        <f>N15+N101</f>
        <v>74</v>
      </c>
      <c r="O13" s="88">
        <f>IF($A13&lt;&gt;0,N13/$B13*100,"")</f>
        <v>2.2215550885619937</v>
      </c>
      <c r="P13" s="101"/>
      <c r="Q13" s="105">
        <f>Q15+Q101</f>
        <v>1104</v>
      </c>
      <c r="R13" s="88">
        <f t="shared" si="0"/>
        <v>33.14320024016812</v>
      </c>
      <c r="S13" s="101"/>
    </row>
    <row r="14" spans="1:19" ht="11.15" customHeight="1">
      <c r="B14" s="118" t="str">
        <f t="shared" si="1"/>
        <v/>
      </c>
      <c r="C14" s="104" t="str">
        <f>IF(A14&lt;&gt;0,B14/$B$11*100,"")</f>
        <v/>
      </c>
      <c r="E14" s="105"/>
      <c r="F14" s="88" t="str">
        <f>IF($A14&lt;&gt;0,E14/$B14*100,"")</f>
        <v/>
      </c>
      <c r="H14" s="105"/>
      <c r="I14" s="88" t="str">
        <f>IF($A14&lt;&gt;0,H14/$B14*100,"")</f>
        <v/>
      </c>
      <c r="J14" s="88"/>
      <c r="K14" s="105"/>
      <c r="L14" s="88" t="str">
        <f>IF($A14&lt;&gt;0,K14/$B14*100,"")</f>
        <v/>
      </c>
      <c r="M14" s="94"/>
      <c r="N14" s="105"/>
      <c r="O14" s="88" t="str">
        <f>IF($A14&lt;&gt;0,N14/$B14*100,"")</f>
        <v/>
      </c>
      <c r="P14" s="101"/>
      <c r="Q14" s="105"/>
      <c r="R14" s="88" t="str">
        <f t="shared" si="0"/>
        <v/>
      </c>
      <c r="S14" s="101"/>
    </row>
    <row r="15" spans="1:19" ht="13">
      <c r="A15" s="47" t="s">
        <v>80</v>
      </c>
      <c r="B15" s="118">
        <f t="shared" si="1"/>
        <v>2718</v>
      </c>
      <c r="C15" s="104">
        <f>IF(A15&lt;&gt;0,B15/$B$11*100,"")</f>
        <v>61.576801087449027</v>
      </c>
      <c r="E15" s="105">
        <f>SUM(E17+E28+E36+E64+E78+E86+E98+E99)</f>
        <v>152</v>
      </c>
      <c r="F15" s="88">
        <f>IF($A15&lt;&gt;0,E15/$B15*100,"")</f>
        <v>5.5923473142016196</v>
      </c>
      <c r="G15" s="105"/>
      <c r="H15" s="105">
        <f>SUM(H17+H28+H36+H64+H78+H86+H98+H99)</f>
        <v>947</v>
      </c>
      <c r="I15" s="88">
        <f>IF($A15&lt;&gt;0,H15/$B15*100,"")</f>
        <v>34.841795437821929</v>
      </c>
      <c r="J15" s="105"/>
      <c r="K15" s="105">
        <f>SUM(K17+K28+K36+K64+K78+K86+K98+K99)</f>
        <v>698</v>
      </c>
      <c r="L15" s="88">
        <f>IF($A15&lt;&gt;0,K15/$B15*100,"")</f>
        <v>25.680647534952172</v>
      </c>
      <c r="M15" s="105"/>
      <c r="N15" s="105">
        <f>SUM(N17+N28+N36+N64+N78+N86+N98+N99)</f>
        <v>66</v>
      </c>
      <c r="O15" s="88">
        <f>IF($A15&lt;&gt;0,N15/$B15*100,"")</f>
        <v>2.4282560706401766</v>
      </c>
      <c r="P15" s="105"/>
      <c r="Q15" s="105">
        <f>SUM(Q17+Q28+Q36+Q64+Q78+Q86+Q98+Q99)</f>
        <v>855</v>
      </c>
      <c r="R15" s="88">
        <f t="shared" si="0"/>
        <v>31.456953642384107</v>
      </c>
      <c r="S15" s="101"/>
    </row>
    <row r="16" spans="1:19" ht="11.15" customHeight="1">
      <c r="B16" s="118" t="str">
        <f t="shared" si="1"/>
        <v/>
      </c>
      <c r="C16" s="104" t="str">
        <f t="shared" ref="C16:C79" si="2">IF(A16&lt;&gt;0,B16/$B$11*100,"")</f>
        <v/>
      </c>
      <c r="E16" s="105"/>
      <c r="F16" s="88"/>
      <c r="H16" s="105"/>
      <c r="I16" s="88"/>
      <c r="J16" s="88"/>
      <c r="K16" s="105"/>
      <c r="L16" s="88"/>
      <c r="M16" s="94"/>
      <c r="N16" s="105"/>
      <c r="O16" s="88"/>
      <c r="P16" s="101"/>
      <c r="Q16" s="105"/>
      <c r="R16" s="88"/>
      <c r="S16" s="101"/>
    </row>
    <row r="17" spans="1:19" ht="13">
      <c r="A17" s="47" t="s">
        <v>392</v>
      </c>
      <c r="B17" s="103">
        <f t="shared" si="1"/>
        <v>218</v>
      </c>
      <c r="C17" s="104">
        <f t="shared" si="2"/>
        <v>4.9388309922972367</v>
      </c>
      <c r="E17" s="105">
        <f>E18+E23</f>
        <v>20</v>
      </c>
      <c r="F17" s="88">
        <f>IF($A17&lt;&gt;0,E17/$B17*100,"")</f>
        <v>9.1743119266055047</v>
      </c>
      <c r="H17" s="105">
        <f>H18+H23</f>
        <v>93</v>
      </c>
      <c r="I17" s="88">
        <f>IF($A17&lt;&gt;0,H17/$B17*100,"")</f>
        <v>42.660550458715598</v>
      </c>
      <c r="J17" s="88"/>
      <c r="K17" s="105">
        <f>K18+K23</f>
        <v>56</v>
      </c>
      <c r="L17" s="88">
        <f>IF($A17&lt;&gt;0,K17/$B17*100,"")</f>
        <v>25.688073394495415</v>
      </c>
      <c r="M17" s="94"/>
      <c r="N17" s="105">
        <f>N18+N23</f>
        <v>9</v>
      </c>
      <c r="O17" s="88">
        <f>IF($A17&lt;&gt;0,N17/$B17*100,"")</f>
        <v>4.1284403669724776</v>
      </c>
      <c r="P17" s="101"/>
      <c r="Q17" s="105">
        <f>Q18+Q23</f>
        <v>40</v>
      </c>
      <c r="R17" s="88">
        <f t="shared" si="0"/>
        <v>18.348623853211009</v>
      </c>
      <c r="S17" s="101"/>
    </row>
    <row r="18" spans="1:19">
      <c r="A18" s="81" t="s">
        <v>161</v>
      </c>
      <c r="B18" s="103">
        <f t="shared" si="1"/>
        <v>112</v>
      </c>
      <c r="C18" s="104">
        <f t="shared" si="2"/>
        <v>2.5373810602628004</v>
      </c>
      <c r="E18" s="105">
        <f>SUM(E19:E21)</f>
        <v>7</v>
      </c>
      <c r="F18" s="88">
        <f>IF($A18&lt;&gt;0,E18/$B18*100,"")</f>
        <v>6.25</v>
      </c>
      <c r="H18" s="105">
        <f>SUM(H19:H21)</f>
        <v>46</v>
      </c>
      <c r="I18" s="88">
        <f>IF($A18&lt;&gt;0,H18/$B18*100,"")</f>
        <v>41.071428571428569</v>
      </c>
      <c r="J18" s="88"/>
      <c r="K18" s="105">
        <f>SUM(K19:K21)</f>
        <v>32</v>
      </c>
      <c r="L18" s="88">
        <f>IF($A18&lt;&gt;0,K18/$B18*100,"")</f>
        <v>28.571428571428569</v>
      </c>
      <c r="M18" s="94"/>
      <c r="N18" s="105">
        <f>SUM(N19:N21)</f>
        <v>6</v>
      </c>
      <c r="O18" s="88">
        <f>IF($A18&lt;&gt;0,N18/$B18*100,"")</f>
        <v>5.3571428571428568</v>
      </c>
      <c r="P18" s="101"/>
      <c r="Q18" s="105">
        <f>SUM(Q19:Q21)</f>
        <v>21</v>
      </c>
      <c r="R18" s="88">
        <f t="shared" si="0"/>
        <v>18.75</v>
      </c>
      <c r="S18" s="101"/>
    </row>
    <row r="19" spans="1:19">
      <c r="A19" s="81" t="s">
        <v>162</v>
      </c>
      <c r="B19" s="103">
        <f t="shared" si="1"/>
        <v>23</v>
      </c>
      <c r="C19" s="104">
        <f t="shared" si="2"/>
        <v>0.52106932487539637</v>
      </c>
      <c r="E19" s="848">
        <v>1</v>
      </c>
      <c r="F19" s="88">
        <f t="shared" ref="F19:F85" si="3">IF($A19&lt;&gt;0,E19/$B19*100,"")</f>
        <v>4.3478260869565215</v>
      </c>
      <c r="G19" s="848"/>
      <c r="H19" s="848">
        <v>9</v>
      </c>
      <c r="I19" s="88">
        <f t="shared" ref="I19:I85" si="4">IF($A19&lt;&gt;0,H19/$B19*100,"")</f>
        <v>39.130434782608695</v>
      </c>
      <c r="J19" s="848"/>
      <c r="K19" s="848">
        <v>10</v>
      </c>
      <c r="L19" s="88">
        <f t="shared" ref="L19:L85" si="5">IF($A19&lt;&gt;0,K19/$B19*100,"")</f>
        <v>43.478260869565219</v>
      </c>
      <c r="M19" s="848"/>
      <c r="N19" s="848">
        <v>1</v>
      </c>
      <c r="O19" s="88">
        <f t="shared" ref="O19:O85" si="6">IF($A19&lt;&gt;0,N19/$B19*100,"")</f>
        <v>4.3478260869565215</v>
      </c>
      <c r="P19" s="848"/>
      <c r="Q19" s="848">
        <v>2</v>
      </c>
      <c r="R19" s="88">
        <f t="shared" si="0"/>
        <v>8.695652173913043</v>
      </c>
      <c r="S19" s="101"/>
    </row>
    <row r="20" spans="1:19">
      <c r="A20" s="81" t="s">
        <v>163</v>
      </c>
      <c r="B20" s="103">
        <f t="shared" si="1"/>
        <v>54</v>
      </c>
      <c r="C20" s="104">
        <f t="shared" si="2"/>
        <v>1.2233801540552787</v>
      </c>
      <c r="E20" s="848">
        <v>4</v>
      </c>
      <c r="F20" s="88">
        <f t="shared" si="3"/>
        <v>7.4074074074074066</v>
      </c>
      <c r="G20" s="848"/>
      <c r="H20" s="848">
        <v>21</v>
      </c>
      <c r="I20" s="88">
        <f t="shared" si="4"/>
        <v>38.888888888888893</v>
      </c>
      <c r="J20" s="848"/>
      <c r="K20" s="848">
        <v>12</v>
      </c>
      <c r="L20" s="88">
        <f t="shared" si="5"/>
        <v>22.222222222222221</v>
      </c>
      <c r="M20" s="848"/>
      <c r="N20" s="848">
        <v>2</v>
      </c>
      <c r="O20" s="88">
        <f t="shared" si="6"/>
        <v>3.7037037037037033</v>
      </c>
      <c r="P20" s="848"/>
      <c r="Q20" s="848">
        <v>15</v>
      </c>
      <c r="R20" s="88">
        <f>IF($A20&lt;&gt;"",Q20/$B20*100,"")</f>
        <v>27.777777777777779</v>
      </c>
      <c r="S20" s="101"/>
    </row>
    <row r="21" spans="1:19">
      <c r="A21" s="81" t="s">
        <v>164</v>
      </c>
      <c r="B21" s="103">
        <f t="shared" si="1"/>
        <v>35</v>
      </c>
      <c r="C21" s="104">
        <f t="shared" si="2"/>
        <v>0.79293158133212494</v>
      </c>
      <c r="E21" s="848">
        <v>2</v>
      </c>
      <c r="F21" s="88">
        <f t="shared" si="3"/>
        <v>5.7142857142857144</v>
      </c>
      <c r="G21" s="848"/>
      <c r="H21" s="848">
        <v>16</v>
      </c>
      <c r="I21" s="88">
        <f t="shared" si="4"/>
        <v>45.714285714285715</v>
      </c>
      <c r="J21" s="848"/>
      <c r="K21" s="848">
        <v>10</v>
      </c>
      <c r="L21" s="88">
        <f t="shared" si="5"/>
        <v>28.571428571428569</v>
      </c>
      <c r="M21" s="848"/>
      <c r="N21" s="848">
        <v>3</v>
      </c>
      <c r="O21" s="88">
        <f t="shared" si="6"/>
        <v>8.5714285714285712</v>
      </c>
      <c r="P21" s="848"/>
      <c r="Q21" s="848">
        <v>4</v>
      </c>
      <c r="R21" s="88">
        <f>IF($A21&lt;&gt;"",Q21/$B21*100,"")</f>
        <v>11.428571428571429</v>
      </c>
      <c r="S21" s="101"/>
    </row>
    <row r="22" spans="1:19" ht="11.15" customHeight="1">
      <c r="B22" s="103" t="str">
        <f t="shared" si="1"/>
        <v/>
      </c>
      <c r="C22" s="104" t="str">
        <f t="shared" si="2"/>
        <v/>
      </c>
      <c r="E22" s="114"/>
      <c r="F22" s="88" t="str">
        <f t="shared" si="3"/>
        <v/>
      </c>
      <c r="G22" s="94"/>
      <c r="H22" s="114"/>
      <c r="I22" s="88" t="str">
        <f t="shared" si="4"/>
        <v/>
      </c>
      <c r="J22" s="101"/>
      <c r="K22" s="114"/>
      <c r="L22" s="88" t="str">
        <f t="shared" si="5"/>
        <v/>
      </c>
      <c r="M22" s="94"/>
      <c r="N22" s="114"/>
      <c r="O22" s="88" t="str">
        <f t="shared" si="6"/>
        <v/>
      </c>
      <c r="P22" s="101"/>
      <c r="Q22" s="114"/>
      <c r="R22" s="88" t="str">
        <f t="shared" ref="R22:R89" si="7">IF($A22&lt;&gt;"",Q22/$B22*100,"")</f>
        <v/>
      </c>
      <c r="S22" s="101"/>
    </row>
    <row r="23" spans="1:19">
      <c r="A23" s="81" t="s">
        <v>165</v>
      </c>
      <c r="B23" s="103">
        <f t="shared" si="1"/>
        <v>106</v>
      </c>
      <c r="C23" s="104">
        <f t="shared" si="2"/>
        <v>2.4014499320344362</v>
      </c>
      <c r="E23" s="114">
        <f>SUM(E24:E26)</f>
        <v>13</v>
      </c>
      <c r="F23" s="88">
        <f t="shared" si="3"/>
        <v>12.264150943396226</v>
      </c>
      <c r="G23" s="94"/>
      <c r="H23" s="114">
        <f>SUM(H24:H26)</f>
        <v>47</v>
      </c>
      <c r="I23" s="88">
        <f t="shared" si="4"/>
        <v>44.339622641509436</v>
      </c>
      <c r="J23" s="101"/>
      <c r="K23" s="114">
        <f>SUM(K24:K26)</f>
        <v>24</v>
      </c>
      <c r="L23" s="88">
        <f t="shared" si="5"/>
        <v>22.641509433962266</v>
      </c>
      <c r="M23" s="94"/>
      <c r="N23" s="114">
        <f>SUM(N24:N26)</f>
        <v>3</v>
      </c>
      <c r="O23" s="88">
        <f t="shared" si="6"/>
        <v>2.8301886792452833</v>
      </c>
      <c r="P23" s="101"/>
      <c r="Q23" s="114">
        <f>SUM(Q24:Q26)</f>
        <v>19</v>
      </c>
      <c r="R23" s="88">
        <f t="shared" si="7"/>
        <v>17.924528301886792</v>
      </c>
      <c r="S23" s="101"/>
    </row>
    <row r="24" spans="1:19">
      <c r="A24" s="81" t="s">
        <v>166</v>
      </c>
      <c r="B24" s="103">
        <f t="shared" si="1"/>
        <v>17</v>
      </c>
      <c r="C24" s="104">
        <f t="shared" si="2"/>
        <v>0.38513819664703219</v>
      </c>
      <c r="E24" s="848">
        <v>7</v>
      </c>
      <c r="F24" s="88">
        <f t="shared" si="3"/>
        <v>41.17647058823529</v>
      </c>
      <c r="G24" s="848"/>
      <c r="H24" s="848">
        <v>4</v>
      </c>
      <c r="I24" s="88">
        <f t="shared" si="4"/>
        <v>23.52941176470588</v>
      </c>
      <c r="J24" s="848"/>
      <c r="K24" s="848">
        <v>4</v>
      </c>
      <c r="L24" s="88">
        <f t="shared" si="5"/>
        <v>23.52941176470588</v>
      </c>
      <c r="M24" s="848"/>
      <c r="N24" s="848">
        <v>1</v>
      </c>
      <c r="O24" s="88">
        <f t="shared" si="6"/>
        <v>5.8823529411764701</v>
      </c>
      <c r="P24" s="848"/>
      <c r="Q24" s="848">
        <v>1</v>
      </c>
      <c r="R24" s="88">
        <f t="shared" si="7"/>
        <v>5.8823529411764701</v>
      </c>
      <c r="S24" s="101"/>
    </row>
    <row r="25" spans="1:19">
      <c r="A25" s="81" t="s">
        <v>167</v>
      </c>
      <c r="B25" s="103">
        <f t="shared" si="1"/>
        <v>18</v>
      </c>
      <c r="C25" s="104">
        <f t="shared" si="2"/>
        <v>0.40779338468509285</v>
      </c>
      <c r="E25" s="848">
        <v>3</v>
      </c>
      <c r="F25" s="88">
        <f t="shared" si="3"/>
        <v>16.666666666666664</v>
      </c>
      <c r="G25" s="848"/>
      <c r="H25" s="848">
        <v>4</v>
      </c>
      <c r="I25" s="88">
        <f t="shared" si="4"/>
        <v>22.222222222222221</v>
      </c>
      <c r="J25" s="848"/>
      <c r="K25" s="848">
        <v>8</v>
      </c>
      <c r="L25" s="88">
        <f t="shared" si="5"/>
        <v>44.444444444444443</v>
      </c>
      <c r="M25" s="848"/>
      <c r="N25" s="848">
        <v>0</v>
      </c>
      <c r="O25" s="88">
        <f t="shared" si="6"/>
        <v>0</v>
      </c>
      <c r="P25" s="848"/>
      <c r="Q25" s="848">
        <v>3</v>
      </c>
      <c r="R25" s="88">
        <f t="shared" si="7"/>
        <v>16.666666666666664</v>
      </c>
      <c r="S25" s="101"/>
    </row>
    <row r="26" spans="1:19">
      <c r="A26" s="81" t="s">
        <v>168</v>
      </c>
      <c r="B26" s="103">
        <f t="shared" si="1"/>
        <v>71</v>
      </c>
      <c r="C26" s="104">
        <f t="shared" si="2"/>
        <v>1.6085183507023106</v>
      </c>
      <c r="E26" s="848">
        <v>3</v>
      </c>
      <c r="F26" s="88">
        <f t="shared" si="3"/>
        <v>4.225352112676056</v>
      </c>
      <c r="G26" s="848"/>
      <c r="H26" s="848">
        <v>39</v>
      </c>
      <c r="I26" s="88">
        <f t="shared" si="4"/>
        <v>54.929577464788736</v>
      </c>
      <c r="J26" s="848"/>
      <c r="K26" s="848">
        <v>12</v>
      </c>
      <c r="L26" s="88">
        <f t="shared" si="5"/>
        <v>16.901408450704224</v>
      </c>
      <c r="M26" s="848"/>
      <c r="N26" s="848">
        <v>2</v>
      </c>
      <c r="O26" s="88">
        <f t="shared" si="6"/>
        <v>2.8169014084507045</v>
      </c>
      <c r="P26" s="848"/>
      <c r="Q26" s="848">
        <v>15</v>
      </c>
      <c r="R26" s="88">
        <f t="shared" si="7"/>
        <v>21.12676056338028</v>
      </c>
      <c r="S26" s="101"/>
    </row>
    <row r="27" spans="1:19" ht="11.15" customHeight="1">
      <c r="B27" s="103" t="str">
        <f t="shared" si="1"/>
        <v/>
      </c>
      <c r="C27" s="104" t="str">
        <f t="shared" si="2"/>
        <v/>
      </c>
      <c r="E27" s="114"/>
      <c r="F27" s="88" t="str">
        <f t="shared" si="3"/>
        <v/>
      </c>
      <c r="G27" s="94"/>
      <c r="H27" s="114"/>
      <c r="I27" s="88" t="str">
        <f t="shared" si="4"/>
        <v/>
      </c>
      <c r="J27" s="101"/>
      <c r="K27" s="114"/>
      <c r="L27" s="88" t="str">
        <f t="shared" si="5"/>
        <v/>
      </c>
      <c r="M27" s="94"/>
      <c r="N27" s="114"/>
      <c r="O27" s="88" t="str">
        <f t="shared" si="6"/>
        <v/>
      </c>
      <c r="P27" s="101"/>
      <c r="Q27" s="114"/>
      <c r="R27" s="88" t="str">
        <f t="shared" si="7"/>
        <v/>
      </c>
      <c r="S27" s="101"/>
    </row>
    <row r="28" spans="1:19" ht="13">
      <c r="A28" s="47" t="s">
        <v>449</v>
      </c>
      <c r="B28" s="103">
        <f t="shared" si="1"/>
        <v>229</v>
      </c>
      <c r="C28" s="104">
        <f t="shared" si="2"/>
        <v>5.188038060715904</v>
      </c>
      <c r="E28" s="114">
        <f>SUM(E29)</f>
        <v>22</v>
      </c>
      <c r="F28" s="88">
        <f t="shared" si="3"/>
        <v>9.606986899563319</v>
      </c>
      <c r="G28" s="94"/>
      <c r="H28" s="114">
        <f>SUM(H29)</f>
        <v>62</v>
      </c>
      <c r="I28" s="88">
        <f t="shared" si="4"/>
        <v>27.074235807860266</v>
      </c>
      <c r="J28" s="101"/>
      <c r="K28" s="114">
        <f>SUM(K29)</f>
        <v>56</v>
      </c>
      <c r="L28" s="88">
        <f t="shared" si="5"/>
        <v>24.454148471615721</v>
      </c>
      <c r="M28" s="94"/>
      <c r="N28" s="114">
        <f>SUM(N29)</f>
        <v>29</v>
      </c>
      <c r="O28" s="88">
        <f t="shared" si="6"/>
        <v>12.663755458515283</v>
      </c>
      <c r="P28" s="101"/>
      <c r="Q28" s="114">
        <f>SUM(Q29)</f>
        <v>60</v>
      </c>
      <c r="R28" s="88">
        <f t="shared" si="7"/>
        <v>26.200873362445414</v>
      </c>
      <c r="S28" s="101"/>
    </row>
    <row r="29" spans="1:19">
      <c r="A29" s="81" t="s">
        <v>169</v>
      </c>
      <c r="B29" s="103">
        <f t="shared" si="1"/>
        <v>229</v>
      </c>
      <c r="C29" s="104">
        <f t="shared" si="2"/>
        <v>5.188038060715904</v>
      </c>
      <c r="E29" s="114">
        <f>SUM(E30:E34)</f>
        <v>22</v>
      </c>
      <c r="F29" s="88">
        <f t="shared" si="3"/>
        <v>9.606986899563319</v>
      </c>
      <c r="G29" s="94"/>
      <c r="H29" s="114">
        <f>SUM(H30:H34)</f>
        <v>62</v>
      </c>
      <c r="I29" s="88">
        <f t="shared" si="4"/>
        <v>27.074235807860266</v>
      </c>
      <c r="J29" s="101"/>
      <c r="K29" s="114">
        <f>SUM(K30:K34)</f>
        <v>56</v>
      </c>
      <c r="L29" s="88">
        <f t="shared" si="5"/>
        <v>24.454148471615721</v>
      </c>
      <c r="M29" s="94"/>
      <c r="N29" s="114">
        <f>SUM(N30:N34)</f>
        <v>29</v>
      </c>
      <c r="O29" s="88">
        <f t="shared" si="6"/>
        <v>12.663755458515283</v>
      </c>
      <c r="P29" s="101"/>
      <c r="Q29" s="114">
        <f>SUM(Q30:Q34)</f>
        <v>60</v>
      </c>
      <c r="R29" s="88">
        <f t="shared" si="7"/>
        <v>26.200873362445414</v>
      </c>
      <c r="S29" s="101"/>
    </row>
    <row r="30" spans="1:19">
      <c r="A30" s="81" t="s">
        <v>170</v>
      </c>
      <c r="B30" s="103">
        <f t="shared" si="1"/>
        <v>16</v>
      </c>
      <c r="C30" s="104">
        <f t="shared" si="2"/>
        <v>0.36248300860897148</v>
      </c>
      <c r="E30" s="848">
        <v>5</v>
      </c>
      <c r="F30" s="88">
        <f t="shared" si="3"/>
        <v>31.25</v>
      </c>
      <c r="G30" s="848"/>
      <c r="H30" s="848">
        <v>4</v>
      </c>
      <c r="I30" s="88">
        <f t="shared" si="4"/>
        <v>25</v>
      </c>
      <c r="J30" s="848"/>
      <c r="K30" s="848">
        <v>2</v>
      </c>
      <c r="L30" s="88">
        <f t="shared" si="5"/>
        <v>12.5</v>
      </c>
      <c r="M30" s="848"/>
      <c r="N30" s="848">
        <v>0</v>
      </c>
      <c r="O30" s="88">
        <f t="shared" si="6"/>
        <v>0</v>
      </c>
      <c r="P30" s="848"/>
      <c r="Q30" s="848">
        <v>5</v>
      </c>
      <c r="R30" s="88">
        <f t="shared" si="7"/>
        <v>31.25</v>
      </c>
      <c r="S30" s="101"/>
    </row>
    <row r="31" spans="1:19">
      <c r="A31" s="81" t="s">
        <v>171</v>
      </c>
      <c r="B31" s="103">
        <f t="shared" si="1"/>
        <v>61</v>
      </c>
      <c r="C31" s="104">
        <f t="shared" si="2"/>
        <v>1.3819664703217038</v>
      </c>
      <c r="E31" s="848">
        <v>6</v>
      </c>
      <c r="F31" s="88">
        <f t="shared" si="3"/>
        <v>9.8360655737704921</v>
      </c>
      <c r="G31" s="848"/>
      <c r="H31" s="848">
        <v>17</v>
      </c>
      <c r="I31" s="88">
        <f t="shared" si="4"/>
        <v>27.868852459016392</v>
      </c>
      <c r="J31" s="848"/>
      <c r="K31" s="848">
        <v>5</v>
      </c>
      <c r="L31" s="88">
        <f t="shared" si="5"/>
        <v>8.1967213114754092</v>
      </c>
      <c r="M31" s="848"/>
      <c r="N31" s="848">
        <v>13</v>
      </c>
      <c r="O31" s="88">
        <f t="shared" si="6"/>
        <v>21.311475409836063</v>
      </c>
      <c r="P31" s="848"/>
      <c r="Q31" s="848">
        <v>20</v>
      </c>
      <c r="R31" s="88">
        <f t="shared" si="7"/>
        <v>32.786885245901637</v>
      </c>
      <c r="S31" s="101"/>
    </row>
    <row r="32" spans="1:19">
      <c r="A32" s="81" t="s">
        <v>172</v>
      </c>
      <c r="B32" s="103">
        <f t="shared" si="1"/>
        <v>14</v>
      </c>
      <c r="C32" s="104">
        <f t="shared" si="2"/>
        <v>0.31717263253285005</v>
      </c>
      <c r="E32" s="848">
        <v>2</v>
      </c>
      <c r="F32" s="88">
        <f t="shared" si="3"/>
        <v>14.285714285714285</v>
      </c>
      <c r="G32" s="848"/>
      <c r="H32" s="848">
        <v>3</v>
      </c>
      <c r="I32" s="88">
        <f t="shared" si="4"/>
        <v>21.428571428571427</v>
      </c>
      <c r="J32" s="848"/>
      <c r="K32" s="848">
        <v>3</v>
      </c>
      <c r="L32" s="88">
        <f t="shared" si="5"/>
        <v>21.428571428571427</v>
      </c>
      <c r="M32" s="848"/>
      <c r="N32" s="848">
        <v>0</v>
      </c>
      <c r="O32" s="88">
        <f t="shared" si="6"/>
        <v>0</v>
      </c>
      <c r="P32" s="848"/>
      <c r="Q32" s="848">
        <v>6</v>
      </c>
      <c r="R32" s="88">
        <f t="shared" si="7"/>
        <v>42.857142857142854</v>
      </c>
      <c r="S32" s="101"/>
    </row>
    <row r="33" spans="1:19">
      <c r="A33" s="81" t="s">
        <v>173</v>
      </c>
      <c r="B33" s="103">
        <f t="shared" si="1"/>
        <v>86</v>
      </c>
      <c r="C33" s="104">
        <f t="shared" si="2"/>
        <v>1.9483461712732213</v>
      </c>
      <c r="E33" s="848">
        <v>5</v>
      </c>
      <c r="F33" s="88">
        <f t="shared" si="3"/>
        <v>5.8139534883720927</v>
      </c>
      <c r="G33" s="848"/>
      <c r="H33" s="848">
        <v>16</v>
      </c>
      <c r="I33" s="88">
        <f t="shared" si="4"/>
        <v>18.604651162790699</v>
      </c>
      <c r="J33" s="848"/>
      <c r="K33" s="848">
        <v>37</v>
      </c>
      <c r="L33" s="88">
        <f t="shared" si="5"/>
        <v>43.02325581395349</v>
      </c>
      <c r="M33" s="848"/>
      <c r="N33" s="848">
        <v>13</v>
      </c>
      <c r="O33" s="88">
        <f t="shared" si="6"/>
        <v>15.11627906976744</v>
      </c>
      <c r="P33" s="848"/>
      <c r="Q33" s="848">
        <v>15</v>
      </c>
      <c r="R33" s="88">
        <f t="shared" si="7"/>
        <v>17.441860465116278</v>
      </c>
      <c r="S33" s="101"/>
    </row>
    <row r="34" spans="1:19">
      <c r="A34" s="81" t="s">
        <v>174</v>
      </c>
      <c r="B34" s="103">
        <f t="shared" si="1"/>
        <v>52</v>
      </c>
      <c r="C34" s="104">
        <f t="shared" si="2"/>
        <v>1.1780697779791574</v>
      </c>
      <c r="E34" s="848">
        <v>4</v>
      </c>
      <c r="F34" s="88">
        <f t="shared" si="3"/>
        <v>7.6923076923076925</v>
      </c>
      <c r="G34" s="848"/>
      <c r="H34" s="848">
        <v>22</v>
      </c>
      <c r="I34" s="88">
        <f t="shared" si="4"/>
        <v>42.307692307692307</v>
      </c>
      <c r="J34" s="848"/>
      <c r="K34" s="848">
        <v>9</v>
      </c>
      <c r="L34" s="88">
        <f t="shared" si="5"/>
        <v>17.307692307692307</v>
      </c>
      <c r="M34" s="848"/>
      <c r="N34" s="848">
        <v>3</v>
      </c>
      <c r="O34" s="88">
        <f t="shared" si="6"/>
        <v>5.7692307692307692</v>
      </c>
      <c r="P34" s="848"/>
      <c r="Q34" s="848">
        <v>14</v>
      </c>
      <c r="R34" s="88">
        <f t="shared" si="7"/>
        <v>26.923076923076923</v>
      </c>
      <c r="S34" s="101"/>
    </row>
    <row r="35" spans="1:19" ht="11.15" customHeight="1">
      <c r="B35" s="103" t="str">
        <f t="shared" si="1"/>
        <v/>
      </c>
      <c r="C35" s="104" t="str">
        <f t="shared" si="2"/>
        <v/>
      </c>
      <c r="E35" s="114"/>
      <c r="F35" s="88" t="str">
        <f t="shared" si="3"/>
        <v/>
      </c>
      <c r="G35" s="94"/>
      <c r="H35" s="114"/>
      <c r="I35" s="88" t="str">
        <f t="shared" si="4"/>
        <v/>
      </c>
      <c r="J35" s="101"/>
      <c r="K35" s="114"/>
      <c r="L35" s="88" t="str">
        <f t="shared" si="5"/>
        <v/>
      </c>
      <c r="M35" s="94"/>
      <c r="N35" s="114"/>
      <c r="O35" s="88" t="str">
        <f t="shared" si="6"/>
        <v/>
      </c>
      <c r="P35" s="101"/>
      <c r="Q35" s="114"/>
      <c r="R35" s="88" t="str">
        <f t="shared" si="7"/>
        <v/>
      </c>
      <c r="S35" s="101"/>
    </row>
    <row r="36" spans="1:19" ht="13">
      <c r="A36" s="47" t="s">
        <v>394</v>
      </c>
      <c r="B36" s="103">
        <f t="shared" si="1"/>
        <v>851</v>
      </c>
      <c r="C36" s="104">
        <f t="shared" si="2"/>
        <v>19.279565020389668</v>
      </c>
      <c r="E36" s="114">
        <f>E37+E43+E54+E56</f>
        <v>63</v>
      </c>
      <c r="F36" s="88">
        <f t="shared" si="3"/>
        <v>7.4030552291421863</v>
      </c>
      <c r="G36" s="94"/>
      <c r="H36" s="114">
        <f>H37+H43+H54+H56</f>
        <v>313</v>
      </c>
      <c r="I36" s="88">
        <f t="shared" si="4"/>
        <v>36.780258519388951</v>
      </c>
      <c r="J36" s="101"/>
      <c r="K36" s="114">
        <f>K37+K43+K54+K56</f>
        <v>234</v>
      </c>
      <c r="L36" s="88">
        <f t="shared" si="5"/>
        <v>27.497062279670974</v>
      </c>
      <c r="M36" s="94"/>
      <c r="N36" s="114">
        <f>N37+N43+N54+N56</f>
        <v>9</v>
      </c>
      <c r="O36" s="88">
        <f t="shared" si="6"/>
        <v>1.0575793184488838</v>
      </c>
      <c r="P36" s="101"/>
      <c r="Q36" s="114">
        <f>Q37+Q43+Q54+Q56</f>
        <v>232</v>
      </c>
      <c r="R36" s="88">
        <f t="shared" si="7"/>
        <v>27.262044653348998</v>
      </c>
      <c r="S36" s="101"/>
    </row>
    <row r="37" spans="1:19">
      <c r="A37" s="81" t="s">
        <v>175</v>
      </c>
      <c r="B37" s="103">
        <f t="shared" si="1"/>
        <v>230</v>
      </c>
      <c r="C37" s="104">
        <f t="shared" si="2"/>
        <v>5.210693248753965</v>
      </c>
      <c r="E37" s="114">
        <f>SUM(E38:E41)</f>
        <v>9</v>
      </c>
      <c r="F37" s="88">
        <f t="shared" si="3"/>
        <v>3.9130434782608701</v>
      </c>
      <c r="G37" s="94"/>
      <c r="H37" s="114">
        <f>SUM(H38:H41)</f>
        <v>104</v>
      </c>
      <c r="I37" s="88">
        <f t="shared" si="4"/>
        <v>45.217391304347828</v>
      </c>
      <c r="J37" s="101"/>
      <c r="K37" s="114">
        <f>SUM(K38:K41)</f>
        <v>60</v>
      </c>
      <c r="L37" s="88">
        <f t="shared" si="5"/>
        <v>26.086956521739129</v>
      </c>
      <c r="M37" s="94"/>
      <c r="N37" s="114">
        <f>SUM(N38:N41)</f>
        <v>4</v>
      </c>
      <c r="O37" s="88">
        <f t="shared" si="6"/>
        <v>1.7391304347826086</v>
      </c>
      <c r="P37" s="101"/>
      <c r="Q37" s="114">
        <f>SUM(Q38:Q41)</f>
        <v>53</v>
      </c>
      <c r="R37" s="88">
        <f t="shared" si="7"/>
        <v>23.043478260869566</v>
      </c>
      <c r="S37" s="101"/>
    </row>
    <row r="38" spans="1:19">
      <c r="A38" s="81" t="s">
        <v>176</v>
      </c>
      <c r="B38" s="103">
        <f t="shared" si="1"/>
        <v>96</v>
      </c>
      <c r="C38" s="104">
        <f t="shared" si="2"/>
        <v>2.174898051653829</v>
      </c>
      <c r="E38" s="848">
        <v>2</v>
      </c>
      <c r="F38" s="88">
        <f t="shared" si="3"/>
        <v>2.083333333333333</v>
      </c>
      <c r="G38" s="848"/>
      <c r="H38" s="848">
        <v>47</v>
      </c>
      <c r="I38" s="88">
        <f t="shared" si="4"/>
        <v>48.958333333333329</v>
      </c>
      <c r="J38" s="848"/>
      <c r="K38" s="848">
        <v>28</v>
      </c>
      <c r="L38" s="88">
        <f t="shared" si="5"/>
        <v>29.166666666666668</v>
      </c>
      <c r="M38" s="848"/>
      <c r="N38" s="848">
        <v>0</v>
      </c>
      <c r="O38" s="88">
        <f t="shared" si="6"/>
        <v>0</v>
      </c>
      <c r="P38" s="848"/>
      <c r="Q38" s="848">
        <v>19</v>
      </c>
      <c r="R38" s="88">
        <f t="shared" si="7"/>
        <v>19.791666666666664</v>
      </c>
      <c r="S38" s="101"/>
    </row>
    <row r="39" spans="1:19">
      <c r="A39" s="81" t="s">
        <v>177</v>
      </c>
      <c r="B39" s="103">
        <f t="shared" si="1"/>
        <v>77</v>
      </c>
      <c r="C39" s="104">
        <f t="shared" si="2"/>
        <v>1.744449478930675</v>
      </c>
      <c r="E39" s="848">
        <v>2</v>
      </c>
      <c r="F39" s="88">
        <f t="shared" si="3"/>
        <v>2.5974025974025974</v>
      </c>
      <c r="G39" s="848"/>
      <c r="H39" s="848">
        <v>39</v>
      </c>
      <c r="I39" s="88">
        <f t="shared" si="4"/>
        <v>50.649350649350644</v>
      </c>
      <c r="J39" s="848"/>
      <c r="K39" s="848">
        <v>24</v>
      </c>
      <c r="L39" s="88">
        <f t="shared" si="5"/>
        <v>31.168831168831169</v>
      </c>
      <c r="M39" s="848"/>
      <c r="N39" s="848">
        <v>0</v>
      </c>
      <c r="O39" s="88">
        <f t="shared" si="6"/>
        <v>0</v>
      </c>
      <c r="P39" s="848"/>
      <c r="Q39" s="848">
        <v>12</v>
      </c>
      <c r="R39" s="88">
        <f t="shared" si="7"/>
        <v>15.584415584415584</v>
      </c>
      <c r="S39" s="101"/>
    </row>
    <row r="40" spans="1:19">
      <c r="A40" s="81" t="s">
        <v>178</v>
      </c>
      <c r="B40" s="103">
        <f t="shared" si="1"/>
        <v>27</v>
      </c>
      <c r="C40" s="104">
        <f t="shared" si="2"/>
        <v>0.61169007702763933</v>
      </c>
      <c r="E40" s="848">
        <v>3</v>
      </c>
      <c r="F40" s="88">
        <f t="shared" si="3"/>
        <v>11.111111111111111</v>
      </c>
      <c r="G40" s="848"/>
      <c r="H40" s="848">
        <v>7</v>
      </c>
      <c r="I40" s="88">
        <f t="shared" si="4"/>
        <v>25.925925925925924</v>
      </c>
      <c r="J40" s="848"/>
      <c r="K40" s="848">
        <v>3</v>
      </c>
      <c r="L40" s="88">
        <f t="shared" si="5"/>
        <v>11.111111111111111</v>
      </c>
      <c r="M40" s="848"/>
      <c r="N40" s="848">
        <v>3</v>
      </c>
      <c r="O40" s="88">
        <f t="shared" si="6"/>
        <v>11.111111111111111</v>
      </c>
      <c r="P40" s="848"/>
      <c r="Q40" s="848">
        <v>11</v>
      </c>
      <c r="R40" s="88">
        <f t="shared" si="7"/>
        <v>40.74074074074074</v>
      </c>
      <c r="S40" s="101"/>
    </row>
    <row r="41" spans="1:19">
      <c r="A41" s="81" t="s">
        <v>179</v>
      </c>
      <c r="B41" s="103">
        <f t="shared" si="1"/>
        <v>30</v>
      </c>
      <c r="C41" s="104">
        <f t="shared" si="2"/>
        <v>0.67965564114182153</v>
      </c>
      <c r="E41" s="848">
        <v>2</v>
      </c>
      <c r="F41" s="88">
        <f t="shared" si="3"/>
        <v>6.666666666666667</v>
      </c>
      <c r="G41" s="848"/>
      <c r="H41" s="848">
        <v>11</v>
      </c>
      <c r="I41" s="88">
        <f t="shared" si="4"/>
        <v>36.666666666666664</v>
      </c>
      <c r="J41" s="848"/>
      <c r="K41" s="848">
        <v>5</v>
      </c>
      <c r="L41" s="88">
        <f t="shared" si="5"/>
        <v>16.666666666666664</v>
      </c>
      <c r="M41" s="848"/>
      <c r="N41" s="848">
        <v>1</v>
      </c>
      <c r="O41" s="88">
        <f t="shared" si="6"/>
        <v>3.3333333333333335</v>
      </c>
      <c r="P41" s="848"/>
      <c r="Q41" s="848">
        <v>11</v>
      </c>
      <c r="R41" s="88">
        <f t="shared" si="7"/>
        <v>36.666666666666664</v>
      </c>
      <c r="S41" s="101"/>
    </row>
    <row r="42" spans="1:19" ht="11.15" customHeight="1">
      <c r="B42" s="103" t="str">
        <f t="shared" si="1"/>
        <v/>
      </c>
      <c r="C42" s="104" t="str">
        <f t="shared" si="2"/>
        <v/>
      </c>
      <c r="E42" s="114"/>
      <c r="F42" s="88" t="str">
        <f t="shared" si="3"/>
        <v/>
      </c>
      <c r="G42" s="94"/>
      <c r="H42" s="114"/>
      <c r="I42" s="88" t="str">
        <f t="shared" si="4"/>
        <v/>
      </c>
      <c r="J42" s="101"/>
      <c r="K42" s="114"/>
      <c r="L42" s="88" t="str">
        <f t="shared" si="5"/>
        <v/>
      </c>
      <c r="M42" s="94"/>
      <c r="N42" s="114"/>
      <c r="O42" s="88" t="str">
        <f t="shared" si="6"/>
        <v/>
      </c>
      <c r="P42" s="101"/>
      <c r="Q42" s="114"/>
      <c r="R42" s="88" t="str">
        <f t="shared" si="7"/>
        <v/>
      </c>
      <c r="S42" s="101"/>
    </row>
    <row r="43" spans="1:19">
      <c r="A43" s="81" t="s">
        <v>180</v>
      </c>
      <c r="B43" s="103">
        <f t="shared" si="1"/>
        <v>312</v>
      </c>
      <c r="C43" s="104">
        <f t="shared" si="2"/>
        <v>7.0684186678749423</v>
      </c>
      <c r="E43" s="114">
        <f>SUM(E44:E52)</f>
        <v>21</v>
      </c>
      <c r="F43" s="88">
        <f t="shared" si="3"/>
        <v>6.7307692307692308</v>
      </c>
      <c r="G43" s="94"/>
      <c r="H43" s="114">
        <f>SUM(H44:H52)</f>
        <v>116</v>
      </c>
      <c r="I43" s="88">
        <f t="shared" si="4"/>
        <v>37.179487179487182</v>
      </c>
      <c r="J43" s="101"/>
      <c r="K43" s="114">
        <f>SUM(K44:K52)</f>
        <v>93</v>
      </c>
      <c r="L43" s="88">
        <f t="shared" si="5"/>
        <v>29.807692307692307</v>
      </c>
      <c r="M43" s="94"/>
      <c r="N43" s="114">
        <f>SUM(N44:N52)</f>
        <v>4</v>
      </c>
      <c r="O43" s="88">
        <f t="shared" si="6"/>
        <v>1.2820512820512819</v>
      </c>
      <c r="P43" s="101"/>
      <c r="Q43" s="114">
        <f>SUM(Q44:Q52)</f>
        <v>78</v>
      </c>
      <c r="R43" s="88">
        <f t="shared" si="7"/>
        <v>25</v>
      </c>
      <c r="S43" s="101"/>
    </row>
    <row r="44" spans="1:19">
      <c r="A44" s="33" t="s">
        <v>1543</v>
      </c>
      <c r="B44" s="103">
        <f t="shared" si="1"/>
        <v>2</v>
      </c>
      <c r="C44" s="104">
        <f t="shared" si="2"/>
        <v>4.5310376076121435E-2</v>
      </c>
      <c r="E44" s="848"/>
      <c r="F44" s="88">
        <f t="shared" si="3"/>
        <v>0</v>
      </c>
      <c r="G44" s="848"/>
      <c r="H44" s="848"/>
      <c r="I44" s="88">
        <f t="shared" si="4"/>
        <v>0</v>
      </c>
      <c r="J44" s="848"/>
      <c r="K44" s="848"/>
      <c r="L44" s="88">
        <f t="shared" si="5"/>
        <v>0</v>
      </c>
      <c r="M44" s="848"/>
      <c r="N44" s="848">
        <v>0</v>
      </c>
      <c r="O44" s="88">
        <f t="shared" si="6"/>
        <v>0</v>
      </c>
      <c r="P44" s="848"/>
      <c r="Q44" s="847">
        <v>2</v>
      </c>
      <c r="R44" s="88">
        <f t="shared" si="7"/>
        <v>100</v>
      </c>
      <c r="S44" s="101"/>
    </row>
    <row r="45" spans="1:19">
      <c r="A45" s="81" t="s">
        <v>182</v>
      </c>
      <c r="B45" s="103">
        <f>IF($A45&lt;&gt;"",E45+H45+K45+N45+Q45,"")</f>
        <v>45</v>
      </c>
      <c r="C45" s="104">
        <f>IF(A45&lt;&gt;0,B45/$B$11*100,"")</f>
        <v>1.0194834617127322</v>
      </c>
      <c r="E45" s="848">
        <v>4</v>
      </c>
      <c r="F45" s="88">
        <f>IF($A45&lt;&gt;0,E45/$B45*100,"")</f>
        <v>8.8888888888888893</v>
      </c>
      <c r="G45" s="848"/>
      <c r="H45" s="848">
        <v>16</v>
      </c>
      <c r="I45" s="88">
        <f>IF($A45&lt;&gt;0,H45/$B45*100,"")</f>
        <v>35.555555555555557</v>
      </c>
      <c r="J45" s="848"/>
      <c r="K45" s="848">
        <v>13</v>
      </c>
      <c r="L45" s="88">
        <f>IF($A45&lt;&gt;0,K45/$B45*100,"")</f>
        <v>28.888888888888886</v>
      </c>
      <c r="M45" s="848"/>
      <c r="N45" s="848">
        <v>0</v>
      </c>
      <c r="O45" s="88">
        <f>IF($A45&lt;&gt;0,N45/$B45*100,"")</f>
        <v>0</v>
      </c>
      <c r="P45" s="848"/>
      <c r="Q45" s="848">
        <v>12</v>
      </c>
      <c r="R45" s="88">
        <f>IF($A45&lt;&gt;"",Q45/$B45*100,"")</f>
        <v>26.666666666666668</v>
      </c>
      <c r="S45" s="101"/>
    </row>
    <row r="46" spans="1:19">
      <c r="A46" s="81" t="s">
        <v>188</v>
      </c>
      <c r="B46" s="103">
        <f t="shared" si="1"/>
        <v>15</v>
      </c>
      <c r="C46" s="104">
        <f>IF(A46&lt;&gt;0,B46/$B$11*100,"")</f>
        <v>0.33982782057091077</v>
      </c>
      <c r="E46" s="848">
        <v>2</v>
      </c>
      <c r="F46" s="88">
        <f t="shared" si="3"/>
        <v>13.333333333333334</v>
      </c>
      <c r="G46" s="848"/>
      <c r="H46" s="848">
        <v>8</v>
      </c>
      <c r="I46" s="88">
        <f t="shared" si="4"/>
        <v>53.333333333333336</v>
      </c>
      <c r="J46" s="848"/>
      <c r="K46" s="848">
        <v>1</v>
      </c>
      <c r="L46" s="88">
        <f t="shared" si="5"/>
        <v>6.666666666666667</v>
      </c>
      <c r="M46" s="848"/>
      <c r="N46" s="848">
        <v>0</v>
      </c>
      <c r="O46" s="88">
        <f t="shared" si="6"/>
        <v>0</v>
      </c>
      <c r="P46" s="848"/>
      <c r="Q46" s="848">
        <v>4</v>
      </c>
      <c r="R46" s="88">
        <f t="shared" si="7"/>
        <v>26.666666666666668</v>
      </c>
      <c r="S46" s="101"/>
    </row>
    <row r="47" spans="1:19">
      <c r="A47" s="81" t="s">
        <v>181</v>
      </c>
      <c r="B47" s="103">
        <f t="shared" si="1"/>
        <v>22</v>
      </c>
      <c r="C47" s="104">
        <f>IF(A47&lt;&gt;0,B47/$B$11*100,"")</f>
        <v>0.49841413683733571</v>
      </c>
      <c r="E47" s="848">
        <v>1</v>
      </c>
      <c r="F47" s="88">
        <f t="shared" si="3"/>
        <v>4.5454545454545459</v>
      </c>
      <c r="G47" s="848"/>
      <c r="H47" s="848">
        <v>12</v>
      </c>
      <c r="I47" s="88">
        <f t="shared" si="4"/>
        <v>54.54545454545454</v>
      </c>
      <c r="J47" s="848"/>
      <c r="K47" s="848">
        <v>5</v>
      </c>
      <c r="L47" s="88">
        <f t="shared" si="5"/>
        <v>22.727272727272727</v>
      </c>
      <c r="M47" s="848"/>
      <c r="N47" s="848">
        <v>1</v>
      </c>
      <c r="O47" s="88">
        <f t="shared" si="6"/>
        <v>4.5454545454545459</v>
      </c>
      <c r="P47" s="848"/>
      <c r="Q47" s="848">
        <v>3</v>
      </c>
      <c r="R47" s="88"/>
      <c r="S47" s="101"/>
    </row>
    <row r="48" spans="1:19">
      <c r="A48" s="81" t="s">
        <v>183</v>
      </c>
      <c r="B48" s="103">
        <f t="shared" si="1"/>
        <v>36</v>
      </c>
      <c r="C48" s="104">
        <f t="shared" si="2"/>
        <v>0.8155867693701857</v>
      </c>
      <c r="E48" s="848">
        <v>4</v>
      </c>
      <c r="F48" s="88">
        <f t="shared" si="3"/>
        <v>11.111111111111111</v>
      </c>
      <c r="G48" s="848"/>
      <c r="H48" s="848">
        <v>13</v>
      </c>
      <c r="I48" s="88">
        <f t="shared" si="4"/>
        <v>36.111111111111107</v>
      </c>
      <c r="J48" s="848"/>
      <c r="K48" s="848">
        <v>9</v>
      </c>
      <c r="L48" s="88">
        <f t="shared" si="5"/>
        <v>25</v>
      </c>
      <c r="M48" s="848"/>
      <c r="N48" s="848">
        <v>1</v>
      </c>
      <c r="O48" s="88">
        <f t="shared" si="6"/>
        <v>2.7777777777777777</v>
      </c>
      <c r="P48" s="848"/>
      <c r="Q48" s="848">
        <v>9</v>
      </c>
      <c r="R48" s="88">
        <f t="shared" si="7"/>
        <v>25</v>
      </c>
      <c r="S48" s="101"/>
    </row>
    <row r="49" spans="1:19">
      <c r="A49" s="81" t="s">
        <v>396</v>
      </c>
      <c r="B49" s="103">
        <f t="shared" si="1"/>
        <v>33</v>
      </c>
      <c r="C49" s="104">
        <f t="shared" si="2"/>
        <v>0.74762120525600362</v>
      </c>
      <c r="E49" s="848">
        <v>3</v>
      </c>
      <c r="F49" s="88">
        <f t="shared" si="3"/>
        <v>9.0909090909090917</v>
      </c>
      <c r="G49" s="848"/>
      <c r="H49" s="848">
        <v>12</v>
      </c>
      <c r="I49" s="88">
        <f t="shared" si="4"/>
        <v>36.363636363636367</v>
      </c>
      <c r="J49" s="848"/>
      <c r="K49" s="848">
        <v>7</v>
      </c>
      <c r="L49" s="88">
        <f t="shared" si="5"/>
        <v>21.212121212121211</v>
      </c>
      <c r="M49" s="848"/>
      <c r="N49" s="848">
        <v>1</v>
      </c>
      <c r="O49" s="88">
        <f t="shared" si="6"/>
        <v>3.0303030303030303</v>
      </c>
      <c r="P49" s="848"/>
      <c r="Q49" s="848">
        <v>10</v>
      </c>
      <c r="R49" s="88">
        <f t="shared" si="7"/>
        <v>30.303030303030305</v>
      </c>
      <c r="S49" s="101"/>
    </row>
    <row r="50" spans="1:19">
      <c r="A50" s="81" t="s">
        <v>187</v>
      </c>
      <c r="B50" s="103">
        <f t="shared" si="1"/>
        <v>25</v>
      </c>
      <c r="C50" s="104">
        <f t="shared" si="2"/>
        <v>0.56637970095151791</v>
      </c>
      <c r="E50" s="848">
        <v>1</v>
      </c>
      <c r="F50" s="88">
        <f t="shared" si="3"/>
        <v>4</v>
      </c>
      <c r="G50" s="848"/>
      <c r="H50" s="848">
        <v>9</v>
      </c>
      <c r="I50" s="88">
        <f t="shared" si="4"/>
        <v>36</v>
      </c>
      <c r="J50" s="848"/>
      <c r="K50" s="848">
        <v>10</v>
      </c>
      <c r="L50" s="88">
        <f t="shared" si="5"/>
        <v>40</v>
      </c>
      <c r="M50" s="848"/>
      <c r="N50" s="848">
        <v>1</v>
      </c>
      <c r="O50" s="88">
        <f t="shared" si="6"/>
        <v>4</v>
      </c>
      <c r="P50" s="848"/>
      <c r="Q50" s="848">
        <v>4</v>
      </c>
      <c r="R50" s="88">
        <f t="shared" si="7"/>
        <v>16</v>
      </c>
      <c r="S50" s="101"/>
    </row>
    <row r="51" spans="1:19">
      <c r="A51" s="81" t="s">
        <v>186</v>
      </c>
      <c r="B51" s="103">
        <f t="shared" si="1"/>
        <v>92</v>
      </c>
      <c r="C51" s="104">
        <f t="shared" si="2"/>
        <v>2.0842772995015855</v>
      </c>
      <c r="E51" s="848">
        <v>6</v>
      </c>
      <c r="F51" s="88">
        <f t="shared" si="3"/>
        <v>6.5217391304347823</v>
      </c>
      <c r="G51" s="848"/>
      <c r="H51" s="848">
        <v>30</v>
      </c>
      <c r="I51" s="88">
        <f t="shared" si="4"/>
        <v>32.608695652173914</v>
      </c>
      <c r="J51" s="848"/>
      <c r="K51" s="848">
        <v>41</v>
      </c>
      <c r="L51" s="88">
        <f t="shared" si="5"/>
        <v>44.565217391304344</v>
      </c>
      <c r="M51" s="848"/>
      <c r="N51" s="848">
        <v>0</v>
      </c>
      <c r="O51" s="88">
        <f t="shared" si="6"/>
        <v>0</v>
      </c>
      <c r="P51" s="848"/>
      <c r="Q51" s="848">
        <v>15</v>
      </c>
      <c r="R51" s="88">
        <f t="shared" si="7"/>
        <v>16.304347826086957</v>
      </c>
      <c r="S51" s="101"/>
    </row>
    <row r="52" spans="1:19">
      <c r="A52" s="81" t="s">
        <v>185</v>
      </c>
      <c r="B52" s="103">
        <f t="shared" si="1"/>
        <v>42</v>
      </c>
      <c r="C52" s="104">
        <f t="shared" si="2"/>
        <v>0.95151789759854999</v>
      </c>
      <c r="E52" s="848">
        <v>0</v>
      </c>
      <c r="F52" s="88">
        <f t="shared" si="3"/>
        <v>0</v>
      </c>
      <c r="G52" s="848"/>
      <c r="H52" s="848">
        <v>16</v>
      </c>
      <c r="I52" s="88">
        <f t="shared" si="4"/>
        <v>38.095238095238095</v>
      </c>
      <c r="J52" s="848"/>
      <c r="K52" s="848">
        <v>7</v>
      </c>
      <c r="L52" s="88">
        <f t="shared" si="5"/>
        <v>16.666666666666664</v>
      </c>
      <c r="M52" s="848"/>
      <c r="N52" s="848">
        <v>0</v>
      </c>
      <c r="O52" s="88">
        <f t="shared" si="6"/>
        <v>0</v>
      </c>
      <c r="P52" s="848"/>
      <c r="Q52" s="848">
        <v>19</v>
      </c>
      <c r="R52" s="88">
        <f t="shared" si="7"/>
        <v>45.238095238095241</v>
      </c>
      <c r="S52" s="101"/>
    </row>
    <row r="53" spans="1:19" ht="11.15" customHeight="1">
      <c r="B53" s="103" t="str">
        <f t="shared" si="1"/>
        <v/>
      </c>
      <c r="C53" s="104" t="str">
        <f t="shared" si="2"/>
        <v/>
      </c>
      <c r="E53" s="94"/>
      <c r="F53" s="88" t="str">
        <f t="shared" si="3"/>
        <v/>
      </c>
      <c r="G53" s="94"/>
      <c r="H53" s="94"/>
      <c r="I53" s="88" t="str">
        <f t="shared" si="4"/>
        <v/>
      </c>
      <c r="J53" s="94"/>
      <c r="K53" s="94"/>
      <c r="L53" s="88" t="str">
        <f t="shared" si="5"/>
        <v/>
      </c>
      <c r="M53" s="94"/>
      <c r="N53" s="94"/>
      <c r="O53" s="88" t="str">
        <f t="shared" si="6"/>
        <v/>
      </c>
      <c r="P53" s="94"/>
      <c r="Q53" s="94"/>
      <c r="R53" s="88" t="str">
        <f t="shared" si="7"/>
        <v/>
      </c>
      <c r="S53" s="101"/>
    </row>
    <row r="54" spans="1:19">
      <c r="A54" s="81" t="s">
        <v>189</v>
      </c>
      <c r="B54" s="103">
        <f t="shared" si="1"/>
        <v>110</v>
      </c>
      <c r="C54" s="104">
        <f t="shared" si="2"/>
        <v>2.4920706841866789</v>
      </c>
      <c r="E54" s="848">
        <v>18</v>
      </c>
      <c r="F54" s="88">
        <f t="shared" si="3"/>
        <v>16.363636363636363</v>
      </c>
      <c r="G54" s="848"/>
      <c r="H54" s="848">
        <v>35</v>
      </c>
      <c r="I54" s="88">
        <f t="shared" si="4"/>
        <v>31.818181818181817</v>
      </c>
      <c r="J54" s="848"/>
      <c r="K54" s="848">
        <v>31</v>
      </c>
      <c r="L54" s="88">
        <f t="shared" si="5"/>
        <v>28.18181818181818</v>
      </c>
      <c r="M54" s="848"/>
      <c r="N54" s="848">
        <v>1</v>
      </c>
      <c r="O54" s="88">
        <f t="shared" si="6"/>
        <v>0.90909090909090906</v>
      </c>
      <c r="P54" s="848"/>
      <c r="Q54" s="848">
        <v>25</v>
      </c>
      <c r="R54" s="88">
        <f t="shared" si="7"/>
        <v>22.727272727272727</v>
      </c>
      <c r="S54" s="101"/>
    </row>
    <row r="55" spans="1:19" ht="11.15" customHeight="1">
      <c r="B55" s="103" t="str">
        <f t="shared" si="1"/>
        <v/>
      </c>
      <c r="C55" s="104" t="str">
        <f t="shared" si="2"/>
        <v/>
      </c>
      <c r="E55" s="114"/>
      <c r="F55" s="88" t="str">
        <f t="shared" si="3"/>
        <v/>
      </c>
      <c r="G55" s="94"/>
      <c r="H55" s="114"/>
      <c r="I55" s="88" t="str">
        <f t="shared" si="4"/>
        <v/>
      </c>
      <c r="J55" s="101"/>
      <c r="K55" s="114"/>
      <c r="L55" s="88" t="str">
        <f t="shared" si="5"/>
        <v/>
      </c>
      <c r="M55" s="94"/>
      <c r="N55" s="114"/>
      <c r="O55" s="88" t="str">
        <f t="shared" si="6"/>
        <v/>
      </c>
      <c r="P55" s="101"/>
      <c r="Q55" s="114"/>
      <c r="R55" s="88" t="str">
        <f t="shared" si="7"/>
        <v/>
      </c>
      <c r="S55" s="101"/>
    </row>
    <row r="56" spans="1:19">
      <c r="A56" s="81" t="s">
        <v>190</v>
      </c>
      <c r="B56" s="103">
        <f t="shared" si="1"/>
        <v>199</v>
      </c>
      <c r="C56" s="104">
        <f t="shared" si="2"/>
        <v>4.5083824195740831</v>
      </c>
      <c r="E56" s="114">
        <f>SUM(E57:E62)</f>
        <v>15</v>
      </c>
      <c r="F56" s="88">
        <f t="shared" si="3"/>
        <v>7.5376884422110546</v>
      </c>
      <c r="G56" s="94"/>
      <c r="H56" s="114">
        <f>SUM(H57:H62)</f>
        <v>58</v>
      </c>
      <c r="I56" s="88">
        <f t="shared" si="4"/>
        <v>29.145728643216078</v>
      </c>
      <c r="J56" s="101"/>
      <c r="K56" s="114">
        <f>SUM(K57:K62)</f>
        <v>50</v>
      </c>
      <c r="L56" s="88">
        <f t="shared" si="5"/>
        <v>25.125628140703515</v>
      </c>
      <c r="M56" s="94"/>
      <c r="N56" s="114">
        <f>SUM(N57:N62)</f>
        <v>0</v>
      </c>
      <c r="O56" s="88">
        <f t="shared" si="6"/>
        <v>0</v>
      </c>
      <c r="P56" s="101"/>
      <c r="Q56" s="114">
        <f>SUM(Q57:Q62)</f>
        <v>76</v>
      </c>
      <c r="R56" s="88">
        <f t="shared" si="7"/>
        <v>38.190954773869343</v>
      </c>
      <c r="S56" s="101"/>
    </row>
    <row r="57" spans="1:19">
      <c r="A57" s="33" t="s">
        <v>943</v>
      </c>
      <c r="B57" s="103">
        <f t="shared" si="1"/>
        <v>6</v>
      </c>
      <c r="C57" s="104">
        <f t="shared" si="2"/>
        <v>0.13593112822836431</v>
      </c>
      <c r="E57" s="848"/>
      <c r="F57" s="88">
        <f t="shared" si="3"/>
        <v>0</v>
      </c>
      <c r="G57" s="848"/>
      <c r="H57" s="848">
        <v>2</v>
      </c>
      <c r="I57" s="88">
        <f t="shared" si="4"/>
        <v>33.333333333333329</v>
      </c>
      <c r="J57" s="848"/>
      <c r="K57" s="848">
        <v>3</v>
      </c>
      <c r="L57" s="88">
        <f t="shared" si="5"/>
        <v>50</v>
      </c>
      <c r="M57" s="848"/>
      <c r="N57" s="848">
        <v>0</v>
      </c>
      <c r="O57" s="88">
        <f t="shared" si="6"/>
        <v>0</v>
      </c>
      <c r="P57" s="848"/>
      <c r="Q57" s="848">
        <v>1</v>
      </c>
      <c r="R57" s="88">
        <f t="shared" si="7"/>
        <v>16.666666666666664</v>
      </c>
      <c r="S57" s="101"/>
    </row>
    <row r="58" spans="1:19">
      <c r="A58" s="81" t="s">
        <v>191</v>
      </c>
      <c r="B58" s="103">
        <f>IF($A58&lt;&gt;"",E58+H58+K58+N58+Q58,"")</f>
        <v>23</v>
      </c>
      <c r="C58" s="104">
        <f>IF(A58&lt;&gt;0,B58/$B$11*100,"")</f>
        <v>0.52106932487539637</v>
      </c>
      <c r="E58" s="848">
        <v>3</v>
      </c>
      <c r="F58" s="88">
        <f>IF($A58&lt;&gt;0,E58/$B58*100,"")</f>
        <v>13.043478260869565</v>
      </c>
      <c r="G58" s="848"/>
      <c r="H58" s="848">
        <v>8</v>
      </c>
      <c r="I58" s="88">
        <f>IF($A58&lt;&gt;0,H58/$B58*100,"")</f>
        <v>34.782608695652172</v>
      </c>
      <c r="J58" s="848"/>
      <c r="K58" s="848">
        <v>3</v>
      </c>
      <c r="L58" s="88">
        <f>IF($A58&lt;&gt;0,K58/$B58*100,"")</f>
        <v>13.043478260869565</v>
      </c>
      <c r="M58" s="848"/>
      <c r="N58" s="848">
        <v>0</v>
      </c>
      <c r="O58" s="88">
        <f>IF($A58&lt;&gt;0,N58/$B58*100,"")</f>
        <v>0</v>
      </c>
      <c r="P58" s="848"/>
      <c r="Q58" s="848">
        <v>9</v>
      </c>
      <c r="R58" s="88">
        <f>IF($A58&lt;&gt;"",Q58/$B58*100,"")</f>
        <v>39.130434782608695</v>
      </c>
      <c r="S58" s="101"/>
    </row>
    <row r="59" spans="1:19">
      <c r="A59" s="81" t="s">
        <v>192</v>
      </c>
      <c r="B59" s="103">
        <f t="shared" si="1"/>
        <v>70</v>
      </c>
      <c r="C59" s="104">
        <f t="shared" si="2"/>
        <v>1.5858631626642499</v>
      </c>
      <c r="E59" s="848">
        <v>8</v>
      </c>
      <c r="F59" s="88">
        <f t="shared" si="3"/>
        <v>11.428571428571429</v>
      </c>
      <c r="G59" s="848"/>
      <c r="H59" s="848">
        <v>27</v>
      </c>
      <c r="I59" s="88">
        <f t="shared" si="4"/>
        <v>38.571428571428577</v>
      </c>
      <c r="J59" s="848"/>
      <c r="K59" s="848">
        <v>24</v>
      </c>
      <c r="L59" s="88">
        <f t="shared" si="5"/>
        <v>34.285714285714285</v>
      </c>
      <c r="M59" s="848"/>
      <c r="N59" s="848">
        <v>0</v>
      </c>
      <c r="O59" s="88">
        <f t="shared" si="6"/>
        <v>0</v>
      </c>
      <c r="P59" s="848"/>
      <c r="Q59" s="848">
        <v>11</v>
      </c>
      <c r="R59" s="88">
        <f t="shared" si="7"/>
        <v>15.714285714285714</v>
      </c>
      <c r="S59" s="101"/>
    </row>
    <row r="60" spans="1:19">
      <c r="A60" s="81" t="s">
        <v>193</v>
      </c>
      <c r="B60" s="103">
        <f t="shared" si="1"/>
        <v>48</v>
      </c>
      <c r="C60" s="104">
        <f t="shared" si="2"/>
        <v>1.0874490258269145</v>
      </c>
      <c r="E60" s="848">
        <v>3</v>
      </c>
      <c r="F60" s="88">
        <f t="shared" si="3"/>
        <v>6.25</v>
      </c>
      <c r="G60" s="848"/>
      <c r="H60" s="848">
        <v>6</v>
      </c>
      <c r="I60" s="88">
        <f t="shared" si="4"/>
        <v>12.5</v>
      </c>
      <c r="J60" s="848"/>
      <c r="K60" s="848">
        <v>8</v>
      </c>
      <c r="L60" s="88">
        <f t="shared" si="5"/>
        <v>16.666666666666664</v>
      </c>
      <c r="M60" s="848"/>
      <c r="N60" s="848">
        <v>0</v>
      </c>
      <c r="O60" s="88">
        <f t="shared" si="6"/>
        <v>0</v>
      </c>
      <c r="P60" s="848"/>
      <c r="Q60" s="848">
        <v>31</v>
      </c>
      <c r="R60" s="88">
        <f t="shared" si="7"/>
        <v>64.583333333333343</v>
      </c>
      <c r="S60" s="101"/>
    </row>
    <row r="61" spans="1:19">
      <c r="A61" s="90" t="s">
        <v>2031</v>
      </c>
      <c r="B61" s="103">
        <f t="shared" si="1"/>
        <v>20</v>
      </c>
      <c r="C61" s="104">
        <f t="shared" si="2"/>
        <v>0.45310376076121428</v>
      </c>
      <c r="E61" s="848">
        <v>0</v>
      </c>
      <c r="F61" s="88">
        <f t="shared" si="3"/>
        <v>0</v>
      </c>
      <c r="G61" s="848"/>
      <c r="H61" s="848">
        <v>6</v>
      </c>
      <c r="I61" s="88">
        <f t="shared" si="4"/>
        <v>30</v>
      </c>
      <c r="J61" s="848"/>
      <c r="K61" s="848">
        <v>9</v>
      </c>
      <c r="L61" s="88">
        <f t="shared" si="5"/>
        <v>45</v>
      </c>
      <c r="M61" s="848"/>
      <c r="N61" s="848">
        <v>0</v>
      </c>
      <c r="O61" s="88">
        <f t="shared" si="6"/>
        <v>0</v>
      </c>
      <c r="P61" s="848"/>
      <c r="Q61" s="848">
        <v>5</v>
      </c>
      <c r="R61" s="88">
        <f t="shared" si="7"/>
        <v>25</v>
      </c>
      <c r="S61" s="101"/>
    </row>
    <row r="62" spans="1:19">
      <c r="A62" s="81" t="s">
        <v>194</v>
      </c>
      <c r="B62" s="103">
        <f t="shared" si="1"/>
        <v>32</v>
      </c>
      <c r="C62" s="104">
        <f t="shared" si="2"/>
        <v>0.72496601721794296</v>
      </c>
      <c r="E62" s="848">
        <v>1</v>
      </c>
      <c r="F62" s="88">
        <f t="shared" si="3"/>
        <v>3.125</v>
      </c>
      <c r="G62" s="848"/>
      <c r="H62" s="848">
        <v>9</v>
      </c>
      <c r="I62" s="88">
        <f t="shared" si="4"/>
        <v>28.125</v>
      </c>
      <c r="J62" s="848"/>
      <c r="K62" s="848">
        <v>3</v>
      </c>
      <c r="L62" s="88">
        <f t="shared" si="5"/>
        <v>9.375</v>
      </c>
      <c r="M62" s="848"/>
      <c r="N62" s="848">
        <v>0</v>
      </c>
      <c r="O62" s="88">
        <f t="shared" si="6"/>
        <v>0</v>
      </c>
      <c r="P62" s="848"/>
      <c r="Q62" s="848">
        <v>19</v>
      </c>
      <c r="R62" s="88">
        <f t="shared" si="7"/>
        <v>59.375</v>
      </c>
      <c r="S62" s="101"/>
    </row>
    <row r="63" spans="1:19" ht="11.15" customHeight="1">
      <c r="B63" s="103" t="str">
        <f t="shared" si="1"/>
        <v/>
      </c>
      <c r="C63" s="104" t="str">
        <f t="shared" si="2"/>
        <v/>
      </c>
      <c r="E63" s="114"/>
      <c r="F63" s="88" t="str">
        <f t="shared" si="3"/>
        <v/>
      </c>
      <c r="G63" s="94"/>
      <c r="H63" s="114"/>
      <c r="I63" s="88" t="str">
        <f t="shared" si="4"/>
        <v/>
      </c>
      <c r="J63" s="101"/>
      <c r="K63" s="114"/>
      <c r="L63" s="88" t="str">
        <f t="shared" si="5"/>
        <v/>
      </c>
      <c r="M63" s="94"/>
      <c r="N63" s="114"/>
      <c r="O63" s="88" t="str">
        <f t="shared" si="6"/>
        <v/>
      </c>
      <c r="P63" s="101"/>
      <c r="Q63" s="114"/>
      <c r="R63" s="88" t="str">
        <f t="shared" si="7"/>
        <v/>
      </c>
      <c r="S63" s="101"/>
    </row>
    <row r="64" spans="1:19" ht="13">
      <c r="A64" s="47" t="s">
        <v>397</v>
      </c>
      <c r="B64" s="103">
        <f t="shared" si="1"/>
        <v>853</v>
      </c>
      <c r="C64" s="104">
        <f t="shared" si="2"/>
        <v>19.324875396465792</v>
      </c>
      <c r="E64" s="114">
        <f>E65+E67+E74+E76</f>
        <v>12</v>
      </c>
      <c r="F64" s="88">
        <f t="shared" si="3"/>
        <v>1.4067995310668231</v>
      </c>
      <c r="G64" s="94"/>
      <c r="H64" s="114">
        <f>H65+H67+H74+H76</f>
        <v>296</v>
      </c>
      <c r="I64" s="88">
        <f t="shared" si="4"/>
        <v>34.7010550996483</v>
      </c>
      <c r="J64" s="101"/>
      <c r="K64" s="114">
        <f>K65+K67+K74+K76</f>
        <v>152</v>
      </c>
      <c r="L64" s="88">
        <f t="shared" si="5"/>
        <v>17.819460726846426</v>
      </c>
      <c r="M64" s="94"/>
      <c r="N64" s="114">
        <f>SUM(N65+N67+N74+N76)</f>
        <v>15</v>
      </c>
      <c r="O64" s="88">
        <f t="shared" si="6"/>
        <v>1.7584994138335288</v>
      </c>
      <c r="P64" s="101"/>
      <c r="Q64" s="114">
        <f>SUM(Q65+Q67+Q74+Q76)</f>
        <v>378</v>
      </c>
      <c r="R64" s="88">
        <f t="shared" si="7"/>
        <v>44.314185228604927</v>
      </c>
      <c r="S64" s="101"/>
    </row>
    <row r="65" spans="1:19">
      <c r="A65" s="81" t="s">
        <v>398</v>
      </c>
      <c r="B65" s="103">
        <f t="shared" si="1"/>
        <v>76</v>
      </c>
      <c r="C65" s="104">
        <f t="shared" si="2"/>
        <v>1.7217942908926143</v>
      </c>
      <c r="E65" s="848">
        <v>2</v>
      </c>
      <c r="F65" s="88">
        <f t="shared" si="3"/>
        <v>2.6315789473684208</v>
      </c>
      <c r="G65" s="848"/>
      <c r="H65" s="848">
        <v>4</v>
      </c>
      <c r="I65" s="88">
        <f t="shared" si="4"/>
        <v>5.2631578947368416</v>
      </c>
      <c r="J65" s="848"/>
      <c r="K65" s="848">
        <v>17</v>
      </c>
      <c r="L65" s="88">
        <f t="shared" si="5"/>
        <v>22.368421052631579</v>
      </c>
      <c r="M65" s="848"/>
      <c r="N65" s="848">
        <v>0</v>
      </c>
      <c r="O65" s="88">
        <f t="shared" si="6"/>
        <v>0</v>
      </c>
      <c r="P65" s="848"/>
      <c r="Q65" s="848">
        <v>53</v>
      </c>
      <c r="R65" s="88">
        <f t="shared" si="7"/>
        <v>69.73684210526315</v>
      </c>
      <c r="S65" s="101"/>
    </row>
    <row r="66" spans="1:19" ht="11.15" customHeight="1">
      <c r="B66" s="103" t="str">
        <f t="shared" si="1"/>
        <v/>
      </c>
      <c r="C66" s="104" t="str">
        <f t="shared" si="2"/>
        <v/>
      </c>
      <c r="E66" s="114"/>
      <c r="F66" s="88" t="str">
        <f t="shared" si="3"/>
        <v/>
      </c>
      <c r="G66" s="94"/>
      <c r="H66" s="114"/>
      <c r="I66" s="88" t="str">
        <f t="shared" si="4"/>
        <v/>
      </c>
      <c r="J66" s="101"/>
      <c r="K66" s="114"/>
      <c r="L66" s="88" t="str">
        <f t="shared" si="5"/>
        <v/>
      </c>
      <c r="M66" s="94"/>
      <c r="N66" s="114"/>
      <c r="O66" s="88" t="str">
        <f t="shared" si="6"/>
        <v/>
      </c>
      <c r="P66" s="101"/>
      <c r="Q66" s="114"/>
      <c r="R66" s="88" t="str">
        <f t="shared" si="7"/>
        <v/>
      </c>
      <c r="S66" s="101"/>
    </row>
    <row r="67" spans="1:19">
      <c r="A67" s="81" t="s">
        <v>195</v>
      </c>
      <c r="B67" s="103">
        <f t="shared" si="1"/>
        <v>617</v>
      </c>
      <c r="C67" s="104">
        <f t="shared" si="2"/>
        <v>13.978251019483462</v>
      </c>
      <c r="E67" s="114">
        <f>SUM(E68:E72)</f>
        <v>10</v>
      </c>
      <c r="F67" s="88">
        <f t="shared" si="3"/>
        <v>1.6207455429497568</v>
      </c>
      <c r="G67" s="94"/>
      <c r="H67" s="114">
        <f>SUM(H68:H72)</f>
        <v>215</v>
      </c>
      <c r="I67" s="88">
        <f t="shared" si="4"/>
        <v>34.846029173419772</v>
      </c>
      <c r="J67" s="101"/>
      <c r="K67" s="114">
        <f>SUM(K68:K72)</f>
        <v>96</v>
      </c>
      <c r="L67" s="88">
        <f t="shared" si="5"/>
        <v>15.559157212317668</v>
      </c>
      <c r="M67" s="94"/>
      <c r="N67" s="114">
        <f>SUM(N68:N72)</f>
        <v>14</v>
      </c>
      <c r="O67" s="88">
        <f t="shared" si="6"/>
        <v>2.2690437601296596</v>
      </c>
      <c r="P67" s="101"/>
      <c r="Q67" s="114">
        <f>SUM(Q68:Q72)</f>
        <v>282</v>
      </c>
      <c r="R67" s="88">
        <f t="shared" si="7"/>
        <v>45.705024311183145</v>
      </c>
      <c r="S67" s="101"/>
    </row>
    <row r="68" spans="1:19">
      <c r="A68" s="81" t="s">
        <v>467</v>
      </c>
      <c r="B68" s="103">
        <f t="shared" si="1"/>
        <v>371</v>
      </c>
      <c r="C68" s="104">
        <f t="shared" si="2"/>
        <v>8.4050747621205257</v>
      </c>
      <c r="E68" s="848">
        <v>2</v>
      </c>
      <c r="F68" s="88">
        <f t="shared" si="3"/>
        <v>0.53908355795148255</v>
      </c>
      <c r="G68" s="848"/>
      <c r="H68" s="848">
        <v>150</v>
      </c>
      <c r="I68" s="88">
        <f t="shared" si="4"/>
        <v>40.431266846361183</v>
      </c>
      <c r="J68" s="848"/>
      <c r="K68" s="848">
        <v>36</v>
      </c>
      <c r="L68" s="88">
        <f t="shared" si="5"/>
        <v>9.703504043126685</v>
      </c>
      <c r="M68" s="848"/>
      <c r="N68" s="848">
        <v>0</v>
      </c>
      <c r="O68" s="88">
        <f t="shared" si="6"/>
        <v>0</v>
      </c>
      <c r="P68" s="848"/>
      <c r="Q68" s="848">
        <v>183</v>
      </c>
      <c r="R68" s="88">
        <f t="shared" si="7"/>
        <v>49.326145552560646</v>
      </c>
      <c r="S68" s="101"/>
    </row>
    <row r="69" spans="1:19">
      <c r="A69" s="81" t="s">
        <v>197</v>
      </c>
      <c r="B69" s="103">
        <f t="shared" si="1"/>
        <v>45</v>
      </c>
      <c r="C69" s="104">
        <f t="shared" si="2"/>
        <v>1.0194834617127322</v>
      </c>
      <c r="E69" s="848">
        <v>2</v>
      </c>
      <c r="F69" s="88">
        <f t="shared" si="3"/>
        <v>4.4444444444444446</v>
      </c>
      <c r="G69" s="848"/>
      <c r="H69" s="848">
        <v>8</v>
      </c>
      <c r="I69" s="88">
        <f t="shared" si="4"/>
        <v>17.777777777777779</v>
      </c>
      <c r="J69" s="848"/>
      <c r="K69" s="848">
        <v>10</v>
      </c>
      <c r="L69" s="88">
        <f t="shared" si="5"/>
        <v>22.222222222222221</v>
      </c>
      <c r="M69" s="848"/>
      <c r="N69" s="848">
        <v>0</v>
      </c>
      <c r="O69" s="88">
        <f t="shared" si="6"/>
        <v>0</v>
      </c>
      <c r="P69" s="848"/>
      <c r="Q69" s="848">
        <v>25</v>
      </c>
      <c r="R69" s="88">
        <f t="shared" si="7"/>
        <v>55.555555555555557</v>
      </c>
      <c r="S69" s="101"/>
    </row>
    <row r="70" spans="1:19">
      <c r="A70" s="81" t="s">
        <v>199</v>
      </c>
      <c r="B70" s="103">
        <f t="shared" si="1"/>
        <v>31</v>
      </c>
      <c r="C70" s="104">
        <f t="shared" si="2"/>
        <v>0.70231082917988219</v>
      </c>
      <c r="E70" s="848">
        <v>1</v>
      </c>
      <c r="F70" s="88">
        <f t="shared" si="3"/>
        <v>3.225806451612903</v>
      </c>
      <c r="G70" s="848"/>
      <c r="H70" s="848">
        <v>7</v>
      </c>
      <c r="I70" s="88">
        <f t="shared" si="4"/>
        <v>22.58064516129032</v>
      </c>
      <c r="J70" s="848"/>
      <c r="K70" s="848">
        <v>12</v>
      </c>
      <c r="L70" s="88">
        <f t="shared" si="5"/>
        <v>38.70967741935484</v>
      </c>
      <c r="M70" s="848"/>
      <c r="N70" s="848">
        <v>0</v>
      </c>
      <c r="O70" s="88">
        <f t="shared" si="6"/>
        <v>0</v>
      </c>
      <c r="P70" s="848"/>
      <c r="Q70" s="848">
        <v>11</v>
      </c>
      <c r="R70" s="88">
        <f t="shared" si="7"/>
        <v>35.483870967741936</v>
      </c>
      <c r="S70" s="101"/>
    </row>
    <row r="71" spans="1:19">
      <c r="A71" s="81" t="s">
        <v>198</v>
      </c>
      <c r="B71" s="103">
        <f t="shared" si="1"/>
        <v>27</v>
      </c>
      <c r="C71" s="104">
        <f>IF(A71&lt;&gt;0,B71/$B$11*100,"")</f>
        <v>0.61169007702763933</v>
      </c>
      <c r="E71" s="848">
        <v>4</v>
      </c>
      <c r="F71" s="88">
        <f t="shared" si="3"/>
        <v>14.814814814814813</v>
      </c>
      <c r="G71" s="848"/>
      <c r="H71" s="848">
        <v>11</v>
      </c>
      <c r="I71" s="88">
        <f t="shared" si="4"/>
        <v>40.74074074074074</v>
      </c>
      <c r="J71" s="848"/>
      <c r="K71" s="848">
        <v>6</v>
      </c>
      <c r="L71" s="88">
        <f t="shared" si="5"/>
        <v>22.222222222222221</v>
      </c>
      <c r="M71" s="848"/>
      <c r="N71" s="848">
        <v>1</v>
      </c>
      <c r="O71" s="88">
        <f t="shared" si="6"/>
        <v>3.7037037037037033</v>
      </c>
      <c r="P71" s="848"/>
      <c r="Q71" s="848">
        <v>5</v>
      </c>
      <c r="R71" s="88">
        <f t="shared" si="7"/>
        <v>18.518518518518519</v>
      </c>
      <c r="S71" s="101"/>
    </row>
    <row r="72" spans="1:19">
      <c r="A72" s="81" t="s">
        <v>200</v>
      </c>
      <c r="B72" s="103">
        <f t="shared" si="1"/>
        <v>143</v>
      </c>
      <c r="C72" s="104">
        <f t="shared" si="2"/>
        <v>3.2396918894426823</v>
      </c>
      <c r="E72" s="848">
        <v>1</v>
      </c>
      <c r="F72" s="88">
        <f t="shared" si="3"/>
        <v>0.69930069930069927</v>
      </c>
      <c r="G72" s="848"/>
      <c r="H72" s="848">
        <v>39</v>
      </c>
      <c r="I72" s="88">
        <f t="shared" si="4"/>
        <v>27.27272727272727</v>
      </c>
      <c r="J72" s="848"/>
      <c r="K72" s="848">
        <v>32</v>
      </c>
      <c r="L72" s="88">
        <f t="shared" si="5"/>
        <v>22.377622377622377</v>
      </c>
      <c r="M72" s="848"/>
      <c r="N72" s="848">
        <v>13</v>
      </c>
      <c r="O72" s="88">
        <f t="shared" si="6"/>
        <v>9.0909090909090917</v>
      </c>
      <c r="P72" s="848"/>
      <c r="Q72" s="848">
        <v>58</v>
      </c>
      <c r="R72" s="88">
        <f t="shared" si="7"/>
        <v>40.55944055944056</v>
      </c>
      <c r="S72" s="101"/>
    </row>
    <row r="73" spans="1:19" ht="11.15" customHeight="1">
      <c r="B73" s="103" t="str">
        <f t="shared" si="1"/>
        <v/>
      </c>
      <c r="C73" s="104" t="str">
        <f t="shared" si="2"/>
        <v/>
      </c>
      <c r="E73" s="848"/>
      <c r="F73" s="88" t="str">
        <f t="shared" si="3"/>
        <v/>
      </c>
      <c r="G73" s="848"/>
      <c r="H73" s="848"/>
      <c r="I73" s="88" t="str">
        <f t="shared" si="4"/>
        <v/>
      </c>
      <c r="J73" s="848"/>
      <c r="K73" s="848"/>
      <c r="L73" s="88" t="str">
        <f t="shared" si="5"/>
        <v/>
      </c>
      <c r="M73" s="848"/>
      <c r="N73" s="848"/>
      <c r="O73" s="88" t="str">
        <f t="shared" si="6"/>
        <v/>
      </c>
      <c r="P73" s="848"/>
      <c r="Q73" s="848"/>
      <c r="R73" s="88" t="str">
        <f t="shared" si="7"/>
        <v/>
      </c>
      <c r="S73" s="101"/>
    </row>
    <row r="74" spans="1:19">
      <c r="A74" s="81" t="s">
        <v>201</v>
      </c>
      <c r="B74" s="103">
        <f t="shared" si="1"/>
        <v>59</v>
      </c>
      <c r="C74" s="104">
        <f t="shared" si="2"/>
        <v>1.3366560942455823</v>
      </c>
      <c r="E74" s="848">
        <v>0</v>
      </c>
      <c r="F74" s="88">
        <f t="shared" si="3"/>
        <v>0</v>
      </c>
      <c r="G74" s="848"/>
      <c r="H74" s="848">
        <v>11</v>
      </c>
      <c r="I74" s="88">
        <f t="shared" si="4"/>
        <v>18.64406779661017</v>
      </c>
      <c r="J74" s="848"/>
      <c r="K74" s="848">
        <v>12</v>
      </c>
      <c r="L74" s="88">
        <f t="shared" si="5"/>
        <v>20.33898305084746</v>
      </c>
      <c r="M74" s="848"/>
      <c r="N74" s="848">
        <v>1</v>
      </c>
      <c r="O74" s="88">
        <f t="shared" si="6"/>
        <v>1.6949152542372881</v>
      </c>
      <c r="P74" s="848"/>
      <c r="Q74" s="848">
        <v>35</v>
      </c>
      <c r="R74" s="88">
        <f t="shared" si="7"/>
        <v>59.322033898305079</v>
      </c>
      <c r="S74" s="101"/>
    </row>
    <row r="75" spans="1:19" ht="11.15" customHeight="1">
      <c r="B75" s="103" t="str">
        <f t="shared" si="1"/>
        <v/>
      </c>
      <c r="C75" s="104" t="str">
        <f t="shared" si="2"/>
        <v/>
      </c>
      <c r="E75" s="848"/>
      <c r="F75" s="88" t="str">
        <f t="shared" si="3"/>
        <v/>
      </c>
      <c r="G75" s="848"/>
      <c r="H75" s="848"/>
      <c r="I75" s="88" t="str">
        <f t="shared" si="4"/>
        <v/>
      </c>
      <c r="J75" s="848"/>
      <c r="K75" s="848"/>
      <c r="L75" s="88" t="str">
        <f t="shared" si="5"/>
        <v/>
      </c>
      <c r="M75" s="848"/>
      <c r="N75" s="848"/>
      <c r="O75" s="88" t="str">
        <f t="shared" si="6"/>
        <v/>
      </c>
      <c r="P75" s="848"/>
      <c r="Q75" s="848"/>
      <c r="R75" s="88" t="str">
        <f t="shared" si="7"/>
        <v/>
      </c>
      <c r="S75" s="101"/>
    </row>
    <row r="76" spans="1:19">
      <c r="A76" s="81" t="s">
        <v>202</v>
      </c>
      <c r="B76" s="103">
        <f t="shared" si="1"/>
        <v>101</v>
      </c>
      <c r="C76" s="104">
        <f t="shared" si="2"/>
        <v>2.2881739918441326</v>
      </c>
      <c r="E76" s="848">
        <v>0</v>
      </c>
      <c r="F76" s="88">
        <f t="shared" si="3"/>
        <v>0</v>
      </c>
      <c r="G76" s="848"/>
      <c r="H76" s="848">
        <v>66</v>
      </c>
      <c r="I76" s="88">
        <f t="shared" si="4"/>
        <v>65.346534653465355</v>
      </c>
      <c r="J76" s="848"/>
      <c r="K76" s="848">
        <v>27</v>
      </c>
      <c r="L76" s="88">
        <f t="shared" si="5"/>
        <v>26.732673267326735</v>
      </c>
      <c r="M76" s="848"/>
      <c r="N76" s="848">
        <v>0</v>
      </c>
      <c r="O76" s="88">
        <f t="shared" si="6"/>
        <v>0</v>
      </c>
      <c r="P76" s="848"/>
      <c r="Q76" s="848">
        <v>8</v>
      </c>
      <c r="R76" s="88">
        <f t="shared" si="7"/>
        <v>7.9207920792079207</v>
      </c>
      <c r="S76" s="101"/>
    </row>
    <row r="77" spans="1:19" ht="11.15" customHeight="1">
      <c r="B77" s="103" t="str">
        <f t="shared" si="1"/>
        <v/>
      </c>
      <c r="C77" s="104" t="str">
        <f t="shared" si="2"/>
        <v/>
      </c>
      <c r="E77" s="114"/>
      <c r="F77" s="88" t="str">
        <f t="shared" si="3"/>
        <v/>
      </c>
      <c r="G77" s="94"/>
      <c r="H77" s="114"/>
      <c r="I77" s="88" t="str">
        <f t="shared" si="4"/>
        <v/>
      </c>
      <c r="J77" s="101"/>
      <c r="K77" s="114"/>
      <c r="L77" s="88" t="str">
        <f t="shared" si="5"/>
        <v/>
      </c>
      <c r="M77" s="94"/>
      <c r="N77" s="114"/>
      <c r="O77" s="88" t="str">
        <f t="shared" si="6"/>
        <v/>
      </c>
      <c r="P77" s="101"/>
      <c r="Q77" s="114"/>
      <c r="R77" s="88" t="str">
        <f t="shared" si="7"/>
        <v/>
      </c>
      <c r="S77" s="101"/>
    </row>
    <row r="78" spans="1:19" ht="13">
      <c r="A78" s="47" t="s">
        <v>400</v>
      </c>
      <c r="B78" s="103">
        <f t="shared" ref="B78:B115" si="8">IF($A78&lt;&gt;"",E78+H78+K78+N78+Q78,"")</f>
        <v>59</v>
      </c>
      <c r="C78" s="104">
        <f t="shared" si="2"/>
        <v>1.3366560942455823</v>
      </c>
      <c r="E78" s="114">
        <f>E79</f>
        <v>4</v>
      </c>
      <c r="F78" s="88">
        <f t="shared" si="3"/>
        <v>6.7796610169491522</v>
      </c>
      <c r="G78" s="94"/>
      <c r="H78" s="114">
        <f>H79</f>
        <v>19</v>
      </c>
      <c r="I78" s="88">
        <f t="shared" si="4"/>
        <v>32.20338983050847</v>
      </c>
      <c r="J78" s="101"/>
      <c r="K78" s="114">
        <f>K79</f>
        <v>16</v>
      </c>
      <c r="L78" s="88">
        <f t="shared" si="5"/>
        <v>27.118644067796609</v>
      </c>
      <c r="M78" s="94"/>
      <c r="N78" s="114">
        <f>N79</f>
        <v>2</v>
      </c>
      <c r="O78" s="88">
        <f t="shared" si="6"/>
        <v>3.3898305084745761</v>
      </c>
      <c r="P78" s="101"/>
      <c r="Q78" s="114">
        <f>SUM(Q79)</f>
        <v>18</v>
      </c>
      <c r="R78" s="88">
        <f t="shared" si="7"/>
        <v>30.508474576271187</v>
      </c>
      <c r="S78" s="101"/>
    </row>
    <row r="79" spans="1:19">
      <c r="A79" s="81" t="s">
        <v>401</v>
      </c>
      <c r="B79" s="103">
        <f t="shared" si="8"/>
        <v>59</v>
      </c>
      <c r="C79" s="104">
        <f t="shared" si="2"/>
        <v>1.3366560942455823</v>
      </c>
      <c r="E79" s="114">
        <f>SUM(E80:E84)</f>
        <v>4</v>
      </c>
      <c r="F79" s="88">
        <f t="shared" si="3"/>
        <v>6.7796610169491522</v>
      </c>
      <c r="G79" s="94"/>
      <c r="H79" s="114">
        <f>SUM(H80:H84)</f>
        <v>19</v>
      </c>
      <c r="I79" s="88">
        <f t="shared" si="4"/>
        <v>32.20338983050847</v>
      </c>
      <c r="J79" s="101"/>
      <c r="K79" s="114">
        <f>SUM(K80:K84)</f>
        <v>16</v>
      </c>
      <c r="L79" s="88">
        <f t="shared" si="5"/>
        <v>27.118644067796609</v>
      </c>
      <c r="M79" s="94"/>
      <c r="N79" s="114">
        <f>SUM(N80:N84)</f>
        <v>2</v>
      </c>
      <c r="O79" s="88">
        <f t="shared" si="6"/>
        <v>3.3898305084745761</v>
      </c>
      <c r="P79" s="101"/>
      <c r="Q79" s="114">
        <f>SUM(Q80:Q84)</f>
        <v>18</v>
      </c>
      <c r="R79" s="88">
        <f t="shared" si="7"/>
        <v>30.508474576271187</v>
      </c>
      <c r="S79" s="101"/>
    </row>
    <row r="80" spans="1:19">
      <c r="A80" s="33" t="s">
        <v>1533</v>
      </c>
      <c r="B80" s="103">
        <f t="shared" si="8"/>
        <v>18</v>
      </c>
      <c r="C80" s="104">
        <f t="shared" ref="C80:C115" si="9">IF(A80&lt;&gt;0,B80/$B$11*100,"")</f>
        <v>0.40779338468509285</v>
      </c>
      <c r="E80" s="848">
        <v>2</v>
      </c>
      <c r="F80" s="88">
        <f t="shared" si="3"/>
        <v>11.111111111111111</v>
      </c>
      <c r="G80" s="848"/>
      <c r="H80" s="848">
        <v>6</v>
      </c>
      <c r="I80" s="88">
        <f t="shared" si="4"/>
        <v>33.333333333333329</v>
      </c>
      <c r="J80" s="848"/>
      <c r="K80" s="848">
        <v>5</v>
      </c>
      <c r="L80" s="88">
        <f t="shared" si="5"/>
        <v>27.777777777777779</v>
      </c>
      <c r="M80" s="848"/>
      <c r="N80" s="848">
        <v>2</v>
      </c>
      <c r="O80" s="88">
        <f t="shared" si="6"/>
        <v>11.111111111111111</v>
      </c>
      <c r="P80" s="848"/>
      <c r="Q80" s="848">
        <v>3</v>
      </c>
      <c r="R80" s="88">
        <f t="shared" si="7"/>
        <v>16.666666666666664</v>
      </c>
      <c r="S80" s="101"/>
    </row>
    <row r="81" spans="1:19">
      <c r="A81" s="81" t="s">
        <v>204</v>
      </c>
      <c r="B81" s="103">
        <f>IF($A81&lt;&gt;"",E81+H81+K81+N81+Q81,"")</f>
        <v>1</v>
      </c>
      <c r="C81" s="104">
        <f>IF(A81&lt;&gt;0,B81/$B$11*100,"")</f>
        <v>2.2655188038060717E-2</v>
      </c>
      <c r="E81" s="848">
        <v>1</v>
      </c>
      <c r="F81" s="88">
        <f>IF($A81&lt;&gt;0,E81/$B81*100,"")</f>
        <v>100</v>
      </c>
      <c r="G81" s="848"/>
      <c r="H81" s="848"/>
      <c r="I81" s="88">
        <f>IF($A81&lt;&gt;0,H81/$B81*100,"")</f>
        <v>0</v>
      </c>
      <c r="J81" s="848"/>
      <c r="K81" s="848"/>
      <c r="L81" s="88">
        <f>IF($A81&lt;&gt;0,K81/$B81*100,"")</f>
        <v>0</v>
      </c>
      <c r="M81" s="848"/>
      <c r="N81" s="848"/>
      <c r="O81" s="88">
        <f>IF($A81&lt;&gt;0,N81/$B81*100,"")</f>
        <v>0</v>
      </c>
      <c r="P81" s="848"/>
      <c r="Q81" s="848"/>
      <c r="R81" s="88">
        <f>IF($A81&lt;&gt;"",Q81/$B81*100,"")</f>
        <v>0</v>
      </c>
      <c r="S81" s="101"/>
    </row>
    <row r="82" spans="1:19">
      <c r="A82" s="81" t="s">
        <v>205</v>
      </c>
      <c r="B82" s="103">
        <f t="shared" si="8"/>
        <v>18</v>
      </c>
      <c r="C82" s="104">
        <f t="shared" si="9"/>
        <v>0.40779338468509285</v>
      </c>
      <c r="E82" s="848">
        <v>0</v>
      </c>
      <c r="F82" s="88">
        <f t="shared" si="3"/>
        <v>0</v>
      </c>
      <c r="G82" s="848"/>
      <c r="H82" s="848">
        <v>5</v>
      </c>
      <c r="I82" s="88">
        <f t="shared" si="4"/>
        <v>27.777777777777779</v>
      </c>
      <c r="J82" s="848"/>
      <c r="K82" s="848">
        <v>3</v>
      </c>
      <c r="L82" s="88">
        <f t="shared" si="5"/>
        <v>16.666666666666664</v>
      </c>
      <c r="M82" s="848"/>
      <c r="N82" s="848">
        <v>0</v>
      </c>
      <c r="O82" s="88">
        <f t="shared" si="6"/>
        <v>0</v>
      </c>
      <c r="P82" s="848"/>
      <c r="Q82" s="848">
        <v>10</v>
      </c>
      <c r="R82" s="88">
        <f t="shared" si="7"/>
        <v>55.555555555555557</v>
      </c>
      <c r="S82" s="101"/>
    </row>
    <row r="83" spans="1:19">
      <c r="A83" s="81" t="s">
        <v>206</v>
      </c>
      <c r="B83" s="103">
        <f t="shared" si="8"/>
        <v>12</v>
      </c>
      <c r="C83" s="104">
        <f t="shared" si="9"/>
        <v>0.27186225645672862</v>
      </c>
      <c r="E83" s="848">
        <v>1</v>
      </c>
      <c r="F83" s="88">
        <f t="shared" si="3"/>
        <v>8.3333333333333321</v>
      </c>
      <c r="G83" s="848"/>
      <c r="H83" s="848">
        <v>4</v>
      </c>
      <c r="I83" s="88">
        <f t="shared" si="4"/>
        <v>33.333333333333329</v>
      </c>
      <c r="J83" s="848"/>
      <c r="K83" s="848">
        <v>3</v>
      </c>
      <c r="L83" s="88">
        <f t="shared" si="5"/>
        <v>25</v>
      </c>
      <c r="M83" s="848"/>
      <c r="N83" s="848">
        <v>0</v>
      </c>
      <c r="O83" s="88">
        <f t="shared" si="6"/>
        <v>0</v>
      </c>
      <c r="P83" s="848"/>
      <c r="Q83" s="848">
        <v>4</v>
      </c>
      <c r="R83" s="88">
        <f t="shared" si="7"/>
        <v>33.333333333333329</v>
      </c>
      <c r="S83" s="101"/>
    </row>
    <row r="84" spans="1:19">
      <c r="A84" s="81" t="s">
        <v>207</v>
      </c>
      <c r="B84" s="103">
        <f t="shared" si="8"/>
        <v>10</v>
      </c>
      <c r="C84" s="104">
        <f t="shared" si="9"/>
        <v>0.22655188038060714</v>
      </c>
      <c r="E84" s="848">
        <v>0</v>
      </c>
      <c r="F84" s="88">
        <f t="shared" si="3"/>
        <v>0</v>
      </c>
      <c r="G84" s="848"/>
      <c r="H84" s="848">
        <v>4</v>
      </c>
      <c r="I84" s="88">
        <f t="shared" si="4"/>
        <v>40</v>
      </c>
      <c r="J84" s="848"/>
      <c r="K84" s="848">
        <v>5</v>
      </c>
      <c r="L84" s="88">
        <f t="shared" si="5"/>
        <v>50</v>
      </c>
      <c r="M84" s="848"/>
      <c r="N84" s="848">
        <v>0</v>
      </c>
      <c r="O84" s="88">
        <f t="shared" si="6"/>
        <v>0</v>
      </c>
      <c r="P84" s="848"/>
      <c r="Q84" s="848">
        <v>1</v>
      </c>
      <c r="R84" s="88">
        <f t="shared" si="7"/>
        <v>10</v>
      </c>
      <c r="S84" s="101"/>
    </row>
    <row r="85" spans="1:19" ht="11.15" customHeight="1">
      <c r="B85" s="103" t="str">
        <f t="shared" si="8"/>
        <v/>
      </c>
      <c r="C85" s="104" t="str">
        <f t="shared" si="9"/>
        <v/>
      </c>
      <c r="E85" s="114"/>
      <c r="F85" s="88" t="str">
        <f t="shared" si="3"/>
        <v/>
      </c>
      <c r="G85" s="94"/>
      <c r="H85" s="114"/>
      <c r="I85" s="88" t="str">
        <f t="shared" si="4"/>
        <v/>
      </c>
      <c r="J85" s="101"/>
      <c r="K85" s="114"/>
      <c r="L85" s="88" t="str">
        <f t="shared" si="5"/>
        <v/>
      </c>
      <c r="M85" s="94"/>
      <c r="N85" s="114"/>
      <c r="O85" s="88" t="str">
        <f t="shared" si="6"/>
        <v/>
      </c>
      <c r="P85" s="101"/>
      <c r="Q85" s="114"/>
      <c r="R85" s="88" t="str">
        <f t="shared" si="7"/>
        <v/>
      </c>
      <c r="S85" s="101"/>
    </row>
    <row r="86" spans="1:19" ht="13">
      <c r="A86" s="47" t="s">
        <v>208</v>
      </c>
      <c r="B86" s="103">
        <f t="shared" si="8"/>
        <v>305</v>
      </c>
      <c r="C86" s="104">
        <f t="shared" si="9"/>
        <v>6.9098323516085181</v>
      </c>
      <c r="E86" s="114">
        <f>SUM(E87)</f>
        <v>24</v>
      </c>
      <c r="F86" s="88">
        <f t="shared" ref="F86:F115" si="10">IF($A86&lt;&gt;0,E86/$B86*100,"")</f>
        <v>7.8688524590163942</v>
      </c>
      <c r="G86" s="94"/>
      <c r="H86" s="114">
        <f>SUM(H87)</f>
        <v>88</v>
      </c>
      <c r="I86" s="88">
        <f t="shared" ref="I86:I115" si="11">IF($A86&lt;&gt;0,H86/$B86*100,"")</f>
        <v>28.852459016393446</v>
      </c>
      <c r="J86" s="101"/>
      <c r="K86" s="114">
        <f>SUM(K87)</f>
        <v>117</v>
      </c>
      <c r="L86" s="88">
        <f t="shared" ref="L86:L115" si="12">IF($A86&lt;&gt;0,K86/$B86*100,"")</f>
        <v>38.360655737704917</v>
      </c>
      <c r="M86" s="94"/>
      <c r="N86" s="114">
        <f>SUM(N87)</f>
        <v>2</v>
      </c>
      <c r="O86" s="88">
        <f t="shared" ref="O86:O115" si="13">IF($A86&lt;&gt;0,N86/$B86*100,"")</f>
        <v>0.65573770491803274</v>
      </c>
      <c r="P86" s="101"/>
      <c r="Q86" s="114">
        <f>SUM(Q87)</f>
        <v>74</v>
      </c>
      <c r="R86" s="88">
        <f t="shared" si="7"/>
        <v>24.262295081967213</v>
      </c>
      <c r="S86" s="101"/>
    </row>
    <row r="87" spans="1:19">
      <c r="A87" s="81" t="s">
        <v>209</v>
      </c>
      <c r="B87" s="103">
        <f t="shared" si="8"/>
        <v>305</v>
      </c>
      <c r="C87" s="104">
        <f t="shared" si="9"/>
        <v>6.9098323516085181</v>
      </c>
      <c r="E87" s="114">
        <f>SUM(E88:E96)</f>
        <v>24</v>
      </c>
      <c r="F87" s="88">
        <f t="shared" si="10"/>
        <v>7.8688524590163942</v>
      </c>
      <c r="G87" s="94"/>
      <c r="H87" s="114">
        <f>SUM(H88:H96)</f>
        <v>88</v>
      </c>
      <c r="I87" s="88">
        <f t="shared" si="11"/>
        <v>28.852459016393446</v>
      </c>
      <c r="J87" s="101"/>
      <c r="K87" s="114">
        <f>SUM(K88:K96)</f>
        <v>117</v>
      </c>
      <c r="L87" s="88">
        <f t="shared" si="12"/>
        <v>38.360655737704917</v>
      </c>
      <c r="M87" s="94"/>
      <c r="N87" s="114">
        <f>SUM(N88:N96)</f>
        <v>2</v>
      </c>
      <c r="O87" s="88">
        <f t="shared" si="13"/>
        <v>0.65573770491803274</v>
      </c>
      <c r="P87" s="101"/>
      <c r="Q87" s="114">
        <f>SUM(Q88:Q96)</f>
        <v>74</v>
      </c>
      <c r="R87" s="88">
        <f t="shared" si="7"/>
        <v>24.262295081967213</v>
      </c>
      <c r="S87" s="101"/>
    </row>
    <row r="88" spans="1:19">
      <c r="A88" s="81" t="s">
        <v>402</v>
      </c>
      <c r="B88" s="103">
        <f t="shared" si="8"/>
        <v>16</v>
      </c>
      <c r="C88" s="104">
        <f t="shared" si="9"/>
        <v>0.36248300860897148</v>
      </c>
      <c r="E88" s="848">
        <v>2</v>
      </c>
      <c r="F88" s="88">
        <f t="shared" si="10"/>
        <v>12.5</v>
      </c>
      <c r="G88" s="848"/>
      <c r="H88" s="848">
        <v>2</v>
      </c>
      <c r="I88" s="88">
        <f t="shared" si="11"/>
        <v>12.5</v>
      </c>
      <c r="J88" s="848"/>
      <c r="K88" s="848">
        <v>9</v>
      </c>
      <c r="L88" s="88">
        <f t="shared" si="12"/>
        <v>56.25</v>
      </c>
      <c r="M88" s="848"/>
      <c r="N88" s="848">
        <v>0</v>
      </c>
      <c r="O88" s="88">
        <f t="shared" si="13"/>
        <v>0</v>
      </c>
      <c r="P88" s="848"/>
      <c r="Q88" s="848">
        <v>3</v>
      </c>
      <c r="R88" s="88">
        <f t="shared" si="7"/>
        <v>18.75</v>
      </c>
      <c r="S88" s="101"/>
    </row>
    <row r="89" spans="1:19">
      <c r="A89" s="81" t="s">
        <v>210</v>
      </c>
      <c r="B89" s="103">
        <f t="shared" si="8"/>
        <v>42</v>
      </c>
      <c r="C89" s="104">
        <f t="shared" si="9"/>
        <v>0.95151789759854999</v>
      </c>
      <c r="E89" s="848">
        <v>1</v>
      </c>
      <c r="F89" s="88">
        <f t="shared" si="10"/>
        <v>2.3809523809523809</v>
      </c>
      <c r="G89" s="848"/>
      <c r="H89" s="848">
        <v>13</v>
      </c>
      <c r="I89" s="88">
        <f t="shared" si="11"/>
        <v>30.952380952380953</v>
      </c>
      <c r="J89" s="848"/>
      <c r="K89" s="848">
        <v>13</v>
      </c>
      <c r="L89" s="88">
        <f t="shared" si="12"/>
        <v>30.952380952380953</v>
      </c>
      <c r="M89" s="848"/>
      <c r="N89" s="848">
        <v>0</v>
      </c>
      <c r="O89" s="88">
        <f t="shared" si="13"/>
        <v>0</v>
      </c>
      <c r="P89" s="848"/>
      <c r="Q89" s="848">
        <v>15</v>
      </c>
      <c r="R89" s="88">
        <f t="shared" si="7"/>
        <v>35.714285714285715</v>
      </c>
      <c r="S89" s="101"/>
    </row>
    <row r="90" spans="1:19">
      <c r="A90" s="81" t="s">
        <v>212</v>
      </c>
      <c r="B90" s="103">
        <f t="shared" si="8"/>
        <v>47</v>
      </c>
      <c r="C90" s="104">
        <f t="shared" si="9"/>
        <v>1.0647938377888537</v>
      </c>
      <c r="E90" s="848">
        <v>7</v>
      </c>
      <c r="F90" s="88">
        <f t="shared" si="10"/>
        <v>14.893617021276595</v>
      </c>
      <c r="G90" s="848"/>
      <c r="H90" s="848">
        <v>5</v>
      </c>
      <c r="I90" s="88">
        <f t="shared" si="11"/>
        <v>10.638297872340425</v>
      </c>
      <c r="J90" s="848"/>
      <c r="K90" s="848">
        <v>12</v>
      </c>
      <c r="L90" s="88">
        <f t="shared" si="12"/>
        <v>25.531914893617021</v>
      </c>
      <c r="M90" s="848"/>
      <c r="N90" s="848">
        <v>0</v>
      </c>
      <c r="O90" s="88">
        <f t="shared" si="13"/>
        <v>0</v>
      </c>
      <c r="P90" s="848"/>
      <c r="Q90" s="848">
        <v>23</v>
      </c>
      <c r="R90" s="88">
        <f t="shared" ref="R90:R115" si="14">IF($A90&lt;&gt;"",Q90/$B90*100,"")</f>
        <v>48.936170212765958</v>
      </c>
      <c r="S90" s="101"/>
    </row>
    <row r="91" spans="1:19">
      <c r="A91" s="81" t="s">
        <v>214</v>
      </c>
      <c r="B91" s="103">
        <f t="shared" si="8"/>
        <v>36</v>
      </c>
      <c r="C91" s="104">
        <f t="shared" si="9"/>
        <v>0.8155867693701857</v>
      </c>
      <c r="E91" s="848">
        <v>2</v>
      </c>
      <c r="F91" s="88">
        <f t="shared" si="10"/>
        <v>5.5555555555555554</v>
      </c>
      <c r="G91" s="848"/>
      <c r="H91" s="848">
        <v>12</v>
      </c>
      <c r="I91" s="88">
        <f t="shared" si="11"/>
        <v>33.333333333333329</v>
      </c>
      <c r="J91" s="848"/>
      <c r="K91" s="848">
        <v>9</v>
      </c>
      <c r="L91" s="88">
        <f t="shared" si="12"/>
        <v>25</v>
      </c>
      <c r="M91" s="848"/>
      <c r="N91" s="848">
        <v>0</v>
      </c>
      <c r="O91" s="88">
        <f t="shared" si="13"/>
        <v>0</v>
      </c>
      <c r="P91" s="848"/>
      <c r="Q91" s="848">
        <v>13</v>
      </c>
      <c r="R91" s="88">
        <f t="shared" si="14"/>
        <v>36.111111111111107</v>
      </c>
      <c r="S91" s="101"/>
    </row>
    <row r="92" spans="1:19">
      <c r="A92" s="81" t="s">
        <v>213</v>
      </c>
      <c r="B92" s="103">
        <f t="shared" si="8"/>
        <v>24</v>
      </c>
      <c r="C92" s="104">
        <f t="shared" si="9"/>
        <v>0.54372451291345725</v>
      </c>
      <c r="E92" s="848">
        <v>0</v>
      </c>
      <c r="F92" s="88">
        <f t="shared" si="10"/>
        <v>0</v>
      </c>
      <c r="G92" s="848"/>
      <c r="H92" s="848">
        <v>10</v>
      </c>
      <c r="I92" s="88">
        <f t="shared" si="11"/>
        <v>41.666666666666671</v>
      </c>
      <c r="J92" s="848"/>
      <c r="K92" s="848">
        <v>13</v>
      </c>
      <c r="L92" s="88">
        <f t="shared" si="12"/>
        <v>54.166666666666664</v>
      </c>
      <c r="M92" s="848"/>
      <c r="N92" s="848">
        <v>0</v>
      </c>
      <c r="O92" s="88">
        <f t="shared" si="13"/>
        <v>0</v>
      </c>
      <c r="P92" s="848"/>
      <c r="Q92" s="848">
        <v>1</v>
      </c>
      <c r="R92" s="88">
        <f t="shared" si="14"/>
        <v>4.1666666666666661</v>
      </c>
      <c r="S92" s="101"/>
    </row>
    <row r="93" spans="1:19">
      <c r="A93" s="81" t="s">
        <v>211</v>
      </c>
      <c r="B93" s="103">
        <f t="shared" si="8"/>
        <v>33</v>
      </c>
      <c r="C93" s="104">
        <f>IF(A93&lt;&gt;0,B93/$B$11*100,"")</f>
        <v>0.74762120525600362</v>
      </c>
      <c r="E93" s="848">
        <v>1</v>
      </c>
      <c r="F93" s="88">
        <f t="shared" si="10"/>
        <v>3.0303030303030303</v>
      </c>
      <c r="G93" s="848"/>
      <c r="H93" s="848">
        <v>12</v>
      </c>
      <c r="I93" s="88">
        <f t="shared" si="11"/>
        <v>36.363636363636367</v>
      </c>
      <c r="J93" s="848"/>
      <c r="K93" s="848">
        <v>17</v>
      </c>
      <c r="L93" s="88">
        <f t="shared" si="12"/>
        <v>51.515151515151516</v>
      </c>
      <c r="M93" s="848"/>
      <c r="N93" s="848">
        <v>0</v>
      </c>
      <c r="O93" s="88">
        <f t="shared" si="13"/>
        <v>0</v>
      </c>
      <c r="P93" s="848"/>
      <c r="Q93" s="848">
        <v>3</v>
      </c>
      <c r="R93" s="88">
        <f t="shared" si="14"/>
        <v>9.0909090909090917</v>
      </c>
      <c r="S93" s="101"/>
    </row>
    <row r="94" spans="1:19">
      <c r="A94" s="81" t="s">
        <v>215</v>
      </c>
      <c r="B94" s="103">
        <f t="shared" si="8"/>
        <v>52</v>
      </c>
      <c r="C94" s="104">
        <f t="shared" si="9"/>
        <v>1.1780697779791574</v>
      </c>
      <c r="E94" s="848">
        <v>5</v>
      </c>
      <c r="F94" s="88">
        <f t="shared" si="10"/>
        <v>9.6153846153846168</v>
      </c>
      <c r="G94" s="848"/>
      <c r="H94" s="848">
        <v>17</v>
      </c>
      <c r="I94" s="88">
        <f t="shared" si="11"/>
        <v>32.692307692307693</v>
      </c>
      <c r="J94" s="848"/>
      <c r="K94" s="848">
        <v>27</v>
      </c>
      <c r="L94" s="88">
        <f t="shared" si="12"/>
        <v>51.923076923076927</v>
      </c>
      <c r="M94" s="848"/>
      <c r="N94" s="848">
        <v>0</v>
      </c>
      <c r="O94" s="88">
        <f t="shared" si="13"/>
        <v>0</v>
      </c>
      <c r="P94" s="848"/>
      <c r="Q94" s="848">
        <v>3</v>
      </c>
      <c r="R94" s="88">
        <f t="shared" si="14"/>
        <v>5.7692307692307692</v>
      </c>
      <c r="S94" s="101"/>
    </row>
    <row r="95" spans="1:19">
      <c r="A95" s="81" t="s">
        <v>217</v>
      </c>
      <c r="B95" s="103">
        <f t="shared" si="8"/>
        <v>29</v>
      </c>
      <c r="C95" s="104">
        <f t="shared" si="9"/>
        <v>0.65700045310376076</v>
      </c>
      <c r="E95" s="848">
        <v>1</v>
      </c>
      <c r="F95" s="88">
        <f t="shared" si="10"/>
        <v>3.4482758620689653</v>
      </c>
      <c r="G95" s="848"/>
      <c r="H95" s="848">
        <v>6</v>
      </c>
      <c r="I95" s="88">
        <f t="shared" si="11"/>
        <v>20.689655172413794</v>
      </c>
      <c r="J95" s="848"/>
      <c r="K95" s="848">
        <v>12</v>
      </c>
      <c r="L95" s="88">
        <f t="shared" si="12"/>
        <v>41.379310344827587</v>
      </c>
      <c r="M95" s="848"/>
      <c r="N95" s="848">
        <v>1</v>
      </c>
      <c r="O95" s="88">
        <f t="shared" si="13"/>
        <v>3.4482758620689653</v>
      </c>
      <c r="P95" s="848"/>
      <c r="Q95" s="848">
        <v>9</v>
      </c>
      <c r="R95" s="88">
        <f t="shared" si="14"/>
        <v>31.03448275862069</v>
      </c>
      <c r="S95" s="101"/>
    </row>
    <row r="96" spans="1:19">
      <c r="A96" s="81" t="s">
        <v>403</v>
      </c>
      <c r="B96" s="103">
        <f t="shared" si="8"/>
        <v>26</v>
      </c>
      <c r="C96" s="104">
        <f t="shared" si="9"/>
        <v>0.58903488898957868</v>
      </c>
      <c r="E96" s="848">
        <v>5</v>
      </c>
      <c r="F96" s="88">
        <f t="shared" si="10"/>
        <v>19.230769230769234</v>
      </c>
      <c r="G96" s="848"/>
      <c r="H96" s="848">
        <v>11</v>
      </c>
      <c r="I96" s="88">
        <f t="shared" si="11"/>
        <v>42.307692307692307</v>
      </c>
      <c r="J96" s="848"/>
      <c r="K96" s="848">
        <v>5</v>
      </c>
      <c r="L96" s="88">
        <f t="shared" si="12"/>
        <v>19.230769230769234</v>
      </c>
      <c r="M96" s="848"/>
      <c r="N96" s="848">
        <v>1</v>
      </c>
      <c r="O96" s="88">
        <f t="shared" si="13"/>
        <v>3.8461538461538463</v>
      </c>
      <c r="P96" s="848"/>
      <c r="Q96" s="848">
        <v>4</v>
      </c>
      <c r="R96" s="88">
        <f t="shared" si="14"/>
        <v>15.384615384615385</v>
      </c>
      <c r="S96" s="101"/>
    </row>
    <row r="97" spans="1:19" ht="11.15" customHeight="1">
      <c r="B97" s="103" t="str">
        <f t="shared" si="8"/>
        <v/>
      </c>
      <c r="C97" s="104" t="str">
        <f t="shared" si="9"/>
        <v/>
      </c>
      <c r="E97" s="848"/>
      <c r="F97" s="88" t="str">
        <f t="shared" si="10"/>
        <v/>
      </c>
      <c r="G97" s="848"/>
      <c r="H97" s="848"/>
      <c r="I97" s="88" t="str">
        <f t="shared" si="11"/>
        <v/>
      </c>
      <c r="J97" s="848"/>
      <c r="K97" s="848"/>
      <c r="L97" s="88" t="str">
        <f t="shared" si="12"/>
        <v/>
      </c>
      <c r="M97" s="848"/>
      <c r="N97" s="848"/>
      <c r="O97" s="88" t="str">
        <f t="shared" si="13"/>
        <v/>
      </c>
      <c r="P97" s="848"/>
      <c r="Q97" s="848"/>
      <c r="R97" s="88" t="str">
        <f t="shared" si="14"/>
        <v/>
      </c>
      <c r="S97" s="101"/>
    </row>
    <row r="98" spans="1:19">
      <c r="A98" s="81" t="s">
        <v>218</v>
      </c>
      <c r="B98" s="103">
        <f t="shared" si="8"/>
        <v>90</v>
      </c>
      <c r="C98" s="104">
        <f t="shared" si="9"/>
        <v>2.0389669234254644</v>
      </c>
      <c r="E98" s="848">
        <v>7</v>
      </c>
      <c r="F98" s="88">
        <f t="shared" si="10"/>
        <v>7.7777777777777777</v>
      </c>
      <c r="G98" s="848"/>
      <c r="H98" s="848">
        <v>54</v>
      </c>
      <c r="I98" s="88">
        <f t="shared" si="11"/>
        <v>60</v>
      </c>
      <c r="J98" s="848"/>
      <c r="K98" s="848">
        <v>25</v>
      </c>
      <c r="L98" s="88">
        <f t="shared" si="12"/>
        <v>27.777777777777779</v>
      </c>
      <c r="M98" s="848"/>
      <c r="N98" s="848">
        <v>0</v>
      </c>
      <c r="O98" s="88">
        <f t="shared" si="13"/>
        <v>0</v>
      </c>
      <c r="P98" s="848"/>
      <c r="Q98" s="848">
        <v>4</v>
      </c>
      <c r="R98" s="88">
        <f t="shared" si="14"/>
        <v>4.4444444444444446</v>
      </c>
      <c r="S98" s="101"/>
    </row>
    <row r="99" spans="1:19">
      <c r="A99" s="81" t="s">
        <v>405</v>
      </c>
      <c r="B99" s="103">
        <f t="shared" si="8"/>
        <v>113</v>
      </c>
      <c r="C99" s="104">
        <f t="shared" si="9"/>
        <v>2.560036248300861</v>
      </c>
      <c r="E99" s="848">
        <v>0</v>
      </c>
      <c r="F99" s="88">
        <f t="shared" si="10"/>
        <v>0</v>
      </c>
      <c r="G99" s="848"/>
      <c r="H99" s="848">
        <v>22</v>
      </c>
      <c r="I99" s="88">
        <f t="shared" si="11"/>
        <v>19.469026548672566</v>
      </c>
      <c r="J99" s="848"/>
      <c r="K99" s="848">
        <v>42</v>
      </c>
      <c r="L99" s="88">
        <f t="shared" si="12"/>
        <v>37.168141592920357</v>
      </c>
      <c r="M99" s="848"/>
      <c r="N99" s="848">
        <v>0</v>
      </c>
      <c r="O99" s="88">
        <f t="shared" si="13"/>
        <v>0</v>
      </c>
      <c r="P99" s="848"/>
      <c r="Q99" s="848">
        <v>49</v>
      </c>
      <c r="R99" s="88">
        <f t="shared" si="14"/>
        <v>43.362831858407077</v>
      </c>
      <c r="S99" s="101"/>
    </row>
    <row r="100" spans="1:19" ht="11.15" customHeight="1">
      <c r="B100" s="103" t="str">
        <f t="shared" si="8"/>
        <v/>
      </c>
      <c r="C100" s="104" t="str">
        <f t="shared" si="9"/>
        <v/>
      </c>
      <c r="E100" s="114"/>
      <c r="F100" s="88" t="str">
        <f t="shared" si="10"/>
        <v/>
      </c>
      <c r="G100" s="94"/>
      <c r="H100" s="114"/>
      <c r="I100" s="88" t="str">
        <f t="shared" si="11"/>
        <v/>
      </c>
      <c r="J100" s="101"/>
      <c r="K100" s="114"/>
      <c r="L100" s="88" t="str">
        <f t="shared" si="12"/>
        <v/>
      </c>
      <c r="M100" s="94"/>
      <c r="N100" s="114"/>
      <c r="O100" s="88" t="str">
        <f t="shared" si="13"/>
        <v/>
      </c>
      <c r="P100" s="101"/>
      <c r="Q100" s="114"/>
      <c r="R100" s="88" t="str">
        <f t="shared" si="14"/>
        <v/>
      </c>
      <c r="S100" s="101"/>
    </row>
    <row r="101" spans="1:19" ht="13">
      <c r="A101" s="47" t="s">
        <v>84</v>
      </c>
      <c r="B101" s="103">
        <f t="shared" si="8"/>
        <v>613</v>
      </c>
      <c r="C101" s="104">
        <f t="shared" si="9"/>
        <v>13.887630267331218</v>
      </c>
      <c r="E101" s="95">
        <f>SUM(E103+E104+E105+E107)</f>
        <v>70</v>
      </c>
      <c r="F101" s="88">
        <f t="shared" si="10"/>
        <v>11.419249592169658</v>
      </c>
      <c r="G101" s="96"/>
      <c r="H101" s="95">
        <f>SUM(H103+H104+H105+H107)</f>
        <v>199</v>
      </c>
      <c r="I101" s="88">
        <f t="shared" si="11"/>
        <v>32.463295269168022</v>
      </c>
      <c r="J101" s="108"/>
      <c r="K101" s="95">
        <f>SUM(K103+K104+K105+K107)</f>
        <v>87</v>
      </c>
      <c r="L101" s="88">
        <f t="shared" si="12"/>
        <v>14.192495921696574</v>
      </c>
      <c r="M101" s="96"/>
      <c r="N101" s="95">
        <f>SUM(N103+N104+N105+N107)</f>
        <v>8</v>
      </c>
      <c r="O101" s="88">
        <f t="shared" si="13"/>
        <v>1.3050570962479608</v>
      </c>
      <c r="P101" s="108"/>
      <c r="Q101" s="95">
        <f>SUM(Q103+Q104+Q105+Q107)</f>
        <v>249</v>
      </c>
      <c r="R101" s="88">
        <f t="shared" si="14"/>
        <v>40.619902120717782</v>
      </c>
      <c r="S101" s="101"/>
    </row>
    <row r="102" spans="1:19" ht="11.15" customHeight="1">
      <c r="B102" s="103" t="str">
        <f t="shared" si="8"/>
        <v/>
      </c>
      <c r="C102" s="104" t="str">
        <f t="shared" si="9"/>
        <v/>
      </c>
      <c r="E102" s="95"/>
      <c r="F102" s="88" t="str">
        <f t="shared" si="10"/>
        <v/>
      </c>
      <c r="G102" s="96"/>
      <c r="H102" s="95"/>
      <c r="I102" s="88" t="str">
        <f t="shared" si="11"/>
        <v/>
      </c>
      <c r="J102" s="108"/>
      <c r="K102" s="95"/>
      <c r="L102" s="88" t="str">
        <f t="shared" si="12"/>
        <v/>
      </c>
      <c r="M102" s="96"/>
      <c r="N102" s="95"/>
      <c r="O102" s="88" t="str">
        <f t="shared" si="13"/>
        <v/>
      </c>
      <c r="P102" s="108"/>
      <c r="Q102" s="95"/>
      <c r="R102" s="88" t="str">
        <f t="shared" si="14"/>
        <v/>
      </c>
      <c r="S102" s="101"/>
    </row>
    <row r="103" spans="1:19">
      <c r="A103" s="81" t="s">
        <v>487</v>
      </c>
      <c r="B103" s="103">
        <f t="shared" si="8"/>
        <v>124</v>
      </c>
      <c r="C103" s="104">
        <f t="shared" si="9"/>
        <v>2.8092433167195288</v>
      </c>
      <c r="E103" s="848">
        <v>18</v>
      </c>
      <c r="F103" s="88">
        <f t="shared" si="10"/>
        <v>14.516129032258066</v>
      </c>
      <c r="G103" s="848"/>
      <c r="H103" s="848">
        <v>41</v>
      </c>
      <c r="I103" s="88">
        <f t="shared" si="11"/>
        <v>33.064516129032256</v>
      </c>
      <c r="J103" s="848"/>
      <c r="K103" s="848">
        <v>30</v>
      </c>
      <c r="L103" s="88">
        <f t="shared" si="12"/>
        <v>24.193548387096776</v>
      </c>
      <c r="M103" s="848"/>
      <c r="N103" s="848">
        <v>2</v>
      </c>
      <c r="O103" s="88">
        <f t="shared" si="13"/>
        <v>1.6129032258064515</v>
      </c>
      <c r="P103" s="848"/>
      <c r="Q103" s="848">
        <v>33</v>
      </c>
      <c r="R103" s="88">
        <f t="shared" si="14"/>
        <v>26.612903225806448</v>
      </c>
      <c r="S103" s="101"/>
    </row>
    <row r="104" spans="1:19">
      <c r="A104" s="81" t="s">
        <v>471</v>
      </c>
      <c r="B104" s="103">
        <f t="shared" si="8"/>
        <v>186</v>
      </c>
      <c r="C104" s="104">
        <f t="shared" si="9"/>
        <v>4.2138649750792938</v>
      </c>
      <c r="E104" s="848">
        <v>25</v>
      </c>
      <c r="F104" s="88">
        <f t="shared" si="10"/>
        <v>13.440860215053762</v>
      </c>
      <c r="G104" s="848"/>
      <c r="H104" s="848">
        <v>59</v>
      </c>
      <c r="I104" s="88">
        <f t="shared" si="11"/>
        <v>31.72043010752688</v>
      </c>
      <c r="J104" s="848"/>
      <c r="K104" s="848">
        <v>36</v>
      </c>
      <c r="L104" s="88">
        <f t="shared" si="12"/>
        <v>19.35483870967742</v>
      </c>
      <c r="M104" s="848"/>
      <c r="N104" s="848">
        <v>6</v>
      </c>
      <c r="O104" s="88">
        <f t="shared" si="13"/>
        <v>3.225806451612903</v>
      </c>
      <c r="P104" s="848"/>
      <c r="Q104" s="848">
        <v>60</v>
      </c>
      <c r="R104" s="88">
        <f t="shared" si="14"/>
        <v>32.258064516129032</v>
      </c>
      <c r="S104" s="101"/>
    </row>
    <row r="105" spans="1:19">
      <c r="A105" s="81" t="s">
        <v>472</v>
      </c>
      <c r="B105" s="103">
        <f t="shared" si="8"/>
        <v>15</v>
      </c>
      <c r="C105" s="104">
        <f t="shared" si="9"/>
        <v>0.33982782057091077</v>
      </c>
      <c r="E105" s="848">
        <v>3</v>
      </c>
      <c r="F105" s="88">
        <f t="shared" si="10"/>
        <v>20</v>
      </c>
      <c r="G105" s="848"/>
      <c r="H105" s="848">
        <v>5</v>
      </c>
      <c r="I105" s="88">
        <f t="shared" si="11"/>
        <v>33.333333333333329</v>
      </c>
      <c r="J105" s="848"/>
      <c r="K105" s="848">
        <v>5</v>
      </c>
      <c r="L105" s="88">
        <f t="shared" si="12"/>
        <v>33.333333333333329</v>
      </c>
      <c r="M105" s="848"/>
      <c r="N105" s="848">
        <v>0</v>
      </c>
      <c r="O105" s="88">
        <f t="shared" si="13"/>
        <v>0</v>
      </c>
      <c r="P105" s="848"/>
      <c r="Q105" s="848">
        <v>2</v>
      </c>
      <c r="R105" s="88">
        <f t="shared" si="14"/>
        <v>13.333333333333334</v>
      </c>
      <c r="S105" s="101"/>
    </row>
    <row r="106" spans="1:19" ht="11.15" customHeight="1">
      <c r="B106" s="103" t="str">
        <f t="shared" si="8"/>
        <v/>
      </c>
      <c r="C106" s="104" t="str">
        <f t="shared" si="9"/>
        <v/>
      </c>
      <c r="E106" s="848"/>
      <c r="F106" s="88" t="str">
        <f t="shared" si="10"/>
        <v/>
      </c>
      <c r="G106" s="848"/>
      <c r="H106" s="848"/>
      <c r="I106" s="88" t="str">
        <f t="shared" si="11"/>
        <v/>
      </c>
      <c r="J106" s="848"/>
      <c r="K106" s="848"/>
      <c r="L106" s="88" t="str">
        <f t="shared" si="12"/>
        <v/>
      </c>
      <c r="M106" s="848"/>
      <c r="N106" s="848"/>
      <c r="O106" s="88" t="str">
        <f t="shared" si="13"/>
        <v/>
      </c>
      <c r="P106" s="848"/>
      <c r="Q106" s="848"/>
      <c r="R106" s="88" t="str">
        <f t="shared" si="14"/>
        <v/>
      </c>
      <c r="S106" s="101"/>
    </row>
    <row r="107" spans="1:19">
      <c r="A107" s="81" t="s">
        <v>488</v>
      </c>
      <c r="B107" s="103">
        <f t="shared" si="8"/>
        <v>288</v>
      </c>
      <c r="C107" s="104">
        <f t="shared" si="9"/>
        <v>6.5246941549614856</v>
      </c>
      <c r="E107" s="848">
        <v>24</v>
      </c>
      <c r="F107" s="88">
        <f t="shared" si="10"/>
        <v>8.3333333333333321</v>
      </c>
      <c r="G107" s="848"/>
      <c r="H107" s="848">
        <v>94</v>
      </c>
      <c r="I107" s="88">
        <f t="shared" si="11"/>
        <v>32.638888888888893</v>
      </c>
      <c r="J107" s="848"/>
      <c r="K107" s="848">
        <v>16</v>
      </c>
      <c r="L107" s="88">
        <f t="shared" si="12"/>
        <v>5.5555555555555554</v>
      </c>
      <c r="M107" s="848"/>
      <c r="N107" s="848">
        <v>0</v>
      </c>
      <c r="O107" s="88">
        <f t="shared" si="13"/>
        <v>0</v>
      </c>
      <c r="P107" s="848"/>
      <c r="Q107" s="848">
        <v>154</v>
      </c>
      <c r="R107" s="88">
        <f t="shared" si="14"/>
        <v>53.472222222222221</v>
      </c>
      <c r="S107" s="101"/>
    </row>
    <row r="108" spans="1:19" ht="11.15" customHeight="1">
      <c r="B108" s="103" t="str">
        <f t="shared" si="8"/>
        <v/>
      </c>
      <c r="C108" s="104"/>
      <c r="E108" s="114"/>
      <c r="F108" s="88" t="str">
        <f t="shared" si="10"/>
        <v/>
      </c>
      <c r="G108" s="94"/>
      <c r="H108" s="114"/>
      <c r="I108" s="88" t="str">
        <f t="shared" si="11"/>
        <v/>
      </c>
      <c r="J108" s="101"/>
      <c r="K108" s="114"/>
      <c r="L108" s="88" t="str">
        <f t="shared" si="12"/>
        <v/>
      </c>
      <c r="M108" s="94"/>
      <c r="N108" s="114"/>
      <c r="O108" s="88" t="str">
        <f t="shared" si="13"/>
        <v/>
      </c>
      <c r="P108" s="101"/>
      <c r="Q108" s="114"/>
      <c r="R108" s="88" t="str">
        <f t="shared" si="14"/>
        <v/>
      </c>
      <c r="S108" s="101"/>
    </row>
    <row r="109" spans="1:19" ht="13">
      <c r="A109" s="47" t="s">
        <v>410</v>
      </c>
      <c r="B109" s="103">
        <f t="shared" si="8"/>
        <v>1083</v>
      </c>
      <c r="C109" s="104">
        <f t="shared" si="9"/>
        <v>24.535568645219755</v>
      </c>
      <c r="E109" s="114">
        <f>SUM(E110:E115)</f>
        <v>24</v>
      </c>
      <c r="F109" s="88">
        <f t="shared" si="10"/>
        <v>2.21606648199446</v>
      </c>
      <c r="G109" s="94"/>
      <c r="H109" s="114">
        <f>SUM(H110:H115)</f>
        <v>399</v>
      </c>
      <c r="I109" s="88">
        <f t="shared" si="11"/>
        <v>36.84210526315789</v>
      </c>
      <c r="J109" s="101"/>
      <c r="K109" s="114">
        <f>SUM(K110:K115)</f>
        <v>355</v>
      </c>
      <c r="L109" s="88">
        <f t="shared" si="12"/>
        <v>32.779316712834714</v>
      </c>
      <c r="M109" s="94"/>
      <c r="N109" s="114">
        <f>SUM(N110:N115)</f>
        <v>15</v>
      </c>
      <c r="O109" s="88">
        <f t="shared" si="13"/>
        <v>1.3850415512465373</v>
      </c>
      <c r="P109" s="101"/>
      <c r="Q109" s="114">
        <f>SUM(Q110:Q115)</f>
        <v>290</v>
      </c>
      <c r="R109" s="88">
        <f t="shared" si="14"/>
        <v>26.777469990766388</v>
      </c>
      <c r="S109" s="101"/>
    </row>
    <row r="110" spans="1:19">
      <c r="A110" s="81" t="s">
        <v>411</v>
      </c>
      <c r="B110" s="103">
        <f t="shared" si="8"/>
        <v>268</v>
      </c>
      <c r="C110" s="104">
        <f t="shared" si="9"/>
        <v>6.071590394200272</v>
      </c>
      <c r="E110" s="848">
        <v>10</v>
      </c>
      <c r="F110" s="88">
        <f t="shared" si="10"/>
        <v>3.7313432835820892</v>
      </c>
      <c r="G110" s="848"/>
      <c r="H110" s="848">
        <v>106</v>
      </c>
      <c r="I110" s="88">
        <f t="shared" si="11"/>
        <v>39.552238805970148</v>
      </c>
      <c r="J110" s="848"/>
      <c r="K110" s="848">
        <v>79</v>
      </c>
      <c r="L110" s="88">
        <f t="shared" si="12"/>
        <v>29.477611940298509</v>
      </c>
      <c r="M110" s="848"/>
      <c r="N110" s="848">
        <v>3</v>
      </c>
      <c r="O110" s="88">
        <f t="shared" si="13"/>
        <v>1.1194029850746268</v>
      </c>
      <c r="P110" s="848"/>
      <c r="Q110" s="848">
        <v>70</v>
      </c>
      <c r="R110" s="88">
        <f t="shared" si="14"/>
        <v>26.119402985074625</v>
      </c>
      <c r="S110" s="101"/>
    </row>
    <row r="111" spans="1:19">
      <c r="A111" s="81" t="s">
        <v>412</v>
      </c>
      <c r="B111" s="103">
        <f t="shared" si="8"/>
        <v>259</v>
      </c>
      <c r="C111" s="104">
        <f>IF(A111&lt;&gt;0,B111/$B$11*100,"")</f>
        <v>5.8676937018577258</v>
      </c>
      <c r="E111" s="848">
        <v>5</v>
      </c>
      <c r="F111" s="88">
        <f t="shared" si="10"/>
        <v>1.9305019305019304</v>
      </c>
      <c r="G111" s="848"/>
      <c r="H111" s="848">
        <v>104</v>
      </c>
      <c r="I111" s="88">
        <f t="shared" si="11"/>
        <v>40.154440154440152</v>
      </c>
      <c r="J111" s="848"/>
      <c r="K111" s="848">
        <v>100</v>
      </c>
      <c r="L111" s="88">
        <f t="shared" si="12"/>
        <v>38.610038610038607</v>
      </c>
      <c r="M111" s="848"/>
      <c r="N111" s="848">
        <v>3</v>
      </c>
      <c r="O111" s="88">
        <f t="shared" si="13"/>
        <v>1.1583011583011582</v>
      </c>
      <c r="P111" s="848"/>
      <c r="Q111" s="848">
        <v>47</v>
      </c>
      <c r="R111" s="88">
        <f t="shared" si="14"/>
        <v>18.146718146718147</v>
      </c>
      <c r="S111" s="101"/>
    </row>
    <row r="112" spans="1:19">
      <c r="A112" s="81" t="s">
        <v>413</v>
      </c>
      <c r="B112" s="103">
        <f t="shared" si="8"/>
        <v>225</v>
      </c>
      <c r="C112" s="104">
        <f t="shared" si="9"/>
        <v>5.0974173085636609</v>
      </c>
      <c r="E112" s="848">
        <v>2</v>
      </c>
      <c r="F112" s="88">
        <f t="shared" si="10"/>
        <v>0.88888888888888884</v>
      </c>
      <c r="G112" s="848"/>
      <c r="H112" s="848">
        <v>63</v>
      </c>
      <c r="I112" s="88">
        <f t="shared" si="11"/>
        <v>28.000000000000004</v>
      </c>
      <c r="J112" s="848"/>
      <c r="K112" s="848">
        <v>54</v>
      </c>
      <c r="L112" s="88">
        <f t="shared" si="12"/>
        <v>24</v>
      </c>
      <c r="M112" s="848"/>
      <c r="N112" s="848">
        <v>5</v>
      </c>
      <c r="O112" s="88">
        <f t="shared" si="13"/>
        <v>2.2222222222222223</v>
      </c>
      <c r="P112" s="848"/>
      <c r="Q112" s="848">
        <v>101</v>
      </c>
      <c r="R112" s="88">
        <f t="shared" si="14"/>
        <v>44.888888888888886</v>
      </c>
      <c r="S112" s="101"/>
    </row>
    <row r="113" spans="1:19">
      <c r="A113" s="33" t="s">
        <v>414</v>
      </c>
      <c r="B113" s="103">
        <f t="shared" si="8"/>
        <v>146</v>
      </c>
      <c r="C113" s="104">
        <f t="shared" si="9"/>
        <v>3.3076574535568644</v>
      </c>
      <c r="E113" s="848">
        <v>1</v>
      </c>
      <c r="F113" s="88">
        <f t="shared" si="10"/>
        <v>0.68493150684931503</v>
      </c>
      <c r="G113" s="848"/>
      <c r="H113" s="848">
        <v>59</v>
      </c>
      <c r="I113" s="88">
        <f t="shared" si="11"/>
        <v>40.410958904109592</v>
      </c>
      <c r="J113" s="848"/>
      <c r="K113" s="848">
        <v>58</v>
      </c>
      <c r="L113" s="88">
        <f t="shared" si="12"/>
        <v>39.726027397260275</v>
      </c>
      <c r="M113" s="848"/>
      <c r="N113" s="848">
        <v>1</v>
      </c>
      <c r="O113" s="88">
        <f t="shared" si="13"/>
        <v>0.68493150684931503</v>
      </c>
      <c r="P113" s="848"/>
      <c r="Q113" s="848">
        <v>27</v>
      </c>
      <c r="R113" s="88">
        <f t="shared" si="14"/>
        <v>18.493150684931507</v>
      </c>
    </row>
    <row r="114" spans="1:19">
      <c r="A114" s="81" t="s">
        <v>415</v>
      </c>
      <c r="B114" s="103">
        <f>IF($A114&lt;&gt;"",E114+H114+K114+N114+Q114,"")</f>
        <v>114</v>
      </c>
      <c r="C114" s="104">
        <f>IF(A114&lt;&gt;0,B114/$B$11*100,"")</f>
        <v>2.582691436338922</v>
      </c>
      <c r="E114" s="848">
        <v>5</v>
      </c>
      <c r="F114" s="88">
        <f>IF($A114&lt;&gt;0,E114/$B114*100,"")</f>
        <v>4.3859649122807012</v>
      </c>
      <c r="G114" s="848"/>
      <c r="H114" s="848">
        <v>49</v>
      </c>
      <c r="I114" s="88">
        <f>IF($A114&lt;&gt;0,H114/$B114*100,"")</f>
        <v>42.982456140350877</v>
      </c>
      <c r="J114" s="848"/>
      <c r="K114" s="848">
        <v>45</v>
      </c>
      <c r="L114" s="88">
        <f>IF($A114&lt;&gt;0,K114/$B114*100,"")</f>
        <v>39.473684210526315</v>
      </c>
      <c r="M114" s="848"/>
      <c r="N114" s="848">
        <v>1</v>
      </c>
      <c r="O114" s="88">
        <f>IF($A114&lt;&gt;0,N114/$B114*100,"")</f>
        <v>0.8771929824561403</v>
      </c>
      <c r="P114" s="848"/>
      <c r="Q114" s="848">
        <v>14</v>
      </c>
      <c r="R114" s="88">
        <f>IF($A114&lt;&gt;"",Q114/$B114*100,"")</f>
        <v>12.280701754385964</v>
      </c>
    </row>
    <row r="115" spans="1:19">
      <c r="A115" s="81" t="s">
        <v>1535</v>
      </c>
      <c r="B115" s="103">
        <f t="shared" si="8"/>
        <v>71</v>
      </c>
      <c r="C115" s="104">
        <f t="shared" si="9"/>
        <v>1.6085183507023106</v>
      </c>
      <c r="E115" s="848">
        <v>1</v>
      </c>
      <c r="F115" s="88">
        <f t="shared" si="10"/>
        <v>1.4084507042253522</v>
      </c>
      <c r="G115" s="848"/>
      <c r="H115" s="848">
        <v>18</v>
      </c>
      <c r="I115" s="88">
        <f t="shared" si="11"/>
        <v>25.352112676056336</v>
      </c>
      <c r="J115" s="848"/>
      <c r="K115" s="848">
        <v>19</v>
      </c>
      <c r="L115" s="88">
        <f t="shared" si="12"/>
        <v>26.760563380281688</v>
      </c>
      <c r="M115" s="848"/>
      <c r="N115" s="848">
        <v>2</v>
      </c>
      <c r="O115" s="88">
        <f t="shared" si="13"/>
        <v>2.8169014084507045</v>
      </c>
      <c r="P115" s="848"/>
      <c r="Q115" s="848">
        <v>31</v>
      </c>
      <c r="R115" s="88">
        <f t="shared" si="14"/>
        <v>43.661971830985912</v>
      </c>
    </row>
    <row r="116" spans="1:19" ht="9.75" customHeight="1" thickBot="1">
      <c r="B116" s="103"/>
      <c r="C116" s="104"/>
      <c r="E116" s="105"/>
      <c r="F116" s="88"/>
      <c r="H116" s="105"/>
      <c r="I116" s="88"/>
      <c r="J116" s="88"/>
      <c r="K116" s="105"/>
      <c r="L116" s="88"/>
      <c r="N116" s="105"/>
      <c r="O116" s="88"/>
      <c r="P116" s="88"/>
      <c r="Q116" s="105"/>
      <c r="R116" s="88"/>
      <c r="S116" s="88"/>
    </row>
    <row r="117" spans="1:19" ht="8.25" customHeight="1">
      <c r="A117" s="83"/>
      <c r="B117" s="828"/>
      <c r="C117" s="106"/>
      <c r="D117" s="83"/>
      <c r="E117" s="107"/>
      <c r="F117" s="84"/>
      <c r="G117" s="83"/>
      <c r="H117" s="107"/>
      <c r="I117" s="84"/>
      <c r="J117" s="84"/>
      <c r="K117" s="107"/>
      <c r="L117" s="84"/>
      <c r="M117" s="83"/>
      <c r="N117" s="107"/>
      <c r="O117" s="84"/>
      <c r="P117" s="84"/>
      <c r="Q117" s="107"/>
      <c r="R117" s="84"/>
      <c r="S117" s="84"/>
    </row>
    <row r="118" spans="1:19">
      <c r="A118" s="96" t="s">
        <v>489</v>
      </c>
      <c r="B118" s="831"/>
      <c r="C118" s="108"/>
      <c r="D118" s="96"/>
      <c r="E118" s="95"/>
      <c r="F118" s="108"/>
      <c r="G118" s="96"/>
      <c r="H118" s="95"/>
      <c r="I118" s="108"/>
      <c r="J118" s="108"/>
      <c r="K118" s="95"/>
      <c r="L118" s="108"/>
      <c r="M118" s="96"/>
      <c r="N118" s="95"/>
      <c r="O118" s="108"/>
      <c r="P118" s="108"/>
      <c r="Q118" s="95"/>
      <c r="R118" s="101"/>
      <c r="S118" s="101"/>
    </row>
    <row r="119" spans="1:19" ht="11.25" customHeight="1">
      <c r="A119" s="96" t="s">
        <v>490</v>
      </c>
      <c r="B119" s="831"/>
      <c r="C119" s="108"/>
      <c r="D119" s="96"/>
      <c r="E119" s="95"/>
      <c r="F119" s="108"/>
      <c r="G119" s="96"/>
      <c r="H119" s="95"/>
      <c r="I119" s="108"/>
      <c r="J119" s="108"/>
      <c r="K119" s="95"/>
      <c r="L119" s="108"/>
      <c r="M119" s="96"/>
      <c r="N119" s="95"/>
      <c r="O119" s="108"/>
      <c r="P119" s="108"/>
      <c r="Q119" s="95"/>
      <c r="R119" s="101"/>
    </row>
    <row r="120" spans="1:19" ht="6" customHeight="1">
      <c r="A120" s="96"/>
      <c r="B120" s="831"/>
      <c r="C120" s="108"/>
      <c r="D120" s="96"/>
      <c r="E120" s="95"/>
      <c r="F120" s="108"/>
      <c r="G120" s="96"/>
      <c r="H120" s="95"/>
      <c r="I120" s="108"/>
      <c r="J120" s="108"/>
      <c r="K120" s="95"/>
      <c r="L120" s="108"/>
      <c r="M120" s="96"/>
      <c r="N120" s="95"/>
      <c r="O120" s="108"/>
      <c r="P120" s="108"/>
      <c r="Q120" s="95"/>
    </row>
    <row r="121" spans="1:19">
      <c r="A121" s="49" t="s">
        <v>475</v>
      </c>
      <c r="B121" s="831"/>
      <c r="C121" s="108"/>
      <c r="D121" s="96"/>
      <c r="E121" s="95"/>
      <c r="F121" s="108"/>
      <c r="G121" s="96"/>
      <c r="H121" s="95"/>
      <c r="I121" s="108"/>
      <c r="J121" s="108"/>
      <c r="K121" s="95"/>
      <c r="L121" s="108"/>
      <c r="M121" s="96"/>
      <c r="N121" s="95"/>
      <c r="O121" s="108"/>
      <c r="P121" s="108"/>
      <c r="Q121" s="95"/>
    </row>
    <row r="122" spans="1:19" ht="13.5" customHeight="1">
      <c r="A122" s="49" t="s">
        <v>491</v>
      </c>
      <c r="B122" s="831"/>
      <c r="C122" s="108"/>
      <c r="D122" s="96"/>
      <c r="E122" s="95"/>
      <c r="F122" s="108"/>
      <c r="G122" s="96"/>
      <c r="H122" s="95"/>
      <c r="I122" s="108"/>
      <c r="J122" s="108"/>
      <c r="K122" s="95"/>
      <c r="L122" s="108"/>
      <c r="M122" s="96"/>
      <c r="N122" s="95"/>
      <c r="O122" s="108"/>
      <c r="P122" s="108"/>
      <c r="Q122" s="95"/>
    </row>
    <row r="123" spans="1:19">
      <c r="B123" s="103"/>
      <c r="C123" s="104"/>
      <c r="D123" s="90"/>
      <c r="E123" s="115"/>
      <c r="F123" s="104"/>
      <c r="G123" s="90"/>
      <c r="H123" s="115"/>
      <c r="I123" s="104"/>
      <c r="J123" s="104"/>
      <c r="K123" s="115"/>
      <c r="L123" s="104"/>
      <c r="M123" s="90"/>
      <c r="N123" s="115"/>
      <c r="O123" s="90"/>
      <c r="P123" s="90"/>
      <c r="Q123" s="115"/>
    </row>
    <row r="124" spans="1:19">
      <c r="A124" s="81" t="s">
        <v>476</v>
      </c>
    </row>
    <row r="125" spans="1:19">
      <c r="A125" s="81" t="s">
        <v>456</v>
      </c>
    </row>
  </sheetData>
  <mergeCells count="6">
    <mergeCell ref="Q7:R7"/>
    <mergeCell ref="B7:C7"/>
    <mergeCell ref="E7:F7"/>
    <mergeCell ref="H7:I7"/>
    <mergeCell ref="K7:L7"/>
    <mergeCell ref="N7:O7"/>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249977111117893"/>
  </sheetPr>
  <dimension ref="A1:T203"/>
  <sheetViews>
    <sheetView showZeros="0" topLeftCell="A34" workbookViewId="0">
      <selection activeCell="A61" sqref="A61"/>
    </sheetView>
  </sheetViews>
  <sheetFormatPr baseColWidth="10" defaultColWidth="9.1796875" defaultRowHeight="12.5"/>
  <cols>
    <col min="1" max="1" width="35.1796875" style="81" customWidth="1"/>
    <col min="2" max="2" width="8.1796875" style="103" customWidth="1"/>
    <col min="3" max="3" width="8" style="88" customWidth="1"/>
    <col min="4" max="4" width="2.453125" style="81" customWidth="1"/>
    <col min="5" max="5" width="8.1796875" style="105" customWidth="1"/>
    <col min="6" max="6" width="8.1796875" style="88" customWidth="1"/>
    <col min="7" max="7" width="2.54296875" style="81" customWidth="1"/>
    <col min="8" max="8" width="8.1796875" style="105" customWidth="1"/>
    <col min="9" max="9" width="8.1796875" style="88" customWidth="1"/>
    <col min="10" max="10" width="2.453125" style="88" customWidth="1"/>
    <col min="11" max="11" width="7.54296875" style="105" customWidth="1"/>
    <col min="12" max="12" width="7.81640625" style="88" customWidth="1"/>
    <col min="13" max="13" width="2.81640625" style="81" customWidth="1"/>
    <col min="14" max="14" width="7.81640625" style="105" customWidth="1"/>
    <col min="15" max="15" width="8" style="81" customWidth="1"/>
    <col min="16" max="16" width="2.81640625" style="81" customWidth="1"/>
    <col min="17" max="17" width="7.81640625" style="105" customWidth="1"/>
    <col min="18" max="18" width="7.81640625" style="81" customWidth="1"/>
    <col min="19" max="19" width="2.81640625" style="81" customWidth="1"/>
    <col min="20" max="20" width="3.81640625" style="81" customWidth="1"/>
    <col min="21" max="256" width="9.1796875" style="81"/>
    <col min="257" max="257" width="35.1796875" style="81" customWidth="1"/>
    <col min="258" max="258" width="8.1796875" style="81" customWidth="1"/>
    <col min="259" max="259" width="8" style="81" customWidth="1"/>
    <col min="260" max="260" width="2.453125" style="81" customWidth="1"/>
    <col min="261" max="262" width="8.1796875" style="81" customWidth="1"/>
    <col min="263" max="263" width="2.54296875" style="81" customWidth="1"/>
    <col min="264" max="265" width="8.1796875" style="81" customWidth="1"/>
    <col min="266" max="266" width="2.453125" style="81" customWidth="1"/>
    <col min="267" max="267" width="7.54296875" style="81" customWidth="1"/>
    <col min="268" max="268" width="7.81640625" style="81" customWidth="1"/>
    <col min="269" max="269" width="2.81640625" style="81" customWidth="1"/>
    <col min="270" max="270" width="7.81640625" style="81" customWidth="1"/>
    <col min="271" max="271" width="8" style="81" customWidth="1"/>
    <col min="272" max="272" width="2.81640625" style="81" customWidth="1"/>
    <col min="273" max="274" width="7.81640625" style="81" customWidth="1"/>
    <col min="275" max="275" width="2.81640625" style="81" customWidth="1"/>
    <col min="276" max="276" width="3.81640625" style="81" customWidth="1"/>
    <col min="277" max="512" width="9.1796875" style="81"/>
    <col min="513" max="513" width="35.1796875" style="81" customWidth="1"/>
    <col min="514" max="514" width="8.1796875" style="81" customWidth="1"/>
    <col min="515" max="515" width="8" style="81" customWidth="1"/>
    <col min="516" max="516" width="2.453125" style="81" customWidth="1"/>
    <col min="517" max="518" width="8.1796875" style="81" customWidth="1"/>
    <col min="519" max="519" width="2.54296875" style="81" customWidth="1"/>
    <col min="520" max="521" width="8.1796875" style="81" customWidth="1"/>
    <col min="522" max="522" width="2.453125" style="81" customWidth="1"/>
    <col min="523" max="523" width="7.54296875" style="81" customWidth="1"/>
    <col min="524" max="524" width="7.81640625" style="81" customWidth="1"/>
    <col min="525" max="525" width="2.81640625" style="81" customWidth="1"/>
    <col min="526" max="526" width="7.81640625" style="81" customWidth="1"/>
    <col min="527" max="527" width="8" style="81" customWidth="1"/>
    <col min="528" max="528" width="2.81640625" style="81" customWidth="1"/>
    <col min="529" max="530" width="7.81640625" style="81" customWidth="1"/>
    <col min="531" max="531" width="2.81640625" style="81" customWidth="1"/>
    <col min="532" max="532" width="3.81640625" style="81" customWidth="1"/>
    <col min="533" max="768" width="9.1796875" style="81"/>
    <col min="769" max="769" width="35.1796875" style="81" customWidth="1"/>
    <col min="770" max="770" width="8.1796875" style="81" customWidth="1"/>
    <col min="771" max="771" width="8" style="81" customWidth="1"/>
    <col min="772" max="772" width="2.453125" style="81" customWidth="1"/>
    <col min="773" max="774" width="8.1796875" style="81" customWidth="1"/>
    <col min="775" max="775" width="2.54296875" style="81" customWidth="1"/>
    <col min="776" max="777" width="8.1796875" style="81" customWidth="1"/>
    <col min="778" max="778" width="2.453125" style="81" customWidth="1"/>
    <col min="779" max="779" width="7.54296875" style="81" customWidth="1"/>
    <col min="780" max="780" width="7.81640625" style="81" customWidth="1"/>
    <col min="781" max="781" width="2.81640625" style="81" customWidth="1"/>
    <col min="782" max="782" width="7.81640625" style="81" customWidth="1"/>
    <col min="783" max="783" width="8" style="81" customWidth="1"/>
    <col min="784" max="784" width="2.81640625" style="81" customWidth="1"/>
    <col min="785" max="786" width="7.81640625" style="81" customWidth="1"/>
    <col min="787" max="787" width="2.81640625" style="81" customWidth="1"/>
    <col min="788" max="788" width="3.81640625" style="81" customWidth="1"/>
    <col min="789" max="1024" width="9.1796875" style="81"/>
    <col min="1025" max="1025" width="35.1796875" style="81" customWidth="1"/>
    <col min="1026" max="1026" width="8.1796875" style="81" customWidth="1"/>
    <col min="1027" max="1027" width="8" style="81" customWidth="1"/>
    <col min="1028" max="1028" width="2.453125" style="81" customWidth="1"/>
    <col min="1029" max="1030" width="8.1796875" style="81" customWidth="1"/>
    <col min="1031" max="1031" width="2.54296875" style="81" customWidth="1"/>
    <col min="1032" max="1033" width="8.1796875" style="81" customWidth="1"/>
    <col min="1034" max="1034" width="2.453125" style="81" customWidth="1"/>
    <col min="1035" max="1035" width="7.54296875" style="81" customWidth="1"/>
    <col min="1036" max="1036" width="7.81640625" style="81" customWidth="1"/>
    <col min="1037" max="1037" width="2.81640625" style="81" customWidth="1"/>
    <col min="1038" max="1038" width="7.81640625" style="81" customWidth="1"/>
    <col min="1039" max="1039" width="8" style="81" customWidth="1"/>
    <col min="1040" max="1040" width="2.81640625" style="81" customWidth="1"/>
    <col min="1041" max="1042" width="7.81640625" style="81" customWidth="1"/>
    <col min="1043" max="1043" width="2.81640625" style="81" customWidth="1"/>
    <col min="1044" max="1044" width="3.81640625" style="81" customWidth="1"/>
    <col min="1045" max="1280" width="9.1796875" style="81"/>
    <col min="1281" max="1281" width="35.1796875" style="81" customWidth="1"/>
    <col min="1282" max="1282" width="8.1796875" style="81" customWidth="1"/>
    <col min="1283" max="1283" width="8" style="81" customWidth="1"/>
    <col min="1284" max="1284" width="2.453125" style="81" customWidth="1"/>
    <col min="1285" max="1286" width="8.1796875" style="81" customWidth="1"/>
    <col min="1287" max="1287" width="2.54296875" style="81" customWidth="1"/>
    <col min="1288" max="1289" width="8.1796875" style="81" customWidth="1"/>
    <col min="1290" max="1290" width="2.453125" style="81" customWidth="1"/>
    <col min="1291" max="1291" width="7.54296875" style="81" customWidth="1"/>
    <col min="1292" max="1292" width="7.81640625" style="81" customWidth="1"/>
    <col min="1293" max="1293" width="2.81640625" style="81" customWidth="1"/>
    <col min="1294" max="1294" width="7.81640625" style="81" customWidth="1"/>
    <col min="1295" max="1295" width="8" style="81" customWidth="1"/>
    <col min="1296" max="1296" width="2.81640625" style="81" customWidth="1"/>
    <col min="1297" max="1298" width="7.81640625" style="81" customWidth="1"/>
    <col min="1299" max="1299" width="2.81640625" style="81" customWidth="1"/>
    <col min="1300" max="1300" width="3.81640625" style="81" customWidth="1"/>
    <col min="1301" max="1536" width="9.1796875" style="81"/>
    <col min="1537" max="1537" width="35.1796875" style="81" customWidth="1"/>
    <col min="1538" max="1538" width="8.1796875" style="81" customWidth="1"/>
    <col min="1539" max="1539" width="8" style="81" customWidth="1"/>
    <col min="1540" max="1540" width="2.453125" style="81" customWidth="1"/>
    <col min="1541" max="1542" width="8.1796875" style="81" customWidth="1"/>
    <col min="1543" max="1543" width="2.54296875" style="81" customWidth="1"/>
    <col min="1544" max="1545" width="8.1796875" style="81" customWidth="1"/>
    <col min="1546" max="1546" width="2.453125" style="81" customWidth="1"/>
    <col min="1547" max="1547" width="7.54296875" style="81" customWidth="1"/>
    <col min="1548" max="1548" width="7.81640625" style="81" customWidth="1"/>
    <col min="1549" max="1549" width="2.81640625" style="81" customWidth="1"/>
    <col min="1550" max="1550" width="7.81640625" style="81" customWidth="1"/>
    <col min="1551" max="1551" width="8" style="81" customWidth="1"/>
    <col min="1552" max="1552" width="2.81640625" style="81" customWidth="1"/>
    <col min="1553" max="1554" width="7.81640625" style="81" customWidth="1"/>
    <col min="1555" max="1555" width="2.81640625" style="81" customWidth="1"/>
    <col min="1556" max="1556" width="3.81640625" style="81" customWidth="1"/>
    <col min="1557" max="1792" width="9.1796875" style="81"/>
    <col min="1793" max="1793" width="35.1796875" style="81" customWidth="1"/>
    <col min="1794" max="1794" width="8.1796875" style="81" customWidth="1"/>
    <col min="1795" max="1795" width="8" style="81" customWidth="1"/>
    <col min="1796" max="1796" width="2.453125" style="81" customWidth="1"/>
    <col min="1797" max="1798" width="8.1796875" style="81" customWidth="1"/>
    <col min="1799" max="1799" width="2.54296875" style="81" customWidth="1"/>
    <col min="1800" max="1801" width="8.1796875" style="81" customWidth="1"/>
    <col min="1802" max="1802" width="2.453125" style="81" customWidth="1"/>
    <col min="1803" max="1803" width="7.54296875" style="81" customWidth="1"/>
    <col min="1804" max="1804" width="7.81640625" style="81" customWidth="1"/>
    <col min="1805" max="1805" width="2.81640625" style="81" customWidth="1"/>
    <col min="1806" max="1806" width="7.81640625" style="81" customWidth="1"/>
    <col min="1807" max="1807" width="8" style="81" customWidth="1"/>
    <col min="1808" max="1808" width="2.81640625" style="81" customWidth="1"/>
    <col min="1809" max="1810" width="7.81640625" style="81" customWidth="1"/>
    <col min="1811" max="1811" width="2.81640625" style="81" customWidth="1"/>
    <col min="1812" max="1812" width="3.81640625" style="81" customWidth="1"/>
    <col min="1813" max="2048" width="9.1796875" style="81"/>
    <col min="2049" max="2049" width="35.1796875" style="81" customWidth="1"/>
    <col min="2050" max="2050" width="8.1796875" style="81" customWidth="1"/>
    <col min="2051" max="2051" width="8" style="81" customWidth="1"/>
    <col min="2052" max="2052" width="2.453125" style="81" customWidth="1"/>
    <col min="2053" max="2054" width="8.1796875" style="81" customWidth="1"/>
    <col min="2055" max="2055" width="2.54296875" style="81" customWidth="1"/>
    <col min="2056" max="2057" width="8.1796875" style="81" customWidth="1"/>
    <col min="2058" max="2058" width="2.453125" style="81" customWidth="1"/>
    <col min="2059" max="2059" width="7.54296875" style="81" customWidth="1"/>
    <col min="2060" max="2060" width="7.81640625" style="81" customWidth="1"/>
    <col min="2061" max="2061" width="2.81640625" style="81" customWidth="1"/>
    <col min="2062" max="2062" width="7.81640625" style="81" customWidth="1"/>
    <col min="2063" max="2063" width="8" style="81" customWidth="1"/>
    <col min="2064" max="2064" width="2.81640625" style="81" customWidth="1"/>
    <col min="2065" max="2066" width="7.81640625" style="81" customWidth="1"/>
    <col min="2067" max="2067" width="2.81640625" style="81" customWidth="1"/>
    <col min="2068" max="2068" width="3.81640625" style="81" customWidth="1"/>
    <col min="2069" max="2304" width="9.1796875" style="81"/>
    <col min="2305" max="2305" width="35.1796875" style="81" customWidth="1"/>
    <col min="2306" max="2306" width="8.1796875" style="81" customWidth="1"/>
    <col min="2307" max="2307" width="8" style="81" customWidth="1"/>
    <col min="2308" max="2308" width="2.453125" style="81" customWidth="1"/>
    <col min="2309" max="2310" width="8.1796875" style="81" customWidth="1"/>
    <col min="2311" max="2311" width="2.54296875" style="81" customWidth="1"/>
    <col min="2312" max="2313" width="8.1796875" style="81" customWidth="1"/>
    <col min="2314" max="2314" width="2.453125" style="81" customWidth="1"/>
    <col min="2315" max="2315" width="7.54296875" style="81" customWidth="1"/>
    <col min="2316" max="2316" width="7.81640625" style="81" customWidth="1"/>
    <col min="2317" max="2317" width="2.81640625" style="81" customWidth="1"/>
    <col min="2318" max="2318" width="7.81640625" style="81" customWidth="1"/>
    <col min="2319" max="2319" width="8" style="81" customWidth="1"/>
    <col min="2320" max="2320" width="2.81640625" style="81" customWidth="1"/>
    <col min="2321" max="2322" width="7.81640625" style="81" customWidth="1"/>
    <col min="2323" max="2323" width="2.81640625" style="81" customWidth="1"/>
    <col min="2324" max="2324" width="3.81640625" style="81" customWidth="1"/>
    <col min="2325" max="2560" width="9.1796875" style="81"/>
    <col min="2561" max="2561" width="35.1796875" style="81" customWidth="1"/>
    <col min="2562" max="2562" width="8.1796875" style="81" customWidth="1"/>
    <col min="2563" max="2563" width="8" style="81" customWidth="1"/>
    <col min="2564" max="2564" width="2.453125" style="81" customWidth="1"/>
    <col min="2565" max="2566" width="8.1796875" style="81" customWidth="1"/>
    <col min="2567" max="2567" width="2.54296875" style="81" customWidth="1"/>
    <col min="2568" max="2569" width="8.1796875" style="81" customWidth="1"/>
    <col min="2570" max="2570" width="2.453125" style="81" customWidth="1"/>
    <col min="2571" max="2571" width="7.54296875" style="81" customWidth="1"/>
    <col min="2572" max="2572" width="7.81640625" style="81" customWidth="1"/>
    <col min="2573" max="2573" width="2.81640625" style="81" customWidth="1"/>
    <col min="2574" max="2574" width="7.81640625" style="81" customWidth="1"/>
    <col min="2575" max="2575" width="8" style="81" customWidth="1"/>
    <col min="2576" max="2576" width="2.81640625" style="81" customWidth="1"/>
    <col min="2577" max="2578" width="7.81640625" style="81" customWidth="1"/>
    <col min="2579" max="2579" width="2.81640625" style="81" customWidth="1"/>
    <col min="2580" max="2580" width="3.81640625" style="81" customWidth="1"/>
    <col min="2581" max="2816" width="9.1796875" style="81"/>
    <col min="2817" max="2817" width="35.1796875" style="81" customWidth="1"/>
    <col min="2818" max="2818" width="8.1796875" style="81" customWidth="1"/>
    <col min="2819" max="2819" width="8" style="81" customWidth="1"/>
    <col min="2820" max="2820" width="2.453125" style="81" customWidth="1"/>
    <col min="2821" max="2822" width="8.1796875" style="81" customWidth="1"/>
    <col min="2823" max="2823" width="2.54296875" style="81" customWidth="1"/>
    <col min="2824" max="2825" width="8.1796875" style="81" customWidth="1"/>
    <col min="2826" max="2826" width="2.453125" style="81" customWidth="1"/>
    <col min="2827" max="2827" width="7.54296875" style="81" customWidth="1"/>
    <col min="2828" max="2828" width="7.81640625" style="81" customWidth="1"/>
    <col min="2829" max="2829" width="2.81640625" style="81" customWidth="1"/>
    <col min="2830" max="2830" width="7.81640625" style="81" customWidth="1"/>
    <col min="2831" max="2831" width="8" style="81" customWidth="1"/>
    <col min="2832" max="2832" width="2.81640625" style="81" customWidth="1"/>
    <col min="2833" max="2834" width="7.81640625" style="81" customWidth="1"/>
    <col min="2835" max="2835" width="2.81640625" style="81" customWidth="1"/>
    <col min="2836" max="2836" width="3.81640625" style="81" customWidth="1"/>
    <col min="2837" max="3072" width="9.1796875" style="81"/>
    <col min="3073" max="3073" width="35.1796875" style="81" customWidth="1"/>
    <col min="3074" max="3074" width="8.1796875" style="81" customWidth="1"/>
    <col min="3075" max="3075" width="8" style="81" customWidth="1"/>
    <col min="3076" max="3076" width="2.453125" style="81" customWidth="1"/>
    <col min="3077" max="3078" width="8.1796875" style="81" customWidth="1"/>
    <col min="3079" max="3079" width="2.54296875" style="81" customWidth="1"/>
    <col min="3080" max="3081" width="8.1796875" style="81" customWidth="1"/>
    <col min="3082" max="3082" width="2.453125" style="81" customWidth="1"/>
    <col min="3083" max="3083" width="7.54296875" style="81" customWidth="1"/>
    <col min="3084" max="3084" width="7.81640625" style="81" customWidth="1"/>
    <col min="3085" max="3085" width="2.81640625" style="81" customWidth="1"/>
    <col min="3086" max="3086" width="7.81640625" style="81" customWidth="1"/>
    <col min="3087" max="3087" width="8" style="81" customWidth="1"/>
    <col min="3088" max="3088" width="2.81640625" style="81" customWidth="1"/>
    <col min="3089" max="3090" width="7.81640625" style="81" customWidth="1"/>
    <col min="3091" max="3091" width="2.81640625" style="81" customWidth="1"/>
    <col min="3092" max="3092" width="3.81640625" style="81" customWidth="1"/>
    <col min="3093" max="3328" width="9.1796875" style="81"/>
    <col min="3329" max="3329" width="35.1796875" style="81" customWidth="1"/>
    <col min="3330" max="3330" width="8.1796875" style="81" customWidth="1"/>
    <col min="3331" max="3331" width="8" style="81" customWidth="1"/>
    <col min="3332" max="3332" width="2.453125" style="81" customWidth="1"/>
    <col min="3333" max="3334" width="8.1796875" style="81" customWidth="1"/>
    <col min="3335" max="3335" width="2.54296875" style="81" customWidth="1"/>
    <col min="3336" max="3337" width="8.1796875" style="81" customWidth="1"/>
    <col min="3338" max="3338" width="2.453125" style="81" customWidth="1"/>
    <col min="3339" max="3339" width="7.54296875" style="81" customWidth="1"/>
    <col min="3340" max="3340" width="7.81640625" style="81" customWidth="1"/>
    <col min="3341" max="3341" width="2.81640625" style="81" customWidth="1"/>
    <col min="3342" max="3342" width="7.81640625" style="81" customWidth="1"/>
    <col min="3343" max="3343" width="8" style="81" customWidth="1"/>
    <col min="3344" max="3344" width="2.81640625" style="81" customWidth="1"/>
    <col min="3345" max="3346" width="7.81640625" style="81" customWidth="1"/>
    <col min="3347" max="3347" width="2.81640625" style="81" customWidth="1"/>
    <col min="3348" max="3348" width="3.81640625" style="81" customWidth="1"/>
    <col min="3349" max="3584" width="9.1796875" style="81"/>
    <col min="3585" max="3585" width="35.1796875" style="81" customWidth="1"/>
    <col min="3586" max="3586" width="8.1796875" style="81" customWidth="1"/>
    <col min="3587" max="3587" width="8" style="81" customWidth="1"/>
    <col min="3588" max="3588" width="2.453125" style="81" customWidth="1"/>
    <col min="3589" max="3590" width="8.1796875" style="81" customWidth="1"/>
    <col min="3591" max="3591" width="2.54296875" style="81" customWidth="1"/>
    <col min="3592" max="3593" width="8.1796875" style="81" customWidth="1"/>
    <col min="3594" max="3594" width="2.453125" style="81" customWidth="1"/>
    <col min="3595" max="3595" width="7.54296875" style="81" customWidth="1"/>
    <col min="3596" max="3596" width="7.81640625" style="81" customWidth="1"/>
    <col min="3597" max="3597" width="2.81640625" style="81" customWidth="1"/>
    <col min="3598" max="3598" width="7.81640625" style="81" customWidth="1"/>
    <col min="3599" max="3599" width="8" style="81" customWidth="1"/>
    <col min="3600" max="3600" width="2.81640625" style="81" customWidth="1"/>
    <col min="3601" max="3602" width="7.81640625" style="81" customWidth="1"/>
    <col min="3603" max="3603" width="2.81640625" style="81" customWidth="1"/>
    <col min="3604" max="3604" width="3.81640625" style="81" customWidth="1"/>
    <col min="3605" max="3840" width="9.1796875" style="81"/>
    <col min="3841" max="3841" width="35.1796875" style="81" customWidth="1"/>
    <col min="3842" max="3842" width="8.1796875" style="81" customWidth="1"/>
    <col min="3843" max="3843" width="8" style="81" customWidth="1"/>
    <col min="3844" max="3844" width="2.453125" style="81" customWidth="1"/>
    <col min="3845" max="3846" width="8.1796875" style="81" customWidth="1"/>
    <col min="3847" max="3847" width="2.54296875" style="81" customWidth="1"/>
    <col min="3848" max="3849" width="8.1796875" style="81" customWidth="1"/>
    <col min="3850" max="3850" width="2.453125" style="81" customWidth="1"/>
    <col min="3851" max="3851" width="7.54296875" style="81" customWidth="1"/>
    <col min="3852" max="3852" width="7.81640625" style="81" customWidth="1"/>
    <col min="3853" max="3853" width="2.81640625" style="81" customWidth="1"/>
    <col min="3854" max="3854" width="7.81640625" style="81" customWidth="1"/>
    <col min="3855" max="3855" width="8" style="81" customWidth="1"/>
    <col min="3856" max="3856" width="2.81640625" style="81" customWidth="1"/>
    <col min="3857" max="3858" width="7.81640625" style="81" customWidth="1"/>
    <col min="3859" max="3859" width="2.81640625" style="81" customWidth="1"/>
    <col min="3860" max="3860" width="3.81640625" style="81" customWidth="1"/>
    <col min="3861" max="4096" width="9.1796875" style="81"/>
    <col min="4097" max="4097" width="35.1796875" style="81" customWidth="1"/>
    <col min="4098" max="4098" width="8.1796875" style="81" customWidth="1"/>
    <col min="4099" max="4099" width="8" style="81" customWidth="1"/>
    <col min="4100" max="4100" width="2.453125" style="81" customWidth="1"/>
    <col min="4101" max="4102" width="8.1796875" style="81" customWidth="1"/>
    <col min="4103" max="4103" width="2.54296875" style="81" customWidth="1"/>
    <col min="4104" max="4105" width="8.1796875" style="81" customWidth="1"/>
    <col min="4106" max="4106" width="2.453125" style="81" customWidth="1"/>
    <col min="4107" max="4107" width="7.54296875" style="81" customWidth="1"/>
    <col min="4108" max="4108" width="7.81640625" style="81" customWidth="1"/>
    <col min="4109" max="4109" width="2.81640625" style="81" customWidth="1"/>
    <col min="4110" max="4110" width="7.81640625" style="81" customWidth="1"/>
    <col min="4111" max="4111" width="8" style="81" customWidth="1"/>
    <col min="4112" max="4112" width="2.81640625" style="81" customWidth="1"/>
    <col min="4113" max="4114" width="7.81640625" style="81" customWidth="1"/>
    <col min="4115" max="4115" width="2.81640625" style="81" customWidth="1"/>
    <col min="4116" max="4116" width="3.81640625" style="81" customWidth="1"/>
    <col min="4117" max="4352" width="9.1796875" style="81"/>
    <col min="4353" max="4353" width="35.1796875" style="81" customWidth="1"/>
    <col min="4354" max="4354" width="8.1796875" style="81" customWidth="1"/>
    <col min="4355" max="4355" width="8" style="81" customWidth="1"/>
    <col min="4356" max="4356" width="2.453125" style="81" customWidth="1"/>
    <col min="4357" max="4358" width="8.1796875" style="81" customWidth="1"/>
    <col min="4359" max="4359" width="2.54296875" style="81" customWidth="1"/>
    <col min="4360" max="4361" width="8.1796875" style="81" customWidth="1"/>
    <col min="4362" max="4362" width="2.453125" style="81" customWidth="1"/>
    <col min="4363" max="4363" width="7.54296875" style="81" customWidth="1"/>
    <col min="4364" max="4364" width="7.81640625" style="81" customWidth="1"/>
    <col min="4365" max="4365" width="2.81640625" style="81" customWidth="1"/>
    <col min="4366" max="4366" width="7.81640625" style="81" customWidth="1"/>
    <col min="4367" max="4367" width="8" style="81" customWidth="1"/>
    <col min="4368" max="4368" width="2.81640625" style="81" customWidth="1"/>
    <col min="4369" max="4370" width="7.81640625" style="81" customWidth="1"/>
    <col min="4371" max="4371" width="2.81640625" style="81" customWidth="1"/>
    <col min="4372" max="4372" width="3.81640625" style="81" customWidth="1"/>
    <col min="4373" max="4608" width="9.1796875" style="81"/>
    <col min="4609" max="4609" width="35.1796875" style="81" customWidth="1"/>
    <col min="4610" max="4610" width="8.1796875" style="81" customWidth="1"/>
    <col min="4611" max="4611" width="8" style="81" customWidth="1"/>
    <col min="4612" max="4612" width="2.453125" style="81" customWidth="1"/>
    <col min="4613" max="4614" width="8.1796875" style="81" customWidth="1"/>
    <col min="4615" max="4615" width="2.54296875" style="81" customWidth="1"/>
    <col min="4616" max="4617" width="8.1796875" style="81" customWidth="1"/>
    <col min="4618" max="4618" width="2.453125" style="81" customWidth="1"/>
    <col min="4619" max="4619" width="7.54296875" style="81" customWidth="1"/>
    <col min="4620" max="4620" width="7.81640625" style="81" customWidth="1"/>
    <col min="4621" max="4621" width="2.81640625" style="81" customWidth="1"/>
    <col min="4622" max="4622" width="7.81640625" style="81" customWidth="1"/>
    <col min="4623" max="4623" width="8" style="81" customWidth="1"/>
    <col min="4624" max="4624" width="2.81640625" style="81" customWidth="1"/>
    <col min="4625" max="4626" width="7.81640625" style="81" customWidth="1"/>
    <col min="4627" max="4627" width="2.81640625" style="81" customWidth="1"/>
    <col min="4628" max="4628" width="3.81640625" style="81" customWidth="1"/>
    <col min="4629" max="4864" width="9.1796875" style="81"/>
    <col min="4865" max="4865" width="35.1796875" style="81" customWidth="1"/>
    <col min="4866" max="4866" width="8.1796875" style="81" customWidth="1"/>
    <col min="4867" max="4867" width="8" style="81" customWidth="1"/>
    <col min="4868" max="4868" width="2.453125" style="81" customWidth="1"/>
    <col min="4869" max="4870" width="8.1796875" style="81" customWidth="1"/>
    <col min="4871" max="4871" width="2.54296875" style="81" customWidth="1"/>
    <col min="4872" max="4873" width="8.1796875" style="81" customWidth="1"/>
    <col min="4874" max="4874" width="2.453125" style="81" customWidth="1"/>
    <col min="4875" max="4875" width="7.54296875" style="81" customWidth="1"/>
    <col min="4876" max="4876" width="7.81640625" style="81" customWidth="1"/>
    <col min="4877" max="4877" width="2.81640625" style="81" customWidth="1"/>
    <col min="4878" max="4878" width="7.81640625" style="81" customWidth="1"/>
    <col min="4879" max="4879" width="8" style="81" customWidth="1"/>
    <col min="4880" max="4880" width="2.81640625" style="81" customWidth="1"/>
    <col min="4881" max="4882" width="7.81640625" style="81" customWidth="1"/>
    <col min="4883" max="4883" width="2.81640625" style="81" customWidth="1"/>
    <col min="4884" max="4884" width="3.81640625" style="81" customWidth="1"/>
    <col min="4885" max="5120" width="9.1796875" style="81"/>
    <col min="5121" max="5121" width="35.1796875" style="81" customWidth="1"/>
    <col min="5122" max="5122" width="8.1796875" style="81" customWidth="1"/>
    <col min="5123" max="5123" width="8" style="81" customWidth="1"/>
    <col min="5124" max="5124" width="2.453125" style="81" customWidth="1"/>
    <col min="5125" max="5126" width="8.1796875" style="81" customWidth="1"/>
    <col min="5127" max="5127" width="2.54296875" style="81" customWidth="1"/>
    <col min="5128" max="5129" width="8.1796875" style="81" customWidth="1"/>
    <col min="5130" max="5130" width="2.453125" style="81" customWidth="1"/>
    <col min="5131" max="5131" width="7.54296875" style="81" customWidth="1"/>
    <col min="5132" max="5132" width="7.81640625" style="81" customWidth="1"/>
    <col min="5133" max="5133" width="2.81640625" style="81" customWidth="1"/>
    <col min="5134" max="5134" width="7.81640625" style="81" customWidth="1"/>
    <col min="5135" max="5135" width="8" style="81" customWidth="1"/>
    <col min="5136" max="5136" width="2.81640625" style="81" customWidth="1"/>
    <col min="5137" max="5138" width="7.81640625" style="81" customWidth="1"/>
    <col min="5139" max="5139" width="2.81640625" style="81" customWidth="1"/>
    <col min="5140" max="5140" width="3.81640625" style="81" customWidth="1"/>
    <col min="5141" max="5376" width="9.1796875" style="81"/>
    <col min="5377" max="5377" width="35.1796875" style="81" customWidth="1"/>
    <col min="5378" max="5378" width="8.1796875" style="81" customWidth="1"/>
    <col min="5379" max="5379" width="8" style="81" customWidth="1"/>
    <col min="5380" max="5380" width="2.453125" style="81" customWidth="1"/>
    <col min="5381" max="5382" width="8.1796875" style="81" customWidth="1"/>
    <col min="5383" max="5383" width="2.54296875" style="81" customWidth="1"/>
    <col min="5384" max="5385" width="8.1796875" style="81" customWidth="1"/>
    <col min="5386" max="5386" width="2.453125" style="81" customWidth="1"/>
    <col min="5387" max="5387" width="7.54296875" style="81" customWidth="1"/>
    <col min="5388" max="5388" width="7.81640625" style="81" customWidth="1"/>
    <col min="5389" max="5389" width="2.81640625" style="81" customWidth="1"/>
    <col min="5390" max="5390" width="7.81640625" style="81" customWidth="1"/>
    <col min="5391" max="5391" width="8" style="81" customWidth="1"/>
    <col min="5392" max="5392" width="2.81640625" style="81" customWidth="1"/>
    <col min="5393" max="5394" width="7.81640625" style="81" customWidth="1"/>
    <col min="5395" max="5395" width="2.81640625" style="81" customWidth="1"/>
    <col min="5396" max="5396" width="3.81640625" style="81" customWidth="1"/>
    <col min="5397" max="5632" width="9.1796875" style="81"/>
    <col min="5633" max="5633" width="35.1796875" style="81" customWidth="1"/>
    <col min="5634" max="5634" width="8.1796875" style="81" customWidth="1"/>
    <col min="5635" max="5635" width="8" style="81" customWidth="1"/>
    <col min="5636" max="5636" width="2.453125" style="81" customWidth="1"/>
    <col min="5637" max="5638" width="8.1796875" style="81" customWidth="1"/>
    <col min="5639" max="5639" width="2.54296875" style="81" customWidth="1"/>
    <col min="5640" max="5641" width="8.1796875" style="81" customWidth="1"/>
    <col min="5642" max="5642" width="2.453125" style="81" customWidth="1"/>
    <col min="5643" max="5643" width="7.54296875" style="81" customWidth="1"/>
    <col min="5644" max="5644" width="7.81640625" style="81" customWidth="1"/>
    <col min="5645" max="5645" width="2.81640625" style="81" customWidth="1"/>
    <col min="5646" max="5646" width="7.81640625" style="81" customWidth="1"/>
    <col min="5647" max="5647" width="8" style="81" customWidth="1"/>
    <col min="5648" max="5648" width="2.81640625" style="81" customWidth="1"/>
    <col min="5649" max="5650" width="7.81640625" style="81" customWidth="1"/>
    <col min="5651" max="5651" width="2.81640625" style="81" customWidth="1"/>
    <col min="5652" max="5652" width="3.81640625" style="81" customWidth="1"/>
    <col min="5653" max="5888" width="9.1796875" style="81"/>
    <col min="5889" max="5889" width="35.1796875" style="81" customWidth="1"/>
    <col min="5890" max="5890" width="8.1796875" style="81" customWidth="1"/>
    <col min="5891" max="5891" width="8" style="81" customWidth="1"/>
    <col min="5892" max="5892" width="2.453125" style="81" customWidth="1"/>
    <col min="5893" max="5894" width="8.1796875" style="81" customWidth="1"/>
    <col min="5895" max="5895" width="2.54296875" style="81" customWidth="1"/>
    <col min="5896" max="5897" width="8.1796875" style="81" customWidth="1"/>
    <col min="5898" max="5898" width="2.453125" style="81" customWidth="1"/>
    <col min="5899" max="5899" width="7.54296875" style="81" customWidth="1"/>
    <col min="5900" max="5900" width="7.81640625" style="81" customWidth="1"/>
    <col min="5901" max="5901" width="2.81640625" style="81" customWidth="1"/>
    <col min="5902" max="5902" width="7.81640625" style="81" customWidth="1"/>
    <col min="5903" max="5903" width="8" style="81" customWidth="1"/>
    <col min="5904" max="5904" width="2.81640625" style="81" customWidth="1"/>
    <col min="5905" max="5906" width="7.81640625" style="81" customWidth="1"/>
    <col min="5907" max="5907" width="2.81640625" style="81" customWidth="1"/>
    <col min="5908" max="5908" width="3.81640625" style="81" customWidth="1"/>
    <col min="5909" max="6144" width="9.1796875" style="81"/>
    <col min="6145" max="6145" width="35.1796875" style="81" customWidth="1"/>
    <col min="6146" max="6146" width="8.1796875" style="81" customWidth="1"/>
    <col min="6147" max="6147" width="8" style="81" customWidth="1"/>
    <col min="6148" max="6148" width="2.453125" style="81" customWidth="1"/>
    <col min="6149" max="6150" width="8.1796875" style="81" customWidth="1"/>
    <col min="6151" max="6151" width="2.54296875" style="81" customWidth="1"/>
    <col min="6152" max="6153" width="8.1796875" style="81" customWidth="1"/>
    <col min="6154" max="6154" width="2.453125" style="81" customWidth="1"/>
    <col min="6155" max="6155" width="7.54296875" style="81" customWidth="1"/>
    <col min="6156" max="6156" width="7.81640625" style="81" customWidth="1"/>
    <col min="6157" max="6157" width="2.81640625" style="81" customWidth="1"/>
    <col min="6158" max="6158" width="7.81640625" style="81" customWidth="1"/>
    <col min="6159" max="6159" width="8" style="81" customWidth="1"/>
    <col min="6160" max="6160" width="2.81640625" style="81" customWidth="1"/>
    <col min="6161" max="6162" width="7.81640625" style="81" customWidth="1"/>
    <col min="6163" max="6163" width="2.81640625" style="81" customWidth="1"/>
    <col min="6164" max="6164" width="3.81640625" style="81" customWidth="1"/>
    <col min="6165" max="6400" width="9.1796875" style="81"/>
    <col min="6401" max="6401" width="35.1796875" style="81" customWidth="1"/>
    <col min="6402" max="6402" width="8.1796875" style="81" customWidth="1"/>
    <col min="6403" max="6403" width="8" style="81" customWidth="1"/>
    <col min="6404" max="6404" width="2.453125" style="81" customWidth="1"/>
    <col min="6405" max="6406" width="8.1796875" style="81" customWidth="1"/>
    <col min="6407" max="6407" width="2.54296875" style="81" customWidth="1"/>
    <col min="6408" max="6409" width="8.1796875" style="81" customWidth="1"/>
    <col min="6410" max="6410" width="2.453125" style="81" customWidth="1"/>
    <col min="6411" max="6411" width="7.54296875" style="81" customWidth="1"/>
    <col min="6412" max="6412" width="7.81640625" style="81" customWidth="1"/>
    <col min="6413" max="6413" width="2.81640625" style="81" customWidth="1"/>
    <col min="6414" max="6414" width="7.81640625" style="81" customWidth="1"/>
    <col min="6415" max="6415" width="8" style="81" customWidth="1"/>
    <col min="6416" max="6416" width="2.81640625" style="81" customWidth="1"/>
    <col min="6417" max="6418" width="7.81640625" style="81" customWidth="1"/>
    <col min="6419" max="6419" width="2.81640625" style="81" customWidth="1"/>
    <col min="6420" max="6420" width="3.81640625" style="81" customWidth="1"/>
    <col min="6421" max="6656" width="9.1796875" style="81"/>
    <col min="6657" max="6657" width="35.1796875" style="81" customWidth="1"/>
    <col min="6658" max="6658" width="8.1796875" style="81" customWidth="1"/>
    <col min="6659" max="6659" width="8" style="81" customWidth="1"/>
    <col min="6660" max="6660" width="2.453125" style="81" customWidth="1"/>
    <col min="6661" max="6662" width="8.1796875" style="81" customWidth="1"/>
    <col min="6663" max="6663" width="2.54296875" style="81" customWidth="1"/>
    <col min="6664" max="6665" width="8.1796875" style="81" customWidth="1"/>
    <col min="6666" max="6666" width="2.453125" style="81" customWidth="1"/>
    <col min="6667" max="6667" width="7.54296875" style="81" customWidth="1"/>
    <col min="6668" max="6668" width="7.81640625" style="81" customWidth="1"/>
    <col min="6669" max="6669" width="2.81640625" style="81" customWidth="1"/>
    <col min="6670" max="6670" width="7.81640625" style="81" customWidth="1"/>
    <col min="6671" max="6671" width="8" style="81" customWidth="1"/>
    <col min="6672" max="6672" width="2.81640625" style="81" customWidth="1"/>
    <col min="6673" max="6674" width="7.81640625" style="81" customWidth="1"/>
    <col min="6675" max="6675" width="2.81640625" style="81" customWidth="1"/>
    <col min="6676" max="6676" width="3.81640625" style="81" customWidth="1"/>
    <col min="6677" max="6912" width="9.1796875" style="81"/>
    <col min="6913" max="6913" width="35.1796875" style="81" customWidth="1"/>
    <col min="6914" max="6914" width="8.1796875" style="81" customWidth="1"/>
    <col min="6915" max="6915" width="8" style="81" customWidth="1"/>
    <col min="6916" max="6916" width="2.453125" style="81" customWidth="1"/>
    <col min="6917" max="6918" width="8.1796875" style="81" customWidth="1"/>
    <col min="6919" max="6919" width="2.54296875" style="81" customWidth="1"/>
    <col min="6920" max="6921" width="8.1796875" style="81" customWidth="1"/>
    <col min="6922" max="6922" width="2.453125" style="81" customWidth="1"/>
    <col min="6923" max="6923" width="7.54296875" style="81" customWidth="1"/>
    <col min="6924" max="6924" width="7.81640625" style="81" customWidth="1"/>
    <col min="6925" max="6925" width="2.81640625" style="81" customWidth="1"/>
    <col min="6926" max="6926" width="7.81640625" style="81" customWidth="1"/>
    <col min="6927" max="6927" width="8" style="81" customWidth="1"/>
    <col min="6928" max="6928" width="2.81640625" style="81" customWidth="1"/>
    <col min="6929" max="6930" width="7.81640625" style="81" customWidth="1"/>
    <col min="6931" max="6931" width="2.81640625" style="81" customWidth="1"/>
    <col min="6932" max="6932" width="3.81640625" style="81" customWidth="1"/>
    <col min="6933" max="7168" width="9.1796875" style="81"/>
    <col min="7169" max="7169" width="35.1796875" style="81" customWidth="1"/>
    <col min="7170" max="7170" width="8.1796875" style="81" customWidth="1"/>
    <col min="7171" max="7171" width="8" style="81" customWidth="1"/>
    <col min="7172" max="7172" width="2.453125" style="81" customWidth="1"/>
    <col min="7173" max="7174" width="8.1796875" style="81" customWidth="1"/>
    <col min="7175" max="7175" width="2.54296875" style="81" customWidth="1"/>
    <col min="7176" max="7177" width="8.1796875" style="81" customWidth="1"/>
    <col min="7178" max="7178" width="2.453125" style="81" customWidth="1"/>
    <col min="7179" max="7179" width="7.54296875" style="81" customWidth="1"/>
    <col min="7180" max="7180" width="7.81640625" style="81" customWidth="1"/>
    <col min="7181" max="7181" width="2.81640625" style="81" customWidth="1"/>
    <col min="7182" max="7182" width="7.81640625" style="81" customWidth="1"/>
    <col min="7183" max="7183" width="8" style="81" customWidth="1"/>
    <col min="7184" max="7184" width="2.81640625" style="81" customWidth="1"/>
    <col min="7185" max="7186" width="7.81640625" style="81" customWidth="1"/>
    <col min="7187" max="7187" width="2.81640625" style="81" customWidth="1"/>
    <col min="7188" max="7188" width="3.81640625" style="81" customWidth="1"/>
    <col min="7189" max="7424" width="9.1796875" style="81"/>
    <col min="7425" max="7425" width="35.1796875" style="81" customWidth="1"/>
    <col min="7426" max="7426" width="8.1796875" style="81" customWidth="1"/>
    <col min="7427" max="7427" width="8" style="81" customWidth="1"/>
    <col min="7428" max="7428" width="2.453125" style="81" customWidth="1"/>
    <col min="7429" max="7430" width="8.1796875" style="81" customWidth="1"/>
    <col min="7431" max="7431" width="2.54296875" style="81" customWidth="1"/>
    <col min="7432" max="7433" width="8.1796875" style="81" customWidth="1"/>
    <col min="7434" max="7434" width="2.453125" style="81" customWidth="1"/>
    <col min="7435" max="7435" width="7.54296875" style="81" customWidth="1"/>
    <col min="7436" max="7436" width="7.81640625" style="81" customWidth="1"/>
    <col min="7437" max="7437" width="2.81640625" style="81" customWidth="1"/>
    <col min="7438" max="7438" width="7.81640625" style="81" customWidth="1"/>
    <col min="7439" max="7439" width="8" style="81" customWidth="1"/>
    <col min="7440" max="7440" width="2.81640625" style="81" customWidth="1"/>
    <col min="7441" max="7442" width="7.81640625" style="81" customWidth="1"/>
    <col min="7443" max="7443" width="2.81640625" style="81" customWidth="1"/>
    <col min="7444" max="7444" width="3.81640625" style="81" customWidth="1"/>
    <col min="7445" max="7680" width="9.1796875" style="81"/>
    <col min="7681" max="7681" width="35.1796875" style="81" customWidth="1"/>
    <col min="7682" max="7682" width="8.1796875" style="81" customWidth="1"/>
    <col min="7683" max="7683" width="8" style="81" customWidth="1"/>
    <col min="7684" max="7684" width="2.453125" style="81" customWidth="1"/>
    <col min="7685" max="7686" width="8.1796875" style="81" customWidth="1"/>
    <col min="7687" max="7687" width="2.54296875" style="81" customWidth="1"/>
    <col min="7688" max="7689" width="8.1796875" style="81" customWidth="1"/>
    <col min="7690" max="7690" width="2.453125" style="81" customWidth="1"/>
    <col min="7691" max="7691" width="7.54296875" style="81" customWidth="1"/>
    <col min="7692" max="7692" width="7.81640625" style="81" customWidth="1"/>
    <col min="7693" max="7693" width="2.81640625" style="81" customWidth="1"/>
    <col min="7694" max="7694" width="7.81640625" style="81" customWidth="1"/>
    <col min="7695" max="7695" width="8" style="81" customWidth="1"/>
    <col min="7696" max="7696" width="2.81640625" style="81" customWidth="1"/>
    <col min="7697" max="7698" width="7.81640625" style="81" customWidth="1"/>
    <col min="7699" max="7699" width="2.81640625" style="81" customWidth="1"/>
    <col min="7700" max="7700" width="3.81640625" style="81" customWidth="1"/>
    <col min="7701" max="7936" width="9.1796875" style="81"/>
    <col min="7937" max="7937" width="35.1796875" style="81" customWidth="1"/>
    <col min="7938" max="7938" width="8.1796875" style="81" customWidth="1"/>
    <col min="7939" max="7939" width="8" style="81" customWidth="1"/>
    <col min="7940" max="7940" width="2.453125" style="81" customWidth="1"/>
    <col min="7941" max="7942" width="8.1796875" style="81" customWidth="1"/>
    <col min="7943" max="7943" width="2.54296875" style="81" customWidth="1"/>
    <col min="7944" max="7945" width="8.1796875" style="81" customWidth="1"/>
    <col min="7946" max="7946" width="2.453125" style="81" customWidth="1"/>
    <col min="7947" max="7947" width="7.54296875" style="81" customWidth="1"/>
    <col min="7948" max="7948" width="7.81640625" style="81" customWidth="1"/>
    <col min="7949" max="7949" width="2.81640625" style="81" customWidth="1"/>
    <col min="7950" max="7950" width="7.81640625" style="81" customWidth="1"/>
    <col min="7951" max="7951" width="8" style="81" customWidth="1"/>
    <col min="7952" max="7952" width="2.81640625" style="81" customWidth="1"/>
    <col min="7953" max="7954" width="7.81640625" style="81" customWidth="1"/>
    <col min="7955" max="7955" width="2.81640625" style="81" customWidth="1"/>
    <col min="7956" max="7956" width="3.81640625" style="81" customWidth="1"/>
    <col min="7957" max="8192" width="9.1796875" style="81"/>
    <col min="8193" max="8193" width="35.1796875" style="81" customWidth="1"/>
    <col min="8194" max="8194" width="8.1796875" style="81" customWidth="1"/>
    <col min="8195" max="8195" width="8" style="81" customWidth="1"/>
    <col min="8196" max="8196" width="2.453125" style="81" customWidth="1"/>
    <col min="8197" max="8198" width="8.1796875" style="81" customWidth="1"/>
    <col min="8199" max="8199" width="2.54296875" style="81" customWidth="1"/>
    <col min="8200" max="8201" width="8.1796875" style="81" customWidth="1"/>
    <col min="8202" max="8202" width="2.453125" style="81" customWidth="1"/>
    <col min="8203" max="8203" width="7.54296875" style="81" customWidth="1"/>
    <col min="8204" max="8204" width="7.81640625" style="81" customWidth="1"/>
    <col min="8205" max="8205" width="2.81640625" style="81" customWidth="1"/>
    <col min="8206" max="8206" width="7.81640625" style="81" customWidth="1"/>
    <col min="8207" max="8207" width="8" style="81" customWidth="1"/>
    <col min="8208" max="8208" width="2.81640625" style="81" customWidth="1"/>
    <col min="8209" max="8210" width="7.81640625" style="81" customWidth="1"/>
    <col min="8211" max="8211" width="2.81640625" style="81" customWidth="1"/>
    <col min="8212" max="8212" width="3.81640625" style="81" customWidth="1"/>
    <col min="8213" max="8448" width="9.1796875" style="81"/>
    <col min="8449" max="8449" width="35.1796875" style="81" customWidth="1"/>
    <col min="8450" max="8450" width="8.1796875" style="81" customWidth="1"/>
    <col min="8451" max="8451" width="8" style="81" customWidth="1"/>
    <col min="8452" max="8452" width="2.453125" style="81" customWidth="1"/>
    <col min="8453" max="8454" width="8.1796875" style="81" customWidth="1"/>
    <col min="8455" max="8455" width="2.54296875" style="81" customWidth="1"/>
    <col min="8456" max="8457" width="8.1796875" style="81" customWidth="1"/>
    <col min="8458" max="8458" width="2.453125" style="81" customWidth="1"/>
    <col min="8459" max="8459" width="7.54296875" style="81" customWidth="1"/>
    <col min="8460" max="8460" width="7.81640625" style="81" customWidth="1"/>
    <col min="8461" max="8461" width="2.81640625" style="81" customWidth="1"/>
    <col min="8462" max="8462" width="7.81640625" style="81" customWidth="1"/>
    <col min="8463" max="8463" width="8" style="81" customWidth="1"/>
    <col min="8464" max="8464" width="2.81640625" style="81" customWidth="1"/>
    <col min="8465" max="8466" width="7.81640625" style="81" customWidth="1"/>
    <col min="8467" max="8467" width="2.81640625" style="81" customWidth="1"/>
    <col min="8468" max="8468" width="3.81640625" style="81" customWidth="1"/>
    <col min="8469" max="8704" width="9.1796875" style="81"/>
    <col min="8705" max="8705" width="35.1796875" style="81" customWidth="1"/>
    <col min="8706" max="8706" width="8.1796875" style="81" customWidth="1"/>
    <col min="8707" max="8707" width="8" style="81" customWidth="1"/>
    <col min="8708" max="8708" width="2.453125" style="81" customWidth="1"/>
    <col min="8709" max="8710" width="8.1796875" style="81" customWidth="1"/>
    <col min="8711" max="8711" width="2.54296875" style="81" customWidth="1"/>
    <col min="8712" max="8713" width="8.1796875" style="81" customWidth="1"/>
    <col min="8714" max="8714" width="2.453125" style="81" customWidth="1"/>
    <col min="8715" max="8715" width="7.54296875" style="81" customWidth="1"/>
    <col min="8716" max="8716" width="7.81640625" style="81" customWidth="1"/>
    <col min="8717" max="8717" width="2.81640625" style="81" customWidth="1"/>
    <col min="8718" max="8718" width="7.81640625" style="81" customWidth="1"/>
    <col min="8719" max="8719" width="8" style="81" customWidth="1"/>
    <col min="8720" max="8720" width="2.81640625" style="81" customWidth="1"/>
    <col min="8721" max="8722" width="7.81640625" style="81" customWidth="1"/>
    <col min="8723" max="8723" width="2.81640625" style="81" customWidth="1"/>
    <col min="8724" max="8724" width="3.81640625" style="81" customWidth="1"/>
    <col min="8725" max="8960" width="9.1796875" style="81"/>
    <col min="8961" max="8961" width="35.1796875" style="81" customWidth="1"/>
    <col min="8962" max="8962" width="8.1796875" style="81" customWidth="1"/>
    <col min="8963" max="8963" width="8" style="81" customWidth="1"/>
    <col min="8964" max="8964" width="2.453125" style="81" customWidth="1"/>
    <col min="8965" max="8966" width="8.1796875" style="81" customWidth="1"/>
    <col min="8967" max="8967" width="2.54296875" style="81" customWidth="1"/>
    <col min="8968" max="8969" width="8.1796875" style="81" customWidth="1"/>
    <col min="8970" max="8970" width="2.453125" style="81" customWidth="1"/>
    <col min="8971" max="8971" width="7.54296875" style="81" customWidth="1"/>
    <col min="8972" max="8972" width="7.81640625" style="81" customWidth="1"/>
    <col min="8973" max="8973" width="2.81640625" style="81" customWidth="1"/>
    <col min="8974" max="8974" width="7.81640625" style="81" customWidth="1"/>
    <col min="8975" max="8975" width="8" style="81" customWidth="1"/>
    <col min="8976" max="8976" width="2.81640625" style="81" customWidth="1"/>
    <col min="8977" max="8978" width="7.81640625" style="81" customWidth="1"/>
    <col min="8979" max="8979" width="2.81640625" style="81" customWidth="1"/>
    <col min="8980" max="8980" width="3.81640625" style="81" customWidth="1"/>
    <col min="8981" max="9216" width="9.1796875" style="81"/>
    <col min="9217" max="9217" width="35.1796875" style="81" customWidth="1"/>
    <col min="9218" max="9218" width="8.1796875" style="81" customWidth="1"/>
    <col min="9219" max="9219" width="8" style="81" customWidth="1"/>
    <col min="9220" max="9220" width="2.453125" style="81" customWidth="1"/>
    <col min="9221" max="9222" width="8.1796875" style="81" customWidth="1"/>
    <col min="9223" max="9223" width="2.54296875" style="81" customWidth="1"/>
    <col min="9224" max="9225" width="8.1796875" style="81" customWidth="1"/>
    <col min="9226" max="9226" width="2.453125" style="81" customWidth="1"/>
    <col min="9227" max="9227" width="7.54296875" style="81" customWidth="1"/>
    <col min="9228" max="9228" width="7.81640625" style="81" customWidth="1"/>
    <col min="9229" max="9229" width="2.81640625" style="81" customWidth="1"/>
    <col min="9230" max="9230" width="7.81640625" style="81" customWidth="1"/>
    <col min="9231" max="9231" width="8" style="81" customWidth="1"/>
    <col min="9232" max="9232" width="2.81640625" style="81" customWidth="1"/>
    <col min="9233" max="9234" width="7.81640625" style="81" customWidth="1"/>
    <col min="9235" max="9235" width="2.81640625" style="81" customWidth="1"/>
    <col min="9236" max="9236" width="3.81640625" style="81" customWidth="1"/>
    <col min="9237" max="9472" width="9.1796875" style="81"/>
    <col min="9473" max="9473" width="35.1796875" style="81" customWidth="1"/>
    <col min="9474" max="9474" width="8.1796875" style="81" customWidth="1"/>
    <col min="9475" max="9475" width="8" style="81" customWidth="1"/>
    <col min="9476" max="9476" width="2.453125" style="81" customWidth="1"/>
    <col min="9477" max="9478" width="8.1796875" style="81" customWidth="1"/>
    <col min="9479" max="9479" width="2.54296875" style="81" customWidth="1"/>
    <col min="9480" max="9481" width="8.1796875" style="81" customWidth="1"/>
    <col min="9482" max="9482" width="2.453125" style="81" customWidth="1"/>
    <col min="9483" max="9483" width="7.54296875" style="81" customWidth="1"/>
    <col min="9484" max="9484" width="7.81640625" style="81" customWidth="1"/>
    <col min="9485" max="9485" width="2.81640625" style="81" customWidth="1"/>
    <col min="9486" max="9486" width="7.81640625" style="81" customWidth="1"/>
    <col min="9487" max="9487" width="8" style="81" customWidth="1"/>
    <col min="9488" max="9488" width="2.81640625" style="81" customWidth="1"/>
    <col min="9489" max="9490" width="7.81640625" style="81" customWidth="1"/>
    <col min="9491" max="9491" width="2.81640625" style="81" customWidth="1"/>
    <col min="9492" max="9492" width="3.81640625" style="81" customWidth="1"/>
    <col min="9493" max="9728" width="9.1796875" style="81"/>
    <col min="9729" max="9729" width="35.1796875" style="81" customWidth="1"/>
    <col min="9730" max="9730" width="8.1796875" style="81" customWidth="1"/>
    <col min="9731" max="9731" width="8" style="81" customWidth="1"/>
    <col min="9732" max="9732" width="2.453125" style="81" customWidth="1"/>
    <col min="9733" max="9734" width="8.1796875" style="81" customWidth="1"/>
    <col min="9735" max="9735" width="2.54296875" style="81" customWidth="1"/>
    <col min="9736" max="9737" width="8.1796875" style="81" customWidth="1"/>
    <col min="9738" max="9738" width="2.453125" style="81" customWidth="1"/>
    <col min="9739" max="9739" width="7.54296875" style="81" customWidth="1"/>
    <col min="9740" max="9740" width="7.81640625" style="81" customWidth="1"/>
    <col min="9741" max="9741" width="2.81640625" style="81" customWidth="1"/>
    <col min="9742" max="9742" width="7.81640625" style="81" customWidth="1"/>
    <col min="9743" max="9743" width="8" style="81" customWidth="1"/>
    <col min="9744" max="9744" width="2.81640625" style="81" customWidth="1"/>
    <col min="9745" max="9746" width="7.81640625" style="81" customWidth="1"/>
    <col min="9747" max="9747" width="2.81640625" style="81" customWidth="1"/>
    <col min="9748" max="9748" width="3.81640625" style="81" customWidth="1"/>
    <col min="9749" max="9984" width="9.1796875" style="81"/>
    <col min="9985" max="9985" width="35.1796875" style="81" customWidth="1"/>
    <col min="9986" max="9986" width="8.1796875" style="81" customWidth="1"/>
    <col min="9987" max="9987" width="8" style="81" customWidth="1"/>
    <col min="9988" max="9988" width="2.453125" style="81" customWidth="1"/>
    <col min="9989" max="9990" width="8.1796875" style="81" customWidth="1"/>
    <col min="9991" max="9991" width="2.54296875" style="81" customWidth="1"/>
    <col min="9992" max="9993" width="8.1796875" style="81" customWidth="1"/>
    <col min="9994" max="9994" width="2.453125" style="81" customWidth="1"/>
    <col min="9995" max="9995" width="7.54296875" style="81" customWidth="1"/>
    <col min="9996" max="9996" width="7.81640625" style="81" customWidth="1"/>
    <col min="9997" max="9997" width="2.81640625" style="81" customWidth="1"/>
    <col min="9998" max="9998" width="7.81640625" style="81" customWidth="1"/>
    <col min="9999" max="9999" width="8" style="81" customWidth="1"/>
    <col min="10000" max="10000" width="2.81640625" style="81" customWidth="1"/>
    <col min="10001" max="10002" width="7.81640625" style="81" customWidth="1"/>
    <col min="10003" max="10003" width="2.81640625" style="81" customWidth="1"/>
    <col min="10004" max="10004" width="3.81640625" style="81" customWidth="1"/>
    <col min="10005" max="10240" width="9.1796875" style="81"/>
    <col min="10241" max="10241" width="35.1796875" style="81" customWidth="1"/>
    <col min="10242" max="10242" width="8.1796875" style="81" customWidth="1"/>
    <col min="10243" max="10243" width="8" style="81" customWidth="1"/>
    <col min="10244" max="10244" width="2.453125" style="81" customWidth="1"/>
    <col min="10245" max="10246" width="8.1796875" style="81" customWidth="1"/>
    <col min="10247" max="10247" width="2.54296875" style="81" customWidth="1"/>
    <col min="10248" max="10249" width="8.1796875" style="81" customWidth="1"/>
    <col min="10250" max="10250" width="2.453125" style="81" customWidth="1"/>
    <col min="10251" max="10251" width="7.54296875" style="81" customWidth="1"/>
    <col min="10252" max="10252" width="7.81640625" style="81" customWidth="1"/>
    <col min="10253" max="10253" width="2.81640625" style="81" customWidth="1"/>
    <col min="10254" max="10254" width="7.81640625" style="81" customWidth="1"/>
    <col min="10255" max="10255" width="8" style="81" customWidth="1"/>
    <col min="10256" max="10256" width="2.81640625" style="81" customWidth="1"/>
    <col min="10257" max="10258" width="7.81640625" style="81" customWidth="1"/>
    <col min="10259" max="10259" width="2.81640625" style="81" customWidth="1"/>
    <col min="10260" max="10260" width="3.81640625" style="81" customWidth="1"/>
    <col min="10261" max="10496" width="9.1796875" style="81"/>
    <col min="10497" max="10497" width="35.1796875" style="81" customWidth="1"/>
    <col min="10498" max="10498" width="8.1796875" style="81" customWidth="1"/>
    <col min="10499" max="10499" width="8" style="81" customWidth="1"/>
    <col min="10500" max="10500" width="2.453125" style="81" customWidth="1"/>
    <col min="10501" max="10502" width="8.1796875" style="81" customWidth="1"/>
    <col min="10503" max="10503" width="2.54296875" style="81" customWidth="1"/>
    <col min="10504" max="10505" width="8.1796875" style="81" customWidth="1"/>
    <col min="10506" max="10506" width="2.453125" style="81" customWidth="1"/>
    <col min="10507" max="10507" width="7.54296875" style="81" customWidth="1"/>
    <col min="10508" max="10508" width="7.81640625" style="81" customWidth="1"/>
    <col min="10509" max="10509" width="2.81640625" style="81" customWidth="1"/>
    <col min="10510" max="10510" width="7.81640625" style="81" customWidth="1"/>
    <col min="10511" max="10511" width="8" style="81" customWidth="1"/>
    <col min="10512" max="10512" width="2.81640625" style="81" customWidth="1"/>
    <col min="10513" max="10514" width="7.81640625" style="81" customWidth="1"/>
    <col min="10515" max="10515" width="2.81640625" style="81" customWidth="1"/>
    <col min="10516" max="10516" width="3.81640625" style="81" customWidth="1"/>
    <col min="10517" max="10752" width="9.1796875" style="81"/>
    <col min="10753" max="10753" width="35.1796875" style="81" customWidth="1"/>
    <col min="10754" max="10754" width="8.1796875" style="81" customWidth="1"/>
    <col min="10755" max="10755" width="8" style="81" customWidth="1"/>
    <col min="10756" max="10756" width="2.453125" style="81" customWidth="1"/>
    <col min="10757" max="10758" width="8.1796875" style="81" customWidth="1"/>
    <col min="10759" max="10759" width="2.54296875" style="81" customWidth="1"/>
    <col min="10760" max="10761" width="8.1796875" style="81" customWidth="1"/>
    <col min="10762" max="10762" width="2.453125" style="81" customWidth="1"/>
    <col min="10763" max="10763" width="7.54296875" style="81" customWidth="1"/>
    <col min="10764" max="10764" width="7.81640625" style="81" customWidth="1"/>
    <col min="10765" max="10765" width="2.81640625" style="81" customWidth="1"/>
    <col min="10766" max="10766" width="7.81640625" style="81" customWidth="1"/>
    <col min="10767" max="10767" width="8" style="81" customWidth="1"/>
    <col min="10768" max="10768" width="2.81640625" style="81" customWidth="1"/>
    <col min="10769" max="10770" width="7.81640625" style="81" customWidth="1"/>
    <col min="10771" max="10771" width="2.81640625" style="81" customWidth="1"/>
    <col min="10772" max="10772" width="3.81640625" style="81" customWidth="1"/>
    <col min="10773" max="11008" width="9.1796875" style="81"/>
    <col min="11009" max="11009" width="35.1796875" style="81" customWidth="1"/>
    <col min="11010" max="11010" width="8.1796875" style="81" customWidth="1"/>
    <col min="11011" max="11011" width="8" style="81" customWidth="1"/>
    <col min="11012" max="11012" width="2.453125" style="81" customWidth="1"/>
    <col min="11013" max="11014" width="8.1796875" style="81" customWidth="1"/>
    <col min="11015" max="11015" width="2.54296875" style="81" customWidth="1"/>
    <col min="11016" max="11017" width="8.1796875" style="81" customWidth="1"/>
    <col min="11018" max="11018" width="2.453125" style="81" customWidth="1"/>
    <col min="11019" max="11019" width="7.54296875" style="81" customWidth="1"/>
    <col min="11020" max="11020" width="7.81640625" style="81" customWidth="1"/>
    <col min="11021" max="11021" width="2.81640625" style="81" customWidth="1"/>
    <col min="11022" max="11022" width="7.81640625" style="81" customWidth="1"/>
    <col min="11023" max="11023" width="8" style="81" customWidth="1"/>
    <col min="11024" max="11024" width="2.81640625" style="81" customWidth="1"/>
    <col min="11025" max="11026" width="7.81640625" style="81" customWidth="1"/>
    <col min="11027" max="11027" width="2.81640625" style="81" customWidth="1"/>
    <col min="11028" max="11028" width="3.81640625" style="81" customWidth="1"/>
    <col min="11029" max="11264" width="9.1796875" style="81"/>
    <col min="11265" max="11265" width="35.1796875" style="81" customWidth="1"/>
    <col min="11266" max="11266" width="8.1796875" style="81" customWidth="1"/>
    <col min="11267" max="11267" width="8" style="81" customWidth="1"/>
    <col min="11268" max="11268" width="2.453125" style="81" customWidth="1"/>
    <col min="11269" max="11270" width="8.1796875" style="81" customWidth="1"/>
    <col min="11271" max="11271" width="2.54296875" style="81" customWidth="1"/>
    <col min="11272" max="11273" width="8.1796875" style="81" customWidth="1"/>
    <col min="11274" max="11274" width="2.453125" style="81" customWidth="1"/>
    <col min="11275" max="11275" width="7.54296875" style="81" customWidth="1"/>
    <col min="11276" max="11276" width="7.81640625" style="81" customWidth="1"/>
    <col min="11277" max="11277" width="2.81640625" style="81" customWidth="1"/>
    <col min="11278" max="11278" width="7.81640625" style="81" customWidth="1"/>
    <col min="11279" max="11279" width="8" style="81" customWidth="1"/>
    <col min="11280" max="11280" width="2.81640625" style="81" customWidth="1"/>
    <col min="11281" max="11282" width="7.81640625" style="81" customWidth="1"/>
    <col min="11283" max="11283" width="2.81640625" style="81" customWidth="1"/>
    <col min="11284" max="11284" width="3.81640625" style="81" customWidth="1"/>
    <col min="11285" max="11520" width="9.1796875" style="81"/>
    <col min="11521" max="11521" width="35.1796875" style="81" customWidth="1"/>
    <col min="11522" max="11522" width="8.1796875" style="81" customWidth="1"/>
    <col min="11523" max="11523" width="8" style="81" customWidth="1"/>
    <col min="11524" max="11524" width="2.453125" style="81" customWidth="1"/>
    <col min="11525" max="11526" width="8.1796875" style="81" customWidth="1"/>
    <col min="11527" max="11527" width="2.54296875" style="81" customWidth="1"/>
    <col min="11528" max="11529" width="8.1796875" style="81" customWidth="1"/>
    <col min="11530" max="11530" width="2.453125" style="81" customWidth="1"/>
    <col min="11531" max="11531" width="7.54296875" style="81" customWidth="1"/>
    <col min="11532" max="11532" width="7.81640625" style="81" customWidth="1"/>
    <col min="11533" max="11533" width="2.81640625" style="81" customWidth="1"/>
    <col min="11534" max="11534" width="7.81640625" style="81" customWidth="1"/>
    <col min="11535" max="11535" width="8" style="81" customWidth="1"/>
    <col min="11536" max="11536" width="2.81640625" style="81" customWidth="1"/>
    <col min="11537" max="11538" width="7.81640625" style="81" customWidth="1"/>
    <col min="11539" max="11539" width="2.81640625" style="81" customWidth="1"/>
    <col min="11540" max="11540" width="3.81640625" style="81" customWidth="1"/>
    <col min="11541" max="11776" width="9.1796875" style="81"/>
    <col min="11777" max="11777" width="35.1796875" style="81" customWidth="1"/>
    <col min="11778" max="11778" width="8.1796875" style="81" customWidth="1"/>
    <col min="11779" max="11779" width="8" style="81" customWidth="1"/>
    <col min="11780" max="11780" width="2.453125" style="81" customWidth="1"/>
    <col min="11781" max="11782" width="8.1796875" style="81" customWidth="1"/>
    <col min="11783" max="11783" width="2.54296875" style="81" customWidth="1"/>
    <col min="11784" max="11785" width="8.1796875" style="81" customWidth="1"/>
    <col min="11786" max="11786" width="2.453125" style="81" customWidth="1"/>
    <col min="11787" max="11787" width="7.54296875" style="81" customWidth="1"/>
    <col min="11788" max="11788" width="7.81640625" style="81" customWidth="1"/>
    <col min="11789" max="11789" width="2.81640625" style="81" customWidth="1"/>
    <col min="11790" max="11790" width="7.81640625" style="81" customWidth="1"/>
    <col min="11791" max="11791" width="8" style="81" customWidth="1"/>
    <col min="11792" max="11792" width="2.81640625" style="81" customWidth="1"/>
    <col min="11793" max="11794" width="7.81640625" style="81" customWidth="1"/>
    <col min="11795" max="11795" width="2.81640625" style="81" customWidth="1"/>
    <col min="11796" max="11796" width="3.81640625" style="81" customWidth="1"/>
    <col min="11797" max="12032" width="9.1796875" style="81"/>
    <col min="12033" max="12033" width="35.1796875" style="81" customWidth="1"/>
    <col min="12034" max="12034" width="8.1796875" style="81" customWidth="1"/>
    <col min="12035" max="12035" width="8" style="81" customWidth="1"/>
    <col min="12036" max="12036" width="2.453125" style="81" customWidth="1"/>
    <col min="12037" max="12038" width="8.1796875" style="81" customWidth="1"/>
    <col min="12039" max="12039" width="2.54296875" style="81" customWidth="1"/>
    <col min="12040" max="12041" width="8.1796875" style="81" customWidth="1"/>
    <col min="12042" max="12042" width="2.453125" style="81" customWidth="1"/>
    <col min="12043" max="12043" width="7.54296875" style="81" customWidth="1"/>
    <col min="12044" max="12044" width="7.81640625" style="81" customWidth="1"/>
    <col min="12045" max="12045" width="2.81640625" style="81" customWidth="1"/>
    <col min="12046" max="12046" width="7.81640625" style="81" customWidth="1"/>
    <col min="12047" max="12047" width="8" style="81" customWidth="1"/>
    <col min="12048" max="12048" width="2.81640625" style="81" customWidth="1"/>
    <col min="12049" max="12050" width="7.81640625" style="81" customWidth="1"/>
    <col min="12051" max="12051" width="2.81640625" style="81" customWidth="1"/>
    <col min="12052" max="12052" width="3.81640625" style="81" customWidth="1"/>
    <col min="12053" max="12288" width="9.1796875" style="81"/>
    <col min="12289" max="12289" width="35.1796875" style="81" customWidth="1"/>
    <col min="12290" max="12290" width="8.1796875" style="81" customWidth="1"/>
    <col min="12291" max="12291" width="8" style="81" customWidth="1"/>
    <col min="12292" max="12292" width="2.453125" style="81" customWidth="1"/>
    <col min="12293" max="12294" width="8.1796875" style="81" customWidth="1"/>
    <col min="12295" max="12295" width="2.54296875" style="81" customWidth="1"/>
    <col min="12296" max="12297" width="8.1796875" style="81" customWidth="1"/>
    <col min="12298" max="12298" width="2.453125" style="81" customWidth="1"/>
    <col min="12299" max="12299" width="7.54296875" style="81" customWidth="1"/>
    <col min="12300" max="12300" width="7.81640625" style="81" customWidth="1"/>
    <col min="12301" max="12301" width="2.81640625" style="81" customWidth="1"/>
    <col min="12302" max="12302" width="7.81640625" style="81" customWidth="1"/>
    <col min="12303" max="12303" width="8" style="81" customWidth="1"/>
    <col min="12304" max="12304" width="2.81640625" style="81" customWidth="1"/>
    <col min="12305" max="12306" width="7.81640625" style="81" customWidth="1"/>
    <col min="12307" max="12307" width="2.81640625" style="81" customWidth="1"/>
    <col min="12308" max="12308" width="3.81640625" style="81" customWidth="1"/>
    <col min="12309" max="12544" width="9.1796875" style="81"/>
    <col min="12545" max="12545" width="35.1796875" style="81" customWidth="1"/>
    <col min="12546" max="12546" width="8.1796875" style="81" customWidth="1"/>
    <col min="12547" max="12547" width="8" style="81" customWidth="1"/>
    <col min="12548" max="12548" width="2.453125" style="81" customWidth="1"/>
    <col min="12549" max="12550" width="8.1796875" style="81" customWidth="1"/>
    <col min="12551" max="12551" width="2.54296875" style="81" customWidth="1"/>
    <col min="12552" max="12553" width="8.1796875" style="81" customWidth="1"/>
    <col min="12554" max="12554" width="2.453125" style="81" customWidth="1"/>
    <col min="12555" max="12555" width="7.54296875" style="81" customWidth="1"/>
    <col min="12556" max="12556" width="7.81640625" style="81" customWidth="1"/>
    <col min="12557" max="12557" width="2.81640625" style="81" customWidth="1"/>
    <col min="12558" max="12558" width="7.81640625" style="81" customWidth="1"/>
    <col min="12559" max="12559" width="8" style="81" customWidth="1"/>
    <col min="12560" max="12560" width="2.81640625" style="81" customWidth="1"/>
    <col min="12561" max="12562" width="7.81640625" style="81" customWidth="1"/>
    <col min="12563" max="12563" width="2.81640625" style="81" customWidth="1"/>
    <col min="12564" max="12564" width="3.81640625" style="81" customWidth="1"/>
    <col min="12565" max="12800" width="9.1796875" style="81"/>
    <col min="12801" max="12801" width="35.1796875" style="81" customWidth="1"/>
    <col min="12802" max="12802" width="8.1796875" style="81" customWidth="1"/>
    <col min="12803" max="12803" width="8" style="81" customWidth="1"/>
    <col min="12804" max="12804" width="2.453125" style="81" customWidth="1"/>
    <col min="12805" max="12806" width="8.1796875" style="81" customWidth="1"/>
    <col min="12807" max="12807" width="2.54296875" style="81" customWidth="1"/>
    <col min="12808" max="12809" width="8.1796875" style="81" customWidth="1"/>
    <col min="12810" max="12810" width="2.453125" style="81" customWidth="1"/>
    <col min="12811" max="12811" width="7.54296875" style="81" customWidth="1"/>
    <col min="12812" max="12812" width="7.81640625" style="81" customWidth="1"/>
    <col min="12813" max="12813" width="2.81640625" style="81" customWidth="1"/>
    <col min="12814" max="12814" width="7.81640625" style="81" customWidth="1"/>
    <col min="12815" max="12815" width="8" style="81" customWidth="1"/>
    <col min="12816" max="12816" width="2.81640625" style="81" customWidth="1"/>
    <col min="12817" max="12818" width="7.81640625" style="81" customWidth="1"/>
    <col min="12819" max="12819" width="2.81640625" style="81" customWidth="1"/>
    <col min="12820" max="12820" width="3.81640625" style="81" customWidth="1"/>
    <col min="12821" max="13056" width="9.1796875" style="81"/>
    <col min="13057" max="13057" width="35.1796875" style="81" customWidth="1"/>
    <col min="13058" max="13058" width="8.1796875" style="81" customWidth="1"/>
    <col min="13059" max="13059" width="8" style="81" customWidth="1"/>
    <col min="13060" max="13060" width="2.453125" style="81" customWidth="1"/>
    <col min="13061" max="13062" width="8.1796875" style="81" customWidth="1"/>
    <col min="13063" max="13063" width="2.54296875" style="81" customWidth="1"/>
    <col min="13064" max="13065" width="8.1796875" style="81" customWidth="1"/>
    <col min="13066" max="13066" width="2.453125" style="81" customWidth="1"/>
    <col min="13067" max="13067" width="7.54296875" style="81" customWidth="1"/>
    <col min="13068" max="13068" width="7.81640625" style="81" customWidth="1"/>
    <col min="13069" max="13069" width="2.81640625" style="81" customWidth="1"/>
    <col min="13070" max="13070" width="7.81640625" style="81" customWidth="1"/>
    <col min="13071" max="13071" width="8" style="81" customWidth="1"/>
    <col min="13072" max="13072" width="2.81640625" style="81" customWidth="1"/>
    <col min="13073" max="13074" width="7.81640625" style="81" customWidth="1"/>
    <col min="13075" max="13075" width="2.81640625" style="81" customWidth="1"/>
    <col min="13076" max="13076" width="3.81640625" style="81" customWidth="1"/>
    <col min="13077" max="13312" width="9.1796875" style="81"/>
    <col min="13313" max="13313" width="35.1796875" style="81" customWidth="1"/>
    <col min="13314" max="13314" width="8.1796875" style="81" customWidth="1"/>
    <col min="13315" max="13315" width="8" style="81" customWidth="1"/>
    <col min="13316" max="13316" width="2.453125" style="81" customWidth="1"/>
    <col min="13317" max="13318" width="8.1796875" style="81" customWidth="1"/>
    <col min="13319" max="13319" width="2.54296875" style="81" customWidth="1"/>
    <col min="13320" max="13321" width="8.1796875" style="81" customWidth="1"/>
    <col min="13322" max="13322" width="2.453125" style="81" customWidth="1"/>
    <col min="13323" max="13323" width="7.54296875" style="81" customWidth="1"/>
    <col min="13324" max="13324" width="7.81640625" style="81" customWidth="1"/>
    <col min="13325" max="13325" width="2.81640625" style="81" customWidth="1"/>
    <col min="13326" max="13326" width="7.81640625" style="81" customWidth="1"/>
    <col min="13327" max="13327" width="8" style="81" customWidth="1"/>
    <col min="13328" max="13328" width="2.81640625" style="81" customWidth="1"/>
    <col min="13329" max="13330" width="7.81640625" style="81" customWidth="1"/>
    <col min="13331" max="13331" width="2.81640625" style="81" customWidth="1"/>
    <col min="13332" max="13332" width="3.81640625" style="81" customWidth="1"/>
    <col min="13333" max="13568" width="9.1796875" style="81"/>
    <col min="13569" max="13569" width="35.1796875" style="81" customWidth="1"/>
    <col min="13570" max="13570" width="8.1796875" style="81" customWidth="1"/>
    <col min="13571" max="13571" width="8" style="81" customWidth="1"/>
    <col min="13572" max="13572" width="2.453125" style="81" customWidth="1"/>
    <col min="13573" max="13574" width="8.1796875" style="81" customWidth="1"/>
    <col min="13575" max="13575" width="2.54296875" style="81" customWidth="1"/>
    <col min="13576" max="13577" width="8.1796875" style="81" customWidth="1"/>
    <col min="13578" max="13578" width="2.453125" style="81" customWidth="1"/>
    <col min="13579" max="13579" width="7.54296875" style="81" customWidth="1"/>
    <col min="13580" max="13580" width="7.81640625" style="81" customWidth="1"/>
    <col min="13581" max="13581" width="2.81640625" style="81" customWidth="1"/>
    <col min="13582" max="13582" width="7.81640625" style="81" customWidth="1"/>
    <col min="13583" max="13583" width="8" style="81" customWidth="1"/>
    <col min="13584" max="13584" width="2.81640625" style="81" customWidth="1"/>
    <col min="13585" max="13586" width="7.81640625" style="81" customWidth="1"/>
    <col min="13587" max="13587" width="2.81640625" style="81" customWidth="1"/>
    <col min="13588" max="13588" width="3.81640625" style="81" customWidth="1"/>
    <col min="13589" max="13824" width="9.1796875" style="81"/>
    <col min="13825" max="13825" width="35.1796875" style="81" customWidth="1"/>
    <col min="13826" max="13826" width="8.1796875" style="81" customWidth="1"/>
    <col min="13827" max="13827" width="8" style="81" customWidth="1"/>
    <col min="13828" max="13828" width="2.453125" style="81" customWidth="1"/>
    <col min="13829" max="13830" width="8.1796875" style="81" customWidth="1"/>
    <col min="13831" max="13831" width="2.54296875" style="81" customWidth="1"/>
    <col min="13832" max="13833" width="8.1796875" style="81" customWidth="1"/>
    <col min="13834" max="13834" width="2.453125" style="81" customWidth="1"/>
    <col min="13835" max="13835" width="7.54296875" style="81" customWidth="1"/>
    <col min="13836" max="13836" width="7.81640625" style="81" customWidth="1"/>
    <col min="13837" max="13837" width="2.81640625" style="81" customWidth="1"/>
    <col min="13838" max="13838" width="7.81640625" style="81" customWidth="1"/>
    <col min="13839" max="13839" width="8" style="81" customWidth="1"/>
    <col min="13840" max="13840" width="2.81640625" style="81" customWidth="1"/>
    <col min="13841" max="13842" width="7.81640625" style="81" customWidth="1"/>
    <col min="13843" max="13843" width="2.81640625" style="81" customWidth="1"/>
    <col min="13844" max="13844" width="3.81640625" style="81" customWidth="1"/>
    <col min="13845" max="14080" width="9.1796875" style="81"/>
    <col min="14081" max="14081" width="35.1796875" style="81" customWidth="1"/>
    <col min="14082" max="14082" width="8.1796875" style="81" customWidth="1"/>
    <col min="14083" max="14083" width="8" style="81" customWidth="1"/>
    <col min="14084" max="14084" width="2.453125" style="81" customWidth="1"/>
    <col min="14085" max="14086" width="8.1796875" style="81" customWidth="1"/>
    <col min="14087" max="14087" width="2.54296875" style="81" customWidth="1"/>
    <col min="14088" max="14089" width="8.1796875" style="81" customWidth="1"/>
    <col min="14090" max="14090" width="2.453125" style="81" customWidth="1"/>
    <col min="14091" max="14091" width="7.54296875" style="81" customWidth="1"/>
    <col min="14092" max="14092" width="7.81640625" style="81" customWidth="1"/>
    <col min="14093" max="14093" width="2.81640625" style="81" customWidth="1"/>
    <col min="14094" max="14094" width="7.81640625" style="81" customWidth="1"/>
    <col min="14095" max="14095" width="8" style="81" customWidth="1"/>
    <col min="14096" max="14096" width="2.81640625" style="81" customWidth="1"/>
    <col min="14097" max="14098" width="7.81640625" style="81" customWidth="1"/>
    <col min="14099" max="14099" width="2.81640625" style="81" customWidth="1"/>
    <col min="14100" max="14100" width="3.81640625" style="81" customWidth="1"/>
    <col min="14101" max="14336" width="9.1796875" style="81"/>
    <col min="14337" max="14337" width="35.1796875" style="81" customWidth="1"/>
    <col min="14338" max="14338" width="8.1796875" style="81" customWidth="1"/>
    <col min="14339" max="14339" width="8" style="81" customWidth="1"/>
    <col min="14340" max="14340" width="2.453125" style="81" customWidth="1"/>
    <col min="14341" max="14342" width="8.1796875" style="81" customWidth="1"/>
    <col min="14343" max="14343" width="2.54296875" style="81" customWidth="1"/>
    <col min="14344" max="14345" width="8.1796875" style="81" customWidth="1"/>
    <col min="14346" max="14346" width="2.453125" style="81" customWidth="1"/>
    <col min="14347" max="14347" width="7.54296875" style="81" customWidth="1"/>
    <col min="14348" max="14348" width="7.81640625" style="81" customWidth="1"/>
    <col min="14349" max="14349" width="2.81640625" style="81" customWidth="1"/>
    <col min="14350" max="14350" width="7.81640625" style="81" customWidth="1"/>
    <col min="14351" max="14351" width="8" style="81" customWidth="1"/>
    <col min="14352" max="14352" width="2.81640625" style="81" customWidth="1"/>
    <col min="14353" max="14354" width="7.81640625" style="81" customWidth="1"/>
    <col min="14355" max="14355" width="2.81640625" style="81" customWidth="1"/>
    <col min="14356" max="14356" width="3.81640625" style="81" customWidth="1"/>
    <col min="14357" max="14592" width="9.1796875" style="81"/>
    <col min="14593" max="14593" width="35.1796875" style="81" customWidth="1"/>
    <col min="14594" max="14594" width="8.1796875" style="81" customWidth="1"/>
    <col min="14595" max="14595" width="8" style="81" customWidth="1"/>
    <col min="14596" max="14596" width="2.453125" style="81" customWidth="1"/>
    <col min="14597" max="14598" width="8.1796875" style="81" customWidth="1"/>
    <col min="14599" max="14599" width="2.54296875" style="81" customWidth="1"/>
    <col min="14600" max="14601" width="8.1796875" style="81" customWidth="1"/>
    <col min="14602" max="14602" width="2.453125" style="81" customWidth="1"/>
    <col min="14603" max="14603" width="7.54296875" style="81" customWidth="1"/>
    <col min="14604" max="14604" width="7.81640625" style="81" customWidth="1"/>
    <col min="14605" max="14605" width="2.81640625" style="81" customWidth="1"/>
    <col min="14606" max="14606" width="7.81640625" style="81" customWidth="1"/>
    <col min="14607" max="14607" width="8" style="81" customWidth="1"/>
    <col min="14608" max="14608" width="2.81640625" style="81" customWidth="1"/>
    <col min="14609" max="14610" width="7.81640625" style="81" customWidth="1"/>
    <col min="14611" max="14611" width="2.81640625" style="81" customWidth="1"/>
    <col min="14612" max="14612" width="3.81640625" style="81" customWidth="1"/>
    <col min="14613" max="14848" width="9.1796875" style="81"/>
    <col min="14849" max="14849" width="35.1796875" style="81" customWidth="1"/>
    <col min="14850" max="14850" width="8.1796875" style="81" customWidth="1"/>
    <col min="14851" max="14851" width="8" style="81" customWidth="1"/>
    <col min="14852" max="14852" width="2.453125" style="81" customWidth="1"/>
    <col min="14853" max="14854" width="8.1796875" style="81" customWidth="1"/>
    <col min="14855" max="14855" width="2.54296875" style="81" customWidth="1"/>
    <col min="14856" max="14857" width="8.1796875" style="81" customWidth="1"/>
    <col min="14858" max="14858" width="2.453125" style="81" customWidth="1"/>
    <col min="14859" max="14859" width="7.54296875" style="81" customWidth="1"/>
    <col min="14860" max="14860" width="7.81640625" style="81" customWidth="1"/>
    <col min="14861" max="14861" width="2.81640625" style="81" customWidth="1"/>
    <col min="14862" max="14862" width="7.81640625" style="81" customWidth="1"/>
    <col min="14863" max="14863" width="8" style="81" customWidth="1"/>
    <col min="14864" max="14864" width="2.81640625" style="81" customWidth="1"/>
    <col min="14865" max="14866" width="7.81640625" style="81" customWidth="1"/>
    <col min="14867" max="14867" width="2.81640625" style="81" customWidth="1"/>
    <col min="14868" max="14868" width="3.81640625" style="81" customWidth="1"/>
    <col min="14869" max="15104" width="9.1796875" style="81"/>
    <col min="15105" max="15105" width="35.1796875" style="81" customWidth="1"/>
    <col min="15106" max="15106" width="8.1796875" style="81" customWidth="1"/>
    <col min="15107" max="15107" width="8" style="81" customWidth="1"/>
    <col min="15108" max="15108" width="2.453125" style="81" customWidth="1"/>
    <col min="15109" max="15110" width="8.1796875" style="81" customWidth="1"/>
    <col min="15111" max="15111" width="2.54296875" style="81" customWidth="1"/>
    <col min="15112" max="15113" width="8.1796875" style="81" customWidth="1"/>
    <col min="15114" max="15114" width="2.453125" style="81" customWidth="1"/>
    <col min="15115" max="15115" width="7.54296875" style="81" customWidth="1"/>
    <col min="15116" max="15116" width="7.81640625" style="81" customWidth="1"/>
    <col min="15117" max="15117" width="2.81640625" style="81" customWidth="1"/>
    <col min="15118" max="15118" width="7.81640625" style="81" customWidth="1"/>
    <col min="15119" max="15119" width="8" style="81" customWidth="1"/>
    <col min="15120" max="15120" width="2.81640625" style="81" customWidth="1"/>
    <col min="15121" max="15122" width="7.81640625" style="81" customWidth="1"/>
    <col min="15123" max="15123" width="2.81640625" style="81" customWidth="1"/>
    <col min="15124" max="15124" width="3.81640625" style="81" customWidth="1"/>
    <col min="15125" max="15360" width="9.1796875" style="81"/>
    <col min="15361" max="15361" width="35.1796875" style="81" customWidth="1"/>
    <col min="15362" max="15362" width="8.1796875" style="81" customWidth="1"/>
    <col min="15363" max="15363" width="8" style="81" customWidth="1"/>
    <col min="15364" max="15364" width="2.453125" style="81" customWidth="1"/>
    <col min="15365" max="15366" width="8.1796875" style="81" customWidth="1"/>
    <col min="15367" max="15367" width="2.54296875" style="81" customWidth="1"/>
    <col min="15368" max="15369" width="8.1796875" style="81" customWidth="1"/>
    <col min="15370" max="15370" width="2.453125" style="81" customWidth="1"/>
    <col min="15371" max="15371" width="7.54296875" style="81" customWidth="1"/>
    <col min="15372" max="15372" width="7.81640625" style="81" customWidth="1"/>
    <col min="15373" max="15373" width="2.81640625" style="81" customWidth="1"/>
    <col min="15374" max="15374" width="7.81640625" style="81" customWidth="1"/>
    <col min="15375" max="15375" width="8" style="81" customWidth="1"/>
    <col min="15376" max="15376" width="2.81640625" style="81" customWidth="1"/>
    <col min="15377" max="15378" width="7.81640625" style="81" customWidth="1"/>
    <col min="15379" max="15379" width="2.81640625" style="81" customWidth="1"/>
    <col min="15380" max="15380" width="3.81640625" style="81" customWidth="1"/>
    <col min="15381" max="15616" width="9.1796875" style="81"/>
    <col min="15617" max="15617" width="35.1796875" style="81" customWidth="1"/>
    <col min="15618" max="15618" width="8.1796875" style="81" customWidth="1"/>
    <col min="15619" max="15619" width="8" style="81" customWidth="1"/>
    <col min="15620" max="15620" width="2.453125" style="81" customWidth="1"/>
    <col min="15621" max="15622" width="8.1796875" style="81" customWidth="1"/>
    <col min="15623" max="15623" width="2.54296875" style="81" customWidth="1"/>
    <col min="15624" max="15625" width="8.1796875" style="81" customWidth="1"/>
    <col min="15626" max="15626" width="2.453125" style="81" customWidth="1"/>
    <col min="15627" max="15627" width="7.54296875" style="81" customWidth="1"/>
    <col min="15628" max="15628" width="7.81640625" style="81" customWidth="1"/>
    <col min="15629" max="15629" width="2.81640625" style="81" customWidth="1"/>
    <col min="15630" max="15630" width="7.81640625" style="81" customWidth="1"/>
    <col min="15631" max="15631" width="8" style="81" customWidth="1"/>
    <col min="15632" max="15632" width="2.81640625" style="81" customWidth="1"/>
    <col min="15633" max="15634" width="7.81640625" style="81" customWidth="1"/>
    <col min="15635" max="15635" width="2.81640625" style="81" customWidth="1"/>
    <col min="15636" max="15636" width="3.81640625" style="81" customWidth="1"/>
    <col min="15637" max="15872" width="9.1796875" style="81"/>
    <col min="15873" max="15873" width="35.1796875" style="81" customWidth="1"/>
    <col min="15874" max="15874" width="8.1796875" style="81" customWidth="1"/>
    <col min="15875" max="15875" width="8" style="81" customWidth="1"/>
    <col min="15876" max="15876" width="2.453125" style="81" customWidth="1"/>
    <col min="15877" max="15878" width="8.1796875" style="81" customWidth="1"/>
    <col min="15879" max="15879" width="2.54296875" style="81" customWidth="1"/>
    <col min="15880" max="15881" width="8.1796875" style="81" customWidth="1"/>
    <col min="15882" max="15882" width="2.453125" style="81" customWidth="1"/>
    <col min="15883" max="15883" width="7.54296875" style="81" customWidth="1"/>
    <col min="15884" max="15884" width="7.81640625" style="81" customWidth="1"/>
    <col min="15885" max="15885" width="2.81640625" style="81" customWidth="1"/>
    <col min="15886" max="15886" width="7.81640625" style="81" customWidth="1"/>
    <col min="15887" max="15887" width="8" style="81" customWidth="1"/>
    <col min="15888" max="15888" width="2.81640625" style="81" customWidth="1"/>
    <col min="15889" max="15890" width="7.81640625" style="81" customWidth="1"/>
    <col min="15891" max="15891" width="2.81640625" style="81" customWidth="1"/>
    <col min="15892" max="15892" width="3.81640625" style="81" customWidth="1"/>
    <col min="15893" max="16128" width="9.1796875" style="81"/>
    <col min="16129" max="16129" width="35.1796875" style="81" customWidth="1"/>
    <col min="16130" max="16130" width="8.1796875" style="81" customWidth="1"/>
    <col min="16131" max="16131" width="8" style="81" customWidth="1"/>
    <col min="16132" max="16132" width="2.453125" style="81" customWidth="1"/>
    <col min="16133" max="16134" width="8.1796875" style="81" customWidth="1"/>
    <col min="16135" max="16135" width="2.54296875" style="81" customWidth="1"/>
    <col min="16136" max="16137" width="8.1796875" style="81" customWidth="1"/>
    <col min="16138" max="16138" width="2.453125" style="81" customWidth="1"/>
    <col min="16139" max="16139" width="7.54296875" style="81" customWidth="1"/>
    <col min="16140" max="16140" width="7.81640625" style="81" customWidth="1"/>
    <col min="16141" max="16141" width="2.81640625" style="81" customWidth="1"/>
    <col min="16142" max="16142" width="7.81640625" style="81" customWidth="1"/>
    <col min="16143" max="16143" width="8" style="81" customWidth="1"/>
    <col min="16144" max="16144" width="2.81640625" style="81" customWidth="1"/>
    <col min="16145" max="16146" width="7.81640625" style="81" customWidth="1"/>
    <col min="16147" max="16147" width="2.81640625" style="81" customWidth="1"/>
    <col min="16148" max="16148" width="3.81640625" style="81" customWidth="1"/>
    <col min="16149" max="16384" width="9.1796875" style="81"/>
  </cols>
  <sheetData>
    <row r="1" spans="1:20">
      <c r="A1" s="81" t="s">
        <v>438</v>
      </c>
    </row>
    <row r="2" spans="1:20">
      <c r="A2" s="81" t="s">
        <v>439</v>
      </c>
    </row>
    <row r="3" spans="1:20" ht="10" customHeight="1"/>
    <row r="4" spans="1:20">
      <c r="A4" s="14" t="s">
        <v>1549</v>
      </c>
      <c r="L4" s="845"/>
      <c r="O4" s="845"/>
    </row>
    <row r="5" spans="1:20" ht="10" customHeight="1" thickBot="1">
      <c r="O5" s="88"/>
      <c r="R5" s="88"/>
    </row>
    <row r="6" spans="1:20" ht="15" customHeight="1">
      <c r="A6" s="83" t="s">
        <v>457</v>
      </c>
      <c r="B6" s="828"/>
      <c r="C6" s="84"/>
      <c r="D6" s="83"/>
      <c r="E6" s="107"/>
      <c r="F6" s="84"/>
      <c r="G6" s="83"/>
      <c r="H6" s="107"/>
      <c r="I6" s="84"/>
      <c r="J6" s="84"/>
      <c r="K6" s="107"/>
      <c r="L6" s="84"/>
      <c r="M6" s="83"/>
      <c r="N6" s="107"/>
      <c r="O6" s="84"/>
      <c r="P6" s="84"/>
      <c r="Q6" s="107"/>
      <c r="R6" s="84"/>
      <c r="S6" s="84"/>
    </row>
    <row r="7" spans="1:20" ht="15" customHeight="1">
      <c r="A7" s="94" t="s">
        <v>458</v>
      </c>
      <c r="B7" s="1098" t="s">
        <v>482</v>
      </c>
      <c r="C7" s="1098"/>
      <c r="D7" s="94"/>
      <c r="E7" s="1094" t="s">
        <v>483</v>
      </c>
      <c r="F7" s="1094"/>
      <c r="G7" s="94"/>
      <c r="H7" s="1094" t="s">
        <v>484</v>
      </c>
      <c r="I7" s="1094"/>
      <c r="J7" s="101"/>
      <c r="K7" s="1094" t="s">
        <v>485</v>
      </c>
      <c r="L7" s="1094"/>
      <c r="M7" s="94"/>
      <c r="N7" s="1094" t="s">
        <v>486</v>
      </c>
      <c r="O7" s="1094"/>
      <c r="Q7" s="1096" t="s">
        <v>492</v>
      </c>
      <c r="R7" s="1094"/>
    </row>
    <row r="8" spans="1:20" ht="15" customHeight="1">
      <c r="A8" s="81" t="s">
        <v>464</v>
      </c>
      <c r="B8" s="829" t="s">
        <v>388</v>
      </c>
      <c r="C8" s="85" t="s">
        <v>389</v>
      </c>
      <c r="D8" s="94"/>
      <c r="E8" s="110" t="s">
        <v>388</v>
      </c>
      <c r="F8" s="85" t="s">
        <v>389</v>
      </c>
      <c r="G8" s="94"/>
      <c r="H8" s="110" t="s">
        <v>388</v>
      </c>
      <c r="I8" s="85" t="s">
        <v>389</v>
      </c>
      <c r="J8" s="111"/>
      <c r="K8" s="110" t="s">
        <v>388</v>
      </c>
      <c r="L8" s="85" t="s">
        <v>389</v>
      </c>
      <c r="M8" s="94"/>
      <c r="N8" s="110" t="s">
        <v>388</v>
      </c>
      <c r="O8" s="85" t="s">
        <v>389</v>
      </c>
      <c r="Q8" s="110" t="s">
        <v>388</v>
      </c>
      <c r="R8" s="85" t="s">
        <v>389</v>
      </c>
    </row>
    <row r="9" spans="1:20" ht="15" customHeight="1" thickBot="1">
      <c r="A9" s="86" t="s">
        <v>465</v>
      </c>
      <c r="B9" s="830"/>
      <c r="C9" s="82"/>
      <c r="D9" s="86"/>
      <c r="E9" s="113"/>
      <c r="F9" s="82"/>
      <c r="G9" s="86"/>
      <c r="H9" s="113"/>
      <c r="I9" s="82"/>
      <c r="J9" s="82"/>
      <c r="K9" s="113"/>
      <c r="L9" s="82"/>
      <c r="M9" s="86"/>
      <c r="N9" s="113"/>
      <c r="O9" s="82"/>
      <c r="P9" s="82"/>
      <c r="Q9" s="113"/>
      <c r="R9" s="82"/>
      <c r="S9" s="82"/>
    </row>
    <row r="10" spans="1:20" ht="12.75" customHeight="1"/>
    <row r="11" spans="1:20" ht="16.5" customHeight="1">
      <c r="A11" s="59" t="s">
        <v>1445</v>
      </c>
      <c r="B11" s="115">
        <f>IF($A11&lt;&gt;"",E11+H11+K11+N11+Q11,"")</f>
        <v>4373</v>
      </c>
      <c r="C11" s="104">
        <f>SUM(C13+C109)</f>
        <v>99.999999999999986</v>
      </c>
      <c r="D11" s="90"/>
      <c r="E11" s="115">
        <f>E13+E109</f>
        <v>246</v>
      </c>
      <c r="F11" s="104">
        <f t="shared" ref="F11:F74" si="0">IF($A11&lt;&gt;0,E11/$B11*100,"")</f>
        <v>5.6254287674365422</v>
      </c>
      <c r="G11" s="90"/>
      <c r="H11" s="115">
        <f>H13+H109</f>
        <v>1539</v>
      </c>
      <c r="I11" s="104">
        <f t="shared" ref="I11:I74" si="1">IF($A11&lt;&gt;0,H11/$B11*100,"")</f>
        <v>35.193231191401786</v>
      </c>
      <c r="J11" s="104"/>
      <c r="K11" s="115">
        <f>K13+K109</f>
        <v>1078</v>
      </c>
      <c r="L11" s="104">
        <f t="shared" ref="L11:L74" si="2">IF($A11&lt;&gt;0,K11/$B11*100,"")</f>
        <v>24.651269151612166</v>
      </c>
      <c r="M11" s="96"/>
      <c r="N11" s="115">
        <f>N13+N109</f>
        <v>81</v>
      </c>
      <c r="O11" s="104">
        <f t="shared" ref="O11:O74" si="3">IF($A11&lt;&gt;0,N11/$B11*100,"")</f>
        <v>1.8522753258632518</v>
      </c>
      <c r="P11" s="108"/>
      <c r="Q11" s="115">
        <f>Q13+Q109</f>
        <v>1429</v>
      </c>
      <c r="R11" s="88">
        <f t="shared" ref="R11:R19" si="4">IF($A11&lt;&gt;"",Q11/$B11*100,"")</f>
        <v>32.67779556368626</v>
      </c>
      <c r="S11" s="101"/>
    </row>
    <row r="12" spans="1:20" ht="10" customHeight="1">
      <c r="B12" s="115" t="str">
        <f t="shared" ref="B12:B77" si="5">IF($A12&lt;&gt;"",E12+H12+K12+N12+Q12,"")</f>
        <v/>
      </c>
      <c r="C12" s="88" t="str">
        <f>IF(A12&lt;&gt;0,B12/$B$10*100,"")</f>
        <v/>
      </c>
      <c r="F12" s="88" t="str">
        <f t="shared" si="0"/>
        <v/>
      </c>
      <c r="I12" s="88" t="str">
        <f t="shared" si="1"/>
        <v/>
      </c>
      <c r="L12" s="88" t="str">
        <f t="shared" si="2"/>
        <v/>
      </c>
      <c r="M12" s="94"/>
      <c r="O12" s="88" t="str">
        <f t="shared" si="3"/>
        <v/>
      </c>
      <c r="P12" s="101"/>
      <c r="R12" s="88" t="str">
        <f t="shared" si="4"/>
        <v/>
      </c>
      <c r="S12" s="101"/>
    </row>
    <row r="13" spans="1:20" ht="14.15" customHeight="1">
      <c r="A13" s="47" t="s">
        <v>391</v>
      </c>
      <c r="B13" s="115">
        <f t="shared" si="5"/>
        <v>3315</v>
      </c>
      <c r="C13" s="88">
        <f>IF(A13&lt;&gt;0,B13/$B$11*100,"")</f>
        <v>75.806082780699739</v>
      </c>
      <c r="E13" s="105">
        <f>E15+E101</f>
        <v>222</v>
      </c>
      <c r="F13" s="88">
        <f t="shared" si="0"/>
        <v>6.6968325791855206</v>
      </c>
      <c r="H13" s="105">
        <f>H15+H101</f>
        <v>1145</v>
      </c>
      <c r="I13" s="88">
        <f t="shared" si="1"/>
        <v>34.539969834087479</v>
      </c>
      <c r="K13" s="105">
        <f>K15+K101</f>
        <v>744</v>
      </c>
      <c r="L13" s="88">
        <f t="shared" si="2"/>
        <v>22.443438914027151</v>
      </c>
      <c r="M13" s="94"/>
      <c r="N13" s="105">
        <f>N15+N101</f>
        <v>65</v>
      </c>
      <c r="O13" s="88">
        <f t="shared" si="3"/>
        <v>1.9607843137254901</v>
      </c>
      <c r="P13" s="101"/>
      <c r="Q13" s="105">
        <f>Q15+Q101</f>
        <v>1139</v>
      </c>
      <c r="R13" s="88">
        <f t="shared" si="4"/>
        <v>34.358974358974358</v>
      </c>
      <c r="S13" s="101"/>
      <c r="T13" s="105"/>
    </row>
    <row r="14" spans="1:20" ht="7.5" customHeight="1">
      <c r="B14" s="115" t="str">
        <f t="shared" si="5"/>
        <v/>
      </c>
      <c r="C14" s="88" t="str">
        <f>IF(A14&lt;&gt;0,B14/$B$11*100,"")</f>
        <v/>
      </c>
      <c r="F14" s="88" t="str">
        <f t="shared" si="0"/>
        <v/>
      </c>
      <c r="I14" s="88" t="str">
        <f t="shared" si="1"/>
        <v/>
      </c>
      <c r="L14" s="88" t="str">
        <f t="shared" si="2"/>
        <v/>
      </c>
      <c r="M14" s="94"/>
      <c r="O14" s="88" t="str">
        <f t="shared" si="3"/>
        <v/>
      </c>
      <c r="P14" s="101"/>
      <c r="R14" s="88" t="str">
        <f t="shared" si="4"/>
        <v/>
      </c>
      <c r="S14" s="101"/>
    </row>
    <row r="15" spans="1:20" ht="12" customHeight="1">
      <c r="A15" s="47" t="s">
        <v>80</v>
      </c>
      <c r="B15" s="115">
        <f t="shared" si="5"/>
        <v>2687</v>
      </c>
      <c r="C15" s="88">
        <f>IF(A15&lt;&gt;0,B15/$B$11*100,"")</f>
        <v>61.445232106105649</v>
      </c>
      <c r="E15" s="105">
        <f>SUM(E17+E28+E36+E64+E78+E86+E98+E99)</f>
        <v>155</v>
      </c>
      <c r="F15" s="88">
        <f t="shared" si="0"/>
        <v>5.7685150725716419</v>
      </c>
      <c r="G15" s="105">
        <f>SUM(G17+G28+G36+G64+G78+G99)</f>
        <v>0</v>
      </c>
      <c r="H15" s="105">
        <f>SUM(H17+H28+H36+H64+H78+H86+H98+H99)</f>
        <v>941</v>
      </c>
      <c r="I15" s="88">
        <f t="shared" si="1"/>
        <v>35.020468924451059</v>
      </c>
      <c r="J15" s="105">
        <f>SUM(J17+J28+J36+J64+J78+J99)</f>
        <v>0</v>
      </c>
      <c r="K15" s="105">
        <f>SUM(K17+K28+K36+K64+K78+K86+K98+K99)</f>
        <v>650</v>
      </c>
      <c r="L15" s="88">
        <f t="shared" si="2"/>
        <v>24.190547078526237</v>
      </c>
      <c r="M15" s="105">
        <f>SUM(M17+M28+M36+M64+M78+M99)</f>
        <v>0</v>
      </c>
      <c r="N15" s="105">
        <f>SUM(N17+N28+N36+N64+N78+N86+N98+N99)</f>
        <v>56</v>
      </c>
      <c r="O15" s="88">
        <f t="shared" si="3"/>
        <v>2.0841086713807222</v>
      </c>
      <c r="P15" s="105">
        <f>SUM(P17+P28+P36+P64+P78+P99)</f>
        <v>0</v>
      </c>
      <c r="Q15" s="105">
        <f>SUM(Q17+Q28+Q36+Q64+Q78+Q86+Q98+Q99)</f>
        <v>885</v>
      </c>
      <c r="R15" s="88">
        <f t="shared" si="4"/>
        <v>32.93636025307034</v>
      </c>
      <c r="S15" s="101"/>
    </row>
    <row r="16" spans="1:20" ht="7.5" customHeight="1">
      <c r="B16" s="115" t="str">
        <f t="shared" si="5"/>
        <v/>
      </c>
      <c r="M16" s="94"/>
      <c r="O16" s="88"/>
      <c r="P16" s="101"/>
      <c r="R16" s="88"/>
      <c r="S16" s="101"/>
    </row>
    <row r="17" spans="1:19" ht="13.4" customHeight="1">
      <c r="A17" s="47" t="s">
        <v>392</v>
      </c>
      <c r="B17" s="115">
        <f t="shared" si="5"/>
        <v>211</v>
      </c>
      <c r="C17" s="88">
        <f t="shared" ref="C17:C83" si="6">IF(A17&lt;&gt;0,B17/$B$11*100,"")</f>
        <v>4.8250628858906932</v>
      </c>
      <c r="E17" s="105">
        <f>E18+E23</f>
        <v>14</v>
      </c>
      <c r="F17" s="88">
        <f t="shared" si="0"/>
        <v>6.6350710900473935</v>
      </c>
      <c r="H17" s="105">
        <f>H18+H23</f>
        <v>98</v>
      </c>
      <c r="I17" s="88">
        <f t="shared" si="1"/>
        <v>46.445497630331758</v>
      </c>
      <c r="K17" s="105">
        <f>K18+K23</f>
        <v>61</v>
      </c>
      <c r="L17" s="88">
        <f t="shared" si="2"/>
        <v>28.90995260663507</v>
      </c>
      <c r="M17" s="94"/>
      <c r="N17" s="105">
        <f>N18+N23</f>
        <v>4</v>
      </c>
      <c r="O17" s="88">
        <f t="shared" si="3"/>
        <v>1.8957345971563981</v>
      </c>
      <c r="P17" s="101"/>
      <c r="Q17" s="105">
        <f>Q18+Q23</f>
        <v>34</v>
      </c>
      <c r="R17" s="88">
        <f t="shared" si="4"/>
        <v>16.113744075829384</v>
      </c>
      <c r="S17" s="101"/>
    </row>
    <row r="18" spans="1:19" ht="13.4" customHeight="1">
      <c r="A18" s="81" t="s">
        <v>161</v>
      </c>
      <c r="B18" s="115">
        <f t="shared" si="5"/>
        <v>110</v>
      </c>
      <c r="C18" s="88">
        <f t="shared" si="6"/>
        <v>2.5154356277155272</v>
      </c>
      <c r="E18" s="105">
        <f>SUM(E19:E21)</f>
        <v>7</v>
      </c>
      <c r="F18" s="88">
        <f t="shared" si="0"/>
        <v>6.3636363636363633</v>
      </c>
      <c r="H18" s="105">
        <f>SUM(H19:H21)</f>
        <v>45</v>
      </c>
      <c r="I18" s="88">
        <f t="shared" si="1"/>
        <v>40.909090909090914</v>
      </c>
      <c r="K18" s="105">
        <f>SUM(K19:K21)</f>
        <v>37</v>
      </c>
      <c r="L18" s="88">
        <f t="shared" si="2"/>
        <v>33.636363636363633</v>
      </c>
      <c r="M18" s="94"/>
      <c r="N18" s="105">
        <f>SUM(N19:N21)</f>
        <v>2</v>
      </c>
      <c r="O18" s="88">
        <f t="shared" si="3"/>
        <v>1.8181818181818181</v>
      </c>
      <c r="P18" s="101"/>
      <c r="Q18" s="105">
        <f>SUM(Q19:Q21)</f>
        <v>19</v>
      </c>
      <c r="R18" s="88">
        <f t="shared" si="4"/>
        <v>17.272727272727273</v>
      </c>
      <c r="S18" s="101"/>
    </row>
    <row r="19" spans="1:19" ht="13.4" customHeight="1">
      <c r="A19" s="81" t="s">
        <v>162</v>
      </c>
      <c r="B19" s="115">
        <f t="shared" si="5"/>
        <v>22</v>
      </c>
      <c r="C19" s="88">
        <f t="shared" si="6"/>
        <v>0.50308712554310542</v>
      </c>
      <c r="E19" s="599">
        <v>1</v>
      </c>
      <c r="F19" s="88">
        <f t="shared" si="0"/>
        <v>4.5454545454545459</v>
      </c>
      <c r="G19" s="599"/>
      <c r="H19" s="599">
        <v>8</v>
      </c>
      <c r="I19" s="88">
        <f t="shared" si="1"/>
        <v>36.363636363636367</v>
      </c>
      <c r="J19" s="599"/>
      <c r="K19" s="599">
        <v>11</v>
      </c>
      <c r="L19" s="88">
        <f t="shared" si="2"/>
        <v>50</v>
      </c>
      <c r="M19" s="599"/>
      <c r="N19" s="599">
        <v>0</v>
      </c>
      <c r="O19" s="88">
        <f t="shared" si="3"/>
        <v>0</v>
      </c>
      <c r="P19" s="599"/>
      <c r="Q19" s="599">
        <v>2</v>
      </c>
      <c r="R19" s="88">
        <f t="shared" si="4"/>
        <v>9.0909090909090917</v>
      </c>
      <c r="S19" s="101"/>
    </row>
    <row r="20" spans="1:19" ht="13.4" customHeight="1">
      <c r="A20" s="81" t="s">
        <v>163</v>
      </c>
      <c r="B20" s="115">
        <f t="shared" si="5"/>
        <v>51</v>
      </c>
      <c r="C20" s="88">
        <f t="shared" si="6"/>
        <v>1.1662474273953807</v>
      </c>
      <c r="E20" s="599">
        <v>5</v>
      </c>
      <c r="F20" s="88">
        <f t="shared" si="0"/>
        <v>9.8039215686274517</v>
      </c>
      <c r="G20" s="599"/>
      <c r="H20" s="599">
        <v>19</v>
      </c>
      <c r="I20" s="88">
        <f t="shared" si="1"/>
        <v>37.254901960784316</v>
      </c>
      <c r="J20" s="599"/>
      <c r="K20" s="599">
        <v>14</v>
      </c>
      <c r="L20" s="88">
        <f t="shared" si="2"/>
        <v>27.450980392156865</v>
      </c>
      <c r="M20" s="599"/>
      <c r="N20" s="599">
        <v>0</v>
      </c>
      <c r="O20" s="88">
        <f t="shared" si="3"/>
        <v>0</v>
      </c>
      <c r="P20" s="599"/>
      <c r="Q20" s="599">
        <v>13</v>
      </c>
      <c r="R20" s="88">
        <f>IF($A20&lt;&gt;"",Q20/$B20*100,"")</f>
        <v>25.490196078431371</v>
      </c>
      <c r="S20" s="101"/>
    </row>
    <row r="21" spans="1:19" ht="13.4" customHeight="1">
      <c r="A21" s="81" t="s">
        <v>164</v>
      </c>
      <c r="B21" s="115">
        <f t="shared" si="5"/>
        <v>37</v>
      </c>
      <c r="C21" s="88">
        <f t="shared" si="6"/>
        <v>0.846101074777041</v>
      </c>
      <c r="E21" s="599">
        <v>1</v>
      </c>
      <c r="F21" s="88">
        <f t="shared" si="0"/>
        <v>2.7027027027027026</v>
      </c>
      <c r="G21" s="599"/>
      <c r="H21" s="599">
        <v>18</v>
      </c>
      <c r="I21" s="88">
        <f t="shared" si="1"/>
        <v>48.648648648648653</v>
      </c>
      <c r="J21" s="599"/>
      <c r="K21" s="599">
        <v>12</v>
      </c>
      <c r="L21" s="88">
        <f t="shared" si="2"/>
        <v>32.432432432432435</v>
      </c>
      <c r="M21" s="599"/>
      <c r="N21" s="599">
        <v>2</v>
      </c>
      <c r="O21" s="88">
        <f t="shared" si="3"/>
        <v>5.4054054054054053</v>
      </c>
      <c r="P21" s="599"/>
      <c r="Q21" s="599">
        <v>4</v>
      </c>
      <c r="R21" s="88">
        <f>IF($A21&lt;&gt;"",Q21/$B21*100,"")</f>
        <v>10.810810810810811</v>
      </c>
      <c r="S21" s="101"/>
    </row>
    <row r="22" spans="1:19" ht="10" customHeight="1">
      <c r="B22" s="103" t="str">
        <f t="shared" si="5"/>
        <v/>
      </c>
      <c r="C22" s="88" t="str">
        <f t="shared" si="6"/>
        <v/>
      </c>
      <c r="E22" s="114"/>
      <c r="F22" s="88" t="str">
        <f t="shared" si="0"/>
        <v/>
      </c>
      <c r="G22" s="94"/>
      <c r="H22" s="114"/>
      <c r="I22" s="88" t="str">
        <f t="shared" si="1"/>
        <v/>
      </c>
      <c r="J22" s="101"/>
      <c r="K22" s="114"/>
      <c r="L22" s="88" t="str">
        <f t="shared" si="2"/>
        <v/>
      </c>
      <c r="M22" s="94"/>
      <c r="N22" s="114"/>
      <c r="O22" s="88" t="str">
        <f t="shared" si="3"/>
        <v/>
      </c>
      <c r="P22" s="101"/>
      <c r="R22" s="88"/>
      <c r="S22" s="101"/>
    </row>
    <row r="23" spans="1:19" ht="13.4" customHeight="1">
      <c r="A23" s="81" t="s">
        <v>165</v>
      </c>
      <c r="B23" s="103">
        <f t="shared" si="5"/>
        <v>101</v>
      </c>
      <c r="C23" s="88">
        <f t="shared" si="6"/>
        <v>2.309627258175166</v>
      </c>
      <c r="E23" s="114">
        <f>SUM(E24:E26)</f>
        <v>7</v>
      </c>
      <c r="F23" s="88">
        <f t="shared" si="0"/>
        <v>6.9306930693069315</v>
      </c>
      <c r="G23" s="94"/>
      <c r="H23" s="114">
        <f>SUM(H24:H26)</f>
        <v>53</v>
      </c>
      <c r="I23" s="88">
        <f t="shared" si="1"/>
        <v>52.475247524752476</v>
      </c>
      <c r="J23" s="101"/>
      <c r="K23" s="114">
        <f>SUM(K24:K26)</f>
        <v>24</v>
      </c>
      <c r="L23" s="88">
        <f t="shared" si="2"/>
        <v>23.762376237623762</v>
      </c>
      <c r="M23" s="94"/>
      <c r="N23" s="114">
        <f>SUM(N24:N26)</f>
        <v>2</v>
      </c>
      <c r="O23" s="88">
        <f t="shared" si="3"/>
        <v>1.9801980198019802</v>
      </c>
      <c r="P23" s="101"/>
      <c r="Q23" s="105">
        <f>SUM(Q24:Q26)</f>
        <v>15</v>
      </c>
      <c r="R23" s="88">
        <f>IF($A23&lt;&gt;"",Q23/$B23*100,"")</f>
        <v>14.85148514851485</v>
      </c>
      <c r="S23" s="101"/>
    </row>
    <row r="24" spans="1:19" ht="13.4" customHeight="1">
      <c r="A24" s="81" t="s">
        <v>166</v>
      </c>
      <c r="B24" s="103">
        <f t="shared" si="5"/>
        <v>13</v>
      </c>
      <c r="C24" s="88">
        <f t="shared" si="6"/>
        <v>0.29727875600274412</v>
      </c>
      <c r="E24" s="599">
        <v>2</v>
      </c>
      <c r="F24" s="88">
        <f t="shared" si="0"/>
        <v>15.384615384615385</v>
      </c>
      <c r="G24" s="599"/>
      <c r="H24" s="599">
        <v>6</v>
      </c>
      <c r="I24" s="88">
        <f t="shared" si="1"/>
        <v>46.153846153846153</v>
      </c>
      <c r="J24" s="599"/>
      <c r="K24" s="599">
        <v>4</v>
      </c>
      <c r="L24" s="88">
        <f t="shared" si="2"/>
        <v>30.76923076923077</v>
      </c>
      <c r="M24" s="599"/>
      <c r="N24" s="599">
        <v>0</v>
      </c>
      <c r="O24" s="88">
        <f t="shared" si="3"/>
        <v>0</v>
      </c>
      <c r="P24" s="599"/>
      <c r="Q24" s="599">
        <v>1</v>
      </c>
      <c r="R24" s="88">
        <f>IF($A24&lt;&gt;"",Q24/$B24*100,"")</f>
        <v>7.6923076923076925</v>
      </c>
      <c r="S24" s="101"/>
    </row>
    <row r="25" spans="1:19" ht="13.4" customHeight="1">
      <c r="A25" s="81" t="s">
        <v>167</v>
      </c>
      <c r="B25" s="103">
        <f t="shared" si="5"/>
        <v>16</v>
      </c>
      <c r="C25" s="88">
        <f t="shared" si="6"/>
        <v>0.3658815458495312</v>
      </c>
      <c r="E25" s="599">
        <v>2</v>
      </c>
      <c r="F25" s="88">
        <f t="shared" si="0"/>
        <v>12.5</v>
      </c>
      <c r="G25" s="599"/>
      <c r="H25" s="599">
        <v>3</v>
      </c>
      <c r="I25" s="88">
        <f t="shared" si="1"/>
        <v>18.75</v>
      </c>
      <c r="J25" s="599"/>
      <c r="K25" s="599">
        <v>9</v>
      </c>
      <c r="L25" s="88">
        <f t="shared" si="2"/>
        <v>56.25</v>
      </c>
      <c r="M25" s="599"/>
      <c r="N25" s="599">
        <v>0</v>
      </c>
      <c r="O25" s="88">
        <f t="shared" si="3"/>
        <v>0</v>
      </c>
      <c r="P25" s="599"/>
      <c r="Q25" s="599">
        <v>2</v>
      </c>
      <c r="R25" s="88">
        <f>IF($A25&lt;&gt;"",Q25/$B25*100,"")</f>
        <v>12.5</v>
      </c>
      <c r="S25" s="101"/>
    </row>
    <row r="26" spans="1:19" ht="13.4" customHeight="1">
      <c r="A26" s="81" t="s">
        <v>168</v>
      </c>
      <c r="B26" s="103">
        <f t="shared" si="5"/>
        <v>72</v>
      </c>
      <c r="C26" s="88">
        <f t="shared" si="6"/>
        <v>1.6464669563228906</v>
      </c>
      <c r="E26" s="599">
        <v>3</v>
      </c>
      <c r="F26" s="88">
        <f t="shared" si="0"/>
        <v>4.1666666666666661</v>
      </c>
      <c r="G26" s="599"/>
      <c r="H26" s="599">
        <v>44</v>
      </c>
      <c r="I26" s="88">
        <f t="shared" si="1"/>
        <v>61.111111111111114</v>
      </c>
      <c r="J26" s="599"/>
      <c r="K26" s="599">
        <v>11</v>
      </c>
      <c r="L26" s="88">
        <f t="shared" si="2"/>
        <v>15.277777777777779</v>
      </c>
      <c r="M26" s="599"/>
      <c r="N26" s="599">
        <v>2</v>
      </c>
      <c r="O26" s="88">
        <f t="shared" si="3"/>
        <v>2.7777777777777777</v>
      </c>
      <c r="P26" s="599"/>
      <c r="Q26" s="599">
        <v>12</v>
      </c>
      <c r="R26" s="88">
        <f>IF($A26&lt;&gt;"",Q26/$B26*100,"")</f>
        <v>16.666666666666664</v>
      </c>
      <c r="S26" s="101"/>
    </row>
    <row r="27" spans="1:19" ht="10" customHeight="1">
      <c r="B27" s="103" t="str">
        <f t="shared" si="5"/>
        <v/>
      </c>
      <c r="C27" s="88" t="str">
        <f t="shared" si="6"/>
        <v/>
      </c>
      <c r="F27" s="88" t="str">
        <f t="shared" si="0"/>
        <v/>
      </c>
      <c r="I27" s="88" t="str">
        <f t="shared" si="1"/>
        <v/>
      </c>
      <c r="L27" s="88" t="str">
        <f t="shared" si="2"/>
        <v/>
      </c>
      <c r="M27" s="94"/>
      <c r="O27" s="88" t="str">
        <f t="shared" si="3"/>
        <v/>
      </c>
      <c r="P27" s="101"/>
      <c r="R27" s="88" t="str">
        <f t="shared" ref="R27:R90" si="7">IF($A27&lt;&gt;"",Q27/$B27*100,"")</f>
        <v/>
      </c>
      <c r="S27" s="101"/>
    </row>
    <row r="28" spans="1:19" ht="13.4" customHeight="1">
      <c r="A28" s="47" t="s">
        <v>449</v>
      </c>
      <c r="B28" s="103">
        <f t="shared" si="5"/>
        <v>228</v>
      </c>
      <c r="C28" s="88">
        <f t="shared" si="6"/>
        <v>5.2138120283558198</v>
      </c>
      <c r="E28" s="105">
        <f>SUM(E29)</f>
        <v>32</v>
      </c>
      <c r="F28" s="88">
        <f t="shared" si="0"/>
        <v>14.035087719298245</v>
      </c>
      <c r="H28" s="105">
        <f>SUM(H29)</f>
        <v>57</v>
      </c>
      <c r="I28" s="88">
        <f t="shared" si="1"/>
        <v>25</v>
      </c>
      <c r="K28" s="105">
        <f>SUM(K29)</f>
        <v>49</v>
      </c>
      <c r="L28" s="88">
        <f t="shared" si="2"/>
        <v>21.491228070175438</v>
      </c>
      <c r="M28" s="94"/>
      <c r="N28" s="105">
        <f>SUM(N29)</f>
        <v>31</v>
      </c>
      <c r="O28" s="88">
        <f t="shared" si="3"/>
        <v>13.596491228070176</v>
      </c>
      <c r="P28" s="101"/>
      <c r="Q28" s="105">
        <f>SUM(Q29)</f>
        <v>59</v>
      </c>
      <c r="R28" s="88">
        <f t="shared" si="7"/>
        <v>25.877192982456144</v>
      </c>
      <c r="S28" s="101"/>
    </row>
    <row r="29" spans="1:19" ht="13.4" customHeight="1">
      <c r="A29" s="81" t="s">
        <v>169</v>
      </c>
      <c r="B29" s="103">
        <f t="shared" si="5"/>
        <v>228</v>
      </c>
      <c r="C29" s="88">
        <f t="shared" si="6"/>
        <v>5.2138120283558198</v>
      </c>
      <c r="E29" s="105">
        <f>SUM(E30:E34)</f>
        <v>32</v>
      </c>
      <c r="F29" s="88">
        <f t="shared" si="0"/>
        <v>14.035087719298245</v>
      </c>
      <c r="H29" s="105">
        <f>SUM(H30:H34)</f>
        <v>57</v>
      </c>
      <c r="I29" s="88">
        <f t="shared" si="1"/>
        <v>25</v>
      </c>
      <c r="K29" s="105">
        <f>SUM(K30:K34)</f>
        <v>49</v>
      </c>
      <c r="L29" s="88">
        <f t="shared" si="2"/>
        <v>21.491228070175438</v>
      </c>
      <c r="M29" s="94"/>
      <c r="N29" s="105">
        <f>SUM(N30:N34)</f>
        <v>31</v>
      </c>
      <c r="O29" s="88">
        <f t="shared" si="3"/>
        <v>13.596491228070176</v>
      </c>
      <c r="P29" s="101"/>
      <c r="Q29" s="105">
        <f>SUM(Q30:Q34)</f>
        <v>59</v>
      </c>
      <c r="R29" s="88">
        <f t="shared" si="7"/>
        <v>25.877192982456144</v>
      </c>
      <c r="S29" s="101"/>
    </row>
    <row r="30" spans="1:19" ht="13.4" customHeight="1">
      <c r="A30" s="81" t="s">
        <v>170</v>
      </c>
      <c r="B30" s="103">
        <f t="shared" si="5"/>
        <v>22</v>
      </c>
      <c r="C30" s="88">
        <f t="shared" si="6"/>
        <v>0.50308712554310542</v>
      </c>
      <c r="E30" s="599">
        <v>8</v>
      </c>
      <c r="F30" s="88">
        <f t="shared" si="0"/>
        <v>36.363636363636367</v>
      </c>
      <c r="G30" s="599"/>
      <c r="H30" s="599">
        <v>7</v>
      </c>
      <c r="I30" s="88">
        <f t="shared" si="1"/>
        <v>31.818181818181817</v>
      </c>
      <c r="J30" s="599"/>
      <c r="K30" s="599">
        <v>1</v>
      </c>
      <c r="L30" s="88">
        <f t="shared" si="2"/>
        <v>4.5454545454545459</v>
      </c>
      <c r="M30" s="599"/>
      <c r="N30" s="599">
        <v>0</v>
      </c>
      <c r="O30" s="88">
        <f t="shared" si="3"/>
        <v>0</v>
      </c>
      <c r="P30" s="599"/>
      <c r="Q30" s="599">
        <v>6</v>
      </c>
      <c r="R30" s="88">
        <f t="shared" si="7"/>
        <v>27.27272727272727</v>
      </c>
      <c r="S30" s="101"/>
    </row>
    <row r="31" spans="1:19" ht="13.4" customHeight="1">
      <c r="A31" s="81" t="s">
        <v>171</v>
      </c>
      <c r="B31" s="103">
        <f t="shared" si="5"/>
        <v>58</v>
      </c>
      <c r="C31" s="88">
        <f t="shared" si="6"/>
        <v>1.3263206037045507</v>
      </c>
      <c r="E31" s="599">
        <v>7</v>
      </c>
      <c r="F31" s="88">
        <f t="shared" si="0"/>
        <v>12.068965517241379</v>
      </c>
      <c r="G31" s="599"/>
      <c r="H31" s="599">
        <v>14</v>
      </c>
      <c r="I31" s="88">
        <f t="shared" si="1"/>
        <v>24.137931034482758</v>
      </c>
      <c r="J31" s="599"/>
      <c r="K31" s="599">
        <v>5</v>
      </c>
      <c r="L31" s="88">
        <f t="shared" si="2"/>
        <v>8.6206896551724146</v>
      </c>
      <c r="M31" s="599"/>
      <c r="N31" s="599">
        <v>15</v>
      </c>
      <c r="O31" s="88">
        <f t="shared" si="3"/>
        <v>25.862068965517242</v>
      </c>
      <c r="P31" s="599"/>
      <c r="Q31" s="599">
        <v>17</v>
      </c>
      <c r="R31" s="88">
        <f t="shared" si="7"/>
        <v>29.310344827586203</v>
      </c>
      <c r="S31" s="101"/>
    </row>
    <row r="32" spans="1:19" ht="13.4" customHeight="1">
      <c r="A32" s="81" t="s">
        <v>172</v>
      </c>
      <c r="B32" s="103">
        <f t="shared" si="5"/>
        <v>16</v>
      </c>
      <c r="C32" s="88">
        <f t="shared" si="6"/>
        <v>0.3658815458495312</v>
      </c>
      <c r="E32" s="599">
        <v>3</v>
      </c>
      <c r="F32" s="88">
        <f t="shared" si="0"/>
        <v>18.75</v>
      </c>
      <c r="G32" s="599"/>
      <c r="H32" s="599">
        <v>3</v>
      </c>
      <c r="I32" s="88">
        <f t="shared" si="1"/>
        <v>18.75</v>
      </c>
      <c r="J32" s="599"/>
      <c r="K32" s="599">
        <v>3</v>
      </c>
      <c r="L32" s="88">
        <f t="shared" si="2"/>
        <v>18.75</v>
      </c>
      <c r="M32" s="599"/>
      <c r="N32" s="599">
        <v>1</v>
      </c>
      <c r="O32" s="88">
        <f t="shared" si="3"/>
        <v>6.25</v>
      </c>
      <c r="P32" s="599"/>
      <c r="Q32" s="599">
        <v>6</v>
      </c>
      <c r="R32" s="88">
        <f t="shared" si="7"/>
        <v>37.5</v>
      </c>
      <c r="S32" s="101"/>
    </row>
    <row r="33" spans="1:19" ht="13.4" customHeight="1">
      <c r="A33" s="81" t="s">
        <v>173</v>
      </c>
      <c r="B33" s="103">
        <f t="shared" si="5"/>
        <v>81</v>
      </c>
      <c r="C33" s="88">
        <f t="shared" si="6"/>
        <v>1.8522753258632518</v>
      </c>
      <c r="E33" s="599">
        <v>6</v>
      </c>
      <c r="F33" s="88">
        <f t="shared" si="0"/>
        <v>7.4074074074074066</v>
      </c>
      <c r="G33" s="599"/>
      <c r="H33" s="599">
        <v>13</v>
      </c>
      <c r="I33" s="88">
        <f t="shared" si="1"/>
        <v>16.049382716049383</v>
      </c>
      <c r="J33" s="599"/>
      <c r="K33" s="599">
        <v>32</v>
      </c>
      <c r="L33" s="88">
        <f t="shared" si="2"/>
        <v>39.506172839506171</v>
      </c>
      <c r="M33" s="599"/>
      <c r="N33" s="599">
        <v>11</v>
      </c>
      <c r="O33" s="88">
        <f t="shared" si="3"/>
        <v>13.580246913580247</v>
      </c>
      <c r="P33" s="599"/>
      <c r="Q33" s="599">
        <v>19</v>
      </c>
      <c r="R33" s="88">
        <f t="shared" si="7"/>
        <v>23.456790123456788</v>
      </c>
      <c r="S33" s="101"/>
    </row>
    <row r="34" spans="1:19" ht="13.4" customHeight="1">
      <c r="A34" s="81" t="s">
        <v>174</v>
      </c>
      <c r="B34" s="103">
        <f t="shared" si="5"/>
        <v>51</v>
      </c>
      <c r="C34" s="88">
        <f t="shared" si="6"/>
        <v>1.1662474273953807</v>
      </c>
      <c r="E34" s="599">
        <v>8</v>
      </c>
      <c r="F34" s="88">
        <f t="shared" si="0"/>
        <v>15.686274509803921</v>
      </c>
      <c r="G34" s="599"/>
      <c r="H34" s="599">
        <v>20</v>
      </c>
      <c r="I34" s="88">
        <f t="shared" si="1"/>
        <v>39.215686274509807</v>
      </c>
      <c r="J34" s="599"/>
      <c r="K34" s="599">
        <v>8</v>
      </c>
      <c r="L34" s="88">
        <f t="shared" si="2"/>
        <v>15.686274509803921</v>
      </c>
      <c r="M34" s="599"/>
      <c r="N34" s="599">
        <v>4</v>
      </c>
      <c r="O34" s="88">
        <f t="shared" si="3"/>
        <v>7.8431372549019605</v>
      </c>
      <c r="P34" s="599"/>
      <c r="Q34" s="599">
        <v>11</v>
      </c>
      <c r="R34" s="88">
        <f t="shared" si="7"/>
        <v>21.568627450980394</v>
      </c>
      <c r="S34" s="101"/>
    </row>
    <row r="35" spans="1:19" ht="11.25" customHeight="1">
      <c r="B35" s="103" t="str">
        <f t="shared" si="5"/>
        <v/>
      </c>
      <c r="C35" s="88" t="str">
        <f t="shared" si="6"/>
        <v/>
      </c>
      <c r="F35" s="88" t="str">
        <f t="shared" si="0"/>
        <v/>
      </c>
      <c r="I35" s="88" t="str">
        <f t="shared" si="1"/>
        <v/>
      </c>
      <c r="L35" s="88" t="str">
        <f t="shared" si="2"/>
        <v/>
      </c>
      <c r="M35" s="94"/>
      <c r="O35" s="88" t="str">
        <f t="shared" si="3"/>
        <v/>
      </c>
      <c r="P35" s="101"/>
      <c r="R35" s="88"/>
      <c r="S35" s="101"/>
    </row>
    <row r="36" spans="1:19" ht="13.4" customHeight="1">
      <c r="A36" s="47" t="s">
        <v>394</v>
      </c>
      <c r="B36" s="103">
        <f t="shared" si="5"/>
        <v>928</v>
      </c>
      <c r="C36" s="88">
        <f t="shared" si="6"/>
        <v>21.221129659272812</v>
      </c>
      <c r="E36" s="105">
        <f>E37+E43+E54+E56</f>
        <v>63</v>
      </c>
      <c r="F36" s="88">
        <f t="shared" si="0"/>
        <v>6.7887931034482758</v>
      </c>
      <c r="H36" s="105">
        <f>H37+H43+H54+H56</f>
        <v>312</v>
      </c>
      <c r="I36" s="88">
        <f t="shared" si="1"/>
        <v>33.620689655172413</v>
      </c>
      <c r="K36" s="105">
        <f>K37+K43+K54+K56</f>
        <v>228</v>
      </c>
      <c r="L36" s="88">
        <f t="shared" si="2"/>
        <v>24.568965517241377</v>
      </c>
      <c r="M36" s="94"/>
      <c r="N36" s="105">
        <f>N37+N43+N54+N56</f>
        <v>12</v>
      </c>
      <c r="O36" s="88">
        <f t="shared" si="3"/>
        <v>1.2931034482758621</v>
      </c>
      <c r="P36" s="101"/>
      <c r="Q36" s="105">
        <f>Q37+Q43+Q54+Q56</f>
        <v>313</v>
      </c>
      <c r="R36" s="88">
        <f t="shared" si="7"/>
        <v>33.728448275862064</v>
      </c>
      <c r="S36" s="101"/>
    </row>
    <row r="37" spans="1:19" ht="13.4" customHeight="1">
      <c r="A37" s="81" t="s">
        <v>175</v>
      </c>
      <c r="B37" s="103">
        <f t="shared" si="5"/>
        <v>227</v>
      </c>
      <c r="C37" s="88">
        <f t="shared" si="6"/>
        <v>5.190944431740224</v>
      </c>
      <c r="E37" s="105">
        <f>SUM(E38:E41)</f>
        <v>9</v>
      </c>
      <c r="F37" s="88">
        <f t="shared" si="0"/>
        <v>3.9647577092511015</v>
      </c>
      <c r="H37" s="105">
        <f>SUM(H38:H41)</f>
        <v>93</v>
      </c>
      <c r="I37" s="88">
        <f t="shared" si="1"/>
        <v>40.969162995594715</v>
      </c>
      <c r="K37" s="105">
        <f>SUM(K38:K41)</f>
        <v>61</v>
      </c>
      <c r="L37" s="88">
        <f t="shared" si="2"/>
        <v>26.872246696035241</v>
      </c>
      <c r="M37" s="94"/>
      <c r="N37" s="105">
        <f>SUM(N38:N41)</f>
        <v>5</v>
      </c>
      <c r="O37" s="88">
        <f t="shared" si="3"/>
        <v>2.2026431718061676</v>
      </c>
      <c r="P37" s="101"/>
      <c r="Q37" s="105">
        <f>SUM(Q38:Q41)</f>
        <v>59</v>
      </c>
      <c r="R37" s="88">
        <f t="shared" si="7"/>
        <v>25.991189427312776</v>
      </c>
      <c r="S37" s="101"/>
    </row>
    <row r="38" spans="1:19" ht="13.4" customHeight="1">
      <c r="A38" s="81" t="s">
        <v>176</v>
      </c>
      <c r="B38" s="103">
        <f t="shared" si="5"/>
        <v>93</v>
      </c>
      <c r="C38" s="88">
        <f t="shared" si="6"/>
        <v>2.1266864852504002</v>
      </c>
      <c r="E38" s="599">
        <v>2</v>
      </c>
      <c r="F38" s="88">
        <f t="shared" si="0"/>
        <v>2.1505376344086025</v>
      </c>
      <c r="G38" s="599"/>
      <c r="H38" s="599">
        <v>45</v>
      </c>
      <c r="I38" s="88">
        <f t="shared" si="1"/>
        <v>48.387096774193552</v>
      </c>
      <c r="J38" s="599"/>
      <c r="K38" s="599">
        <v>29</v>
      </c>
      <c r="L38" s="88">
        <f t="shared" si="2"/>
        <v>31.182795698924732</v>
      </c>
      <c r="M38" s="599"/>
      <c r="N38" s="599">
        <v>1</v>
      </c>
      <c r="O38" s="88">
        <f t="shared" si="3"/>
        <v>1.0752688172043012</v>
      </c>
      <c r="P38" s="599"/>
      <c r="Q38" s="599">
        <v>16</v>
      </c>
      <c r="R38" s="88">
        <f t="shared" si="7"/>
        <v>17.20430107526882</v>
      </c>
      <c r="S38" s="101"/>
    </row>
    <row r="39" spans="1:19" ht="13.4" customHeight="1">
      <c r="A39" s="81" t="s">
        <v>177</v>
      </c>
      <c r="B39" s="103">
        <f t="shared" si="5"/>
        <v>77</v>
      </c>
      <c r="C39" s="88">
        <f t="shared" si="6"/>
        <v>1.7608049394008691</v>
      </c>
      <c r="E39" s="599">
        <v>3</v>
      </c>
      <c r="F39" s="88">
        <f t="shared" si="0"/>
        <v>3.8961038961038961</v>
      </c>
      <c r="G39" s="599"/>
      <c r="H39" s="599">
        <v>31</v>
      </c>
      <c r="I39" s="88">
        <f t="shared" si="1"/>
        <v>40.259740259740262</v>
      </c>
      <c r="J39" s="599"/>
      <c r="K39" s="599">
        <v>22</v>
      </c>
      <c r="L39" s="88">
        <f t="shared" si="2"/>
        <v>28.571428571428569</v>
      </c>
      <c r="M39" s="599"/>
      <c r="N39" s="599">
        <v>1</v>
      </c>
      <c r="O39" s="88">
        <f t="shared" si="3"/>
        <v>1.2987012987012987</v>
      </c>
      <c r="P39" s="599"/>
      <c r="Q39" s="599">
        <v>20</v>
      </c>
      <c r="R39" s="88">
        <f t="shared" si="7"/>
        <v>25.97402597402597</v>
      </c>
      <c r="S39" s="101"/>
    </row>
    <row r="40" spans="1:19" ht="13.4" customHeight="1">
      <c r="A40" s="81" t="s">
        <v>178</v>
      </c>
      <c r="B40" s="103">
        <f t="shared" si="5"/>
        <v>29</v>
      </c>
      <c r="C40" s="88">
        <f t="shared" si="6"/>
        <v>0.66316030185227537</v>
      </c>
      <c r="E40" s="599">
        <v>3</v>
      </c>
      <c r="F40" s="88">
        <f t="shared" si="0"/>
        <v>10.344827586206897</v>
      </c>
      <c r="G40" s="599"/>
      <c r="H40" s="599">
        <v>6</v>
      </c>
      <c r="I40" s="88">
        <f t="shared" si="1"/>
        <v>20.689655172413794</v>
      </c>
      <c r="J40" s="599"/>
      <c r="K40" s="599">
        <v>5</v>
      </c>
      <c r="L40" s="88">
        <f t="shared" si="2"/>
        <v>17.241379310344829</v>
      </c>
      <c r="M40" s="599"/>
      <c r="N40" s="599">
        <v>2</v>
      </c>
      <c r="O40" s="88">
        <f t="shared" si="3"/>
        <v>6.8965517241379306</v>
      </c>
      <c r="P40" s="599"/>
      <c r="Q40" s="599">
        <v>13</v>
      </c>
      <c r="R40" s="88">
        <f t="shared" si="7"/>
        <v>44.827586206896555</v>
      </c>
      <c r="S40" s="101"/>
    </row>
    <row r="41" spans="1:19" ht="13.4" customHeight="1">
      <c r="A41" s="81" t="s">
        <v>179</v>
      </c>
      <c r="B41" s="103">
        <f t="shared" si="5"/>
        <v>28</v>
      </c>
      <c r="C41" s="88">
        <f t="shared" si="6"/>
        <v>0.64029270523667958</v>
      </c>
      <c r="E41" s="599">
        <v>1</v>
      </c>
      <c r="F41" s="88">
        <f t="shared" si="0"/>
        <v>3.5714285714285712</v>
      </c>
      <c r="G41" s="599"/>
      <c r="H41" s="599">
        <v>11</v>
      </c>
      <c r="I41" s="88">
        <f t="shared" si="1"/>
        <v>39.285714285714285</v>
      </c>
      <c r="J41" s="599"/>
      <c r="K41" s="599">
        <v>5</v>
      </c>
      <c r="L41" s="88">
        <f t="shared" si="2"/>
        <v>17.857142857142858</v>
      </c>
      <c r="M41" s="599"/>
      <c r="N41" s="599">
        <v>1</v>
      </c>
      <c r="O41" s="88">
        <f t="shared" si="3"/>
        <v>3.5714285714285712</v>
      </c>
      <c r="P41" s="599"/>
      <c r="Q41" s="599">
        <v>10</v>
      </c>
      <c r="R41" s="88">
        <f t="shared" si="7"/>
        <v>35.714285714285715</v>
      </c>
      <c r="S41" s="101"/>
    </row>
    <row r="42" spans="1:19" ht="10" customHeight="1">
      <c r="B42" s="103" t="str">
        <f t="shared" si="5"/>
        <v/>
      </c>
      <c r="C42" s="88" t="str">
        <f t="shared" si="6"/>
        <v/>
      </c>
      <c r="E42" s="81"/>
      <c r="F42" s="88" t="str">
        <f t="shared" si="0"/>
        <v/>
      </c>
      <c r="H42" s="81"/>
      <c r="I42" s="88" t="str">
        <f t="shared" si="1"/>
        <v/>
      </c>
      <c r="J42" s="81"/>
      <c r="K42" s="81"/>
      <c r="L42" s="88" t="str">
        <f t="shared" si="2"/>
        <v/>
      </c>
      <c r="N42" s="81"/>
      <c r="O42" s="88" t="str">
        <f t="shared" si="3"/>
        <v/>
      </c>
      <c r="Q42" s="81"/>
      <c r="R42" s="88" t="str">
        <f t="shared" si="7"/>
        <v/>
      </c>
      <c r="S42" s="101"/>
    </row>
    <row r="43" spans="1:19" ht="13.4" customHeight="1">
      <c r="A43" s="81" t="s">
        <v>180</v>
      </c>
      <c r="B43" s="103">
        <f t="shared" si="5"/>
        <v>318</v>
      </c>
      <c r="C43" s="88">
        <f t="shared" si="6"/>
        <v>7.2718957237594335</v>
      </c>
      <c r="E43" s="105">
        <f>SUM(E44:E52)</f>
        <v>22</v>
      </c>
      <c r="F43" s="88">
        <f t="shared" si="0"/>
        <v>6.9182389937106921</v>
      </c>
      <c r="H43" s="105">
        <f>SUM(H44:H52)</f>
        <v>123</v>
      </c>
      <c r="I43" s="88">
        <f t="shared" si="1"/>
        <v>38.679245283018872</v>
      </c>
      <c r="K43" s="105">
        <f>SUM(K44:K52)</f>
        <v>90</v>
      </c>
      <c r="L43" s="88">
        <f t="shared" si="2"/>
        <v>28.30188679245283</v>
      </c>
      <c r="M43" s="94"/>
      <c r="N43" s="105">
        <f>SUM(N44:N52)</f>
        <v>4</v>
      </c>
      <c r="O43" s="88">
        <f t="shared" si="3"/>
        <v>1.257861635220126</v>
      </c>
      <c r="P43" s="101"/>
      <c r="Q43" s="105">
        <f>SUM(Q44:Q52)</f>
        <v>79</v>
      </c>
      <c r="R43" s="88">
        <f t="shared" si="7"/>
        <v>24.842767295597483</v>
      </c>
      <c r="S43" s="101"/>
    </row>
    <row r="44" spans="1:19" ht="13.4" customHeight="1">
      <c r="A44" s="81" t="s">
        <v>1531</v>
      </c>
      <c r="B44" s="103">
        <f t="shared" si="5"/>
        <v>2</v>
      </c>
      <c r="C44" s="88">
        <f t="shared" si="6"/>
        <v>4.57351932311914E-2</v>
      </c>
      <c r="E44" s="599">
        <v>0</v>
      </c>
      <c r="F44" s="88">
        <f t="shared" si="0"/>
        <v>0</v>
      </c>
      <c r="G44" s="599"/>
      <c r="H44" s="599">
        <v>0</v>
      </c>
      <c r="I44" s="88">
        <f t="shared" si="1"/>
        <v>0</v>
      </c>
      <c r="J44" s="599"/>
      <c r="K44" s="599">
        <v>0</v>
      </c>
      <c r="L44" s="88">
        <f t="shared" si="2"/>
        <v>0</v>
      </c>
      <c r="M44" s="599"/>
      <c r="N44" s="599">
        <v>0</v>
      </c>
      <c r="O44" s="88">
        <f t="shared" si="3"/>
        <v>0</v>
      </c>
      <c r="P44" s="599"/>
      <c r="Q44" s="599">
        <v>2</v>
      </c>
      <c r="R44" s="88">
        <f t="shared" si="7"/>
        <v>100</v>
      </c>
      <c r="S44" s="101"/>
    </row>
    <row r="45" spans="1:19" ht="13.4" customHeight="1">
      <c r="A45" s="81" t="s">
        <v>188</v>
      </c>
      <c r="B45" s="103">
        <f>IF($A45&lt;&gt;"",E45+H45+K45+N45+Q45,"")</f>
        <v>14</v>
      </c>
      <c r="C45" s="88">
        <f>IF(A45&lt;&gt;0,B45/$B$11*100,"")</f>
        <v>0.32014635261833979</v>
      </c>
      <c r="E45" s="599">
        <v>3</v>
      </c>
      <c r="F45" s="88">
        <f t="shared" si="0"/>
        <v>21.428571428571427</v>
      </c>
      <c r="G45" s="599"/>
      <c r="H45" s="599">
        <v>9</v>
      </c>
      <c r="I45" s="88">
        <f t="shared" si="1"/>
        <v>64.285714285714292</v>
      </c>
      <c r="J45" s="599"/>
      <c r="K45" s="599">
        <v>0</v>
      </c>
      <c r="L45" s="88">
        <f t="shared" si="2"/>
        <v>0</v>
      </c>
      <c r="M45" s="599"/>
      <c r="N45" s="599">
        <v>0</v>
      </c>
      <c r="O45" s="88">
        <f t="shared" si="3"/>
        <v>0</v>
      </c>
      <c r="P45" s="599"/>
      <c r="Q45" s="599">
        <v>2</v>
      </c>
      <c r="R45" s="88">
        <f>IF($A45&lt;&gt;"",Q45/$B45*100,"")</f>
        <v>14.285714285714285</v>
      </c>
      <c r="S45" s="101"/>
    </row>
    <row r="46" spans="1:19" ht="13.4" customHeight="1">
      <c r="A46" s="81" t="s">
        <v>181</v>
      </c>
      <c r="B46" s="103">
        <f t="shared" si="5"/>
        <v>22</v>
      </c>
      <c r="C46" s="88">
        <f t="shared" si="6"/>
        <v>0.50308712554310542</v>
      </c>
      <c r="E46" s="599">
        <v>0</v>
      </c>
      <c r="F46" s="88">
        <f t="shared" si="0"/>
        <v>0</v>
      </c>
      <c r="G46" s="599"/>
      <c r="H46" s="599">
        <v>14</v>
      </c>
      <c r="I46" s="88">
        <f t="shared" si="1"/>
        <v>63.636363636363633</v>
      </c>
      <c r="J46" s="599"/>
      <c r="K46" s="599">
        <v>4</v>
      </c>
      <c r="L46" s="88">
        <f t="shared" si="2"/>
        <v>18.181818181818183</v>
      </c>
      <c r="M46" s="599"/>
      <c r="N46" s="599">
        <v>1</v>
      </c>
      <c r="O46" s="88">
        <f t="shared" si="3"/>
        <v>4.5454545454545459</v>
      </c>
      <c r="P46" s="599"/>
      <c r="Q46" s="599">
        <v>3</v>
      </c>
      <c r="R46" s="88"/>
      <c r="S46" s="101"/>
    </row>
    <row r="47" spans="1:19" ht="13.4" customHeight="1">
      <c r="A47" s="81" t="s">
        <v>182</v>
      </c>
      <c r="B47" s="103">
        <f t="shared" si="5"/>
        <v>44</v>
      </c>
      <c r="C47" s="88">
        <f t="shared" si="6"/>
        <v>1.0061742510862108</v>
      </c>
      <c r="E47" s="599">
        <v>5</v>
      </c>
      <c r="F47" s="88">
        <f t="shared" si="0"/>
        <v>11.363636363636363</v>
      </c>
      <c r="G47" s="599"/>
      <c r="H47" s="599">
        <v>16</v>
      </c>
      <c r="I47" s="88">
        <f t="shared" si="1"/>
        <v>36.363636363636367</v>
      </c>
      <c r="J47" s="599"/>
      <c r="K47" s="599">
        <v>12</v>
      </c>
      <c r="L47" s="88">
        <f t="shared" si="2"/>
        <v>27.27272727272727</v>
      </c>
      <c r="M47" s="599"/>
      <c r="N47" s="599">
        <v>1</v>
      </c>
      <c r="O47" s="88">
        <f t="shared" si="3"/>
        <v>2.2727272727272729</v>
      </c>
      <c r="P47" s="599"/>
      <c r="Q47" s="599">
        <v>10</v>
      </c>
      <c r="R47" s="88">
        <f t="shared" si="7"/>
        <v>22.727272727272727</v>
      </c>
      <c r="S47" s="101"/>
    </row>
    <row r="48" spans="1:19" ht="13.4" customHeight="1">
      <c r="A48" s="81" t="s">
        <v>183</v>
      </c>
      <c r="B48" s="103">
        <f t="shared" si="5"/>
        <v>39</v>
      </c>
      <c r="C48" s="88">
        <f t="shared" si="6"/>
        <v>0.89183626800823235</v>
      </c>
      <c r="E48" s="599">
        <v>3</v>
      </c>
      <c r="F48" s="88">
        <f t="shared" si="0"/>
        <v>7.6923076923076925</v>
      </c>
      <c r="G48" s="599"/>
      <c r="H48" s="599">
        <v>15</v>
      </c>
      <c r="I48" s="88">
        <f t="shared" si="1"/>
        <v>38.461538461538467</v>
      </c>
      <c r="J48" s="599"/>
      <c r="K48" s="599">
        <v>9</v>
      </c>
      <c r="L48" s="88">
        <f t="shared" si="2"/>
        <v>23.076923076923077</v>
      </c>
      <c r="M48" s="599"/>
      <c r="N48" s="599">
        <v>0</v>
      </c>
      <c r="O48" s="88">
        <f t="shared" si="3"/>
        <v>0</v>
      </c>
      <c r="P48" s="599"/>
      <c r="Q48" s="599">
        <v>12</v>
      </c>
      <c r="R48" s="88">
        <f t="shared" si="7"/>
        <v>30.76923076923077</v>
      </c>
      <c r="S48" s="101"/>
    </row>
    <row r="49" spans="1:19" ht="13.4" customHeight="1">
      <c r="A49" s="81" t="s">
        <v>396</v>
      </c>
      <c r="B49" s="103">
        <f t="shared" si="5"/>
        <v>33</v>
      </c>
      <c r="C49" s="88">
        <f t="shared" si="6"/>
        <v>0.75463068831465807</v>
      </c>
      <c r="E49" s="599">
        <v>3</v>
      </c>
      <c r="F49" s="88">
        <f t="shared" si="0"/>
        <v>9.0909090909090917</v>
      </c>
      <c r="G49" s="599"/>
      <c r="H49" s="599">
        <v>10</v>
      </c>
      <c r="I49" s="88">
        <f t="shared" si="1"/>
        <v>30.303030303030305</v>
      </c>
      <c r="J49" s="599"/>
      <c r="K49" s="599">
        <v>7</v>
      </c>
      <c r="L49" s="88">
        <f t="shared" si="2"/>
        <v>21.212121212121211</v>
      </c>
      <c r="M49" s="599"/>
      <c r="N49" s="599">
        <v>0</v>
      </c>
      <c r="O49" s="88">
        <f t="shared" si="3"/>
        <v>0</v>
      </c>
      <c r="P49" s="599"/>
      <c r="Q49" s="599">
        <v>13</v>
      </c>
      <c r="R49" s="88">
        <f t="shared" si="7"/>
        <v>39.393939393939391</v>
      </c>
      <c r="S49" s="101"/>
    </row>
    <row r="50" spans="1:19" ht="13.4" customHeight="1">
      <c r="A50" s="81" t="s">
        <v>187</v>
      </c>
      <c r="B50" s="103">
        <f t="shared" si="5"/>
        <v>25</v>
      </c>
      <c r="C50" s="88">
        <f t="shared" si="6"/>
        <v>0.57168991538989244</v>
      </c>
      <c r="E50" s="599">
        <v>1</v>
      </c>
      <c r="F50" s="88">
        <f t="shared" si="0"/>
        <v>4</v>
      </c>
      <c r="G50" s="599"/>
      <c r="H50" s="599">
        <v>8</v>
      </c>
      <c r="I50" s="88">
        <f t="shared" si="1"/>
        <v>32</v>
      </c>
      <c r="J50" s="599"/>
      <c r="K50" s="599">
        <v>9</v>
      </c>
      <c r="L50" s="88">
        <f t="shared" si="2"/>
        <v>36</v>
      </c>
      <c r="M50" s="599"/>
      <c r="N50" s="599">
        <v>2</v>
      </c>
      <c r="O50" s="88">
        <f t="shared" si="3"/>
        <v>8</v>
      </c>
      <c r="P50" s="599"/>
      <c r="Q50" s="599">
        <v>5</v>
      </c>
      <c r="R50" s="88">
        <f t="shared" si="7"/>
        <v>20</v>
      </c>
      <c r="S50" s="101"/>
    </row>
    <row r="51" spans="1:19" ht="13.4" customHeight="1">
      <c r="A51" s="81" t="s">
        <v>186</v>
      </c>
      <c r="B51" s="103">
        <f t="shared" si="5"/>
        <v>92</v>
      </c>
      <c r="C51" s="88">
        <f t="shared" si="6"/>
        <v>2.1038188886348048</v>
      </c>
      <c r="E51" s="599">
        <v>7</v>
      </c>
      <c r="F51" s="88">
        <f t="shared" si="0"/>
        <v>7.608695652173914</v>
      </c>
      <c r="G51" s="599"/>
      <c r="H51" s="599">
        <v>33</v>
      </c>
      <c r="I51" s="88">
        <f t="shared" si="1"/>
        <v>35.869565217391305</v>
      </c>
      <c r="J51" s="599"/>
      <c r="K51" s="599">
        <v>42</v>
      </c>
      <c r="L51" s="88">
        <f t="shared" si="2"/>
        <v>45.652173913043477</v>
      </c>
      <c r="M51" s="599"/>
      <c r="N51" s="599">
        <v>0</v>
      </c>
      <c r="O51" s="88">
        <f t="shared" si="3"/>
        <v>0</v>
      </c>
      <c r="P51" s="599"/>
      <c r="Q51" s="599">
        <v>10</v>
      </c>
      <c r="R51" s="88">
        <f t="shared" si="7"/>
        <v>10.869565217391305</v>
      </c>
      <c r="S51" s="101"/>
    </row>
    <row r="52" spans="1:19" ht="13.4" customHeight="1">
      <c r="A52" s="81" t="s">
        <v>185</v>
      </c>
      <c r="B52" s="103">
        <f t="shared" si="5"/>
        <v>47</v>
      </c>
      <c r="C52" s="88">
        <f t="shared" si="6"/>
        <v>1.074777040932998</v>
      </c>
      <c r="E52" s="599">
        <v>0</v>
      </c>
      <c r="F52" s="88">
        <f t="shared" si="0"/>
        <v>0</v>
      </c>
      <c r="G52" s="599"/>
      <c r="H52" s="599">
        <v>18</v>
      </c>
      <c r="I52" s="88">
        <f t="shared" si="1"/>
        <v>38.297872340425535</v>
      </c>
      <c r="J52" s="599"/>
      <c r="K52" s="599">
        <v>7</v>
      </c>
      <c r="L52" s="88">
        <f t="shared" si="2"/>
        <v>14.893617021276595</v>
      </c>
      <c r="M52" s="599"/>
      <c r="N52" s="599">
        <v>0</v>
      </c>
      <c r="O52" s="88">
        <f t="shared" si="3"/>
        <v>0</v>
      </c>
      <c r="P52" s="599"/>
      <c r="Q52" s="599">
        <v>22</v>
      </c>
      <c r="R52" s="88">
        <f t="shared" si="7"/>
        <v>46.808510638297875</v>
      </c>
      <c r="S52" s="101"/>
    </row>
    <row r="53" spans="1:19" ht="10" customHeight="1">
      <c r="B53" s="103" t="str">
        <f t="shared" si="5"/>
        <v/>
      </c>
      <c r="C53" s="88" t="str">
        <f t="shared" si="6"/>
        <v/>
      </c>
      <c r="E53" s="599"/>
      <c r="F53" s="88" t="str">
        <f t="shared" si="0"/>
        <v/>
      </c>
      <c r="G53" s="599"/>
      <c r="H53" s="599"/>
      <c r="I53" s="88" t="str">
        <f t="shared" si="1"/>
        <v/>
      </c>
      <c r="J53" s="599"/>
      <c r="K53" s="599"/>
      <c r="L53" s="88" t="str">
        <f t="shared" si="2"/>
        <v/>
      </c>
      <c r="M53" s="599"/>
      <c r="N53" s="599"/>
      <c r="O53" s="88" t="str">
        <f t="shared" si="3"/>
        <v/>
      </c>
      <c r="P53" s="599"/>
      <c r="Q53" s="599"/>
      <c r="R53" s="88" t="str">
        <f t="shared" si="7"/>
        <v/>
      </c>
      <c r="S53" s="101"/>
    </row>
    <row r="54" spans="1:19" ht="13.4" customHeight="1">
      <c r="A54" s="81" t="s">
        <v>189</v>
      </c>
      <c r="B54" s="103">
        <f t="shared" si="5"/>
        <v>106</v>
      </c>
      <c r="C54" s="88">
        <f t="shared" si="6"/>
        <v>2.4239652412531445</v>
      </c>
      <c r="E54" s="599">
        <v>17</v>
      </c>
      <c r="F54" s="88">
        <f t="shared" si="0"/>
        <v>16.037735849056602</v>
      </c>
      <c r="G54" s="599"/>
      <c r="H54" s="599">
        <v>35</v>
      </c>
      <c r="I54" s="88">
        <f t="shared" si="1"/>
        <v>33.018867924528301</v>
      </c>
      <c r="J54" s="599"/>
      <c r="K54" s="599">
        <v>29</v>
      </c>
      <c r="L54" s="88">
        <f t="shared" si="2"/>
        <v>27.358490566037734</v>
      </c>
      <c r="M54" s="599"/>
      <c r="N54" s="599">
        <v>0</v>
      </c>
      <c r="O54" s="88">
        <f t="shared" si="3"/>
        <v>0</v>
      </c>
      <c r="P54" s="599"/>
      <c r="Q54" s="599">
        <v>25</v>
      </c>
      <c r="R54" s="88">
        <f t="shared" si="7"/>
        <v>23.584905660377359</v>
      </c>
      <c r="S54" s="101"/>
    </row>
    <row r="55" spans="1:19" ht="10" customHeight="1">
      <c r="B55" s="103" t="str">
        <f t="shared" si="5"/>
        <v/>
      </c>
      <c r="C55" s="88" t="str">
        <f t="shared" si="6"/>
        <v/>
      </c>
      <c r="F55" s="88" t="str">
        <f t="shared" si="0"/>
        <v/>
      </c>
      <c r="I55" s="88" t="str">
        <f t="shared" si="1"/>
        <v/>
      </c>
      <c r="L55" s="88" t="str">
        <f t="shared" si="2"/>
        <v/>
      </c>
      <c r="M55" s="94"/>
      <c r="O55" s="88" t="str">
        <f t="shared" si="3"/>
        <v/>
      </c>
      <c r="P55" s="101"/>
      <c r="R55" s="88" t="str">
        <f t="shared" si="7"/>
        <v/>
      </c>
      <c r="S55" s="101"/>
    </row>
    <row r="56" spans="1:19" ht="13.4" customHeight="1">
      <c r="A56" s="81" t="s">
        <v>190</v>
      </c>
      <c r="B56" s="103">
        <f t="shared" si="5"/>
        <v>277</v>
      </c>
      <c r="C56" s="88">
        <f t="shared" si="6"/>
        <v>6.3343242625200098</v>
      </c>
      <c r="E56" s="105">
        <f>SUM(E57:E62)</f>
        <v>15</v>
      </c>
      <c r="F56" s="88">
        <f t="shared" si="0"/>
        <v>5.4151624548736459</v>
      </c>
      <c r="H56" s="105">
        <f>SUM(H57:H62)</f>
        <v>61</v>
      </c>
      <c r="I56" s="88">
        <f t="shared" si="1"/>
        <v>22.021660649819495</v>
      </c>
      <c r="K56" s="105">
        <f>SUM(K57:K62)</f>
        <v>48</v>
      </c>
      <c r="L56" s="88">
        <f t="shared" si="2"/>
        <v>17.328519855595665</v>
      </c>
      <c r="M56" s="94"/>
      <c r="N56" s="105">
        <f>SUM(N57:N62)</f>
        <v>3</v>
      </c>
      <c r="O56" s="88">
        <f t="shared" si="3"/>
        <v>1.0830324909747291</v>
      </c>
      <c r="P56" s="101"/>
      <c r="Q56" s="105">
        <f>SUM(Q57:Q62)</f>
        <v>150</v>
      </c>
      <c r="R56" s="88">
        <f t="shared" si="7"/>
        <v>54.151624548736464</v>
      </c>
      <c r="S56" s="101"/>
    </row>
    <row r="57" spans="1:19" ht="13.4" customHeight="1">
      <c r="A57" s="81" t="s">
        <v>943</v>
      </c>
      <c r="B57" s="103">
        <f t="shared" si="5"/>
        <v>8</v>
      </c>
      <c r="C57" s="88">
        <f t="shared" si="6"/>
        <v>0.1829407729247656</v>
      </c>
      <c r="E57" s="599">
        <v>0</v>
      </c>
      <c r="F57" s="88">
        <f t="shared" si="0"/>
        <v>0</v>
      </c>
      <c r="G57" s="599"/>
      <c r="H57" s="599">
        <v>2</v>
      </c>
      <c r="I57" s="88">
        <f t="shared" si="1"/>
        <v>25</v>
      </c>
      <c r="J57" s="599"/>
      <c r="K57" s="599">
        <v>3</v>
      </c>
      <c r="L57" s="88">
        <f t="shared" si="2"/>
        <v>37.5</v>
      </c>
      <c r="M57" s="599"/>
      <c r="N57" s="599">
        <v>0</v>
      </c>
      <c r="O57" s="88">
        <f t="shared" si="3"/>
        <v>0</v>
      </c>
      <c r="P57" s="599"/>
      <c r="Q57" s="599">
        <v>3</v>
      </c>
      <c r="R57" s="88">
        <f t="shared" si="7"/>
        <v>37.5</v>
      </c>
      <c r="S57" s="101"/>
    </row>
    <row r="58" spans="1:19" ht="13.4" customHeight="1">
      <c r="A58" s="81" t="s">
        <v>191</v>
      </c>
      <c r="B58" s="103">
        <f>IF($A58&lt;&gt;"",E58+H58+K58+N58+Q58,"")</f>
        <v>25</v>
      </c>
      <c r="C58" s="88">
        <f>IF(A58&lt;&gt;0,B58/$B$11*100,"")</f>
        <v>0.57168991538989244</v>
      </c>
      <c r="E58" s="599">
        <v>3</v>
      </c>
      <c r="F58" s="88">
        <f t="shared" si="0"/>
        <v>12</v>
      </c>
      <c r="G58" s="599"/>
      <c r="H58" s="599">
        <v>8</v>
      </c>
      <c r="I58" s="88">
        <f t="shared" si="1"/>
        <v>32</v>
      </c>
      <c r="J58" s="599"/>
      <c r="K58" s="599">
        <v>3</v>
      </c>
      <c r="L58" s="88">
        <f t="shared" si="2"/>
        <v>12</v>
      </c>
      <c r="M58" s="599"/>
      <c r="N58" s="599">
        <v>0</v>
      </c>
      <c r="O58" s="88">
        <f t="shared" si="3"/>
        <v>0</v>
      </c>
      <c r="P58" s="599"/>
      <c r="Q58" s="599">
        <v>11</v>
      </c>
      <c r="R58" s="88">
        <f>IF($A58&lt;&gt;"",Q58/$B58*100,"")</f>
        <v>44</v>
      </c>
      <c r="S58" s="101"/>
    </row>
    <row r="59" spans="1:19" ht="13.4" customHeight="1">
      <c r="A59" s="81" t="s">
        <v>192</v>
      </c>
      <c r="B59" s="103">
        <f t="shared" si="5"/>
        <v>146</v>
      </c>
      <c r="C59" s="88">
        <f t="shared" si="6"/>
        <v>3.338669105876972</v>
      </c>
      <c r="E59" s="599">
        <v>8</v>
      </c>
      <c r="F59" s="88">
        <f t="shared" si="0"/>
        <v>5.4794520547945202</v>
      </c>
      <c r="G59" s="599"/>
      <c r="H59" s="599">
        <v>26</v>
      </c>
      <c r="I59" s="88">
        <f t="shared" si="1"/>
        <v>17.80821917808219</v>
      </c>
      <c r="J59" s="599"/>
      <c r="K59" s="599">
        <v>25</v>
      </c>
      <c r="L59" s="88">
        <f t="shared" si="2"/>
        <v>17.123287671232877</v>
      </c>
      <c r="M59" s="599"/>
      <c r="N59" s="599">
        <v>3</v>
      </c>
      <c r="O59" s="88">
        <f t="shared" si="3"/>
        <v>2.054794520547945</v>
      </c>
      <c r="P59" s="599"/>
      <c r="Q59" s="599">
        <v>84</v>
      </c>
      <c r="R59" s="88">
        <f t="shared" si="7"/>
        <v>57.534246575342465</v>
      </c>
      <c r="S59" s="101"/>
    </row>
    <row r="60" spans="1:19" ht="13.4" customHeight="1">
      <c r="A60" s="81" t="s">
        <v>193</v>
      </c>
      <c r="B60" s="103">
        <f t="shared" si="5"/>
        <v>52</v>
      </c>
      <c r="C60" s="88">
        <f t="shared" si="6"/>
        <v>1.1891150240109765</v>
      </c>
      <c r="E60" s="599">
        <v>2</v>
      </c>
      <c r="F60" s="88">
        <f t="shared" si="0"/>
        <v>3.8461538461538463</v>
      </c>
      <c r="G60" s="599"/>
      <c r="H60" s="599">
        <v>7</v>
      </c>
      <c r="I60" s="88">
        <f t="shared" si="1"/>
        <v>13.461538461538462</v>
      </c>
      <c r="J60" s="599"/>
      <c r="K60" s="599">
        <v>4</v>
      </c>
      <c r="L60" s="88">
        <f t="shared" si="2"/>
        <v>7.6923076923076925</v>
      </c>
      <c r="M60" s="599"/>
      <c r="N60" s="599">
        <v>0</v>
      </c>
      <c r="O60" s="88">
        <f t="shared" si="3"/>
        <v>0</v>
      </c>
      <c r="P60" s="599"/>
      <c r="Q60" s="599">
        <v>39</v>
      </c>
      <c r="R60" s="88">
        <f t="shared" si="7"/>
        <v>75</v>
      </c>
      <c r="S60" s="101"/>
    </row>
    <row r="61" spans="1:19" ht="13.4" customHeight="1">
      <c r="A61" s="90" t="s">
        <v>2031</v>
      </c>
      <c r="B61" s="103">
        <f t="shared" si="5"/>
        <v>18</v>
      </c>
      <c r="C61" s="88">
        <f t="shared" si="6"/>
        <v>0.41161673908072266</v>
      </c>
      <c r="E61" s="599">
        <v>0</v>
      </c>
      <c r="F61" s="88">
        <f t="shared" si="0"/>
        <v>0</v>
      </c>
      <c r="G61" s="599"/>
      <c r="H61" s="599">
        <v>4</v>
      </c>
      <c r="I61" s="88">
        <f t="shared" si="1"/>
        <v>22.222222222222221</v>
      </c>
      <c r="J61" s="599"/>
      <c r="K61" s="599">
        <v>9</v>
      </c>
      <c r="L61" s="88">
        <f t="shared" si="2"/>
        <v>50</v>
      </c>
      <c r="M61" s="599"/>
      <c r="N61" s="599">
        <v>0</v>
      </c>
      <c r="O61" s="88">
        <f t="shared" si="3"/>
        <v>0</v>
      </c>
      <c r="P61" s="599"/>
      <c r="Q61" s="599">
        <v>5</v>
      </c>
      <c r="R61" s="88">
        <f t="shared" si="7"/>
        <v>27.777777777777779</v>
      </c>
      <c r="S61" s="101"/>
    </row>
    <row r="62" spans="1:19" ht="13.4" customHeight="1">
      <c r="A62" s="81" t="s">
        <v>194</v>
      </c>
      <c r="B62" s="103">
        <f t="shared" si="5"/>
        <v>28</v>
      </c>
      <c r="C62" s="88">
        <f t="shared" si="6"/>
        <v>0.64029270523667958</v>
      </c>
      <c r="E62" s="599">
        <v>2</v>
      </c>
      <c r="F62" s="88">
        <f t="shared" si="0"/>
        <v>7.1428571428571423</v>
      </c>
      <c r="G62" s="599"/>
      <c r="H62" s="599">
        <v>14</v>
      </c>
      <c r="I62" s="88">
        <f t="shared" si="1"/>
        <v>50</v>
      </c>
      <c r="J62" s="599"/>
      <c r="K62" s="599">
        <v>4</v>
      </c>
      <c r="L62" s="88">
        <f t="shared" si="2"/>
        <v>14.285714285714285</v>
      </c>
      <c r="M62" s="599"/>
      <c r="N62" s="599">
        <v>0</v>
      </c>
      <c r="O62" s="88">
        <f t="shared" si="3"/>
        <v>0</v>
      </c>
      <c r="P62" s="599"/>
      <c r="Q62" s="599">
        <v>8</v>
      </c>
      <c r="R62" s="88">
        <f t="shared" si="7"/>
        <v>28.571428571428569</v>
      </c>
      <c r="S62" s="101"/>
    </row>
    <row r="63" spans="1:19" ht="10" customHeight="1">
      <c r="B63" s="103" t="str">
        <f t="shared" si="5"/>
        <v/>
      </c>
      <c r="C63" s="88" t="str">
        <f t="shared" si="6"/>
        <v/>
      </c>
      <c r="F63" s="88" t="str">
        <f t="shared" si="0"/>
        <v/>
      </c>
      <c r="I63" s="88" t="str">
        <f t="shared" si="1"/>
        <v/>
      </c>
      <c r="L63" s="88" t="str">
        <f t="shared" si="2"/>
        <v/>
      </c>
      <c r="M63" s="94"/>
      <c r="O63" s="88" t="str">
        <f t="shared" si="3"/>
        <v/>
      </c>
      <c r="P63" s="101"/>
      <c r="R63" s="88" t="str">
        <f t="shared" si="7"/>
        <v/>
      </c>
      <c r="S63" s="101"/>
    </row>
    <row r="64" spans="1:19" ht="13.4" customHeight="1">
      <c r="A64" s="47" t="s">
        <v>397</v>
      </c>
      <c r="B64" s="103">
        <f t="shared" si="5"/>
        <v>756</v>
      </c>
      <c r="C64" s="88">
        <f t="shared" si="6"/>
        <v>17.287903041390351</v>
      </c>
      <c r="E64" s="105">
        <f>E65+E67+E74+E76</f>
        <v>15</v>
      </c>
      <c r="F64" s="88">
        <f t="shared" si="0"/>
        <v>1.984126984126984</v>
      </c>
      <c r="H64" s="105">
        <f>H65+H67+H74+H76</f>
        <v>293</v>
      </c>
      <c r="I64" s="88">
        <f t="shared" si="1"/>
        <v>38.756613756613753</v>
      </c>
      <c r="K64" s="105">
        <f>K65+K67+K74+K76</f>
        <v>121</v>
      </c>
      <c r="L64" s="88">
        <f t="shared" si="2"/>
        <v>16.005291005291006</v>
      </c>
      <c r="M64" s="94"/>
      <c r="N64" s="105">
        <f>SUM(N65+N67+N74+N76)</f>
        <v>2</v>
      </c>
      <c r="O64" s="88">
        <f t="shared" si="3"/>
        <v>0.26455026455026454</v>
      </c>
      <c r="P64" s="101"/>
      <c r="Q64" s="105">
        <f>SUM(Q65+Q67+Q74+Q76)</f>
        <v>325</v>
      </c>
      <c r="R64" s="88">
        <f t="shared" si="7"/>
        <v>42.989417989417987</v>
      </c>
      <c r="S64" s="101"/>
    </row>
    <row r="65" spans="1:19" ht="13.4" customHeight="1">
      <c r="A65" s="81" t="s">
        <v>398</v>
      </c>
      <c r="B65" s="103">
        <f t="shared" si="5"/>
        <v>66</v>
      </c>
      <c r="C65" s="88">
        <f t="shared" si="6"/>
        <v>1.5092613766293161</v>
      </c>
      <c r="E65" s="599">
        <v>2</v>
      </c>
      <c r="F65" s="88">
        <f t="shared" si="0"/>
        <v>3.0303030303030303</v>
      </c>
      <c r="G65" s="599"/>
      <c r="H65" s="599">
        <v>3</v>
      </c>
      <c r="I65" s="88">
        <f t="shared" si="1"/>
        <v>4.5454545454545459</v>
      </c>
      <c r="J65" s="599"/>
      <c r="K65" s="599">
        <v>21</v>
      </c>
      <c r="L65" s="88">
        <f t="shared" si="2"/>
        <v>31.818181818181817</v>
      </c>
      <c r="M65" s="599"/>
      <c r="N65" s="599">
        <v>0</v>
      </c>
      <c r="O65" s="88">
        <f t="shared" si="3"/>
        <v>0</v>
      </c>
      <c r="P65" s="599"/>
      <c r="Q65" s="599">
        <v>40</v>
      </c>
      <c r="R65" s="88">
        <f t="shared" si="7"/>
        <v>60.606060606060609</v>
      </c>
      <c r="S65" s="101"/>
    </row>
    <row r="66" spans="1:19" ht="10" customHeight="1">
      <c r="B66" s="103" t="str">
        <f t="shared" si="5"/>
        <v/>
      </c>
      <c r="C66" s="88" t="str">
        <f t="shared" si="6"/>
        <v/>
      </c>
      <c r="F66" s="88" t="str">
        <f t="shared" si="0"/>
        <v/>
      </c>
      <c r="I66" s="88" t="str">
        <f t="shared" si="1"/>
        <v/>
      </c>
      <c r="L66" s="88" t="str">
        <f t="shared" si="2"/>
        <v/>
      </c>
      <c r="M66" s="94"/>
      <c r="O66" s="88" t="str">
        <f t="shared" si="3"/>
        <v/>
      </c>
      <c r="P66" s="101"/>
      <c r="R66" s="88" t="str">
        <f t="shared" si="7"/>
        <v/>
      </c>
      <c r="S66" s="101"/>
    </row>
    <row r="67" spans="1:19" ht="13.4" customHeight="1">
      <c r="A67" s="81" t="s">
        <v>195</v>
      </c>
      <c r="B67" s="103">
        <f t="shared" si="5"/>
        <v>571</v>
      </c>
      <c r="C67" s="88">
        <f t="shared" si="6"/>
        <v>13.057397667505144</v>
      </c>
      <c r="E67" s="105">
        <f>SUM(E68:E72)</f>
        <v>12</v>
      </c>
      <c r="F67" s="88">
        <f t="shared" si="0"/>
        <v>2.1015761821366024</v>
      </c>
      <c r="H67" s="105">
        <f>SUM(H68:H72)</f>
        <v>225</v>
      </c>
      <c r="I67" s="88">
        <f t="shared" si="1"/>
        <v>39.404553415061294</v>
      </c>
      <c r="K67" s="105">
        <f>SUM(K68:K72)</f>
        <v>77</v>
      </c>
      <c r="L67" s="88">
        <f t="shared" si="2"/>
        <v>13.485113835376533</v>
      </c>
      <c r="M67" s="94"/>
      <c r="N67" s="105">
        <f>SUM(N68:N72)</f>
        <v>2</v>
      </c>
      <c r="O67" s="88">
        <f t="shared" si="3"/>
        <v>0.35026269702276708</v>
      </c>
      <c r="P67" s="101"/>
      <c r="Q67" s="105">
        <f>SUM(Q68:Q72)</f>
        <v>255</v>
      </c>
      <c r="R67" s="88">
        <f t="shared" si="7"/>
        <v>44.658493870402808</v>
      </c>
      <c r="S67" s="101"/>
    </row>
    <row r="68" spans="1:19" ht="13.4" customHeight="1">
      <c r="A68" s="81" t="s">
        <v>467</v>
      </c>
      <c r="B68" s="103">
        <f t="shared" si="5"/>
        <v>401</v>
      </c>
      <c r="C68" s="88">
        <f t="shared" si="6"/>
        <v>9.1699062428538767</v>
      </c>
      <c r="E68" s="599">
        <v>3</v>
      </c>
      <c r="F68" s="88">
        <f t="shared" si="0"/>
        <v>0.74812967581047385</v>
      </c>
      <c r="G68" s="599"/>
      <c r="H68" s="599">
        <v>171</v>
      </c>
      <c r="I68" s="88">
        <f t="shared" si="1"/>
        <v>42.643391521197003</v>
      </c>
      <c r="J68" s="599"/>
      <c r="K68" s="599">
        <v>36</v>
      </c>
      <c r="L68" s="88">
        <f t="shared" si="2"/>
        <v>8.9775561097256862</v>
      </c>
      <c r="M68" s="599"/>
      <c r="N68" s="599">
        <v>0</v>
      </c>
      <c r="O68" s="88">
        <f t="shared" si="3"/>
        <v>0</v>
      </c>
      <c r="P68" s="599"/>
      <c r="Q68" s="599">
        <v>191</v>
      </c>
      <c r="R68" s="88">
        <f t="shared" si="7"/>
        <v>47.630922693266832</v>
      </c>
      <c r="S68" s="101"/>
    </row>
    <row r="69" spans="1:19" ht="13.4" customHeight="1">
      <c r="A69" s="81" t="s">
        <v>197</v>
      </c>
      <c r="B69" s="103">
        <f t="shared" si="5"/>
        <v>28</v>
      </c>
      <c r="C69" s="88">
        <f t="shared" si="6"/>
        <v>0.64029270523667958</v>
      </c>
      <c r="E69" s="599">
        <v>2</v>
      </c>
      <c r="F69" s="88">
        <f t="shared" si="0"/>
        <v>7.1428571428571423</v>
      </c>
      <c r="G69" s="599"/>
      <c r="H69" s="599">
        <v>9</v>
      </c>
      <c r="I69" s="88">
        <f t="shared" si="1"/>
        <v>32.142857142857146</v>
      </c>
      <c r="J69" s="599"/>
      <c r="K69" s="599">
        <v>7</v>
      </c>
      <c r="L69" s="88">
        <f t="shared" si="2"/>
        <v>25</v>
      </c>
      <c r="M69" s="599"/>
      <c r="N69" s="599">
        <v>0</v>
      </c>
      <c r="O69" s="88">
        <f t="shared" si="3"/>
        <v>0</v>
      </c>
      <c r="P69" s="599"/>
      <c r="Q69" s="599">
        <v>10</v>
      </c>
      <c r="R69" s="88">
        <f t="shared" si="7"/>
        <v>35.714285714285715</v>
      </c>
      <c r="S69" s="101"/>
    </row>
    <row r="70" spans="1:19" ht="13.4" customHeight="1">
      <c r="A70" s="81" t="s">
        <v>199</v>
      </c>
      <c r="B70" s="103">
        <f t="shared" si="5"/>
        <v>31</v>
      </c>
      <c r="C70" s="88">
        <f t="shared" si="6"/>
        <v>0.70889549508346672</v>
      </c>
      <c r="E70" s="599">
        <v>1</v>
      </c>
      <c r="F70" s="88">
        <f t="shared" si="0"/>
        <v>3.225806451612903</v>
      </c>
      <c r="G70" s="599"/>
      <c r="H70" s="599">
        <v>9</v>
      </c>
      <c r="I70" s="88">
        <f t="shared" si="1"/>
        <v>29.032258064516132</v>
      </c>
      <c r="J70" s="599"/>
      <c r="K70" s="599">
        <v>10</v>
      </c>
      <c r="L70" s="88">
        <f t="shared" si="2"/>
        <v>32.258064516129032</v>
      </c>
      <c r="M70" s="599"/>
      <c r="N70" s="599">
        <v>0</v>
      </c>
      <c r="O70" s="88">
        <f t="shared" si="3"/>
        <v>0</v>
      </c>
      <c r="P70" s="599"/>
      <c r="Q70" s="599">
        <v>11</v>
      </c>
      <c r="R70" s="88">
        <f t="shared" si="7"/>
        <v>35.483870967741936</v>
      </c>
      <c r="S70" s="101"/>
    </row>
    <row r="71" spans="1:19" ht="13.4" customHeight="1">
      <c r="A71" s="81" t="s">
        <v>198</v>
      </c>
      <c r="B71" s="103">
        <f t="shared" si="5"/>
        <v>30</v>
      </c>
      <c r="C71" s="88">
        <f t="shared" si="6"/>
        <v>0.68602789846787104</v>
      </c>
      <c r="E71" s="599">
        <v>4</v>
      </c>
      <c r="F71" s="88">
        <f t="shared" si="0"/>
        <v>13.333333333333334</v>
      </c>
      <c r="G71" s="599"/>
      <c r="H71" s="599">
        <v>11</v>
      </c>
      <c r="I71" s="88">
        <f t="shared" si="1"/>
        <v>36.666666666666664</v>
      </c>
      <c r="J71" s="599"/>
      <c r="K71" s="599">
        <v>6</v>
      </c>
      <c r="L71" s="88">
        <f t="shared" si="2"/>
        <v>20</v>
      </c>
      <c r="M71" s="599"/>
      <c r="N71" s="599">
        <v>1</v>
      </c>
      <c r="O71" s="88">
        <f t="shared" si="3"/>
        <v>3.3333333333333335</v>
      </c>
      <c r="P71" s="599"/>
      <c r="Q71" s="599">
        <v>8</v>
      </c>
      <c r="R71" s="88">
        <f t="shared" si="7"/>
        <v>26.666666666666668</v>
      </c>
      <c r="S71" s="101"/>
    </row>
    <row r="72" spans="1:19" ht="13.4" customHeight="1">
      <c r="A72" s="81" t="s">
        <v>493</v>
      </c>
      <c r="B72" s="103">
        <f t="shared" si="5"/>
        <v>81</v>
      </c>
      <c r="C72" s="88">
        <f t="shared" si="6"/>
        <v>1.8522753258632518</v>
      </c>
      <c r="E72" s="599">
        <v>2</v>
      </c>
      <c r="F72" s="88">
        <f t="shared" si="0"/>
        <v>2.4691358024691357</v>
      </c>
      <c r="G72" s="599"/>
      <c r="H72" s="599">
        <v>25</v>
      </c>
      <c r="I72" s="88">
        <f t="shared" si="1"/>
        <v>30.864197530864196</v>
      </c>
      <c r="J72" s="599"/>
      <c r="K72" s="599">
        <v>18</v>
      </c>
      <c r="L72" s="88">
        <f t="shared" si="2"/>
        <v>22.222222222222221</v>
      </c>
      <c r="M72" s="599"/>
      <c r="N72" s="599">
        <v>1</v>
      </c>
      <c r="O72" s="88">
        <f t="shared" si="3"/>
        <v>1.2345679012345678</v>
      </c>
      <c r="P72" s="599"/>
      <c r="Q72" s="599">
        <v>35</v>
      </c>
      <c r="R72" s="88">
        <f t="shared" si="7"/>
        <v>43.209876543209873</v>
      </c>
      <c r="S72" s="101"/>
    </row>
    <row r="73" spans="1:19" ht="6.75" customHeight="1">
      <c r="B73" s="103" t="str">
        <f t="shared" si="5"/>
        <v/>
      </c>
      <c r="C73" s="88" t="str">
        <f t="shared" si="6"/>
        <v/>
      </c>
      <c r="E73" s="599"/>
      <c r="F73" s="88" t="str">
        <f t="shared" si="0"/>
        <v/>
      </c>
      <c r="G73" s="599"/>
      <c r="H73" s="599"/>
      <c r="I73" s="88" t="str">
        <f t="shared" si="1"/>
        <v/>
      </c>
      <c r="J73" s="599"/>
      <c r="K73" s="599"/>
      <c r="L73" s="88" t="str">
        <f t="shared" si="2"/>
        <v/>
      </c>
      <c r="M73" s="599"/>
      <c r="N73" s="599"/>
      <c r="O73" s="88" t="str">
        <f t="shared" si="3"/>
        <v/>
      </c>
      <c r="P73" s="599"/>
      <c r="Q73" s="599"/>
      <c r="R73" s="88" t="str">
        <f t="shared" si="7"/>
        <v/>
      </c>
      <c r="S73" s="101"/>
    </row>
    <row r="74" spans="1:19" ht="13.4" customHeight="1">
      <c r="A74" s="81" t="s">
        <v>201</v>
      </c>
      <c r="B74" s="103">
        <f t="shared" si="5"/>
        <v>35</v>
      </c>
      <c r="C74" s="88">
        <f t="shared" si="6"/>
        <v>0.80036588154584964</v>
      </c>
      <c r="E74" s="599">
        <v>0</v>
      </c>
      <c r="F74" s="88">
        <f t="shared" si="0"/>
        <v>0</v>
      </c>
      <c r="G74" s="599"/>
      <c r="H74" s="599">
        <v>9</v>
      </c>
      <c r="I74" s="88">
        <f t="shared" si="1"/>
        <v>25.714285714285712</v>
      </c>
      <c r="J74" s="599"/>
      <c r="K74" s="599">
        <v>2</v>
      </c>
      <c r="L74" s="88">
        <f t="shared" si="2"/>
        <v>5.7142857142857144</v>
      </c>
      <c r="M74" s="599"/>
      <c r="N74" s="599">
        <v>0</v>
      </c>
      <c r="O74" s="88">
        <f t="shared" si="3"/>
        <v>0</v>
      </c>
      <c r="P74" s="599"/>
      <c r="Q74" s="599">
        <v>24</v>
      </c>
      <c r="R74" s="88">
        <f t="shared" si="7"/>
        <v>68.571428571428569</v>
      </c>
      <c r="S74" s="101"/>
    </row>
    <row r="75" spans="1:19" ht="5.25" customHeight="1">
      <c r="B75" s="103" t="str">
        <f t="shared" si="5"/>
        <v/>
      </c>
      <c r="C75" s="88" t="str">
        <f t="shared" si="6"/>
        <v/>
      </c>
      <c r="E75" s="599"/>
      <c r="F75" s="88" t="str">
        <f t="shared" ref="F75:F115" si="8">IF($A75&lt;&gt;0,E75/$B75*100,"")</f>
        <v/>
      </c>
      <c r="G75" s="599"/>
      <c r="H75" s="599"/>
      <c r="I75" s="88" t="str">
        <f t="shared" ref="I75:I115" si="9">IF($A75&lt;&gt;0,H75/$B75*100,"")</f>
        <v/>
      </c>
      <c r="J75" s="599"/>
      <c r="K75" s="599"/>
      <c r="L75" s="88" t="str">
        <f t="shared" ref="L75:L115" si="10">IF($A75&lt;&gt;0,K75/$B75*100,"")</f>
        <v/>
      </c>
      <c r="M75" s="599"/>
      <c r="N75" s="599"/>
      <c r="O75" s="88" t="str">
        <f t="shared" ref="O75:O115" si="11">IF($A75&lt;&gt;0,N75/$B75*100,"")</f>
        <v/>
      </c>
      <c r="P75" s="599"/>
      <c r="Q75" s="599"/>
      <c r="R75" s="88" t="str">
        <f t="shared" si="7"/>
        <v/>
      </c>
      <c r="S75" s="101"/>
    </row>
    <row r="76" spans="1:19" ht="13.4" customHeight="1">
      <c r="A76" s="81" t="s">
        <v>202</v>
      </c>
      <c r="B76" s="103">
        <f t="shared" si="5"/>
        <v>84</v>
      </c>
      <c r="C76" s="88">
        <f t="shared" si="6"/>
        <v>1.920878115710039</v>
      </c>
      <c r="E76" s="599">
        <v>1</v>
      </c>
      <c r="F76" s="88">
        <f t="shared" si="8"/>
        <v>1.1904761904761905</v>
      </c>
      <c r="G76" s="599"/>
      <c r="H76" s="599">
        <v>56</v>
      </c>
      <c r="I76" s="88">
        <f t="shared" si="9"/>
        <v>66.666666666666657</v>
      </c>
      <c r="J76" s="599"/>
      <c r="K76" s="599">
        <v>21</v>
      </c>
      <c r="L76" s="88">
        <f t="shared" si="10"/>
        <v>25</v>
      </c>
      <c r="M76" s="599"/>
      <c r="N76" s="599">
        <v>0</v>
      </c>
      <c r="O76" s="88">
        <f t="shared" si="11"/>
        <v>0</v>
      </c>
      <c r="P76" s="599"/>
      <c r="Q76" s="599">
        <v>6</v>
      </c>
      <c r="R76" s="88">
        <f t="shared" si="7"/>
        <v>7.1428571428571423</v>
      </c>
      <c r="S76" s="101"/>
    </row>
    <row r="77" spans="1:19" ht="6" customHeight="1">
      <c r="B77" s="103" t="str">
        <f t="shared" si="5"/>
        <v/>
      </c>
      <c r="C77" s="88" t="str">
        <f t="shared" si="6"/>
        <v/>
      </c>
      <c r="F77" s="88" t="str">
        <f t="shared" si="8"/>
        <v/>
      </c>
      <c r="I77" s="88" t="str">
        <f t="shared" si="9"/>
        <v/>
      </c>
      <c r="L77" s="88" t="str">
        <f t="shared" si="10"/>
        <v/>
      </c>
      <c r="M77" s="94"/>
      <c r="O77" s="88" t="str">
        <f t="shared" si="11"/>
        <v/>
      </c>
      <c r="P77" s="101"/>
      <c r="R77" s="88" t="str">
        <f t="shared" si="7"/>
        <v/>
      </c>
      <c r="S77" s="101"/>
    </row>
    <row r="78" spans="1:19" ht="13.4" customHeight="1">
      <c r="A78" s="47" t="s">
        <v>400</v>
      </c>
      <c r="B78" s="103">
        <f t="shared" ref="B78:B111" si="12">IF($A78&lt;&gt;"",E78+H78+K78+N78+Q78,"")</f>
        <v>61</v>
      </c>
      <c r="C78" s="88">
        <f t="shared" si="6"/>
        <v>1.3949233935513377</v>
      </c>
      <c r="E78" s="105">
        <f>E79</f>
        <v>2</v>
      </c>
      <c r="F78" s="88">
        <f t="shared" si="8"/>
        <v>3.278688524590164</v>
      </c>
      <c r="H78" s="105">
        <f>H79</f>
        <v>18</v>
      </c>
      <c r="I78" s="88">
        <f t="shared" si="9"/>
        <v>29.508196721311474</v>
      </c>
      <c r="K78" s="105">
        <f>K79</f>
        <v>18</v>
      </c>
      <c r="L78" s="88">
        <f t="shared" si="10"/>
        <v>29.508196721311474</v>
      </c>
      <c r="M78" s="94"/>
      <c r="N78" s="105">
        <f>N79</f>
        <v>2</v>
      </c>
      <c r="O78" s="88">
        <f t="shared" si="11"/>
        <v>3.278688524590164</v>
      </c>
      <c r="P78" s="101"/>
      <c r="Q78" s="105">
        <f>SUM(Q79)</f>
        <v>21</v>
      </c>
      <c r="R78" s="88">
        <f t="shared" si="7"/>
        <v>34.42622950819672</v>
      </c>
      <c r="S78" s="101"/>
    </row>
    <row r="79" spans="1:19" ht="13.4" customHeight="1">
      <c r="A79" s="81" t="s">
        <v>401</v>
      </c>
      <c r="B79" s="103">
        <f t="shared" si="12"/>
        <v>61</v>
      </c>
      <c r="C79" s="88">
        <f t="shared" si="6"/>
        <v>1.3949233935513377</v>
      </c>
      <c r="E79" s="105">
        <f>SUM(E80:E84)</f>
        <v>2</v>
      </c>
      <c r="F79" s="88">
        <f t="shared" si="8"/>
        <v>3.278688524590164</v>
      </c>
      <c r="H79" s="105">
        <f>SUM(H80:H84)</f>
        <v>18</v>
      </c>
      <c r="I79" s="88">
        <f t="shared" si="9"/>
        <v>29.508196721311474</v>
      </c>
      <c r="K79" s="105">
        <f>SUM(K80:K84)</f>
        <v>18</v>
      </c>
      <c r="L79" s="88">
        <f t="shared" si="10"/>
        <v>29.508196721311474</v>
      </c>
      <c r="M79" s="94"/>
      <c r="N79" s="105">
        <f>SUM(N80:N84)</f>
        <v>2</v>
      </c>
      <c r="O79" s="88">
        <f t="shared" si="11"/>
        <v>3.278688524590164</v>
      </c>
      <c r="P79" s="101"/>
      <c r="Q79" s="105">
        <f>SUM(Q80:Q84)</f>
        <v>21</v>
      </c>
      <c r="R79" s="88">
        <f t="shared" si="7"/>
        <v>34.42622950819672</v>
      </c>
      <c r="S79" s="101"/>
    </row>
    <row r="80" spans="1:19" ht="13.4" customHeight="1">
      <c r="A80" s="81" t="s">
        <v>1533</v>
      </c>
      <c r="B80" s="103">
        <f t="shared" si="12"/>
        <v>1</v>
      </c>
      <c r="C80" s="88">
        <f t="shared" si="6"/>
        <v>2.28675966155957E-2</v>
      </c>
      <c r="E80" s="599">
        <v>1</v>
      </c>
      <c r="F80" s="88">
        <f t="shared" si="8"/>
        <v>100</v>
      </c>
      <c r="G80" s="599"/>
      <c r="H80" s="599">
        <v>0</v>
      </c>
      <c r="I80" s="88">
        <f t="shared" si="9"/>
        <v>0</v>
      </c>
      <c r="J80" s="599"/>
      <c r="K80" s="599">
        <v>0</v>
      </c>
      <c r="L80" s="88">
        <f t="shared" si="10"/>
        <v>0</v>
      </c>
      <c r="M80" s="599"/>
      <c r="N80" s="599">
        <v>0</v>
      </c>
      <c r="O80" s="88">
        <f t="shared" si="11"/>
        <v>0</v>
      </c>
      <c r="P80" s="599"/>
      <c r="Q80" s="599">
        <v>0</v>
      </c>
      <c r="R80" s="88">
        <f t="shared" si="7"/>
        <v>0</v>
      </c>
      <c r="S80" s="101"/>
    </row>
    <row r="81" spans="1:19" ht="13.4" customHeight="1">
      <c r="A81" s="81" t="s">
        <v>204</v>
      </c>
      <c r="B81" s="103">
        <f>IF($A81&lt;&gt;"",E81+H81+K81+N81+Q81,"")</f>
        <v>18</v>
      </c>
      <c r="C81" s="88">
        <f>IF(A81&lt;&gt;0,B81/$B$11*100,"")</f>
        <v>0.41161673908072266</v>
      </c>
      <c r="E81" s="599">
        <v>0</v>
      </c>
      <c r="F81" s="88">
        <f t="shared" si="8"/>
        <v>0</v>
      </c>
      <c r="G81" s="599"/>
      <c r="H81" s="599">
        <v>6</v>
      </c>
      <c r="I81" s="88">
        <f t="shared" si="9"/>
        <v>33.333333333333329</v>
      </c>
      <c r="J81" s="599"/>
      <c r="K81" s="599">
        <v>6</v>
      </c>
      <c r="L81" s="88">
        <f t="shared" si="10"/>
        <v>33.333333333333329</v>
      </c>
      <c r="M81" s="599"/>
      <c r="N81" s="599">
        <v>2</v>
      </c>
      <c r="O81" s="88">
        <f t="shared" si="11"/>
        <v>11.111111111111111</v>
      </c>
      <c r="P81" s="599"/>
      <c r="Q81" s="599">
        <v>4</v>
      </c>
      <c r="R81" s="88">
        <f>IF($A81&lt;&gt;"",Q81/$B81*100,"")</f>
        <v>22.222222222222221</v>
      </c>
      <c r="S81" s="101"/>
    </row>
    <row r="82" spans="1:19" ht="13.4" customHeight="1">
      <c r="A82" s="81" t="s">
        <v>205</v>
      </c>
      <c r="B82" s="103">
        <f t="shared" si="12"/>
        <v>17</v>
      </c>
      <c r="C82" s="88">
        <f t="shared" si="6"/>
        <v>0.38874914246512693</v>
      </c>
      <c r="E82" s="599">
        <v>0</v>
      </c>
      <c r="F82" s="88">
        <f t="shared" si="8"/>
        <v>0</v>
      </c>
      <c r="G82" s="599"/>
      <c r="H82" s="599">
        <v>4</v>
      </c>
      <c r="I82" s="88">
        <f t="shared" si="9"/>
        <v>23.52941176470588</v>
      </c>
      <c r="J82" s="599"/>
      <c r="K82" s="599">
        <v>3</v>
      </c>
      <c r="L82" s="88">
        <f t="shared" si="10"/>
        <v>17.647058823529413</v>
      </c>
      <c r="M82" s="599"/>
      <c r="N82" s="599">
        <v>0</v>
      </c>
      <c r="O82" s="88">
        <f t="shared" si="11"/>
        <v>0</v>
      </c>
      <c r="P82" s="599"/>
      <c r="Q82" s="599">
        <v>10</v>
      </c>
      <c r="R82" s="88">
        <f t="shared" si="7"/>
        <v>58.82352941176471</v>
      </c>
      <c r="S82" s="101"/>
    </row>
    <row r="83" spans="1:19" ht="13.4" customHeight="1">
      <c r="A83" s="81" t="s">
        <v>206</v>
      </c>
      <c r="B83" s="103">
        <f t="shared" si="12"/>
        <v>14</v>
      </c>
      <c r="C83" s="88">
        <f t="shared" si="6"/>
        <v>0.32014635261833979</v>
      </c>
      <c r="E83" s="599">
        <v>1</v>
      </c>
      <c r="F83" s="88">
        <f t="shared" si="8"/>
        <v>7.1428571428571423</v>
      </c>
      <c r="G83" s="599"/>
      <c r="H83" s="599">
        <v>4</v>
      </c>
      <c r="I83" s="88">
        <f t="shared" si="9"/>
        <v>28.571428571428569</v>
      </c>
      <c r="J83" s="599"/>
      <c r="K83" s="599">
        <v>4</v>
      </c>
      <c r="L83" s="88">
        <f t="shared" si="10"/>
        <v>28.571428571428569</v>
      </c>
      <c r="M83" s="599"/>
      <c r="N83" s="599">
        <v>0</v>
      </c>
      <c r="O83" s="88">
        <f t="shared" si="11"/>
        <v>0</v>
      </c>
      <c r="P83" s="599"/>
      <c r="Q83" s="599">
        <v>5</v>
      </c>
      <c r="R83" s="88">
        <f t="shared" si="7"/>
        <v>35.714285714285715</v>
      </c>
      <c r="S83" s="101"/>
    </row>
    <row r="84" spans="1:19" ht="13.4" customHeight="1">
      <c r="A84" s="81" t="s">
        <v>207</v>
      </c>
      <c r="B84" s="103">
        <f t="shared" si="12"/>
        <v>11</v>
      </c>
      <c r="C84" s="88">
        <f t="shared" ref="C84:C115" si="13">IF(A84&lt;&gt;0,B84/$B$11*100,"")</f>
        <v>0.25154356277155271</v>
      </c>
      <c r="E84" s="599">
        <v>0</v>
      </c>
      <c r="F84" s="88">
        <f t="shared" si="8"/>
        <v>0</v>
      </c>
      <c r="G84" s="599"/>
      <c r="H84" s="599">
        <v>4</v>
      </c>
      <c r="I84" s="88">
        <f t="shared" si="9"/>
        <v>36.363636363636367</v>
      </c>
      <c r="J84" s="599"/>
      <c r="K84" s="599">
        <v>5</v>
      </c>
      <c r="L84" s="88">
        <f t="shared" si="10"/>
        <v>45.454545454545453</v>
      </c>
      <c r="M84" s="599"/>
      <c r="N84" s="599">
        <v>0</v>
      </c>
      <c r="O84" s="88">
        <f t="shared" si="11"/>
        <v>0</v>
      </c>
      <c r="P84" s="599"/>
      <c r="Q84" s="599">
        <v>2</v>
      </c>
      <c r="R84" s="88">
        <f t="shared" si="7"/>
        <v>18.181818181818183</v>
      </c>
      <c r="S84" s="101"/>
    </row>
    <row r="85" spans="1:19" ht="6.75" customHeight="1">
      <c r="B85" s="103" t="str">
        <f t="shared" si="12"/>
        <v/>
      </c>
      <c r="C85" s="88" t="str">
        <f t="shared" si="13"/>
        <v/>
      </c>
      <c r="F85" s="88" t="str">
        <f t="shared" si="8"/>
        <v/>
      </c>
      <c r="I85" s="88" t="str">
        <f t="shared" si="9"/>
        <v/>
      </c>
      <c r="L85" s="88" t="str">
        <f t="shared" si="10"/>
        <v/>
      </c>
      <c r="M85" s="94"/>
      <c r="O85" s="88" t="str">
        <f t="shared" si="11"/>
        <v/>
      </c>
      <c r="P85" s="101"/>
      <c r="R85" s="88" t="str">
        <f t="shared" si="7"/>
        <v/>
      </c>
      <c r="S85" s="101"/>
    </row>
    <row r="86" spans="1:19" ht="12" customHeight="1">
      <c r="A86" s="47" t="s">
        <v>468</v>
      </c>
      <c r="B86" s="103">
        <f t="shared" si="12"/>
        <v>307</v>
      </c>
      <c r="C86" s="88">
        <f t="shared" si="13"/>
        <v>7.0203521609878807</v>
      </c>
      <c r="E86" s="105">
        <f>SUM(E87)</f>
        <v>22</v>
      </c>
      <c r="F86" s="88">
        <f t="shared" si="8"/>
        <v>7.1661237785016292</v>
      </c>
      <c r="H86" s="105">
        <f>SUM(H87)</f>
        <v>86</v>
      </c>
      <c r="I86" s="88">
        <f t="shared" si="9"/>
        <v>28.013029315960914</v>
      </c>
      <c r="K86" s="105">
        <f>SUM(K87)</f>
        <v>109</v>
      </c>
      <c r="L86" s="88">
        <f t="shared" si="10"/>
        <v>35.504885993485338</v>
      </c>
      <c r="M86" s="94"/>
      <c r="N86" s="105">
        <f>SUM(N87)</f>
        <v>4</v>
      </c>
      <c r="O86" s="88">
        <f t="shared" si="11"/>
        <v>1.3029315960912053</v>
      </c>
      <c r="P86" s="101"/>
      <c r="Q86" s="105">
        <f>SUM(Q87)</f>
        <v>86</v>
      </c>
      <c r="R86" s="88">
        <f t="shared" si="7"/>
        <v>28.013029315960914</v>
      </c>
      <c r="S86" s="101"/>
    </row>
    <row r="87" spans="1:19" ht="13.4" customHeight="1">
      <c r="A87" s="81" t="s">
        <v>209</v>
      </c>
      <c r="B87" s="103">
        <f t="shared" si="12"/>
        <v>307</v>
      </c>
      <c r="C87" s="88">
        <f t="shared" si="13"/>
        <v>7.0203521609878807</v>
      </c>
      <c r="E87" s="105">
        <f>SUM(E88:E96)</f>
        <v>22</v>
      </c>
      <c r="F87" s="88">
        <f t="shared" si="8"/>
        <v>7.1661237785016292</v>
      </c>
      <c r="H87" s="105">
        <f>SUM(H88:H96)</f>
        <v>86</v>
      </c>
      <c r="I87" s="88">
        <f t="shared" si="9"/>
        <v>28.013029315960914</v>
      </c>
      <c r="K87" s="105">
        <f>SUM(K88:K96)</f>
        <v>109</v>
      </c>
      <c r="L87" s="88">
        <f t="shared" si="10"/>
        <v>35.504885993485338</v>
      </c>
      <c r="M87" s="94"/>
      <c r="N87" s="105">
        <f>SUM(N88:N96)</f>
        <v>4</v>
      </c>
      <c r="O87" s="88">
        <f t="shared" si="11"/>
        <v>1.3029315960912053</v>
      </c>
      <c r="P87" s="101"/>
      <c r="Q87" s="105">
        <f>SUM(Q88:Q96)</f>
        <v>86</v>
      </c>
      <c r="R87" s="88">
        <f t="shared" si="7"/>
        <v>28.013029315960914</v>
      </c>
      <c r="S87" s="101"/>
    </row>
    <row r="88" spans="1:19" ht="13.4" customHeight="1">
      <c r="A88" s="81" t="s">
        <v>1457</v>
      </c>
      <c r="B88" s="103">
        <f t="shared" si="12"/>
        <v>21</v>
      </c>
      <c r="C88" s="88">
        <f t="shared" si="13"/>
        <v>0.48021952892750974</v>
      </c>
      <c r="E88" s="599">
        <v>2</v>
      </c>
      <c r="F88" s="88">
        <f t="shared" si="8"/>
        <v>9.5238095238095237</v>
      </c>
      <c r="G88" s="599"/>
      <c r="H88" s="599">
        <v>3</v>
      </c>
      <c r="I88" s="88">
        <f t="shared" si="9"/>
        <v>14.285714285714285</v>
      </c>
      <c r="J88" s="599"/>
      <c r="K88" s="599">
        <v>7</v>
      </c>
      <c r="L88" s="88">
        <f t="shared" si="10"/>
        <v>33.333333333333329</v>
      </c>
      <c r="M88" s="599"/>
      <c r="N88" s="599">
        <v>0</v>
      </c>
      <c r="O88" s="88">
        <f t="shared" si="11"/>
        <v>0</v>
      </c>
      <c r="P88" s="599"/>
      <c r="Q88" s="599">
        <v>9</v>
      </c>
      <c r="R88" s="88">
        <f t="shared" si="7"/>
        <v>42.857142857142854</v>
      </c>
      <c r="S88" s="101"/>
    </row>
    <row r="89" spans="1:19" ht="13.4" customHeight="1">
      <c r="A89" s="81" t="s">
        <v>210</v>
      </c>
      <c r="B89" s="103">
        <f t="shared" si="12"/>
        <v>38</v>
      </c>
      <c r="C89" s="88">
        <f t="shared" si="13"/>
        <v>0.86896867139263667</v>
      </c>
      <c r="E89" s="599">
        <v>0</v>
      </c>
      <c r="F89" s="88">
        <f t="shared" si="8"/>
        <v>0</v>
      </c>
      <c r="G89" s="599"/>
      <c r="H89" s="599">
        <v>12</v>
      </c>
      <c r="I89" s="88">
        <f t="shared" si="9"/>
        <v>31.578947368421051</v>
      </c>
      <c r="J89" s="599"/>
      <c r="K89" s="599">
        <v>10</v>
      </c>
      <c r="L89" s="88">
        <f t="shared" si="10"/>
        <v>26.315789473684209</v>
      </c>
      <c r="M89" s="599"/>
      <c r="N89" s="599">
        <v>0</v>
      </c>
      <c r="O89" s="88">
        <f t="shared" si="11"/>
        <v>0</v>
      </c>
      <c r="P89" s="599"/>
      <c r="Q89" s="599">
        <v>16</v>
      </c>
      <c r="R89" s="88">
        <f t="shared" si="7"/>
        <v>42.105263157894733</v>
      </c>
      <c r="S89" s="101"/>
    </row>
    <row r="90" spans="1:19" ht="13.4" customHeight="1">
      <c r="A90" s="81" t="s">
        <v>212</v>
      </c>
      <c r="B90" s="103">
        <f t="shared" si="12"/>
        <v>47</v>
      </c>
      <c r="C90" s="88">
        <f t="shared" si="13"/>
        <v>1.074777040932998</v>
      </c>
      <c r="E90" s="599">
        <v>7</v>
      </c>
      <c r="F90" s="88">
        <f t="shared" si="8"/>
        <v>14.893617021276595</v>
      </c>
      <c r="G90" s="599"/>
      <c r="H90" s="599">
        <v>5</v>
      </c>
      <c r="I90" s="88">
        <f t="shared" si="9"/>
        <v>10.638297872340425</v>
      </c>
      <c r="J90" s="599"/>
      <c r="K90" s="599">
        <v>11</v>
      </c>
      <c r="L90" s="88">
        <f t="shared" si="10"/>
        <v>23.404255319148938</v>
      </c>
      <c r="M90" s="599"/>
      <c r="N90" s="599">
        <v>0</v>
      </c>
      <c r="O90" s="88">
        <f t="shared" si="11"/>
        <v>0</v>
      </c>
      <c r="P90" s="599"/>
      <c r="Q90" s="599">
        <v>24</v>
      </c>
      <c r="R90" s="88">
        <f t="shared" si="7"/>
        <v>51.063829787234042</v>
      </c>
      <c r="S90" s="101"/>
    </row>
    <row r="91" spans="1:19" ht="13.4" customHeight="1">
      <c r="A91" s="81" t="s">
        <v>214</v>
      </c>
      <c r="B91" s="103">
        <f t="shared" si="12"/>
        <v>36</v>
      </c>
      <c r="C91" s="88">
        <f t="shared" si="13"/>
        <v>0.82323347816144532</v>
      </c>
      <c r="E91" s="599">
        <v>2</v>
      </c>
      <c r="F91" s="88">
        <f t="shared" si="8"/>
        <v>5.5555555555555554</v>
      </c>
      <c r="G91" s="599"/>
      <c r="H91" s="599">
        <v>12</v>
      </c>
      <c r="I91" s="88">
        <f t="shared" si="9"/>
        <v>33.333333333333329</v>
      </c>
      <c r="J91" s="599"/>
      <c r="K91" s="599">
        <v>9</v>
      </c>
      <c r="L91" s="88">
        <f t="shared" si="10"/>
        <v>25</v>
      </c>
      <c r="M91" s="599"/>
      <c r="N91" s="599">
        <v>0</v>
      </c>
      <c r="O91" s="88">
        <f t="shared" si="11"/>
        <v>0</v>
      </c>
      <c r="P91" s="599"/>
      <c r="Q91" s="599">
        <v>13</v>
      </c>
      <c r="R91" s="88">
        <f t="shared" ref="R91:R115" si="14">IF($A91&lt;&gt;"",Q91/$B91*100,"")</f>
        <v>36.111111111111107</v>
      </c>
      <c r="S91" s="101"/>
    </row>
    <row r="92" spans="1:19" ht="13.4" customHeight="1">
      <c r="A92" s="81" t="s">
        <v>213</v>
      </c>
      <c r="B92" s="103">
        <f t="shared" si="12"/>
        <v>25</v>
      </c>
      <c r="C92" s="88">
        <f t="shared" si="13"/>
        <v>0.57168991538989244</v>
      </c>
      <c r="E92" s="599">
        <v>0</v>
      </c>
      <c r="F92" s="88">
        <f t="shared" si="8"/>
        <v>0</v>
      </c>
      <c r="G92" s="599"/>
      <c r="H92" s="599">
        <v>10</v>
      </c>
      <c r="I92" s="88">
        <f t="shared" si="9"/>
        <v>40</v>
      </c>
      <c r="J92" s="599"/>
      <c r="K92" s="599">
        <v>13</v>
      </c>
      <c r="L92" s="88">
        <f t="shared" si="10"/>
        <v>52</v>
      </c>
      <c r="M92" s="599"/>
      <c r="N92" s="599">
        <v>0</v>
      </c>
      <c r="O92" s="88">
        <f t="shared" si="11"/>
        <v>0</v>
      </c>
      <c r="P92" s="599"/>
      <c r="Q92" s="599">
        <v>2</v>
      </c>
      <c r="R92" s="88">
        <f t="shared" si="14"/>
        <v>8</v>
      </c>
      <c r="S92" s="101"/>
    </row>
    <row r="93" spans="1:19" ht="13.4" customHeight="1">
      <c r="A93" s="81" t="s">
        <v>211</v>
      </c>
      <c r="B93" s="103">
        <f t="shared" si="12"/>
        <v>29</v>
      </c>
      <c r="C93" s="88">
        <f t="shared" si="13"/>
        <v>0.66316030185227537</v>
      </c>
      <c r="E93" s="599">
        <v>1</v>
      </c>
      <c r="F93" s="88">
        <f t="shared" si="8"/>
        <v>3.4482758620689653</v>
      </c>
      <c r="G93" s="599"/>
      <c r="H93" s="599">
        <v>12</v>
      </c>
      <c r="I93" s="88">
        <f t="shared" si="9"/>
        <v>41.379310344827587</v>
      </c>
      <c r="J93" s="599"/>
      <c r="K93" s="599">
        <v>14</v>
      </c>
      <c r="L93" s="88">
        <f t="shared" si="10"/>
        <v>48.275862068965516</v>
      </c>
      <c r="M93" s="599"/>
      <c r="N93" s="599">
        <v>0</v>
      </c>
      <c r="O93" s="88">
        <f t="shared" si="11"/>
        <v>0</v>
      </c>
      <c r="P93" s="599"/>
      <c r="Q93" s="599">
        <v>2</v>
      </c>
      <c r="R93" s="88">
        <f t="shared" si="14"/>
        <v>6.8965517241379306</v>
      </c>
      <c r="S93" s="101"/>
    </row>
    <row r="94" spans="1:19" ht="13.4" customHeight="1">
      <c r="A94" s="81" t="s">
        <v>215</v>
      </c>
      <c r="B94" s="103">
        <f t="shared" si="12"/>
        <v>56</v>
      </c>
      <c r="C94" s="88">
        <f t="shared" si="13"/>
        <v>1.2805854104733592</v>
      </c>
      <c r="E94" s="599">
        <v>5</v>
      </c>
      <c r="F94" s="88">
        <f t="shared" si="8"/>
        <v>8.9285714285714288</v>
      </c>
      <c r="G94" s="599"/>
      <c r="H94" s="599">
        <v>16</v>
      </c>
      <c r="I94" s="88">
        <f t="shared" si="9"/>
        <v>28.571428571428569</v>
      </c>
      <c r="J94" s="599"/>
      <c r="K94" s="599">
        <v>29</v>
      </c>
      <c r="L94" s="88">
        <f t="shared" si="10"/>
        <v>51.785714285714292</v>
      </c>
      <c r="M94" s="599"/>
      <c r="N94" s="599">
        <v>0</v>
      </c>
      <c r="O94" s="88">
        <f t="shared" si="11"/>
        <v>0</v>
      </c>
      <c r="P94" s="599"/>
      <c r="Q94" s="599">
        <v>6</v>
      </c>
      <c r="R94" s="88">
        <f t="shared" si="14"/>
        <v>10.714285714285714</v>
      </c>
      <c r="S94" s="101"/>
    </row>
    <row r="95" spans="1:19" ht="13.4" customHeight="1">
      <c r="A95" s="81" t="s">
        <v>494</v>
      </c>
      <c r="B95" s="103">
        <f t="shared" si="12"/>
        <v>29</v>
      </c>
      <c r="C95" s="88">
        <f t="shared" si="13"/>
        <v>0.66316030185227537</v>
      </c>
      <c r="E95" s="599">
        <v>1</v>
      </c>
      <c r="F95" s="88">
        <f t="shared" si="8"/>
        <v>3.4482758620689653</v>
      </c>
      <c r="G95" s="599"/>
      <c r="H95" s="599">
        <v>5</v>
      </c>
      <c r="I95" s="88">
        <f t="shared" si="9"/>
        <v>17.241379310344829</v>
      </c>
      <c r="J95" s="599"/>
      <c r="K95" s="599">
        <v>12</v>
      </c>
      <c r="L95" s="88">
        <f t="shared" si="10"/>
        <v>41.379310344827587</v>
      </c>
      <c r="M95" s="599"/>
      <c r="N95" s="599">
        <v>2</v>
      </c>
      <c r="O95" s="88">
        <f t="shared" si="11"/>
        <v>6.8965517241379306</v>
      </c>
      <c r="P95" s="599"/>
      <c r="Q95" s="599">
        <v>9</v>
      </c>
      <c r="R95" s="88">
        <f t="shared" si="14"/>
        <v>31.03448275862069</v>
      </c>
      <c r="S95" s="101"/>
    </row>
    <row r="96" spans="1:19" ht="13.4" customHeight="1">
      <c r="A96" s="81" t="s">
        <v>403</v>
      </c>
      <c r="B96" s="103">
        <f t="shared" si="12"/>
        <v>26</v>
      </c>
      <c r="C96" s="88">
        <f t="shared" si="13"/>
        <v>0.59455751200548823</v>
      </c>
      <c r="E96" s="599">
        <v>4</v>
      </c>
      <c r="F96" s="88">
        <f t="shared" si="8"/>
        <v>15.384615384615385</v>
      </c>
      <c r="G96" s="599"/>
      <c r="H96" s="599">
        <v>11</v>
      </c>
      <c r="I96" s="88">
        <f t="shared" si="9"/>
        <v>42.307692307692307</v>
      </c>
      <c r="J96" s="599"/>
      <c r="K96" s="599">
        <v>4</v>
      </c>
      <c r="L96" s="88">
        <f t="shared" si="10"/>
        <v>15.384615384615385</v>
      </c>
      <c r="M96" s="599"/>
      <c r="N96" s="599">
        <v>2</v>
      </c>
      <c r="O96" s="88">
        <f t="shared" si="11"/>
        <v>7.6923076923076925</v>
      </c>
      <c r="P96" s="599"/>
      <c r="Q96" s="599">
        <v>5</v>
      </c>
      <c r="R96" s="88">
        <f t="shared" si="14"/>
        <v>19.230769230769234</v>
      </c>
      <c r="S96" s="101"/>
    </row>
    <row r="97" spans="1:19" ht="6" customHeight="1">
      <c r="B97" s="103" t="str">
        <f>IF($A97&lt;&gt;"",E97+H97+K97+N97+Q97,"")</f>
        <v/>
      </c>
      <c r="C97" s="88" t="str">
        <f>IF(A97&lt;&gt;0,B97/$B$11*100,"")</f>
        <v/>
      </c>
      <c r="E97" s="599"/>
      <c r="F97" s="88" t="str">
        <f t="shared" si="8"/>
        <v/>
      </c>
      <c r="G97" s="599"/>
      <c r="H97" s="599"/>
      <c r="I97" s="88" t="str">
        <f t="shared" si="9"/>
        <v/>
      </c>
      <c r="J97" s="599"/>
      <c r="K97" s="599"/>
      <c r="L97" s="88" t="str">
        <f t="shared" si="10"/>
        <v/>
      </c>
      <c r="M97" s="599"/>
      <c r="N97" s="599"/>
      <c r="O97" s="88" t="str">
        <f t="shared" si="11"/>
        <v/>
      </c>
      <c r="P97" s="599"/>
      <c r="Q97" s="599"/>
      <c r="R97" s="88" t="str">
        <f t="shared" si="14"/>
        <v/>
      </c>
      <c r="S97" s="101"/>
    </row>
    <row r="98" spans="1:19" ht="13.4" customHeight="1">
      <c r="A98" s="81" t="s">
        <v>405</v>
      </c>
      <c r="B98" s="103">
        <f t="shared" si="12"/>
        <v>108</v>
      </c>
      <c r="C98" s="88">
        <f t="shared" si="13"/>
        <v>2.4697004344843356</v>
      </c>
      <c r="E98" s="599">
        <v>0</v>
      </c>
      <c r="F98" s="88">
        <f t="shared" si="8"/>
        <v>0</v>
      </c>
      <c r="G98" s="599"/>
      <c r="H98" s="599">
        <v>23</v>
      </c>
      <c r="I98" s="88">
        <f t="shared" si="9"/>
        <v>21.296296296296298</v>
      </c>
      <c r="J98" s="599"/>
      <c r="K98" s="599">
        <v>41</v>
      </c>
      <c r="L98" s="88">
        <f t="shared" si="10"/>
        <v>37.962962962962962</v>
      </c>
      <c r="M98" s="599"/>
      <c r="N98" s="599">
        <v>1</v>
      </c>
      <c r="O98" s="88">
        <f t="shared" si="11"/>
        <v>0.92592592592592582</v>
      </c>
      <c r="P98" s="599"/>
      <c r="Q98" s="599">
        <v>43</v>
      </c>
      <c r="R98" s="88">
        <f t="shared" si="14"/>
        <v>39.814814814814817</v>
      </c>
      <c r="S98" s="101"/>
    </row>
    <row r="99" spans="1:19" ht="13.4" customHeight="1">
      <c r="A99" s="81" t="s">
        <v>218</v>
      </c>
      <c r="B99" s="103">
        <f t="shared" si="12"/>
        <v>88</v>
      </c>
      <c r="C99" s="88">
        <f t="shared" si="13"/>
        <v>2.0123485021724217</v>
      </c>
      <c r="E99" s="599">
        <v>7</v>
      </c>
      <c r="F99" s="88">
        <f t="shared" si="8"/>
        <v>7.9545454545454541</v>
      </c>
      <c r="G99" s="599"/>
      <c r="H99" s="599">
        <v>54</v>
      </c>
      <c r="I99" s="88">
        <f t="shared" si="9"/>
        <v>61.363636363636367</v>
      </c>
      <c r="J99" s="599"/>
      <c r="K99" s="599">
        <v>23</v>
      </c>
      <c r="L99" s="88">
        <f t="shared" si="10"/>
        <v>26.136363636363637</v>
      </c>
      <c r="M99" s="599"/>
      <c r="N99" s="599">
        <v>0</v>
      </c>
      <c r="O99" s="88">
        <f t="shared" si="11"/>
        <v>0</v>
      </c>
      <c r="P99" s="599"/>
      <c r="Q99" s="599">
        <v>4</v>
      </c>
      <c r="R99" s="88">
        <f t="shared" si="14"/>
        <v>4.5454545454545459</v>
      </c>
      <c r="S99" s="101"/>
    </row>
    <row r="100" spans="1:19" ht="10" customHeight="1">
      <c r="B100" s="103" t="str">
        <f t="shared" si="12"/>
        <v/>
      </c>
      <c r="C100" s="88" t="str">
        <f t="shared" si="13"/>
        <v/>
      </c>
      <c r="F100" s="88" t="str">
        <f t="shared" si="8"/>
        <v/>
      </c>
      <c r="I100" s="88" t="str">
        <f t="shared" si="9"/>
        <v/>
      </c>
      <c r="L100" s="88" t="str">
        <f t="shared" si="10"/>
        <v/>
      </c>
      <c r="M100" s="94"/>
      <c r="O100" s="88" t="str">
        <f t="shared" si="11"/>
        <v/>
      </c>
      <c r="P100" s="101"/>
      <c r="R100" s="88" t="str">
        <f t="shared" si="14"/>
        <v/>
      </c>
      <c r="S100" s="101"/>
    </row>
    <row r="101" spans="1:19" ht="12" customHeight="1">
      <c r="A101" s="47" t="s">
        <v>84</v>
      </c>
      <c r="B101" s="103">
        <f t="shared" si="12"/>
        <v>628</v>
      </c>
      <c r="C101" s="104">
        <f t="shared" si="13"/>
        <v>14.360850674594101</v>
      </c>
      <c r="D101" s="90"/>
      <c r="E101" s="115">
        <f>SUM(E103+E104+E105+E107)</f>
        <v>67</v>
      </c>
      <c r="F101" s="88">
        <f t="shared" si="8"/>
        <v>10.668789808917198</v>
      </c>
      <c r="G101" s="90"/>
      <c r="H101" s="115">
        <f>SUM(H103+H104+H105+H107)</f>
        <v>204</v>
      </c>
      <c r="I101" s="88">
        <f t="shared" si="9"/>
        <v>32.484076433121018</v>
      </c>
      <c r="J101" s="104"/>
      <c r="K101" s="115">
        <f>SUM(K103+K104+K105+K107)</f>
        <v>94</v>
      </c>
      <c r="L101" s="88">
        <f t="shared" si="10"/>
        <v>14.968152866242038</v>
      </c>
      <c r="M101" s="96"/>
      <c r="N101" s="115">
        <f>SUM(N103+N104+N105+N107)</f>
        <v>9</v>
      </c>
      <c r="O101" s="88">
        <f t="shared" si="11"/>
        <v>1.4331210191082804</v>
      </c>
      <c r="P101" s="108"/>
      <c r="Q101" s="115">
        <f>SUM(Q103+Q104+Q105+Q107)</f>
        <v>254</v>
      </c>
      <c r="R101" s="88">
        <f t="shared" si="14"/>
        <v>40.445859872611464</v>
      </c>
      <c r="S101" s="101"/>
    </row>
    <row r="102" spans="1:19" ht="9" customHeight="1">
      <c r="B102" s="103" t="str">
        <f t="shared" si="12"/>
        <v/>
      </c>
      <c r="C102" s="104" t="str">
        <f t="shared" si="13"/>
        <v/>
      </c>
      <c r="D102" s="90"/>
      <c r="E102" s="115"/>
      <c r="F102" s="88" t="str">
        <f t="shared" si="8"/>
        <v/>
      </c>
      <c r="G102" s="90"/>
      <c r="H102" s="115"/>
      <c r="I102" s="88" t="str">
        <f t="shared" si="9"/>
        <v/>
      </c>
      <c r="J102" s="104"/>
      <c r="K102" s="115"/>
      <c r="L102" s="88" t="str">
        <f t="shared" si="10"/>
        <v/>
      </c>
      <c r="M102" s="96"/>
      <c r="N102" s="115"/>
      <c r="O102" s="88" t="str">
        <f t="shared" si="11"/>
        <v/>
      </c>
      <c r="P102" s="108"/>
      <c r="Q102" s="115"/>
      <c r="R102" s="88" t="str">
        <f t="shared" si="14"/>
        <v/>
      </c>
      <c r="S102" s="101"/>
    </row>
    <row r="103" spans="1:19" s="90" customFormat="1" ht="12" customHeight="1">
      <c r="A103" s="90" t="s">
        <v>470</v>
      </c>
      <c r="B103" s="103">
        <f t="shared" si="12"/>
        <v>123</v>
      </c>
      <c r="C103" s="104">
        <f t="shared" si="13"/>
        <v>2.8127143837182711</v>
      </c>
      <c r="E103" s="599">
        <v>14</v>
      </c>
      <c r="F103" s="88">
        <f t="shared" si="8"/>
        <v>11.38211382113821</v>
      </c>
      <c r="G103" s="599"/>
      <c r="H103" s="599">
        <v>39</v>
      </c>
      <c r="I103" s="88">
        <f t="shared" si="9"/>
        <v>31.707317073170731</v>
      </c>
      <c r="J103" s="599"/>
      <c r="K103" s="599">
        <v>29</v>
      </c>
      <c r="L103" s="88">
        <f t="shared" si="10"/>
        <v>23.577235772357724</v>
      </c>
      <c r="M103" s="599"/>
      <c r="N103" s="599">
        <v>2</v>
      </c>
      <c r="O103" s="88">
        <f t="shared" si="11"/>
        <v>1.6260162601626018</v>
      </c>
      <c r="P103" s="599"/>
      <c r="Q103" s="599">
        <v>39</v>
      </c>
      <c r="R103" s="104">
        <f t="shared" si="14"/>
        <v>31.707317073170731</v>
      </c>
      <c r="S103" s="108"/>
    </row>
    <row r="104" spans="1:19" s="90" customFormat="1" ht="12" customHeight="1">
      <c r="A104" s="90" t="s">
        <v>471</v>
      </c>
      <c r="B104" s="103">
        <f t="shared" si="12"/>
        <v>198</v>
      </c>
      <c r="C104" s="104">
        <f t="shared" si="13"/>
        <v>4.5277841298879489</v>
      </c>
      <c r="E104" s="599">
        <v>27</v>
      </c>
      <c r="F104" s="88">
        <f t="shared" si="8"/>
        <v>13.636363636363635</v>
      </c>
      <c r="G104" s="599"/>
      <c r="H104" s="599">
        <v>61</v>
      </c>
      <c r="I104" s="88">
        <f t="shared" si="9"/>
        <v>30.808080808080806</v>
      </c>
      <c r="J104" s="599"/>
      <c r="K104" s="599">
        <v>43</v>
      </c>
      <c r="L104" s="88">
        <f t="shared" si="10"/>
        <v>21.71717171717172</v>
      </c>
      <c r="M104" s="599"/>
      <c r="N104" s="599">
        <v>7</v>
      </c>
      <c r="O104" s="88">
        <f t="shared" si="11"/>
        <v>3.535353535353535</v>
      </c>
      <c r="P104" s="599"/>
      <c r="Q104" s="599">
        <v>60</v>
      </c>
      <c r="R104" s="104">
        <f t="shared" si="14"/>
        <v>30.303030303030305</v>
      </c>
      <c r="S104" s="108"/>
    </row>
    <row r="105" spans="1:19" s="90" customFormat="1" ht="12" customHeight="1">
      <c r="A105" s="90" t="s">
        <v>472</v>
      </c>
      <c r="B105" s="103">
        <f t="shared" si="12"/>
        <v>18</v>
      </c>
      <c r="C105" s="104">
        <f t="shared" si="13"/>
        <v>0.41161673908072266</v>
      </c>
      <c r="E105" s="599">
        <v>3</v>
      </c>
      <c r="F105" s="88">
        <f t="shared" si="8"/>
        <v>16.666666666666664</v>
      </c>
      <c r="G105" s="599"/>
      <c r="H105" s="599">
        <v>5</v>
      </c>
      <c r="I105" s="88">
        <f t="shared" si="9"/>
        <v>27.777777777777779</v>
      </c>
      <c r="J105" s="599"/>
      <c r="K105" s="599">
        <v>4</v>
      </c>
      <c r="L105" s="88">
        <f t="shared" si="10"/>
        <v>22.222222222222221</v>
      </c>
      <c r="M105" s="599"/>
      <c r="N105" s="599">
        <v>0</v>
      </c>
      <c r="O105" s="88">
        <f t="shared" si="11"/>
        <v>0</v>
      </c>
      <c r="P105" s="599"/>
      <c r="Q105" s="599">
        <v>6</v>
      </c>
      <c r="R105" s="104">
        <f t="shared" si="14"/>
        <v>33.333333333333329</v>
      </c>
      <c r="S105" s="108"/>
    </row>
    <row r="106" spans="1:19" s="90" customFormat="1" ht="12" customHeight="1">
      <c r="B106" s="103" t="str">
        <f t="shared" si="12"/>
        <v/>
      </c>
      <c r="C106" s="104" t="str">
        <f t="shared" si="13"/>
        <v/>
      </c>
      <c r="E106" s="599"/>
      <c r="F106" s="88" t="str">
        <f t="shared" si="8"/>
        <v/>
      </c>
      <c r="G106" s="599"/>
      <c r="H106" s="599"/>
      <c r="I106" s="88" t="str">
        <f t="shared" si="9"/>
        <v/>
      </c>
      <c r="J106" s="599"/>
      <c r="K106" s="599"/>
      <c r="L106" s="88" t="str">
        <f t="shared" si="10"/>
        <v/>
      </c>
      <c r="M106" s="599"/>
      <c r="N106" s="599"/>
      <c r="O106" s="88" t="str">
        <f t="shared" si="11"/>
        <v/>
      </c>
      <c r="P106" s="599"/>
      <c r="Q106" s="599"/>
      <c r="R106" s="104" t="str">
        <f t="shared" si="14"/>
        <v/>
      </c>
      <c r="S106" s="108"/>
    </row>
    <row r="107" spans="1:19" s="90" customFormat="1" ht="12" customHeight="1">
      <c r="A107" s="90" t="s">
        <v>409</v>
      </c>
      <c r="B107" s="103">
        <f t="shared" si="12"/>
        <v>289</v>
      </c>
      <c r="C107" s="104">
        <f t="shared" si="13"/>
        <v>6.6087354219071583</v>
      </c>
      <c r="E107" s="599">
        <v>23</v>
      </c>
      <c r="F107" s="88">
        <f t="shared" si="8"/>
        <v>7.9584775086505193</v>
      </c>
      <c r="G107" s="599"/>
      <c r="H107" s="599">
        <v>99</v>
      </c>
      <c r="I107" s="88">
        <f t="shared" si="9"/>
        <v>34.256055363321799</v>
      </c>
      <c r="J107" s="599"/>
      <c r="K107" s="599">
        <v>18</v>
      </c>
      <c r="L107" s="88">
        <f t="shared" si="10"/>
        <v>6.2283737024221448</v>
      </c>
      <c r="M107" s="599"/>
      <c r="N107" s="599">
        <v>0</v>
      </c>
      <c r="O107" s="88">
        <f t="shared" si="11"/>
        <v>0</v>
      </c>
      <c r="P107" s="599"/>
      <c r="Q107" s="599">
        <v>149</v>
      </c>
      <c r="R107" s="104">
        <f t="shared" si="14"/>
        <v>51.557093425605537</v>
      </c>
      <c r="S107" s="108"/>
    </row>
    <row r="108" spans="1:19" s="90" customFormat="1" ht="7.5" customHeight="1">
      <c r="B108" s="103" t="str">
        <f t="shared" si="12"/>
        <v/>
      </c>
      <c r="C108" s="104"/>
      <c r="E108" s="115"/>
      <c r="F108" s="88" t="str">
        <f t="shared" si="8"/>
        <v/>
      </c>
      <c r="H108" s="115"/>
      <c r="I108" s="88" t="str">
        <f t="shared" si="9"/>
        <v/>
      </c>
      <c r="J108" s="104"/>
      <c r="K108" s="115"/>
      <c r="L108" s="88" t="str">
        <f t="shared" si="10"/>
        <v/>
      </c>
      <c r="M108" s="96"/>
      <c r="N108" s="115"/>
      <c r="O108" s="88" t="str">
        <f t="shared" si="11"/>
        <v/>
      </c>
      <c r="P108" s="108"/>
      <c r="Q108" s="115"/>
      <c r="R108" s="104"/>
      <c r="S108" s="108"/>
    </row>
    <row r="109" spans="1:19" s="90" customFormat="1" ht="12" customHeight="1">
      <c r="A109" s="17" t="s">
        <v>410</v>
      </c>
      <c r="B109" s="118">
        <f t="shared" si="12"/>
        <v>1058</v>
      </c>
      <c r="C109" s="104">
        <f t="shared" si="13"/>
        <v>24.19391721930025</v>
      </c>
      <c r="E109" s="115">
        <f>SUM(E110:E115)</f>
        <v>24</v>
      </c>
      <c r="F109" s="88">
        <f t="shared" si="8"/>
        <v>2.2684310018903595</v>
      </c>
      <c r="H109" s="115">
        <f>SUM(H110:H115)</f>
        <v>394</v>
      </c>
      <c r="I109" s="88">
        <f t="shared" si="9"/>
        <v>37.240075614366731</v>
      </c>
      <c r="J109" s="104"/>
      <c r="K109" s="115">
        <f>SUM(K110:K115)</f>
        <v>334</v>
      </c>
      <c r="L109" s="88">
        <f t="shared" si="10"/>
        <v>31.568998109640834</v>
      </c>
      <c r="M109" s="96"/>
      <c r="N109" s="115">
        <f>SUM(N110:N115)</f>
        <v>16</v>
      </c>
      <c r="O109" s="88">
        <f t="shared" si="11"/>
        <v>1.5122873345935728</v>
      </c>
      <c r="P109" s="108"/>
      <c r="Q109" s="115">
        <f>SUM(Q110:Q115)</f>
        <v>290</v>
      </c>
      <c r="R109" s="104">
        <f t="shared" si="14"/>
        <v>27.410207939508506</v>
      </c>
      <c r="S109" s="108"/>
    </row>
    <row r="110" spans="1:19" s="90" customFormat="1" ht="12" customHeight="1">
      <c r="A110" s="90" t="s">
        <v>411</v>
      </c>
      <c r="B110" s="103">
        <f t="shared" si="12"/>
        <v>271</v>
      </c>
      <c r="C110" s="104">
        <f t="shared" si="13"/>
        <v>6.1971186828264351</v>
      </c>
      <c r="E110" s="599">
        <v>7</v>
      </c>
      <c r="F110" s="88">
        <f t="shared" si="8"/>
        <v>2.5830258302583027</v>
      </c>
      <c r="G110" s="599"/>
      <c r="H110" s="599">
        <v>107</v>
      </c>
      <c r="I110" s="88">
        <f t="shared" si="9"/>
        <v>39.483394833948338</v>
      </c>
      <c r="J110" s="599"/>
      <c r="K110" s="599">
        <v>77</v>
      </c>
      <c r="L110" s="88">
        <f t="shared" si="10"/>
        <v>28.413284132841326</v>
      </c>
      <c r="M110" s="599"/>
      <c r="N110" s="599">
        <v>3</v>
      </c>
      <c r="O110" s="88">
        <f t="shared" si="11"/>
        <v>1.107011070110701</v>
      </c>
      <c r="P110" s="599"/>
      <c r="Q110" s="599">
        <v>77</v>
      </c>
      <c r="R110" s="104">
        <f t="shared" si="14"/>
        <v>28.413284132841326</v>
      </c>
      <c r="S110" s="108"/>
    </row>
    <row r="111" spans="1:19" s="90" customFormat="1" ht="12" customHeight="1">
      <c r="A111" s="90" t="s">
        <v>412</v>
      </c>
      <c r="B111" s="103">
        <f t="shared" si="12"/>
        <v>254</v>
      </c>
      <c r="C111" s="104">
        <f t="shared" si="13"/>
        <v>5.8083695403613076</v>
      </c>
      <c r="E111" s="599">
        <v>5</v>
      </c>
      <c r="F111" s="88">
        <f t="shared" si="8"/>
        <v>1.9685039370078741</v>
      </c>
      <c r="G111" s="599"/>
      <c r="H111" s="599">
        <v>105</v>
      </c>
      <c r="I111" s="88">
        <f t="shared" si="9"/>
        <v>41.338582677165356</v>
      </c>
      <c r="J111" s="599"/>
      <c r="K111" s="599">
        <v>95</v>
      </c>
      <c r="L111" s="88">
        <f t="shared" si="10"/>
        <v>37.401574803149607</v>
      </c>
      <c r="M111" s="599"/>
      <c r="N111" s="599">
        <v>5</v>
      </c>
      <c r="O111" s="88">
        <f t="shared" si="11"/>
        <v>1.9685039370078741</v>
      </c>
      <c r="P111" s="599"/>
      <c r="Q111" s="599">
        <v>44</v>
      </c>
      <c r="R111" s="104">
        <f t="shared" si="14"/>
        <v>17.322834645669293</v>
      </c>
      <c r="S111" s="108"/>
    </row>
    <row r="112" spans="1:19" s="90" customFormat="1" ht="12" customHeight="1">
      <c r="A112" s="90" t="s">
        <v>413</v>
      </c>
      <c r="B112" s="103">
        <f>IF($A112&lt;&gt;"",E112+H112+K112+N112+Q112,"")</f>
        <v>224</v>
      </c>
      <c r="C112" s="104">
        <f t="shared" si="13"/>
        <v>5.1223416418934367</v>
      </c>
      <c r="E112" s="599">
        <v>2</v>
      </c>
      <c r="F112" s="88">
        <f t="shared" si="8"/>
        <v>0.89285714285714279</v>
      </c>
      <c r="G112" s="599"/>
      <c r="H112" s="599">
        <v>65</v>
      </c>
      <c r="I112" s="88">
        <f t="shared" si="9"/>
        <v>29.017857142857146</v>
      </c>
      <c r="J112" s="599"/>
      <c r="K112" s="599">
        <v>59</v>
      </c>
      <c r="L112" s="88">
        <f t="shared" si="10"/>
        <v>26.339285714285715</v>
      </c>
      <c r="M112" s="599"/>
      <c r="N112" s="599">
        <v>3</v>
      </c>
      <c r="O112" s="88">
        <f t="shared" si="11"/>
        <v>1.3392857142857142</v>
      </c>
      <c r="P112" s="599"/>
      <c r="Q112" s="599">
        <v>95</v>
      </c>
      <c r="R112" s="104">
        <f t="shared" si="14"/>
        <v>42.410714285714285</v>
      </c>
      <c r="S112" s="108"/>
    </row>
    <row r="113" spans="1:19" s="90" customFormat="1" ht="12.75" customHeight="1">
      <c r="A113" s="14" t="s">
        <v>414</v>
      </c>
      <c r="B113" s="103">
        <f>IF($A113&lt;&gt;"",E113+H113+K113+N113+Q113,"")</f>
        <v>146</v>
      </c>
      <c r="C113" s="104">
        <f t="shared" si="13"/>
        <v>3.338669105876972</v>
      </c>
      <c r="E113" s="599">
        <v>3</v>
      </c>
      <c r="F113" s="88">
        <f t="shared" si="8"/>
        <v>2.054794520547945</v>
      </c>
      <c r="G113" s="599"/>
      <c r="H113" s="599">
        <v>58</v>
      </c>
      <c r="I113" s="88">
        <f t="shared" si="9"/>
        <v>39.726027397260275</v>
      </c>
      <c r="J113" s="599"/>
      <c r="K113" s="599">
        <v>52</v>
      </c>
      <c r="L113" s="88">
        <f t="shared" si="10"/>
        <v>35.61643835616438</v>
      </c>
      <c r="M113" s="599"/>
      <c r="N113" s="599">
        <v>3</v>
      </c>
      <c r="O113" s="88">
        <f t="shared" si="11"/>
        <v>2.054794520547945</v>
      </c>
      <c r="P113" s="599"/>
      <c r="Q113" s="599">
        <v>30</v>
      </c>
      <c r="R113" s="104">
        <f t="shared" si="14"/>
        <v>20.547945205479451</v>
      </c>
    </row>
    <row r="114" spans="1:19" s="90" customFormat="1" ht="12.75" customHeight="1">
      <c r="A114" s="90" t="s">
        <v>415</v>
      </c>
      <c r="B114" s="103">
        <f>IF($A114&lt;&gt;"",E114+H114+K114+N114+Q114,"")</f>
        <v>104</v>
      </c>
      <c r="C114" s="104">
        <f>IF(A114&lt;&gt;0,B114/$B$11*100,"")</f>
        <v>2.3782300480219529</v>
      </c>
      <c r="E114" s="599">
        <v>5</v>
      </c>
      <c r="F114" s="88">
        <f>IF($A114&lt;&gt;0,E114/$B114*100,"")</f>
        <v>4.8076923076923084</v>
      </c>
      <c r="G114" s="599"/>
      <c r="H114" s="599">
        <v>47</v>
      </c>
      <c r="I114" s="88">
        <f>IF($A114&lt;&gt;0,H114/$B114*100,"")</f>
        <v>45.192307692307693</v>
      </c>
      <c r="J114" s="599"/>
      <c r="K114" s="599">
        <v>37</v>
      </c>
      <c r="L114" s="88">
        <f>IF($A114&lt;&gt;0,K114/$B114*100,"")</f>
        <v>35.57692307692308</v>
      </c>
      <c r="M114" s="599"/>
      <c r="N114" s="599">
        <v>1</v>
      </c>
      <c r="O114" s="88">
        <f>IF($A114&lt;&gt;0,N114/$B114*100,"")</f>
        <v>0.96153846153846156</v>
      </c>
      <c r="P114" s="599"/>
      <c r="Q114" s="599">
        <v>14</v>
      </c>
      <c r="R114" s="104">
        <f>IF($A114&lt;&gt;"",Q114/$B114*100,"")</f>
        <v>13.461538461538462</v>
      </c>
    </row>
    <row r="115" spans="1:19" s="90" customFormat="1" ht="12" customHeight="1">
      <c r="A115" s="90" t="s">
        <v>1535</v>
      </c>
      <c r="B115" s="103">
        <f>IF($A115&lt;&gt;"",E115+H115+K115+N115+Q115,"")</f>
        <v>59</v>
      </c>
      <c r="C115" s="104">
        <f t="shared" si="13"/>
        <v>1.3491882003201463</v>
      </c>
      <c r="E115" s="599">
        <v>2</v>
      </c>
      <c r="F115" s="88">
        <f t="shared" si="8"/>
        <v>3.3898305084745761</v>
      </c>
      <c r="G115" s="599"/>
      <c r="H115" s="599">
        <v>12</v>
      </c>
      <c r="I115" s="88">
        <f t="shared" si="9"/>
        <v>20.33898305084746</v>
      </c>
      <c r="J115" s="599"/>
      <c r="K115" s="599">
        <v>14</v>
      </c>
      <c r="L115" s="88">
        <f t="shared" si="10"/>
        <v>23.728813559322035</v>
      </c>
      <c r="M115" s="599"/>
      <c r="N115" s="599">
        <v>1</v>
      </c>
      <c r="O115" s="88">
        <f t="shared" si="11"/>
        <v>1.6949152542372881</v>
      </c>
      <c r="P115" s="599"/>
      <c r="Q115" s="599">
        <v>30</v>
      </c>
      <c r="R115" s="104">
        <f t="shared" si="14"/>
        <v>50.847457627118644</v>
      </c>
    </row>
    <row r="116" spans="1:19" s="90" customFormat="1" ht="8.25" customHeight="1" thickBot="1">
      <c r="B116" s="103"/>
      <c r="C116" s="104"/>
      <c r="E116" s="115"/>
      <c r="F116" s="104"/>
      <c r="H116" s="115"/>
      <c r="I116" s="104"/>
      <c r="J116" s="104"/>
      <c r="K116" s="115"/>
      <c r="L116" s="104"/>
      <c r="N116" s="115"/>
      <c r="O116" s="104"/>
      <c r="P116" s="104"/>
      <c r="Q116" s="115"/>
      <c r="R116" s="104"/>
      <c r="S116" s="104"/>
    </row>
    <row r="117" spans="1:19" s="90" customFormat="1" ht="7.5" customHeight="1">
      <c r="A117" s="92"/>
      <c r="B117" s="828"/>
      <c r="C117" s="106"/>
      <c r="D117" s="92"/>
      <c r="E117" s="93"/>
      <c r="F117" s="106"/>
      <c r="G117" s="92"/>
      <c r="H117" s="93"/>
      <c r="I117" s="106"/>
      <c r="J117" s="106"/>
      <c r="K117" s="93"/>
      <c r="L117" s="106"/>
      <c r="M117" s="92"/>
      <c r="N117" s="93"/>
      <c r="O117" s="106"/>
      <c r="P117" s="106"/>
      <c r="Q117" s="93"/>
      <c r="R117" s="106"/>
      <c r="S117" s="106"/>
    </row>
    <row r="118" spans="1:19" s="90" customFormat="1" ht="15" customHeight="1">
      <c r="A118" s="96" t="s">
        <v>473</v>
      </c>
      <c r="B118" s="831"/>
      <c r="C118" s="108"/>
      <c r="D118" s="96"/>
      <c r="E118" s="95"/>
      <c r="F118" s="108"/>
      <c r="G118" s="96"/>
      <c r="H118" s="95"/>
      <c r="I118" s="108"/>
      <c r="J118" s="108"/>
      <c r="K118" s="95"/>
      <c r="L118" s="108"/>
      <c r="M118" s="96"/>
      <c r="N118" s="95"/>
      <c r="O118" s="108"/>
      <c r="P118" s="108"/>
      <c r="Q118" s="95"/>
      <c r="R118" s="108"/>
      <c r="S118" s="108"/>
    </row>
    <row r="119" spans="1:19" s="90" customFormat="1" ht="15" customHeight="1">
      <c r="A119" s="96" t="s">
        <v>481</v>
      </c>
      <c r="B119" s="831"/>
      <c r="C119" s="108"/>
      <c r="D119" s="96"/>
      <c r="E119" s="95"/>
      <c r="F119" s="108"/>
      <c r="G119" s="96"/>
      <c r="H119" s="95"/>
      <c r="I119" s="108"/>
      <c r="J119" s="108"/>
      <c r="K119" s="95"/>
      <c r="L119" s="108"/>
      <c r="M119" s="96"/>
      <c r="N119" s="95"/>
      <c r="O119" s="108"/>
      <c r="P119" s="108"/>
      <c r="Q119" s="95"/>
      <c r="R119" s="108"/>
      <c r="S119" s="108"/>
    </row>
    <row r="120" spans="1:19" s="90" customFormat="1" ht="15" customHeight="1">
      <c r="A120" s="49" t="s">
        <v>475</v>
      </c>
      <c r="B120" s="831"/>
      <c r="C120" s="108"/>
      <c r="D120" s="96"/>
      <c r="E120" s="95"/>
      <c r="F120" s="108"/>
      <c r="G120" s="96"/>
      <c r="H120" s="95"/>
      <c r="I120" s="108"/>
      <c r="J120" s="108"/>
      <c r="K120" s="95"/>
      <c r="L120" s="108"/>
      <c r="M120" s="96"/>
      <c r="N120" s="95"/>
      <c r="O120" s="108"/>
      <c r="P120" s="108"/>
      <c r="Q120" s="95"/>
      <c r="R120" s="108"/>
      <c r="S120" s="108"/>
    </row>
    <row r="121" spans="1:19" s="90" customFormat="1" ht="15" customHeight="1">
      <c r="A121" s="49" t="s">
        <v>491</v>
      </c>
      <c r="B121" s="831"/>
      <c r="C121" s="108"/>
      <c r="D121" s="96"/>
      <c r="E121" s="95"/>
      <c r="F121" s="108"/>
      <c r="G121" s="96"/>
      <c r="H121" s="95"/>
      <c r="I121" s="108"/>
      <c r="J121" s="108"/>
      <c r="K121" s="95"/>
      <c r="L121" s="108"/>
      <c r="M121" s="96"/>
      <c r="N121" s="95"/>
      <c r="O121" s="108"/>
      <c r="P121" s="108"/>
      <c r="Q121" s="95"/>
      <c r="R121" s="108"/>
      <c r="S121" s="108"/>
    </row>
    <row r="122" spans="1:19" s="90" customFormat="1" ht="9" customHeight="1">
      <c r="A122" s="81"/>
      <c r="B122" s="831"/>
      <c r="C122" s="108"/>
      <c r="D122" s="96"/>
      <c r="E122" s="95"/>
      <c r="F122" s="108"/>
      <c r="G122" s="96"/>
      <c r="H122" s="95"/>
      <c r="I122" s="108"/>
      <c r="J122" s="108"/>
      <c r="K122" s="95"/>
      <c r="L122" s="108"/>
      <c r="M122" s="96"/>
      <c r="N122" s="95"/>
      <c r="O122" s="108"/>
      <c r="P122" s="108"/>
      <c r="Q122" s="95"/>
      <c r="R122" s="108"/>
      <c r="S122" s="108"/>
    </row>
    <row r="123" spans="1:19" s="90" customFormat="1" ht="15" customHeight="1">
      <c r="A123" s="81" t="s">
        <v>476</v>
      </c>
      <c r="B123" s="831"/>
      <c r="C123" s="108"/>
      <c r="D123" s="96"/>
      <c r="E123" s="95"/>
      <c r="F123" s="108"/>
      <c r="G123" s="96"/>
      <c r="H123" s="95"/>
      <c r="I123" s="108"/>
      <c r="J123" s="108"/>
      <c r="K123" s="95"/>
      <c r="L123" s="108"/>
      <c r="M123" s="96"/>
      <c r="N123" s="95"/>
      <c r="O123" s="108"/>
      <c r="P123" s="108"/>
      <c r="Q123" s="95"/>
      <c r="R123" s="108"/>
    </row>
    <row r="124" spans="1:19" s="90" customFormat="1" ht="15" customHeight="1">
      <c r="A124" s="81" t="s">
        <v>456</v>
      </c>
      <c r="B124" s="103"/>
      <c r="C124" s="104"/>
      <c r="E124" s="115"/>
      <c r="F124" s="104"/>
      <c r="H124" s="115"/>
      <c r="I124" s="104"/>
      <c r="J124" s="104"/>
      <c r="K124" s="115"/>
      <c r="L124" s="104"/>
      <c r="N124" s="115"/>
      <c r="Q124" s="115"/>
    </row>
    <row r="125" spans="1:19" s="90" customFormat="1">
      <c r="B125" s="103"/>
      <c r="C125" s="104"/>
      <c r="E125" s="115"/>
      <c r="F125" s="104"/>
      <c r="H125" s="115"/>
      <c r="I125" s="104"/>
      <c r="J125" s="104"/>
      <c r="K125" s="115"/>
      <c r="L125" s="104"/>
      <c r="N125" s="115"/>
      <c r="Q125" s="115"/>
    </row>
    <row r="126" spans="1:19" s="90" customFormat="1">
      <c r="B126" s="103"/>
      <c r="C126" s="104"/>
      <c r="E126" s="115"/>
      <c r="F126" s="104"/>
      <c r="H126" s="115"/>
      <c r="I126" s="104"/>
      <c r="J126" s="104"/>
      <c r="K126" s="115"/>
      <c r="L126" s="104"/>
      <c r="N126" s="115"/>
      <c r="Q126" s="115"/>
    </row>
    <row r="127" spans="1:19" s="90" customFormat="1">
      <c r="B127" s="103"/>
      <c r="C127" s="104"/>
      <c r="E127" s="115"/>
      <c r="F127" s="104"/>
      <c r="H127" s="115"/>
      <c r="I127" s="104"/>
      <c r="J127" s="104"/>
      <c r="K127" s="115"/>
      <c r="L127" s="104"/>
      <c r="N127" s="115"/>
      <c r="Q127" s="115"/>
    </row>
    <row r="128" spans="1:19" s="90" customFormat="1">
      <c r="B128" s="103"/>
      <c r="C128" s="104"/>
      <c r="E128" s="115"/>
      <c r="F128" s="104"/>
      <c r="H128" s="115"/>
      <c r="I128" s="104"/>
      <c r="J128" s="104"/>
      <c r="K128" s="115"/>
      <c r="L128" s="104"/>
      <c r="N128" s="115"/>
      <c r="Q128" s="115"/>
    </row>
    <row r="129" spans="2:17" s="90" customFormat="1">
      <c r="B129" s="103"/>
      <c r="C129" s="104"/>
      <c r="E129" s="115"/>
      <c r="F129" s="104"/>
      <c r="H129" s="115"/>
      <c r="I129" s="104"/>
      <c r="J129" s="104"/>
      <c r="K129" s="115"/>
      <c r="L129" s="104"/>
      <c r="N129" s="115"/>
      <c r="Q129" s="115"/>
    </row>
    <row r="130" spans="2:17" s="90" customFormat="1">
      <c r="B130" s="103"/>
      <c r="C130" s="104"/>
      <c r="E130" s="115"/>
      <c r="F130" s="104"/>
      <c r="H130" s="115"/>
      <c r="I130" s="104"/>
      <c r="J130" s="104"/>
      <c r="K130" s="115"/>
      <c r="L130" s="104"/>
      <c r="N130" s="115"/>
      <c r="Q130" s="115"/>
    </row>
    <row r="131" spans="2:17" s="90" customFormat="1">
      <c r="B131" s="103"/>
      <c r="C131" s="104"/>
      <c r="E131" s="115"/>
      <c r="F131" s="104"/>
      <c r="H131" s="115"/>
      <c r="I131" s="104"/>
      <c r="J131" s="104"/>
      <c r="K131" s="115"/>
      <c r="L131" s="104"/>
      <c r="N131" s="115"/>
      <c r="Q131" s="115"/>
    </row>
    <row r="132" spans="2:17" s="90" customFormat="1">
      <c r="B132" s="103"/>
      <c r="C132" s="104"/>
      <c r="E132" s="115"/>
      <c r="F132" s="104"/>
      <c r="H132" s="115"/>
      <c r="I132" s="104"/>
      <c r="J132" s="104"/>
      <c r="K132" s="115"/>
      <c r="L132" s="104"/>
      <c r="N132" s="115"/>
      <c r="Q132" s="115"/>
    </row>
    <row r="133" spans="2:17" s="90" customFormat="1">
      <c r="B133" s="103"/>
      <c r="C133" s="104"/>
      <c r="E133" s="115"/>
      <c r="F133" s="104"/>
      <c r="H133" s="115"/>
      <c r="I133" s="104"/>
      <c r="J133" s="104"/>
      <c r="K133" s="115"/>
      <c r="L133" s="104"/>
      <c r="N133" s="115"/>
      <c r="Q133" s="115"/>
    </row>
    <row r="134" spans="2:17" s="90" customFormat="1">
      <c r="B134" s="103"/>
      <c r="C134" s="104"/>
      <c r="E134" s="115"/>
      <c r="F134" s="104"/>
      <c r="H134" s="115"/>
      <c r="I134" s="104"/>
      <c r="J134" s="104"/>
      <c r="K134" s="115"/>
      <c r="L134" s="104"/>
      <c r="N134" s="115"/>
      <c r="Q134" s="115"/>
    </row>
    <row r="135" spans="2:17" s="90" customFormat="1">
      <c r="B135" s="103"/>
      <c r="C135" s="104"/>
      <c r="E135" s="115"/>
      <c r="F135" s="104"/>
      <c r="H135" s="115"/>
      <c r="I135" s="104"/>
      <c r="J135" s="104"/>
      <c r="K135" s="115"/>
      <c r="L135" s="104"/>
      <c r="N135" s="115"/>
      <c r="Q135" s="115"/>
    </row>
    <row r="136" spans="2:17" s="90" customFormat="1">
      <c r="B136" s="103"/>
      <c r="C136" s="104"/>
      <c r="E136" s="115"/>
      <c r="F136" s="104"/>
      <c r="H136" s="115"/>
      <c r="I136" s="104"/>
      <c r="J136" s="104"/>
      <c r="K136" s="115"/>
      <c r="L136" s="104"/>
      <c r="N136" s="115"/>
      <c r="Q136" s="115"/>
    </row>
    <row r="137" spans="2:17" s="90" customFormat="1">
      <c r="B137" s="103"/>
      <c r="C137" s="104"/>
      <c r="E137" s="115"/>
      <c r="F137" s="104"/>
      <c r="H137" s="115"/>
      <c r="I137" s="104"/>
      <c r="J137" s="104"/>
      <c r="K137" s="115"/>
      <c r="L137" s="104"/>
      <c r="N137" s="115"/>
      <c r="Q137" s="115"/>
    </row>
    <row r="138" spans="2:17" s="90" customFormat="1">
      <c r="B138" s="103"/>
      <c r="C138" s="104"/>
      <c r="E138" s="115"/>
      <c r="F138" s="104"/>
      <c r="H138" s="115"/>
      <c r="I138" s="104"/>
      <c r="J138" s="104"/>
      <c r="K138" s="115"/>
      <c r="L138" s="104"/>
      <c r="N138" s="115"/>
      <c r="Q138" s="115"/>
    </row>
    <row r="139" spans="2:17" s="90" customFormat="1">
      <c r="B139" s="103"/>
      <c r="C139" s="104"/>
      <c r="E139" s="115"/>
      <c r="F139" s="104"/>
      <c r="H139" s="115"/>
      <c r="I139" s="104"/>
      <c r="J139" s="104"/>
      <c r="K139" s="115"/>
      <c r="L139" s="104"/>
      <c r="N139" s="115"/>
      <c r="Q139" s="115"/>
    </row>
    <row r="140" spans="2:17" s="90" customFormat="1">
      <c r="B140" s="103"/>
      <c r="C140" s="104"/>
      <c r="E140" s="115"/>
      <c r="F140" s="104"/>
      <c r="H140" s="115"/>
      <c r="I140" s="104"/>
      <c r="J140" s="104"/>
      <c r="K140" s="115"/>
      <c r="L140" s="104"/>
      <c r="N140" s="115"/>
      <c r="Q140" s="115"/>
    </row>
    <row r="141" spans="2:17" s="90" customFormat="1">
      <c r="B141" s="103"/>
      <c r="C141" s="104"/>
      <c r="E141" s="115"/>
      <c r="F141" s="104"/>
      <c r="H141" s="115"/>
      <c r="I141" s="104"/>
      <c r="J141" s="104"/>
      <c r="K141" s="115"/>
      <c r="L141" s="104"/>
      <c r="N141" s="115"/>
      <c r="Q141" s="115"/>
    </row>
    <row r="142" spans="2:17" s="90" customFormat="1">
      <c r="B142" s="103"/>
      <c r="C142" s="104"/>
      <c r="E142" s="115"/>
      <c r="F142" s="104"/>
      <c r="H142" s="115"/>
      <c r="I142" s="104"/>
      <c r="J142" s="104"/>
      <c r="K142" s="115"/>
      <c r="L142" s="104"/>
      <c r="N142" s="115"/>
      <c r="Q142" s="115"/>
    </row>
    <row r="143" spans="2:17" s="90" customFormat="1">
      <c r="B143" s="103"/>
      <c r="C143" s="104"/>
      <c r="E143" s="115"/>
      <c r="F143" s="104"/>
      <c r="H143" s="115"/>
      <c r="I143" s="104"/>
      <c r="J143" s="104"/>
      <c r="K143" s="115"/>
      <c r="L143" s="104"/>
      <c r="N143" s="115"/>
      <c r="Q143" s="115"/>
    </row>
    <row r="144" spans="2:17" s="90" customFormat="1">
      <c r="B144" s="103"/>
      <c r="C144" s="104"/>
      <c r="E144" s="115"/>
      <c r="F144" s="104"/>
      <c r="H144" s="115"/>
      <c r="I144" s="104"/>
      <c r="J144" s="104"/>
      <c r="K144" s="115"/>
      <c r="L144" s="104"/>
      <c r="N144" s="115"/>
      <c r="Q144" s="115"/>
    </row>
    <row r="145" spans="2:17" s="90" customFormat="1">
      <c r="B145" s="103"/>
      <c r="C145" s="104"/>
      <c r="E145" s="115"/>
      <c r="F145" s="104"/>
      <c r="H145" s="115"/>
      <c r="I145" s="104"/>
      <c r="J145" s="104"/>
      <c r="K145" s="115"/>
      <c r="L145" s="104"/>
      <c r="N145" s="115"/>
      <c r="Q145" s="115"/>
    </row>
    <row r="146" spans="2:17" s="90" customFormat="1">
      <c r="B146" s="103"/>
      <c r="C146" s="104"/>
      <c r="E146" s="115"/>
      <c r="F146" s="104"/>
      <c r="H146" s="115"/>
      <c r="I146" s="104"/>
      <c r="J146" s="104"/>
      <c r="K146" s="115"/>
      <c r="L146" s="104"/>
      <c r="N146" s="115"/>
      <c r="Q146" s="115"/>
    </row>
    <row r="147" spans="2:17" s="90" customFormat="1">
      <c r="B147" s="103"/>
      <c r="C147" s="104"/>
      <c r="E147" s="115"/>
      <c r="F147" s="104"/>
      <c r="H147" s="115"/>
      <c r="I147" s="104"/>
      <c r="J147" s="104"/>
      <c r="K147" s="115"/>
      <c r="L147" s="104"/>
      <c r="N147" s="115"/>
      <c r="Q147" s="115"/>
    </row>
    <row r="148" spans="2:17" s="90" customFormat="1">
      <c r="B148" s="103"/>
      <c r="C148" s="104"/>
      <c r="E148" s="115"/>
      <c r="F148" s="104"/>
      <c r="H148" s="115"/>
      <c r="I148" s="104"/>
      <c r="J148" s="104"/>
      <c r="K148" s="115"/>
      <c r="L148" s="104"/>
      <c r="N148" s="115"/>
      <c r="Q148" s="115"/>
    </row>
    <row r="149" spans="2:17" s="90" customFormat="1">
      <c r="B149" s="103"/>
      <c r="C149" s="104"/>
      <c r="E149" s="115"/>
      <c r="F149" s="104"/>
      <c r="H149" s="115"/>
      <c r="I149" s="104"/>
      <c r="J149" s="104"/>
      <c r="K149" s="115"/>
      <c r="L149" s="104"/>
      <c r="N149" s="115"/>
      <c r="Q149" s="115"/>
    </row>
    <row r="150" spans="2:17" s="90" customFormat="1">
      <c r="B150" s="103"/>
      <c r="C150" s="104"/>
      <c r="E150" s="115"/>
      <c r="F150" s="104"/>
      <c r="H150" s="115"/>
      <c r="I150" s="104"/>
      <c r="J150" s="104"/>
      <c r="K150" s="115"/>
      <c r="L150" s="104"/>
      <c r="N150" s="115"/>
      <c r="Q150" s="115"/>
    </row>
    <row r="151" spans="2:17" s="90" customFormat="1">
      <c r="B151" s="103"/>
      <c r="C151" s="104"/>
      <c r="E151" s="115"/>
      <c r="F151" s="104"/>
      <c r="H151" s="115"/>
      <c r="I151" s="104"/>
      <c r="J151" s="104"/>
      <c r="K151" s="115"/>
      <c r="L151" s="104"/>
      <c r="N151" s="115"/>
      <c r="Q151" s="115"/>
    </row>
    <row r="152" spans="2:17" s="90" customFormat="1">
      <c r="B152" s="103"/>
      <c r="C152" s="104"/>
      <c r="E152" s="115"/>
      <c r="F152" s="104"/>
      <c r="H152" s="115"/>
      <c r="I152" s="104"/>
      <c r="J152" s="104"/>
      <c r="K152" s="115"/>
      <c r="L152" s="104"/>
      <c r="N152" s="115"/>
      <c r="Q152" s="115"/>
    </row>
    <row r="153" spans="2:17" s="90" customFormat="1">
      <c r="B153" s="103"/>
      <c r="C153" s="104"/>
      <c r="E153" s="115"/>
      <c r="F153" s="104"/>
      <c r="H153" s="115"/>
      <c r="I153" s="104"/>
      <c r="J153" s="104"/>
      <c r="K153" s="115"/>
      <c r="L153" s="104"/>
      <c r="N153" s="115"/>
      <c r="Q153" s="115"/>
    </row>
    <row r="154" spans="2:17" s="90" customFormat="1">
      <c r="B154" s="103"/>
      <c r="C154" s="104"/>
      <c r="E154" s="115"/>
      <c r="F154" s="104"/>
      <c r="H154" s="115"/>
      <c r="I154" s="104"/>
      <c r="J154" s="104"/>
      <c r="K154" s="115"/>
      <c r="L154" s="104"/>
      <c r="N154" s="115"/>
      <c r="Q154" s="115"/>
    </row>
    <row r="155" spans="2:17" s="90" customFormat="1">
      <c r="B155" s="103"/>
      <c r="C155" s="104"/>
      <c r="E155" s="115"/>
      <c r="F155" s="104"/>
      <c r="H155" s="115"/>
      <c r="I155" s="104"/>
      <c r="J155" s="104"/>
      <c r="K155" s="115"/>
      <c r="L155" s="104"/>
      <c r="N155" s="115"/>
      <c r="Q155" s="115"/>
    </row>
    <row r="156" spans="2:17" s="90" customFormat="1">
      <c r="B156" s="103"/>
      <c r="C156" s="104"/>
      <c r="E156" s="115"/>
      <c r="F156" s="104"/>
      <c r="H156" s="115"/>
      <c r="I156" s="104"/>
      <c r="J156" s="104"/>
      <c r="K156" s="115"/>
      <c r="L156" s="104"/>
      <c r="N156" s="115"/>
      <c r="Q156" s="115"/>
    </row>
    <row r="157" spans="2:17" s="90" customFormat="1">
      <c r="B157" s="103"/>
      <c r="C157" s="104"/>
      <c r="E157" s="115"/>
      <c r="F157" s="104"/>
      <c r="H157" s="115"/>
      <c r="I157" s="104"/>
      <c r="J157" s="104"/>
      <c r="K157" s="115"/>
      <c r="L157" s="104"/>
      <c r="N157" s="115"/>
      <c r="Q157" s="115"/>
    </row>
    <row r="158" spans="2:17" s="90" customFormat="1">
      <c r="B158" s="103"/>
      <c r="C158" s="104"/>
      <c r="E158" s="115"/>
      <c r="F158" s="104"/>
      <c r="H158" s="115"/>
      <c r="I158" s="104"/>
      <c r="J158" s="104"/>
      <c r="K158" s="115"/>
      <c r="L158" s="104"/>
      <c r="N158" s="115"/>
      <c r="Q158" s="115"/>
    </row>
    <row r="159" spans="2:17" s="90" customFormat="1">
      <c r="B159" s="103"/>
      <c r="C159" s="104"/>
      <c r="E159" s="115"/>
      <c r="F159" s="104"/>
      <c r="H159" s="115"/>
      <c r="I159" s="104"/>
      <c r="J159" s="104"/>
      <c r="K159" s="115"/>
      <c r="L159" s="104"/>
      <c r="N159" s="115"/>
      <c r="Q159" s="115"/>
    </row>
    <row r="160" spans="2:17" s="90" customFormat="1">
      <c r="B160" s="103"/>
      <c r="C160" s="104"/>
      <c r="E160" s="115"/>
      <c r="F160" s="104"/>
      <c r="H160" s="115"/>
      <c r="I160" s="104"/>
      <c r="J160" s="104"/>
      <c r="K160" s="115"/>
      <c r="L160" s="104"/>
      <c r="N160" s="115"/>
      <c r="Q160" s="115"/>
    </row>
    <row r="161" spans="2:17" s="90" customFormat="1">
      <c r="B161" s="103"/>
      <c r="C161" s="104"/>
      <c r="E161" s="115"/>
      <c r="F161" s="104"/>
      <c r="H161" s="115"/>
      <c r="I161" s="104"/>
      <c r="J161" s="104"/>
      <c r="K161" s="115"/>
      <c r="L161" s="104"/>
      <c r="N161" s="115"/>
      <c r="Q161" s="115"/>
    </row>
    <row r="162" spans="2:17" s="90" customFormat="1">
      <c r="B162" s="103"/>
      <c r="C162" s="104"/>
      <c r="E162" s="115"/>
      <c r="F162" s="104"/>
      <c r="H162" s="115"/>
      <c r="I162" s="104"/>
      <c r="J162" s="104"/>
      <c r="K162" s="115"/>
      <c r="L162" s="104"/>
      <c r="N162" s="115"/>
      <c r="Q162" s="115"/>
    </row>
    <row r="163" spans="2:17" s="90" customFormat="1">
      <c r="B163" s="103"/>
      <c r="C163" s="104"/>
      <c r="E163" s="115"/>
      <c r="F163" s="104"/>
      <c r="H163" s="115"/>
      <c r="I163" s="104"/>
      <c r="J163" s="104"/>
      <c r="K163" s="115"/>
      <c r="L163" s="104"/>
      <c r="N163" s="115"/>
      <c r="Q163" s="115"/>
    </row>
    <row r="164" spans="2:17" s="90" customFormat="1">
      <c r="B164" s="103"/>
      <c r="C164" s="104"/>
      <c r="E164" s="115"/>
      <c r="F164" s="104"/>
      <c r="H164" s="115"/>
      <c r="I164" s="104"/>
      <c r="J164" s="104"/>
      <c r="K164" s="115"/>
      <c r="L164" s="104"/>
      <c r="N164" s="115"/>
      <c r="Q164" s="115"/>
    </row>
    <row r="165" spans="2:17" s="90" customFormat="1">
      <c r="B165" s="103"/>
      <c r="C165" s="104"/>
      <c r="E165" s="115"/>
      <c r="F165" s="104"/>
      <c r="H165" s="115"/>
      <c r="I165" s="104"/>
      <c r="J165" s="104"/>
      <c r="K165" s="115"/>
      <c r="L165" s="104"/>
      <c r="N165" s="115"/>
      <c r="Q165" s="115"/>
    </row>
    <row r="166" spans="2:17" s="90" customFormat="1">
      <c r="B166" s="103"/>
      <c r="C166" s="104"/>
      <c r="E166" s="115"/>
      <c r="F166" s="104"/>
      <c r="H166" s="115"/>
      <c r="I166" s="104"/>
      <c r="J166" s="104"/>
      <c r="K166" s="115"/>
      <c r="L166" s="104"/>
      <c r="N166" s="115"/>
      <c r="Q166" s="115"/>
    </row>
    <row r="167" spans="2:17" s="90" customFormat="1">
      <c r="B167" s="103"/>
      <c r="C167" s="104"/>
      <c r="E167" s="115"/>
      <c r="F167" s="104"/>
      <c r="H167" s="115"/>
      <c r="I167" s="104"/>
      <c r="J167" s="104"/>
      <c r="K167" s="115"/>
      <c r="L167" s="104"/>
      <c r="N167" s="115"/>
      <c r="Q167" s="115"/>
    </row>
    <row r="168" spans="2:17" s="90" customFormat="1">
      <c r="B168" s="103"/>
      <c r="C168" s="104"/>
      <c r="E168" s="115"/>
      <c r="F168" s="104"/>
      <c r="H168" s="115"/>
      <c r="I168" s="104"/>
      <c r="J168" s="104"/>
      <c r="K168" s="115"/>
      <c r="L168" s="104"/>
      <c r="N168" s="115"/>
      <c r="Q168" s="115"/>
    </row>
    <row r="169" spans="2:17" s="90" customFormat="1">
      <c r="B169" s="103"/>
      <c r="C169" s="104"/>
      <c r="E169" s="115"/>
      <c r="F169" s="104"/>
      <c r="H169" s="115"/>
      <c r="I169" s="104"/>
      <c r="J169" s="104"/>
      <c r="K169" s="115"/>
      <c r="L169" s="104"/>
      <c r="N169" s="115"/>
      <c r="Q169" s="115"/>
    </row>
    <row r="170" spans="2:17" s="90" customFormat="1">
      <c r="B170" s="103"/>
      <c r="C170" s="104"/>
      <c r="E170" s="115"/>
      <c r="F170" s="104"/>
      <c r="H170" s="115"/>
      <c r="I170" s="104"/>
      <c r="J170" s="104"/>
      <c r="K170" s="115"/>
      <c r="L170" s="104"/>
      <c r="N170" s="115"/>
      <c r="Q170" s="115"/>
    </row>
    <row r="171" spans="2:17" s="90" customFormat="1">
      <c r="B171" s="103"/>
      <c r="C171" s="104"/>
      <c r="E171" s="115"/>
      <c r="F171" s="104"/>
      <c r="H171" s="115"/>
      <c r="I171" s="104"/>
      <c r="J171" s="104"/>
      <c r="K171" s="115"/>
      <c r="L171" s="104"/>
      <c r="N171" s="115"/>
      <c r="Q171" s="115"/>
    </row>
    <row r="172" spans="2:17" s="90" customFormat="1">
      <c r="B172" s="103"/>
      <c r="C172" s="104"/>
      <c r="E172" s="115"/>
      <c r="F172" s="104"/>
      <c r="H172" s="115"/>
      <c r="I172" s="104"/>
      <c r="J172" s="104"/>
      <c r="K172" s="115"/>
      <c r="L172" s="104"/>
      <c r="N172" s="115"/>
      <c r="Q172" s="115"/>
    </row>
    <row r="173" spans="2:17" s="90" customFormat="1">
      <c r="B173" s="103"/>
      <c r="C173" s="104"/>
      <c r="E173" s="115"/>
      <c r="F173" s="104"/>
      <c r="H173" s="115"/>
      <c r="I173" s="104"/>
      <c r="J173" s="104"/>
      <c r="K173" s="115"/>
      <c r="L173" s="104"/>
      <c r="N173" s="115"/>
      <c r="Q173" s="115"/>
    </row>
    <row r="174" spans="2:17" s="90" customFormat="1">
      <c r="B174" s="103"/>
      <c r="C174" s="104"/>
      <c r="E174" s="115"/>
      <c r="F174" s="104"/>
      <c r="H174" s="115"/>
      <c r="I174" s="104"/>
      <c r="J174" s="104"/>
      <c r="K174" s="115"/>
      <c r="L174" s="104"/>
      <c r="N174" s="115"/>
      <c r="Q174" s="115"/>
    </row>
    <row r="175" spans="2:17" s="90" customFormat="1">
      <c r="B175" s="103"/>
      <c r="C175" s="104"/>
      <c r="E175" s="115"/>
      <c r="F175" s="104"/>
      <c r="H175" s="115"/>
      <c r="I175" s="104"/>
      <c r="J175" s="104"/>
      <c r="K175" s="115"/>
      <c r="L175" s="104"/>
      <c r="N175" s="115"/>
      <c r="Q175" s="115"/>
    </row>
    <row r="176" spans="2:17" s="90" customFormat="1">
      <c r="B176" s="103"/>
      <c r="C176" s="104"/>
      <c r="E176" s="115"/>
      <c r="F176" s="104"/>
      <c r="H176" s="115"/>
      <c r="I176" s="104"/>
      <c r="J176" s="104"/>
      <c r="K176" s="115"/>
      <c r="L176" s="104"/>
      <c r="N176" s="115"/>
      <c r="Q176" s="115"/>
    </row>
    <row r="177" spans="2:17" s="90" customFormat="1">
      <c r="B177" s="103"/>
      <c r="C177" s="104"/>
      <c r="E177" s="115"/>
      <c r="F177" s="104"/>
      <c r="H177" s="115"/>
      <c r="I177" s="104"/>
      <c r="J177" s="104"/>
      <c r="K177" s="115"/>
      <c r="L177" s="104"/>
      <c r="N177" s="115"/>
      <c r="Q177" s="115"/>
    </row>
    <row r="178" spans="2:17" s="90" customFormat="1">
      <c r="B178" s="103"/>
      <c r="C178" s="104"/>
      <c r="E178" s="115"/>
      <c r="F178" s="104"/>
      <c r="H178" s="115"/>
      <c r="I178" s="104"/>
      <c r="J178" s="104"/>
      <c r="K178" s="115"/>
      <c r="L178" s="104"/>
      <c r="N178" s="115"/>
      <c r="Q178" s="115"/>
    </row>
    <row r="179" spans="2:17" s="90" customFormat="1">
      <c r="B179" s="103"/>
      <c r="C179" s="104"/>
      <c r="E179" s="115"/>
      <c r="F179" s="104"/>
      <c r="H179" s="115"/>
      <c r="I179" s="104"/>
      <c r="J179" s="104"/>
      <c r="K179" s="115"/>
      <c r="L179" s="104"/>
      <c r="N179" s="115"/>
      <c r="Q179" s="115"/>
    </row>
    <row r="180" spans="2:17" s="90" customFormat="1">
      <c r="B180" s="103"/>
      <c r="C180" s="104"/>
      <c r="E180" s="115"/>
      <c r="F180" s="104"/>
      <c r="H180" s="115"/>
      <c r="I180" s="104"/>
      <c r="J180" s="104"/>
      <c r="K180" s="115"/>
      <c r="L180" s="104"/>
      <c r="N180" s="115"/>
      <c r="Q180" s="115"/>
    </row>
    <row r="181" spans="2:17" s="90" customFormat="1">
      <c r="B181" s="103"/>
      <c r="C181" s="104"/>
      <c r="E181" s="115"/>
      <c r="F181" s="104"/>
      <c r="H181" s="115"/>
      <c r="I181" s="104"/>
      <c r="J181" s="104"/>
      <c r="K181" s="115"/>
      <c r="L181" s="104"/>
      <c r="N181" s="115"/>
      <c r="Q181" s="115"/>
    </row>
    <row r="182" spans="2:17" s="90" customFormat="1">
      <c r="B182" s="103"/>
      <c r="C182" s="104"/>
      <c r="E182" s="115"/>
      <c r="F182" s="104"/>
      <c r="H182" s="115"/>
      <c r="I182" s="104"/>
      <c r="J182" s="104"/>
      <c r="K182" s="115"/>
      <c r="L182" s="104"/>
      <c r="N182" s="115"/>
      <c r="Q182" s="115"/>
    </row>
    <row r="183" spans="2:17" s="90" customFormat="1">
      <c r="B183" s="103"/>
      <c r="C183" s="104"/>
      <c r="E183" s="115"/>
      <c r="F183" s="104"/>
      <c r="H183" s="115"/>
      <c r="I183" s="104"/>
      <c r="J183" s="104"/>
      <c r="K183" s="115"/>
      <c r="L183" s="104"/>
      <c r="N183" s="115"/>
      <c r="Q183" s="115"/>
    </row>
    <row r="184" spans="2:17" s="90" customFormat="1">
      <c r="B184" s="103"/>
      <c r="C184" s="104"/>
      <c r="E184" s="115"/>
      <c r="F184" s="104"/>
      <c r="H184" s="115"/>
      <c r="I184" s="104"/>
      <c r="J184" s="104"/>
      <c r="K184" s="115"/>
      <c r="L184" s="104"/>
      <c r="N184" s="115"/>
      <c r="Q184" s="115"/>
    </row>
    <row r="185" spans="2:17" s="90" customFormat="1">
      <c r="B185" s="103"/>
      <c r="C185" s="104"/>
      <c r="E185" s="115"/>
      <c r="F185" s="104"/>
      <c r="H185" s="115"/>
      <c r="I185" s="104"/>
      <c r="J185" s="104"/>
      <c r="K185" s="115"/>
      <c r="L185" s="104"/>
      <c r="N185" s="115"/>
      <c r="Q185" s="115"/>
    </row>
    <row r="186" spans="2:17" s="90" customFormat="1">
      <c r="B186" s="103"/>
      <c r="C186" s="104"/>
      <c r="E186" s="115"/>
      <c r="F186" s="104"/>
      <c r="H186" s="115"/>
      <c r="I186" s="104"/>
      <c r="J186" s="104"/>
      <c r="K186" s="115"/>
      <c r="L186" s="104"/>
      <c r="N186" s="115"/>
      <c r="Q186" s="115"/>
    </row>
    <row r="187" spans="2:17" s="90" customFormat="1">
      <c r="B187" s="103"/>
      <c r="C187" s="104"/>
      <c r="E187" s="115"/>
      <c r="F187" s="104"/>
      <c r="H187" s="115"/>
      <c r="I187" s="104"/>
      <c r="J187" s="104"/>
      <c r="K187" s="115"/>
      <c r="L187" s="104"/>
      <c r="N187" s="115"/>
      <c r="Q187" s="115"/>
    </row>
    <row r="188" spans="2:17" s="90" customFormat="1">
      <c r="B188" s="103"/>
      <c r="C188" s="104"/>
      <c r="E188" s="115"/>
      <c r="F188" s="104"/>
      <c r="H188" s="115"/>
      <c r="I188" s="104"/>
      <c r="J188" s="104"/>
      <c r="K188" s="115"/>
      <c r="L188" s="104"/>
      <c r="N188" s="115"/>
      <c r="Q188" s="115"/>
    </row>
    <row r="189" spans="2:17" s="90" customFormat="1">
      <c r="B189" s="103"/>
      <c r="C189" s="104"/>
      <c r="E189" s="115"/>
      <c r="F189" s="104"/>
      <c r="H189" s="115"/>
      <c r="I189" s="104"/>
      <c r="J189" s="104"/>
      <c r="K189" s="115"/>
      <c r="L189" s="104"/>
      <c r="N189" s="115"/>
      <c r="Q189" s="115"/>
    </row>
    <row r="190" spans="2:17" s="90" customFormat="1">
      <c r="B190" s="103"/>
      <c r="C190" s="104"/>
      <c r="E190" s="115"/>
      <c r="F190" s="104"/>
      <c r="H190" s="115"/>
      <c r="I190" s="104"/>
      <c r="J190" s="104"/>
      <c r="K190" s="115"/>
      <c r="L190" s="104"/>
      <c r="N190" s="115"/>
      <c r="Q190" s="115"/>
    </row>
    <row r="191" spans="2:17" s="90" customFormat="1">
      <c r="B191" s="103"/>
      <c r="C191" s="104"/>
      <c r="E191" s="115"/>
      <c r="F191" s="104"/>
      <c r="H191" s="115"/>
      <c r="I191" s="104"/>
      <c r="J191" s="104"/>
      <c r="K191" s="115"/>
      <c r="L191" s="104"/>
      <c r="N191" s="115"/>
      <c r="Q191" s="115"/>
    </row>
    <row r="192" spans="2:17" s="90" customFormat="1">
      <c r="B192" s="103"/>
      <c r="C192" s="104"/>
      <c r="E192" s="115"/>
      <c r="F192" s="104"/>
      <c r="H192" s="115"/>
      <c r="I192" s="104"/>
      <c r="J192" s="104"/>
      <c r="K192" s="115"/>
      <c r="L192" s="104"/>
      <c r="N192" s="115"/>
      <c r="Q192" s="115"/>
    </row>
    <row r="193" spans="2:17" s="90" customFormat="1">
      <c r="B193" s="103"/>
      <c r="C193" s="104"/>
      <c r="E193" s="115"/>
      <c r="F193" s="104"/>
      <c r="H193" s="115"/>
      <c r="I193" s="104"/>
      <c r="J193" s="104"/>
      <c r="K193" s="115"/>
      <c r="L193" s="104"/>
      <c r="N193" s="115"/>
      <c r="Q193" s="115"/>
    </row>
    <row r="194" spans="2:17" s="90" customFormat="1">
      <c r="B194" s="103"/>
      <c r="C194" s="104"/>
      <c r="E194" s="115"/>
      <c r="F194" s="104"/>
      <c r="H194" s="115"/>
      <c r="I194" s="104"/>
      <c r="J194" s="104"/>
      <c r="K194" s="115"/>
      <c r="L194" s="104"/>
      <c r="N194" s="115"/>
      <c r="Q194" s="115"/>
    </row>
    <row r="195" spans="2:17" s="90" customFormat="1">
      <c r="B195" s="103"/>
      <c r="C195" s="104"/>
      <c r="E195" s="115"/>
      <c r="F195" s="104"/>
      <c r="H195" s="115"/>
      <c r="I195" s="104"/>
      <c r="J195" s="104"/>
      <c r="K195" s="115"/>
      <c r="L195" s="104"/>
      <c r="N195" s="115"/>
      <c r="Q195" s="115"/>
    </row>
    <row r="196" spans="2:17" s="90" customFormat="1">
      <c r="B196" s="103"/>
      <c r="C196" s="104"/>
      <c r="E196" s="115"/>
      <c r="F196" s="104"/>
      <c r="H196" s="115"/>
      <c r="I196" s="104"/>
      <c r="J196" s="104"/>
      <c r="K196" s="115"/>
      <c r="L196" s="104"/>
      <c r="N196" s="115"/>
      <c r="Q196" s="115"/>
    </row>
    <row r="197" spans="2:17" s="90" customFormat="1">
      <c r="B197" s="103"/>
      <c r="C197" s="104"/>
      <c r="E197" s="115"/>
      <c r="F197" s="104"/>
      <c r="H197" s="115"/>
      <c r="I197" s="104"/>
      <c r="J197" s="104"/>
      <c r="K197" s="115"/>
      <c r="L197" s="104"/>
      <c r="N197" s="115"/>
      <c r="Q197" s="115"/>
    </row>
    <row r="198" spans="2:17" s="90" customFormat="1">
      <c r="B198" s="103"/>
      <c r="C198" s="104"/>
      <c r="E198" s="115"/>
      <c r="F198" s="104"/>
      <c r="H198" s="115"/>
      <c r="I198" s="104"/>
      <c r="J198" s="104"/>
      <c r="K198" s="115"/>
      <c r="L198" s="104"/>
      <c r="N198" s="115"/>
      <c r="Q198" s="115"/>
    </row>
    <row r="199" spans="2:17" s="90" customFormat="1">
      <c r="B199" s="103"/>
      <c r="C199" s="104"/>
      <c r="E199" s="115"/>
      <c r="F199" s="104"/>
      <c r="H199" s="115"/>
      <c r="I199" s="104"/>
      <c r="J199" s="104"/>
      <c r="K199" s="115"/>
      <c r="L199" s="104"/>
      <c r="N199" s="115"/>
      <c r="Q199" s="115"/>
    </row>
    <row r="200" spans="2:17" s="90" customFormat="1">
      <c r="B200" s="103"/>
      <c r="C200" s="104"/>
      <c r="E200" s="115"/>
      <c r="F200" s="104"/>
      <c r="H200" s="115"/>
      <c r="I200" s="104"/>
      <c r="J200" s="104"/>
      <c r="K200" s="115"/>
      <c r="L200" s="104"/>
      <c r="N200" s="115"/>
      <c r="Q200" s="115"/>
    </row>
    <row r="201" spans="2:17" s="90" customFormat="1">
      <c r="B201" s="103"/>
      <c r="C201" s="104"/>
      <c r="E201" s="115"/>
      <c r="F201" s="104"/>
      <c r="H201" s="115"/>
      <c r="I201" s="104"/>
      <c r="J201" s="104"/>
      <c r="K201" s="115"/>
      <c r="L201" s="104"/>
      <c r="N201" s="115"/>
      <c r="Q201" s="115"/>
    </row>
    <row r="202" spans="2:17" s="90" customFormat="1">
      <c r="B202" s="103"/>
      <c r="C202" s="104"/>
      <c r="E202" s="115"/>
      <c r="F202" s="104"/>
      <c r="H202" s="115"/>
      <c r="I202" s="104"/>
      <c r="J202" s="104"/>
      <c r="K202" s="115"/>
      <c r="L202" s="104"/>
      <c r="N202" s="115"/>
      <c r="Q202" s="115"/>
    </row>
    <row r="203" spans="2:17" s="90" customFormat="1">
      <c r="B203" s="103"/>
      <c r="C203" s="104"/>
      <c r="E203" s="115"/>
      <c r="F203" s="104"/>
      <c r="H203" s="115"/>
      <c r="I203" s="104"/>
      <c r="J203" s="104"/>
      <c r="K203" s="115"/>
      <c r="L203" s="104"/>
      <c r="N203" s="115"/>
      <c r="Q203" s="115"/>
    </row>
  </sheetData>
  <mergeCells count="6">
    <mergeCell ref="Q7:R7"/>
    <mergeCell ref="B7:C7"/>
    <mergeCell ref="E7:F7"/>
    <mergeCell ref="H7:I7"/>
    <mergeCell ref="K7:L7"/>
    <mergeCell ref="N7:O7"/>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J37"/>
  <sheetViews>
    <sheetView workbookViewId="0">
      <selection activeCell="K22" sqref="K22"/>
    </sheetView>
  </sheetViews>
  <sheetFormatPr baseColWidth="10" defaultRowHeight="14.5"/>
  <cols>
    <col min="1" max="1" width="8.54296875" customWidth="1"/>
    <col min="257" max="257" width="8.54296875" customWidth="1"/>
    <col min="513" max="513" width="8.54296875" customWidth="1"/>
    <col min="769" max="769" width="8.54296875" customWidth="1"/>
    <col min="1025" max="1025" width="8.54296875" customWidth="1"/>
    <col min="1281" max="1281" width="8.54296875" customWidth="1"/>
    <col min="1537" max="1537" width="8.54296875" customWidth="1"/>
    <col min="1793" max="1793" width="8.54296875" customWidth="1"/>
    <col min="2049" max="2049" width="8.54296875" customWidth="1"/>
    <col min="2305" max="2305" width="8.54296875" customWidth="1"/>
    <col min="2561" max="2561" width="8.54296875" customWidth="1"/>
    <col min="2817" max="2817" width="8.54296875" customWidth="1"/>
    <col min="3073" max="3073" width="8.54296875" customWidth="1"/>
    <col min="3329" max="3329" width="8.54296875" customWidth="1"/>
    <col min="3585" max="3585" width="8.54296875" customWidth="1"/>
    <col min="3841" max="3841" width="8.54296875" customWidth="1"/>
    <col min="4097" max="4097" width="8.54296875" customWidth="1"/>
    <col min="4353" max="4353" width="8.54296875" customWidth="1"/>
    <col min="4609" max="4609" width="8.54296875" customWidth="1"/>
    <col min="4865" max="4865" width="8.54296875" customWidth="1"/>
    <col min="5121" max="5121" width="8.54296875" customWidth="1"/>
    <col min="5377" max="5377" width="8.54296875" customWidth="1"/>
    <col min="5633" max="5633" width="8.54296875" customWidth="1"/>
    <col min="5889" max="5889" width="8.54296875" customWidth="1"/>
    <col min="6145" max="6145" width="8.54296875" customWidth="1"/>
    <col min="6401" max="6401" width="8.54296875" customWidth="1"/>
    <col min="6657" max="6657" width="8.54296875" customWidth="1"/>
    <col min="6913" max="6913" width="8.54296875" customWidth="1"/>
    <col min="7169" max="7169" width="8.54296875" customWidth="1"/>
    <col min="7425" max="7425" width="8.54296875" customWidth="1"/>
    <col min="7681" max="7681" width="8.54296875" customWidth="1"/>
    <col min="7937" max="7937" width="8.54296875" customWidth="1"/>
    <col min="8193" max="8193" width="8.54296875" customWidth="1"/>
    <col min="8449" max="8449" width="8.54296875" customWidth="1"/>
    <col min="8705" max="8705" width="8.54296875" customWidth="1"/>
    <col min="8961" max="8961" width="8.54296875" customWidth="1"/>
    <col min="9217" max="9217" width="8.54296875" customWidth="1"/>
    <col min="9473" max="9473" width="8.54296875" customWidth="1"/>
    <col min="9729" max="9729" width="8.54296875" customWidth="1"/>
    <col min="9985" max="9985" width="8.54296875" customWidth="1"/>
    <col min="10241" max="10241" width="8.54296875" customWidth="1"/>
    <col min="10497" max="10497" width="8.54296875" customWidth="1"/>
    <col min="10753" max="10753" width="8.54296875" customWidth="1"/>
    <col min="11009" max="11009" width="8.54296875" customWidth="1"/>
    <col min="11265" max="11265" width="8.54296875" customWidth="1"/>
    <col min="11521" max="11521" width="8.54296875" customWidth="1"/>
    <col min="11777" max="11777" width="8.54296875" customWidth="1"/>
    <col min="12033" max="12033" width="8.54296875" customWidth="1"/>
    <col min="12289" max="12289" width="8.54296875" customWidth="1"/>
    <col min="12545" max="12545" width="8.54296875" customWidth="1"/>
    <col min="12801" max="12801" width="8.54296875" customWidth="1"/>
    <col min="13057" max="13057" width="8.54296875" customWidth="1"/>
    <col min="13313" max="13313" width="8.54296875" customWidth="1"/>
    <col min="13569" max="13569" width="8.54296875" customWidth="1"/>
    <col min="13825" max="13825" width="8.54296875" customWidth="1"/>
    <col min="14081" max="14081" width="8.54296875" customWidth="1"/>
    <col min="14337" max="14337" width="8.54296875" customWidth="1"/>
    <col min="14593" max="14593" width="8.54296875" customWidth="1"/>
    <col min="14849" max="14849" width="8.54296875" customWidth="1"/>
    <col min="15105" max="15105" width="8.54296875" customWidth="1"/>
    <col min="15361" max="15361" width="8.54296875" customWidth="1"/>
    <col min="15617" max="15617" width="8.54296875" customWidth="1"/>
    <col min="15873" max="15873" width="8.54296875" customWidth="1"/>
    <col min="16129" max="16129" width="8.54296875" customWidth="1"/>
  </cols>
  <sheetData>
    <row r="1" spans="2:10">
      <c r="C1" t="s">
        <v>588</v>
      </c>
      <c r="D1" t="s">
        <v>589</v>
      </c>
    </row>
    <row r="2" spans="2:10">
      <c r="B2" t="s">
        <v>484</v>
      </c>
      <c r="C2">
        <v>1545</v>
      </c>
      <c r="D2">
        <v>1539</v>
      </c>
    </row>
    <row r="3" spans="2:10">
      <c r="B3" t="s">
        <v>463</v>
      </c>
      <c r="C3">
        <v>1394</v>
      </c>
      <c r="D3">
        <v>1429</v>
      </c>
    </row>
    <row r="4" spans="2:10">
      <c r="B4" t="s">
        <v>485</v>
      </c>
      <c r="C4">
        <v>1140</v>
      </c>
      <c r="D4">
        <v>1078</v>
      </c>
    </row>
    <row r="5" spans="2:10">
      <c r="B5" t="s">
        <v>483</v>
      </c>
      <c r="C5">
        <v>246</v>
      </c>
      <c r="D5">
        <v>246</v>
      </c>
    </row>
    <row r="6" spans="2:10">
      <c r="B6" t="s">
        <v>486</v>
      </c>
      <c r="C6">
        <v>89</v>
      </c>
      <c r="D6">
        <v>81</v>
      </c>
      <c r="E6" s="69"/>
      <c r="F6" s="61"/>
      <c r="G6" s="61"/>
      <c r="H6" s="61"/>
      <c r="I6" s="61"/>
      <c r="J6" s="61"/>
    </row>
    <row r="7" spans="2:10">
      <c r="E7" s="69"/>
      <c r="F7" s="60"/>
      <c r="G7" s="60"/>
      <c r="H7" s="60"/>
      <c r="I7" s="60"/>
      <c r="J7" s="60"/>
    </row>
    <row r="8" spans="2:10">
      <c r="F8" s="61"/>
      <c r="G8" s="61"/>
      <c r="H8" s="61"/>
      <c r="I8" s="61"/>
      <c r="J8" s="61"/>
    </row>
    <row r="25" spans="2:3">
      <c r="B25" s="35"/>
      <c r="C25" s="34"/>
    </row>
    <row r="26" spans="2:3">
      <c r="B26" s="35"/>
      <c r="C26" s="34"/>
    </row>
    <row r="27" spans="2:3">
      <c r="B27" s="35"/>
      <c r="C27" s="34"/>
    </row>
    <row r="28" spans="2:3">
      <c r="B28" s="35"/>
      <c r="C28" s="34"/>
    </row>
    <row r="29" spans="2:3">
      <c r="B29" s="35"/>
      <c r="C29" s="34"/>
    </row>
    <row r="36" spans="1:5">
      <c r="A36" s="35"/>
      <c r="B36" s="35"/>
      <c r="C36" s="35"/>
      <c r="D36" s="35"/>
      <c r="E36" s="35"/>
    </row>
    <row r="37" spans="1:5">
      <c r="A37" s="34"/>
      <c r="B37" s="34"/>
      <c r="C37" s="34"/>
      <c r="D37" s="34"/>
      <c r="E37" s="34"/>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249977111117893"/>
  </sheetPr>
  <dimension ref="A1:S143"/>
  <sheetViews>
    <sheetView showZeros="0" topLeftCell="A32" workbookViewId="0">
      <selection activeCell="A65" sqref="A65"/>
    </sheetView>
  </sheetViews>
  <sheetFormatPr baseColWidth="10" defaultColWidth="9.1796875" defaultRowHeight="12.5"/>
  <cols>
    <col min="1" max="1" width="36" style="81" customWidth="1"/>
    <col min="2" max="2" width="8.453125" style="103" customWidth="1"/>
    <col min="3" max="3" width="8.1796875" style="104" customWidth="1"/>
    <col min="4" max="4" width="2.54296875" style="81" customWidth="1"/>
    <col min="5" max="5" width="7.54296875" style="105" customWidth="1"/>
    <col min="6" max="6" width="7.81640625" style="88" customWidth="1"/>
    <col min="7" max="7" width="2.54296875" style="81" customWidth="1"/>
    <col min="8" max="8" width="8.1796875" style="105" customWidth="1"/>
    <col min="9" max="9" width="8.453125" style="88" customWidth="1"/>
    <col min="10" max="10" width="2.54296875" style="88" customWidth="1"/>
    <col min="11" max="11" width="7.81640625" style="105" customWidth="1"/>
    <col min="12" max="12" width="7.54296875" style="88" customWidth="1"/>
    <col min="13" max="13" width="2.453125" style="81" customWidth="1"/>
    <col min="14" max="14" width="7.81640625" style="105" customWidth="1"/>
    <col min="15" max="15" width="8.1796875" style="81" customWidth="1"/>
    <col min="16" max="16" width="2.81640625" style="81" customWidth="1"/>
    <col min="17" max="18" width="7.81640625" style="81" customWidth="1"/>
    <col min="19" max="19" width="2.54296875" style="81" customWidth="1"/>
    <col min="20" max="256" width="9.1796875" style="81"/>
    <col min="257" max="257" width="36" style="81" customWidth="1"/>
    <col min="258" max="258" width="8.453125" style="81" customWidth="1"/>
    <col min="259" max="259" width="8.1796875" style="81" customWidth="1"/>
    <col min="260" max="260" width="2.54296875" style="81" customWidth="1"/>
    <col min="261" max="261" width="7.54296875" style="81" customWidth="1"/>
    <col min="262" max="262" width="7.81640625" style="81" customWidth="1"/>
    <col min="263" max="263" width="2.54296875" style="81" customWidth="1"/>
    <col min="264" max="264" width="8.1796875" style="81" customWidth="1"/>
    <col min="265" max="265" width="8.453125" style="81" customWidth="1"/>
    <col min="266" max="266" width="2.54296875" style="81" customWidth="1"/>
    <col min="267" max="267" width="7.81640625" style="81" customWidth="1"/>
    <col min="268" max="268" width="7.54296875" style="81" customWidth="1"/>
    <col min="269" max="269" width="2.453125" style="81" customWidth="1"/>
    <col min="270" max="270" width="7.81640625" style="81" customWidth="1"/>
    <col min="271" max="271" width="8.1796875" style="81" customWidth="1"/>
    <col min="272" max="272" width="2.81640625" style="81" customWidth="1"/>
    <col min="273" max="274" width="7.81640625" style="81" customWidth="1"/>
    <col min="275" max="275" width="2.54296875" style="81" customWidth="1"/>
    <col min="276" max="512" width="9.1796875" style="81"/>
    <col min="513" max="513" width="36" style="81" customWidth="1"/>
    <col min="514" max="514" width="8.453125" style="81" customWidth="1"/>
    <col min="515" max="515" width="8.1796875" style="81" customWidth="1"/>
    <col min="516" max="516" width="2.54296875" style="81" customWidth="1"/>
    <col min="517" max="517" width="7.54296875" style="81" customWidth="1"/>
    <col min="518" max="518" width="7.81640625" style="81" customWidth="1"/>
    <col min="519" max="519" width="2.54296875" style="81" customWidth="1"/>
    <col min="520" max="520" width="8.1796875" style="81" customWidth="1"/>
    <col min="521" max="521" width="8.453125" style="81" customWidth="1"/>
    <col min="522" max="522" width="2.54296875" style="81" customWidth="1"/>
    <col min="523" max="523" width="7.81640625" style="81" customWidth="1"/>
    <col min="524" max="524" width="7.54296875" style="81" customWidth="1"/>
    <col min="525" max="525" width="2.453125" style="81" customWidth="1"/>
    <col min="526" max="526" width="7.81640625" style="81" customWidth="1"/>
    <col min="527" max="527" width="8.1796875" style="81" customWidth="1"/>
    <col min="528" max="528" width="2.81640625" style="81" customWidth="1"/>
    <col min="529" max="530" width="7.81640625" style="81" customWidth="1"/>
    <col min="531" max="531" width="2.54296875" style="81" customWidth="1"/>
    <col min="532" max="768" width="9.1796875" style="81"/>
    <col min="769" max="769" width="36" style="81" customWidth="1"/>
    <col min="770" max="770" width="8.453125" style="81" customWidth="1"/>
    <col min="771" max="771" width="8.1796875" style="81" customWidth="1"/>
    <col min="772" max="772" width="2.54296875" style="81" customWidth="1"/>
    <col min="773" max="773" width="7.54296875" style="81" customWidth="1"/>
    <col min="774" max="774" width="7.81640625" style="81" customWidth="1"/>
    <col min="775" max="775" width="2.54296875" style="81" customWidth="1"/>
    <col min="776" max="776" width="8.1796875" style="81" customWidth="1"/>
    <col min="777" max="777" width="8.453125" style="81" customWidth="1"/>
    <col min="778" max="778" width="2.54296875" style="81" customWidth="1"/>
    <col min="779" max="779" width="7.81640625" style="81" customWidth="1"/>
    <col min="780" max="780" width="7.54296875" style="81" customWidth="1"/>
    <col min="781" max="781" width="2.453125" style="81" customWidth="1"/>
    <col min="782" max="782" width="7.81640625" style="81" customWidth="1"/>
    <col min="783" max="783" width="8.1796875" style="81" customWidth="1"/>
    <col min="784" max="784" width="2.81640625" style="81" customWidth="1"/>
    <col min="785" max="786" width="7.81640625" style="81" customWidth="1"/>
    <col min="787" max="787" width="2.54296875" style="81" customWidth="1"/>
    <col min="788" max="1024" width="9.1796875" style="81"/>
    <col min="1025" max="1025" width="36" style="81" customWidth="1"/>
    <col min="1026" max="1026" width="8.453125" style="81" customWidth="1"/>
    <col min="1027" max="1027" width="8.1796875" style="81" customWidth="1"/>
    <col min="1028" max="1028" width="2.54296875" style="81" customWidth="1"/>
    <col min="1029" max="1029" width="7.54296875" style="81" customWidth="1"/>
    <col min="1030" max="1030" width="7.81640625" style="81" customWidth="1"/>
    <col min="1031" max="1031" width="2.54296875" style="81" customWidth="1"/>
    <col min="1032" max="1032" width="8.1796875" style="81" customWidth="1"/>
    <col min="1033" max="1033" width="8.453125" style="81" customWidth="1"/>
    <col min="1034" max="1034" width="2.54296875" style="81" customWidth="1"/>
    <col min="1035" max="1035" width="7.81640625" style="81" customWidth="1"/>
    <col min="1036" max="1036" width="7.54296875" style="81" customWidth="1"/>
    <col min="1037" max="1037" width="2.453125" style="81" customWidth="1"/>
    <col min="1038" max="1038" width="7.81640625" style="81" customWidth="1"/>
    <col min="1039" max="1039" width="8.1796875" style="81" customWidth="1"/>
    <col min="1040" max="1040" width="2.81640625" style="81" customWidth="1"/>
    <col min="1041" max="1042" width="7.81640625" style="81" customWidth="1"/>
    <col min="1043" max="1043" width="2.54296875" style="81" customWidth="1"/>
    <col min="1044" max="1280" width="9.1796875" style="81"/>
    <col min="1281" max="1281" width="36" style="81" customWidth="1"/>
    <col min="1282" max="1282" width="8.453125" style="81" customWidth="1"/>
    <col min="1283" max="1283" width="8.1796875" style="81" customWidth="1"/>
    <col min="1284" max="1284" width="2.54296875" style="81" customWidth="1"/>
    <col min="1285" max="1285" width="7.54296875" style="81" customWidth="1"/>
    <col min="1286" max="1286" width="7.81640625" style="81" customWidth="1"/>
    <col min="1287" max="1287" width="2.54296875" style="81" customWidth="1"/>
    <col min="1288" max="1288" width="8.1796875" style="81" customWidth="1"/>
    <col min="1289" max="1289" width="8.453125" style="81" customWidth="1"/>
    <col min="1290" max="1290" width="2.54296875" style="81" customWidth="1"/>
    <col min="1291" max="1291" width="7.81640625" style="81" customWidth="1"/>
    <col min="1292" max="1292" width="7.54296875" style="81" customWidth="1"/>
    <col min="1293" max="1293" width="2.453125" style="81" customWidth="1"/>
    <col min="1294" max="1294" width="7.81640625" style="81" customWidth="1"/>
    <col min="1295" max="1295" width="8.1796875" style="81" customWidth="1"/>
    <col min="1296" max="1296" width="2.81640625" style="81" customWidth="1"/>
    <col min="1297" max="1298" width="7.81640625" style="81" customWidth="1"/>
    <col min="1299" max="1299" width="2.54296875" style="81" customWidth="1"/>
    <col min="1300" max="1536" width="9.1796875" style="81"/>
    <col min="1537" max="1537" width="36" style="81" customWidth="1"/>
    <col min="1538" max="1538" width="8.453125" style="81" customWidth="1"/>
    <col min="1539" max="1539" width="8.1796875" style="81" customWidth="1"/>
    <col min="1540" max="1540" width="2.54296875" style="81" customWidth="1"/>
    <col min="1541" max="1541" width="7.54296875" style="81" customWidth="1"/>
    <col min="1542" max="1542" width="7.81640625" style="81" customWidth="1"/>
    <col min="1543" max="1543" width="2.54296875" style="81" customWidth="1"/>
    <col min="1544" max="1544" width="8.1796875" style="81" customWidth="1"/>
    <col min="1545" max="1545" width="8.453125" style="81" customWidth="1"/>
    <col min="1546" max="1546" width="2.54296875" style="81" customWidth="1"/>
    <col min="1547" max="1547" width="7.81640625" style="81" customWidth="1"/>
    <col min="1548" max="1548" width="7.54296875" style="81" customWidth="1"/>
    <col min="1549" max="1549" width="2.453125" style="81" customWidth="1"/>
    <col min="1550" max="1550" width="7.81640625" style="81" customWidth="1"/>
    <col min="1551" max="1551" width="8.1796875" style="81" customWidth="1"/>
    <col min="1552" max="1552" width="2.81640625" style="81" customWidth="1"/>
    <col min="1553" max="1554" width="7.81640625" style="81" customWidth="1"/>
    <col min="1555" max="1555" width="2.54296875" style="81" customWidth="1"/>
    <col min="1556" max="1792" width="9.1796875" style="81"/>
    <col min="1793" max="1793" width="36" style="81" customWidth="1"/>
    <col min="1794" max="1794" width="8.453125" style="81" customWidth="1"/>
    <col min="1795" max="1795" width="8.1796875" style="81" customWidth="1"/>
    <col min="1796" max="1796" width="2.54296875" style="81" customWidth="1"/>
    <col min="1797" max="1797" width="7.54296875" style="81" customWidth="1"/>
    <col min="1798" max="1798" width="7.81640625" style="81" customWidth="1"/>
    <col min="1799" max="1799" width="2.54296875" style="81" customWidth="1"/>
    <col min="1800" max="1800" width="8.1796875" style="81" customWidth="1"/>
    <col min="1801" max="1801" width="8.453125" style="81" customWidth="1"/>
    <col min="1802" max="1802" width="2.54296875" style="81" customWidth="1"/>
    <col min="1803" max="1803" width="7.81640625" style="81" customWidth="1"/>
    <col min="1804" max="1804" width="7.54296875" style="81" customWidth="1"/>
    <col min="1805" max="1805" width="2.453125" style="81" customWidth="1"/>
    <col min="1806" max="1806" width="7.81640625" style="81" customWidth="1"/>
    <col min="1807" max="1807" width="8.1796875" style="81" customWidth="1"/>
    <col min="1808" max="1808" width="2.81640625" style="81" customWidth="1"/>
    <col min="1809" max="1810" width="7.81640625" style="81" customWidth="1"/>
    <col min="1811" max="1811" width="2.54296875" style="81" customWidth="1"/>
    <col min="1812" max="2048" width="9.1796875" style="81"/>
    <col min="2049" max="2049" width="36" style="81" customWidth="1"/>
    <col min="2050" max="2050" width="8.453125" style="81" customWidth="1"/>
    <col min="2051" max="2051" width="8.1796875" style="81" customWidth="1"/>
    <col min="2052" max="2052" width="2.54296875" style="81" customWidth="1"/>
    <col min="2053" max="2053" width="7.54296875" style="81" customWidth="1"/>
    <col min="2054" max="2054" width="7.81640625" style="81" customWidth="1"/>
    <col min="2055" max="2055" width="2.54296875" style="81" customWidth="1"/>
    <col min="2056" max="2056" width="8.1796875" style="81" customWidth="1"/>
    <col min="2057" max="2057" width="8.453125" style="81" customWidth="1"/>
    <col min="2058" max="2058" width="2.54296875" style="81" customWidth="1"/>
    <col min="2059" max="2059" width="7.81640625" style="81" customWidth="1"/>
    <col min="2060" max="2060" width="7.54296875" style="81" customWidth="1"/>
    <col min="2061" max="2061" width="2.453125" style="81" customWidth="1"/>
    <col min="2062" max="2062" width="7.81640625" style="81" customWidth="1"/>
    <col min="2063" max="2063" width="8.1796875" style="81" customWidth="1"/>
    <col min="2064" max="2064" width="2.81640625" style="81" customWidth="1"/>
    <col min="2065" max="2066" width="7.81640625" style="81" customWidth="1"/>
    <col min="2067" max="2067" width="2.54296875" style="81" customWidth="1"/>
    <col min="2068" max="2304" width="9.1796875" style="81"/>
    <col min="2305" max="2305" width="36" style="81" customWidth="1"/>
    <col min="2306" max="2306" width="8.453125" style="81" customWidth="1"/>
    <col min="2307" max="2307" width="8.1796875" style="81" customWidth="1"/>
    <col min="2308" max="2308" width="2.54296875" style="81" customWidth="1"/>
    <col min="2309" max="2309" width="7.54296875" style="81" customWidth="1"/>
    <col min="2310" max="2310" width="7.81640625" style="81" customWidth="1"/>
    <col min="2311" max="2311" width="2.54296875" style="81" customWidth="1"/>
    <col min="2312" max="2312" width="8.1796875" style="81" customWidth="1"/>
    <col min="2313" max="2313" width="8.453125" style="81" customWidth="1"/>
    <col min="2314" max="2314" width="2.54296875" style="81" customWidth="1"/>
    <col min="2315" max="2315" width="7.81640625" style="81" customWidth="1"/>
    <col min="2316" max="2316" width="7.54296875" style="81" customWidth="1"/>
    <col min="2317" max="2317" width="2.453125" style="81" customWidth="1"/>
    <col min="2318" max="2318" width="7.81640625" style="81" customWidth="1"/>
    <col min="2319" max="2319" width="8.1796875" style="81" customWidth="1"/>
    <col min="2320" max="2320" width="2.81640625" style="81" customWidth="1"/>
    <col min="2321" max="2322" width="7.81640625" style="81" customWidth="1"/>
    <col min="2323" max="2323" width="2.54296875" style="81" customWidth="1"/>
    <col min="2324" max="2560" width="9.1796875" style="81"/>
    <col min="2561" max="2561" width="36" style="81" customWidth="1"/>
    <col min="2562" max="2562" width="8.453125" style="81" customWidth="1"/>
    <col min="2563" max="2563" width="8.1796875" style="81" customWidth="1"/>
    <col min="2564" max="2564" width="2.54296875" style="81" customWidth="1"/>
    <col min="2565" max="2565" width="7.54296875" style="81" customWidth="1"/>
    <col min="2566" max="2566" width="7.81640625" style="81" customWidth="1"/>
    <col min="2567" max="2567" width="2.54296875" style="81" customWidth="1"/>
    <col min="2568" max="2568" width="8.1796875" style="81" customWidth="1"/>
    <col min="2569" max="2569" width="8.453125" style="81" customWidth="1"/>
    <col min="2570" max="2570" width="2.54296875" style="81" customWidth="1"/>
    <col min="2571" max="2571" width="7.81640625" style="81" customWidth="1"/>
    <col min="2572" max="2572" width="7.54296875" style="81" customWidth="1"/>
    <col min="2573" max="2573" width="2.453125" style="81" customWidth="1"/>
    <col min="2574" max="2574" width="7.81640625" style="81" customWidth="1"/>
    <col min="2575" max="2575" width="8.1796875" style="81" customWidth="1"/>
    <col min="2576" max="2576" width="2.81640625" style="81" customWidth="1"/>
    <col min="2577" max="2578" width="7.81640625" style="81" customWidth="1"/>
    <col min="2579" max="2579" width="2.54296875" style="81" customWidth="1"/>
    <col min="2580" max="2816" width="9.1796875" style="81"/>
    <col min="2817" max="2817" width="36" style="81" customWidth="1"/>
    <col min="2818" max="2818" width="8.453125" style="81" customWidth="1"/>
    <col min="2819" max="2819" width="8.1796875" style="81" customWidth="1"/>
    <col min="2820" max="2820" width="2.54296875" style="81" customWidth="1"/>
    <col min="2821" max="2821" width="7.54296875" style="81" customWidth="1"/>
    <col min="2822" max="2822" width="7.81640625" style="81" customWidth="1"/>
    <col min="2823" max="2823" width="2.54296875" style="81" customWidth="1"/>
    <col min="2824" max="2824" width="8.1796875" style="81" customWidth="1"/>
    <col min="2825" max="2825" width="8.453125" style="81" customWidth="1"/>
    <col min="2826" max="2826" width="2.54296875" style="81" customWidth="1"/>
    <col min="2827" max="2827" width="7.81640625" style="81" customWidth="1"/>
    <col min="2828" max="2828" width="7.54296875" style="81" customWidth="1"/>
    <col min="2829" max="2829" width="2.453125" style="81" customWidth="1"/>
    <col min="2830" max="2830" width="7.81640625" style="81" customWidth="1"/>
    <col min="2831" max="2831" width="8.1796875" style="81" customWidth="1"/>
    <col min="2832" max="2832" width="2.81640625" style="81" customWidth="1"/>
    <col min="2833" max="2834" width="7.81640625" style="81" customWidth="1"/>
    <col min="2835" max="2835" width="2.54296875" style="81" customWidth="1"/>
    <col min="2836" max="3072" width="9.1796875" style="81"/>
    <col min="3073" max="3073" width="36" style="81" customWidth="1"/>
    <col min="3074" max="3074" width="8.453125" style="81" customWidth="1"/>
    <col min="3075" max="3075" width="8.1796875" style="81" customWidth="1"/>
    <col min="3076" max="3076" width="2.54296875" style="81" customWidth="1"/>
    <col min="3077" max="3077" width="7.54296875" style="81" customWidth="1"/>
    <col min="3078" max="3078" width="7.81640625" style="81" customWidth="1"/>
    <col min="3079" max="3079" width="2.54296875" style="81" customWidth="1"/>
    <col min="3080" max="3080" width="8.1796875" style="81" customWidth="1"/>
    <col min="3081" max="3081" width="8.453125" style="81" customWidth="1"/>
    <col min="3082" max="3082" width="2.54296875" style="81" customWidth="1"/>
    <col min="3083" max="3083" width="7.81640625" style="81" customWidth="1"/>
    <col min="3084" max="3084" width="7.54296875" style="81" customWidth="1"/>
    <col min="3085" max="3085" width="2.453125" style="81" customWidth="1"/>
    <col min="3086" max="3086" width="7.81640625" style="81" customWidth="1"/>
    <col min="3087" max="3087" width="8.1796875" style="81" customWidth="1"/>
    <col min="3088" max="3088" width="2.81640625" style="81" customWidth="1"/>
    <col min="3089" max="3090" width="7.81640625" style="81" customWidth="1"/>
    <col min="3091" max="3091" width="2.54296875" style="81" customWidth="1"/>
    <col min="3092" max="3328" width="9.1796875" style="81"/>
    <col min="3329" max="3329" width="36" style="81" customWidth="1"/>
    <col min="3330" max="3330" width="8.453125" style="81" customWidth="1"/>
    <col min="3331" max="3331" width="8.1796875" style="81" customWidth="1"/>
    <col min="3332" max="3332" width="2.54296875" style="81" customWidth="1"/>
    <col min="3333" max="3333" width="7.54296875" style="81" customWidth="1"/>
    <col min="3334" max="3334" width="7.81640625" style="81" customWidth="1"/>
    <col min="3335" max="3335" width="2.54296875" style="81" customWidth="1"/>
    <col min="3336" max="3336" width="8.1796875" style="81" customWidth="1"/>
    <col min="3337" max="3337" width="8.453125" style="81" customWidth="1"/>
    <col min="3338" max="3338" width="2.54296875" style="81" customWidth="1"/>
    <col min="3339" max="3339" width="7.81640625" style="81" customWidth="1"/>
    <col min="3340" max="3340" width="7.54296875" style="81" customWidth="1"/>
    <col min="3341" max="3341" width="2.453125" style="81" customWidth="1"/>
    <col min="3342" max="3342" width="7.81640625" style="81" customWidth="1"/>
    <col min="3343" max="3343" width="8.1796875" style="81" customWidth="1"/>
    <col min="3344" max="3344" width="2.81640625" style="81" customWidth="1"/>
    <col min="3345" max="3346" width="7.81640625" style="81" customWidth="1"/>
    <col min="3347" max="3347" width="2.54296875" style="81" customWidth="1"/>
    <col min="3348" max="3584" width="9.1796875" style="81"/>
    <col min="3585" max="3585" width="36" style="81" customWidth="1"/>
    <col min="3586" max="3586" width="8.453125" style="81" customWidth="1"/>
    <col min="3587" max="3587" width="8.1796875" style="81" customWidth="1"/>
    <col min="3588" max="3588" width="2.54296875" style="81" customWidth="1"/>
    <col min="3589" max="3589" width="7.54296875" style="81" customWidth="1"/>
    <col min="3590" max="3590" width="7.81640625" style="81" customWidth="1"/>
    <col min="3591" max="3591" width="2.54296875" style="81" customWidth="1"/>
    <col min="3592" max="3592" width="8.1796875" style="81" customWidth="1"/>
    <col min="3593" max="3593" width="8.453125" style="81" customWidth="1"/>
    <col min="3594" max="3594" width="2.54296875" style="81" customWidth="1"/>
    <col min="3595" max="3595" width="7.81640625" style="81" customWidth="1"/>
    <col min="3596" max="3596" width="7.54296875" style="81" customWidth="1"/>
    <col min="3597" max="3597" width="2.453125" style="81" customWidth="1"/>
    <col min="3598" max="3598" width="7.81640625" style="81" customWidth="1"/>
    <col min="3599" max="3599" width="8.1796875" style="81" customWidth="1"/>
    <col min="3600" max="3600" width="2.81640625" style="81" customWidth="1"/>
    <col min="3601" max="3602" width="7.81640625" style="81" customWidth="1"/>
    <col min="3603" max="3603" width="2.54296875" style="81" customWidth="1"/>
    <col min="3604" max="3840" width="9.1796875" style="81"/>
    <col min="3841" max="3841" width="36" style="81" customWidth="1"/>
    <col min="3842" max="3842" width="8.453125" style="81" customWidth="1"/>
    <col min="3843" max="3843" width="8.1796875" style="81" customWidth="1"/>
    <col min="3844" max="3844" width="2.54296875" style="81" customWidth="1"/>
    <col min="3845" max="3845" width="7.54296875" style="81" customWidth="1"/>
    <col min="3846" max="3846" width="7.81640625" style="81" customWidth="1"/>
    <col min="3847" max="3847" width="2.54296875" style="81" customWidth="1"/>
    <col min="3848" max="3848" width="8.1796875" style="81" customWidth="1"/>
    <col min="3849" max="3849" width="8.453125" style="81" customWidth="1"/>
    <col min="3850" max="3850" width="2.54296875" style="81" customWidth="1"/>
    <col min="3851" max="3851" width="7.81640625" style="81" customWidth="1"/>
    <col min="3852" max="3852" width="7.54296875" style="81" customWidth="1"/>
    <col min="3853" max="3853" width="2.453125" style="81" customWidth="1"/>
    <col min="3854" max="3854" width="7.81640625" style="81" customWidth="1"/>
    <col min="3855" max="3855" width="8.1796875" style="81" customWidth="1"/>
    <col min="3856" max="3856" width="2.81640625" style="81" customWidth="1"/>
    <col min="3857" max="3858" width="7.81640625" style="81" customWidth="1"/>
    <col min="3859" max="3859" width="2.54296875" style="81" customWidth="1"/>
    <col min="3860" max="4096" width="9.1796875" style="81"/>
    <col min="4097" max="4097" width="36" style="81" customWidth="1"/>
    <col min="4098" max="4098" width="8.453125" style="81" customWidth="1"/>
    <col min="4099" max="4099" width="8.1796875" style="81" customWidth="1"/>
    <col min="4100" max="4100" width="2.54296875" style="81" customWidth="1"/>
    <col min="4101" max="4101" width="7.54296875" style="81" customWidth="1"/>
    <col min="4102" max="4102" width="7.81640625" style="81" customWidth="1"/>
    <col min="4103" max="4103" width="2.54296875" style="81" customWidth="1"/>
    <col min="4104" max="4104" width="8.1796875" style="81" customWidth="1"/>
    <col min="4105" max="4105" width="8.453125" style="81" customWidth="1"/>
    <col min="4106" max="4106" width="2.54296875" style="81" customWidth="1"/>
    <col min="4107" max="4107" width="7.81640625" style="81" customWidth="1"/>
    <col min="4108" max="4108" width="7.54296875" style="81" customWidth="1"/>
    <col min="4109" max="4109" width="2.453125" style="81" customWidth="1"/>
    <col min="4110" max="4110" width="7.81640625" style="81" customWidth="1"/>
    <col min="4111" max="4111" width="8.1796875" style="81" customWidth="1"/>
    <col min="4112" max="4112" width="2.81640625" style="81" customWidth="1"/>
    <col min="4113" max="4114" width="7.81640625" style="81" customWidth="1"/>
    <col min="4115" max="4115" width="2.54296875" style="81" customWidth="1"/>
    <col min="4116" max="4352" width="9.1796875" style="81"/>
    <col min="4353" max="4353" width="36" style="81" customWidth="1"/>
    <col min="4354" max="4354" width="8.453125" style="81" customWidth="1"/>
    <col min="4355" max="4355" width="8.1796875" style="81" customWidth="1"/>
    <col min="4356" max="4356" width="2.54296875" style="81" customWidth="1"/>
    <col min="4357" max="4357" width="7.54296875" style="81" customWidth="1"/>
    <col min="4358" max="4358" width="7.81640625" style="81" customWidth="1"/>
    <col min="4359" max="4359" width="2.54296875" style="81" customWidth="1"/>
    <col min="4360" max="4360" width="8.1796875" style="81" customWidth="1"/>
    <col min="4361" max="4361" width="8.453125" style="81" customWidth="1"/>
    <col min="4362" max="4362" width="2.54296875" style="81" customWidth="1"/>
    <col min="4363" max="4363" width="7.81640625" style="81" customWidth="1"/>
    <col min="4364" max="4364" width="7.54296875" style="81" customWidth="1"/>
    <col min="4365" max="4365" width="2.453125" style="81" customWidth="1"/>
    <col min="4366" max="4366" width="7.81640625" style="81" customWidth="1"/>
    <col min="4367" max="4367" width="8.1796875" style="81" customWidth="1"/>
    <col min="4368" max="4368" width="2.81640625" style="81" customWidth="1"/>
    <col min="4369" max="4370" width="7.81640625" style="81" customWidth="1"/>
    <col min="4371" max="4371" width="2.54296875" style="81" customWidth="1"/>
    <col min="4372" max="4608" width="9.1796875" style="81"/>
    <col min="4609" max="4609" width="36" style="81" customWidth="1"/>
    <col min="4610" max="4610" width="8.453125" style="81" customWidth="1"/>
    <col min="4611" max="4611" width="8.1796875" style="81" customWidth="1"/>
    <col min="4612" max="4612" width="2.54296875" style="81" customWidth="1"/>
    <col min="4613" max="4613" width="7.54296875" style="81" customWidth="1"/>
    <col min="4614" max="4614" width="7.81640625" style="81" customWidth="1"/>
    <col min="4615" max="4615" width="2.54296875" style="81" customWidth="1"/>
    <col min="4616" max="4616" width="8.1796875" style="81" customWidth="1"/>
    <col min="4617" max="4617" width="8.453125" style="81" customWidth="1"/>
    <col min="4618" max="4618" width="2.54296875" style="81" customWidth="1"/>
    <col min="4619" max="4619" width="7.81640625" style="81" customWidth="1"/>
    <col min="4620" max="4620" width="7.54296875" style="81" customWidth="1"/>
    <col min="4621" max="4621" width="2.453125" style="81" customWidth="1"/>
    <col min="4622" max="4622" width="7.81640625" style="81" customWidth="1"/>
    <col min="4623" max="4623" width="8.1796875" style="81" customWidth="1"/>
    <col min="4624" max="4624" width="2.81640625" style="81" customWidth="1"/>
    <col min="4625" max="4626" width="7.81640625" style="81" customWidth="1"/>
    <col min="4627" max="4627" width="2.54296875" style="81" customWidth="1"/>
    <col min="4628" max="4864" width="9.1796875" style="81"/>
    <col min="4865" max="4865" width="36" style="81" customWidth="1"/>
    <col min="4866" max="4866" width="8.453125" style="81" customWidth="1"/>
    <col min="4867" max="4867" width="8.1796875" style="81" customWidth="1"/>
    <col min="4868" max="4868" width="2.54296875" style="81" customWidth="1"/>
    <col min="4869" max="4869" width="7.54296875" style="81" customWidth="1"/>
    <col min="4870" max="4870" width="7.81640625" style="81" customWidth="1"/>
    <col min="4871" max="4871" width="2.54296875" style="81" customWidth="1"/>
    <col min="4872" max="4872" width="8.1796875" style="81" customWidth="1"/>
    <col min="4873" max="4873" width="8.453125" style="81" customWidth="1"/>
    <col min="4874" max="4874" width="2.54296875" style="81" customWidth="1"/>
    <col min="4875" max="4875" width="7.81640625" style="81" customWidth="1"/>
    <col min="4876" max="4876" width="7.54296875" style="81" customWidth="1"/>
    <col min="4877" max="4877" width="2.453125" style="81" customWidth="1"/>
    <col min="4878" max="4878" width="7.81640625" style="81" customWidth="1"/>
    <col min="4879" max="4879" width="8.1796875" style="81" customWidth="1"/>
    <col min="4880" max="4880" width="2.81640625" style="81" customWidth="1"/>
    <col min="4881" max="4882" width="7.81640625" style="81" customWidth="1"/>
    <col min="4883" max="4883" width="2.54296875" style="81" customWidth="1"/>
    <col min="4884" max="5120" width="9.1796875" style="81"/>
    <col min="5121" max="5121" width="36" style="81" customWidth="1"/>
    <col min="5122" max="5122" width="8.453125" style="81" customWidth="1"/>
    <col min="5123" max="5123" width="8.1796875" style="81" customWidth="1"/>
    <col min="5124" max="5124" width="2.54296875" style="81" customWidth="1"/>
    <col min="5125" max="5125" width="7.54296875" style="81" customWidth="1"/>
    <col min="5126" max="5126" width="7.81640625" style="81" customWidth="1"/>
    <col min="5127" max="5127" width="2.54296875" style="81" customWidth="1"/>
    <col min="5128" max="5128" width="8.1796875" style="81" customWidth="1"/>
    <col min="5129" max="5129" width="8.453125" style="81" customWidth="1"/>
    <col min="5130" max="5130" width="2.54296875" style="81" customWidth="1"/>
    <col min="5131" max="5131" width="7.81640625" style="81" customWidth="1"/>
    <col min="5132" max="5132" width="7.54296875" style="81" customWidth="1"/>
    <col min="5133" max="5133" width="2.453125" style="81" customWidth="1"/>
    <col min="5134" max="5134" width="7.81640625" style="81" customWidth="1"/>
    <col min="5135" max="5135" width="8.1796875" style="81" customWidth="1"/>
    <col min="5136" max="5136" width="2.81640625" style="81" customWidth="1"/>
    <col min="5137" max="5138" width="7.81640625" style="81" customWidth="1"/>
    <col min="5139" max="5139" width="2.54296875" style="81" customWidth="1"/>
    <col min="5140" max="5376" width="9.1796875" style="81"/>
    <col min="5377" max="5377" width="36" style="81" customWidth="1"/>
    <col min="5378" max="5378" width="8.453125" style="81" customWidth="1"/>
    <col min="5379" max="5379" width="8.1796875" style="81" customWidth="1"/>
    <col min="5380" max="5380" width="2.54296875" style="81" customWidth="1"/>
    <col min="5381" max="5381" width="7.54296875" style="81" customWidth="1"/>
    <col min="5382" max="5382" width="7.81640625" style="81" customWidth="1"/>
    <col min="5383" max="5383" width="2.54296875" style="81" customWidth="1"/>
    <col min="5384" max="5384" width="8.1796875" style="81" customWidth="1"/>
    <col min="5385" max="5385" width="8.453125" style="81" customWidth="1"/>
    <col min="5386" max="5386" width="2.54296875" style="81" customWidth="1"/>
    <col min="5387" max="5387" width="7.81640625" style="81" customWidth="1"/>
    <col min="5388" max="5388" width="7.54296875" style="81" customWidth="1"/>
    <col min="5389" max="5389" width="2.453125" style="81" customWidth="1"/>
    <col min="5390" max="5390" width="7.81640625" style="81" customWidth="1"/>
    <col min="5391" max="5391" width="8.1796875" style="81" customWidth="1"/>
    <col min="5392" max="5392" width="2.81640625" style="81" customWidth="1"/>
    <col min="5393" max="5394" width="7.81640625" style="81" customWidth="1"/>
    <col min="5395" max="5395" width="2.54296875" style="81" customWidth="1"/>
    <col min="5396" max="5632" width="9.1796875" style="81"/>
    <col min="5633" max="5633" width="36" style="81" customWidth="1"/>
    <col min="5634" max="5634" width="8.453125" style="81" customWidth="1"/>
    <col min="5635" max="5635" width="8.1796875" style="81" customWidth="1"/>
    <col min="5636" max="5636" width="2.54296875" style="81" customWidth="1"/>
    <col min="5637" max="5637" width="7.54296875" style="81" customWidth="1"/>
    <col min="5638" max="5638" width="7.81640625" style="81" customWidth="1"/>
    <col min="5639" max="5639" width="2.54296875" style="81" customWidth="1"/>
    <col min="5640" max="5640" width="8.1796875" style="81" customWidth="1"/>
    <col min="5641" max="5641" width="8.453125" style="81" customWidth="1"/>
    <col min="5642" max="5642" width="2.54296875" style="81" customWidth="1"/>
    <col min="5643" max="5643" width="7.81640625" style="81" customWidth="1"/>
    <col min="5644" max="5644" width="7.54296875" style="81" customWidth="1"/>
    <col min="5645" max="5645" width="2.453125" style="81" customWidth="1"/>
    <col min="5646" max="5646" width="7.81640625" style="81" customWidth="1"/>
    <col min="5647" max="5647" width="8.1796875" style="81" customWidth="1"/>
    <col min="5648" max="5648" width="2.81640625" style="81" customWidth="1"/>
    <col min="5649" max="5650" width="7.81640625" style="81" customWidth="1"/>
    <col min="5651" max="5651" width="2.54296875" style="81" customWidth="1"/>
    <col min="5652" max="5888" width="9.1796875" style="81"/>
    <col min="5889" max="5889" width="36" style="81" customWidth="1"/>
    <col min="5890" max="5890" width="8.453125" style="81" customWidth="1"/>
    <col min="5891" max="5891" width="8.1796875" style="81" customWidth="1"/>
    <col min="5892" max="5892" width="2.54296875" style="81" customWidth="1"/>
    <col min="5893" max="5893" width="7.54296875" style="81" customWidth="1"/>
    <col min="5894" max="5894" width="7.81640625" style="81" customWidth="1"/>
    <col min="5895" max="5895" width="2.54296875" style="81" customWidth="1"/>
    <col min="5896" max="5896" width="8.1796875" style="81" customWidth="1"/>
    <col min="5897" max="5897" width="8.453125" style="81" customWidth="1"/>
    <col min="5898" max="5898" width="2.54296875" style="81" customWidth="1"/>
    <col min="5899" max="5899" width="7.81640625" style="81" customWidth="1"/>
    <col min="5900" max="5900" width="7.54296875" style="81" customWidth="1"/>
    <col min="5901" max="5901" width="2.453125" style="81" customWidth="1"/>
    <col min="5902" max="5902" width="7.81640625" style="81" customWidth="1"/>
    <col min="5903" max="5903" width="8.1796875" style="81" customWidth="1"/>
    <col min="5904" max="5904" width="2.81640625" style="81" customWidth="1"/>
    <col min="5905" max="5906" width="7.81640625" style="81" customWidth="1"/>
    <col min="5907" max="5907" width="2.54296875" style="81" customWidth="1"/>
    <col min="5908" max="6144" width="9.1796875" style="81"/>
    <col min="6145" max="6145" width="36" style="81" customWidth="1"/>
    <col min="6146" max="6146" width="8.453125" style="81" customWidth="1"/>
    <col min="6147" max="6147" width="8.1796875" style="81" customWidth="1"/>
    <col min="6148" max="6148" width="2.54296875" style="81" customWidth="1"/>
    <col min="6149" max="6149" width="7.54296875" style="81" customWidth="1"/>
    <col min="6150" max="6150" width="7.81640625" style="81" customWidth="1"/>
    <col min="6151" max="6151" width="2.54296875" style="81" customWidth="1"/>
    <col min="6152" max="6152" width="8.1796875" style="81" customWidth="1"/>
    <col min="6153" max="6153" width="8.453125" style="81" customWidth="1"/>
    <col min="6154" max="6154" width="2.54296875" style="81" customWidth="1"/>
    <col min="6155" max="6155" width="7.81640625" style="81" customWidth="1"/>
    <col min="6156" max="6156" width="7.54296875" style="81" customWidth="1"/>
    <col min="6157" max="6157" width="2.453125" style="81" customWidth="1"/>
    <col min="6158" max="6158" width="7.81640625" style="81" customWidth="1"/>
    <col min="6159" max="6159" width="8.1796875" style="81" customWidth="1"/>
    <col min="6160" max="6160" width="2.81640625" style="81" customWidth="1"/>
    <col min="6161" max="6162" width="7.81640625" style="81" customWidth="1"/>
    <col min="6163" max="6163" width="2.54296875" style="81" customWidth="1"/>
    <col min="6164" max="6400" width="9.1796875" style="81"/>
    <col min="6401" max="6401" width="36" style="81" customWidth="1"/>
    <col min="6402" max="6402" width="8.453125" style="81" customWidth="1"/>
    <col min="6403" max="6403" width="8.1796875" style="81" customWidth="1"/>
    <col min="6404" max="6404" width="2.54296875" style="81" customWidth="1"/>
    <col min="6405" max="6405" width="7.54296875" style="81" customWidth="1"/>
    <col min="6406" max="6406" width="7.81640625" style="81" customWidth="1"/>
    <col min="6407" max="6407" width="2.54296875" style="81" customWidth="1"/>
    <col min="6408" max="6408" width="8.1796875" style="81" customWidth="1"/>
    <col min="6409" max="6409" width="8.453125" style="81" customWidth="1"/>
    <col min="6410" max="6410" width="2.54296875" style="81" customWidth="1"/>
    <col min="6411" max="6411" width="7.81640625" style="81" customWidth="1"/>
    <col min="6412" max="6412" width="7.54296875" style="81" customWidth="1"/>
    <col min="6413" max="6413" width="2.453125" style="81" customWidth="1"/>
    <col min="6414" max="6414" width="7.81640625" style="81" customWidth="1"/>
    <col min="6415" max="6415" width="8.1796875" style="81" customWidth="1"/>
    <col min="6416" max="6416" width="2.81640625" style="81" customWidth="1"/>
    <col min="6417" max="6418" width="7.81640625" style="81" customWidth="1"/>
    <col min="6419" max="6419" width="2.54296875" style="81" customWidth="1"/>
    <col min="6420" max="6656" width="9.1796875" style="81"/>
    <col min="6657" max="6657" width="36" style="81" customWidth="1"/>
    <col min="6658" max="6658" width="8.453125" style="81" customWidth="1"/>
    <col min="6659" max="6659" width="8.1796875" style="81" customWidth="1"/>
    <col min="6660" max="6660" width="2.54296875" style="81" customWidth="1"/>
    <col min="6661" max="6661" width="7.54296875" style="81" customWidth="1"/>
    <col min="6662" max="6662" width="7.81640625" style="81" customWidth="1"/>
    <col min="6663" max="6663" width="2.54296875" style="81" customWidth="1"/>
    <col min="6664" max="6664" width="8.1796875" style="81" customWidth="1"/>
    <col min="6665" max="6665" width="8.453125" style="81" customWidth="1"/>
    <col min="6666" max="6666" width="2.54296875" style="81" customWidth="1"/>
    <col min="6667" max="6667" width="7.81640625" style="81" customWidth="1"/>
    <col min="6668" max="6668" width="7.54296875" style="81" customWidth="1"/>
    <col min="6669" max="6669" width="2.453125" style="81" customWidth="1"/>
    <col min="6670" max="6670" width="7.81640625" style="81" customWidth="1"/>
    <col min="6671" max="6671" width="8.1796875" style="81" customWidth="1"/>
    <col min="6672" max="6672" width="2.81640625" style="81" customWidth="1"/>
    <col min="6673" max="6674" width="7.81640625" style="81" customWidth="1"/>
    <col min="6675" max="6675" width="2.54296875" style="81" customWidth="1"/>
    <col min="6676" max="6912" width="9.1796875" style="81"/>
    <col min="6913" max="6913" width="36" style="81" customWidth="1"/>
    <col min="6914" max="6914" width="8.453125" style="81" customWidth="1"/>
    <col min="6915" max="6915" width="8.1796875" style="81" customWidth="1"/>
    <col min="6916" max="6916" width="2.54296875" style="81" customWidth="1"/>
    <col min="6917" max="6917" width="7.54296875" style="81" customWidth="1"/>
    <col min="6918" max="6918" width="7.81640625" style="81" customWidth="1"/>
    <col min="6919" max="6919" width="2.54296875" style="81" customWidth="1"/>
    <col min="6920" max="6920" width="8.1796875" style="81" customWidth="1"/>
    <col min="6921" max="6921" width="8.453125" style="81" customWidth="1"/>
    <col min="6922" max="6922" width="2.54296875" style="81" customWidth="1"/>
    <col min="6923" max="6923" width="7.81640625" style="81" customWidth="1"/>
    <col min="6924" max="6924" width="7.54296875" style="81" customWidth="1"/>
    <col min="6925" max="6925" width="2.453125" style="81" customWidth="1"/>
    <col min="6926" max="6926" width="7.81640625" style="81" customWidth="1"/>
    <col min="6927" max="6927" width="8.1796875" style="81" customWidth="1"/>
    <col min="6928" max="6928" width="2.81640625" style="81" customWidth="1"/>
    <col min="6929" max="6930" width="7.81640625" style="81" customWidth="1"/>
    <col min="6931" max="6931" width="2.54296875" style="81" customWidth="1"/>
    <col min="6932" max="7168" width="9.1796875" style="81"/>
    <col min="7169" max="7169" width="36" style="81" customWidth="1"/>
    <col min="7170" max="7170" width="8.453125" style="81" customWidth="1"/>
    <col min="7171" max="7171" width="8.1796875" style="81" customWidth="1"/>
    <col min="7172" max="7172" width="2.54296875" style="81" customWidth="1"/>
    <col min="7173" max="7173" width="7.54296875" style="81" customWidth="1"/>
    <col min="7174" max="7174" width="7.81640625" style="81" customWidth="1"/>
    <col min="7175" max="7175" width="2.54296875" style="81" customWidth="1"/>
    <col min="7176" max="7176" width="8.1796875" style="81" customWidth="1"/>
    <col min="7177" max="7177" width="8.453125" style="81" customWidth="1"/>
    <col min="7178" max="7178" width="2.54296875" style="81" customWidth="1"/>
    <col min="7179" max="7179" width="7.81640625" style="81" customWidth="1"/>
    <col min="7180" max="7180" width="7.54296875" style="81" customWidth="1"/>
    <col min="7181" max="7181" width="2.453125" style="81" customWidth="1"/>
    <col min="7182" max="7182" width="7.81640625" style="81" customWidth="1"/>
    <col min="7183" max="7183" width="8.1796875" style="81" customWidth="1"/>
    <col min="7184" max="7184" width="2.81640625" style="81" customWidth="1"/>
    <col min="7185" max="7186" width="7.81640625" style="81" customWidth="1"/>
    <col min="7187" max="7187" width="2.54296875" style="81" customWidth="1"/>
    <col min="7188" max="7424" width="9.1796875" style="81"/>
    <col min="7425" max="7425" width="36" style="81" customWidth="1"/>
    <col min="7426" max="7426" width="8.453125" style="81" customWidth="1"/>
    <col min="7427" max="7427" width="8.1796875" style="81" customWidth="1"/>
    <col min="7428" max="7428" width="2.54296875" style="81" customWidth="1"/>
    <col min="7429" max="7429" width="7.54296875" style="81" customWidth="1"/>
    <col min="7430" max="7430" width="7.81640625" style="81" customWidth="1"/>
    <col min="7431" max="7431" width="2.54296875" style="81" customWidth="1"/>
    <col min="7432" max="7432" width="8.1796875" style="81" customWidth="1"/>
    <col min="7433" max="7433" width="8.453125" style="81" customWidth="1"/>
    <col min="7434" max="7434" width="2.54296875" style="81" customWidth="1"/>
    <col min="7435" max="7435" width="7.81640625" style="81" customWidth="1"/>
    <col min="7436" max="7436" width="7.54296875" style="81" customWidth="1"/>
    <col min="7437" max="7437" width="2.453125" style="81" customWidth="1"/>
    <col min="7438" max="7438" width="7.81640625" style="81" customWidth="1"/>
    <col min="7439" max="7439" width="8.1796875" style="81" customWidth="1"/>
    <col min="7440" max="7440" width="2.81640625" style="81" customWidth="1"/>
    <col min="7441" max="7442" width="7.81640625" style="81" customWidth="1"/>
    <col min="7443" max="7443" width="2.54296875" style="81" customWidth="1"/>
    <col min="7444" max="7680" width="9.1796875" style="81"/>
    <col min="7681" max="7681" width="36" style="81" customWidth="1"/>
    <col min="7682" max="7682" width="8.453125" style="81" customWidth="1"/>
    <col min="7683" max="7683" width="8.1796875" style="81" customWidth="1"/>
    <col min="7684" max="7684" width="2.54296875" style="81" customWidth="1"/>
    <col min="7685" max="7685" width="7.54296875" style="81" customWidth="1"/>
    <col min="7686" max="7686" width="7.81640625" style="81" customWidth="1"/>
    <col min="7687" max="7687" width="2.54296875" style="81" customWidth="1"/>
    <col min="7688" max="7688" width="8.1796875" style="81" customWidth="1"/>
    <col min="7689" max="7689" width="8.453125" style="81" customWidth="1"/>
    <col min="7690" max="7690" width="2.54296875" style="81" customWidth="1"/>
    <col min="7691" max="7691" width="7.81640625" style="81" customWidth="1"/>
    <col min="7692" max="7692" width="7.54296875" style="81" customWidth="1"/>
    <col min="7693" max="7693" width="2.453125" style="81" customWidth="1"/>
    <col min="7694" max="7694" width="7.81640625" style="81" customWidth="1"/>
    <col min="7695" max="7695" width="8.1796875" style="81" customWidth="1"/>
    <col min="7696" max="7696" width="2.81640625" style="81" customWidth="1"/>
    <col min="7697" max="7698" width="7.81640625" style="81" customWidth="1"/>
    <col min="7699" max="7699" width="2.54296875" style="81" customWidth="1"/>
    <col min="7700" max="7936" width="9.1796875" style="81"/>
    <col min="7937" max="7937" width="36" style="81" customWidth="1"/>
    <col min="7938" max="7938" width="8.453125" style="81" customWidth="1"/>
    <col min="7939" max="7939" width="8.1796875" style="81" customWidth="1"/>
    <col min="7940" max="7940" width="2.54296875" style="81" customWidth="1"/>
    <col min="7941" max="7941" width="7.54296875" style="81" customWidth="1"/>
    <col min="7942" max="7942" width="7.81640625" style="81" customWidth="1"/>
    <col min="7943" max="7943" width="2.54296875" style="81" customWidth="1"/>
    <col min="7944" max="7944" width="8.1796875" style="81" customWidth="1"/>
    <col min="7945" max="7945" width="8.453125" style="81" customWidth="1"/>
    <col min="7946" max="7946" width="2.54296875" style="81" customWidth="1"/>
    <col min="7947" max="7947" width="7.81640625" style="81" customWidth="1"/>
    <col min="7948" max="7948" width="7.54296875" style="81" customWidth="1"/>
    <col min="7949" max="7949" width="2.453125" style="81" customWidth="1"/>
    <col min="7950" max="7950" width="7.81640625" style="81" customWidth="1"/>
    <col min="7951" max="7951" width="8.1796875" style="81" customWidth="1"/>
    <col min="7952" max="7952" width="2.81640625" style="81" customWidth="1"/>
    <col min="7953" max="7954" width="7.81640625" style="81" customWidth="1"/>
    <col min="7955" max="7955" width="2.54296875" style="81" customWidth="1"/>
    <col min="7956" max="8192" width="9.1796875" style="81"/>
    <col min="8193" max="8193" width="36" style="81" customWidth="1"/>
    <col min="8194" max="8194" width="8.453125" style="81" customWidth="1"/>
    <col min="8195" max="8195" width="8.1796875" style="81" customWidth="1"/>
    <col min="8196" max="8196" width="2.54296875" style="81" customWidth="1"/>
    <col min="8197" max="8197" width="7.54296875" style="81" customWidth="1"/>
    <col min="8198" max="8198" width="7.81640625" style="81" customWidth="1"/>
    <col min="8199" max="8199" width="2.54296875" style="81" customWidth="1"/>
    <col min="8200" max="8200" width="8.1796875" style="81" customWidth="1"/>
    <col min="8201" max="8201" width="8.453125" style="81" customWidth="1"/>
    <col min="8202" max="8202" width="2.54296875" style="81" customWidth="1"/>
    <col min="8203" max="8203" width="7.81640625" style="81" customWidth="1"/>
    <col min="8204" max="8204" width="7.54296875" style="81" customWidth="1"/>
    <col min="8205" max="8205" width="2.453125" style="81" customWidth="1"/>
    <col min="8206" max="8206" width="7.81640625" style="81" customWidth="1"/>
    <col min="8207" max="8207" width="8.1796875" style="81" customWidth="1"/>
    <col min="8208" max="8208" width="2.81640625" style="81" customWidth="1"/>
    <col min="8209" max="8210" width="7.81640625" style="81" customWidth="1"/>
    <col min="8211" max="8211" width="2.54296875" style="81" customWidth="1"/>
    <col min="8212" max="8448" width="9.1796875" style="81"/>
    <col min="8449" max="8449" width="36" style="81" customWidth="1"/>
    <col min="8450" max="8450" width="8.453125" style="81" customWidth="1"/>
    <col min="8451" max="8451" width="8.1796875" style="81" customWidth="1"/>
    <col min="8452" max="8452" width="2.54296875" style="81" customWidth="1"/>
    <col min="8453" max="8453" width="7.54296875" style="81" customWidth="1"/>
    <col min="8454" max="8454" width="7.81640625" style="81" customWidth="1"/>
    <col min="8455" max="8455" width="2.54296875" style="81" customWidth="1"/>
    <col min="8456" max="8456" width="8.1796875" style="81" customWidth="1"/>
    <col min="8457" max="8457" width="8.453125" style="81" customWidth="1"/>
    <col min="8458" max="8458" width="2.54296875" style="81" customWidth="1"/>
    <col min="8459" max="8459" width="7.81640625" style="81" customWidth="1"/>
    <col min="8460" max="8460" width="7.54296875" style="81" customWidth="1"/>
    <col min="8461" max="8461" width="2.453125" style="81" customWidth="1"/>
    <col min="8462" max="8462" width="7.81640625" style="81" customWidth="1"/>
    <col min="8463" max="8463" width="8.1796875" style="81" customWidth="1"/>
    <col min="8464" max="8464" width="2.81640625" style="81" customWidth="1"/>
    <col min="8465" max="8466" width="7.81640625" style="81" customWidth="1"/>
    <col min="8467" max="8467" width="2.54296875" style="81" customWidth="1"/>
    <col min="8468" max="8704" width="9.1796875" style="81"/>
    <col min="8705" max="8705" width="36" style="81" customWidth="1"/>
    <col min="8706" max="8706" width="8.453125" style="81" customWidth="1"/>
    <col min="8707" max="8707" width="8.1796875" style="81" customWidth="1"/>
    <col min="8708" max="8708" width="2.54296875" style="81" customWidth="1"/>
    <col min="8709" max="8709" width="7.54296875" style="81" customWidth="1"/>
    <col min="8710" max="8710" width="7.81640625" style="81" customWidth="1"/>
    <col min="8711" max="8711" width="2.54296875" style="81" customWidth="1"/>
    <col min="8712" max="8712" width="8.1796875" style="81" customWidth="1"/>
    <col min="8713" max="8713" width="8.453125" style="81" customWidth="1"/>
    <col min="8714" max="8714" width="2.54296875" style="81" customWidth="1"/>
    <col min="8715" max="8715" width="7.81640625" style="81" customWidth="1"/>
    <col min="8716" max="8716" width="7.54296875" style="81" customWidth="1"/>
    <col min="8717" max="8717" width="2.453125" style="81" customWidth="1"/>
    <col min="8718" max="8718" width="7.81640625" style="81" customWidth="1"/>
    <col min="8719" max="8719" width="8.1796875" style="81" customWidth="1"/>
    <col min="8720" max="8720" width="2.81640625" style="81" customWidth="1"/>
    <col min="8721" max="8722" width="7.81640625" style="81" customWidth="1"/>
    <col min="8723" max="8723" width="2.54296875" style="81" customWidth="1"/>
    <col min="8724" max="8960" width="9.1796875" style="81"/>
    <col min="8961" max="8961" width="36" style="81" customWidth="1"/>
    <col min="8962" max="8962" width="8.453125" style="81" customWidth="1"/>
    <col min="8963" max="8963" width="8.1796875" style="81" customWidth="1"/>
    <col min="8964" max="8964" width="2.54296875" style="81" customWidth="1"/>
    <col min="8965" max="8965" width="7.54296875" style="81" customWidth="1"/>
    <col min="8966" max="8966" width="7.81640625" style="81" customWidth="1"/>
    <col min="8967" max="8967" width="2.54296875" style="81" customWidth="1"/>
    <col min="8968" max="8968" width="8.1796875" style="81" customWidth="1"/>
    <col min="8969" max="8969" width="8.453125" style="81" customWidth="1"/>
    <col min="8970" max="8970" width="2.54296875" style="81" customWidth="1"/>
    <col min="8971" max="8971" width="7.81640625" style="81" customWidth="1"/>
    <col min="8972" max="8972" width="7.54296875" style="81" customWidth="1"/>
    <col min="8973" max="8973" width="2.453125" style="81" customWidth="1"/>
    <col min="8974" max="8974" width="7.81640625" style="81" customWidth="1"/>
    <col min="8975" max="8975" width="8.1796875" style="81" customWidth="1"/>
    <col min="8976" max="8976" width="2.81640625" style="81" customWidth="1"/>
    <col min="8977" max="8978" width="7.81640625" style="81" customWidth="1"/>
    <col min="8979" max="8979" width="2.54296875" style="81" customWidth="1"/>
    <col min="8980" max="9216" width="9.1796875" style="81"/>
    <col min="9217" max="9217" width="36" style="81" customWidth="1"/>
    <col min="9218" max="9218" width="8.453125" style="81" customWidth="1"/>
    <col min="9219" max="9219" width="8.1796875" style="81" customWidth="1"/>
    <col min="9220" max="9220" width="2.54296875" style="81" customWidth="1"/>
    <col min="9221" max="9221" width="7.54296875" style="81" customWidth="1"/>
    <col min="9222" max="9222" width="7.81640625" style="81" customWidth="1"/>
    <col min="9223" max="9223" width="2.54296875" style="81" customWidth="1"/>
    <col min="9224" max="9224" width="8.1796875" style="81" customWidth="1"/>
    <col min="9225" max="9225" width="8.453125" style="81" customWidth="1"/>
    <col min="9226" max="9226" width="2.54296875" style="81" customWidth="1"/>
    <col min="9227" max="9227" width="7.81640625" style="81" customWidth="1"/>
    <col min="9228" max="9228" width="7.54296875" style="81" customWidth="1"/>
    <col min="9229" max="9229" width="2.453125" style="81" customWidth="1"/>
    <col min="9230" max="9230" width="7.81640625" style="81" customWidth="1"/>
    <col min="9231" max="9231" width="8.1796875" style="81" customWidth="1"/>
    <col min="9232" max="9232" width="2.81640625" style="81" customWidth="1"/>
    <col min="9233" max="9234" width="7.81640625" style="81" customWidth="1"/>
    <col min="9235" max="9235" width="2.54296875" style="81" customWidth="1"/>
    <col min="9236" max="9472" width="9.1796875" style="81"/>
    <col min="9473" max="9473" width="36" style="81" customWidth="1"/>
    <col min="9474" max="9474" width="8.453125" style="81" customWidth="1"/>
    <col min="9475" max="9475" width="8.1796875" style="81" customWidth="1"/>
    <col min="9476" max="9476" width="2.54296875" style="81" customWidth="1"/>
    <col min="9477" max="9477" width="7.54296875" style="81" customWidth="1"/>
    <col min="9478" max="9478" width="7.81640625" style="81" customWidth="1"/>
    <col min="9479" max="9479" width="2.54296875" style="81" customWidth="1"/>
    <col min="9480" max="9480" width="8.1796875" style="81" customWidth="1"/>
    <col min="9481" max="9481" width="8.453125" style="81" customWidth="1"/>
    <col min="9482" max="9482" width="2.54296875" style="81" customWidth="1"/>
    <col min="9483" max="9483" width="7.81640625" style="81" customWidth="1"/>
    <col min="9484" max="9484" width="7.54296875" style="81" customWidth="1"/>
    <col min="9485" max="9485" width="2.453125" style="81" customWidth="1"/>
    <col min="9486" max="9486" width="7.81640625" style="81" customWidth="1"/>
    <col min="9487" max="9487" width="8.1796875" style="81" customWidth="1"/>
    <col min="9488" max="9488" width="2.81640625" style="81" customWidth="1"/>
    <col min="9489" max="9490" width="7.81640625" style="81" customWidth="1"/>
    <col min="9491" max="9491" width="2.54296875" style="81" customWidth="1"/>
    <col min="9492" max="9728" width="9.1796875" style="81"/>
    <col min="9729" max="9729" width="36" style="81" customWidth="1"/>
    <col min="9730" max="9730" width="8.453125" style="81" customWidth="1"/>
    <col min="9731" max="9731" width="8.1796875" style="81" customWidth="1"/>
    <col min="9732" max="9732" width="2.54296875" style="81" customWidth="1"/>
    <col min="9733" max="9733" width="7.54296875" style="81" customWidth="1"/>
    <col min="9734" max="9734" width="7.81640625" style="81" customWidth="1"/>
    <col min="9735" max="9735" width="2.54296875" style="81" customWidth="1"/>
    <col min="9736" max="9736" width="8.1796875" style="81" customWidth="1"/>
    <col min="9737" max="9737" width="8.453125" style="81" customWidth="1"/>
    <col min="9738" max="9738" width="2.54296875" style="81" customWidth="1"/>
    <col min="9739" max="9739" width="7.81640625" style="81" customWidth="1"/>
    <col min="9740" max="9740" width="7.54296875" style="81" customWidth="1"/>
    <col min="9741" max="9741" width="2.453125" style="81" customWidth="1"/>
    <col min="9742" max="9742" width="7.81640625" style="81" customWidth="1"/>
    <col min="9743" max="9743" width="8.1796875" style="81" customWidth="1"/>
    <col min="9744" max="9744" width="2.81640625" style="81" customWidth="1"/>
    <col min="9745" max="9746" width="7.81640625" style="81" customWidth="1"/>
    <col min="9747" max="9747" width="2.54296875" style="81" customWidth="1"/>
    <col min="9748" max="9984" width="9.1796875" style="81"/>
    <col min="9985" max="9985" width="36" style="81" customWidth="1"/>
    <col min="9986" max="9986" width="8.453125" style="81" customWidth="1"/>
    <col min="9987" max="9987" width="8.1796875" style="81" customWidth="1"/>
    <col min="9988" max="9988" width="2.54296875" style="81" customWidth="1"/>
    <col min="9989" max="9989" width="7.54296875" style="81" customWidth="1"/>
    <col min="9990" max="9990" width="7.81640625" style="81" customWidth="1"/>
    <col min="9991" max="9991" width="2.54296875" style="81" customWidth="1"/>
    <col min="9992" max="9992" width="8.1796875" style="81" customWidth="1"/>
    <col min="9993" max="9993" width="8.453125" style="81" customWidth="1"/>
    <col min="9994" max="9994" width="2.54296875" style="81" customWidth="1"/>
    <col min="9995" max="9995" width="7.81640625" style="81" customWidth="1"/>
    <col min="9996" max="9996" width="7.54296875" style="81" customWidth="1"/>
    <col min="9997" max="9997" width="2.453125" style="81" customWidth="1"/>
    <col min="9998" max="9998" width="7.81640625" style="81" customWidth="1"/>
    <col min="9999" max="9999" width="8.1796875" style="81" customWidth="1"/>
    <col min="10000" max="10000" width="2.81640625" style="81" customWidth="1"/>
    <col min="10001" max="10002" width="7.81640625" style="81" customWidth="1"/>
    <col min="10003" max="10003" width="2.54296875" style="81" customWidth="1"/>
    <col min="10004" max="10240" width="9.1796875" style="81"/>
    <col min="10241" max="10241" width="36" style="81" customWidth="1"/>
    <col min="10242" max="10242" width="8.453125" style="81" customWidth="1"/>
    <col min="10243" max="10243" width="8.1796875" style="81" customWidth="1"/>
    <col min="10244" max="10244" width="2.54296875" style="81" customWidth="1"/>
    <col min="10245" max="10245" width="7.54296875" style="81" customWidth="1"/>
    <col min="10246" max="10246" width="7.81640625" style="81" customWidth="1"/>
    <col min="10247" max="10247" width="2.54296875" style="81" customWidth="1"/>
    <col min="10248" max="10248" width="8.1796875" style="81" customWidth="1"/>
    <col min="10249" max="10249" width="8.453125" style="81" customWidth="1"/>
    <col min="10250" max="10250" width="2.54296875" style="81" customWidth="1"/>
    <col min="10251" max="10251" width="7.81640625" style="81" customWidth="1"/>
    <col min="10252" max="10252" width="7.54296875" style="81" customWidth="1"/>
    <col min="10253" max="10253" width="2.453125" style="81" customWidth="1"/>
    <col min="10254" max="10254" width="7.81640625" style="81" customWidth="1"/>
    <col min="10255" max="10255" width="8.1796875" style="81" customWidth="1"/>
    <col min="10256" max="10256" width="2.81640625" style="81" customWidth="1"/>
    <col min="10257" max="10258" width="7.81640625" style="81" customWidth="1"/>
    <col min="10259" max="10259" width="2.54296875" style="81" customWidth="1"/>
    <col min="10260" max="10496" width="9.1796875" style="81"/>
    <col min="10497" max="10497" width="36" style="81" customWidth="1"/>
    <col min="10498" max="10498" width="8.453125" style="81" customWidth="1"/>
    <col min="10499" max="10499" width="8.1796875" style="81" customWidth="1"/>
    <col min="10500" max="10500" width="2.54296875" style="81" customWidth="1"/>
    <col min="10501" max="10501" width="7.54296875" style="81" customWidth="1"/>
    <col min="10502" max="10502" width="7.81640625" style="81" customWidth="1"/>
    <col min="10503" max="10503" width="2.54296875" style="81" customWidth="1"/>
    <col min="10504" max="10504" width="8.1796875" style="81" customWidth="1"/>
    <col min="10505" max="10505" width="8.453125" style="81" customWidth="1"/>
    <col min="10506" max="10506" width="2.54296875" style="81" customWidth="1"/>
    <col min="10507" max="10507" width="7.81640625" style="81" customWidth="1"/>
    <col min="10508" max="10508" width="7.54296875" style="81" customWidth="1"/>
    <col min="10509" max="10509" width="2.453125" style="81" customWidth="1"/>
    <col min="10510" max="10510" width="7.81640625" style="81" customWidth="1"/>
    <col min="10511" max="10511" width="8.1796875" style="81" customWidth="1"/>
    <col min="10512" max="10512" width="2.81640625" style="81" customWidth="1"/>
    <col min="10513" max="10514" width="7.81640625" style="81" customWidth="1"/>
    <col min="10515" max="10515" width="2.54296875" style="81" customWidth="1"/>
    <col min="10516" max="10752" width="9.1796875" style="81"/>
    <col min="10753" max="10753" width="36" style="81" customWidth="1"/>
    <col min="10754" max="10754" width="8.453125" style="81" customWidth="1"/>
    <col min="10755" max="10755" width="8.1796875" style="81" customWidth="1"/>
    <col min="10756" max="10756" width="2.54296875" style="81" customWidth="1"/>
    <col min="10757" max="10757" width="7.54296875" style="81" customWidth="1"/>
    <col min="10758" max="10758" width="7.81640625" style="81" customWidth="1"/>
    <col min="10759" max="10759" width="2.54296875" style="81" customWidth="1"/>
    <col min="10760" max="10760" width="8.1796875" style="81" customWidth="1"/>
    <col min="10761" max="10761" width="8.453125" style="81" customWidth="1"/>
    <col min="10762" max="10762" width="2.54296875" style="81" customWidth="1"/>
    <col min="10763" max="10763" width="7.81640625" style="81" customWidth="1"/>
    <col min="10764" max="10764" width="7.54296875" style="81" customWidth="1"/>
    <col min="10765" max="10765" width="2.453125" style="81" customWidth="1"/>
    <col min="10766" max="10766" width="7.81640625" style="81" customWidth="1"/>
    <col min="10767" max="10767" width="8.1796875" style="81" customWidth="1"/>
    <col min="10768" max="10768" width="2.81640625" style="81" customWidth="1"/>
    <col min="10769" max="10770" width="7.81640625" style="81" customWidth="1"/>
    <col min="10771" max="10771" width="2.54296875" style="81" customWidth="1"/>
    <col min="10772" max="11008" width="9.1796875" style="81"/>
    <col min="11009" max="11009" width="36" style="81" customWidth="1"/>
    <col min="11010" max="11010" width="8.453125" style="81" customWidth="1"/>
    <col min="11011" max="11011" width="8.1796875" style="81" customWidth="1"/>
    <col min="11012" max="11012" width="2.54296875" style="81" customWidth="1"/>
    <col min="11013" max="11013" width="7.54296875" style="81" customWidth="1"/>
    <col min="11014" max="11014" width="7.81640625" style="81" customWidth="1"/>
    <col min="11015" max="11015" width="2.54296875" style="81" customWidth="1"/>
    <col min="11016" max="11016" width="8.1796875" style="81" customWidth="1"/>
    <col min="11017" max="11017" width="8.453125" style="81" customWidth="1"/>
    <col min="11018" max="11018" width="2.54296875" style="81" customWidth="1"/>
    <col min="11019" max="11019" width="7.81640625" style="81" customWidth="1"/>
    <col min="11020" max="11020" width="7.54296875" style="81" customWidth="1"/>
    <col min="11021" max="11021" width="2.453125" style="81" customWidth="1"/>
    <col min="11022" max="11022" width="7.81640625" style="81" customWidth="1"/>
    <col min="11023" max="11023" width="8.1796875" style="81" customWidth="1"/>
    <col min="11024" max="11024" width="2.81640625" style="81" customWidth="1"/>
    <col min="11025" max="11026" width="7.81640625" style="81" customWidth="1"/>
    <col min="11027" max="11027" width="2.54296875" style="81" customWidth="1"/>
    <col min="11028" max="11264" width="9.1796875" style="81"/>
    <col min="11265" max="11265" width="36" style="81" customWidth="1"/>
    <col min="11266" max="11266" width="8.453125" style="81" customWidth="1"/>
    <col min="11267" max="11267" width="8.1796875" style="81" customWidth="1"/>
    <col min="11268" max="11268" width="2.54296875" style="81" customWidth="1"/>
    <col min="11269" max="11269" width="7.54296875" style="81" customWidth="1"/>
    <col min="11270" max="11270" width="7.81640625" style="81" customWidth="1"/>
    <col min="11271" max="11271" width="2.54296875" style="81" customWidth="1"/>
    <col min="11272" max="11272" width="8.1796875" style="81" customWidth="1"/>
    <col min="11273" max="11273" width="8.453125" style="81" customWidth="1"/>
    <col min="11274" max="11274" width="2.54296875" style="81" customWidth="1"/>
    <col min="11275" max="11275" width="7.81640625" style="81" customWidth="1"/>
    <col min="11276" max="11276" width="7.54296875" style="81" customWidth="1"/>
    <col min="11277" max="11277" width="2.453125" style="81" customWidth="1"/>
    <col min="11278" max="11278" width="7.81640625" style="81" customWidth="1"/>
    <col min="11279" max="11279" width="8.1796875" style="81" customWidth="1"/>
    <col min="11280" max="11280" width="2.81640625" style="81" customWidth="1"/>
    <col min="11281" max="11282" width="7.81640625" style="81" customWidth="1"/>
    <col min="11283" max="11283" width="2.54296875" style="81" customWidth="1"/>
    <col min="11284" max="11520" width="9.1796875" style="81"/>
    <col min="11521" max="11521" width="36" style="81" customWidth="1"/>
    <col min="11522" max="11522" width="8.453125" style="81" customWidth="1"/>
    <col min="11523" max="11523" width="8.1796875" style="81" customWidth="1"/>
    <col min="11524" max="11524" width="2.54296875" style="81" customWidth="1"/>
    <col min="11525" max="11525" width="7.54296875" style="81" customWidth="1"/>
    <col min="11526" max="11526" width="7.81640625" style="81" customWidth="1"/>
    <col min="11527" max="11527" width="2.54296875" style="81" customWidth="1"/>
    <col min="11528" max="11528" width="8.1796875" style="81" customWidth="1"/>
    <col min="11529" max="11529" width="8.453125" style="81" customWidth="1"/>
    <col min="11530" max="11530" width="2.54296875" style="81" customWidth="1"/>
    <col min="11531" max="11531" width="7.81640625" style="81" customWidth="1"/>
    <col min="11532" max="11532" width="7.54296875" style="81" customWidth="1"/>
    <col min="11533" max="11533" width="2.453125" style="81" customWidth="1"/>
    <col min="11534" max="11534" width="7.81640625" style="81" customWidth="1"/>
    <col min="11535" max="11535" width="8.1796875" style="81" customWidth="1"/>
    <col min="11536" max="11536" width="2.81640625" style="81" customWidth="1"/>
    <col min="11537" max="11538" width="7.81640625" style="81" customWidth="1"/>
    <col min="11539" max="11539" width="2.54296875" style="81" customWidth="1"/>
    <col min="11540" max="11776" width="9.1796875" style="81"/>
    <col min="11777" max="11777" width="36" style="81" customWidth="1"/>
    <col min="11778" max="11778" width="8.453125" style="81" customWidth="1"/>
    <col min="11779" max="11779" width="8.1796875" style="81" customWidth="1"/>
    <col min="11780" max="11780" width="2.54296875" style="81" customWidth="1"/>
    <col min="11781" max="11781" width="7.54296875" style="81" customWidth="1"/>
    <col min="11782" max="11782" width="7.81640625" style="81" customWidth="1"/>
    <col min="11783" max="11783" width="2.54296875" style="81" customWidth="1"/>
    <col min="11784" max="11784" width="8.1796875" style="81" customWidth="1"/>
    <col min="11785" max="11785" width="8.453125" style="81" customWidth="1"/>
    <col min="11786" max="11786" width="2.54296875" style="81" customWidth="1"/>
    <col min="11787" max="11787" width="7.81640625" style="81" customWidth="1"/>
    <col min="11788" max="11788" width="7.54296875" style="81" customWidth="1"/>
    <col min="11789" max="11789" width="2.453125" style="81" customWidth="1"/>
    <col min="11790" max="11790" width="7.81640625" style="81" customWidth="1"/>
    <col min="11791" max="11791" width="8.1796875" style="81" customWidth="1"/>
    <col min="11792" max="11792" width="2.81640625" style="81" customWidth="1"/>
    <col min="11793" max="11794" width="7.81640625" style="81" customWidth="1"/>
    <col min="11795" max="11795" width="2.54296875" style="81" customWidth="1"/>
    <col min="11796" max="12032" width="9.1796875" style="81"/>
    <col min="12033" max="12033" width="36" style="81" customWidth="1"/>
    <col min="12034" max="12034" width="8.453125" style="81" customWidth="1"/>
    <col min="12035" max="12035" width="8.1796875" style="81" customWidth="1"/>
    <col min="12036" max="12036" width="2.54296875" style="81" customWidth="1"/>
    <col min="12037" max="12037" width="7.54296875" style="81" customWidth="1"/>
    <col min="12038" max="12038" width="7.81640625" style="81" customWidth="1"/>
    <col min="12039" max="12039" width="2.54296875" style="81" customWidth="1"/>
    <col min="12040" max="12040" width="8.1796875" style="81" customWidth="1"/>
    <col min="12041" max="12041" width="8.453125" style="81" customWidth="1"/>
    <col min="12042" max="12042" width="2.54296875" style="81" customWidth="1"/>
    <col min="12043" max="12043" width="7.81640625" style="81" customWidth="1"/>
    <col min="12044" max="12044" width="7.54296875" style="81" customWidth="1"/>
    <col min="12045" max="12045" width="2.453125" style="81" customWidth="1"/>
    <col min="12046" max="12046" width="7.81640625" style="81" customWidth="1"/>
    <col min="12047" max="12047" width="8.1796875" style="81" customWidth="1"/>
    <col min="12048" max="12048" width="2.81640625" style="81" customWidth="1"/>
    <col min="12049" max="12050" width="7.81640625" style="81" customWidth="1"/>
    <col min="12051" max="12051" width="2.54296875" style="81" customWidth="1"/>
    <col min="12052" max="12288" width="9.1796875" style="81"/>
    <col min="12289" max="12289" width="36" style="81" customWidth="1"/>
    <col min="12290" max="12290" width="8.453125" style="81" customWidth="1"/>
    <col min="12291" max="12291" width="8.1796875" style="81" customWidth="1"/>
    <col min="12292" max="12292" width="2.54296875" style="81" customWidth="1"/>
    <col min="12293" max="12293" width="7.54296875" style="81" customWidth="1"/>
    <col min="12294" max="12294" width="7.81640625" style="81" customWidth="1"/>
    <col min="12295" max="12295" width="2.54296875" style="81" customWidth="1"/>
    <col min="12296" max="12296" width="8.1796875" style="81" customWidth="1"/>
    <col min="12297" max="12297" width="8.453125" style="81" customWidth="1"/>
    <col min="12298" max="12298" width="2.54296875" style="81" customWidth="1"/>
    <col min="12299" max="12299" width="7.81640625" style="81" customWidth="1"/>
    <col min="12300" max="12300" width="7.54296875" style="81" customWidth="1"/>
    <col min="12301" max="12301" width="2.453125" style="81" customWidth="1"/>
    <col min="12302" max="12302" width="7.81640625" style="81" customWidth="1"/>
    <col min="12303" max="12303" width="8.1796875" style="81" customWidth="1"/>
    <col min="12304" max="12304" width="2.81640625" style="81" customWidth="1"/>
    <col min="12305" max="12306" width="7.81640625" style="81" customWidth="1"/>
    <col min="12307" max="12307" width="2.54296875" style="81" customWidth="1"/>
    <col min="12308" max="12544" width="9.1796875" style="81"/>
    <col min="12545" max="12545" width="36" style="81" customWidth="1"/>
    <col min="12546" max="12546" width="8.453125" style="81" customWidth="1"/>
    <col min="12547" max="12547" width="8.1796875" style="81" customWidth="1"/>
    <col min="12548" max="12548" width="2.54296875" style="81" customWidth="1"/>
    <col min="12549" max="12549" width="7.54296875" style="81" customWidth="1"/>
    <col min="12550" max="12550" width="7.81640625" style="81" customWidth="1"/>
    <col min="12551" max="12551" width="2.54296875" style="81" customWidth="1"/>
    <col min="12552" max="12552" width="8.1796875" style="81" customWidth="1"/>
    <col min="12553" max="12553" width="8.453125" style="81" customWidth="1"/>
    <col min="12554" max="12554" width="2.54296875" style="81" customWidth="1"/>
    <col min="12555" max="12555" width="7.81640625" style="81" customWidth="1"/>
    <col min="12556" max="12556" width="7.54296875" style="81" customWidth="1"/>
    <col min="12557" max="12557" width="2.453125" style="81" customWidth="1"/>
    <col min="12558" max="12558" width="7.81640625" style="81" customWidth="1"/>
    <col min="12559" max="12559" width="8.1796875" style="81" customWidth="1"/>
    <col min="12560" max="12560" width="2.81640625" style="81" customWidth="1"/>
    <col min="12561" max="12562" width="7.81640625" style="81" customWidth="1"/>
    <col min="12563" max="12563" width="2.54296875" style="81" customWidth="1"/>
    <col min="12564" max="12800" width="9.1796875" style="81"/>
    <col min="12801" max="12801" width="36" style="81" customWidth="1"/>
    <col min="12802" max="12802" width="8.453125" style="81" customWidth="1"/>
    <col min="12803" max="12803" width="8.1796875" style="81" customWidth="1"/>
    <col min="12804" max="12804" width="2.54296875" style="81" customWidth="1"/>
    <col min="12805" max="12805" width="7.54296875" style="81" customWidth="1"/>
    <col min="12806" max="12806" width="7.81640625" style="81" customWidth="1"/>
    <col min="12807" max="12807" width="2.54296875" style="81" customWidth="1"/>
    <col min="12808" max="12808" width="8.1796875" style="81" customWidth="1"/>
    <col min="12809" max="12809" width="8.453125" style="81" customWidth="1"/>
    <col min="12810" max="12810" width="2.54296875" style="81" customWidth="1"/>
    <col min="12811" max="12811" width="7.81640625" style="81" customWidth="1"/>
    <col min="12812" max="12812" width="7.54296875" style="81" customWidth="1"/>
    <col min="12813" max="12813" width="2.453125" style="81" customWidth="1"/>
    <col min="12814" max="12814" width="7.81640625" style="81" customWidth="1"/>
    <col min="12815" max="12815" width="8.1796875" style="81" customWidth="1"/>
    <col min="12816" max="12816" width="2.81640625" style="81" customWidth="1"/>
    <col min="12817" max="12818" width="7.81640625" style="81" customWidth="1"/>
    <col min="12819" max="12819" width="2.54296875" style="81" customWidth="1"/>
    <col min="12820" max="13056" width="9.1796875" style="81"/>
    <col min="13057" max="13057" width="36" style="81" customWidth="1"/>
    <col min="13058" max="13058" width="8.453125" style="81" customWidth="1"/>
    <col min="13059" max="13059" width="8.1796875" style="81" customWidth="1"/>
    <col min="13060" max="13060" width="2.54296875" style="81" customWidth="1"/>
    <col min="13061" max="13061" width="7.54296875" style="81" customWidth="1"/>
    <col min="13062" max="13062" width="7.81640625" style="81" customWidth="1"/>
    <col min="13063" max="13063" width="2.54296875" style="81" customWidth="1"/>
    <col min="13064" max="13064" width="8.1796875" style="81" customWidth="1"/>
    <col min="13065" max="13065" width="8.453125" style="81" customWidth="1"/>
    <col min="13066" max="13066" width="2.54296875" style="81" customWidth="1"/>
    <col min="13067" max="13067" width="7.81640625" style="81" customWidth="1"/>
    <col min="13068" max="13068" width="7.54296875" style="81" customWidth="1"/>
    <col min="13069" max="13069" width="2.453125" style="81" customWidth="1"/>
    <col min="13070" max="13070" width="7.81640625" style="81" customWidth="1"/>
    <col min="13071" max="13071" width="8.1796875" style="81" customWidth="1"/>
    <col min="13072" max="13072" width="2.81640625" style="81" customWidth="1"/>
    <col min="13073" max="13074" width="7.81640625" style="81" customWidth="1"/>
    <col min="13075" max="13075" width="2.54296875" style="81" customWidth="1"/>
    <col min="13076" max="13312" width="9.1796875" style="81"/>
    <col min="13313" max="13313" width="36" style="81" customWidth="1"/>
    <col min="13314" max="13314" width="8.453125" style="81" customWidth="1"/>
    <col min="13315" max="13315" width="8.1796875" style="81" customWidth="1"/>
    <col min="13316" max="13316" width="2.54296875" style="81" customWidth="1"/>
    <col min="13317" max="13317" width="7.54296875" style="81" customWidth="1"/>
    <col min="13318" max="13318" width="7.81640625" style="81" customWidth="1"/>
    <col min="13319" max="13319" width="2.54296875" style="81" customWidth="1"/>
    <col min="13320" max="13320" width="8.1796875" style="81" customWidth="1"/>
    <col min="13321" max="13321" width="8.453125" style="81" customWidth="1"/>
    <col min="13322" max="13322" width="2.54296875" style="81" customWidth="1"/>
    <col min="13323" max="13323" width="7.81640625" style="81" customWidth="1"/>
    <col min="13324" max="13324" width="7.54296875" style="81" customWidth="1"/>
    <col min="13325" max="13325" width="2.453125" style="81" customWidth="1"/>
    <col min="13326" max="13326" width="7.81640625" style="81" customWidth="1"/>
    <col min="13327" max="13327" width="8.1796875" style="81" customWidth="1"/>
    <col min="13328" max="13328" width="2.81640625" style="81" customWidth="1"/>
    <col min="13329" max="13330" width="7.81640625" style="81" customWidth="1"/>
    <col min="13331" max="13331" width="2.54296875" style="81" customWidth="1"/>
    <col min="13332" max="13568" width="9.1796875" style="81"/>
    <col min="13569" max="13569" width="36" style="81" customWidth="1"/>
    <col min="13570" max="13570" width="8.453125" style="81" customWidth="1"/>
    <col min="13571" max="13571" width="8.1796875" style="81" customWidth="1"/>
    <col min="13572" max="13572" width="2.54296875" style="81" customWidth="1"/>
    <col min="13573" max="13573" width="7.54296875" style="81" customWidth="1"/>
    <col min="13574" max="13574" width="7.81640625" style="81" customWidth="1"/>
    <col min="13575" max="13575" width="2.54296875" style="81" customWidth="1"/>
    <col min="13576" max="13576" width="8.1796875" style="81" customWidth="1"/>
    <col min="13577" max="13577" width="8.453125" style="81" customWidth="1"/>
    <col min="13578" max="13578" width="2.54296875" style="81" customWidth="1"/>
    <col min="13579" max="13579" width="7.81640625" style="81" customWidth="1"/>
    <col min="13580" max="13580" width="7.54296875" style="81" customWidth="1"/>
    <col min="13581" max="13581" width="2.453125" style="81" customWidth="1"/>
    <col min="13582" max="13582" width="7.81640625" style="81" customWidth="1"/>
    <col min="13583" max="13583" width="8.1796875" style="81" customWidth="1"/>
    <col min="13584" max="13584" width="2.81640625" style="81" customWidth="1"/>
    <col min="13585" max="13586" width="7.81640625" style="81" customWidth="1"/>
    <col min="13587" max="13587" width="2.54296875" style="81" customWidth="1"/>
    <col min="13588" max="13824" width="9.1796875" style="81"/>
    <col min="13825" max="13825" width="36" style="81" customWidth="1"/>
    <col min="13826" max="13826" width="8.453125" style="81" customWidth="1"/>
    <col min="13827" max="13827" width="8.1796875" style="81" customWidth="1"/>
    <col min="13828" max="13828" width="2.54296875" style="81" customWidth="1"/>
    <col min="13829" max="13829" width="7.54296875" style="81" customWidth="1"/>
    <col min="13830" max="13830" width="7.81640625" style="81" customWidth="1"/>
    <col min="13831" max="13831" width="2.54296875" style="81" customWidth="1"/>
    <col min="13832" max="13832" width="8.1796875" style="81" customWidth="1"/>
    <col min="13833" max="13833" width="8.453125" style="81" customWidth="1"/>
    <col min="13834" max="13834" width="2.54296875" style="81" customWidth="1"/>
    <col min="13835" max="13835" width="7.81640625" style="81" customWidth="1"/>
    <col min="13836" max="13836" width="7.54296875" style="81" customWidth="1"/>
    <col min="13837" max="13837" width="2.453125" style="81" customWidth="1"/>
    <col min="13838" max="13838" width="7.81640625" style="81" customWidth="1"/>
    <col min="13839" max="13839" width="8.1796875" style="81" customWidth="1"/>
    <col min="13840" max="13840" width="2.81640625" style="81" customWidth="1"/>
    <col min="13841" max="13842" width="7.81640625" style="81" customWidth="1"/>
    <col min="13843" max="13843" width="2.54296875" style="81" customWidth="1"/>
    <col min="13844" max="14080" width="9.1796875" style="81"/>
    <col min="14081" max="14081" width="36" style="81" customWidth="1"/>
    <col min="14082" max="14082" width="8.453125" style="81" customWidth="1"/>
    <col min="14083" max="14083" width="8.1796875" style="81" customWidth="1"/>
    <col min="14084" max="14084" width="2.54296875" style="81" customWidth="1"/>
    <col min="14085" max="14085" width="7.54296875" style="81" customWidth="1"/>
    <col min="14086" max="14086" width="7.81640625" style="81" customWidth="1"/>
    <col min="14087" max="14087" width="2.54296875" style="81" customWidth="1"/>
    <col min="14088" max="14088" width="8.1796875" style="81" customWidth="1"/>
    <col min="14089" max="14089" width="8.453125" style="81" customWidth="1"/>
    <col min="14090" max="14090" width="2.54296875" style="81" customWidth="1"/>
    <col min="14091" max="14091" width="7.81640625" style="81" customWidth="1"/>
    <col min="14092" max="14092" width="7.54296875" style="81" customWidth="1"/>
    <col min="14093" max="14093" width="2.453125" style="81" customWidth="1"/>
    <col min="14094" max="14094" width="7.81640625" style="81" customWidth="1"/>
    <col min="14095" max="14095" width="8.1796875" style="81" customWidth="1"/>
    <col min="14096" max="14096" width="2.81640625" style="81" customWidth="1"/>
    <col min="14097" max="14098" width="7.81640625" style="81" customWidth="1"/>
    <col min="14099" max="14099" width="2.54296875" style="81" customWidth="1"/>
    <col min="14100" max="14336" width="9.1796875" style="81"/>
    <col min="14337" max="14337" width="36" style="81" customWidth="1"/>
    <col min="14338" max="14338" width="8.453125" style="81" customWidth="1"/>
    <col min="14339" max="14339" width="8.1796875" style="81" customWidth="1"/>
    <col min="14340" max="14340" width="2.54296875" style="81" customWidth="1"/>
    <col min="14341" max="14341" width="7.54296875" style="81" customWidth="1"/>
    <col min="14342" max="14342" width="7.81640625" style="81" customWidth="1"/>
    <col min="14343" max="14343" width="2.54296875" style="81" customWidth="1"/>
    <col min="14344" max="14344" width="8.1796875" style="81" customWidth="1"/>
    <col min="14345" max="14345" width="8.453125" style="81" customWidth="1"/>
    <col min="14346" max="14346" width="2.54296875" style="81" customWidth="1"/>
    <col min="14347" max="14347" width="7.81640625" style="81" customWidth="1"/>
    <col min="14348" max="14348" width="7.54296875" style="81" customWidth="1"/>
    <col min="14349" max="14349" width="2.453125" style="81" customWidth="1"/>
    <col min="14350" max="14350" width="7.81640625" style="81" customWidth="1"/>
    <col min="14351" max="14351" width="8.1796875" style="81" customWidth="1"/>
    <col min="14352" max="14352" width="2.81640625" style="81" customWidth="1"/>
    <col min="14353" max="14354" width="7.81640625" style="81" customWidth="1"/>
    <col min="14355" max="14355" width="2.54296875" style="81" customWidth="1"/>
    <col min="14356" max="14592" width="9.1796875" style="81"/>
    <col min="14593" max="14593" width="36" style="81" customWidth="1"/>
    <col min="14594" max="14594" width="8.453125" style="81" customWidth="1"/>
    <col min="14595" max="14595" width="8.1796875" style="81" customWidth="1"/>
    <col min="14596" max="14596" width="2.54296875" style="81" customWidth="1"/>
    <col min="14597" max="14597" width="7.54296875" style="81" customWidth="1"/>
    <col min="14598" max="14598" width="7.81640625" style="81" customWidth="1"/>
    <col min="14599" max="14599" width="2.54296875" style="81" customWidth="1"/>
    <col min="14600" max="14600" width="8.1796875" style="81" customWidth="1"/>
    <col min="14601" max="14601" width="8.453125" style="81" customWidth="1"/>
    <col min="14602" max="14602" width="2.54296875" style="81" customWidth="1"/>
    <col min="14603" max="14603" width="7.81640625" style="81" customWidth="1"/>
    <col min="14604" max="14604" width="7.54296875" style="81" customWidth="1"/>
    <col min="14605" max="14605" width="2.453125" style="81" customWidth="1"/>
    <col min="14606" max="14606" width="7.81640625" style="81" customWidth="1"/>
    <col min="14607" max="14607" width="8.1796875" style="81" customWidth="1"/>
    <col min="14608" max="14608" width="2.81640625" style="81" customWidth="1"/>
    <col min="14609" max="14610" width="7.81640625" style="81" customWidth="1"/>
    <col min="14611" max="14611" width="2.54296875" style="81" customWidth="1"/>
    <col min="14612" max="14848" width="9.1796875" style="81"/>
    <col min="14849" max="14849" width="36" style="81" customWidth="1"/>
    <col min="14850" max="14850" width="8.453125" style="81" customWidth="1"/>
    <col min="14851" max="14851" width="8.1796875" style="81" customWidth="1"/>
    <col min="14852" max="14852" width="2.54296875" style="81" customWidth="1"/>
    <col min="14853" max="14853" width="7.54296875" style="81" customWidth="1"/>
    <col min="14854" max="14854" width="7.81640625" style="81" customWidth="1"/>
    <col min="14855" max="14855" width="2.54296875" style="81" customWidth="1"/>
    <col min="14856" max="14856" width="8.1796875" style="81" customWidth="1"/>
    <col min="14857" max="14857" width="8.453125" style="81" customWidth="1"/>
    <col min="14858" max="14858" width="2.54296875" style="81" customWidth="1"/>
    <col min="14859" max="14859" width="7.81640625" style="81" customWidth="1"/>
    <col min="14860" max="14860" width="7.54296875" style="81" customWidth="1"/>
    <col min="14861" max="14861" width="2.453125" style="81" customWidth="1"/>
    <col min="14862" max="14862" width="7.81640625" style="81" customWidth="1"/>
    <col min="14863" max="14863" width="8.1796875" style="81" customWidth="1"/>
    <col min="14864" max="14864" width="2.81640625" style="81" customWidth="1"/>
    <col min="14865" max="14866" width="7.81640625" style="81" customWidth="1"/>
    <col min="14867" max="14867" width="2.54296875" style="81" customWidth="1"/>
    <col min="14868" max="15104" width="9.1796875" style="81"/>
    <col min="15105" max="15105" width="36" style="81" customWidth="1"/>
    <col min="15106" max="15106" width="8.453125" style="81" customWidth="1"/>
    <col min="15107" max="15107" width="8.1796875" style="81" customWidth="1"/>
    <col min="15108" max="15108" width="2.54296875" style="81" customWidth="1"/>
    <col min="15109" max="15109" width="7.54296875" style="81" customWidth="1"/>
    <col min="15110" max="15110" width="7.81640625" style="81" customWidth="1"/>
    <col min="15111" max="15111" width="2.54296875" style="81" customWidth="1"/>
    <col min="15112" max="15112" width="8.1796875" style="81" customWidth="1"/>
    <col min="15113" max="15113" width="8.453125" style="81" customWidth="1"/>
    <col min="15114" max="15114" width="2.54296875" style="81" customWidth="1"/>
    <col min="15115" max="15115" width="7.81640625" style="81" customWidth="1"/>
    <col min="15116" max="15116" width="7.54296875" style="81" customWidth="1"/>
    <col min="15117" max="15117" width="2.453125" style="81" customWidth="1"/>
    <col min="15118" max="15118" width="7.81640625" style="81" customWidth="1"/>
    <col min="15119" max="15119" width="8.1796875" style="81" customWidth="1"/>
    <col min="15120" max="15120" width="2.81640625" style="81" customWidth="1"/>
    <col min="15121" max="15122" width="7.81640625" style="81" customWidth="1"/>
    <col min="15123" max="15123" width="2.54296875" style="81" customWidth="1"/>
    <col min="15124" max="15360" width="9.1796875" style="81"/>
    <col min="15361" max="15361" width="36" style="81" customWidth="1"/>
    <col min="15362" max="15362" width="8.453125" style="81" customWidth="1"/>
    <col min="15363" max="15363" width="8.1796875" style="81" customWidth="1"/>
    <col min="15364" max="15364" width="2.54296875" style="81" customWidth="1"/>
    <col min="15365" max="15365" width="7.54296875" style="81" customWidth="1"/>
    <col min="15366" max="15366" width="7.81640625" style="81" customWidth="1"/>
    <col min="15367" max="15367" width="2.54296875" style="81" customWidth="1"/>
    <col min="15368" max="15368" width="8.1796875" style="81" customWidth="1"/>
    <col min="15369" max="15369" width="8.453125" style="81" customWidth="1"/>
    <col min="15370" max="15370" width="2.54296875" style="81" customWidth="1"/>
    <col min="15371" max="15371" width="7.81640625" style="81" customWidth="1"/>
    <col min="15372" max="15372" width="7.54296875" style="81" customWidth="1"/>
    <col min="15373" max="15373" width="2.453125" style="81" customWidth="1"/>
    <col min="15374" max="15374" width="7.81640625" style="81" customWidth="1"/>
    <col min="15375" max="15375" width="8.1796875" style="81" customWidth="1"/>
    <col min="15376" max="15376" width="2.81640625" style="81" customWidth="1"/>
    <col min="15377" max="15378" width="7.81640625" style="81" customWidth="1"/>
    <col min="15379" max="15379" width="2.54296875" style="81" customWidth="1"/>
    <col min="15380" max="15616" width="9.1796875" style="81"/>
    <col min="15617" max="15617" width="36" style="81" customWidth="1"/>
    <col min="15618" max="15618" width="8.453125" style="81" customWidth="1"/>
    <col min="15619" max="15619" width="8.1796875" style="81" customWidth="1"/>
    <col min="15620" max="15620" width="2.54296875" style="81" customWidth="1"/>
    <col min="15621" max="15621" width="7.54296875" style="81" customWidth="1"/>
    <col min="15622" max="15622" width="7.81640625" style="81" customWidth="1"/>
    <col min="15623" max="15623" width="2.54296875" style="81" customWidth="1"/>
    <col min="15624" max="15624" width="8.1796875" style="81" customWidth="1"/>
    <col min="15625" max="15625" width="8.453125" style="81" customWidth="1"/>
    <col min="15626" max="15626" width="2.54296875" style="81" customWidth="1"/>
    <col min="15627" max="15627" width="7.81640625" style="81" customWidth="1"/>
    <col min="15628" max="15628" width="7.54296875" style="81" customWidth="1"/>
    <col min="15629" max="15629" width="2.453125" style="81" customWidth="1"/>
    <col min="15630" max="15630" width="7.81640625" style="81" customWidth="1"/>
    <col min="15631" max="15631" width="8.1796875" style="81" customWidth="1"/>
    <col min="15632" max="15632" width="2.81640625" style="81" customWidth="1"/>
    <col min="15633" max="15634" width="7.81640625" style="81" customWidth="1"/>
    <col min="15635" max="15635" width="2.54296875" style="81" customWidth="1"/>
    <col min="15636" max="15872" width="9.1796875" style="81"/>
    <col min="15873" max="15873" width="36" style="81" customWidth="1"/>
    <col min="15874" max="15874" width="8.453125" style="81" customWidth="1"/>
    <col min="15875" max="15875" width="8.1796875" style="81" customWidth="1"/>
    <col min="15876" max="15876" width="2.54296875" style="81" customWidth="1"/>
    <col min="15877" max="15877" width="7.54296875" style="81" customWidth="1"/>
    <col min="15878" max="15878" width="7.81640625" style="81" customWidth="1"/>
    <col min="15879" max="15879" width="2.54296875" style="81" customWidth="1"/>
    <col min="15880" max="15880" width="8.1796875" style="81" customWidth="1"/>
    <col min="15881" max="15881" width="8.453125" style="81" customWidth="1"/>
    <col min="15882" max="15882" width="2.54296875" style="81" customWidth="1"/>
    <col min="15883" max="15883" width="7.81640625" style="81" customWidth="1"/>
    <col min="15884" max="15884" width="7.54296875" style="81" customWidth="1"/>
    <col min="15885" max="15885" width="2.453125" style="81" customWidth="1"/>
    <col min="15886" max="15886" width="7.81640625" style="81" customWidth="1"/>
    <col min="15887" max="15887" width="8.1796875" style="81" customWidth="1"/>
    <col min="15888" max="15888" width="2.81640625" style="81" customWidth="1"/>
    <col min="15889" max="15890" width="7.81640625" style="81" customWidth="1"/>
    <col min="15891" max="15891" width="2.54296875" style="81" customWidth="1"/>
    <col min="15892" max="16128" width="9.1796875" style="81"/>
    <col min="16129" max="16129" width="36" style="81" customWidth="1"/>
    <col min="16130" max="16130" width="8.453125" style="81" customWidth="1"/>
    <col min="16131" max="16131" width="8.1796875" style="81" customWidth="1"/>
    <col min="16132" max="16132" width="2.54296875" style="81" customWidth="1"/>
    <col min="16133" max="16133" width="7.54296875" style="81" customWidth="1"/>
    <col min="16134" max="16134" width="7.81640625" style="81" customWidth="1"/>
    <col min="16135" max="16135" width="2.54296875" style="81" customWidth="1"/>
    <col min="16136" max="16136" width="8.1796875" style="81" customWidth="1"/>
    <col min="16137" max="16137" width="8.453125" style="81" customWidth="1"/>
    <col min="16138" max="16138" width="2.54296875" style="81" customWidth="1"/>
    <col min="16139" max="16139" width="7.81640625" style="81" customWidth="1"/>
    <col min="16140" max="16140" width="7.54296875" style="81" customWidth="1"/>
    <col min="16141" max="16141" width="2.453125" style="81" customWidth="1"/>
    <col min="16142" max="16142" width="7.81640625" style="81" customWidth="1"/>
    <col min="16143" max="16143" width="8.1796875" style="81" customWidth="1"/>
    <col min="16144" max="16144" width="2.81640625" style="81" customWidth="1"/>
    <col min="16145" max="16146" width="7.81640625" style="81" customWidth="1"/>
    <col min="16147" max="16147" width="2.54296875" style="81" customWidth="1"/>
    <col min="16148" max="16384" width="9.1796875" style="81"/>
  </cols>
  <sheetData>
    <row r="1" spans="1:19">
      <c r="A1" s="81" t="s">
        <v>438</v>
      </c>
    </row>
    <row r="2" spans="1:19">
      <c r="A2" s="81" t="s">
        <v>439</v>
      </c>
      <c r="Q2" s="105"/>
    </row>
    <row r="3" spans="1:19" ht="10" customHeight="1">
      <c r="Q3" s="105"/>
    </row>
    <row r="4" spans="1:19">
      <c r="A4" s="14" t="s">
        <v>1550</v>
      </c>
      <c r="L4" s="845"/>
      <c r="O4" s="845"/>
      <c r="Q4" s="105"/>
    </row>
    <row r="5" spans="1:19" ht="10" customHeight="1" thickBot="1">
      <c r="O5" s="88"/>
      <c r="Q5" s="105"/>
      <c r="R5" s="88"/>
    </row>
    <row r="6" spans="1:19" ht="10" customHeight="1">
      <c r="A6" s="83" t="s">
        <v>457</v>
      </c>
      <c r="B6" s="828"/>
      <c r="C6" s="106"/>
      <c r="D6" s="83"/>
      <c r="E6" s="107"/>
      <c r="F6" s="84"/>
      <c r="G6" s="83"/>
      <c r="H6" s="107"/>
      <c r="I6" s="84"/>
      <c r="J6" s="84"/>
      <c r="K6" s="107"/>
      <c r="L6" s="84"/>
      <c r="M6" s="83"/>
      <c r="N6" s="107"/>
      <c r="O6" s="84"/>
      <c r="P6" s="84"/>
      <c r="Q6" s="107"/>
      <c r="R6" s="84"/>
      <c r="S6" s="84"/>
    </row>
    <row r="7" spans="1:19" ht="24" customHeight="1">
      <c r="A7" s="94" t="s">
        <v>495</v>
      </c>
      <c r="B7" s="831" t="s">
        <v>442</v>
      </c>
      <c r="C7" s="108"/>
      <c r="D7" s="94"/>
      <c r="E7" s="1099" t="s">
        <v>1551</v>
      </c>
      <c r="F7" s="1099"/>
      <c r="G7" s="94"/>
      <c r="H7" s="1094" t="s">
        <v>497</v>
      </c>
      <c r="I7" s="1094"/>
      <c r="J7" s="101"/>
      <c r="K7" s="1094" t="s">
        <v>498</v>
      </c>
      <c r="L7" s="1094"/>
      <c r="M7" s="94"/>
      <c r="N7" s="1094" t="s">
        <v>499</v>
      </c>
      <c r="O7" s="1094"/>
      <c r="Q7" s="1094" t="s">
        <v>500</v>
      </c>
      <c r="R7" s="1094"/>
    </row>
    <row r="8" spans="1:19" ht="15" customHeight="1">
      <c r="A8" s="81" t="s">
        <v>501</v>
      </c>
      <c r="B8" s="829" t="s">
        <v>388</v>
      </c>
      <c r="C8" s="109" t="s">
        <v>389</v>
      </c>
      <c r="D8" s="94"/>
      <c r="E8" s="110" t="s">
        <v>388</v>
      </c>
      <c r="F8" s="85" t="s">
        <v>389</v>
      </c>
      <c r="G8" s="94"/>
      <c r="H8" s="110" t="s">
        <v>388</v>
      </c>
      <c r="I8" s="85" t="s">
        <v>389</v>
      </c>
      <c r="J8" s="111"/>
      <c r="K8" s="110" t="s">
        <v>388</v>
      </c>
      <c r="L8" s="85" t="s">
        <v>389</v>
      </c>
      <c r="M8" s="94"/>
      <c r="N8" s="110" t="s">
        <v>388</v>
      </c>
      <c r="O8" s="85" t="s">
        <v>389</v>
      </c>
      <c r="Q8" s="110" t="s">
        <v>388</v>
      </c>
      <c r="R8" s="85" t="s">
        <v>389</v>
      </c>
    </row>
    <row r="9" spans="1:19" ht="13.5" customHeight="1" thickBot="1">
      <c r="A9" s="86" t="s">
        <v>465</v>
      </c>
      <c r="B9" s="830"/>
      <c r="C9" s="112"/>
      <c r="D9" s="86"/>
      <c r="E9" s="113"/>
      <c r="F9" s="82"/>
      <c r="G9" s="86"/>
      <c r="H9" s="113"/>
      <c r="I9" s="82"/>
      <c r="J9" s="82"/>
      <c r="K9" s="113"/>
      <c r="L9" s="82"/>
      <c r="M9" s="86"/>
      <c r="N9" s="113"/>
      <c r="O9" s="82"/>
      <c r="P9" s="82"/>
      <c r="Q9" s="113"/>
      <c r="R9" s="82"/>
      <c r="S9" s="82"/>
    </row>
    <row r="10" spans="1:19" ht="10" customHeight="1">
      <c r="Q10" s="105"/>
    </row>
    <row r="11" spans="1:19" ht="14.15" customHeight="1">
      <c r="A11" s="59" t="s">
        <v>390</v>
      </c>
      <c r="B11" s="118">
        <f>IF($A11&lt;&gt;"",E11+H11+K11+N11+Q11,"")</f>
        <v>1951</v>
      </c>
      <c r="C11" s="104">
        <f>SUM(C13+C115)</f>
        <v>99.999999999999986</v>
      </c>
      <c r="E11" s="105">
        <f>E13+E115</f>
        <v>883</v>
      </c>
      <c r="F11" s="88">
        <f t="shared" ref="F11:F82" si="0">IF($A11&lt;&gt;0,E11/$B11*100,"")</f>
        <v>45.258841619682215</v>
      </c>
      <c r="H11" s="105">
        <f>H13+H115</f>
        <v>85</v>
      </c>
      <c r="I11" s="88">
        <f t="shared" ref="I11:I82" si="1">IF($A11&lt;&gt;0,H11/$B11*100,"")</f>
        <v>4.3567401332649922</v>
      </c>
      <c r="K11" s="105">
        <f>K13+K115</f>
        <v>389</v>
      </c>
      <c r="L11" s="88">
        <f t="shared" ref="L11:L82" si="2">IF($A11&lt;&gt;0,K11/$B11*100,"")</f>
        <v>19.938493080471552</v>
      </c>
      <c r="M11" s="94"/>
      <c r="N11" s="105">
        <f>N13+N115</f>
        <v>377</v>
      </c>
      <c r="O11" s="88">
        <f t="shared" ref="O11:O82" si="3">IF($A11&lt;&gt;0,N11/$B11*100,"")</f>
        <v>19.323423885187083</v>
      </c>
      <c r="P11" s="101"/>
      <c r="Q11" s="849">
        <f>Q13+Q115</f>
        <v>217</v>
      </c>
      <c r="R11" s="88">
        <f t="shared" ref="R11:R82" si="4">IF($A11&lt;&gt;0,Q11/$B11*100,"")</f>
        <v>11.122501281394156</v>
      </c>
      <c r="S11" s="101"/>
    </row>
    <row r="12" spans="1:19" ht="10" customHeight="1">
      <c r="B12" s="118" t="str">
        <f t="shared" ref="B12:B87" si="5">IF($A12&lt;&gt;"",E12+H12+K12+N12+Q12,"")</f>
        <v/>
      </c>
      <c r="C12" s="104" t="str">
        <f>IF(A12&lt;&gt;0,B12/$B$10*100,"")</f>
        <v/>
      </c>
      <c r="F12" s="88" t="str">
        <f t="shared" si="0"/>
        <v/>
      </c>
      <c r="I12" s="88" t="str">
        <f t="shared" si="1"/>
        <v/>
      </c>
      <c r="L12" s="88" t="str">
        <f t="shared" si="2"/>
        <v/>
      </c>
      <c r="M12" s="94"/>
      <c r="O12" s="88" t="str">
        <f t="shared" si="3"/>
        <v/>
      </c>
      <c r="P12" s="101"/>
      <c r="Q12" s="105"/>
      <c r="R12" s="88" t="str">
        <f t="shared" si="4"/>
        <v/>
      </c>
      <c r="S12" s="101"/>
    </row>
    <row r="13" spans="1:19" ht="14.15" customHeight="1">
      <c r="A13" s="47" t="s">
        <v>391</v>
      </c>
      <c r="B13" s="118">
        <f t="shared" si="5"/>
        <v>1751</v>
      </c>
      <c r="C13" s="104">
        <f>IF(A13&lt;&gt;0,B13/$B$11*100,"")</f>
        <v>89.748846745258831</v>
      </c>
      <c r="E13" s="105">
        <f>E15+E107</f>
        <v>763</v>
      </c>
      <c r="F13" s="88">
        <f t="shared" si="0"/>
        <v>43.575099942889779</v>
      </c>
      <c r="H13" s="105">
        <f>H15+H107</f>
        <v>76</v>
      </c>
      <c r="I13" s="88">
        <f t="shared" si="1"/>
        <v>4.3403769274700172</v>
      </c>
      <c r="K13" s="105">
        <f>K15+K107</f>
        <v>338</v>
      </c>
      <c r="L13" s="88">
        <f t="shared" si="2"/>
        <v>19.303255282695602</v>
      </c>
      <c r="M13" s="94"/>
      <c r="N13" s="105">
        <f>N15+N107</f>
        <v>360</v>
      </c>
      <c r="O13" s="88">
        <f t="shared" si="3"/>
        <v>20.559680182752711</v>
      </c>
      <c r="P13" s="101"/>
      <c r="Q13" s="105">
        <f>Q15+Q107</f>
        <v>214</v>
      </c>
      <c r="R13" s="88">
        <f t="shared" si="4"/>
        <v>12.22158766419189</v>
      </c>
      <c r="S13" s="101"/>
    </row>
    <row r="14" spans="1:19" ht="10.5" customHeight="1">
      <c r="A14" s="47"/>
      <c r="B14" s="103" t="str">
        <f t="shared" si="5"/>
        <v/>
      </c>
      <c r="C14" s="104" t="str">
        <f>IF(A14&lt;&gt;0,B14/$B$11*100,"")</f>
        <v/>
      </c>
      <c r="F14" s="88" t="str">
        <f t="shared" si="0"/>
        <v/>
      </c>
      <c r="I14" s="88" t="str">
        <f t="shared" si="1"/>
        <v/>
      </c>
      <c r="L14" s="88" t="str">
        <f t="shared" si="2"/>
        <v/>
      </c>
      <c r="M14" s="94"/>
      <c r="O14" s="88" t="str">
        <f t="shared" si="3"/>
        <v/>
      </c>
      <c r="P14" s="101"/>
      <c r="Q14" s="105"/>
      <c r="R14" s="88" t="str">
        <f t="shared" si="4"/>
        <v/>
      </c>
      <c r="S14" s="101"/>
    </row>
    <row r="15" spans="1:19" ht="14.15" customHeight="1">
      <c r="A15" s="47" t="s">
        <v>80</v>
      </c>
      <c r="B15" s="103">
        <f t="shared" si="5"/>
        <v>1603</v>
      </c>
      <c r="C15" s="104">
        <f>IF(A15&lt;&gt;0,B15/$B$11*100,"")</f>
        <v>82.16299333675039</v>
      </c>
      <c r="E15" s="105">
        <f>E17+E30+E39+E68+E83+E91+E104+E105</f>
        <v>692</v>
      </c>
      <c r="F15" s="88">
        <f t="shared" si="0"/>
        <v>43.169058016219587</v>
      </c>
      <c r="H15" s="105">
        <f>H17+H30+H39+H68+H83+H91+H104+H105</f>
        <v>66</v>
      </c>
      <c r="I15" s="88">
        <f t="shared" si="1"/>
        <v>4.1172800998128505</v>
      </c>
      <c r="K15" s="105">
        <f>K17+K30+K39+K68+K83+K91+K104+K105</f>
        <v>294</v>
      </c>
      <c r="L15" s="88">
        <f t="shared" si="2"/>
        <v>18.340611353711793</v>
      </c>
      <c r="M15" s="94"/>
      <c r="N15" s="105">
        <f>N17+N30+N39+N68+N83+N91+N104+N105</f>
        <v>338</v>
      </c>
      <c r="O15" s="88">
        <f t="shared" si="3"/>
        <v>21.085464753587026</v>
      </c>
      <c r="P15" s="101"/>
      <c r="Q15" s="105">
        <f>Q17+Q30+Q39+Q68+Q83+Q91+Q104+Q105</f>
        <v>213</v>
      </c>
      <c r="R15" s="88">
        <f t="shared" si="4"/>
        <v>13.287585776668745</v>
      </c>
      <c r="S15" s="101"/>
    </row>
    <row r="16" spans="1:19" ht="10" customHeight="1">
      <c r="B16" s="103" t="str">
        <f t="shared" si="5"/>
        <v/>
      </c>
      <c r="C16" s="104" t="str">
        <f>IF(A16&lt;&gt;0,B16/$B$11*100,"")</f>
        <v/>
      </c>
      <c r="F16" s="88" t="str">
        <f t="shared" si="0"/>
        <v/>
      </c>
      <c r="I16" s="88" t="str">
        <f t="shared" si="1"/>
        <v/>
      </c>
      <c r="L16" s="88" t="str">
        <f t="shared" si="2"/>
        <v/>
      </c>
      <c r="M16" s="94"/>
      <c r="O16" s="88" t="str">
        <f t="shared" si="3"/>
        <v/>
      </c>
      <c r="P16" s="101"/>
      <c r="Q16" s="105"/>
      <c r="R16" s="88" t="str">
        <f t="shared" si="4"/>
        <v/>
      </c>
      <c r="S16" s="101"/>
    </row>
    <row r="17" spans="1:19" ht="13.4" customHeight="1">
      <c r="A17" s="47" t="s">
        <v>392</v>
      </c>
      <c r="B17" s="103">
        <f t="shared" si="5"/>
        <v>155</v>
      </c>
      <c r="C17" s="104">
        <f>IF(A17&lt;&gt;0,B17/$B$11*100,"")</f>
        <v>7.9446437724243975</v>
      </c>
      <c r="E17" s="105">
        <f>E18+E24</f>
        <v>94</v>
      </c>
      <c r="F17" s="88">
        <f t="shared" si="0"/>
        <v>60.645161290322577</v>
      </c>
      <c r="H17" s="105">
        <f>H18+H24</f>
        <v>14</v>
      </c>
      <c r="I17" s="88">
        <f t="shared" si="1"/>
        <v>9.0322580645161281</v>
      </c>
      <c r="K17" s="105">
        <f>K18+K24</f>
        <v>28</v>
      </c>
      <c r="L17" s="88">
        <f t="shared" si="2"/>
        <v>18.064516129032256</v>
      </c>
      <c r="M17" s="94"/>
      <c r="N17" s="105">
        <f>N18+N24</f>
        <v>18</v>
      </c>
      <c r="O17" s="88">
        <f t="shared" si="3"/>
        <v>11.612903225806452</v>
      </c>
      <c r="P17" s="101"/>
      <c r="Q17" s="105">
        <f>Q18+Q24</f>
        <v>1</v>
      </c>
      <c r="R17" s="88">
        <f t="shared" si="4"/>
        <v>0.64516129032258063</v>
      </c>
      <c r="S17" s="101"/>
    </row>
    <row r="18" spans="1:19" ht="13.4" customHeight="1">
      <c r="A18" s="81" t="s">
        <v>161</v>
      </c>
      <c r="B18" s="103">
        <f t="shared" si="5"/>
        <v>59</v>
      </c>
      <c r="C18" s="104">
        <f t="shared" ref="C18:C90" si="6">IF(A18&lt;&gt;0,B18/$B$11*100,"")</f>
        <v>3.0240902101486418</v>
      </c>
      <c r="E18" s="105">
        <f>SUM(E19:E22)</f>
        <v>35</v>
      </c>
      <c r="F18" s="88">
        <f t="shared" si="0"/>
        <v>59.322033898305079</v>
      </c>
      <c r="H18" s="105">
        <f>SUM(H19:H22)</f>
        <v>4</v>
      </c>
      <c r="I18" s="88">
        <f t="shared" si="1"/>
        <v>6.7796610169491522</v>
      </c>
      <c r="K18" s="105">
        <f>SUM(K19:K22)</f>
        <v>10</v>
      </c>
      <c r="L18" s="88">
        <f t="shared" si="2"/>
        <v>16.949152542372879</v>
      </c>
      <c r="M18" s="94"/>
      <c r="N18" s="105">
        <f>SUM(N19:N22)</f>
        <v>10</v>
      </c>
      <c r="O18" s="88">
        <f t="shared" si="3"/>
        <v>16.949152542372879</v>
      </c>
      <c r="P18" s="101"/>
      <c r="Q18" s="105">
        <f>SUM(Q19:Q22)</f>
        <v>0</v>
      </c>
      <c r="R18" s="88">
        <f t="shared" si="4"/>
        <v>0</v>
      </c>
      <c r="S18" s="101"/>
    </row>
    <row r="19" spans="1:19" ht="13.4" customHeight="1">
      <c r="A19" s="33" t="s">
        <v>1542</v>
      </c>
      <c r="B19" s="103">
        <f t="shared" si="5"/>
        <v>1</v>
      </c>
      <c r="C19" s="104">
        <f t="shared" si="6"/>
        <v>5.1255766273705788E-2</v>
      </c>
      <c r="E19" s="848">
        <v>1</v>
      </c>
      <c r="F19" s="88">
        <f t="shared" si="0"/>
        <v>100</v>
      </c>
      <c r="G19" s="848"/>
      <c r="H19" s="848">
        <v>0</v>
      </c>
      <c r="I19" s="88">
        <f t="shared" si="1"/>
        <v>0</v>
      </c>
      <c r="J19" s="848"/>
      <c r="K19" s="848">
        <v>0</v>
      </c>
      <c r="L19" s="88">
        <f t="shared" si="2"/>
        <v>0</v>
      </c>
      <c r="M19" s="848"/>
      <c r="N19" s="848">
        <v>0</v>
      </c>
      <c r="O19" s="88">
        <f t="shared" si="3"/>
        <v>0</v>
      </c>
      <c r="P19" s="848"/>
      <c r="Q19" s="848">
        <v>0</v>
      </c>
      <c r="R19" s="88">
        <f t="shared" si="4"/>
        <v>0</v>
      </c>
      <c r="S19" s="848"/>
    </row>
    <row r="20" spans="1:19" ht="13.4" customHeight="1">
      <c r="A20" s="81" t="s">
        <v>162</v>
      </c>
      <c r="B20" s="103">
        <f>IF($A20&lt;&gt;"",E20+H20+K20+N20+Q20,"")</f>
        <v>6</v>
      </c>
      <c r="C20" s="104">
        <f>IF(A20&lt;&gt;0,B20/$B$11*100,"")</f>
        <v>0.30753459764223479</v>
      </c>
      <c r="E20" s="848">
        <v>4</v>
      </c>
      <c r="F20" s="88">
        <f t="shared" si="0"/>
        <v>66.666666666666657</v>
      </c>
      <c r="G20" s="848"/>
      <c r="H20" s="848">
        <v>1</v>
      </c>
      <c r="I20" s="88">
        <f t="shared" si="1"/>
        <v>16.666666666666664</v>
      </c>
      <c r="J20" s="848"/>
      <c r="K20" s="848">
        <v>0</v>
      </c>
      <c r="L20" s="88">
        <f t="shared" si="2"/>
        <v>0</v>
      </c>
      <c r="M20" s="848"/>
      <c r="N20" s="848">
        <v>1</v>
      </c>
      <c r="O20" s="88">
        <f t="shared" si="3"/>
        <v>16.666666666666664</v>
      </c>
      <c r="P20" s="848"/>
      <c r="Q20" s="848">
        <v>0</v>
      </c>
      <c r="R20" s="88">
        <f t="shared" si="4"/>
        <v>0</v>
      </c>
      <c r="S20" s="848"/>
    </row>
    <row r="21" spans="1:19" ht="13.4" customHeight="1">
      <c r="A21" s="81" t="s">
        <v>163</v>
      </c>
      <c r="B21" s="103">
        <f t="shared" si="5"/>
        <v>32</v>
      </c>
      <c r="C21" s="104">
        <f t="shared" si="6"/>
        <v>1.6401845207585852</v>
      </c>
      <c r="E21" s="848">
        <v>14</v>
      </c>
      <c r="F21" s="88">
        <f t="shared" si="0"/>
        <v>43.75</v>
      </c>
      <c r="G21" s="848"/>
      <c r="H21" s="848">
        <v>3</v>
      </c>
      <c r="I21" s="88">
        <f t="shared" si="1"/>
        <v>9.375</v>
      </c>
      <c r="J21" s="848"/>
      <c r="K21" s="848">
        <v>6</v>
      </c>
      <c r="L21" s="88">
        <f t="shared" si="2"/>
        <v>18.75</v>
      </c>
      <c r="M21" s="848"/>
      <c r="N21" s="848">
        <v>9</v>
      </c>
      <c r="O21" s="88">
        <f t="shared" si="3"/>
        <v>28.125</v>
      </c>
      <c r="P21" s="848"/>
      <c r="Q21" s="848">
        <v>0</v>
      </c>
      <c r="R21" s="88">
        <f t="shared" si="4"/>
        <v>0</v>
      </c>
      <c r="S21" s="848"/>
    </row>
    <row r="22" spans="1:19" ht="12" customHeight="1">
      <c r="A22" s="81" t="s">
        <v>164</v>
      </c>
      <c r="B22" s="103">
        <f t="shared" si="5"/>
        <v>20</v>
      </c>
      <c r="C22" s="104">
        <f t="shared" si="6"/>
        <v>1.0251153254741157</v>
      </c>
      <c r="E22" s="848">
        <v>16</v>
      </c>
      <c r="F22" s="88">
        <f t="shared" si="0"/>
        <v>80</v>
      </c>
      <c r="G22" s="848"/>
      <c r="H22" s="848">
        <v>0</v>
      </c>
      <c r="I22" s="88">
        <f t="shared" si="1"/>
        <v>0</v>
      </c>
      <c r="J22" s="848"/>
      <c r="K22" s="848">
        <v>4</v>
      </c>
      <c r="L22" s="88">
        <f t="shared" si="2"/>
        <v>20</v>
      </c>
      <c r="M22" s="848"/>
      <c r="N22" s="848">
        <v>0</v>
      </c>
      <c r="O22" s="88">
        <f t="shared" si="3"/>
        <v>0</v>
      </c>
      <c r="P22" s="848"/>
      <c r="Q22" s="848">
        <v>0</v>
      </c>
      <c r="R22" s="88">
        <f t="shared" si="4"/>
        <v>0</v>
      </c>
      <c r="S22" s="848"/>
    </row>
    <row r="23" spans="1:19" ht="10" customHeight="1">
      <c r="B23" s="103" t="str">
        <f t="shared" si="5"/>
        <v/>
      </c>
      <c r="C23" s="104" t="str">
        <f t="shared" si="6"/>
        <v/>
      </c>
      <c r="F23" s="88" t="str">
        <f t="shared" si="0"/>
        <v/>
      </c>
      <c r="I23" s="88" t="str">
        <f t="shared" si="1"/>
        <v/>
      </c>
      <c r="L23" s="88" t="str">
        <f t="shared" si="2"/>
        <v/>
      </c>
      <c r="M23" s="94"/>
      <c r="O23" s="88" t="str">
        <f t="shared" si="3"/>
        <v/>
      </c>
      <c r="P23" s="101"/>
      <c r="Q23" s="105"/>
      <c r="R23" s="88" t="str">
        <f t="shared" si="4"/>
        <v/>
      </c>
      <c r="S23" s="101"/>
    </row>
    <row r="24" spans="1:19" ht="13.4" customHeight="1">
      <c r="A24" s="81" t="s">
        <v>165</v>
      </c>
      <c r="B24" s="103">
        <f t="shared" si="5"/>
        <v>96</v>
      </c>
      <c r="C24" s="104">
        <f t="shared" si="6"/>
        <v>4.9205535622757566</v>
      </c>
      <c r="E24" s="105">
        <f>SUM(E25:E28)</f>
        <v>59</v>
      </c>
      <c r="F24" s="88">
        <f t="shared" si="0"/>
        <v>61.458333333333336</v>
      </c>
      <c r="H24" s="105">
        <f>SUM(H25:H28)</f>
        <v>10</v>
      </c>
      <c r="I24" s="88">
        <f t="shared" si="1"/>
        <v>10.416666666666668</v>
      </c>
      <c r="K24" s="105">
        <f>SUM(K25:K28)</f>
        <v>18</v>
      </c>
      <c r="L24" s="88">
        <f t="shared" si="2"/>
        <v>18.75</v>
      </c>
      <c r="M24" s="94"/>
      <c r="N24" s="105">
        <f>SUM(N25:N28)</f>
        <v>8</v>
      </c>
      <c r="O24" s="88">
        <f t="shared" si="3"/>
        <v>8.3333333333333321</v>
      </c>
      <c r="P24" s="101"/>
      <c r="Q24" s="105">
        <f>SUM(Q25:Q28)</f>
        <v>1</v>
      </c>
      <c r="R24" s="88">
        <f t="shared" si="4"/>
        <v>1.0416666666666665</v>
      </c>
      <c r="S24" s="101"/>
    </row>
    <row r="25" spans="1:19" ht="13.4" customHeight="1">
      <c r="A25" s="33" t="s">
        <v>1041</v>
      </c>
      <c r="B25" s="103">
        <f t="shared" si="5"/>
        <v>1</v>
      </c>
      <c r="C25" s="104">
        <f t="shared" si="6"/>
        <v>5.1255766273705788E-2</v>
      </c>
      <c r="E25" s="848">
        <v>1</v>
      </c>
      <c r="F25" s="88">
        <f t="shared" si="0"/>
        <v>100</v>
      </c>
      <c r="G25" s="848"/>
      <c r="H25" s="848">
        <v>0</v>
      </c>
      <c r="I25" s="88">
        <f t="shared" si="1"/>
        <v>0</v>
      </c>
      <c r="J25" s="848"/>
      <c r="K25" s="848">
        <v>0</v>
      </c>
      <c r="L25" s="88">
        <f t="shared" si="2"/>
        <v>0</v>
      </c>
      <c r="M25" s="848"/>
      <c r="N25" s="848">
        <v>0</v>
      </c>
      <c r="O25" s="88">
        <f t="shared" si="3"/>
        <v>0</v>
      </c>
      <c r="P25" s="848"/>
      <c r="Q25" s="848">
        <v>0</v>
      </c>
      <c r="R25" s="88">
        <f t="shared" si="4"/>
        <v>0</v>
      </c>
      <c r="S25" s="848"/>
    </row>
    <row r="26" spans="1:19" ht="13.4" customHeight="1">
      <c r="A26" s="81" t="s">
        <v>166</v>
      </c>
      <c r="B26" s="103">
        <f>IF($A26&lt;&gt;"",E26+H26+K26+N26+Q26,"")</f>
        <v>25</v>
      </c>
      <c r="C26" s="104">
        <f>IF(A26&lt;&gt;0,B26/$B$11*100,"")</f>
        <v>1.2813941568426448</v>
      </c>
      <c r="E26" s="848">
        <v>19</v>
      </c>
      <c r="F26" s="88">
        <f t="shared" si="0"/>
        <v>76</v>
      </c>
      <c r="G26" s="848"/>
      <c r="H26" s="848">
        <v>2</v>
      </c>
      <c r="I26" s="88">
        <f t="shared" si="1"/>
        <v>8</v>
      </c>
      <c r="J26" s="848"/>
      <c r="K26" s="848">
        <v>1</v>
      </c>
      <c r="L26" s="88">
        <f t="shared" si="2"/>
        <v>4</v>
      </c>
      <c r="M26" s="848"/>
      <c r="N26" s="848">
        <v>2</v>
      </c>
      <c r="O26" s="88">
        <f t="shared" si="3"/>
        <v>8</v>
      </c>
      <c r="P26" s="848"/>
      <c r="Q26" s="848">
        <v>1</v>
      </c>
      <c r="R26" s="88">
        <f t="shared" si="4"/>
        <v>4</v>
      </c>
      <c r="S26" s="848"/>
    </row>
    <row r="27" spans="1:19" ht="13.4" customHeight="1">
      <c r="A27" s="81" t="s">
        <v>167</v>
      </c>
      <c r="B27" s="103">
        <f t="shared" si="5"/>
        <v>24</v>
      </c>
      <c r="C27" s="104">
        <f t="shared" si="6"/>
        <v>1.2301383905689391</v>
      </c>
      <c r="E27" s="848">
        <v>8</v>
      </c>
      <c r="F27" s="88">
        <f t="shared" si="0"/>
        <v>33.333333333333329</v>
      </c>
      <c r="G27" s="848"/>
      <c r="H27" s="848">
        <v>6</v>
      </c>
      <c r="I27" s="88">
        <f t="shared" si="1"/>
        <v>25</v>
      </c>
      <c r="J27" s="848"/>
      <c r="K27" s="848">
        <v>7</v>
      </c>
      <c r="L27" s="88">
        <f t="shared" si="2"/>
        <v>29.166666666666668</v>
      </c>
      <c r="M27" s="848"/>
      <c r="N27" s="848">
        <v>3</v>
      </c>
      <c r="O27" s="88">
        <f t="shared" si="3"/>
        <v>12.5</v>
      </c>
      <c r="P27" s="848"/>
      <c r="Q27" s="848">
        <v>0</v>
      </c>
      <c r="R27" s="88">
        <f t="shared" si="4"/>
        <v>0</v>
      </c>
      <c r="S27" s="848"/>
    </row>
    <row r="28" spans="1:19" ht="12" customHeight="1">
      <c r="A28" s="81" t="s">
        <v>168</v>
      </c>
      <c r="B28" s="103">
        <f t="shared" si="5"/>
        <v>46</v>
      </c>
      <c r="C28" s="104">
        <f t="shared" si="6"/>
        <v>2.3577652485904665</v>
      </c>
      <c r="E28" s="848">
        <v>31</v>
      </c>
      <c r="F28" s="88">
        <f t="shared" si="0"/>
        <v>67.391304347826093</v>
      </c>
      <c r="G28" s="848"/>
      <c r="H28" s="848">
        <v>2</v>
      </c>
      <c r="I28" s="88">
        <f t="shared" si="1"/>
        <v>4.3478260869565215</v>
      </c>
      <c r="J28" s="848"/>
      <c r="K28" s="848">
        <v>10</v>
      </c>
      <c r="L28" s="88">
        <f t="shared" si="2"/>
        <v>21.739130434782609</v>
      </c>
      <c r="M28" s="848"/>
      <c r="N28" s="848">
        <v>3</v>
      </c>
      <c r="O28" s="88">
        <f t="shared" si="3"/>
        <v>6.5217391304347823</v>
      </c>
      <c r="P28" s="848"/>
      <c r="Q28" s="848">
        <v>0</v>
      </c>
      <c r="R28" s="88">
        <f t="shared" si="4"/>
        <v>0</v>
      </c>
      <c r="S28" s="848"/>
    </row>
    <row r="29" spans="1:19" ht="10" customHeight="1">
      <c r="B29" s="103" t="str">
        <f t="shared" si="5"/>
        <v/>
      </c>
      <c r="C29" s="104" t="str">
        <f t="shared" si="6"/>
        <v/>
      </c>
      <c r="F29" s="88" t="str">
        <f t="shared" si="0"/>
        <v/>
      </c>
      <c r="I29" s="88" t="str">
        <f t="shared" si="1"/>
        <v/>
      </c>
      <c r="L29" s="88" t="str">
        <f t="shared" si="2"/>
        <v/>
      </c>
      <c r="M29" s="94"/>
      <c r="O29" s="88" t="str">
        <f t="shared" si="3"/>
        <v/>
      </c>
      <c r="P29" s="101"/>
      <c r="Q29" s="105"/>
      <c r="R29" s="88" t="str">
        <f t="shared" si="4"/>
        <v/>
      </c>
      <c r="S29" s="101"/>
    </row>
    <row r="30" spans="1:19" ht="13.4" customHeight="1">
      <c r="A30" s="47" t="s">
        <v>449</v>
      </c>
      <c r="B30" s="103">
        <f t="shared" si="5"/>
        <v>147</v>
      </c>
      <c r="C30" s="104">
        <f t="shared" si="6"/>
        <v>7.5345976422347514</v>
      </c>
      <c r="E30" s="105">
        <f>SUM(E32:E37)</f>
        <v>126</v>
      </c>
      <c r="F30" s="88">
        <f t="shared" si="0"/>
        <v>85.714285714285708</v>
      </c>
      <c r="H30" s="105">
        <f>SUM(H32:H37)</f>
        <v>1</v>
      </c>
      <c r="I30" s="88">
        <f t="shared" si="1"/>
        <v>0.68027210884353739</v>
      </c>
      <c r="K30" s="105">
        <f>SUM(K32:K37)</f>
        <v>16</v>
      </c>
      <c r="L30" s="88">
        <f t="shared" si="2"/>
        <v>10.884353741496598</v>
      </c>
      <c r="M30" s="94"/>
      <c r="N30" s="105">
        <f>SUM(N32:N37)</f>
        <v>3</v>
      </c>
      <c r="O30" s="88">
        <f t="shared" si="3"/>
        <v>2.0408163265306123</v>
      </c>
      <c r="P30" s="101"/>
      <c r="Q30" s="105">
        <f>SUM(Q31)</f>
        <v>1</v>
      </c>
      <c r="R30" s="88">
        <f t="shared" si="4"/>
        <v>0.68027210884353739</v>
      </c>
      <c r="S30" s="101"/>
    </row>
    <row r="31" spans="1:19" ht="13.4" customHeight="1">
      <c r="A31" s="81" t="s">
        <v>169</v>
      </c>
      <c r="B31" s="103">
        <f t="shared" si="5"/>
        <v>147</v>
      </c>
      <c r="C31" s="104">
        <f t="shared" si="6"/>
        <v>7.5345976422347514</v>
      </c>
      <c r="E31" s="105">
        <f>SUM(E32:E37)</f>
        <v>126</v>
      </c>
      <c r="F31" s="88">
        <f t="shared" si="0"/>
        <v>85.714285714285708</v>
      </c>
      <c r="H31" s="105">
        <f>SUM(H32:H37)</f>
        <v>1</v>
      </c>
      <c r="I31" s="88">
        <f t="shared" si="1"/>
        <v>0.68027210884353739</v>
      </c>
      <c r="K31" s="105">
        <f>SUM(K32:K37)</f>
        <v>16</v>
      </c>
      <c r="L31" s="88">
        <f t="shared" si="2"/>
        <v>10.884353741496598</v>
      </c>
      <c r="M31" s="94"/>
      <c r="N31" s="105">
        <f>SUM(N32:N37)</f>
        <v>3</v>
      </c>
      <c r="O31" s="88">
        <f t="shared" si="3"/>
        <v>2.0408163265306123</v>
      </c>
      <c r="P31" s="101"/>
      <c r="Q31" s="105">
        <f>SUM(Q32:Q37)</f>
        <v>1</v>
      </c>
      <c r="R31" s="88">
        <f t="shared" si="4"/>
        <v>0.68027210884353739</v>
      </c>
      <c r="S31" s="101"/>
    </row>
    <row r="32" spans="1:19" ht="13.4" customHeight="1">
      <c r="A32" s="33" t="s">
        <v>1042</v>
      </c>
      <c r="B32" s="103">
        <f t="shared" si="5"/>
        <v>1</v>
      </c>
      <c r="C32" s="104">
        <f t="shared" si="6"/>
        <v>5.1255766273705788E-2</v>
      </c>
      <c r="E32" s="848">
        <v>1</v>
      </c>
      <c r="F32" s="88">
        <f t="shared" si="0"/>
        <v>100</v>
      </c>
      <c r="G32" s="848"/>
      <c r="H32" s="848">
        <v>0</v>
      </c>
      <c r="I32" s="88">
        <f t="shared" si="1"/>
        <v>0</v>
      </c>
      <c r="J32" s="848"/>
      <c r="K32" s="848">
        <v>0</v>
      </c>
      <c r="L32" s="88">
        <f t="shared" si="2"/>
        <v>0</v>
      </c>
      <c r="M32" s="848"/>
      <c r="N32" s="848">
        <v>0</v>
      </c>
      <c r="O32" s="88">
        <f t="shared" si="3"/>
        <v>0</v>
      </c>
      <c r="P32" s="848"/>
      <c r="Q32" s="848">
        <v>0</v>
      </c>
      <c r="R32" s="88">
        <f t="shared" si="4"/>
        <v>0</v>
      </c>
      <c r="S32" s="848"/>
    </row>
    <row r="33" spans="1:19" ht="13.4" customHeight="1">
      <c r="A33" s="81" t="s">
        <v>170</v>
      </c>
      <c r="B33" s="103">
        <f>IF($A33&lt;&gt;"",E33+H33+K33+N33+Q33,"")</f>
        <v>38</v>
      </c>
      <c r="C33" s="104">
        <f>IF(A33&lt;&gt;0,B33/$B$11*100,"")</f>
        <v>1.9477191184008202</v>
      </c>
      <c r="E33" s="848">
        <v>30</v>
      </c>
      <c r="F33" s="88">
        <f t="shared" si="0"/>
        <v>78.94736842105263</v>
      </c>
      <c r="G33" s="848"/>
      <c r="H33" s="848">
        <v>1</v>
      </c>
      <c r="I33" s="88">
        <f t="shared" si="1"/>
        <v>2.6315789473684208</v>
      </c>
      <c r="J33" s="848"/>
      <c r="K33" s="848">
        <v>6</v>
      </c>
      <c r="L33" s="88">
        <f t="shared" si="2"/>
        <v>15.789473684210526</v>
      </c>
      <c r="M33" s="848"/>
      <c r="N33" s="848">
        <v>1</v>
      </c>
      <c r="O33" s="88">
        <f t="shared" si="3"/>
        <v>2.6315789473684208</v>
      </c>
      <c r="P33" s="848"/>
      <c r="Q33" s="848">
        <v>0</v>
      </c>
      <c r="R33" s="88">
        <f t="shared" si="4"/>
        <v>0</v>
      </c>
      <c r="S33" s="848"/>
    </row>
    <row r="34" spans="1:19" ht="13.4" customHeight="1">
      <c r="A34" s="81" t="s">
        <v>171</v>
      </c>
      <c r="B34" s="103">
        <f t="shared" si="5"/>
        <v>28</v>
      </c>
      <c r="C34" s="104">
        <f t="shared" si="6"/>
        <v>1.4351614556637622</v>
      </c>
      <c r="E34" s="848">
        <v>24</v>
      </c>
      <c r="F34" s="88">
        <f t="shared" si="0"/>
        <v>85.714285714285708</v>
      </c>
      <c r="G34" s="848"/>
      <c r="H34" s="848">
        <v>0</v>
      </c>
      <c r="I34" s="88">
        <f t="shared" si="1"/>
        <v>0</v>
      </c>
      <c r="J34" s="848"/>
      <c r="K34" s="848">
        <v>4</v>
      </c>
      <c r="L34" s="88">
        <f t="shared" si="2"/>
        <v>14.285714285714285</v>
      </c>
      <c r="M34" s="848"/>
      <c r="N34" s="848">
        <v>0</v>
      </c>
      <c r="O34" s="88">
        <f t="shared" si="3"/>
        <v>0</v>
      </c>
      <c r="P34" s="848"/>
      <c r="Q34" s="848">
        <v>0</v>
      </c>
      <c r="R34" s="88">
        <f t="shared" si="4"/>
        <v>0</v>
      </c>
      <c r="S34" s="848"/>
    </row>
    <row r="35" spans="1:19" ht="13.4" customHeight="1">
      <c r="A35" s="81" t="s">
        <v>172</v>
      </c>
      <c r="B35" s="103">
        <f t="shared" si="5"/>
        <v>16</v>
      </c>
      <c r="C35" s="104">
        <f t="shared" si="6"/>
        <v>0.82009226037929261</v>
      </c>
      <c r="E35" s="848">
        <v>13</v>
      </c>
      <c r="F35" s="88">
        <f t="shared" si="0"/>
        <v>81.25</v>
      </c>
      <c r="G35" s="848"/>
      <c r="H35" s="848">
        <v>0</v>
      </c>
      <c r="I35" s="88">
        <f t="shared" si="1"/>
        <v>0</v>
      </c>
      <c r="J35" s="848"/>
      <c r="K35" s="848">
        <v>2</v>
      </c>
      <c r="L35" s="88">
        <f t="shared" si="2"/>
        <v>12.5</v>
      </c>
      <c r="M35" s="848"/>
      <c r="N35" s="848">
        <v>0</v>
      </c>
      <c r="O35" s="88">
        <f t="shared" si="3"/>
        <v>0</v>
      </c>
      <c r="P35" s="848"/>
      <c r="Q35" s="848">
        <v>1</v>
      </c>
      <c r="R35" s="88">
        <f t="shared" si="4"/>
        <v>6.25</v>
      </c>
      <c r="S35" s="848"/>
    </row>
    <row r="36" spans="1:19" ht="13.4" customHeight="1">
      <c r="A36" s="81" t="s">
        <v>173</v>
      </c>
      <c r="B36" s="103">
        <f t="shared" si="5"/>
        <v>35</v>
      </c>
      <c r="C36" s="104">
        <f t="shared" si="6"/>
        <v>1.7939518195797026</v>
      </c>
      <c r="E36" s="848">
        <v>33</v>
      </c>
      <c r="F36" s="88">
        <f t="shared" si="0"/>
        <v>94.285714285714278</v>
      </c>
      <c r="G36" s="848"/>
      <c r="H36" s="848">
        <v>0</v>
      </c>
      <c r="I36" s="88">
        <f t="shared" si="1"/>
        <v>0</v>
      </c>
      <c r="J36" s="848"/>
      <c r="K36" s="848">
        <v>2</v>
      </c>
      <c r="L36" s="88">
        <f t="shared" si="2"/>
        <v>5.7142857142857144</v>
      </c>
      <c r="M36" s="848"/>
      <c r="N36" s="848">
        <v>0</v>
      </c>
      <c r="O36" s="88">
        <f t="shared" si="3"/>
        <v>0</v>
      </c>
      <c r="P36" s="848"/>
      <c r="Q36" s="848">
        <v>0</v>
      </c>
      <c r="R36" s="88">
        <f t="shared" si="4"/>
        <v>0</v>
      </c>
      <c r="S36" s="848"/>
    </row>
    <row r="37" spans="1:19" ht="12" customHeight="1">
      <c r="A37" s="81" t="s">
        <v>174</v>
      </c>
      <c r="B37" s="103">
        <f t="shared" si="5"/>
        <v>29</v>
      </c>
      <c r="C37" s="104">
        <f t="shared" si="6"/>
        <v>1.4864172219374681</v>
      </c>
      <c r="E37" s="848">
        <v>25</v>
      </c>
      <c r="F37" s="88">
        <f t="shared" si="0"/>
        <v>86.206896551724128</v>
      </c>
      <c r="G37" s="848"/>
      <c r="H37" s="848">
        <v>0</v>
      </c>
      <c r="I37" s="88">
        <f t="shared" si="1"/>
        <v>0</v>
      </c>
      <c r="J37" s="848"/>
      <c r="K37" s="848">
        <v>2</v>
      </c>
      <c r="L37" s="88">
        <f t="shared" si="2"/>
        <v>6.8965517241379306</v>
      </c>
      <c r="M37" s="848"/>
      <c r="N37" s="848">
        <v>2</v>
      </c>
      <c r="O37" s="88">
        <f t="shared" si="3"/>
        <v>6.8965517241379306</v>
      </c>
      <c r="P37" s="848"/>
      <c r="Q37" s="848">
        <v>0</v>
      </c>
      <c r="R37" s="88">
        <f t="shared" si="4"/>
        <v>0</v>
      </c>
      <c r="S37" s="848"/>
    </row>
    <row r="38" spans="1:19" ht="10" customHeight="1">
      <c r="B38" s="103" t="str">
        <f t="shared" si="5"/>
        <v/>
      </c>
      <c r="C38" s="104" t="str">
        <f t="shared" si="6"/>
        <v/>
      </c>
      <c r="F38" s="88" t="str">
        <f t="shared" si="0"/>
        <v/>
      </c>
      <c r="I38" s="88" t="str">
        <f t="shared" si="1"/>
        <v/>
      </c>
      <c r="L38" s="88" t="str">
        <f t="shared" si="2"/>
        <v/>
      </c>
      <c r="M38" s="94"/>
      <c r="O38" s="88" t="str">
        <f t="shared" si="3"/>
        <v/>
      </c>
      <c r="P38" s="101"/>
      <c r="Q38" s="105"/>
      <c r="R38" s="88" t="str">
        <f t="shared" si="4"/>
        <v/>
      </c>
      <c r="S38" s="101"/>
    </row>
    <row r="39" spans="1:19" ht="15" customHeight="1">
      <c r="A39" s="47" t="s">
        <v>394</v>
      </c>
      <c r="B39" s="103">
        <f t="shared" si="5"/>
        <v>435</v>
      </c>
      <c r="C39" s="104">
        <f t="shared" si="6"/>
        <v>22.29625832906202</v>
      </c>
      <c r="E39" s="105">
        <f>E40+E47+E58+E60</f>
        <v>160</v>
      </c>
      <c r="F39" s="88">
        <f t="shared" si="0"/>
        <v>36.781609195402297</v>
      </c>
      <c r="H39" s="105">
        <f>H40+H47+H58+H60</f>
        <v>30</v>
      </c>
      <c r="I39" s="88">
        <f t="shared" si="1"/>
        <v>6.8965517241379306</v>
      </c>
      <c r="K39" s="105">
        <f>K40+K47+K58+K60</f>
        <v>134</v>
      </c>
      <c r="L39" s="88">
        <f t="shared" si="2"/>
        <v>30.804597701149426</v>
      </c>
      <c r="M39" s="94"/>
      <c r="N39" s="105">
        <f>N40+N47+N58+N60</f>
        <v>100</v>
      </c>
      <c r="O39" s="88">
        <f t="shared" si="3"/>
        <v>22.988505747126435</v>
      </c>
      <c r="P39" s="101"/>
      <c r="Q39" s="105">
        <f>Q40+Q47+Q58+Q60</f>
        <v>11</v>
      </c>
      <c r="R39" s="88">
        <f t="shared" si="4"/>
        <v>2.5287356321839081</v>
      </c>
      <c r="S39" s="101"/>
    </row>
    <row r="40" spans="1:19" ht="13.4" customHeight="1">
      <c r="A40" s="81" t="s">
        <v>175</v>
      </c>
      <c r="B40" s="103">
        <f t="shared" si="5"/>
        <v>107</v>
      </c>
      <c r="C40" s="104">
        <f t="shared" si="6"/>
        <v>5.4843669912865201</v>
      </c>
      <c r="E40" s="105">
        <f>SUM(E41:E45)</f>
        <v>35</v>
      </c>
      <c r="F40" s="88">
        <f t="shared" si="0"/>
        <v>32.710280373831772</v>
      </c>
      <c r="H40" s="105">
        <f>SUM(H41:H45)</f>
        <v>10</v>
      </c>
      <c r="I40" s="88">
        <f t="shared" si="1"/>
        <v>9.3457943925233646</v>
      </c>
      <c r="K40" s="105">
        <f>SUM(K41:K45)</f>
        <v>21</v>
      </c>
      <c r="L40" s="88">
        <f t="shared" si="2"/>
        <v>19.626168224299064</v>
      </c>
      <c r="M40" s="94"/>
      <c r="N40" s="105">
        <f>SUM(N41:N45)</f>
        <v>40</v>
      </c>
      <c r="O40" s="88">
        <f t="shared" si="3"/>
        <v>37.383177570093459</v>
      </c>
      <c r="P40" s="101"/>
      <c r="Q40" s="105">
        <f>SUM(Q41:Q45)</f>
        <v>1</v>
      </c>
      <c r="R40" s="88">
        <f t="shared" si="4"/>
        <v>0.93457943925233633</v>
      </c>
      <c r="S40" s="101"/>
    </row>
    <row r="41" spans="1:19" ht="13.4" customHeight="1">
      <c r="A41" s="33" t="s">
        <v>1043</v>
      </c>
      <c r="B41" s="103">
        <f t="shared" si="5"/>
        <v>1</v>
      </c>
      <c r="C41" s="104">
        <f t="shared" si="6"/>
        <v>5.1255766273705788E-2</v>
      </c>
      <c r="E41" s="848">
        <v>1</v>
      </c>
      <c r="F41" s="88">
        <f t="shared" si="0"/>
        <v>100</v>
      </c>
      <c r="G41" s="848"/>
      <c r="H41" s="848">
        <v>0</v>
      </c>
      <c r="I41" s="88">
        <f t="shared" si="1"/>
        <v>0</v>
      </c>
      <c r="J41" s="848"/>
      <c r="K41" s="848">
        <v>0</v>
      </c>
      <c r="L41" s="88">
        <f t="shared" si="2"/>
        <v>0</v>
      </c>
      <c r="M41" s="848"/>
      <c r="N41" s="848">
        <v>0</v>
      </c>
      <c r="O41" s="88">
        <f t="shared" si="3"/>
        <v>0</v>
      </c>
      <c r="P41" s="848"/>
      <c r="Q41" s="848">
        <v>0</v>
      </c>
      <c r="R41" s="88">
        <f t="shared" si="4"/>
        <v>0</v>
      </c>
      <c r="S41" s="848"/>
    </row>
    <row r="42" spans="1:19" ht="13.4" customHeight="1">
      <c r="A42" s="81" t="s">
        <v>176</v>
      </c>
      <c r="B42" s="103">
        <f>IF($A42&lt;&gt;"",E42+H42+K42+N42+Q42,"")</f>
        <v>48</v>
      </c>
      <c r="C42" s="104">
        <f>IF(A42&lt;&gt;0,B42/$B$11*100,"")</f>
        <v>2.4602767811378783</v>
      </c>
      <c r="E42" s="848">
        <v>8</v>
      </c>
      <c r="F42" s="88">
        <f t="shared" si="0"/>
        <v>16.666666666666664</v>
      </c>
      <c r="G42" s="848"/>
      <c r="H42" s="848">
        <v>6</v>
      </c>
      <c r="I42" s="88">
        <f t="shared" si="1"/>
        <v>12.5</v>
      </c>
      <c r="J42" s="848"/>
      <c r="K42" s="848">
        <v>13</v>
      </c>
      <c r="L42" s="88">
        <f t="shared" si="2"/>
        <v>27.083333333333332</v>
      </c>
      <c r="M42" s="848"/>
      <c r="N42" s="848">
        <v>20</v>
      </c>
      <c r="O42" s="88">
        <f t="shared" si="3"/>
        <v>41.666666666666671</v>
      </c>
      <c r="P42" s="848"/>
      <c r="Q42" s="848">
        <v>1</v>
      </c>
      <c r="R42" s="88">
        <f t="shared" si="4"/>
        <v>2.083333333333333</v>
      </c>
      <c r="S42" s="848"/>
    </row>
    <row r="43" spans="1:19" ht="13.4" customHeight="1">
      <c r="A43" s="81" t="s">
        <v>177</v>
      </c>
      <c r="B43" s="103">
        <f t="shared" si="5"/>
        <v>26</v>
      </c>
      <c r="C43" s="104">
        <f t="shared" si="6"/>
        <v>1.3326499231163504</v>
      </c>
      <c r="E43" s="848">
        <v>10</v>
      </c>
      <c r="F43" s="88">
        <f t="shared" si="0"/>
        <v>38.461538461538467</v>
      </c>
      <c r="G43" s="848"/>
      <c r="H43" s="848">
        <v>1</v>
      </c>
      <c r="I43" s="88">
        <f t="shared" si="1"/>
        <v>3.8461538461538463</v>
      </c>
      <c r="J43" s="848"/>
      <c r="K43" s="848">
        <v>2</v>
      </c>
      <c r="L43" s="88">
        <f t="shared" si="2"/>
        <v>7.6923076923076925</v>
      </c>
      <c r="M43" s="848"/>
      <c r="N43" s="848">
        <v>13</v>
      </c>
      <c r="O43" s="88">
        <f t="shared" si="3"/>
        <v>50</v>
      </c>
      <c r="P43" s="848"/>
      <c r="Q43" s="848">
        <v>0</v>
      </c>
      <c r="R43" s="88">
        <f t="shared" si="4"/>
        <v>0</v>
      </c>
      <c r="S43" s="848"/>
    </row>
    <row r="44" spans="1:19" ht="13.4" customHeight="1">
      <c r="A44" s="81" t="s">
        <v>178</v>
      </c>
      <c r="B44" s="103">
        <f t="shared" si="5"/>
        <v>20</v>
      </c>
      <c r="C44" s="104">
        <f t="shared" si="6"/>
        <v>1.0251153254741157</v>
      </c>
      <c r="E44" s="848">
        <v>9</v>
      </c>
      <c r="F44" s="88">
        <f t="shared" si="0"/>
        <v>45</v>
      </c>
      <c r="G44" s="848"/>
      <c r="H44" s="848">
        <v>3</v>
      </c>
      <c r="I44" s="88">
        <f t="shared" si="1"/>
        <v>15</v>
      </c>
      <c r="J44" s="848"/>
      <c r="K44" s="848">
        <v>3</v>
      </c>
      <c r="L44" s="88">
        <f t="shared" si="2"/>
        <v>15</v>
      </c>
      <c r="M44" s="848"/>
      <c r="N44" s="848">
        <v>5</v>
      </c>
      <c r="O44" s="88">
        <f t="shared" si="3"/>
        <v>25</v>
      </c>
      <c r="P44" s="848"/>
      <c r="Q44" s="848">
        <v>0</v>
      </c>
      <c r="R44" s="88">
        <f t="shared" si="4"/>
        <v>0</v>
      </c>
      <c r="S44" s="848"/>
    </row>
    <row r="45" spans="1:19" ht="12" customHeight="1">
      <c r="A45" s="81" t="s">
        <v>179</v>
      </c>
      <c r="B45" s="103">
        <f t="shared" si="5"/>
        <v>12</v>
      </c>
      <c r="C45" s="104">
        <f t="shared" si="6"/>
        <v>0.61506919528446957</v>
      </c>
      <c r="E45" s="848">
        <v>7</v>
      </c>
      <c r="F45" s="88">
        <f t="shared" si="0"/>
        <v>58.333333333333336</v>
      </c>
      <c r="G45" s="848"/>
      <c r="H45" s="848">
        <v>0</v>
      </c>
      <c r="I45" s="88">
        <f t="shared" si="1"/>
        <v>0</v>
      </c>
      <c r="J45" s="848"/>
      <c r="K45" s="848">
        <v>3</v>
      </c>
      <c r="L45" s="88">
        <f t="shared" si="2"/>
        <v>25</v>
      </c>
      <c r="M45" s="848"/>
      <c r="N45" s="848">
        <v>2</v>
      </c>
      <c r="O45" s="88">
        <f t="shared" si="3"/>
        <v>16.666666666666664</v>
      </c>
      <c r="P45" s="848"/>
      <c r="Q45" s="848">
        <v>0</v>
      </c>
      <c r="R45" s="88">
        <f t="shared" si="4"/>
        <v>0</v>
      </c>
      <c r="S45" s="848"/>
    </row>
    <row r="46" spans="1:19" ht="11.25" customHeight="1">
      <c r="B46" s="103" t="str">
        <f t="shared" si="5"/>
        <v/>
      </c>
      <c r="C46" s="104" t="str">
        <f t="shared" si="6"/>
        <v/>
      </c>
      <c r="F46" s="88" t="str">
        <f t="shared" si="0"/>
        <v/>
      </c>
      <c r="I46" s="88" t="str">
        <f t="shared" si="1"/>
        <v/>
      </c>
      <c r="L46" s="88" t="str">
        <f t="shared" si="2"/>
        <v/>
      </c>
      <c r="M46" s="94"/>
      <c r="O46" s="88" t="str">
        <f t="shared" si="3"/>
        <v/>
      </c>
      <c r="P46" s="101"/>
      <c r="Q46" s="105"/>
      <c r="R46" s="88" t="str">
        <f t="shared" si="4"/>
        <v/>
      </c>
      <c r="S46" s="101"/>
    </row>
    <row r="47" spans="1:19" ht="13.4" customHeight="1">
      <c r="A47" s="81" t="s">
        <v>180</v>
      </c>
      <c r="B47" s="103">
        <f t="shared" si="5"/>
        <v>189</v>
      </c>
      <c r="C47" s="104">
        <f t="shared" si="6"/>
        <v>9.687339825730394</v>
      </c>
      <c r="E47" s="105">
        <f>SUM(E48:E56)</f>
        <v>68</v>
      </c>
      <c r="F47" s="88">
        <f t="shared" si="0"/>
        <v>35.978835978835974</v>
      </c>
      <c r="H47" s="105">
        <f>SUM(H48:H56)</f>
        <v>12</v>
      </c>
      <c r="I47" s="88">
        <f t="shared" si="1"/>
        <v>6.3492063492063489</v>
      </c>
      <c r="K47" s="105">
        <f>SUM(K48:K56)</f>
        <v>71</v>
      </c>
      <c r="L47" s="88">
        <f t="shared" si="2"/>
        <v>37.566137566137563</v>
      </c>
      <c r="M47" s="94"/>
      <c r="N47" s="105">
        <f>SUM(N48:N56)</f>
        <v>36</v>
      </c>
      <c r="O47" s="88">
        <f t="shared" si="3"/>
        <v>19.047619047619047</v>
      </c>
      <c r="P47" s="101"/>
      <c r="Q47" s="105">
        <f>SUM(Q48:Q56)</f>
        <v>2</v>
      </c>
      <c r="R47" s="88">
        <f t="shared" si="4"/>
        <v>1.0582010582010581</v>
      </c>
      <c r="S47" s="101"/>
    </row>
    <row r="48" spans="1:19" ht="13.4" customHeight="1">
      <c r="A48" s="33" t="s">
        <v>1543</v>
      </c>
      <c r="B48" s="103">
        <f t="shared" si="5"/>
        <v>1</v>
      </c>
      <c r="C48" s="104">
        <f t="shared" si="6"/>
        <v>5.1255766273705788E-2</v>
      </c>
      <c r="E48" s="848">
        <v>1</v>
      </c>
      <c r="F48" s="88">
        <f t="shared" si="0"/>
        <v>100</v>
      </c>
      <c r="G48" s="848"/>
      <c r="H48" s="848">
        <v>0</v>
      </c>
      <c r="I48" s="88">
        <f t="shared" si="1"/>
        <v>0</v>
      </c>
      <c r="J48" s="848"/>
      <c r="K48" s="848">
        <v>0</v>
      </c>
      <c r="L48" s="88">
        <f t="shared" si="2"/>
        <v>0</v>
      </c>
      <c r="M48" s="848"/>
      <c r="N48" s="848">
        <v>0</v>
      </c>
      <c r="O48" s="88">
        <f t="shared" si="3"/>
        <v>0</v>
      </c>
      <c r="P48" s="848"/>
      <c r="Q48" s="848">
        <v>0</v>
      </c>
      <c r="R48" s="88">
        <f t="shared" si="4"/>
        <v>0</v>
      </c>
      <c r="S48" s="848"/>
    </row>
    <row r="49" spans="1:19" ht="13.4" customHeight="1">
      <c r="A49" s="81" t="s">
        <v>182</v>
      </c>
      <c r="B49" s="103">
        <f>IF($A49&lt;&gt;"",E49+H49+K49+N49+Q49,"")</f>
        <v>32</v>
      </c>
      <c r="C49" s="104">
        <f>IF(A49&lt;&gt;0,B49/$B$11*100,"")</f>
        <v>1.6401845207585852</v>
      </c>
      <c r="E49" s="848">
        <v>5</v>
      </c>
      <c r="F49" s="88">
        <f t="shared" si="0"/>
        <v>15.625</v>
      </c>
      <c r="G49" s="848"/>
      <c r="H49" s="848">
        <v>3</v>
      </c>
      <c r="I49" s="88">
        <f t="shared" si="1"/>
        <v>9.375</v>
      </c>
      <c r="J49" s="848"/>
      <c r="K49" s="848">
        <v>10</v>
      </c>
      <c r="L49" s="88">
        <f t="shared" si="2"/>
        <v>31.25</v>
      </c>
      <c r="M49" s="848"/>
      <c r="N49" s="848">
        <v>14</v>
      </c>
      <c r="O49" s="88">
        <f t="shared" si="3"/>
        <v>43.75</v>
      </c>
      <c r="P49" s="848"/>
      <c r="Q49" s="848">
        <v>0</v>
      </c>
      <c r="R49" s="88">
        <f t="shared" si="4"/>
        <v>0</v>
      </c>
      <c r="S49" s="848"/>
    </row>
    <row r="50" spans="1:19" ht="13.4" customHeight="1">
      <c r="A50" s="81" t="s">
        <v>395</v>
      </c>
      <c r="B50" s="103">
        <f>IF($A50&lt;&gt;"",E50+H50+K50+N50+Q50,"")</f>
        <v>17</v>
      </c>
      <c r="C50" s="104">
        <f>IF(A50&lt;&gt;0,B50/$B$11*100,"")</f>
        <v>0.87134802665299849</v>
      </c>
      <c r="E50" s="848">
        <v>12</v>
      </c>
      <c r="F50" s="88">
        <f t="shared" si="0"/>
        <v>70.588235294117652</v>
      </c>
      <c r="G50" s="848"/>
      <c r="H50" s="848">
        <v>1</v>
      </c>
      <c r="I50" s="88">
        <f t="shared" si="1"/>
        <v>5.8823529411764701</v>
      </c>
      <c r="J50" s="848"/>
      <c r="K50" s="848">
        <v>3</v>
      </c>
      <c r="L50" s="88">
        <f t="shared" si="2"/>
        <v>17.647058823529413</v>
      </c>
      <c r="M50" s="848"/>
      <c r="N50" s="848">
        <v>1</v>
      </c>
      <c r="O50" s="88">
        <f t="shared" si="3"/>
        <v>5.8823529411764701</v>
      </c>
      <c r="P50" s="848"/>
      <c r="Q50" s="848">
        <v>0</v>
      </c>
      <c r="R50" s="88">
        <f t="shared" si="4"/>
        <v>0</v>
      </c>
      <c r="S50" s="848"/>
    </row>
    <row r="51" spans="1:19" ht="13.4" customHeight="1">
      <c r="A51" s="81" t="s">
        <v>181</v>
      </c>
      <c r="B51" s="103">
        <f>IF($A51&lt;&gt;"",E51+H51+K51+N51+Q51,"")</f>
        <v>25</v>
      </c>
      <c r="C51" s="104">
        <f>IF(A51&lt;&gt;0,B51/$B$11*100,"")</f>
        <v>1.2813941568426448</v>
      </c>
      <c r="E51" s="848">
        <v>10</v>
      </c>
      <c r="F51" s="88">
        <f t="shared" si="0"/>
        <v>40</v>
      </c>
      <c r="G51" s="848"/>
      <c r="H51" s="848">
        <v>1</v>
      </c>
      <c r="I51" s="88">
        <f t="shared" si="1"/>
        <v>4</v>
      </c>
      <c r="J51" s="848"/>
      <c r="K51" s="848">
        <v>14</v>
      </c>
      <c r="L51" s="88">
        <f t="shared" si="2"/>
        <v>56.000000000000007</v>
      </c>
      <c r="M51" s="848"/>
      <c r="N51" s="848">
        <v>0</v>
      </c>
      <c r="O51" s="88">
        <f t="shared" si="3"/>
        <v>0</v>
      </c>
      <c r="P51" s="848"/>
      <c r="Q51" s="848">
        <v>0</v>
      </c>
      <c r="R51" s="88">
        <f t="shared" si="4"/>
        <v>0</v>
      </c>
      <c r="S51" s="848"/>
    </row>
    <row r="52" spans="1:19" ht="13.4" customHeight="1">
      <c r="A52" s="81" t="s">
        <v>183</v>
      </c>
      <c r="B52" s="103">
        <f t="shared" si="5"/>
        <v>22</v>
      </c>
      <c r="C52" s="104">
        <f t="shared" si="6"/>
        <v>1.1276268580215274</v>
      </c>
      <c r="E52" s="848">
        <v>8</v>
      </c>
      <c r="F52" s="88">
        <f t="shared" si="0"/>
        <v>36.363636363636367</v>
      </c>
      <c r="G52" s="848"/>
      <c r="H52" s="848">
        <v>2</v>
      </c>
      <c r="I52" s="88">
        <f t="shared" si="1"/>
        <v>9.0909090909090917</v>
      </c>
      <c r="J52" s="848"/>
      <c r="K52" s="848">
        <v>9</v>
      </c>
      <c r="L52" s="88">
        <f t="shared" si="2"/>
        <v>40.909090909090914</v>
      </c>
      <c r="M52" s="848"/>
      <c r="N52" s="848">
        <v>3</v>
      </c>
      <c r="O52" s="88">
        <f t="shared" si="3"/>
        <v>13.636363636363635</v>
      </c>
      <c r="P52" s="848"/>
      <c r="Q52" s="848">
        <v>0</v>
      </c>
      <c r="R52" s="88">
        <f t="shared" si="4"/>
        <v>0</v>
      </c>
      <c r="S52" s="848"/>
    </row>
    <row r="53" spans="1:19" ht="13.4" customHeight="1">
      <c r="A53" s="81" t="s">
        <v>396</v>
      </c>
      <c r="B53" s="103">
        <f t="shared" si="5"/>
        <v>25</v>
      </c>
      <c r="C53" s="104">
        <f t="shared" si="6"/>
        <v>1.2813941568426448</v>
      </c>
      <c r="E53" s="848">
        <v>11</v>
      </c>
      <c r="F53" s="88">
        <f t="shared" si="0"/>
        <v>44</v>
      </c>
      <c r="G53" s="848"/>
      <c r="H53" s="848">
        <v>3</v>
      </c>
      <c r="I53" s="88">
        <f t="shared" si="1"/>
        <v>12</v>
      </c>
      <c r="J53" s="848"/>
      <c r="K53" s="848">
        <v>6</v>
      </c>
      <c r="L53" s="88">
        <f t="shared" si="2"/>
        <v>24</v>
      </c>
      <c r="M53" s="848"/>
      <c r="N53" s="848">
        <v>5</v>
      </c>
      <c r="O53" s="88">
        <f t="shared" si="3"/>
        <v>20</v>
      </c>
      <c r="P53" s="848"/>
      <c r="Q53" s="848">
        <v>0</v>
      </c>
      <c r="R53" s="88">
        <f t="shared" si="4"/>
        <v>0</v>
      </c>
      <c r="S53" s="848"/>
    </row>
    <row r="54" spans="1:19" ht="13.4" customHeight="1">
      <c r="A54" s="81" t="s">
        <v>187</v>
      </c>
      <c r="B54" s="103">
        <f t="shared" si="5"/>
        <v>14</v>
      </c>
      <c r="C54" s="104">
        <f t="shared" si="6"/>
        <v>0.71758072783188109</v>
      </c>
      <c r="E54" s="848">
        <v>5</v>
      </c>
      <c r="F54" s="88">
        <f t="shared" si="0"/>
        <v>35.714285714285715</v>
      </c>
      <c r="G54" s="848"/>
      <c r="H54" s="848">
        <v>0</v>
      </c>
      <c r="I54" s="88">
        <f t="shared" si="1"/>
        <v>0</v>
      </c>
      <c r="J54" s="848"/>
      <c r="K54" s="848">
        <v>8</v>
      </c>
      <c r="L54" s="88">
        <f t="shared" si="2"/>
        <v>57.142857142857139</v>
      </c>
      <c r="M54" s="848"/>
      <c r="N54" s="848">
        <v>1</v>
      </c>
      <c r="O54" s="88">
        <f t="shared" si="3"/>
        <v>7.1428571428571423</v>
      </c>
      <c r="P54" s="848"/>
      <c r="Q54" s="848">
        <v>0</v>
      </c>
      <c r="R54" s="88">
        <f t="shared" si="4"/>
        <v>0</v>
      </c>
      <c r="S54" s="848"/>
    </row>
    <row r="55" spans="1:19" ht="13.4" customHeight="1">
      <c r="A55" s="81" t="s">
        <v>186</v>
      </c>
      <c r="B55" s="103">
        <f t="shared" si="5"/>
        <v>35</v>
      </c>
      <c r="C55" s="104">
        <f t="shared" si="6"/>
        <v>1.7939518195797026</v>
      </c>
      <c r="E55" s="848">
        <v>8</v>
      </c>
      <c r="F55" s="88">
        <f t="shared" si="0"/>
        <v>22.857142857142858</v>
      </c>
      <c r="G55" s="848"/>
      <c r="H55" s="848">
        <v>2</v>
      </c>
      <c r="I55" s="88">
        <f t="shared" si="1"/>
        <v>5.7142857142857144</v>
      </c>
      <c r="J55" s="848"/>
      <c r="K55" s="848">
        <v>16</v>
      </c>
      <c r="L55" s="88">
        <f t="shared" si="2"/>
        <v>45.714285714285715</v>
      </c>
      <c r="M55" s="848"/>
      <c r="N55" s="848">
        <v>7</v>
      </c>
      <c r="O55" s="88">
        <f t="shared" si="3"/>
        <v>20</v>
      </c>
      <c r="P55" s="848"/>
      <c r="Q55" s="848">
        <v>2</v>
      </c>
      <c r="R55" s="88">
        <f t="shared" si="4"/>
        <v>5.7142857142857144</v>
      </c>
      <c r="S55" s="848"/>
    </row>
    <row r="56" spans="1:19" ht="12" customHeight="1">
      <c r="A56" s="81" t="s">
        <v>185</v>
      </c>
      <c r="B56" s="103">
        <f t="shared" si="5"/>
        <v>18</v>
      </c>
      <c r="C56" s="104">
        <f t="shared" si="6"/>
        <v>0.92260379292670425</v>
      </c>
      <c r="E56" s="848">
        <v>8</v>
      </c>
      <c r="F56" s="88">
        <f t="shared" si="0"/>
        <v>44.444444444444443</v>
      </c>
      <c r="G56" s="848"/>
      <c r="H56" s="848">
        <v>0</v>
      </c>
      <c r="I56" s="88">
        <f t="shared" si="1"/>
        <v>0</v>
      </c>
      <c r="J56" s="848"/>
      <c r="K56" s="848">
        <v>5</v>
      </c>
      <c r="L56" s="88">
        <f t="shared" si="2"/>
        <v>27.777777777777779</v>
      </c>
      <c r="M56" s="848"/>
      <c r="N56" s="848">
        <v>5</v>
      </c>
      <c r="O56" s="88">
        <f t="shared" si="3"/>
        <v>27.777777777777779</v>
      </c>
      <c r="P56" s="848"/>
      <c r="Q56" s="848">
        <v>0</v>
      </c>
      <c r="R56" s="88">
        <f t="shared" si="4"/>
        <v>0</v>
      </c>
      <c r="S56" s="848"/>
    </row>
    <row r="57" spans="1:19" ht="10" customHeight="1">
      <c r="B57" s="103" t="str">
        <f t="shared" si="5"/>
        <v/>
      </c>
      <c r="C57" s="104" t="str">
        <f t="shared" si="6"/>
        <v/>
      </c>
      <c r="E57" s="848"/>
      <c r="F57" s="88" t="str">
        <f t="shared" si="0"/>
        <v/>
      </c>
      <c r="G57" s="848"/>
      <c r="H57" s="848"/>
      <c r="I57" s="88" t="str">
        <f t="shared" si="1"/>
        <v/>
      </c>
      <c r="J57" s="848"/>
      <c r="K57" s="848"/>
      <c r="L57" s="88" t="str">
        <f t="shared" si="2"/>
        <v/>
      </c>
      <c r="M57" s="848"/>
      <c r="N57" s="848"/>
      <c r="O57" s="88" t="str">
        <f t="shared" si="3"/>
        <v/>
      </c>
      <c r="P57" s="848"/>
      <c r="Q57" s="848"/>
      <c r="R57" s="88" t="str">
        <f t="shared" si="4"/>
        <v/>
      </c>
      <c r="S57" s="848"/>
    </row>
    <row r="58" spans="1:19" ht="12" customHeight="1">
      <c r="A58" s="81" t="s">
        <v>189</v>
      </c>
      <c r="B58" s="103">
        <f t="shared" si="5"/>
        <v>56</v>
      </c>
      <c r="C58" s="104">
        <f t="shared" si="6"/>
        <v>2.8703229113275244</v>
      </c>
      <c r="E58" s="848">
        <v>8</v>
      </c>
      <c r="F58" s="88">
        <f t="shared" si="0"/>
        <v>14.285714285714285</v>
      </c>
      <c r="G58" s="848"/>
      <c r="H58" s="848">
        <v>2</v>
      </c>
      <c r="I58" s="88">
        <f t="shared" si="1"/>
        <v>3.5714285714285712</v>
      </c>
      <c r="J58" s="848"/>
      <c r="K58" s="848">
        <v>20</v>
      </c>
      <c r="L58" s="88">
        <f t="shared" si="2"/>
        <v>35.714285714285715</v>
      </c>
      <c r="M58" s="848"/>
      <c r="N58" s="848">
        <v>18</v>
      </c>
      <c r="O58" s="88">
        <f t="shared" si="3"/>
        <v>32.142857142857146</v>
      </c>
      <c r="P58" s="848"/>
      <c r="Q58" s="848">
        <v>8</v>
      </c>
      <c r="R58" s="88">
        <f t="shared" si="4"/>
        <v>14.285714285714285</v>
      </c>
      <c r="S58" s="848"/>
    </row>
    <row r="59" spans="1:19" ht="10" customHeight="1">
      <c r="B59" s="103" t="str">
        <f t="shared" si="5"/>
        <v/>
      </c>
      <c r="C59" s="104" t="str">
        <f t="shared" si="6"/>
        <v/>
      </c>
      <c r="F59" s="88" t="str">
        <f t="shared" si="0"/>
        <v/>
      </c>
      <c r="I59" s="88" t="str">
        <f t="shared" si="1"/>
        <v/>
      </c>
      <c r="L59" s="88" t="str">
        <f t="shared" si="2"/>
        <v/>
      </c>
      <c r="M59" s="94"/>
      <c r="O59" s="88" t="str">
        <f t="shared" si="3"/>
        <v/>
      </c>
      <c r="P59" s="101"/>
      <c r="Q59" s="105"/>
      <c r="R59" s="88" t="str">
        <f t="shared" si="4"/>
        <v/>
      </c>
      <c r="S59" s="101"/>
    </row>
    <row r="60" spans="1:19" ht="13.4" customHeight="1">
      <c r="A60" s="81" t="s">
        <v>190</v>
      </c>
      <c r="B60" s="103">
        <f t="shared" si="5"/>
        <v>83</v>
      </c>
      <c r="C60" s="104">
        <f t="shared" si="6"/>
        <v>4.2542286007175809</v>
      </c>
      <c r="E60" s="105">
        <f>SUM(E61:E66)</f>
        <v>49</v>
      </c>
      <c r="F60" s="88">
        <f t="shared" si="0"/>
        <v>59.036144578313255</v>
      </c>
      <c r="H60" s="105">
        <f>SUM(H61:H66)</f>
        <v>6</v>
      </c>
      <c r="I60" s="88">
        <f t="shared" si="1"/>
        <v>7.2289156626506017</v>
      </c>
      <c r="K60" s="105">
        <f>SUM(K61:K66)</f>
        <v>22</v>
      </c>
      <c r="L60" s="88">
        <f t="shared" si="2"/>
        <v>26.506024096385545</v>
      </c>
      <c r="M60" s="94"/>
      <c r="N60" s="105">
        <f>SUM(N61:N66)</f>
        <v>6</v>
      </c>
      <c r="O60" s="88">
        <f t="shared" si="3"/>
        <v>7.2289156626506017</v>
      </c>
      <c r="P60" s="101"/>
      <c r="Q60" s="105">
        <f>SUM(Q61:Q66)</f>
        <v>0</v>
      </c>
      <c r="R60" s="88">
        <f t="shared" si="4"/>
        <v>0</v>
      </c>
      <c r="S60" s="101"/>
    </row>
    <row r="61" spans="1:19" ht="13.4" customHeight="1">
      <c r="A61" s="33" t="s">
        <v>943</v>
      </c>
      <c r="B61" s="103">
        <f t="shared" si="5"/>
        <v>2</v>
      </c>
      <c r="C61" s="104">
        <f t="shared" si="6"/>
        <v>0.10251153254741158</v>
      </c>
      <c r="E61" s="848">
        <v>2</v>
      </c>
      <c r="F61" s="88">
        <f t="shared" si="0"/>
        <v>100</v>
      </c>
      <c r="G61" s="848"/>
      <c r="H61" s="848">
        <v>0</v>
      </c>
      <c r="I61" s="88">
        <f t="shared" si="1"/>
        <v>0</v>
      </c>
      <c r="J61" s="848"/>
      <c r="K61" s="848">
        <v>0</v>
      </c>
      <c r="L61" s="88">
        <f t="shared" si="2"/>
        <v>0</v>
      </c>
      <c r="M61" s="848"/>
      <c r="N61" s="848">
        <v>0</v>
      </c>
      <c r="O61" s="88">
        <f t="shared" si="3"/>
        <v>0</v>
      </c>
      <c r="P61" s="848"/>
      <c r="Q61" s="848">
        <v>0</v>
      </c>
      <c r="R61" s="88">
        <f t="shared" si="4"/>
        <v>0</v>
      </c>
      <c r="S61" s="848"/>
    </row>
    <row r="62" spans="1:19" ht="13.4" customHeight="1">
      <c r="A62" s="81" t="s">
        <v>191</v>
      </c>
      <c r="B62" s="103">
        <f>IF($A62&lt;&gt;"",E62+H62+K62+N62+Q62,"")</f>
        <v>12</v>
      </c>
      <c r="C62" s="104">
        <f>IF(A62&lt;&gt;0,B62/$B$11*100,"")</f>
        <v>0.61506919528446957</v>
      </c>
      <c r="E62" s="848">
        <v>3</v>
      </c>
      <c r="F62" s="88">
        <f t="shared" si="0"/>
        <v>25</v>
      </c>
      <c r="G62" s="848"/>
      <c r="H62" s="848">
        <v>2</v>
      </c>
      <c r="I62" s="88">
        <f t="shared" si="1"/>
        <v>16.666666666666664</v>
      </c>
      <c r="J62" s="848"/>
      <c r="K62" s="848">
        <v>4</v>
      </c>
      <c r="L62" s="88">
        <f t="shared" si="2"/>
        <v>33.333333333333329</v>
      </c>
      <c r="M62" s="848"/>
      <c r="N62" s="848">
        <v>3</v>
      </c>
      <c r="O62" s="88">
        <f t="shared" si="3"/>
        <v>25</v>
      </c>
      <c r="P62" s="848"/>
      <c r="Q62" s="848">
        <v>0</v>
      </c>
      <c r="R62" s="88">
        <f t="shared" si="4"/>
        <v>0</v>
      </c>
      <c r="S62" s="848"/>
    </row>
    <row r="63" spans="1:19" ht="13.4" customHeight="1">
      <c r="A63" s="81" t="s">
        <v>192</v>
      </c>
      <c r="B63" s="103">
        <f t="shared" si="5"/>
        <v>20</v>
      </c>
      <c r="C63" s="104">
        <f t="shared" si="6"/>
        <v>1.0251153254741157</v>
      </c>
      <c r="E63" s="848">
        <v>10</v>
      </c>
      <c r="F63" s="88">
        <f t="shared" si="0"/>
        <v>50</v>
      </c>
      <c r="G63" s="848"/>
      <c r="H63" s="848">
        <v>2</v>
      </c>
      <c r="I63" s="88">
        <f t="shared" si="1"/>
        <v>10</v>
      </c>
      <c r="J63" s="848"/>
      <c r="K63" s="848">
        <v>7</v>
      </c>
      <c r="L63" s="88">
        <f t="shared" si="2"/>
        <v>35</v>
      </c>
      <c r="M63" s="848"/>
      <c r="N63" s="848">
        <v>1</v>
      </c>
      <c r="O63" s="88">
        <f t="shared" si="3"/>
        <v>5</v>
      </c>
      <c r="P63" s="848"/>
      <c r="Q63" s="848">
        <v>0</v>
      </c>
      <c r="R63" s="88">
        <f t="shared" si="4"/>
        <v>0</v>
      </c>
      <c r="S63" s="848"/>
    </row>
    <row r="64" spans="1:19" ht="13.4" customHeight="1">
      <c r="A64" s="81" t="s">
        <v>193</v>
      </c>
      <c r="B64" s="103">
        <f t="shared" si="5"/>
        <v>23</v>
      </c>
      <c r="C64" s="104">
        <f t="shared" si="6"/>
        <v>1.1788826242952333</v>
      </c>
      <c r="E64" s="848">
        <v>14</v>
      </c>
      <c r="F64" s="88">
        <f t="shared" si="0"/>
        <v>60.869565217391312</v>
      </c>
      <c r="G64" s="848"/>
      <c r="H64" s="848">
        <v>2</v>
      </c>
      <c r="I64" s="88">
        <f t="shared" si="1"/>
        <v>8.695652173913043</v>
      </c>
      <c r="J64" s="848"/>
      <c r="K64" s="848">
        <v>6</v>
      </c>
      <c r="L64" s="88">
        <f t="shared" si="2"/>
        <v>26.086956521739129</v>
      </c>
      <c r="M64" s="848"/>
      <c r="N64" s="848">
        <v>1</v>
      </c>
      <c r="O64" s="88">
        <f t="shared" si="3"/>
        <v>4.3478260869565215</v>
      </c>
      <c r="P64" s="848"/>
      <c r="Q64" s="848">
        <v>0</v>
      </c>
      <c r="R64" s="88">
        <f t="shared" si="4"/>
        <v>0</v>
      </c>
      <c r="S64" s="848"/>
    </row>
    <row r="65" spans="1:19" ht="13.4" customHeight="1">
      <c r="A65" s="90" t="s">
        <v>2031</v>
      </c>
      <c r="B65" s="103">
        <f t="shared" si="5"/>
        <v>9</v>
      </c>
      <c r="C65" s="104">
        <f t="shared" si="6"/>
        <v>0.46130189646335212</v>
      </c>
      <c r="E65" s="848">
        <v>8</v>
      </c>
      <c r="F65" s="88">
        <f t="shared" si="0"/>
        <v>88.888888888888886</v>
      </c>
      <c r="G65" s="848"/>
      <c r="H65" s="848">
        <v>0</v>
      </c>
      <c r="I65" s="88">
        <f t="shared" si="1"/>
        <v>0</v>
      </c>
      <c r="J65" s="848"/>
      <c r="K65" s="848">
        <v>1</v>
      </c>
      <c r="L65" s="88">
        <f t="shared" si="2"/>
        <v>11.111111111111111</v>
      </c>
      <c r="M65" s="848"/>
      <c r="N65" s="848">
        <v>0</v>
      </c>
      <c r="O65" s="88">
        <f t="shared" si="3"/>
        <v>0</v>
      </c>
      <c r="P65" s="848"/>
      <c r="Q65" s="848">
        <v>0</v>
      </c>
      <c r="R65" s="88">
        <f t="shared" si="4"/>
        <v>0</v>
      </c>
      <c r="S65" s="848"/>
    </row>
    <row r="66" spans="1:19" ht="12" customHeight="1">
      <c r="A66" s="81" t="s">
        <v>194</v>
      </c>
      <c r="B66" s="103">
        <f t="shared" si="5"/>
        <v>17</v>
      </c>
      <c r="C66" s="104">
        <f t="shared" si="6"/>
        <v>0.87134802665299849</v>
      </c>
      <c r="E66" s="848">
        <v>12</v>
      </c>
      <c r="F66" s="88">
        <f t="shared" si="0"/>
        <v>70.588235294117652</v>
      </c>
      <c r="G66" s="848"/>
      <c r="H66" s="848">
        <v>0</v>
      </c>
      <c r="I66" s="88">
        <f t="shared" si="1"/>
        <v>0</v>
      </c>
      <c r="J66" s="848"/>
      <c r="K66" s="848">
        <v>4</v>
      </c>
      <c r="L66" s="88">
        <f t="shared" si="2"/>
        <v>23.52941176470588</v>
      </c>
      <c r="M66" s="848"/>
      <c r="N66" s="848">
        <v>1</v>
      </c>
      <c r="O66" s="88">
        <f t="shared" si="3"/>
        <v>5.8823529411764701</v>
      </c>
      <c r="P66" s="848"/>
      <c r="Q66" s="848">
        <v>0</v>
      </c>
      <c r="R66" s="88">
        <f t="shared" si="4"/>
        <v>0</v>
      </c>
      <c r="S66" s="848"/>
    </row>
    <row r="67" spans="1:19" ht="10" customHeight="1">
      <c r="B67" s="103" t="str">
        <f t="shared" si="5"/>
        <v/>
      </c>
      <c r="C67" s="104" t="str">
        <f t="shared" si="6"/>
        <v/>
      </c>
      <c r="F67" s="88" t="str">
        <f t="shared" si="0"/>
        <v/>
      </c>
      <c r="I67" s="88" t="str">
        <f t="shared" si="1"/>
        <v/>
      </c>
      <c r="L67" s="88" t="str">
        <f t="shared" si="2"/>
        <v/>
      </c>
      <c r="M67" s="94"/>
      <c r="O67" s="88" t="str">
        <f t="shared" si="3"/>
        <v/>
      </c>
      <c r="P67" s="101"/>
      <c r="Q67" s="105"/>
      <c r="R67" s="88" t="str">
        <f t="shared" si="4"/>
        <v/>
      </c>
      <c r="S67" s="101"/>
    </row>
    <row r="68" spans="1:19" ht="13.4" customHeight="1">
      <c r="A68" s="47" t="s">
        <v>397</v>
      </c>
      <c r="B68" s="103">
        <f t="shared" si="5"/>
        <v>544</v>
      </c>
      <c r="C68" s="104">
        <f t="shared" si="6"/>
        <v>27.883136852895952</v>
      </c>
      <c r="E68" s="105">
        <f>E69+E71+E79+E81</f>
        <v>131</v>
      </c>
      <c r="F68" s="88">
        <f t="shared" si="0"/>
        <v>24.080882352941178</v>
      </c>
      <c r="H68" s="105">
        <f>H69+H71+H79+H81</f>
        <v>6</v>
      </c>
      <c r="I68" s="88">
        <f t="shared" si="1"/>
        <v>1.1029411764705883</v>
      </c>
      <c r="K68" s="105">
        <f>K69+K71+K79+K81</f>
        <v>57</v>
      </c>
      <c r="L68" s="88">
        <f t="shared" si="2"/>
        <v>10.477941176470589</v>
      </c>
      <c r="M68" s="94"/>
      <c r="N68" s="105">
        <f>N69+N71+N79+N81</f>
        <v>156</v>
      </c>
      <c r="O68" s="88">
        <f t="shared" si="3"/>
        <v>28.676470588235293</v>
      </c>
      <c r="P68" s="101"/>
      <c r="Q68" s="105">
        <f>Q69+Q71+Q79+Q81</f>
        <v>194</v>
      </c>
      <c r="R68" s="88">
        <f t="shared" si="4"/>
        <v>35.661764705882355</v>
      </c>
      <c r="S68" s="101"/>
    </row>
    <row r="69" spans="1:19" ht="12" customHeight="1">
      <c r="A69" s="81" t="s">
        <v>398</v>
      </c>
      <c r="B69" s="103">
        <f t="shared" si="5"/>
        <v>28</v>
      </c>
      <c r="C69" s="104">
        <f t="shared" si="6"/>
        <v>1.4351614556637622</v>
      </c>
      <c r="E69" s="848">
        <v>19</v>
      </c>
      <c r="F69" s="88">
        <f t="shared" si="0"/>
        <v>67.857142857142861</v>
      </c>
      <c r="G69" s="848"/>
      <c r="H69" s="848">
        <v>2</v>
      </c>
      <c r="I69" s="88">
        <f t="shared" si="1"/>
        <v>7.1428571428571423</v>
      </c>
      <c r="J69" s="848"/>
      <c r="K69" s="848">
        <v>2</v>
      </c>
      <c r="L69" s="88">
        <f t="shared" si="2"/>
        <v>7.1428571428571423</v>
      </c>
      <c r="M69" s="848"/>
      <c r="N69" s="848">
        <v>2</v>
      </c>
      <c r="O69" s="88">
        <f t="shared" si="3"/>
        <v>7.1428571428571423</v>
      </c>
      <c r="P69" s="848"/>
      <c r="Q69" s="848">
        <v>3</v>
      </c>
      <c r="R69" s="88">
        <f t="shared" si="4"/>
        <v>10.714285714285714</v>
      </c>
      <c r="S69" s="848"/>
    </row>
    <row r="70" spans="1:19" ht="10" customHeight="1">
      <c r="B70" s="103" t="str">
        <f t="shared" si="5"/>
        <v/>
      </c>
      <c r="C70" s="104" t="str">
        <f t="shared" si="6"/>
        <v/>
      </c>
      <c r="F70" s="88" t="str">
        <f t="shared" si="0"/>
        <v/>
      </c>
      <c r="I70" s="88" t="str">
        <f t="shared" si="1"/>
        <v/>
      </c>
      <c r="L70" s="88" t="str">
        <f t="shared" si="2"/>
        <v/>
      </c>
      <c r="M70" s="94"/>
      <c r="O70" s="88" t="str">
        <f t="shared" si="3"/>
        <v/>
      </c>
      <c r="P70" s="101"/>
      <c r="Q70" s="105"/>
      <c r="R70" s="88" t="str">
        <f t="shared" si="4"/>
        <v/>
      </c>
      <c r="S70" s="101"/>
    </row>
    <row r="71" spans="1:19" ht="13.4" customHeight="1">
      <c r="A71" s="81" t="s">
        <v>195</v>
      </c>
      <c r="B71" s="103">
        <f t="shared" si="5"/>
        <v>403</v>
      </c>
      <c r="C71" s="104">
        <f t="shared" si="6"/>
        <v>20.656073808303436</v>
      </c>
      <c r="E71" s="105">
        <f>SUM(E72:E77)</f>
        <v>64</v>
      </c>
      <c r="F71" s="88">
        <f t="shared" si="0"/>
        <v>15.88089330024814</v>
      </c>
      <c r="H71" s="105">
        <f>SUM(H72:H77)</f>
        <v>2</v>
      </c>
      <c r="I71" s="88">
        <f t="shared" si="1"/>
        <v>0.49627791563275436</v>
      </c>
      <c r="K71" s="105">
        <f>SUM(K72:K77)</f>
        <v>28</v>
      </c>
      <c r="L71" s="88">
        <f t="shared" si="2"/>
        <v>6.9478908188585615</v>
      </c>
      <c r="M71" s="94"/>
      <c r="N71" s="105">
        <f>SUM(N72:N77)</f>
        <v>130</v>
      </c>
      <c r="O71" s="88">
        <f t="shared" si="3"/>
        <v>32.258064516129032</v>
      </c>
      <c r="P71" s="101"/>
      <c r="Q71" s="105">
        <f>SUM(Q72:Q77)</f>
        <v>179</v>
      </c>
      <c r="R71" s="88">
        <f t="shared" si="4"/>
        <v>44.416873449131508</v>
      </c>
      <c r="S71" s="101"/>
    </row>
    <row r="72" spans="1:19" ht="13.4" customHeight="1">
      <c r="A72" s="33" t="s">
        <v>1552</v>
      </c>
      <c r="B72" s="103">
        <f t="shared" si="5"/>
        <v>1</v>
      </c>
      <c r="C72" s="104">
        <f t="shared" si="6"/>
        <v>5.1255766273705788E-2</v>
      </c>
      <c r="E72" s="848">
        <v>1</v>
      </c>
      <c r="F72" s="88">
        <f t="shared" si="0"/>
        <v>100</v>
      </c>
      <c r="G72" s="848"/>
      <c r="H72" s="848">
        <v>0</v>
      </c>
      <c r="I72" s="88">
        <f t="shared" si="1"/>
        <v>0</v>
      </c>
      <c r="J72" s="848"/>
      <c r="K72" s="848">
        <v>0</v>
      </c>
      <c r="L72" s="88">
        <f t="shared" si="2"/>
        <v>0</v>
      </c>
      <c r="M72" s="848"/>
      <c r="N72" s="848">
        <v>0</v>
      </c>
      <c r="O72" s="88">
        <f t="shared" si="3"/>
        <v>0</v>
      </c>
      <c r="P72" s="848"/>
      <c r="Q72" s="848">
        <v>0</v>
      </c>
      <c r="R72" s="88">
        <f t="shared" si="4"/>
        <v>0</v>
      </c>
      <c r="S72" s="848"/>
    </row>
    <row r="73" spans="1:19" ht="13.4" customHeight="1">
      <c r="A73" s="81" t="s">
        <v>467</v>
      </c>
      <c r="B73" s="103">
        <f>IF($A73&lt;&gt;"",E73+H73+K73+N73+Q73,"")</f>
        <v>321</v>
      </c>
      <c r="C73" s="104">
        <f>IF(A73&lt;&gt;0,B73/$B$11*100,"")</f>
        <v>16.453100973859559</v>
      </c>
      <c r="E73" s="848">
        <v>11</v>
      </c>
      <c r="F73" s="88">
        <f t="shared" si="0"/>
        <v>3.4267912772585665</v>
      </c>
      <c r="G73" s="848"/>
      <c r="H73" s="848">
        <v>1</v>
      </c>
      <c r="I73" s="88">
        <f t="shared" si="1"/>
        <v>0.3115264797507788</v>
      </c>
      <c r="J73" s="848"/>
      <c r="K73" s="848">
        <v>15</v>
      </c>
      <c r="L73" s="88">
        <f t="shared" si="2"/>
        <v>4.6728971962616823</v>
      </c>
      <c r="M73" s="848"/>
      <c r="N73" s="848">
        <v>120</v>
      </c>
      <c r="O73" s="88">
        <f t="shared" si="3"/>
        <v>37.383177570093459</v>
      </c>
      <c r="P73" s="848"/>
      <c r="Q73" s="848">
        <v>174</v>
      </c>
      <c r="R73" s="88">
        <f t="shared" si="4"/>
        <v>54.205607476635507</v>
      </c>
      <c r="S73" s="848"/>
    </row>
    <row r="74" spans="1:19" ht="13.4" customHeight="1">
      <c r="A74" s="81" t="s">
        <v>197</v>
      </c>
      <c r="B74" s="103">
        <f t="shared" si="5"/>
        <v>33</v>
      </c>
      <c r="C74" s="104">
        <f t="shared" si="6"/>
        <v>1.6914402870322913</v>
      </c>
      <c r="E74" s="848">
        <v>32</v>
      </c>
      <c r="F74" s="88">
        <f t="shared" si="0"/>
        <v>96.969696969696969</v>
      </c>
      <c r="G74" s="848"/>
      <c r="H74" s="848">
        <v>0</v>
      </c>
      <c r="I74" s="88">
        <f t="shared" si="1"/>
        <v>0</v>
      </c>
      <c r="J74" s="848"/>
      <c r="K74" s="848">
        <v>1</v>
      </c>
      <c r="L74" s="88">
        <f t="shared" si="2"/>
        <v>3.0303030303030303</v>
      </c>
      <c r="M74" s="848"/>
      <c r="N74" s="848">
        <v>0</v>
      </c>
      <c r="O74" s="88">
        <f t="shared" si="3"/>
        <v>0</v>
      </c>
      <c r="P74" s="848"/>
      <c r="Q74" s="848">
        <v>0</v>
      </c>
      <c r="R74" s="88">
        <f t="shared" si="4"/>
        <v>0</v>
      </c>
      <c r="S74" s="848"/>
    </row>
    <row r="75" spans="1:19" ht="13.4" customHeight="1">
      <c r="A75" s="81" t="s">
        <v>199</v>
      </c>
      <c r="B75" s="103">
        <f t="shared" si="5"/>
        <v>19</v>
      </c>
      <c r="C75" s="104">
        <f t="shared" si="6"/>
        <v>0.97385955920041012</v>
      </c>
      <c r="E75" s="848">
        <v>12</v>
      </c>
      <c r="F75" s="88">
        <f t="shared" si="0"/>
        <v>63.157894736842103</v>
      </c>
      <c r="G75" s="848"/>
      <c r="H75" s="848">
        <v>1</v>
      </c>
      <c r="I75" s="88">
        <f t="shared" si="1"/>
        <v>5.2631578947368416</v>
      </c>
      <c r="J75" s="848"/>
      <c r="K75" s="848">
        <v>1</v>
      </c>
      <c r="L75" s="88">
        <f t="shared" si="2"/>
        <v>5.2631578947368416</v>
      </c>
      <c r="M75" s="848"/>
      <c r="N75" s="848">
        <v>1</v>
      </c>
      <c r="O75" s="88">
        <f t="shared" si="3"/>
        <v>5.2631578947368416</v>
      </c>
      <c r="P75" s="848"/>
      <c r="Q75" s="848">
        <v>4</v>
      </c>
      <c r="R75" s="88">
        <f t="shared" si="4"/>
        <v>21.052631578947366</v>
      </c>
      <c r="S75" s="848"/>
    </row>
    <row r="76" spans="1:19" ht="12" customHeight="1">
      <c r="A76" s="81" t="s">
        <v>198</v>
      </c>
      <c r="B76" s="103">
        <f t="shared" si="5"/>
        <v>12</v>
      </c>
      <c r="C76" s="104">
        <f t="shared" si="6"/>
        <v>0.61506919528446957</v>
      </c>
      <c r="E76" s="848">
        <v>5</v>
      </c>
      <c r="F76" s="88">
        <f t="shared" si="0"/>
        <v>41.666666666666671</v>
      </c>
      <c r="G76" s="848"/>
      <c r="H76" s="848">
        <v>0</v>
      </c>
      <c r="I76" s="88">
        <f t="shared" si="1"/>
        <v>0</v>
      </c>
      <c r="J76" s="848"/>
      <c r="K76" s="848">
        <v>5</v>
      </c>
      <c r="L76" s="88">
        <f t="shared" si="2"/>
        <v>41.666666666666671</v>
      </c>
      <c r="M76" s="848"/>
      <c r="N76" s="848">
        <v>2</v>
      </c>
      <c r="O76" s="88">
        <f t="shared" si="3"/>
        <v>16.666666666666664</v>
      </c>
      <c r="P76" s="848"/>
      <c r="Q76" s="848">
        <v>0</v>
      </c>
      <c r="R76" s="88">
        <f t="shared" si="4"/>
        <v>0</v>
      </c>
      <c r="S76" s="848"/>
    </row>
    <row r="77" spans="1:19" ht="13.4" customHeight="1">
      <c r="A77" s="81" t="s">
        <v>200</v>
      </c>
      <c r="B77" s="103">
        <f t="shared" si="5"/>
        <v>17</v>
      </c>
      <c r="C77" s="104">
        <f t="shared" si="6"/>
        <v>0.87134802665299849</v>
      </c>
      <c r="E77" s="848">
        <v>3</v>
      </c>
      <c r="F77" s="88">
        <f t="shared" si="0"/>
        <v>17.647058823529413</v>
      </c>
      <c r="G77" s="848"/>
      <c r="H77" s="848">
        <v>0</v>
      </c>
      <c r="I77" s="88">
        <f t="shared" si="1"/>
        <v>0</v>
      </c>
      <c r="J77" s="848"/>
      <c r="K77" s="848">
        <v>6</v>
      </c>
      <c r="L77" s="88">
        <f t="shared" si="2"/>
        <v>35.294117647058826</v>
      </c>
      <c r="M77" s="848"/>
      <c r="N77" s="848">
        <v>7</v>
      </c>
      <c r="O77" s="88">
        <f t="shared" si="3"/>
        <v>41.17647058823529</v>
      </c>
      <c r="P77" s="848"/>
      <c r="Q77" s="848">
        <v>1</v>
      </c>
      <c r="R77" s="88">
        <f t="shared" si="4"/>
        <v>5.8823529411764701</v>
      </c>
      <c r="S77" s="848"/>
    </row>
    <row r="78" spans="1:19" ht="10" customHeight="1">
      <c r="B78" s="103" t="str">
        <f t="shared" si="5"/>
        <v/>
      </c>
      <c r="C78" s="104" t="str">
        <f t="shared" si="6"/>
        <v/>
      </c>
      <c r="E78" s="848"/>
      <c r="F78" s="88" t="str">
        <f t="shared" si="0"/>
        <v/>
      </c>
      <c r="G78" s="848"/>
      <c r="H78" s="848"/>
      <c r="I78" s="88" t="str">
        <f t="shared" si="1"/>
        <v/>
      </c>
      <c r="J78" s="848"/>
      <c r="K78" s="848"/>
      <c r="L78" s="88" t="str">
        <f t="shared" si="2"/>
        <v/>
      </c>
      <c r="M78" s="848"/>
      <c r="N78" s="848"/>
      <c r="O78" s="88" t="str">
        <f t="shared" si="3"/>
        <v/>
      </c>
      <c r="P78" s="848"/>
      <c r="Q78" s="848"/>
      <c r="R78" s="88" t="str">
        <f t="shared" si="4"/>
        <v/>
      </c>
      <c r="S78" s="848"/>
    </row>
    <row r="79" spans="1:19" ht="13.4" customHeight="1">
      <c r="A79" s="81" t="s">
        <v>201</v>
      </c>
      <c r="B79" s="103">
        <f t="shared" si="5"/>
        <v>26</v>
      </c>
      <c r="C79" s="104">
        <f t="shared" si="6"/>
        <v>1.3326499231163504</v>
      </c>
      <c r="E79" s="848">
        <v>23</v>
      </c>
      <c r="F79" s="88">
        <f t="shared" si="0"/>
        <v>88.461538461538453</v>
      </c>
      <c r="G79" s="848"/>
      <c r="H79" s="848">
        <v>0</v>
      </c>
      <c r="I79" s="88">
        <f t="shared" si="1"/>
        <v>0</v>
      </c>
      <c r="J79" s="848"/>
      <c r="K79" s="848">
        <v>3</v>
      </c>
      <c r="L79" s="88">
        <f t="shared" si="2"/>
        <v>11.538461538461538</v>
      </c>
      <c r="M79" s="848"/>
      <c r="N79" s="848">
        <v>0</v>
      </c>
      <c r="O79" s="88">
        <f t="shared" si="3"/>
        <v>0</v>
      </c>
      <c r="P79" s="848"/>
      <c r="Q79" s="848">
        <v>0</v>
      </c>
      <c r="R79" s="88">
        <f t="shared" si="4"/>
        <v>0</v>
      </c>
      <c r="S79" s="848"/>
    </row>
    <row r="80" spans="1:19" ht="10" customHeight="1">
      <c r="B80" s="103" t="str">
        <f t="shared" si="5"/>
        <v/>
      </c>
      <c r="C80" s="104" t="str">
        <f t="shared" si="6"/>
        <v/>
      </c>
      <c r="E80" s="848"/>
      <c r="F80" s="88" t="str">
        <f t="shared" si="0"/>
        <v/>
      </c>
      <c r="G80" s="848"/>
      <c r="H80" s="848"/>
      <c r="I80" s="88" t="str">
        <f t="shared" si="1"/>
        <v/>
      </c>
      <c r="J80" s="848"/>
      <c r="K80" s="848"/>
      <c r="L80" s="88" t="str">
        <f t="shared" si="2"/>
        <v/>
      </c>
      <c r="M80" s="848"/>
      <c r="N80" s="848"/>
      <c r="O80" s="88" t="str">
        <f t="shared" si="3"/>
        <v/>
      </c>
      <c r="P80" s="848"/>
      <c r="Q80" s="848"/>
      <c r="R80" s="88" t="str">
        <f t="shared" si="4"/>
        <v/>
      </c>
      <c r="S80" s="848"/>
    </row>
    <row r="81" spans="1:19" ht="13.4" customHeight="1">
      <c r="A81" s="81" t="s">
        <v>202</v>
      </c>
      <c r="B81" s="103">
        <f t="shared" si="5"/>
        <v>87</v>
      </c>
      <c r="C81" s="104">
        <f t="shared" si="6"/>
        <v>4.4592516658124044</v>
      </c>
      <c r="E81" s="848">
        <v>25</v>
      </c>
      <c r="F81" s="88">
        <f t="shared" si="0"/>
        <v>28.735632183908045</v>
      </c>
      <c r="G81" s="848"/>
      <c r="H81" s="848">
        <v>2</v>
      </c>
      <c r="I81" s="88">
        <f t="shared" si="1"/>
        <v>2.2988505747126435</v>
      </c>
      <c r="J81" s="848"/>
      <c r="K81" s="848">
        <v>24</v>
      </c>
      <c r="L81" s="88">
        <f t="shared" si="2"/>
        <v>27.586206896551722</v>
      </c>
      <c r="M81" s="848"/>
      <c r="N81" s="848">
        <v>24</v>
      </c>
      <c r="O81" s="88">
        <f t="shared" si="3"/>
        <v>27.586206896551722</v>
      </c>
      <c r="P81" s="848"/>
      <c r="Q81" s="848">
        <v>12</v>
      </c>
      <c r="R81" s="88">
        <f t="shared" si="4"/>
        <v>13.793103448275861</v>
      </c>
      <c r="S81" s="848"/>
    </row>
    <row r="82" spans="1:19" ht="10" customHeight="1">
      <c r="B82" s="103" t="str">
        <f t="shared" si="5"/>
        <v/>
      </c>
      <c r="C82" s="104" t="str">
        <f t="shared" si="6"/>
        <v/>
      </c>
      <c r="F82" s="88" t="str">
        <f t="shared" si="0"/>
        <v/>
      </c>
      <c r="I82" s="88" t="str">
        <f t="shared" si="1"/>
        <v/>
      </c>
      <c r="L82" s="88" t="str">
        <f t="shared" si="2"/>
        <v/>
      </c>
      <c r="M82" s="94"/>
      <c r="O82" s="88" t="str">
        <f t="shared" si="3"/>
        <v/>
      </c>
      <c r="P82" s="101"/>
      <c r="Q82" s="105"/>
      <c r="R82" s="88" t="str">
        <f t="shared" si="4"/>
        <v/>
      </c>
      <c r="S82" s="101"/>
    </row>
    <row r="83" spans="1:19" ht="13.4" customHeight="1">
      <c r="A83" s="47" t="s">
        <v>400</v>
      </c>
      <c r="B83" s="103">
        <f t="shared" si="5"/>
        <v>55</v>
      </c>
      <c r="C83" s="104">
        <f t="shared" si="6"/>
        <v>2.8190671450538187</v>
      </c>
      <c r="E83" s="105">
        <f>E84</f>
        <v>44</v>
      </c>
      <c r="F83" s="88">
        <f t="shared" ref="F83:F119" si="7">IF($A83&lt;&gt;0,E83/$B83*100,"")</f>
        <v>80</v>
      </c>
      <c r="H83" s="105">
        <f>H84</f>
        <v>2</v>
      </c>
      <c r="I83" s="88">
        <f t="shared" ref="I83:I119" si="8">IF($A83&lt;&gt;0,H83/$B83*100,"")</f>
        <v>3.6363636363636362</v>
      </c>
      <c r="K83" s="105">
        <f>K84</f>
        <v>5</v>
      </c>
      <c r="L83" s="88">
        <f t="shared" ref="L83:L119" si="9">IF($A83&lt;&gt;0,K83/$B83*100,"")</f>
        <v>9.0909090909090917</v>
      </c>
      <c r="M83" s="94"/>
      <c r="N83" s="105">
        <f>N84</f>
        <v>4</v>
      </c>
      <c r="O83" s="88">
        <f t="shared" ref="O83:O119" si="10">IF($A83&lt;&gt;0,N83/$B83*100,"")</f>
        <v>7.2727272727272725</v>
      </c>
      <c r="P83" s="101"/>
      <c r="Q83" s="105">
        <f>Q84</f>
        <v>0</v>
      </c>
      <c r="R83" s="88">
        <f t="shared" ref="R83:R119" si="11">IF($A83&lt;&gt;0,Q83/$B83*100,"")</f>
        <v>0</v>
      </c>
      <c r="S83" s="101"/>
    </row>
    <row r="84" spans="1:19" ht="13.4" customHeight="1">
      <c r="A84" s="81" t="s">
        <v>401</v>
      </c>
      <c r="B84" s="103">
        <f t="shared" si="5"/>
        <v>55</v>
      </c>
      <c r="C84" s="104">
        <f t="shared" si="6"/>
        <v>2.8190671450538187</v>
      </c>
      <c r="E84" s="105">
        <f>SUM(E85:E89)</f>
        <v>44</v>
      </c>
      <c r="F84" s="88">
        <f t="shared" si="7"/>
        <v>80</v>
      </c>
      <c r="H84" s="105">
        <f>SUM(H85:H89)</f>
        <v>2</v>
      </c>
      <c r="I84" s="88">
        <f t="shared" si="8"/>
        <v>3.6363636363636362</v>
      </c>
      <c r="K84" s="105">
        <f>SUM(K85:K89)</f>
        <v>5</v>
      </c>
      <c r="L84" s="88">
        <f t="shared" si="9"/>
        <v>9.0909090909090917</v>
      </c>
      <c r="M84" s="94"/>
      <c r="N84" s="105">
        <f>SUM(N85:N89)</f>
        <v>4</v>
      </c>
      <c r="O84" s="88">
        <f t="shared" si="10"/>
        <v>7.2727272727272725</v>
      </c>
      <c r="P84" s="101"/>
      <c r="Q84" s="105">
        <f>SUM(Q85:Q89)</f>
        <v>0</v>
      </c>
      <c r="R84" s="88">
        <f t="shared" si="11"/>
        <v>0</v>
      </c>
      <c r="S84" s="101"/>
    </row>
    <row r="85" spans="1:19" ht="13.4" customHeight="1">
      <c r="A85" s="33" t="s">
        <v>1533</v>
      </c>
      <c r="B85" s="103">
        <f t="shared" si="5"/>
        <v>1</v>
      </c>
      <c r="C85" s="104">
        <f t="shared" si="6"/>
        <v>5.1255766273705788E-2</v>
      </c>
      <c r="E85" s="848">
        <v>1</v>
      </c>
      <c r="F85" s="88">
        <f t="shared" si="7"/>
        <v>100</v>
      </c>
      <c r="G85" s="848"/>
      <c r="H85" s="848">
        <v>0</v>
      </c>
      <c r="I85" s="88">
        <f t="shared" si="8"/>
        <v>0</v>
      </c>
      <c r="J85" s="848"/>
      <c r="K85" s="848">
        <v>0</v>
      </c>
      <c r="L85" s="88">
        <f t="shared" si="9"/>
        <v>0</v>
      </c>
      <c r="M85" s="848"/>
      <c r="N85" s="848">
        <v>0</v>
      </c>
      <c r="O85" s="88">
        <f t="shared" si="10"/>
        <v>0</v>
      </c>
      <c r="P85" s="848"/>
      <c r="Q85" s="848">
        <v>0</v>
      </c>
      <c r="R85" s="88">
        <f t="shared" si="11"/>
        <v>0</v>
      </c>
      <c r="S85" s="848"/>
    </row>
    <row r="86" spans="1:19" ht="13.4" customHeight="1">
      <c r="A86" s="81" t="s">
        <v>204</v>
      </c>
      <c r="B86" s="103">
        <f>IF($A86&lt;&gt;"",E86+H86+K86+N86+Q86,"")</f>
        <v>13</v>
      </c>
      <c r="C86" s="104">
        <f>IF(A86&lt;&gt;0,B86/$B$11*100,"")</f>
        <v>0.66632496155817522</v>
      </c>
      <c r="E86" s="848">
        <v>9</v>
      </c>
      <c r="F86" s="88">
        <f t="shared" si="7"/>
        <v>69.230769230769226</v>
      </c>
      <c r="G86" s="848"/>
      <c r="H86" s="848">
        <v>2</v>
      </c>
      <c r="I86" s="88">
        <f t="shared" si="8"/>
        <v>15.384615384615385</v>
      </c>
      <c r="J86" s="848"/>
      <c r="K86" s="848">
        <v>2</v>
      </c>
      <c r="L86" s="88">
        <f t="shared" si="9"/>
        <v>15.384615384615385</v>
      </c>
      <c r="M86" s="848"/>
      <c r="N86" s="848">
        <v>0</v>
      </c>
      <c r="O86" s="88">
        <f t="shared" si="10"/>
        <v>0</v>
      </c>
      <c r="P86" s="848"/>
      <c r="Q86" s="848">
        <v>0</v>
      </c>
      <c r="R86" s="88">
        <f t="shared" si="11"/>
        <v>0</v>
      </c>
      <c r="S86" s="848"/>
    </row>
    <row r="87" spans="1:19" ht="13.4" customHeight="1">
      <c r="A87" s="81" t="s">
        <v>205</v>
      </c>
      <c r="B87" s="103">
        <f t="shared" si="5"/>
        <v>18</v>
      </c>
      <c r="C87" s="104">
        <f t="shared" si="6"/>
        <v>0.92260379292670425</v>
      </c>
      <c r="E87" s="848">
        <v>16</v>
      </c>
      <c r="F87" s="88">
        <f t="shared" si="7"/>
        <v>88.888888888888886</v>
      </c>
      <c r="G87" s="848"/>
      <c r="H87" s="848">
        <v>0</v>
      </c>
      <c r="I87" s="88">
        <f t="shared" si="8"/>
        <v>0</v>
      </c>
      <c r="J87" s="848"/>
      <c r="K87" s="848">
        <v>0</v>
      </c>
      <c r="L87" s="88">
        <f t="shared" si="9"/>
        <v>0</v>
      </c>
      <c r="M87" s="848"/>
      <c r="N87" s="848">
        <v>2</v>
      </c>
      <c r="O87" s="88">
        <f t="shared" si="10"/>
        <v>11.111111111111111</v>
      </c>
      <c r="P87" s="848"/>
      <c r="Q87" s="848">
        <v>0</v>
      </c>
      <c r="R87" s="88">
        <f t="shared" si="11"/>
        <v>0</v>
      </c>
      <c r="S87" s="848"/>
    </row>
    <row r="88" spans="1:19" ht="12" customHeight="1">
      <c r="A88" s="81" t="s">
        <v>206</v>
      </c>
      <c r="B88" s="103">
        <f t="shared" ref="B88:B121" si="12">IF($A88&lt;&gt;"",E88+H88+K88+N88+Q88,"")</f>
        <v>9</v>
      </c>
      <c r="C88" s="104">
        <f t="shared" si="6"/>
        <v>0.46130189646335212</v>
      </c>
      <c r="E88" s="848">
        <v>8</v>
      </c>
      <c r="F88" s="88">
        <f t="shared" si="7"/>
        <v>88.888888888888886</v>
      </c>
      <c r="G88" s="848"/>
      <c r="H88" s="848">
        <v>0</v>
      </c>
      <c r="I88" s="88">
        <f t="shared" si="8"/>
        <v>0</v>
      </c>
      <c r="J88" s="848"/>
      <c r="K88" s="848">
        <v>1</v>
      </c>
      <c r="L88" s="88">
        <f t="shared" si="9"/>
        <v>11.111111111111111</v>
      </c>
      <c r="M88" s="848"/>
      <c r="N88" s="848">
        <v>0</v>
      </c>
      <c r="O88" s="88">
        <f t="shared" si="10"/>
        <v>0</v>
      </c>
      <c r="P88" s="848"/>
      <c r="Q88" s="848">
        <v>0</v>
      </c>
      <c r="R88" s="88">
        <f t="shared" si="11"/>
        <v>0</v>
      </c>
      <c r="S88" s="848"/>
    </row>
    <row r="89" spans="1:19" ht="13.4" customHeight="1">
      <c r="A89" s="81" t="s">
        <v>207</v>
      </c>
      <c r="B89" s="103">
        <f t="shared" si="12"/>
        <v>14</v>
      </c>
      <c r="C89" s="104">
        <f t="shared" si="6"/>
        <v>0.71758072783188109</v>
      </c>
      <c r="E89" s="848">
        <v>10</v>
      </c>
      <c r="F89" s="88">
        <f t="shared" si="7"/>
        <v>71.428571428571431</v>
      </c>
      <c r="G89" s="848"/>
      <c r="H89" s="848">
        <v>0</v>
      </c>
      <c r="I89" s="88">
        <f t="shared" si="8"/>
        <v>0</v>
      </c>
      <c r="J89" s="848"/>
      <c r="K89" s="848">
        <v>2</v>
      </c>
      <c r="L89" s="88">
        <f t="shared" si="9"/>
        <v>14.285714285714285</v>
      </c>
      <c r="M89" s="848"/>
      <c r="N89" s="848">
        <v>2</v>
      </c>
      <c r="O89" s="88">
        <f t="shared" si="10"/>
        <v>14.285714285714285</v>
      </c>
      <c r="P89" s="848"/>
      <c r="Q89" s="848">
        <v>0</v>
      </c>
      <c r="R89" s="88">
        <f t="shared" si="11"/>
        <v>0</v>
      </c>
      <c r="S89" s="848"/>
    </row>
    <row r="90" spans="1:19" ht="11.25" customHeight="1">
      <c r="B90" s="103" t="str">
        <f t="shared" si="12"/>
        <v/>
      </c>
      <c r="C90" s="104" t="str">
        <f t="shared" si="6"/>
        <v/>
      </c>
      <c r="F90" s="88" t="str">
        <f t="shared" si="7"/>
        <v/>
      </c>
      <c r="I90" s="88" t="str">
        <f t="shared" si="8"/>
        <v/>
      </c>
      <c r="L90" s="88" t="str">
        <f t="shared" si="9"/>
        <v/>
      </c>
      <c r="M90" s="94"/>
      <c r="O90" s="88" t="str">
        <f t="shared" si="10"/>
        <v/>
      </c>
      <c r="P90" s="101"/>
      <c r="Q90" s="105"/>
      <c r="R90" s="88" t="str">
        <f t="shared" si="11"/>
        <v/>
      </c>
      <c r="S90" s="101"/>
    </row>
    <row r="91" spans="1:19" s="47" customFormat="1" ht="12.75" customHeight="1">
      <c r="A91" s="47" t="s">
        <v>468</v>
      </c>
      <c r="B91" s="103">
        <f t="shared" si="12"/>
        <v>174</v>
      </c>
      <c r="C91" s="104">
        <f t="shared" ref="C91:C113" si="13">IF(A91&lt;&gt;0,B91/$B$11*100,"")</f>
        <v>8.9185033316248088</v>
      </c>
      <c r="E91" s="63">
        <f>SUM(E92)</f>
        <v>82</v>
      </c>
      <c r="F91" s="88">
        <f t="shared" si="7"/>
        <v>47.126436781609193</v>
      </c>
      <c r="G91" s="33"/>
      <c r="H91" s="63">
        <f>SUM(H92)</f>
        <v>8</v>
      </c>
      <c r="I91" s="88">
        <f t="shared" si="8"/>
        <v>4.5977011494252871</v>
      </c>
      <c r="J91" s="64"/>
      <c r="K91" s="63">
        <f>SUM(K92)</f>
        <v>33</v>
      </c>
      <c r="L91" s="88">
        <f t="shared" si="9"/>
        <v>18.96551724137931</v>
      </c>
      <c r="M91" s="49"/>
      <c r="N91" s="63">
        <f>SUM(N92)</f>
        <v>45</v>
      </c>
      <c r="O91" s="88">
        <f t="shared" si="10"/>
        <v>25.862068965517242</v>
      </c>
      <c r="P91" s="65"/>
      <c r="Q91" s="63">
        <f>SUM(Q92)</f>
        <v>6</v>
      </c>
      <c r="R91" s="88">
        <f t="shared" si="11"/>
        <v>3.4482758620689653</v>
      </c>
      <c r="S91" s="65"/>
    </row>
    <row r="92" spans="1:19" ht="13.4" customHeight="1">
      <c r="A92" s="81" t="s">
        <v>209</v>
      </c>
      <c r="B92" s="103">
        <f t="shared" si="12"/>
        <v>174</v>
      </c>
      <c r="C92" s="104">
        <f t="shared" si="13"/>
        <v>8.9185033316248088</v>
      </c>
      <c r="E92" s="105">
        <f>SUM(E93:E102)</f>
        <v>82</v>
      </c>
      <c r="F92" s="88">
        <f t="shared" si="7"/>
        <v>47.126436781609193</v>
      </c>
      <c r="H92" s="105">
        <f>SUM(H93:H102)</f>
        <v>8</v>
      </c>
      <c r="I92" s="88">
        <f t="shared" si="8"/>
        <v>4.5977011494252871</v>
      </c>
      <c r="K92" s="105">
        <f>SUM(K93:K102)</f>
        <v>33</v>
      </c>
      <c r="L92" s="88">
        <f t="shared" si="9"/>
        <v>18.96551724137931</v>
      </c>
      <c r="M92" s="94"/>
      <c r="N92" s="105">
        <f>SUM(N93:N102)</f>
        <v>45</v>
      </c>
      <c r="O92" s="88">
        <f t="shared" si="10"/>
        <v>25.862068965517242</v>
      </c>
      <c r="P92" s="101"/>
      <c r="Q92" s="105">
        <f>SUM(Q93:Q102)</f>
        <v>6</v>
      </c>
      <c r="R92" s="88">
        <f t="shared" si="11"/>
        <v>3.4482758620689653</v>
      </c>
      <c r="S92" s="101"/>
    </row>
    <row r="93" spans="1:19" ht="13.4" customHeight="1">
      <c r="A93" s="33" t="s">
        <v>1534</v>
      </c>
      <c r="B93" s="103">
        <f t="shared" si="12"/>
        <v>1</v>
      </c>
      <c r="C93" s="104">
        <f t="shared" si="13"/>
        <v>5.1255766273705788E-2</v>
      </c>
      <c r="E93" s="848">
        <v>1</v>
      </c>
      <c r="F93" s="88">
        <f t="shared" si="7"/>
        <v>100</v>
      </c>
      <c r="G93" s="848"/>
      <c r="H93" s="848">
        <v>0</v>
      </c>
      <c r="I93" s="88">
        <f t="shared" si="8"/>
        <v>0</v>
      </c>
      <c r="J93" s="848"/>
      <c r="K93" s="848">
        <v>0</v>
      </c>
      <c r="L93" s="88">
        <f t="shared" si="9"/>
        <v>0</v>
      </c>
      <c r="M93" s="848"/>
      <c r="N93" s="848">
        <v>0</v>
      </c>
      <c r="O93" s="88">
        <f t="shared" si="10"/>
        <v>0</v>
      </c>
      <c r="P93" s="848"/>
      <c r="Q93" s="848">
        <v>0</v>
      </c>
      <c r="R93" s="88">
        <f t="shared" si="11"/>
        <v>0</v>
      </c>
      <c r="S93" s="848"/>
    </row>
    <row r="94" spans="1:19" ht="13.4" customHeight="1">
      <c r="A94" s="33" t="s">
        <v>1457</v>
      </c>
      <c r="B94" s="103">
        <f>IF($A94&lt;&gt;"",E94+H94+K94+N94+Q94,"")</f>
        <v>10</v>
      </c>
      <c r="C94" s="104">
        <f>IF(A94&lt;&gt;0,B94/$B$11*100,"")</f>
        <v>0.51255766273705783</v>
      </c>
      <c r="E94" s="848">
        <v>7</v>
      </c>
      <c r="F94" s="88">
        <f t="shared" si="7"/>
        <v>70</v>
      </c>
      <c r="G94" s="848"/>
      <c r="H94" s="848">
        <v>0</v>
      </c>
      <c r="I94" s="88">
        <f t="shared" si="8"/>
        <v>0</v>
      </c>
      <c r="J94" s="848"/>
      <c r="K94" s="848">
        <v>1</v>
      </c>
      <c r="L94" s="88">
        <f t="shared" si="9"/>
        <v>10</v>
      </c>
      <c r="M94" s="848"/>
      <c r="N94" s="848">
        <v>2</v>
      </c>
      <c r="O94" s="88">
        <f t="shared" si="10"/>
        <v>20</v>
      </c>
      <c r="P94" s="848"/>
      <c r="Q94" s="848">
        <v>0</v>
      </c>
      <c r="R94" s="88">
        <f t="shared" si="11"/>
        <v>0</v>
      </c>
      <c r="S94" s="848"/>
    </row>
    <row r="95" spans="1:19" ht="13.4" customHeight="1">
      <c r="A95" s="81" t="s">
        <v>210</v>
      </c>
      <c r="B95" s="103">
        <f t="shared" si="12"/>
        <v>29</v>
      </c>
      <c r="C95" s="104">
        <f t="shared" si="13"/>
        <v>1.4864172219374681</v>
      </c>
      <c r="E95" s="848">
        <v>16</v>
      </c>
      <c r="F95" s="88">
        <f t="shared" si="7"/>
        <v>55.172413793103445</v>
      </c>
      <c r="G95" s="848"/>
      <c r="H95" s="848">
        <v>1</v>
      </c>
      <c r="I95" s="88">
        <f t="shared" si="8"/>
        <v>3.4482758620689653</v>
      </c>
      <c r="J95" s="848"/>
      <c r="K95" s="848">
        <v>5</v>
      </c>
      <c r="L95" s="88">
        <f t="shared" si="9"/>
        <v>17.241379310344829</v>
      </c>
      <c r="M95" s="848"/>
      <c r="N95" s="848">
        <v>7</v>
      </c>
      <c r="O95" s="88">
        <f t="shared" si="10"/>
        <v>24.137931034482758</v>
      </c>
      <c r="P95" s="848"/>
      <c r="Q95" s="848">
        <v>0</v>
      </c>
      <c r="R95" s="88">
        <f t="shared" si="11"/>
        <v>0</v>
      </c>
      <c r="S95" s="848"/>
    </row>
    <row r="96" spans="1:19" ht="13.4" customHeight="1">
      <c r="A96" s="81" t="s">
        <v>212</v>
      </c>
      <c r="B96" s="103">
        <f t="shared" si="12"/>
        <v>20</v>
      </c>
      <c r="C96" s="104">
        <f t="shared" si="13"/>
        <v>1.0251153254741157</v>
      </c>
      <c r="E96" s="848">
        <v>13</v>
      </c>
      <c r="F96" s="88">
        <f t="shared" si="7"/>
        <v>65</v>
      </c>
      <c r="G96" s="848"/>
      <c r="H96" s="848">
        <v>1</v>
      </c>
      <c r="I96" s="88">
        <f t="shared" si="8"/>
        <v>5</v>
      </c>
      <c r="J96" s="848"/>
      <c r="K96" s="848">
        <v>1</v>
      </c>
      <c r="L96" s="88">
        <f t="shared" si="9"/>
        <v>5</v>
      </c>
      <c r="M96" s="848"/>
      <c r="N96" s="848">
        <v>4</v>
      </c>
      <c r="O96" s="88">
        <f t="shared" si="10"/>
        <v>20</v>
      </c>
      <c r="P96" s="848"/>
      <c r="Q96" s="848">
        <v>1</v>
      </c>
      <c r="R96" s="88">
        <f t="shared" si="11"/>
        <v>5</v>
      </c>
      <c r="S96" s="848"/>
    </row>
    <row r="97" spans="1:19" ht="13.4" customHeight="1">
      <c r="A97" s="81" t="s">
        <v>214</v>
      </c>
      <c r="B97" s="103">
        <f t="shared" si="12"/>
        <v>16</v>
      </c>
      <c r="C97" s="104">
        <f t="shared" si="13"/>
        <v>0.82009226037929261</v>
      </c>
      <c r="E97" s="848">
        <v>5</v>
      </c>
      <c r="F97" s="88">
        <f t="shared" si="7"/>
        <v>31.25</v>
      </c>
      <c r="G97" s="848"/>
      <c r="H97" s="848">
        <v>0</v>
      </c>
      <c r="I97" s="88">
        <f t="shared" si="8"/>
        <v>0</v>
      </c>
      <c r="J97" s="848"/>
      <c r="K97" s="848">
        <v>5</v>
      </c>
      <c r="L97" s="88">
        <f t="shared" si="9"/>
        <v>31.25</v>
      </c>
      <c r="M97" s="848"/>
      <c r="N97" s="848">
        <v>6</v>
      </c>
      <c r="O97" s="88">
        <f t="shared" si="10"/>
        <v>37.5</v>
      </c>
      <c r="P97" s="848"/>
      <c r="Q97" s="848">
        <v>0</v>
      </c>
      <c r="R97" s="88">
        <f t="shared" si="11"/>
        <v>0</v>
      </c>
      <c r="S97" s="848"/>
    </row>
    <row r="98" spans="1:19" ht="13.4" customHeight="1">
      <c r="A98" s="81" t="s">
        <v>213</v>
      </c>
      <c r="B98" s="103">
        <f t="shared" si="12"/>
        <v>14</v>
      </c>
      <c r="C98" s="104">
        <f t="shared" si="13"/>
        <v>0.71758072783188109</v>
      </c>
      <c r="E98" s="848">
        <v>7</v>
      </c>
      <c r="F98" s="88">
        <f t="shared" si="7"/>
        <v>50</v>
      </c>
      <c r="G98" s="848"/>
      <c r="H98" s="848">
        <v>0</v>
      </c>
      <c r="I98" s="88">
        <f t="shared" si="8"/>
        <v>0</v>
      </c>
      <c r="J98" s="848"/>
      <c r="K98" s="848">
        <v>1</v>
      </c>
      <c r="L98" s="88">
        <f t="shared" si="9"/>
        <v>7.1428571428571423</v>
      </c>
      <c r="M98" s="848"/>
      <c r="N98" s="848">
        <v>5</v>
      </c>
      <c r="O98" s="88">
        <f t="shared" si="10"/>
        <v>35.714285714285715</v>
      </c>
      <c r="P98" s="848"/>
      <c r="Q98" s="848">
        <v>1</v>
      </c>
      <c r="R98" s="88">
        <f t="shared" si="11"/>
        <v>7.1428571428571423</v>
      </c>
      <c r="S98" s="848"/>
    </row>
    <row r="99" spans="1:19" ht="13.4" customHeight="1">
      <c r="A99" s="81" t="s">
        <v>211</v>
      </c>
      <c r="B99" s="103">
        <f t="shared" si="12"/>
        <v>11</v>
      </c>
      <c r="C99" s="104">
        <f t="shared" si="13"/>
        <v>0.5638134290107637</v>
      </c>
      <c r="E99" s="848">
        <v>4</v>
      </c>
      <c r="F99" s="88">
        <f t="shared" si="7"/>
        <v>36.363636363636367</v>
      </c>
      <c r="G99" s="848"/>
      <c r="H99" s="848">
        <v>1</v>
      </c>
      <c r="I99" s="88">
        <f t="shared" si="8"/>
        <v>9.0909090909090917</v>
      </c>
      <c r="J99" s="848"/>
      <c r="K99" s="848">
        <v>2</v>
      </c>
      <c r="L99" s="88">
        <f t="shared" si="9"/>
        <v>18.181818181818183</v>
      </c>
      <c r="M99" s="848"/>
      <c r="N99" s="848">
        <v>4</v>
      </c>
      <c r="O99" s="88">
        <f t="shared" si="10"/>
        <v>36.363636363636367</v>
      </c>
      <c r="P99" s="848"/>
      <c r="Q99" s="848">
        <v>0</v>
      </c>
      <c r="R99" s="88">
        <f t="shared" si="11"/>
        <v>0</v>
      </c>
      <c r="S99" s="848"/>
    </row>
    <row r="100" spans="1:19" ht="13.4" customHeight="1">
      <c r="A100" s="81" t="s">
        <v>215</v>
      </c>
      <c r="B100" s="103">
        <f t="shared" si="12"/>
        <v>43</v>
      </c>
      <c r="C100" s="104">
        <f t="shared" si="13"/>
        <v>2.2039979497693492</v>
      </c>
      <c r="E100" s="848">
        <v>8</v>
      </c>
      <c r="F100" s="88">
        <f t="shared" si="7"/>
        <v>18.604651162790699</v>
      </c>
      <c r="G100" s="848"/>
      <c r="H100" s="848">
        <v>5</v>
      </c>
      <c r="I100" s="88">
        <f t="shared" si="8"/>
        <v>11.627906976744185</v>
      </c>
      <c r="J100" s="848"/>
      <c r="K100" s="848">
        <v>15</v>
      </c>
      <c r="L100" s="88">
        <f t="shared" si="9"/>
        <v>34.883720930232556</v>
      </c>
      <c r="M100" s="848"/>
      <c r="N100" s="848">
        <v>12</v>
      </c>
      <c r="O100" s="88">
        <f t="shared" si="10"/>
        <v>27.906976744186046</v>
      </c>
      <c r="P100" s="848"/>
      <c r="Q100" s="848">
        <v>3</v>
      </c>
      <c r="R100" s="88">
        <f t="shared" si="11"/>
        <v>6.9767441860465116</v>
      </c>
      <c r="S100" s="848"/>
    </row>
    <row r="101" spans="1:19" ht="12" customHeight="1">
      <c r="A101" s="81" t="s">
        <v>217</v>
      </c>
      <c r="B101" s="103">
        <f t="shared" si="12"/>
        <v>9</v>
      </c>
      <c r="C101" s="104">
        <f t="shared" si="13"/>
        <v>0.46130189646335212</v>
      </c>
      <c r="E101" s="848">
        <v>2</v>
      </c>
      <c r="F101" s="88">
        <f t="shared" si="7"/>
        <v>22.222222222222221</v>
      </c>
      <c r="G101" s="848"/>
      <c r="H101" s="848">
        <v>0</v>
      </c>
      <c r="I101" s="88">
        <f t="shared" si="8"/>
        <v>0</v>
      </c>
      <c r="J101" s="848"/>
      <c r="K101" s="848">
        <v>1</v>
      </c>
      <c r="L101" s="88">
        <f t="shared" si="9"/>
        <v>11.111111111111111</v>
      </c>
      <c r="M101" s="848"/>
      <c r="N101" s="848">
        <v>5</v>
      </c>
      <c r="O101" s="88">
        <f t="shared" si="10"/>
        <v>55.555555555555557</v>
      </c>
      <c r="P101" s="848"/>
      <c r="Q101" s="848">
        <v>1</v>
      </c>
      <c r="R101" s="88">
        <f t="shared" si="11"/>
        <v>11.111111111111111</v>
      </c>
      <c r="S101" s="848"/>
    </row>
    <row r="102" spans="1:19" ht="13.4" customHeight="1">
      <c r="A102" s="81" t="s">
        <v>403</v>
      </c>
      <c r="B102" s="103">
        <f t="shared" si="12"/>
        <v>21</v>
      </c>
      <c r="C102" s="104">
        <f t="shared" si="13"/>
        <v>1.0763710917478215</v>
      </c>
      <c r="E102" s="848">
        <v>19</v>
      </c>
      <c r="F102" s="88">
        <f t="shared" si="7"/>
        <v>90.476190476190482</v>
      </c>
      <c r="G102" s="848"/>
      <c r="H102" s="848">
        <v>0</v>
      </c>
      <c r="I102" s="88">
        <f t="shared" si="8"/>
        <v>0</v>
      </c>
      <c r="J102" s="848"/>
      <c r="K102" s="848">
        <v>2</v>
      </c>
      <c r="L102" s="88">
        <f t="shared" si="9"/>
        <v>9.5238095238095237</v>
      </c>
      <c r="M102" s="848"/>
      <c r="N102" s="848">
        <v>0</v>
      </c>
      <c r="O102" s="88">
        <f t="shared" si="10"/>
        <v>0</v>
      </c>
      <c r="P102" s="848"/>
      <c r="Q102" s="848">
        <v>0</v>
      </c>
      <c r="R102" s="88">
        <f t="shared" si="11"/>
        <v>0</v>
      </c>
      <c r="S102" s="848"/>
    </row>
    <row r="103" spans="1:19" ht="10" customHeight="1">
      <c r="B103" s="103" t="str">
        <f t="shared" si="12"/>
        <v/>
      </c>
      <c r="C103" s="104" t="str">
        <f t="shared" si="13"/>
        <v/>
      </c>
      <c r="E103" s="848"/>
      <c r="F103" s="88" t="str">
        <f t="shared" si="7"/>
        <v/>
      </c>
      <c r="G103" s="848"/>
      <c r="H103" s="848"/>
      <c r="I103" s="88" t="str">
        <f t="shared" si="8"/>
        <v/>
      </c>
      <c r="J103" s="848"/>
      <c r="K103" s="848"/>
      <c r="L103" s="88" t="str">
        <f t="shared" si="9"/>
        <v/>
      </c>
      <c r="M103" s="848"/>
      <c r="N103" s="848"/>
      <c r="O103" s="88" t="str">
        <f t="shared" si="10"/>
        <v/>
      </c>
      <c r="P103" s="848"/>
      <c r="Q103" s="848"/>
      <c r="R103" s="88" t="str">
        <f t="shared" si="11"/>
        <v/>
      </c>
      <c r="S103" s="848"/>
    </row>
    <row r="104" spans="1:19" ht="12" customHeight="1">
      <c r="A104" s="81" t="s">
        <v>218</v>
      </c>
      <c r="B104" s="103">
        <f t="shared" si="12"/>
        <v>93</v>
      </c>
      <c r="C104" s="104">
        <f t="shared" si="13"/>
        <v>4.7667862634546383</v>
      </c>
      <c r="E104" s="848">
        <v>55</v>
      </c>
      <c r="F104" s="88">
        <f t="shared" si="7"/>
        <v>59.13978494623656</v>
      </c>
      <c r="G104" s="848"/>
      <c r="H104" s="848">
        <v>5</v>
      </c>
      <c r="I104" s="88">
        <f t="shared" si="8"/>
        <v>5.376344086021505</v>
      </c>
      <c r="J104" s="848"/>
      <c r="K104" s="848">
        <v>21</v>
      </c>
      <c r="L104" s="88">
        <f t="shared" si="9"/>
        <v>22.58064516129032</v>
      </c>
      <c r="M104" s="848"/>
      <c r="N104" s="848">
        <v>12</v>
      </c>
      <c r="O104" s="88">
        <f t="shared" si="10"/>
        <v>12.903225806451612</v>
      </c>
      <c r="P104" s="848"/>
      <c r="Q104" s="848">
        <v>0</v>
      </c>
      <c r="R104" s="88">
        <f t="shared" si="11"/>
        <v>0</v>
      </c>
      <c r="S104" s="848"/>
    </row>
    <row r="105" spans="1:19" ht="12" hidden="1" customHeight="1">
      <c r="A105" s="33" t="s">
        <v>405</v>
      </c>
      <c r="B105" s="103">
        <f t="shared" si="12"/>
        <v>0</v>
      </c>
      <c r="C105" s="104">
        <f t="shared" si="13"/>
        <v>0</v>
      </c>
      <c r="E105" s="94">
        <v>0</v>
      </c>
      <c r="F105" s="88" t="e">
        <f t="shared" si="7"/>
        <v>#DIV/0!</v>
      </c>
      <c r="G105" s="94"/>
      <c r="H105" s="94">
        <v>0</v>
      </c>
      <c r="I105" s="88" t="e">
        <f t="shared" si="8"/>
        <v>#DIV/0!</v>
      </c>
      <c r="J105" s="94"/>
      <c r="K105" s="94"/>
      <c r="L105" s="88" t="e">
        <f t="shared" si="9"/>
        <v>#DIV/0!</v>
      </c>
      <c r="M105" s="94"/>
      <c r="N105" s="94"/>
      <c r="O105" s="88" t="e">
        <f t="shared" si="10"/>
        <v>#DIV/0!</v>
      </c>
      <c r="P105" s="94"/>
      <c r="Q105" s="94"/>
      <c r="R105" s="88" t="e">
        <f t="shared" si="11"/>
        <v>#DIV/0!</v>
      </c>
      <c r="S105" s="101"/>
    </row>
    <row r="106" spans="1:19" ht="9" customHeight="1">
      <c r="B106" s="103" t="str">
        <f t="shared" si="12"/>
        <v/>
      </c>
      <c r="C106" s="104" t="str">
        <f t="shared" si="13"/>
        <v/>
      </c>
      <c r="E106" s="94"/>
      <c r="F106" s="88" t="str">
        <f t="shared" si="7"/>
        <v/>
      </c>
      <c r="G106" s="94"/>
      <c r="H106" s="94"/>
      <c r="I106" s="88" t="str">
        <f t="shared" si="8"/>
        <v/>
      </c>
      <c r="J106" s="94"/>
      <c r="K106" s="94"/>
      <c r="L106" s="88" t="str">
        <f t="shared" si="9"/>
        <v/>
      </c>
      <c r="M106" s="94"/>
      <c r="N106" s="94"/>
      <c r="O106" s="88" t="str">
        <f t="shared" si="10"/>
        <v/>
      </c>
      <c r="P106" s="94"/>
      <c r="Q106" s="94"/>
      <c r="R106" s="88" t="str">
        <f t="shared" si="11"/>
        <v/>
      </c>
      <c r="S106" s="101"/>
    </row>
    <row r="107" spans="1:19" ht="12" customHeight="1">
      <c r="A107" s="47" t="s">
        <v>84</v>
      </c>
      <c r="B107" s="103">
        <f t="shared" si="12"/>
        <v>148</v>
      </c>
      <c r="C107" s="104">
        <f t="shared" si="13"/>
        <v>7.5858534085084566</v>
      </c>
      <c r="E107" s="115">
        <f>SUM(E109:E113)</f>
        <v>71</v>
      </c>
      <c r="F107" s="88">
        <f t="shared" si="7"/>
        <v>47.972972972972968</v>
      </c>
      <c r="G107" s="90"/>
      <c r="H107" s="115">
        <f>SUM(H109:H113)</f>
        <v>10</v>
      </c>
      <c r="I107" s="88">
        <f t="shared" si="8"/>
        <v>6.756756756756757</v>
      </c>
      <c r="J107" s="104"/>
      <c r="K107" s="115">
        <f>SUM(K109:K113)</f>
        <v>44</v>
      </c>
      <c r="L107" s="88">
        <f t="shared" si="9"/>
        <v>29.72972972972973</v>
      </c>
      <c r="M107" s="96"/>
      <c r="N107" s="115">
        <f>SUM(N109:N113)</f>
        <v>22</v>
      </c>
      <c r="O107" s="88">
        <f t="shared" si="10"/>
        <v>14.864864864864865</v>
      </c>
      <c r="P107" s="108"/>
      <c r="Q107" s="115">
        <f>SUM(Q109:Q113)</f>
        <v>1</v>
      </c>
      <c r="R107" s="88">
        <f t="shared" si="11"/>
        <v>0.67567567567567566</v>
      </c>
      <c r="S107" s="101"/>
    </row>
    <row r="108" spans="1:19" ht="10.5" customHeight="1">
      <c r="B108" s="103" t="str">
        <f t="shared" si="12"/>
        <v/>
      </c>
      <c r="C108" s="104" t="str">
        <f t="shared" si="13"/>
        <v/>
      </c>
      <c r="E108" s="115"/>
      <c r="F108" s="88" t="str">
        <f t="shared" si="7"/>
        <v/>
      </c>
      <c r="G108" s="90"/>
      <c r="H108" s="115"/>
      <c r="I108" s="88" t="str">
        <f t="shared" si="8"/>
        <v/>
      </c>
      <c r="J108" s="104"/>
      <c r="K108" s="115"/>
      <c r="L108" s="88" t="str">
        <f t="shared" si="9"/>
        <v/>
      </c>
      <c r="M108" s="96"/>
      <c r="N108" s="115"/>
      <c r="O108" s="88" t="str">
        <f t="shared" si="10"/>
        <v/>
      </c>
      <c r="P108" s="108"/>
      <c r="Q108" s="115"/>
      <c r="R108" s="88" t="str">
        <f t="shared" si="11"/>
        <v/>
      </c>
      <c r="S108" s="101"/>
    </row>
    <row r="109" spans="1:19" ht="12" customHeight="1">
      <c r="A109" s="81" t="s">
        <v>470</v>
      </c>
      <c r="B109" s="103">
        <f t="shared" si="12"/>
        <v>61</v>
      </c>
      <c r="C109" s="104">
        <f t="shared" si="13"/>
        <v>3.1266017426960535</v>
      </c>
      <c r="E109" s="848">
        <v>21</v>
      </c>
      <c r="F109" s="88">
        <f t="shared" si="7"/>
        <v>34.42622950819672</v>
      </c>
      <c r="G109" s="848"/>
      <c r="H109" s="848">
        <v>6</v>
      </c>
      <c r="I109" s="88">
        <f t="shared" si="8"/>
        <v>9.8360655737704921</v>
      </c>
      <c r="J109" s="848"/>
      <c r="K109" s="848">
        <v>22</v>
      </c>
      <c r="L109" s="88">
        <f t="shared" si="9"/>
        <v>36.065573770491802</v>
      </c>
      <c r="M109" s="848"/>
      <c r="N109" s="848">
        <v>12</v>
      </c>
      <c r="O109" s="88">
        <f t="shared" si="10"/>
        <v>19.672131147540984</v>
      </c>
      <c r="P109" s="848"/>
      <c r="Q109" s="848">
        <v>0</v>
      </c>
      <c r="R109" s="88">
        <f t="shared" si="11"/>
        <v>0</v>
      </c>
      <c r="S109" s="848">
        <v>0</v>
      </c>
    </row>
    <row r="110" spans="1:19" ht="12" customHeight="1">
      <c r="A110" s="81" t="s">
        <v>471</v>
      </c>
      <c r="B110" s="103">
        <f t="shared" si="12"/>
        <v>74</v>
      </c>
      <c r="C110" s="104">
        <f t="shared" si="13"/>
        <v>3.7929267042542283</v>
      </c>
      <c r="E110" s="848">
        <v>39</v>
      </c>
      <c r="F110" s="88">
        <f t="shared" si="7"/>
        <v>52.702702702702695</v>
      </c>
      <c r="G110" s="848"/>
      <c r="H110" s="848">
        <v>3</v>
      </c>
      <c r="I110" s="88">
        <f t="shared" si="8"/>
        <v>4.0540540540540544</v>
      </c>
      <c r="J110" s="848"/>
      <c r="K110" s="848">
        <v>21</v>
      </c>
      <c r="L110" s="88">
        <f t="shared" si="9"/>
        <v>28.378378378378379</v>
      </c>
      <c r="M110" s="848"/>
      <c r="N110" s="848">
        <v>10</v>
      </c>
      <c r="O110" s="88">
        <f t="shared" si="10"/>
        <v>13.513513513513514</v>
      </c>
      <c r="P110" s="848"/>
      <c r="Q110" s="848">
        <v>1</v>
      </c>
      <c r="R110" s="88">
        <f t="shared" si="11"/>
        <v>1.3513513513513513</v>
      </c>
      <c r="S110" s="848">
        <v>0</v>
      </c>
    </row>
    <row r="111" spans="1:19" ht="12" customHeight="1">
      <c r="A111" s="81" t="s">
        <v>472</v>
      </c>
      <c r="B111" s="103">
        <f t="shared" si="12"/>
        <v>13</v>
      </c>
      <c r="C111" s="104">
        <f t="shared" si="13"/>
        <v>0.66632496155817522</v>
      </c>
      <c r="E111" s="848">
        <v>11</v>
      </c>
      <c r="F111" s="88">
        <f t="shared" si="7"/>
        <v>84.615384615384613</v>
      </c>
      <c r="G111" s="848"/>
      <c r="H111" s="848">
        <v>1</v>
      </c>
      <c r="I111" s="88">
        <f t="shared" si="8"/>
        <v>7.6923076923076925</v>
      </c>
      <c r="J111" s="848"/>
      <c r="K111" s="848">
        <v>1</v>
      </c>
      <c r="L111" s="88">
        <f t="shared" si="9"/>
        <v>7.6923076923076925</v>
      </c>
      <c r="M111" s="848"/>
      <c r="N111" s="848">
        <v>0</v>
      </c>
      <c r="O111" s="88">
        <f t="shared" si="10"/>
        <v>0</v>
      </c>
      <c r="P111" s="848"/>
      <c r="Q111" s="848">
        <v>0</v>
      </c>
      <c r="R111" s="88">
        <f t="shared" si="11"/>
        <v>0</v>
      </c>
      <c r="S111" s="848"/>
    </row>
    <row r="112" spans="1:19" ht="12" hidden="1" customHeight="1">
      <c r="B112" s="103" t="str">
        <f t="shared" si="12"/>
        <v/>
      </c>
      <c r="C112" s="104" t="str">
        <f t="shared" si="13"/>
        <v/>
      </c>
      <c r="E112" s="81"/>
      <c r="F112" s="88" t="str">
        <f t="shared" si="7"/>
        <v/>
      </c>
      <c r="H112" s="81"/>
      <c r="I112" s="88" t="str">
        <f t="shared" si="8"/>
        <v/>
      </c>
      <c r="J112" s="81"/>
      <c r="K112" s="81"/>
      <c r="L112" s="88" t="str">
        <f t="shared" si="9"/>
        <v/>
      </c>
      <c r="N112" s="81"/>
      <c r="O112" s="88" t="str">
        <f t="shared" si="10"/>
        <v/>
      </c>
      <c r="R112" s="88" t="str">
        <f t="shared" si="11"/>
        <v/>
      </c>
      <c r="S112" s="101"/>
    </row>
    <row r="113" spans="1:19" ht="12" hidden="1" customHeight="1" thickBot="1">
      <c r="A113" s="81" t="s">
        <v>488</v>
      </c>
      <c r="B113" s="103">
        <f t="shared" si="12"/>
        <v>0</v>
      </c>
      <c r="C113" s="104">
        <f t="shared" si="13"/>
        <v>0</v>
      </c>
      <c r="E113" s="81">
        <v>0</v>
      </c>
      <c r="F113" s="88" t="e">
        <f t="shared" si="7"/>
        <v>#DIV/0!</v>
      </c>
      <c r="H113" s="81">
        <v>0</v>
      </c>
      <c r="I113" s="88" t="e">
        <f t="shared" si="8"/>
        <v>#DIV/0!</v>
      </c>
      <c r="J113" s="81"/>
      <c r="K113" s="81">
        <v>0</v>
      </c>
      <c r="L113" s="88" t="e">
        <f t="shared" si="9"/>
        <v>#DIV/0!</v>
      </c>
      <c r="N113" s="522"/>
      <c r="O113" s="88" t="e">
        <f t="shared" si="10"/>
        <v>#DIV/0!</v>
      </c>
      <c r="Q113" s="81">
        <v>0</v>
      </c>
      <c r="R113" s="88" t="e">
        <f t="shared" si="11"/>
        <v>#DIV/0!</v>
      </c>
      <c r="S113" s="101"/>
    </row>
    <row r="114" spans="1:19" ht="9.75" customHeight="1">
      <c r="B114" s="103" t="str">
        <f t="shared" si="12"/>
        <v/>
      </c>
      <c r="F114" s="88" t="str">
        <f t="shared" si="7"/>
        <v/>
      </c>
      <c r="I114" s="88" t="str">
        <f t="shared" si="8"/>
        <v/>
      </c>
      <c r="L114" s="88" t="str">
        <f t="shared" si="9"/>
        <v/>
      </c>
      <c r="M114" s="94"/>
      <c r="O114" s="88" t="str">
        <f t="shared" si="10"/>
        <v/>
      </c>
      <c r="P114" s="101"/>
      <c r="Q114" s="105"/>
      <c r="R114" s="88" t="str">
        <f t="shared" si="11"/>
        <v/>
      </c>
      <c r="S114" s="101"/>
    </row>
    <row r="115" spans="1:19" ht="12" customHeight="1">
      <c r="A115" s="47" t="s">
        <v>410</v>
      </c>
      <c r="B115" s="103">
        <f t="shared" si="12"/>
        <v>200</v>
      </c>
      <c r="C115" s="104">
        <f t="shared" ref="C115:C121" si="14">IF(A115&lt;&gt;0,B115/$B$11*100,"")</f>
        <v>10.251153254741158</v>
      </c>
      <c r="E115" s="105">
        <f>SUM(E116:E121)</f>
        <v>120</v>
      </c>
      <c r="F115" s="88">
        <f t="shared" si="7"/>
        <v>60</v>
      </c>
      <c r="H115" s="105">
        <f>SUM(H116:H121)</f>
        <v>9</v>
      </c>
      <c r="I115" s="88">
        <f t="shared" si="8"/>
        <v>4.5</v>
      </c>
      <c r="K115" s="105">
        <f>SUM(K116:K121)</f>
        <v>51</v>
      </c>
      <c r="L115" s="88">
        <f t="shared" si="9"/>
        <v>25.5</v>
      </c>
      <c r="M115" s="94"/>
      <c r="N115" s="105">
        <f>SUM(N116:N121)</f>
        <v>17</v>
      </c>
      <c r="O115" s="88">
        <f t="shared" si="10"/>
        <v>8.5</v>
      </c>
      <c r="P115" s="101"/>
      <c r="Q115" s="105">
        <f>SUM(Q116:Q121)</f>
        <v>3</v>
      </c>
      <c r="R115" s="88">
        <f t="shared" si="11"/>
        <v>1.5</v>
      </c>
      <c r="S115" s="101"/>
    </row>
    <row r="116" spans="1:19" ht="12" customHeight="1">
      <c r="A116" s="81" t="s">
        <v>411</v>
      </c>
      <c r="B116" s="103">
        <f t="shared" si="12"/>
        <v>77</v>
      </c>
      <c r="C116" s="104">
        <f t="shared" si="14"/>
        <v>3.9466940030753461</v>
      </c>
      <c r="E116" s="848">
        <v>59</v>
      </c>
      <c r="F116" s="88">
        <f t="shared" si="7"/>
        <v>76.623376623376629</v>
      </c>
      <c r="G116" s="848"/>
      <c r="H116" s="848">
        <v>3</v>
      </c>
      <c r="I116" s="88">
        <f t="shared" si="8"/>
        <v>3.8961038961038961</v>
      </c>
      <c r="J116" s="848"/>
      <c r="K116" s="848">
        <v>7</v>
      </c>
      <c r="L116" s="88">
        <f t="shared" si="9"/>
        <v>9.0909090909090917</v>
      </c>
      <c r="M116" s="848"/>
      <c r="N116" s="848">
        <v>5</v>
      </c>
      <c r="O116" s="88">
        <f t="shared" si="10"/>
        <v>6.4935064935064926</v>
      </c>
      <c r="P116" s="848"/>
      <c r="Q116" s="848">
        <v>3</v>
      </c>
      <c r="R116" s="88">
        <f t="shared" si="11"/>
        <v>3.8961038961038961</v>
      </c>
      <c r="S116" s="848"/>
    </row>
    <row r="117" spans="1:19" ht="12" customHeight="1">
      <c r="A117" s="81" t="s">
        <v>412</v>
      </c>
      <c r="B117" s="103">
        <f t="shared" si="12"/>
        <v>29</v>
      </c>
      <c r="C117" s="104">
        <f t="shared" si="14"/>
        <v>1.4864172219374681</v>
      </c>
      <c r="E117" s="848">
        <v>16</v>
      </c>
      <c r="F117" s="88">
        <f t="shared" si="7"/>
        <v>55.172413793103445</v>
      </c>
      <c r="G117" s="848"/>
      <c r="H117" s="848">
        <v>0</v>
      </c>
      <c r="I117" s="88">
        <f t="shared" si="8"/>
        <v>0</v>
      </c>
      <c r="J117" s="848"/>
      <c r="K117" s="848">
        <v>12</v>
      </c>
      <c r="L117" s="88">
        <f t="shared" si="9"/>
        <v>41.379310344827587</v>
      </c>
      <c r="M117" s="848"/>
      <c r="N117" s="848">
        <v>1</v>
      </c>
      <c r="O117" s="88">
        <f t="shared" si="10"/>
        <v>3.4482758620689653</v>
      </c>
      <c r="P117" s="848"/>
      <c r="Q117" s="848">
        <v>0</v>
      </c>
      <c r="R117" s="88">
        <f t="shared" si="11"/>
        <v>0</v>
      </c>
      <c r="S117" s="848"/>
    </row>
    <row r="118" spans="1:19" ht="12" customHeight="1">
      <c r="A118" s="81" t="s">
        <v>413</v>
      </c>
      <c r="B118" s="103">
        <f t="shared" si="12"/>
        <v>35</v>
      </c>
      <c r="C118" s="104">
        <f t="shared" si="14"/>
        <v>1.7939518195797026</v>
      </c>
      <c r="E118" s="848">
        <v>18</v>
      </c>
      <c r="F118" s="88">
        <f t="shared" si="7"/>
        <v>51.428571428571423</v>
      </c>
      <c r="G118" s="848"/>
      <c r="H118" s="848">
        <v>1</v>
      </c>
      <c r="I118" s="88">
        <f t="shared" si="8"/>
        <v>2.8571428571428572</v>
      </c>
      <c r="J118" s="848"/>
      <c r="K118" s="848">
        <v>11</v>
      </c>
      <c r="L118" s="88">
        <f t="shared" si="9"/>
        <v>31.428571428571427</v>
      </c>
      <c r="M118" s="848"/>
      <c r="N118" s="848">
        <v>5</v>
      </c>
      <c r="O118" s="88">
        <f t="shared" si="10"/>
        <v>14.285714285714285</v>
      </c>
      <c r="P118" s="848"/>
      <c r="Q118" s="848">
        <v>0</v>
      </c>
      <c r="R118" s="88">
        <f t="shared" si="11"/>
        <v>0</v>
      </c>
      <c r="S118" s="848"/>
    </row>
    <row r="119" spans="1:19" ht="12" customHeight="1">
      <c r="A119" s="33" t="s">
        <v>414</v>
      </c>
      <c r="B119" s="103">
        <f t="shared" si="12"/>
        <v>22</v>
      </c>
      <c r="C119" s="104">
        <f t="shared" si="14"/>
        <v>1.1276268580215274</v>
      </c>
      <c r="E119" s="848">
        <v>9</v>
      </c>
      <c r="F119" s="88">
        <f t="shared" si="7"/>
        <v>40.909090909090914</v>
      </c>
      <c r="G119" s="848"/>
      <c r="H119" s="848">
        <v>0</v>
      </c>
      <c r="I119" s="88">
        <f t="shared" si="8"/>
        <v>0</v>
      </c>
      <c r="J119" s="848"/>
      <c r="K119" s="848">
        <v>11</v>
      </c>
      <c r="L119" s="88">
        <f t="shared" si="9"/>
        <v>50</v>
      </c>
      <c r="M119" s="848"/>
      <c r="N119" s="848">
        <v>2</v>
      </c>
      <c r="O119" s="88">
        <f t="shared" si="10"/>
        <v>9.0909090909090917</v>
      </c>
      <c r="P119" s="848"/>
      <c r="Q119" s="848">
        <v>0</v>
      </c>
      <c r="R119" s="88">
        <f t="shared" si="11"/>
        <v>0</v>
      </c>
      <c r="S119" s="848"/>
    </row>
    <row r="120" spans="1:19" ht="12" customHeight="1">
      <c r="A120" s="81" t="s">
        <v>415</v>
      </c>
      <c r="B120" s="103">
        <f>IF($A120&lt;&gt;"",E120+H120+K120+N120+Q120,"")</f>
        <v>32</v>
      </c>
      <c r="C120" s="104">
        <f>IF(A120&lt;&gt;0,B120/$B$11*100,"")</f>
        <v>1.6401845207585852</v>
      </c>
      <c r="E120" s="848">
        <v>18</v>
      </c>
      <c r="F120" s="88">
        <f>IF($A120&lt;&gt;0,E120/$B120*100,"")</f>
        <v>56.25</v>
      </c>
      <c r="G120" s="848"/>
      <c r="H120" s="848">
        <v>1</v>
      </c>
      <c r="I120" s="88">
        <f>IF($A120&lt;&gt;0,H120/$B120*100,"")</f>
        <v>3.125</v>
      </c>
      <c r="J120" s="848"/>
      <c r="K120" s="848">
        <v>9</v>
      </c>
      <c r="L120" s="88">
        <f>IF($A120&lt;&gt;0,K120/$B120*100,"")</f>
        <v>28.125</v>
      </c>
      <c r="M120" s="848"/>
      <c r="N120" s="848">
        <v>4</v>
      </c>
      <c r="O120" s="88">
        <f>IF($A120&lt;&gt;0,N120/$B120*100,"")</f>
        <v>12.5</v>
      </c>
      <c r="P120" s="848"/>
      <c r="Q120" s="848">
        <v>0</v>
      </c>
      <c r="R120" s="88">
        <f>IF($A120&lt;&gt;0,Q120/$B120*100,"")</f>
        <v>0</v>
      </c>
      <c r="S120" s="848"/>
    </row>
    <row r="121" spans="1:19" ht="12" customHeight="1">
      <c r="A121" s="81" t="s">
        <v>1535</v>
      </c>
      <c r="B121" s="103">
        <f t="shared" si="12"/>
        <v>5</v>
      </c>
      <c r="C121" s="104">
        <f t="shared" si="14"/>
        <v>0.25627883136852891</v>
      </c>
      <c r="E121" s="848">
        <v>0</v>
      </c>
      <c r="F121" s="88">
        <f>IF($A121&lt;&gt;0,E121/$B121*100,"")</f>
        <v>0</v>
      </c>
      <c r="G121" s="848"/>
      <c r="H121" s="848">
        <v>4</v>
      </c>
      <c r="I121" s="88">
        <f>IF($A121&lt;&gt;0,H121/$B121*100,"")</f>
        <v>80</v>
      </c>
      <c r="J121" s="848"/>
      <c r="K121" s="848">
        <v>1</v>
      </c>
      <c r="L121" s="88">
        <f>IF($A121&lt;&gt;0,K121/$B121*100,"")</f>
        <v>20</v>
      </c>
      <c r="M121" s="848"/>
      <c r="N121" s="848">
        <v>0</v>
      </c>
      <c r="O121" s="88">
        <f>IF($A121&lt;&gt;0,N121/$B121*100,"")</f>
        <v>0</v>
      </c>
      <c r="P121" s="848"/>
      <c r="Q121" s="848">
        <v>0</v>
      </c>
      <c r="R121" s="88">
        <f>IF($A121&lt;&gt;0,Q121/$B121*100,"")</f>
        <v>0</v>
      </c>
      <c r="S121" s="848"/>
    </row>
    <row r="122" spans="1:19" ht="10" customHeight="1" thickBot="1">
      <c r="O122" s="88" t="str">
        <f>IF($A122&lt;&gt;0,N122/$B122*100,"")</f>
        <v/>
      </c>
      <c r="P122" s="88"/>
      <c r="Q122" s="105"/>
      <c r="R122" s="88"/>
      <c r="S122" s="88"/>
    </row>
    <row r="123" spans="1:19" ht="10" customHeight="1">
      <c r="A123" s="83"/>
      <c r="B123" s="828"/>
      <c r="C123" s="106"/>
      <c r="D123" s="83"/>
      <c r="E123" s="107"/>
      <c r="F123" s="84"/>
      <c r="G123" s="83"/>
      <c r="H123" s="107"/>
      <c r="I123" s="84"/>
      <c r="J123" s="84"/>
      <c r="K123" s="107"/>
      <c r="L123" s="84"/>
      <c r="M123" s="83"/>
      <c r="N123" s="107"/>
      <c r="O123" s="84"/>
      <c r="P123" s="84"/>
      <c r="Q123" s="107"/>
      <c r="R123" s="84"/>
      <c r="S123" s="84"/>
    </row>
    <row r="124" spans="1:19" s="90" customFormat="1">
      <c r="A124" s="96" t="s">
        <v>1446</v>
      </c>
      <c r="B124" s="831"/>
      <c r="C124" s="108"/>
      <c r="D124" s="96"/>
      <c r="E124" s="95"/>
      <c r="F124" s="108"/>
      <c r="G124" s="96"/>
      <c r="H124" s="95"/>
      <c r="I124" s="108"/>
      <c r="J124" s="108"/>
      <c r="K124" s="95"/>
      <c r="L124" s="108"/>
      <c r="M124" s="96"/>
      <c r="N124" s="95"/>
      <c r="O124" s="108"/>
      <c r="P124" s="108"/>
      <c r="Q124" s="95"/>
      <c r="R124" s="108"/>
      <c r="S124" s="108"/>
    </row>
    <row r="125" spans="1:19" s="90" customFormat="1" ht="10.5" customHeight="1">
      <c r="A125" s="96" t="s">
        <v>502</v>
      </c>
      <c r="B125" s="831"/>
      <c r="C125" s="108"/>
      <c r="D125" s="96"/>
      <c r="E125" s="95"/>
      <c r="F125" s="108"/>
      <c r="G125" s="96"/>
      <c r="H125" s="95"/>
      <c r="I125" s="108"/>
      <c r="J125" s="108"/>
      <c r="K125" s="95"/>
      <c r="L125" s="108"/>
      <c r="M125" s="96"/>
      <c r="N125" s="95"/>
      <c r="O125" s="108"/>
      <c r="P125" s="108"/>
      <c r="Q125" s="95"/>
      <c r="R125" s="108"/>
      <c r="S125" s="108"/>
    </row>
    <row r="126" spans="1:19" s="90" customFormat="1" ht="8.25" customHeight="1">
      <c r="A126" s="96"/>
      <c r="B126" s="831"/>
      <c r="C126" s="108"/>
      <c r="D126" s="96"/>
      <c r="E126" s="95"/>
      <c r="F126" s="108"/>
      <c r="G126" s="96"/>
      <c r="H126" s="95"/>
      <c r="I126" s="108"/>
      <c r="J126" s="108"/>
      <c r="K126" s="95"/>
      <c r="L126" s="108"/>
      <c r="M126" s="96"/>
      <c r="N126" s="95"/>
      <c r="O126" s="108"/>
    </row>
    <row r="127" spans="1:19" s="90" customFormat="1">
      <c r="A127" s="66" t="s">
        <v>1878</v>
      </c>
      <c r="B127" s="831"/>
      <c r="C127" s="108"/>
      <c r="D127" s="96"/>
      <c r="E127" s="95"/>
      <c r="F127" s="108"/>
      <c r="G127" s="96"/>
      <c r="H127" s="95"/>
      <c r="I127" s="108"/>
      <c r="J127" s="108"/>
      <c r="K127" s="95"/>
      <c r="L127" s="108"/>
      <c r="M127" s="96"/>
      <c r="N127" s="95"/>
      <c r="O127" s="108"/>
    </row>
    <row r="128" spans="1:19" s="90" customFormat="1" ht="7.5" customHeight="1">
      <c r="A128" s="96"/>
      <c r="B128" s="831"/>
      <c r="C128" s="108"/>
      <c r="D128" s="96"/>
      <c r="E128" s="95"/>
      <c r="F128" s="108"/>
      <c r="G128" s="96"/>
      <c r="H128" s="95"/>
      <c r="I128" s="108"/>
      <c r="J128" s="108"/>
      <c r="K128" s="95"/>
      <c r="L128" s="108"/>
      <c r="M128" s="96"/>
      <c r="N128" s="95"/>
      <c r="O128" s="108"/>
    </row>
    <row r="129" spans="1:19" s="90" customFormat="1">
      <c r="A129" s="90" t="s">
        <v>476</v>
      </c>
      <c r="B129" s="103"/>
      <c r="C129" s="104"/>
      <c r="E129" s="115"/>
      <c r="F129" s="104"/>
      <c r="H129" s="115"/>
      <c r="I129" s="104"/>
      <c r="J129" s="104"/>
      <c r="K129" s="115"/>
      <c r="L129" s="104"/>
      <c r="N129" s="115"/>
    </row>
    <row r="130" spans="1:19" s="90" customFormat="1">
      <c r="A130" s="90" t="s">
        <v>456</v>
      </c>
      <c r="B130" s="103"/>
      <c r="C130" s="104"/>
      <c r="E130" s="115"/>
      <c r="F130" s="104"/>
      <c r="H130" s="115"/>
      <c r="I130" s="104"/>
      <c r="J130" s="104"/>
      <c r="K130" s="115"/>
      <c r="L130" s="104"/>
      <c r="N130" s="115"/>
    </row>
    <row r="131" spans="1:19" s="90" customFormat="1">
      <c r="B131" s="103"/>
      <c r="C131" s="104"/>
      <c r="E131" s="115"/>
      <c r="F131" s="104"/>
      <c r="H131" s="115"/>
      <c r="I131" s="104"/>
      <c r="J131" s="104"/>
      <c r="K131" s="115"/>
      <c r="L131" s="104"/>
      <c r="N131" s="115"/>
    </row>
    <row r="132" spans="1:19" s="90" customFormat="1">
      <c r="A132" s="66"/>
      <c r="B132" s="103"/>
      <c r="C132" s="104"/>
      <c r="E132" s="115"/>
      <c r="F132" s="104"/>
      <c r="H132" s="115"/>
      <c r="I132" s="104"/>
      <c r="J132" s="104"/>
      <c r="K132" s="115"/>
      <c r="L132" s="104"/>
      <c r="N132" s="115"/>
    </row>
    <row r="133" spans="1:19" s="90" customFormat="1">
      <c r="A133" s="96"/>
      <c r="B133" s="103"/>
      <c r="C133" s="104"/>
      <c r="E133" s="115"/>
      <c r="F133" s="104"/>
      <c r="H133" s="115"/>
      <c r="I133" s="104"/>
      <c r="J133" s="104"/>
      <c r="K133" s="115"/>
      <c r="L133" s="104"/>
      <c r="N133" s="115"/>
    </row>
    <row r="134" spans="1:19">
      <c r="A134" s="96"/>
      <c r="B134" s="831"/>
      <c r="C134" s="108"/>
      <c r="D134" s="96"/>
      <c r="E134" s="95"/>
      <c r="F134" s="108"/>
      <c r="G134" s="96"/>
      <c r="H134" s="95"/>
      <c r="I134" s="108"/>
      <c r="J134" s="108"/>
      <c r="K134" s="95"/>
      <c r="L134" s="108"/>
      <c r="M134" s="96"/>
      <c r="N134" s="95"/>
      <c r="O134" s="108"/>
      <c r="P134" s="108"/>
      <c r="Q134" s="95"/>
      <c r="R134" s="108"/>
      <c r="S134" s="108"/>
    </row>
    <row r="135" spans="1:19">
      <c r="A135" s="96"/>
      <c r="B135" s="831"/>
      <c r="C135" s="108"/>
      <c r="D135" s="96"/>
      <c r="E135" s="95"/>
      <c r="F135" s="108"/>
      <c r="G135" s="96"/>
      <c r="H135" s="95"/>
      <c r="I135" s="108"/>
      <c r="J135" s="108"/>
      <c r="K135" s="95"/>
      <c r="L135" s="108"/>
      <c r="M135" s="96"/>
      <c r="N135" s="95"/>
      <c r="O135" s="108"/>
      <c r="P135" s="108"/>
      <c r="Q135" s="95"/>
      <c r="R135" s="108"/>
      <c r="S135" s="108"/>
    </row>
    <row r="136" spans="1:19">
      <c r="A136" s="96"/>
      <c r="B136" s="831"/>
      <c r="C136" s="108"/>
      <c r="D136" s="96"/>
      <c r="E136" s="95"/>
      <c r="F136" s="108"/>
      <c r="G136" s="96"/>
      <c r="H136" s="95"/>
      <c r="I136" s="108"/>
      <c r="J136" s="108"/>
      <c r="K136" s="95"/>
      <c r="L136" s="108"/>
      <c r="M136" s="96"/>
      <c r="N136" s="95"/>
      <c r="O136" s="108"/>
      <c r="P136" s="108"/>
      <c r="Q136" s="95"/>
      <c r="R136" s="108"/>
      <c r="S136" s="108"/>
    </row>
    <row r="137" spans="1:19">
      <c r="A137" s="96"/>
      <c r="B137" s="831"/>
      <c r="C137" s="108"/>
      <c r="D137" s="96"/>
      <c r="E137" s="95"/>
      <c r="F137" s="108"/>
      <c r="G137" s="96"/>
      <c r="H137" s="95"/>
      <c r="I137" s="108"/>
      <c r="J137" s="108"/>
      <c r="K137" s="95"/>
      <c r="L137" s="108"/>
      <c r="M137" s="96"/>
      <c r="N137" s="95"/>
      <c r="O137" s="108"/>
      <c r="P137" s="108"/>
      <c r="Q137" s="95"/>
      <c r="R137" s="108"/>
      <c r="S137" s="108"/>
    </row>
    <row r="138" spans="1:19">
      <c r="A138" s="96"/>
      <c r="B138" s="831"/>
      <c r="C138" s="108"/>
      <c r="D138" s="96"/>
      <c r="E138" s="95"/>
      <c r="F138" s="108"/>
      <c r="G138" s="96"/>
      <c r="H138" s="95"/>
      <c r="I138" s="108"/>
      <c r="J138" s="108"/>
      <c r="K138" s="95"/>
      <c r="L138" s="108"/>
      <c r="M138" s="96"/>
      <c r="N138" s="95"/>
      <c r="O138" s="108"/>
      <c r="P138" s="108"/>
      <c r="Q138" s="95"/>
      <c r="R138" s="108"/>
      <c r="S138" s="108"/>
    </row>
    <row r="139" spans="1:19">
      <c r="A139" s="96"/>
      <c r="B139" s="831"/>
      <c r="C139" s="108"/>
      <c r="D139" s="96"/>
      <c r="E139" s="95"/>
      <c r="F139" s="108"/>
      <c r="G139" s="96"/>
      <c r="H139" s="95"/>
      <c r="I139" s="108"/>
      <c r="J139" s="108"/>
      <c r="K139" s="95"/>
      <c r="L139" s="108"/>
      <c r="M139" s="96"/>
      <c r="N139" s="95"/>
      <c r="O139" s="108"/>
      <c r="P139" s="108"/>
      <c r="Q139" s="95"/>
      <c r="R139" s="108"/>
      <c r="S139" s="108"/>
    </row>
    <row r="140" spans="1:19">
      <c r="A140" s="66"/>
      <c r="B140" s="831"/>
      <c r="C140" s="108"/>
      <c r="D140" s="96"/>
      <c r="E140" s="95"/>
      <c r="F140" s="108"/>
      <c r="G140" s="96"/>
      <c r="H140" s="95"/>
      <c r="I140" s="108"/>
      <c r="J140" s="108"/>
      <c r="K140" s="95"/>
      <c r="L140" s="108"/>
      <c r="M140" s="96"/>
      <c r="N140" s="95"/>
      <c r="O140" s="108"/>
      <c r="P140" s="108"/>
      <c r="Q140" s="95"/>
      <c r="R140" s="108"/>
      <c r="S140" s="108"/>
    </row>
    <row r="141" spans="1:19">
      <c r="A141" s="96"/>
      <c r="B141" s="831"/>
      <c r="C141" s="108"/>
      <c r="D141" s="96"/>
      <c r="E141" s="95"/>
      <c r="F141" s="108"/>
      <c r="G141" s="96"/>
      <c r="H141" s="95"/>
      <c r="I141" s="108"/>
      <c r="J141" s="108"/>
      <c r="K141" s="95"/>
      <c r="L141" s="108"/>
      <c r="M141" s="96"/>
      <c r="N141" s="95"/>
      <c r="O141" s="108"/>
      <c r="P141" s="108"/>
      <c r="Q141" s="95"/>
      <c r="R141" s="108"/>
      <c r="S141" s="108"/>
    </row>
    <row r="142" spans="1:19">
      <c r="A142" s="90"/>
      <c r="D142" s="90"/>
      <c r="E142" s="115"/>
      <c r="F142" s="104"/>
      <c r="G142" s="90"/>
      <c r="H142" s="115"/>
      <c r="I142" s="104"/>
      <c r="J142" s="104"/>
      <c r="K142" s="115"/>
      <c r="L142" s="104"/>
      <c r="M142" s="90"/>
      <c r="N142" s="115"/>
      <c r="O142" s="90"/>
      <c r="P142" s="90"/>
      <c r="Q142" s="115"/>
      <c r="R142" s="90"/>
      <c r="S142" s="90"/>
    </row>
    <row r="143" spans="1:19">
      <c r="A143" s="90"/>
      <c r="D143" s="90"/>
      <c r="E143" s="115"/>
      <c r="F143" s="104"/>
      <c r="G143" s="90"/>
      <c r="H143" s="115"/>
      <c r="I143" s="104"/>
      <c r="J143" s="104"/>
      <c r="K143" s="115"/>
      <c r="L143" s="104"/>
      <c r="M143" s="90"/>
      <c r="N143" s="115"/>
      <c r="O143" s="90"/>
      <c r="P143" s="90"/>
      <c r="Q143" s="115"/>
      <c r="R143" s="90"/>
      <c r="S143" s="90"/>
    </row>
  </sheetData>
  <mergeCells count="5">
    <mergeCell ref="H7:I7"/>
    <mergeCell ref="K7:L7"/>
    <mergeCell ref="N7:O7"/>
    <mergeCell ref="Q7:R7"/>
    <mergeCell ref="E7:F7"/>
  </mergeCells>
  <printOptions horizontalCentered="1" verticalCentered="1"/>
  <pageMargins left="0" right="0" top="0" bottom="0" header="0.31496062992125984" footer="0.31496062992125984"/>
  <pageSetup scale="5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S132"/>
  <sheetViews>
    <sheetView showZeros="0" topLeftCell="A31" workbookViewId="0">
      <selection activeCell="A65" sqref="A65"/>
    </sheetView>
  </sheetViews>
  <sheetFormatPr baseColWidth="10" defaultColWidth="9.1796875" defaultRowHeight="12.5"/>
  <cols>
    <col min="1" max="1" width="36" style="81" customWidth="1"/>
    <col min="2" max="2" width="8" style="103" customWidth="1"/>
    <col min="3" max="3" width="8.1796875" style="88" customWidth="1"/>
    <col min="4" max="4" width="2.54296875" style="81" customWidth="1"/>
    <col min="5" max="5" width="7.54296875" style="105" customWidth="1"/>
    <col min="6" max="6" width="7.81640625" style="88" customWidth="1"/>
    <col min="7" max="7" width="2.54296875" style="81" customWidth="1"/>
    <col min="8" max="8" width="8.1796875" style="105" customWidth="1"/>
    <col min="9" max="9" width="8.453125" style="88" customWidth="1"/>
    <col min="10" max="10" width="2.54296875" style="88" customWidth="1"/>
    <col min="11" max="11" width="7.81640625" style="105" customWidth="1"/>
    <col min="12" max="12" width="7.54296875" style="88" customWidth="1"/>
    <col min="13" max="13" width="2.54296875" style="81" customWidth="1"/>
    <col min="14" max="14" width="7.81640625" style="105" customWidth="1"/>
    <col min="15" max="15" width="7.81640625" style="81" customWidth="1"/>
    <col min="16" max="16" width="2.81640625" style="81" customWidth="1"/>
    <col min="17" max="18" width="7.81640625" style="81" customWidth="1"/>
    <col min="19" max="19" width="2.54296875" style="81" customWidth="1"/>
    <col min="20" max="256" width="9.1796875" style="81"/>
    <col min="257" max="257" width="36" style="81" customWidth="1"/>
    <col min="258" max="258" width="8" style="81" customWidth="1"/>
    <col min="259" max="259" width="8.1796875" style="81" customWidth="1"/>
    <col min="260" max="260" width="2.54296875" style="81" customWidth="1"/>
    <col min="261" max="261" width="7.54296875" style="81" customWidth="1"/>
    <col min="262" max="262" width="7.81640625" style="81" customWidth="1"/>
    <col min="263" max="263" width="2.54296875" style="81" customWidth="1"/>
    <col min="264" max="264" width="8.1796875" style="81" customWidth="1"/>
    <col min="265" max="265" width="8.453125" style="81" customWidth="1"/>
    <col min="266" max="266" width="2.54296875" style="81" customWidth="1"/>
    <col min="267" max="267" width="7.81640625" style="81" customWidth="1"/>
    <col min="268" max="268" width="7.54296875" style="81" customWidth="1"/>
    <col min="269" max="269" width="2.54296875" style="81" customWidth="1"/>
    <col min="270" max="271" width="7.81640625" style="81" customWidth="1"/>
    <col min="272" max="272" width="2.81640625" style="81" customWidth="1"/>
    <col min="273" max="274" width="7.81640625" style="81" customWidth="1"/>
    <col min="275" max="275" width="2.54296875" style="81" customWidth="1"/>
    <col min="276" max="512" width="9.1796875" style="81"/>
    <col min="513" max="513" width="36" style="81" customWidth="1"/>
    <col min="514" max="514" width="8" style="81" customWidth="1"/>
    <col min="515" max="515" width="8.1796875" style="81" customWidth="1"/>
    <col min="516" max="516" width="2.54296875" style="81" customWidth="1"/>
    <col min="517" max="517" width="7.54296875" style="81" customWidth="1"/>
    <col min="518" max="518" width="7.81640625" style="81" customWidth="1"/>
    <col min="519" max="519" width="2.54296875" style="81" customWidth="1"/>
    <col min="520" max="520" width="8.1796875" style="81" customWidth="1"/>
    <col min="521" max="521" width="8.453125" style="81" customWidth="1"/>
    <col min="522" max="522" width="2.54296875" style="81" customWidth="1"/>
    <col min="523" max="523" width="7.81640625" style="81" customWidth="1"/>
    <col min="524" max="524" width="7.54296875" style="81" customWidth="1"/>
    <col min="525" max="525" width="2.54296875" style="81" customWidth="1"/>
    <col min="526" max="527" width="7.81640625" style="81" customWidth="1"/>
    <col min="528" max="528" width="2.81640625" style="81" customWidth="1"/>
    <col min="529" max="530" width="7.81640625" style="81" customWidth="1"/>
    <col min="531" max="531" width="2.54296875" style="81" customWidth="1"/>
    <col min="532" max="768" width="9.1796875" style="81"/>
    <col min="769" max="769" width="36" style="81" customWidth="1"/>
    <col min="770" max="770" width="8" style="81" customWidth="1"/>
    <col min="771" max="771" width="8.1796875" style="81" customWidth="1"/>
    <col min="772" max="772" width="2.54296875" style="81" customWidth="1"/>
    <col min="773" max="773" width="7.54296875" style="81" customWidth="1"/>
    <col min="774" max="774" width="7.81640625" style="81" customWidth="1"/>
    <col min="775" max="775" width="2.54296875" style="81" customWidth="1"/>
    <col min="776" max="776" width="8.1796875" style="81" customWidth="1"/>
    <col min="777" max="777" width="8.453125" style="81" customWidth="1"/>
    <col min="778" max="778" width="2.54296875" style="81" customWidth="1"/>
    <col min="779" max="779" width="7.81640625" style="81" customWidth="1"/>
    <col min="780" max="780" width="7.54296875" style="81" customWidth="1"/>
    <col min="781" max="781" width="2.54296875" style="81" customWidth="1"/>
    <col min="782" max="783" width="7.81640625" style="81" customWidth="1"/>
    <col min="784" max="784" width="2.81640625" style="81" customWidth="1"/>
    <col min="785" max="786" width="7.81640625" style="81" customWidth="1"/>
    <col min="787" max="787" width="2.54296875" style="81" customWidth="1"/>
    <col min="788" max="1024" width="9.1796875" style="81"/>
    <col min="1025" max="1025" width="36" style="81" customWidth="1"/>
    <col min="1026" max="1026" width="8" style="81" customWidth="1"/>
    <col min="1027" max="1027" width="8.1796875" style="81" customWidth="1"/>
    <col min="1028" max="1028" width="2.54296875" style="81" customWidth="1"/>
    <col min="1029" max="1029" width="7.54296875" style="81" customWidth="1"/>
    <col min="1030" max="1030" width="7.81640625" style="81" customWidth="1"/>
    <col min="1031" max="1031" width="2.54296875" style="81" customWidth="1"/>
    <col min="1032" max="1032" width="8.1796875" style="81" customWidth="1"/>
    <col min="1033" max="1033" width="8.453125" style="81" customWidth="1"/>
    <col min="1034" max="1034" width="2.54296875" style="81" customWidth="1"/>
    <col min="1035" max="1035" width="7.81640625" style="81" customWidth="1"/>
    <col min="1036" max="1036" width="7.54296875" style="81" customWidth="1"/>
    <col min="1037" max="1037" width="2.54296875" style="81" customWidth="1"/>
    <col min="1038" max="1039" width="7.81640625" style="81" customWidth="1"/>
    <col min="1040" max="1040" width="2.81640625" style="81" customWidth="1"/>
    <col min="1041" max="1042" width="7.81640625" style="81" customWidth="1"/>
    <col min="1043" max="1043" width="2.54296875" style="81" customWidth="1"/>
    <col min="1044" max="1280" width="9.1796875" style="81"/>
    <col min="1281" max="1281" width="36" style="81" customWidth="1"/>
    <col min="1282" max="1282" width="8" style="81" customWidth="1"/>
    <col min="1283" max="1283" width="8.1796875" style="81" customWidth="1"/>
    <col min="1284" max="1284" width="2.54296875" style="81" customWidth="1"/>
    <col min="1285" max="1285" width="7.54296875" style="81" customWidth="1"/>
    <col min="1286" max="1286" width="7.81640625" style="81" customWidth="1"/>
    <col min="1287" max="1287" width="2.54296875" style="81" customWidth="1"/>
    <col min="1288" max="1288" width="8.1796875" style="81" customWidth="1"/>
    <col min="1289" max="1289" width="8.453125" style="81" customWidth="1"/>
    <col min="1290" max="1290" width="2.54296875" style="81" customWidth="1"/>
    <col min="1291" max="1291" width="7.81640625" style="81" customWidth="1"/>
    <col min="1292" max="1292" width="7.54296875" style="81" customWidth="1"/>
    <col min="1293" max="1293" width="2.54296875" style="81" customWidth="1"/>
    <col min="1294" max="1295" width="7.81640625" style="81" customWidth="1"/>
    <col min="1296" max="1296" width="2.81640625" style="81" customWidth="1"/>
    <col min="1297" max="1298" width="7.81640625" style="81" customWidth="1"/>
    <col min="1299" max="1299" width="2.54296875" style="81" customWidth="1"/>
    <col min="1300" max="1536" width="9.1796875" style="81"/>
    <col min="1537" max="1537" width="36" style="81" customWidth="1"/>
    <col min="1538" max="1538" width="8" style="81" customWidth="1"/>
    <col min="1539" max="1539" width="8.1796875" style="81" customWidth="1"/>
    <col min="1540" max="1540" width="2.54296875" style="81" customWidth="1"/>
    <col min="1541" max="1541" width="7.54296875" style="81" customWidth="1"/>
    <col min="1542" max="1542" width="7.81640625" style="81" customWidth="1"/>
    <col min="1543" max="1543" width="2.54296875" style="81" customWidth="1"/>
    <col min="1544" max="1544" width="8.1796875" style="81" customWidth="1"/>
    <col min="1545" max="1545" width="8.453125" style="81" customWidth="1"/>
    <col min="1546" max="1546" width="2.54296875" style="81" customWidth="1"/>
    <col min="1547" max="1547" width="7.81640625" style="81" customWidth="1"/>
    <col min="1548" max="1548" width="7.54296875" style="81" customWidth="1"/>
    <col min="1549" max="1549" width="2.54296875" style="81" customWidth="1"/>
    <col min="1550" max="1551" width="7.81640625" style="81" customWidth="1"/>
    <col min="1552" max="1552" width="2.81640625" style="81" customWidth="1"/>
    <col min="1553" max="1554" width="7.81640625" style="81" customWidth="1"/>
    <col min="1555" max="1555" width="2.54296875" style="81" customWidth="1"/>
    <col min="1556" max="1792" width="9.1796875" style="81"/>
    <col min="1793" max="1793" width="36" style="81" customWidth="1"/>
    <col min="1794" max="1794" width="8" style="81" customWidth="1"/>
    <col min="1795" max="1795" width="8.1796875" style="81" customWidth="1"/>
    <col min="1796" max="1796" width="2.54296875" style="81" customWidth="1"/>
    <col min="1797" max="1797" width="7.54296875" style="81" customWidth="1"/>
    <col min="1798" max="1798" width="7.81640625" style="81" customWidth="1"/>
    <col min="1799" max="1799" width="2.54296875" style="81" customWidth="1"/>
    <col min="1800" max="1800" width="8.1796875" style="81" customWidth="1"/>
    <col min="1801" max="1801" width="8.453125" style="81" customWidth="1"/>
    <col min="1802" max="1802" width="2.54296875" style="81" customWidth="1"/>
    <col min="1803" max="1803" width="7.81640625" style="81" customWidth="1"/>
    <col min="1804" max="1804" width="7.54296875" style="81" customWidth="1"/>
    <col min="1805" max="1805" width="2.54296875" style="81" customWidth="1"/>
    <col min="1806" max="1807" width="7.81640625" style="81" customWidth="1"/>
    <col min="1808" max="1808" width="2.81640625" style="81" customWidth="1"/>
    <col min="1809" max="1810" width="7.81640625" style="81" customWidth="1"/>
    <col min="1811" max="1811" width="2.54296875" style="81" customWidth="1"/>
    <col min="1812" max="2048" width="9.1796875" style="81"/>
    <col min="2049" max="2049" width="36" style="81" customWidth="1"/>
    <col min="2050" max="2050" width="8" style="81" customWidth="1"/>
    <col min="2051" max="2051" width="8.1796875" style="81" customWidth="1"/>
    <col min="2052" max="2052" width="2.54296875" style="81" customWidth="1"/>
    <col min="2053" max="2053" width="7.54296875" style="81" customWidth="1"/>
    <col min="2054" max="2054" width="7.81640625" style="81" customWidth="1"/>
    <col min="2055" max="2055" width="2.54296875" style="81" customWidth="1"/>
    <col min="2056" max="2056" width="8.1796875" style="81" customWidth="1"/>
    <col min="2057" max="2057" width="8.453125" style="81" customWidth="1"/>
    <col min="2058" max="2058" width="2.54296875" style="81" customWidth="1"/>
    <col min="2059" max="2059" width="7.81640625" style="81" customWidth="1"/>
    <col min="2060" max="2060" width="7.54296875" style="81" customWidth="1"/>
    <col min="2061" max="2061" width="2.54296875" style="81" customWidth="1"/>
    <col min="2062" max="2063" width="7.81640625" style="81" customWidth="1"/>
    <col min="2064" max="2064" width="2.81640625" style="81" customWidth="1"/>
    <col min="2065" max="2066" width="7.81640625" style="81" customWidth="1"/>
    <col min="2067" max="2067" width="2.54296875" style="81" customWidth="1"/>
    <col min="2068" max="2304" width="9.1796875" style="81"/>
    <col min="2305" max="2305" width="36" style="81" customWidth="1"/>
    <col min="2306" max="2306" width="8" style="81" customWidth="1"/>
    <col min="2307" max="2307" width="8.1796875" style="81" customWidth="1"/>
    <col min="2308" max="2308" width="2.54296875" style="81" customWidth="1"/>
    <col min="2309" max="2309" width="7.54296875" style="81" customWidth="1"/>
    <col min="2310" max="2310" width="7.81640625" style="81" customWidth="1"/>
    <col min="2311" max="2311" width="2.54296875" style="81" customWidth="1"/>
    <col min="2312" max="2312" width="8.1796875" style="81" customWidth="1"/>
    <col min="2313" max="2313" width="8.453125" style="81" customWidth="1"/>
    <col min="2314" max="2314" width="2.54296875" style="81" customWidth="1"/>
    <col min="2315" max="2315" width="7.81640625" style="81" customWidth="1"/>
    <col min="2316" max="2316" width="7.54296875" style="81" customWidth="1"/>
    <col min="2317" max="2317" width="2.54296875" style="81" customWidth="1"/>
    <col min="2318" max="2319" width="7.81640625" style="81" customWidth="1"/>
    <col min="2320" max="2320" width="2.81640625" style="81" customWidth="1"/>
    <col min="2321" max="2322" width="7.81640625" style="81" customWidth="1"/>
    <col min="2323" max="2323" width="2.54296875" style="81" customWidth="1"/>
    <col min="2324" max="2560" width="9.1796875" style="81"/>
    <col min="2561" max="2561" width="36" style="81" customWidth="1"/>
    <col min="2562" max="2562" width="8" style="81" customWidth="1"/>
    <col min="2563" max="2563" width="8.1796875" style="81" customWidth="1"/>
    <col min="2564" max="2564" width="2.54296875" style="81" customWidth="1"/>
    <col min="2565" max="2565" width="7.54296875" style="81" customWidth="1"/>
    <col min="2566" max="2566" width="7.81640625" style="81" customWidth="1"/>
    <col min="2567" max="2567" width="2.54296875" style="81" customWidth="1"/>
    <col min="2568" max="2568" width="8.1796875" style="81" customWidth="1"/>
    <col min="2569" max="2569" width="8.453125" style="81" customWidth="1"/>
    <col min="2570" max="2570" width="2.54296875" style="81" customWidth="1"/>
    <col min="2571" max="2571" width="7.81640625" style="81" customWidth="1"/>
    <col min="2572" max="2572" width="7.54296875" style="81" customWidth="1"/>
    <col min="2573" max="2573" width="2.54296875" style="81" customWidth="1"/>
    <col min="2574" max="2575" width="7.81640625" style="81" customWidth="1"/>
    <col min="2576" max="2576" width="2.81640625" style="81" customWidth="1"/>
    <col min="2577" max="2578" width="7.81640625" style="81" customWidth="1"/>
    <col min="2579" max="2579" width="2.54296875" style="81" customWidth="1"/>
    <col min="2580" max="2816" width="9.1796875" style="81"/>
    <col min="2817" max="2817" width="36" style="81" customWidth="1"/>
    <col min="2818" max="2818" width="8" style="81" customWidth="1"/>
    <col min="2819" max="2819" width="8.1796875" style="81" customWidth="1"/>
    <col min="2820" max="2820" width="2.54296875" style="81" customWidth="1"/>
    <col min="2821" max="2821" width="7.54296875" style="81" customWidth="1"/>
    <col min="2822" max="2822" width="7.81640625" style="81" customWidth="1"/>
    <col min="2823" max="2823" width="2.54296875" style="81" customWidth="1"/>
    <col min="2824" max="2824" width="8.1796875" style="81" customWidth="1"/>
    <col min="2825" max="2825" width="8.453125" style="81" customWidth="1"/>
    <col min="2826" max="2826" width="2.54296875" style="81" customWidth="1"/>
    <col min="2827" max="2827" width="7.81640625" style="81" customWidth="1"/>
    <col min="2828" max="2828" width="7.54296875" style="81" customWidth="1"/>
    <col min="2829" max="2829" width="2.54296875" style="81" customWidth="1"/>
    <col min="2830" max="2831" width="7.81640625" style="81" customWidth="1"/>
    <col min="2832" max="2832" width="2.81640625" style="81" customWidth="1"/>
    <col min="2833" max="2834" width="7.81640625" style="81" customWidth="1"/>
    <col min="2835" max="2835" width="2.54296875" style="81" customWidth="1"/>
    <col min="2836" max="3072" width="9.1796875" style="81"/>
    <col min="3073" max="3073" width="36" style="81" customWidth="1"/>
    <col min="3074" max="3074" width="8" style="81" customWidth="1"/>
    <col min="3075" max="3075" width="8.1796875" style="81" customWidth="1"/>
    <col min="3076" max="3076" width="2.54296875" style="81" customWidth="1"/>
    <col min="3077" max="3077" width="7.54296875" style="81" customWidth="1"/>
    <col min="3078" max="3078" width="7.81640625" style="81" customWidth="1"/>
    <col min="3079" max="3079" width="2.54296875" style="81" customWidth="1"/>
    <col min="3080" max="3080" width="8.1796875" style="81" customWidth="1"/>
    <col min="3081" max="3081" width="8.453125" style="81" customWidth="1"/>
    <col min="3082" max="3082" width="2.54296875" style="81" customWidth="1"/>
    <col min="3083" max="3083" width="7.81640625" style="81" customWidth="1"/>
    <col min="3084" max="3084" width="7.54296875" style="81" customWidth="1"/>
    <col min="3085" max="3085" width="2.54296875" style="81" customWidth="1"/>
    <col min="3086" max="3087" width="7.81640625" style="81" customWidth="1"/>
    <col min="3088" max="3088" width="2.81640625" style="81" customWidth="1"/>
    <col min="3089" max="3090" width="7.81640625" style="81" customWidth="1"/>
    <col min="3091" max="3091" width="2.54296875" style="81" customWidth="1"/>
    <col min="3092" max="3328" width="9.1796875" style="81"/>
    <col min="3329" max="3329" width="36" style="81" customWidth="1"/>
    <col min="3330" max="3330" width="8" style="81" customWidth="1"/>
    <col min="3331" max="3331" width="8.1796875" style="81" customWidth="1"/>
    <col min="3332" max="3332" width="2.54296875" style="81" customWidth="1"/>
    <col min="3333" max="3333" width="7.54296875" style="81" customWidth="1"/>
    <col min="3334" max="3334" width="7.81640625" style="81" customWidth="1"/>
    <col min="3335" max="3335" width="2.54296875" style="81" customWidth="1"/>
    <col min="3336" max="3336" width="8.1796875" style="81" customWidth="1"/>
    <col min="3337" max="3337" width="8.453125" style="81" customWidth="1"/>
    <col min="3338" max="3338" width="2.54296875" style="81" customWidth="1"/>
    <col min="3339" max="3339" width="7.81640625" style="81" customWidth="1"/>
    <col min="3340" max="3340" width="7.54296875" style="81" customWidth="1"/>
    <col min="3341" max="3341" width="2.54296875" style="81" customWidth="1"/>
    <col min="3342" max="3343" width="7.81640625" style="81" customWidth="1"/>
    <col min="3344" max="3344" width="2.81640625" style="81" customWidth="1"/>
    <col min="3345" max="3346" width="7.81640625" style="81" customWidth="1"/>
    <col min="3347" max="3347" width="2.54296875" style="81" customWidth="1"/>
    <col min="3348" max="3584" width="9.1796875" style="81"/>
    <col min="3585" max="3585" width="36" style="81" customWidth="1"/>
    <col min="3586" max="3586" width="8" style="81" customWidth="1"/>
    <col min="3587" max="3587" width="8.1796875" style="81" customWidth="1"/>
    <col min="3588" max="3588" width="2.54296875" style="81" customWidth="1"/>
    <col min="3589" max="3589" width="7.54296875" style="81" customWidth="1"/>
    <col min="3590" max="3590" width="7.81640625" style="81" customWidth="1"/>
    <col min="3591" max="3591" width="2.54296875" style="81" customWidth="1"/>
    <col min="3592" max="3592" width="8.1796875" style="81" customWidth="1"/>
    <col min="3593" max="3593" width="8.453125" style="81" customWidth="1"/>
    <col min="3594" max="3594" width="2.54296875" style="81" customWidth="1"/>
    <col min="3595" max="3595" width="7.81640625" style="81" customWidth="1"/>
    <col min="3596" max="3596" width="7.54296875" style="81" customWidth="1"/>
    <col min="3597" max="3597" width="2.54296875" style="81" customWidth="1"/>
    <col min="3598" max="3599" width="7.81640625" style="81" customWidth="1"/>
    <col min="3600" max="3600" width="2.81640625" style="81" customWidth="1"/>
    <col min="3601" max="3602" width="7.81640625" style="81" customWidth="1"/>
    <col min="3603" max="3603" width="2.54296875" style="81" customWidth="1"/>
    <col min="3604" max="3840" width="9.1796875" style="81"/>
    <col min="3841" max="3841" width="36" style="81" customWidth="1"/>
    <col min="3842" max="3842" width="8" style="81" customWidth="1"/>
    <col min="3843" max="3843" width="8.1796875" style="81" customWidth="1"/>
    <col min="3844" max="3844" width="2.54296875" style="81" customWidth="1"/>
    <col min="3845" max="3845" width="7.54296875" style="81" customWidth="1"/>
    <col min="3846" max="3846" width="7.81640625" style="81" customWidth="1"/>
    <col min="3847" max="3847" width="2.54296875" style="81" customWidth="1"/>
    <col min="3848" max="3848" width="8.1796875" style="81" customWidth="1"/>
    <col min="3849" max="3849" width="8.453125" style="81" customWidth="1"/>
    <col min="3850" max="3850" width="2.54296875" style="81" customWidth="1"/>
    <col min="3851" max="3851" width="7.81640625" style="81" customWidth="1"/>
    <col min="3852" max="3852" width="7.54296875" style="81" customWidth="1"/>
    <col min="3853" max="3853" width="2.54296875" style="81" customWidth="1"/>
    <col min="3854" max="3855" width="7.81640625" style="81" customWidth="1"/>
    <col min="3856" max="3856" width="2.81640625" style="81" customWidth="1"/>
    <col min="3857" max="3858" width="7.81640625" style="81" customWidth="1"/>
    <col min="3859" max="3859" width="2.54296875" style="81" customWidth="1"/>
    <col min="3860" max="4096" width="9.1796875" style="81"/>
    <col min="4097" max="4097" width="36" style="81" customWidth="1"/>
    <col min="4098" max="4098" width="8" style="81" customWidth="1"/>
    <col min="4099" max="4099" width="8.1796875" style="81" customWidth="1"/>
    <col min="4100" max="4100" width="2.54296875" style="81" customWidth="1"/>
    <col min="4101" max="4101" width="7.54296875" style="81" customWidth="1"/>
    <col min="4102" max="4102" width="7.81640625" style="81" customWidth="1"/>
    <col min="4103" max="4103" width="2.54296875" style="81" customWidth="1"/>
    <col min="4104" max="4104" width="8.1796875" style="81" customWidth="1"/>
    <col min="4105" max="4105" width="8.453125" style="81" customWidth="1"/>
    <col min="4106" max="4106" width="2.54296875" style="81" customWidth="1"/>
    <col min="4107" max="4107" width="7.81640625" style="81" customWidth="1"/>
    <col min="4108" max="4108" width="7.54296875" style="81" customWidth="1"/>
    <col min="4109" max="4109" width="2.54296875" style="81" customWidth="1"/>
    <col min="4110" max="4111" width="7.81640625" style="81" customWidth="1"/>
    <col min="4112" max="4112" width="2.81640625" style="81" customWidth="1"/>
    <col min="4113" max="4114" width="7.81640625" style="81" customWidth="1"/>
    <col min="4115" max="4115" width="2.54296875" style="81" customWidth="1"/>
    <col min="4116" max="4352" width="9.1796875" style="81"/>
    <col min="4353" max="4353" width="36" style="81" customWidth="1"/>
    <col min="4354" max="4354" width="8" style="81" customWidth="1"/>
    <col min="4355" max="4355" width="8.1796875" style="81" customWidth="1"/>
    <col min="4356" max="4356" width="2.54296875" style="81" customWidth="1"/>
    <col min="4357" max="4357" width="7.54296875" style="81" customWidth="1"/>
    <col min="4358" max="4358" width="7.81640625" style="81" customWidth="1"/>
    <col min="4359" max="4359" width="2.54296875" style="81" customWidth="1"/>
    <col min="4360" max="4360" width="8.1796875" style="81" customWidth="1"/>
    <col min="4361" max="4361" width="8.453125" style="81" customWidth="1"/>
    <col min="4362" max="4362" width="2.54296875" style="81" customWidth="1"/>
    <col min="4363" max="4363" width="7.81640625" style="81" customWidth="1"/>
    <col min="4364" max="4364" width="7.54296875" style="81" customWidth="1"/>
    <col min="4365" max="4365" width="2.54296875" style="81" customWidth="1"/>
    <col min="4366" max="4367" width="7.81640625" style="81" customWidth="1"/>
    <col min="4368" max="4368" width="2.81640625" style="81" customWidth="1"/>
    <col min="4369" max="4370" width="7.81640625" style="81" customWidth="1"/>
    <col min="4371" max="4371" width="2.54296875" style="81" customWidth="1"/>
    <col min="4372" max="4608" width="9.1796875" style="81"/>
    <col min="4609" max="4609" width="36" style="81" customWidth="1"/>
    <col min="4610" max="4610" width="8" style="81" customWidth="1"/>
    <col min="4611" max="4611" width="8.1796875" style="81" customWidth="1"/>
    <col min="4612" max="4612" width="2.54296875" style="81" customWidth="1"/>
    <col min="4613" max="4613" width="7.54296875" style="81" customWidth="1"/>
    <col min="4614" max="4614" width="7.81640625" style="81" customWidth="1"/>
    <col min="4615" max="4615" width="2.54296875" style="81" customWidth="1"/>
    <col min="4616" max="4616" width="8.1796875" style="81" customWidth="1"/>
    <col min="4617" max="4617" width="8.453125" style="81" customWidth="1"/>
    <col min="4618" max="4618" width="2.54296875" style="81" customWidth="1"/>
    <col min="4619" max="4619" width="7.81640625" style="81" customWidth="1"/>
    <col min="4620" max="4620" width="7.54296875" style="81" customWidth="1"/>
    <col min="4621" max="4621" width="2.54296875" style="81" customWidth="1"/>
    <col min="4622" max="4623" width="7.81640625" style="81" customWidth="1"/>
    <col min="4624" max="4624" width="2.81640625" style="81" customWidth="1"/>
    <col min="4625" max="4626" width="7.81640625" style="81" customWidth="1"/>
    <col min="4627" max="4627" width="2.54296875" style="81" customWidth="1"/>
    <col min="4628" max="4864" width="9.1796875" style="81"/>
    <col min="4865" max="4865" width="36" style="81" customWidth="1"/>
    <col min="4866" max="4866" width="8" style="81" customWidth="1"/>
    <col min="4867" max="4867" width="8.1796875" style="81" customWidth="1"/>
    <col min="4868" max="4868" width="2.54296875" style="81" customWidth="1"/>
    <col min="4869" max="4869" width="7.54296875" style="81" customWidth="1"/>
    <col min="4870" max="4870" width="7.81640625" style="81" customWidth="1"/>
    <col min="4871" max="4871" width="2.54296875" style="81" customWidth="1"/>
    <col min="4872" max="4872" width="8.1796875" style="81" customWidth="1"/>
    <col min="4873" max="4873" width="8.453125" style="81" customWidth="1"/>
    <col min="4874" max="4874" width="2.54296875" style="81" customWidth="1"/>
    <col min="4875" max="4875" width="7.81640625" style="81" customWidth="1"/>
    <col min="4876" max="4876" width="7.54296875" style="81" customWidth="1"/>
    <col min="4877" max="4877" width="2.54296875" style="81" customWidth="1"/>
    <col min="4878" max="4879" width="7.81640625" style="81" customWidth="1"/>
    <col min="4880" max="4880" width="2.81640625" style="81" customWidth="1"/>
    <col min="4881" max="4882" width="7.81640625" style="81" customWidth="1"/>
    <col min="4883" max="4883" width="2.54296875" style="81" customWidth="1"/>
    <col min="4884" max="5120" width="9.1796875" style="81"/>
    <col min="5121" max="5121" width="36" style="81" customWidth="1"/>
    <col min="5122" max="5122" width="8" style="81" customWidth="1"/>
    <col min="5123" max="5123" width="8.1796875" style="81" customWidth="1"/>
    <col min="5124" max="5124" width="2.54296875" style="81" customWidth="1"/>
    <col min="5125" max="5125" width="7.54296875" style="81" customWidth="1"/>
    <col min="5126" max="5126" width="7.81640625" style="81" customWidth="1"/>
    <col min="5127" max="5127" width="2.54296875" style="81" customWidth="1"/>
    <col min="5128" max="5128" width="8.1796875" style="81" customWidth="1"/>
    <col min="5129" max="5129" width="8.453125" style="81" customWidth="1"/>
    <col min="5130" max="5130" width="2.54296875" style="81" customWidth="1"/>
    <col min="5131" max="5131" width="7.81640625" style="81" customWidth="1"/>
    <col min="5132" max="5132" width="7.54296875" style="81" customWidth="1"/>
    <col min="5133" max="5133" width="2.54296875" style="81" customWidth="1"/>
    <col min="5134" max="5135" width="7.81640625" style="81" customWidth="1"/>
    <col min="5136" max="5136" width="2.81640625" style="81" customWidth="1"/>
    <col min="5137" max="5138" width="7.81640625" style="81" customWidth="1"/>
    <col min="5139" max="5139" width="2.54296875" style="81" customWidth="1"/>
    <col min="5140" max="5376" width="9.1796875" style="81"/>
    <col min="5377" max="5377" width="36" style="81" customWidth="1"/>
    <col min="5378" max="5378" width="8" style="81" customWidth="1"/>
    <col min="5379" max="5379" width="8.1796875" style="81" customWidth="1"/>
    <col min="5380" max="5380" width="2.54296875" style="81" customWidth="1"/>
    <col min="5381" max="5381" width="7.54296875" style="81" customWidth="1"/>
    <col min="5382" max="5382" width="7.81640625" style="81" customWidth="1"/>
    <col min="5383" max="5383" width="2.54296875" style="81" customWidth="1"/>
    <col min="5384" max="5384" width="8.1796875" style="81" customWidth="1"/>
    <col min="5385" max="5385" width="8.453125" style="81" customWidth="1"/>
    <col min="5386" max="5386" width="2.54296875" style="81" customWidth="1"/>
    <col min="5387" max="5387" width="7.81640625" style="81" customWidth="1"/>
    <col min="5388" max="5388" width="7.54296875" style="81" customWidth="1"/>
    <col min="5389" max="5389" width="2.54296875" style="81" customWidth="1"/>
    <col min="5390" max="5391" width="7.81640625" style="81" customWidth="1"/>
    <col min="5392" max="5392" width="2.81640625" style="81" customWidth="1"/>
    <col min="5393" max="5394" width="7.81640625" style="81" customWidth="1"/>
    <col min="5395" max="5395" width="2.54296875" style="81" customWidth="1"/>
    <col min="5396" max="5632" width="9.1796875" style="81"/>
    <col min="5633" max="5633" width="36" style="81" customWidth="1"/>
    <col min="5634" max="5634" width="8" style="81" customWidth="1"/>
    <col min="5635" max="5635" width="8.1796875" style="81" customWidth="1"/>
    <col min="5636" max="5636" width="2.54296875" style="81" customWidth="1"/>
    <col min="5637" max="5637" width="7.54296875" style="81" customWidth="1"/>
    <col min="5638" max="5638" width="7.81640625" style="81" customWidth="1"/>
    <col min="5639" max="5639" width="2.54296875" style="81" customWidth="1"/>
    <col min="5640" max="5640" width="8.1796875" style="81" customWidth="1"/>
    <col min="5641" max="5641" width="8.453125" style="81" customWidth="1"/>
    <col min="5642" max="5642" width="2.54296875" style="81" customWidth="1"/>
    <col min="5643" max="5643" width="7.81640625" style="81" customWidth="1"/>
    <col min="5644" max="5644" width="7.54296875" style="81" customWidth="1"/>
    <col min="5645" max="5645" width="2.54296875" style="81" customWidth="1"/>
    <col min="5646" max="5647" width="7.81640625" style="81" customWidth="1"/>
    <col min="5648" max="5648" width="2.81640625" style="81" customWidth="1"/>
    <col min="5649" max="5650" width="7.81640625" style="81" customWidth="1"/>
    <col min="5651" max="5651" width="2.54296875" style="81" customWidth="1"/>
    <col min="5652" max="5888" width="9.1796875" style="81"/>
    <col min="5889" max="5889" width="36" style="81" customWidth="1"/>
    <col min="5890" max="5890" width="8" style="81" customWidth="1"/>
    <col min="5891" max="5891" width="8.1796875" style="81" customWidth="1"/>
    <col min="5892" max="5892" width="2.54296875" style="81" customWidth="1"/>
    <col min="5893" max="5893" width="7.54296875" style="81" customWidth="1"/>
    <col min="5894" max="5894" width="7.81640625" style="81" customWidth="1"/>
    <col min="5895" max="5895" width="2.54296875" style="81" customWidth="1"/>
    <col min="5896" max="5896" width="8.1796875" style="81" customWidth="1"/>
    <col min="5897" max="5897" width="8.453125" style="81" customWidth="1"/>
    <col min="5898" max="5898" width="2.54296875" style="81" customWidth="1"/>
    <col min="5899" max="5899" width="7.81640625" style="81" customWidth="1"/>
    <col min="5900" max="5900" width="7.54296875" style="81" customWidth="1"/>
    <col min="5901" max="5901" width="2.54296875" style="81" customWidth="1"/>
    <col min="5902" max="5903" width="7.81640625" style="81" customWidth="1"/>
    <col min="5904" max="5904" width="2.81640625" style="81" customWidth="1"/>
    <col min="5905" max="5906" width="7.81640625" style="81" customWidth="1"/>
    <col min="5907" max="5907" width="2.54296875" style="81" customWidth="1"/>
    <col min="5908" max="6144" width="9.1796875" style="81"/>
    <col min="6145" max="6145" width="36" style="81" customWidth="1"/>
    <col min="6146" max="6146" width="8" style="81" customWidth="1"/>
    <col min="6147" max="6147" width="8.1796875" style="81" customWidth="1"/>
    <col min="6148" max="6148" width="2.54296875" style="81" customWidth="1"/>
    <col min="6149" max="6149" width="7.54296875" style="81" customWidth="1"/>
    <col min="6150" max="6150" width="7.81640625" style="81" customWidth="1"/>
    <col min="6151" max="6151" width="2.54296875" style="81" customWidth="1"/>
    <col min="6152" max="6152" width="8.1796875" style="81" customWidth="1"/>
    <col min="6153" max="6153" width="8.453125" style="81" customWidth="1"/>
    <col min="6154" max="6154" width="2.54296875" style="81" customWidth="1"/>
    <col min="6155" max="6155" width="7.81640625" style="81" customWidth="1"/>
    <col min="6156" max="6156" width="7.54296875" style="81" customWidth="1"/>
    <col min="6157" max="6157" width="2.54296875" style="81" customWidth="1"/>
    <col min="6158" max="6159" width="7.81640625" style="81" customWidth="1"/>
    <col min="6160" max="6160" width="2.81640625" style="81" customWidth="1"/>
    <col min="6161" max="6162" width="7.81640625" style="81" customWidth="1"/>
    <col min="6163" max="6163" width="2.54296875" style="81" customWidth="1"/>
    <col min="6164" max="6400" width="9.1796875" style="81"/>
    <col min="6401" max="6401" width="36" style="81" customWidth="1"/>
    <col min="6402" max="6402" width="8" style="81" customWidth="1"/>
    <col min="6403" max="6403" width="8.1796875" style="81" customWidth="1"/>
    <col min="6404" max="6404" width="2.54296875" style="81" customWidth="1"/>
    <col min="6405" max="6405" width="7.54296875" style="81" customWidth="1"/>
    <col min="6406" max="6406" width="7.81640625" style="81" customWidth="1"/>
    <col min="6407" max="6407" width="2.54296875" style="81" customWidth="1"/>
    <col min="6408" max="6408" width="8.1796875" style="81" customWidth="1"/>
    <col min="6409" max="6409" width="8.453125" style="81" customWidth="1"/>
    <col min="6410" max="6410" width="2.54296875" style="81" customWidth="1"/>
    <col min="6411" max="6411" width="7.81640625" style="81" customWidth="1"/>
    <col min="6412" max="6412" width="7.54296875" style="81" customWidth="1"/>
    <col min="6413" max="6413" width="2.54296875" style="81" customWidth="1"/>
    <col min="6414" max="6415" width="7.81640625" style="81" customWidth="1"/>
    <col min="6416" max="6416" width="2.81640625" style="81" customWidth="1"/>
    <col min="6417" max="6418" width="7.81640625" style="81" customWidth="1"/>
    <col min="6419" max="6419" width="2.54296875" style="81" customWidth="1"/>
    <col min="6420" max="6656" width="9.1796875" style="81"/>
    <col min="6657" max="6657" width="36" style="81" customWidth="1"/>
    <col min="6658" max="6658" width="8" style="81" customWidth="1"/>
    <col min="6659" max="6659" width="8.1796875" style="81" customWidth="1"/>
    <col min="6660" max="6660" width="2.54296875" style="81" customWidth="1"/>
    <col min="6661" max="6661" width="7.54296875" style="81" customWidth="1"/>
    <col min="6662" max="6662" width="7.81640625" style="81" customWidth="1"/>
    <col min="6663" max="6663" width="2.54296875" style="81" customWidth="1"/>
    <col min="6664" max="6664" width="8.1796875" style="81" customWidth="1"/>
    <col min="6665" max="6665" width="8.453125" style="81" customWidth="1"/>
    <col min="6666" max="6666" width="2.54296875" style="81" customWidth="1"/>
    <col min="6667" max="6667" width="7.81640625" style="81" customWidth="1"/>
    <col min="6668" max="6668" width="7.54296875" style="81" customWidth="1"/>
    <col min="6669" max="6669" width="2.54296875" style="81" customWidth="1"/>
    <col min="6670" max="6671" width="7.81640625" style="81" customWidth="1"/>
    <col min="6672" max="6672" width="2.81640625" style="81" customWidth="1"/>
    <col min="6673" max="6674" width="7.81640625" style="81" customWidth="1"/>
    <col min="6675" max="6675" width="2.54296875" style="81" customWidth="1"/>
    <col min="6676" max="6912" width="9.1796875" style="81"/>
    <col min="6913" max="6913" width="36" style="81" customWidth="1"/>
    <col min="6914" max="6914" width="8" style="81" customWidth="1"/>
    <col min="6915" max="6915" width="8.1796875" style="81" customWidth="1"/>
    <col min="6916" max="6916" width="2.54296875" style="81" customWidth="1"/>
    <col min="6917" max="6917" width="7.54296875" style="81" customWidth="1"/>
    <col min="6918" max="6918" width="7.81640625" style="81" customWidth="1"/>
    <col min="6919" max="6919" width="2.54296875" style="81" customWidth="1"/>
    <col min="6920" max="6920" width="8.1796875" style="81" customWidth="1"/>
    <col min="6921" max="6921" width="8.453125" style="81" customWidth="1"/>
    <col min="6922" max="6922" width="2.54296875" style="81" customWidth="1"/>
    <col min="6923" max="6923" width="7.81640625" style="81" customWidth="1"/>
    <col min="6924" max="6924" width="7.54296875" style="81" customWidth="1"/>
    <col min="6925" max="6925" width="2.54296875" style="81" customWidth="1"/>
    <col min="6926" max="6927" width="7.81640625" style="81" customWidth="1"/>
    <col min="6928" max="6928" width="2.81640625" style="81" customWidth="1"/>
    <col min="6929" max="6930" width="7.81640625" style="81" customWidth="1"/>
    <col min="6931" max="6931" width="2.54296875" style="81" customWidth="1"/>
    <col min="6932" max="7168" width="9.1796875" style="81"/>
    <col min="7169" max="7169" width="36" style="81" customWidth="1"/>
    <col min="7170" max="7170" width="8" style="81" customWidth="1"/>
    <col min="7171" max="7171" width="8.1796875" style="81" customWidth="1"/>
    <col min="7172" max="7172" width="2.54296875" style="81" customWidth="1"/>
    <col min="7173" max="7173" width="7.54296875" style="81" customWidth="1"/>
    <col min="7174" max="7174" width="7.81640625" style="81" customWidth="1"/>
    <col min="7175" max="7175" width="2.54296875" style="81" customWidth="1"/>
    <col min="7176" max="7176" width="8.1796875" style="81" customWidth="1"/>
    <col min="7177" max="7177" width="8.453125" style="81" customWidth="1"/>
    <col min="7178" max="7178" width="2.54296875" style="81" customWidth="1"/>
    <col min="7179" max="7179" width="7.81640625" style="81" customWidth="1"/>
    <col min="7180" max="7180" width="7.54296875" style="81" customWidth="1"/>
    <col min="7181" max="7181" width="2.54296875" style="81" customWidth="1"/>
    <col min="7182" max="7183" width="7.81640625" style="81" customWidth="1"/>
    <col min="7184" max="7184" width="2.81640625" style="81" customWidth="1"/>
    <col min="7185" max="7186" width="7.81640625" style="81" customWidth="1"/>
    <col min="7187" max="7187" width="2.54296875" style="81" customWidth="1"/>
    <col min="7188" max="7424" width="9.1796875" style="81"/>
    <col min="7425" max="7425" width="36" style="81" customWidth="1"/>
    <col min="7426" max="7426" width="8" style="81" customWidth="1"/>
    <col min="7427" max="7427" width="8.1796875" style="81" customWidth="1"/>
    <col min="7428" max="7428" width="2.54296875" style="81" customWidth="1"/>
    <col min="7429" max="7429" width="7.54296875" style="81" customWidth="1"/>
    <col min="7430" max="7430" width="7.81640625" style="81" customWidth="1"/>
    <col min="7431" max="7431" width="2.54296875" style="81" customWidth="1"/>
    <col min="7432" max="7432" width="8.1796875" style="81" customWidth="1"/>
    <col min="7433" max="7433" width="8.453125" style="81" customWidth="1"/>
    <col min="7434" max="7434" width="2.54296875" style="81" customWidth="1"/>
    <col min="7435" max="7435" width="7.81640625" style="81" customWidth="1"/>
    <col min="7436" max="7436" width="7.54296875" style="81" customWidth="1"/>
    <col min="7437" max="7437" width="2.54296875" style="81" customWidth="1"/>
    <col min="7438" max="7439" width="7.81640625" style="81" customWidth="1"/>
    <col min="7440" max="7440" width="2.81640625" style="81" customWidth="1"/>
    <col min="7441" max="7442" width="7.81640625" style="81" customWidth="1"/>
    <col min="7443" max="7443" width="2.54296875" style="81" customWidth="1"/>
    <col min="7444" max="7680" width="9.1796875" style="81"/>
    <col min="7681" max="7681" width="36" style="81" customWidth="1"/>
    <col min="7682" max="7682" width="8" style="81" customWidth="1"/>
    <col min="7683" max="7683" width="8.1796875" style="81" customWidth="1"/>
    <col min="7684" max="7684" width="2.54296875" style="81" customWidth="1"/>
    <col min="7685" max="7685" width="7.54296875" style="81" customWidth="1"/>
    <col min="7686" max="7686" width="7.81640625" style="81" customWidth="1"/>
    <col min="7687" max="7687" width="2.54296875" style="81" customWidth="1"/>
    <col min="7688" max="7688" width="8.1796875" style="81" customWidth="1"/>
    <col min="7689" max="7689" width="8.453125" style="81" customWidth="1"/>
    <col min="7690" max="7690" width="2.54296875" style="81" customWidth="1"/>
    <col min="7691" max="7691" width="7.81640625" style="81" customWidth="1"/>
    <col min="7692" max="7692" width="7.54296875" style="81" customWidth="1"/>
    <col min="7693" max="7693" width="2.54296875" style="81" customWidth="1"/>
    <col min="7694" max="7695" width="7.81640625" style="81" customWidth="1"/>
    <col min="7696" max="7696" width="2.81640625" style="81" customWidth="1"/>
    <col min="7697" max="7698" width="7.81640625" style="81" customWidth="1"/>
    <col min="7699" max="7699" width="2.54296875" style="81" customWidth="1"/>
    <col min="7700" max="7936" width="9.1796875" style="81"/>
    <col min="7937" max="7937" width="36" style="81" customWidth="1"/>
    <col min="7938" max="7938" width="8" style="81" customWidth="1"/>
    <col min="7939" max="7939" width="8.1796875" style="81" customWidth="1"/>
    <col min="7940" max="7940" width="2.54296875" style="81" customWidth="1"/>
    <col min="7941" max="7941" width="7.54296875" style="81" customWidth="1"/>
    <col min="7942" max="7942" width="7.81640625" style="81" customWidth="1"/>
    <col min="7943" max="7943" width="2.54296875" style="81" customWidth="1"/>
    <col min="7944" max="7944" width="8.1796875" style="81" customWidth="1"/>
    <col min="7945" max="7945" width="8.453125" style="81" customWidth="1"/>
    <col min="7946" max="7946" width="2.54296875" style="81" customWidth="1"/>
    <col min="7947" max="7947" width="7.81640625" style="81" customWidth="1"/>
    <col min="7948" max="7948" width="7.54296875" style="81" customWidth="1"/>
    <col min="7949" max="7949" width="2.54296875" style="81" customWidth="1"/>
    <col min="7950" max="7951" width="7.81640625" style="81" customWidth="1"/>
    <col min="7952" max="7952" width="2.81640625" style="81" customWidth="1"/>
    <col min="7953" max="7954" width="7.81640625" style="81" customWidth="1"/>
    <col min="7955" max="7955" width="2.54296875" style="81" customWidth="1"/>
    <col min="7956" max="8192" width="9.1796875" style="81"/>
    <col min="8193" max="8193" width="36" style="81" customWidth="1"/>
    <col min="8194" max="8194" width="8" style="81" customWidth="1"/>
    <col min="8195" max="8195" width="8.1796875" style="81" customWidth="1"/>
    <col min="8196" max="8196" width="2.54296875" style="81" customWidth="1"/>
    <col min="8197" max="8197" width="7.54296875" style="81" customWidth="1"/>
    <col min="8198" max="8198" width="7.81640625" style="81" customWidth="1"/>
    <col min="8199" max="8199" width="2.54296875" style="81" customWidth="1"/>
    <col min="8200" max="8200" width="8.1796875" style="81" customWidth="1"/>
    <col min="8201" max="8201" width="8.453125" style="81" customWidth="1"/>
    <col min="8202" max="8202" width="2.54296875" style="81" customWidth="1"/>
    <col min="8203" max="8203" width="7.81640625" style="81" customWidth="1"/>
    <col min="8204" max="8204" width="7.54296875" style="81" customWidth="1"/>
    <col min="8205" max="8205" width="2.54296875" style="81" customWidth="1"/>
    <col min="8206" max="8207" width="7.81640625" style="81" customWidth="1"/>
    <col min="8208" max="8208" width="2.81640625" style="81" customWidth="1"/>
    <col min="8209" max="8210" width="7.81640625" style="81" customWidth="1"/>
    <col min="8211" max="8211" width="2.54296875" style="81" customWidth="1"/>
    <col min="8212" max="8448" width="9.1796875" style="81"/>
    <col min="8449" max="8449" width="36" style="81" customWidth="1"/>
    <col min="8450" max="8450" width="8" style="81" customWidth="1"/>
    <col min="8451" max="8451" width="8.1796875" style="81" customWidth="1"/>
    <col min="8452" max="8452" width="2.54296875" style="81" customWidth="1"/>
    <col min="8453" max="8453" width="7.54296875" style="81" customWidth="1"/>
    <col min="8454" max="8454" width="7.81640625" style="81" customWidth="1"/>
    <col min="8455" max="8455" width="2.54296875" style="81" customWidth="1"/>
    <col min="8456" max="8456" width="8.1796875" style="81" customWidth="1"/>
    <col min="8457" max="8457" width="8.453125" style="81" customWidth="1"/>
    <col min="8458" max="8458" width="2.54296875" style="81" customWidth="1"/>
    <col min="8459" max="8459" width="7.81640625" style="81" customWidth="1"/>
    <col min="8460" max="8460" width="7.54296875" style="81" customWidth="1"/>
    <col min="8461" max="8461" width="2.54296875" style="81" customWidth="1"/>
    <col min="8462" max="8463" width="7.81640625" style="81" customWidth="1"/>
    <col min="8464" max="8464" width="2.81640625" style="81" customWidth="1"/>
    <col min="8465" max="8466" width="7.81640625" style="81" customWidth="1"/>
    <col min="8467" max="8467" width="2.54296875" style="81" customWidth="1"/>
    <col min="8468" max="8704" width="9.1796875" style="81"/>
    <col min="8705" max="8705" width="36" style="81" customWidth="1"/>
    <col min="8706" max="8706" width="8" style="81" customWidth="1"/>
    <col min="8707" max="8707" width="8.1796875" style="81" customWidth="1"/>
    <col min="8708" max="8708" width="2.54296875" style="81" customWidth="1"/>
    <col min="8709" max="8709" width="7.54296875" style="81" customWidth="1"/>
    <col min="8710" max="8710" width="7.81640625" style="81" customWidth="1"/>
    <col min="8711" max="8711" width="2.54296875" style="81" customWidth="1"/>
    <col min="8712" max="8712" width="8.1796875" style="81" customWidth="1"/>
    <col min="8713" max="8713" width="8.453125" style="81" customWidth="1"/>
    <col min="8714" max="8714" width="2.54296875" style="81" customWidth="1"/>
    <col min="8715" max="8715" width="7.81640625" style="81" customWidth="1"/>
    <col min="8716" max="8716" width="7.54296875" style="81" customWidth="1"/>
    <col min="8717" max="8717" width="2.54296875" style="81" customWidth="1"/>
    <col min="8718" max="8719" width="7.81640625" style="81" customWidth="1"/>
    <col min="8720" max="8720" width="2.81640625" style="81" customWidth="1"/>
    <col min="8721" max="8722" width="7.81640625" style="81" customWidth="1"/>
    <col min="8723" max="8723" width="2.54296875" style="81" customWidth="1"/>
    <col min="8724" max="8960" width="9.1796875" style="81"/>
    <col min="8961" max="8961" width="36" style="81" customWidth="1"/>
    <col min="8962" max="8962" width="8" style="81" customWidth="1"/>
    <col min="8963" max="8963" width="8.1796875" style="81" customWidth="1"/>
    <col min="8964" max="8964" width="2.54296875" style="81" customWidth="1"/>
    <col min="8965" max="8965" width="7.54296875" style="81" customWidth="1"/>
    <col min="8966" max="8966" width="7.81640625" style="81" customWidth="1"/>
    <col min="8967" max="8967" width="2.54296875" style="81" customWidth="1"/>
    <col min="8968" max="8968" width="8.1796875" style="81" customWidth="1"/>
    <col min="8969" max="8969" width="8.453125" style="81" customWidth="1"/>
    <col min="8970" max="8970" width="2.54296875" style="81" customWidth="1"/>
    <col min="8971" max="8971" width="7.81640625" style="81" customWidth="1"/>
    <col min="8972" max="8972" width="7.54296875" style="81" customWidth="1"/>
    <col min="8973" max="8973" width="2.54296875" style="81" customWidth="1"/>
    <col min="8974" max="8975" width="7.81640625" style="81" customWidth="1"/>
    <col min="8976" max="8976" width="2.81640625" style="81" customWidth="1"/>
    <col min="8977" max="8978" width="7.81640625" style="81" customWidth="1"/>
    <col min="8979" max="8979" width="2.54296875" style="81" customWidth="1"/>
    <col min="8980" max="9216" width="9.1796875" style="81"/>
    <col min="9217" max="9217" width="36" style="81" customWidth="1"/>
    <col min="9218" max="9218" width="8" style="81" customWidth="1"/>
    <col min="9219" max="9219" width="8.1796875" style="81" customWidth="1"/>
    <col min="9220" max="9220" width="2.54296875" style="81" customWidth="1"/>
    <col min="9221" max="9221" width="7.54296875" style="81" customWidth="1"/>
    <col min="9222" max="9222" width="7.81640625" style="81" customWidth="1"/>
    <col min="9223" max="9223" width="2.54296875" style="81" customWidth="1"/>
    <col min="9224" max="9224" width="8.1796875" style="81" customWidth="1"/>
    <col min="9225" max="9225" width="8.453125" style="81" customWidth="1"/>
    <col min="9226" max="9226" width="2.54296875" style="81" customWidth="1"/>
    <col min="9227" max="9227" width="7.81640625" style="81" customWidth="1"/>
    <col min="9228" max="9228" width="7.54296875" style="81" customWidth="1"/>
    <col min="9229" max="9229" width="2.54296875" style="81" customWidth="1"/>
    <col min="9230" max="9231" width="7.81640625" style="81" customWidth="1"/>
    <col min="9232" max="9232" width="2.81640625" style="81" customWidth="1"/>
    <col min="9233" max="9234" width="7.81640625" style="81" customWidth="1"/>
    <col min="9235" max="9235" width="2.54296875" style="81" customWidth="1"/>
    <col min="9236" max="9472" width="9.1796875" style="81"/>
    <col min="9473" max="9473" width="36" style="81" customWidth="1"/>
    <col min="9474" max="9474" width="8" style="81" customWidth="1"/>
    <col min="9475" max="9475" width="8.1796875" style="81" customWidth="1"/>
    <col min="9476" max="9476" width="2.54296875" style="81" customWidth="1"/>
    <col min="9477" max="9477" width="7.54296875" style="81" customWidth="1"/>
    <col min="9478" max="9478" width="7.81640625" style="81" customWidth="1"/>
    <col min="9479" max="9479" width="2.54296875" style="81" customWidth="1"/>
    <col min="9480" max="9480" width="8.1796875" style="81" customWidth="1"/>
    <col min="9481" max="9481" width="8.453125" style="81" customWidth="1"/>
    <col min="9482" max="9482" width="2.54296875" style="81" customWidth="1"/>
    <col min="9483" max="9483" width="7.81640625" style="81" customWidth="1"/>
    <col min="9484" max="9484" width="7.54296875" style="81" customWidth="1"/>
    <col min="9485" max="9485" width="2.54296875" style="81" customWidth="1"/>
    <col min="9486" max="9487" width="7.81640625" style="81" customWidth="1"/>
    <col min="9488" max="9488" width="2.81640625" style="81" customWidth="1"/>
    <col min="9489" max="9490" width="7.81640625" style="81" customWidth="1"/>
    <col min="9491" max="9491" width="2.54296875" style="81" customWidth="1"/>
    <col min="9492" max="9728" width="9.1796875" style="81"/>
    <col min="9729" max="9729" width="36" style="81" customWidth="1"/>
    <col min="9730" max="9730" width="8" style="81" customWidth="1"/>
    <col min="9731" max="9731" width="8.1796875" style="81" customWidth="1"/>
    <col min="9732" max="9732" width="2.54296875" style="81" customWidth="1"/>
    <col min="9733" max="9733" width="7.54296875" style="81" customWidth="1"/>
    <col min="9734" max="9734" width="7.81640625" style="81" customWidth="1"/>
    <col min="9735" max="9735" width="2.54296875" style="81" customWidth="1"/>
    <col min="9736" max="9736" width="8.1796875" style="81" customWidth="1"/>
    <col min="9737" max="9737" width="8.453125" style="81" customWidth="1"/>
    <col min="9738" max="9738" width="2.54296875" style="81" customWidth="1"/>
    <col min="9739" max="9739" width="7.81640625" style="81" customWidth="1"/>
    <col min="9740" max="9740" width="7.54296875" style="81" customWidth="1"/>
    <col min="9741" max="9741" width="2.54296875" style="81" customWidth="1"/>
    <col min="9742" max="9743" width="7.81640625" style="81" customWidth="1"/>
    <col min="9744" max="9744" width="2.81640625" style="81" customWidth="1"/>
    <col min="9745" max="9746" width="7.81640625" style="81" customWidth="1"/>
    <col min="9747" max="9747" width="2.54296875" style="81" customWidth="1"/>
    <col min="9748" max="9984" width="9.1796875" style="81"/>
    <col min="9985" max="9985" width="36" style="81" customWidth="1"/>
    <col min="9986" max="9986" width="8" style="81" customWidth="1"/>
    <col min="9987" max="9987" width="8.1796875" style="81" customWidth="1"/>
    <col min="9988" max="9988" width="2.54296875" style="81" customWidth="1"/>
    <col min="9989" max="9989" width="7.54296875" style="81" customWidth="1"/>
    <col min="9990" max="9990" width="7.81640625" style="81" customWidth="1"/>
    <col min="9991" max="9991" width="2.54296875" style="81" customWidth="1"/>
    <col min="9992" max="9992" width="8.1796875" style="81" customWidth="1"/>
    <col min="9993" max="9993" width="8.453125" style="81" customWidth="1"/>
    <col min="9994" max="9994" width="2.54296875" style="81" customWidth="1"/>
    <col min="9995" max="9995" width="7.81640625" style="81" customWidth="1"/>
    <col min="9996" max="9996" width="7.54296875" style="81" customWidth="1"/>
    <col min="9997" max="9997" width="2.54296875" style="81" customWidth="1"/>
    <col min="9998" max="9999" width="7.81640625" style="81" customWidth="1"/>
    <col min="10000" max="10000" width="2.81640625" style="81" customWidth="1"/>
    <col min="10001" max="10002" width="7.81640625" style="81" customWidth="1"/>
    <col min="10003" max="10003" width="2.54296875" style="81" customWidth="1"/>
    <col min="10004" max="10240" width="9.1796875" style="81"/>
    <col min="10241" max="10241" width="36" style="81" customWidth="1"/>
    <col min="10242" max="10242" width="8" style="81" customWidth="1"/>
    <col min="10243" max="10243" width="8.1796875" style="81" customWidth="1"/>
    <col min="10244" max="10244" width="2.54296875" style="81" customWidth="1"/>
    <col min="10245" max="10245" width="7.54296875" style="81" customWidth="1"/>
    <col min="10246" max="10246" width="7.81640625" style="81" customWidth="1"/>
    <col min="10247" max="10247" width="2.54296875" style="81" customWidth="1"/>
    <col min="10248" max="10248" width="8.1796875" style="81" customWidth="1"/>
    <col min="10249" max="10249" width="8.453125" style="81" customWidth="1"/>
    <col min="10250" max="10250" width="2.54296875" style="81" customWidth="1"/>
    <col min="10251" max="10251" width="7.81640625" style="81" customWidth="1"/>
    <col min="10252" max="10252" width="7.54296875" style="81" customWidth="1"/>
    <col min="10253" max="10253" width="2.54296875" style="81" customWidth="1"/>
    <col min="10254" max="10255" width="7.81640625" style="81" customWidth="1"/>
    <col min="10256" max="10256" width="2.81640625" style="81" customWidth="1"/>
    <col min="10257" max="10258" width="7.81640625" style="81" customWidth="1"/>
    <col min="10259" max="10259" width="2.54296875" style="81" customWidth="1"/>
    <col min="10260" max="10496" width="9.1796875" style="81"/>
    <col min="10497" max="10497" width="36" style="81" customWidth="1"/>
    <col min="10498" max="10498" width="8" style="81" customWidth="1"/>
    <col min="10499" max="10499" width="8.1796875" style="81" customWidth="1"/>
    <col min="10500" max="10500" width="2.54296875" style="81" customWidth="1"/>
    <col min="10501" max="10501" width="7.54296875" style="81" customWidth="1"/>
    <col min="10502" max="10502" width="7.81640625" style="81" customWidth="1"/>
    <col min="10503" max="10503" width="2.54296875" style="81" customWidth="1"/>
    <col min="10504" max="10504" width="8.1796875" style="81" customWidth="1"/>
    <col min="10505" max="10505" width="8.453125" style="81" customWidth="1"/>
    <col min="10506" max="10506" width="2.54296875" style="81" customWidth="1"/>
    <col min="10507" max="10507" width="7.81640625" style="81" customWidth="1"/>
    <col min="10508" max="10508" width="7.54296875" style="81" customWidth="1"/>
    <col min="10509" max="10509" width="2.54296875" style="81" customWidth="1"/>
    <col min="10510" max="10511" width="7.81640625" style="81" customWidth="1"/>
    <col min="10512" max="10512" width="2.81640625" style="81" customWidth="1"/>
    <col min="10513" max="10514" width="7.81640625" style="81" customWidth="1"/>
    <col min="10515" max="10515" width="2.54296875" style="81" customWidth="1"/>
    <col min="10516" max="10752" width="9.1796875" style="81"/>
    <col min="10753" max="10753" width="36" style="81" customWidth="1"/>
    <col min="10754" max="10754" width="8" style="81" customWidth="1"/>
    <col min="10755" max="10755" width="8.1796875" style="81" customWidth="1"/>
    <col min="10756" max="10756" width="2.54296875" style="81" customWidth="1"/>
    <col min="10757" max="10757" width="7.54296875" style="81" customWidth="1"/>
    <col min="10758" max="10758" width="7.81640625" style="81" customWidth="1"/>
    <col min="10759" max="10759" width="2.54296875" style="81" customWidth="1"/>
    <col min="10760" max="10760" width="8.1796875" style="81" customWidth="1"/>
    <col min="10761" max="10761" width="8.453125" style="81" customWidth="1"/>
    <col min="10762" max="10762" width="2.54296875" style="81" customWidth="1"/>
    <col min="10763" max="10763" width="7.81640625" style="81" customWidth="1"/>
    <col min="10764" max="10764" width="7.54296875" style="81" customWidth="1"/>
    <col min="10765" max="10765" width="2.54296875" style="81" customWidth="1"/>
    <col min="10766" max="10767" width="7.81640625" style="81" customWidth="1"/>
    <col min="10768" max="10768" width="2.81640625" style="81" customWidth="1"/>
    <col min="10769" max="10770" width="7.81640625" style="81" customWidth="1"/>
    <col min="10771" max="10771" width="2.54296875" style="81" customWidth="1"/>
    <col min="10772" max="11008" width="9.1796875" style="81"/>
    <col min="11009" max="11009" width="36" style="81" customWidth="1"/>
    <col min="11010" max="11010" width="8" style="81" customWidth="1"/>
    <col min="11011" max="11011" width="8.1796875" style="81" customWidth="1"/>
    <col min="11012" max="11012" width="2.54296875" style="81" customWidth="1"/>
    <col min="11013" max="11013" width="7.54296875" style="81" customWidth="1"/>
    <col min="11014" max="11014" width="7.81640625" style="81" customWidth="1"/>
    <col min="11015" max="11015" width="2.54296875" style="81" customWidth="1"/>
    <col min="11016" max="11016" width="8.1796875" style="81" customWidth="1"/>
    <col min="11017" max="11017" width="8.453125" style="81" customWidth="1"/>
    <col min="11018" max="11018" width="2.54296875" style="81" customWidth="1"/>
    <col min="11019" max="11019" width="7.81640625" style="81" customWidth="1"/>
    <col min="11020" max="11020" width="7.54296875" style="81" customWidth="1"/>
    <col min="11021" max="11021" width="2.54296875" style="81" customWidth="1"/>
    <col min="11022" max="11023" width="7.81640625" style="81" customWidth="1"/>
    <col min="11024" max="11024" width="2.81640625" style="81" customWidth="1"/>
    <col min="11025" max="11026" width="7.81640625" style="81" customWidth="1"/>
    <col min="11027" max="11027" width="2.54296875" style="81" customWidth="1"/>
    <col min="11028" max="11264" width="9.1796875" style="81"/>
    <col min="11265" max="11265" width="36" style="81" customWidth="1"/>
    <col min="11266" max="11266" width="8" style="81" customWidth="1"/>
    <col min="11267" max="11267" width="8.1796875" style="81" customWidth="1"/>
    <col min="11268" max="11268" width="2.54296875" style="81" customWidth="1"/>
    <col min="11269" max="11269" width="7.54296875" style="81" customWidth="1"/>
    <col min="11270" max="11270" width="7.81640625" style="81" customWidth="1"/>
    <col min="11271" max="11271" width="2.54296875" style="81" customWidth="1"/>
    <col min="11272" max="11272" width="8.1796875" style="81" customWidth="1"/>
    <col min="11273" max="11273" width="8.453125" style="81" customWidth="1"/>
    <col min="11274" max="11274" width="2.54296875" style="81" customWidth="1"/>
    <col min="11275" max="11275" width="7.81640625" style="81" customWidth="1"/>
    <col min="11276" max="11276" width="7.54296875" style="81" customWidth="1"/>
    <col min="11277" max="11277" width="2.54296875" style="81" customWidth="1"/>
    <col min="11278" max="11279" width="7.81640625" style="81" customWidth="1"/>
    <col min="11280" max="11280" width="2.81640625" style="81" customWidth="1"/>
    <col min="11281" max="11282" width="7.81640625" style="81" customWidth="1"/>
    <col min="11283" max="11283" width="2.54296875" style="81" customWidth="1"/>
    <col min="11284" max="11520" width="9.1796875" style="81"/>
    <col min="11521" max="11521" width="36" style="81" customWidth="1"/>
    <col min="11522" max="11522" width="8" style="81" customWidth="1"/>
    <col min="11523" max="11523" width="8.1796875" style="81" customWidth="1"/>
    <col min="11524" max="11524" width="2.54296875" style="81" customWidth="1"/>
    <col min="11525" max="11525" width="7.54296875" style="81" customWidth="1"/>
    <col min="11526" max="11526" width="7.81640625" style="81" customWidth="1"/>
    <col min="11527" max="11527" width="2.54296875" style="81" customWidth="1"/>
    <col min="11528" max="11528" width="8.1796875" style="81" customWidth="1"/>
    <col min="11529" max="11529" width="8.453125" style="81" customWidth="1"/>
    <col min="11530" max="11530" width="2.54296875" style="81" customWidth="1"/>
    <col min="11531" max="11531" width="7.81640625" style="81" customWidth="1"/>
    <col min="11532" max="11532" width="7.54296875" style="81" customWidth="1"/>
    <col min="11533" max="11533" width="2.54296875" style="81" customWidth="1"/>
    <col min="11534" max="11535" width="7.81640625" style="81" customWidth="1"/>
    <col min="11536" max="11536" width="2.81640625" style="81" customWidth="1"/>
    <col min="11537" max="11538" width="7.81640625" style="81" customWidth="1"/>
    <col min="11539" max="11539" width="2.54296875" style="81" customWidth="1"/>
    <col min="11540" max="11776" width="9.1796875" style="81"/>
    <col min="11777" max="11777" width="36" style="81" customWidth="1"/>
    <col min="11778" max="11778" width="8" style="81" customWidth="1"/>
    <col min="11779" max="11779" width="8.1796875" style="81" customWidth="1"/>
    <col min="11780" max="11780" width="2.54296875" style="81" customWidth="1"/>
    <col min="11781" max="11781" width="7.54296875" style="81" customWidth="1"/>
    <col min="11782" max="11782" width="7.81640625" style="81" customWidth="1"/>
    <col min="11783" max="11783" width="2.54296875" style="81" customWidth="1"/>
    <col min="11784" max="11784" width="8.1796875" style="81" customWidth="1"/>
    <col min="11785" max="11785" width="8.453125" style="81" customWidth="1"/>
    <col min="11786" max="11786" width="2.54296875" style="81" customWidth="1"/>
    <col min="11787" max="11787" width="7.81640625" style="81" customWidth="1"/>
    <col min="11788" max="11788" width="7.54296875" style="81" customWidth="1"/>
    <col min="11789" max="11789" width="2.54296875" style="81" customWidth="1"/>
    <col min="11790" max="11791" width="7.81640625" style="81" customWidth="1"/>
    <col min="11792" max="11792" width="2.81640625" style="81" customWidth="1"/>
    <col min="11793" max="11794" width="7.81640625" style="81" customWidth="1"/>
    <col min="11795" max="11795" width="2.54296875" style="81" customWidth="1"/>
    <col min="11796" max="12032" width="9.1796875" style="81"/>
    <col min="12033" max="12033" width="36" style="81" customWidth="1"/>
    <col min="12034" max="12034" width="8" style="81" customWidth="1"/>
    <col min="12035" max="12035" width="8.1796875" style="81" customWidth="1"/>
    <col min="12036" max="12036" width="2.54296875" style="81" customWidth="1"/>
    <col min="12037" max="12037" width="7.54296875" style="81" customWidth="1"/>
    <col min="12038" max="12038" width="7.81640625" style="81" customWidth="1"/>
    <col min="12039" max="12039" width="2.54296875" style="81" customWidth="1"/>
    <col min="12040" max="12040" width="8.1796875" style="81" customWidth="1"/>
    <col min="12041" max="12041" width="8.453125" style="81" customWidth="1"/>
    <col min="12042" max="12042" width="2.54296875" style="81" customWidth="1"/>
    <col min="12043" max="12043" width="7.81640625" style="81" customWidth="1"/>
    <col min="12044" max="12044" width="7.54296875" style="81" customWidth="1"/>
    <col min="12045" max="12045" width="2.54296875" style="81" customWidth="1"/>
    <col min="12046" max="12047" width="7.81640625" style="81" customWidth="1"/>
    <col min="12048" max="12048" width="2.81640625" style="81" customWidth="1"/>
    <col min="12049" max="12050" width="7.81640625" style="81" customWidth="1"/>
    <col min="12051" max="12051" width="2.54296875" style="81" customWidth="1"/>
    <col min="12052" max="12288" width="9.1796875" style="81"/>
    <col min="12289" max="12289" width="36" style="81" customWidth="1"/>
    <col min="12290" max="12290" width="8" style="81" customWidth="1"/>
    <col min="12291" max="12291" width="8.1796875" style="81" customWidth="1"/>
    <col min="12292" max="12292" width="2.54296875" style="81" customWidth="1"/>
    <col min="12293" max="12293" width="7.54296875" style="81" customWidth="1"/>
    <col min="12294" max="12294" width="7.81640625" style="81" customWidth="1"/>
    <col min="12295" max="12295" width="2.54296875" style="81" customWidth="1"/>
    <col min="12296" max="12296" width="8.1796875" style="81" customWidth="1"/>
    <col min="12297" max="12297" width="8.453125" style="81" customWidth="1"/>
    <col min="12298" max="12298" width="2.54296875" style="81" customWidth="1"/>
    <col min="12299" max="12299" width="7.81640625" style="81" customWidth="1"/>
    <col min="12300" max="12300" width="7.54296875" style="81" customWidth="1"/>
    <col min="12301" max="12301" width="2.54296875" style="81" customWidth="1"/>
    <col min="12302" max="12303" width="7.81640625" style="81" customWidth="1"/>
    <col min="12304" max="12304" width="2.81640625" style="81" customWidth="1"/>
    <col min="12305" max="12306" width="7.81640625" style="81" customWidth="1"/>
    <col min="12307" max="12307" width="2.54296875" style="81" customWidth="1"/>
    <col min="12308" max="12544" width="9.1796875" style="81"/>
    <col min="12545" max="12545" width="36" style="81" customWidth="1"/>
    <col min="12546" max="12546" width="8" style="81" customWidth="1"/>
    <col min="12547" max="12547" width="8.1796875" style="81" customWidth="1"/>
    <col min="12548" max="12548" width="2.54296875" style="81" customWidth="1"/>
    <col min="12549" max="12549" width="7.54296875" style="81" customWidth="1"/>
    <col min="12550" max="12550" width="7.81640625" style="81" customWidth="1"/>
    <col min="12551" max="12551" width="2.54296875" style="81" customWidth="1"/>
    <col min="12552" max="12552" width="8.1796875" style="81" customWidth="1"/>
    <col min="12553" max="12553" width="8.453125" style="81" customWidth="1"/>
    <col min="12554" max="12554" width="2.54296875" style="81" customWidth="1"/>
    <col min="12555" max="12555" width="7.81640625" style="81" customWidth="1"/>
    <col min="12556" max="12556" width="7.54296875" style="81" customWidth="1"/>
    <col min="12557" max="12557" width="2.54296875" style="81" customWidth="1"/>
    <col min="12558" max="12559" width="7.81640625" style="81" customWidth="1"/>
    <col min="12560" max="12560" width="2.81640625" style="81" customWidth="1"/>
    <col min="12561" max="12562" width="7.81640625" style="81" customWidth="1"/>
    <col min="12563" max="12563" width="2.54296875" style="81" customWidth="1"/>
    <col min="12564" max="12800" width="9.1796875" style="81"/>
    <col min="12801" max="12801" width="36" style="81" customWidth="1"/>
    <col min="12802" max="12802" width="8" style="81" customWidth="1"/>
    <col min="12803" max="12803" width="8.1796875" style="81" customWidth="1"/>
    <col min="12804" max="12804" width="2.54296875" style="81" customWidth="1"/>
    <col min="12805" max="12805" width="7.54296875" style="81" customWidth="1"/>
    <col min="12806" max="12806" width="7.81640625" style="81" customWidth="1"/>
    <col min="12807" max="12807" width="2.54296875" style="81" customWidth="1"/>
    <col min="12808" max="12808" width="8.1796875" style="81" customWidth="1"/>
    <col min="12809" max="12809" width="8.453125" style="81" customWidth="1"/>
    <col min="12810" max="12810" width="2.54296875" style="81" customWidth="1"/>
    <col min="12811" max="12811" width="7.81640625" style="81" customWidth="1"/>
    <col min="12812" max="12812" width="7.54296875" style="81" customWidth="1"/>
    <col min="12813" max="12813" width="2.54296875" style="81" customWidth="1"/>
    <col min="12814" max="12815" width="7.81640625" style="81" customWidth="1"/>
    <col min="12816" max="12816" width="2.81640625" style="81" customWidth="1"/>
    <col min="12817" max="12818" width="7.81640625" style="81" customWidth="1"/>
    <col min="12819" max="12819" width="2.54296875" style="81" customWidth="1"/>
    <col min="12820" max="13056" width="9.1796875" style="81"/>
    <col min="13057" max="13057" width="36" style="81" customWidth="1"/>
    <col min="13058" max="13058" width="8" style="81" customWidth="1"/>
    <col min="13059" max="13059" width="8.1796875" style="81" customWidth="1"/>
    <col min="13060" max="13060" width="2.54296875" style="81" customWidth="1"/>
    <col min="13061" max="13061" width="7.54296875" style="81" customWidth="1"/>
    <col min="13062" max="13062" width="7.81640625" style="81" customWidth="1"/>
    <col min="13063" max="13063" width="2.54296875" style="81" customWidth="1"/>
    <col min="13064" max="13064" width="8.1796875" style="81" customWidth="1"/>
    <col min="13065" max="13065" width="8.453125" style="81" customWidth="1"/>
    <col min="13066" max="13066" width="2.54296875" style="81" customWidth="1"/>
    <col min="13067" max="13067" width="7.81640625" style="81" customWidth="1"/>
    <col min="13068" max="13068" width="7.54296875" style="81" customWidth="1"/>
    <col min="13069" max="13069" width="2.54296875" style="81" customWidth="1"/>
    <col min="13070" max="13071" width="7.81640625" style="81" customWidth="1"/>
    <col min="13072" max="13072" width="2.81640625" style="81" customWidth="1"/>
    <col min="13073" max="13074" width="7.81640625" style="81" customWidth="1"/>
    <col min="13075" max="13075" width="2.54296875" style="81" customWidth="1"/>
    <col min="13076" max="13312" width="9.1796875" style="81"/>
    <col min="13313" max="13313" width="36" style="81" customWidth="1"/>
    <col min="13314" max="13314" width="8" style="81" customWidth="1"/>
    <col min="13315" max="13315" width="8.1796875" style="81" customWidth="1"/>
    <col min="13316" max="13316" width="2.54296875" style="81" customWidth="1"/>
    <col min="13317" max="13317" width="7.54296875" style="81" customWidth="1"/>
    <col min="13318" max="13318" width="7.81640625" style="81" customWidth="1"/>
    <col min="13319" max="13319" width="2.54296875" style="81" customWidth="1"/>
    <col min="13320" max="13320" width="8.1796875" style="81" customWidth="1"/>
    <col min="13321" max="13321" width="8.453125" style="81" customWidth="1"/>
    <col min="13322" max="13322" width="2.54296875" style="81" customWidth="1"/>
    <col min="13323" max="13323" width="7.81640625" style="81" customWidth="1"/>
    <col min="13324" max="13324" width="7.54296875" style="81" customWidth="1"/>
    <col min="13325" max="13325" width="2.54296875" style="81" customWidth="1"/>
    <col min="13326" max="13327" width="7.81640625" style="81" customWidth="1"/>
    <col min="13328" max="13328" width="2.81640625" style="81" customWidth="1"/>
    <col min="13329" max="13330" width="7.81640625" style="81" customWidth="1"/>
    <col min="13331" max="13331" width="2.54296875" style="81" customWidth="1"/>
    <col min="13332" max="13568" width="9.1796875" style="81"/>
    <col min="13569" max="13569" width="36" style="81" customWidth="1"/>
    <col min="13570" max="13570" width="8" style="81" customWidth="1"/>
    <col min="13571" max="13571" width="8.1796875" style="81" customWidth="1"/>
    <col min="13572" max="13572" width="2.54296875" style="81" customWidth="1"/>
    <col min="13573" max="13573" width="7.54296875" style="81" customWidth="1"/>
    <col min="13574" max="13574" width="7.81640625" style="81" customWidth="1"/>
    <col min="13575" max="13575" width="2.54296875" style="81" customWidth="1"/>
    <col min="13576" max="13576" width="8.1796875" style="81" customWidth="1"/>
    <col min="13577" max="13577" width="8.453125" style="81" customWidth="1"/>
    <col min="13578" max="13578" width="2.54296875" style="81" customWidth="1"/>
    <col min="13579" max="13579" width="7.81640625" style="81" customWidth="1"/>
    <col min="13580" max="13580" width="7.54296875" style="81" customWidth="1"/>
    <col min="13581" max="13581" width="2.54296875" style="81" customWidth="1"/>
    <col min="13582" max="13583" width="7.81640625" style="81" customWidth="1"/>
    <col min="13584" max="13584" width="2.81640625" style="81" customWidth="1"/>
    <col min="13585" max="13586" width="7.81640625" style="81" customWidth="1"/>
    <col min="13587" max="13587" width="2.54296875" style="81" customWidth="1"/>
    <col min="13588" max="13824" width="9.1796875" style="81"/>
    <col min="13825" max="13825" width="36" style="81" customWidth="1"/>
    <col min="13826" max="13826" width="8" style="81" customWidth="1"/>
    <col min="13827" max="13827" width="8.1796875" style="81" customWidth="1"/>
    <col min="13828" max="13828" width="2.54296875" style="81" customWidth="1"/>
    <col min="13829" max="13829" width="7.54296875" style="81" customWidth="1"/>
    <col min="13830" max="13830" width="7.81640625" style="81" customWidth="1"/>
    <col min="13831" max="13831" width="2.54296875" style="81" customWidth="1"/>
    <col min="13832" max="13832" width="8.1796875" style="81" customWidth="1"/>
    <col min="13833" max="13833" width="8.453125" style="81" customWidth="1"/>
    <col min="13834" max="13834" width="2.54296875" style="81" customWidth="1"/>
    <col min="13835" max="13835" width="7.81640625" style="81" customWidth="1"/>
    <col min="13836" max="13836" width="7.54296875" style="81" customWidth="1"/>
    <col min="13837" max="13837" width="2.54296875" style="81" customWidth="1"/>
    <col min="13838" max="13839" width="7.81640625" style="81" customWidth="1"/>
    <col min="13840" max="13840" width="2.81640625" style="81" customWidth="1"/>
    <col min="13841" max="13842" width="7.81640625" style="81" customWidth="1"/>
    <col min="13843" max="13843" width="2.54296875" style="81" customWidth="1"/>
    <col min="13844" max="14080" width="9.1796875" style="81"/>
    <col min="14081" max="14081" width="36" style="81" customWidth="1"/>
    <col min="14082" max="14082" width="8" style="81" customWidth="1"/>
    <col min="14083" max="14083" width="8.1796875" style="81" customWidth="1"/>
    <col min="14084" max="14084" width="2.54296875" style="81" customWidth="1"/>
    <col min="14085" max="14085" width="7.54296875" style="81" customWidth="1"/>
    <col min="14086" max="14086" width="7.81640625" style="81" customWidth="1"/>
    <col min="14087" max="14087" width="2.54296875" style="81" customWidth="1"/>
    <col min="14088" max="14088" width="8.1796875" style="81" customWidth="1"/>
    <col min="14089" max="14089" width="8.453125" style="81" customWidth="1"/>
    <col min="14090" max="14090" width="2.54296875" style="81" customWidth="1"/>
    <col min="14091" max="14091" width="7.81640625" style="81" customWidth="1"/>
    <col min="14092" max="14092" width="7.54296875" style="81" customWidth="1"/>
    <col min="14093" max="14093" width="2.54296875" style="81" customWidth="1"/>
    <col min="14094" max="14095" width="7.81640625" style="81" customWidth="1"/>
    <col min="14096" max="14096" width="2.81640625" style="81" customWidth="1"/>
    <col min="14097" max="14098" width="7.81640625" style="81" customWidth="1"/>
    <col min="14099" max="14099" width="2.54296875" style="81" customWidth="1"/>
    <col min="14100" max="14336" width="9.1796875" style="81"/>
    <col min="14337" max="14337" width="36" style="81" customWidth="1"/>
    <col min="14338" max="14338" width="8" style="81" customWidth="1"/>
    <col min="14339" max="14339" width="8.1796875" style="81" customWidth="1"/>
    <col min="14340" max="14340" width="2.54296875" style="81" customWidth="1"/>
    <col min="14341" max="14341" width="7.54296875" style="81" customWidth="1"/>
    <col min="14342" max="14342" width="7.81640625" style="81" customWidth="1"/>
    <col min="14343" max="14343" width="2.54296875" style="81" customWidth="1"/>
    <col min="14344" max="14344" width="8.1796875" style="81" customWidth="1"/>
    <col min="14345" max="14345" width="8.453125" style="81" customWidth="1"/>
    <col min="14346" max="14346" width="2.54296875" style="81" customWidth="1"/>
    <col min="14347" max="14347" width="7.81640625" style="81" customWidth="1"/>
    <col min="14348" max="14348" width="7.54296875" style="81" customWidth="1"/>
    <col min="14349" max="14349" width="2.54296875" style="81" customWidth="1"/>
    <col min="14350" max="14351" width="7.81640625" style="81" customWidth="1"/>
    <col min="14352" max="14352" width="2.81640625" style="81" customWidth="1"/>
    <col min="14353" max="14354" width="7.81640625" style="81" customWidth="1"/>
    <col min="14355" max="14355" width="2.54296875" style="81" customWidth="1"/>
    <col min="14356" max="14592" width="9.1796875" style="81"/>
    <col min="14593" max="14593" width="36" style="81" customWidth="1"/>
    <col min="14594" max="14594" width="8" style="81" customWidth="1"/>
    <col min="14595" max="14595" width="8.1796875" style="81" customWidth="1"/>
    <col min="14596" max="14596" width="2.54296875" style="81" customWidth="1"/>
    <col min="14597" max="14597" width="7.54296875" style="81" customWidth="1"/>
    <col min="14598" max="14598" width="7.81640625" style="81" customWidth="1"/>
    <col min="14599" max="14599" width="2.54296875" style="81" customWidth="1"/>
    <col min="14600" max="14600" width="8.1796875" style="81" customWidth="1"/>
    <col min="14601" max="14601" width="8.453125" style="81" customWidth="1"/>
    <col min="14602" max="14602" width="2.54296875" style="81" customWidth="1"/>
    <col min="14603" max="14603" width="7.81640625" style="81" customWidth="1"/>
    <col min="14604" max="14604" width="7.54296875" style="81" customWidth="1"/>
    <col min="14605" max="14605" width="2.54296875" style="81" customWidth="1"/>
    <col min="14606" max="14607" width="7.81640625" style="81" customWidth="1"/>
    <col min="14608" max="14608" width="2.81640625" style="81" customWidth="1"/>
    <col min="14609" max="14610" width="7.81640625" style="81" customWidth="1"/>
    <col min="14611" max="14611" width="2.54296875" style="81" customWidth="1"/>
    <col min="14612" max="14848" width="9.1796875" style="81"/>
    <col min="14849" max="14849" width="36" style="81" customWidth="1"/>
    <col min="14850" max="14850" width="8" style="81" customWidth="1"/>
    <col min="14851" max="14851" width="8.1796875" style="81" customWidth="1"/>
    <col min="14852" max="14852" width="2.54296875" style="81" customWidth="1"/>
    <col min="14853" max="14853" width="7.54296875" style="81" customWidth="1"/>
    <col min="14854" max="14854" width="7.81640625" style="81" customWidth="1"/>
    <col min="14855" max="14855" width="2.54296875" style="81" customWidth="1"/>
    <col min="14856" max="14856" width="8.1796875" style="81" customWidth="1"/>
    <col min="14857" max="14857" width="8.453125" style="81" customWidth="1"/>
    <col min="14858" max="14858" width="2.54296875" style="81" customWidth="1"/>
    <col min="14859" max="14859" width="7.81640625" style="81" customWidth="1"/>
    <col min="14860" max="14860" width="7.54296875" style="81" customWidth="1"/>
    <col min="14861" max="14861" width="2.54296875" style="81" customWidth="1"/>
    <col min="14862" max="14863" width="7.81640625" style="81" customWidth="1"/>
    <col min="14864" max="14864" width="2.81640625" style="81" customWidth="1"/>
    <col min="14865" max="14866" width="7.81640625" style="81" customWidth="1"/>
    <col min="14867" max="14867" width="2.54296875" style="81" customWidth="1"/>
    <col min="14868" max="15104" width="9.1796875" style="81"/>
    <col min="15105" max="15105" width="36" style="81" customWidth="1"/>
    <col min="15106" max="15106" width="8" style="81" customWidth="1"/>
    <col min="15107" max="15107" width="8.1796875" style="81" customWidth="1"/>
    <col min="15108" max="15108" width="2.54296875" style="81" customWidth="1"/>
    <col min="15109" max="15109" width="7.54296875" style="81" customWidth="1"/>
    <col min="15110" max="15110" width="7.81640625" style="81" customWidth="1"/>
    <col min="15111" max="15111" width="2.54296875" style="81" customWidth="1"/>
    <col min="15112" max="15112" width="8.1796875" style="81" customWidth="1"/>
    <col min="15113" max="15113" width="8.453125" style="81" customWidth="1"/>
    <col min="15114" max="15114" width="2.54296875" style="81" customWidth="1"/>
    <col min="15115" max="15115" width="7.81640625" style="81" customWidth="1"/>
    <col min="15116" max="15116" width="7.54296875" style="81" customWidth="1"/>
    <col min="15117" max="15117" width="2.54296875" style="81" customWidth="1"/>
    <col min="15118" max="15119" width="7.81640625" style="81" customWidth="1"/>
    <col min="15120" max="15120" width="2.81640625" style="81" customWidth="1"/>
    <col min="15121" max="15122" width="7.81640625" style="81" customWidth="1"/>
    <col min="15123" max="15123" width="2.54296875" style="81" customWidth="1"/>
    <col min="15124" max="15360" width="9.1796875" style="81"/>
    <col min="15361" max="15361" width="36" style="81" customWidth="1"/>
    <col min="15362" max="15362" width="8" style="81" customWidth="1"/>
    <col min="15363" max="15363" width="8.1796875" style="81" customWidth="1"/>
    <col min="15364" max="15364" width="2.54296875" style="81" customWidth="1"/>
    <col min="15365" max="15365" width="7.54296875" style="81" customWidth="1"/>
    <col min="15366" max="15366" width="7.81640625" style="81" customWidth="1"/>
    <col min="15367" max="15367" width="2.54296875" style="81" customWidth="1"/>
    <col min="15368" max="15368" width="8.1796875" style="81" customWidth="1"/>
    <col min="15369" max="15369" width="8.453125" style="81" customWidth="1"/>
    <col min="15370" max="15370" width="2.54296875" style="81" customWidth="1"/>
    <col min="15371" max="15371" width="7.81640625" style="81" customWidth="1"/>
    <col min="15372" max="15372" width="7.54296875" style="81" customWidth="1"/>
    <col min="15373" max="15373" width="2.54296875" style="81" customWidth="1"/>
    <col min="15374" max="15375" width="7.81640625" style="81" customWidth="1"/>
    <col min="15376" max="15376" width="2.81640625" style="81" customWidth="1"/>
    <col min="15377" max="15378" width="7.81640625" style="81" customWidth="1"/>
    <col min="15379" max="15379" width="2.54296875" style="81" customWidth="1"/>
    <col min="15380" max="15616" width="9.1796875" style="81"/>
    <col min="15617" max="15617" width="36" style="81" customWidth="1"/>
    <col min="15618" max="15618" width="8" style="81" customWidth="1"/>
    <col min="15619" max="15619" width="8.1796875" style="81" customWidth="1"/>
    <col min="15620" max="15620" width="2.54296875" style="81" customWidth="1"/>
    <col min="15621" max="15621" width="7.54296875" style="81" customWidth="1"/>
    <col min="15622" max="15622" width="7.81640625" style="81" customWidth="1"/>
    <col min="15623" max="15623" width="2.54296875" style="81" customWidth="1"/>
    <col min="15624" max="15624" width="8.1796875" style="81" customWidth="1"/>
    <col min="15625" max="15625" width="8.453125" style="81" customWidth="1"/>
    <col min="15626" max="15626" width="2.54296875" style="81" customWidth="1"/>
    <col min="15627" max="15627" width="7.81640625" style="81" customWidth="1"/>
    <col min="15628" max="15628" width="7.54296875" style="81" customWidth="1"/>
    <col min="15629" max="15629" width="2.54296875" style="81" customWidth="1"/>
    <col min="15630" max="15631" width="7.81640625" style="81" customWidth="1"/>
    <col min="15632" max="15632" width="2.81640625" style="81" customWidth="1"/>
    <col min="15633" max="15634" width="7.81640625" style="81" customWidth="1"/>
    <col min="15635" max="15635" width="2.54296875" style="81" customWidth="1"/>
    <col min="15636" max="15872" width="9.1796875" style="81"/>
    <col min="15873" max="15873" width="36" style="81" customWidth="1"/>
    <col min="15874" max="15874" width="8" style="81" customWidth="1"/>
    <col min="15875" max="15875" width="8.1796875" style="81" customWidth="1"/>
    <col min="15876" max="15876" width="2.54296875" style="81" customWidth="1"/>
    <col min="15877" max="15877" width="7.54296875" style="81" customWidth="1"/>
    <col min="15878" max="15878" width="7.81640625" style="81" customWidth="1"/>
    <col min="15879" max="15879" width="2.54296875" style="81" customWidth="1"/>
    <col min="15880" max="15880" width="8.1796875" style="81" customWidth="1"/>
    <col min="15881" max="15881" width="8.453125" style="81" customWidth="1"/>
    <col min="15882" max="15882" width="2.54296875" style="81" customWidth="1"/>
    <col min="15883" max="15883" width="7.81640625" style="81" customWidth="1"/>
    <col min="15884" max="15884" width="7.54296875" style="81" customWidth="1"/>
    <col min="15885" max="15885" width="2.54296875" style="81" customWidth="1"/>
    <col min="15886" max="15887" width="7.81640625" style="81" customWidth="1"/>
    <col min="15888" max="15888" width="2.81640625" style="81" customWidth="1"/>
    <col min="15889" max="15890" width="7.81640625" style="81" customWidth="1"/>
    <col min="15891" max="15891" width="2.54296875" style="81" customWidth="1"/>
    <col min="15892" max="16128" width="9.1796875" style="81"/>
    <col min="16129" max="16129" width="36" style="81" customWidth="1"/>
    <col min="16130" max="16130" width="8" style="81" customWidth="1"/>
    <col min="16131" max="16131" width="8.1796875" style="81" customWidth="1"/>
    <col min="16132" max="16132" width="2.54296875" style="81" customWidth="1"/>
    <col min="16133" max="16133" width="7.54296875" style="81" customWidth="1"/>
    <col min="16134" max="16134" width="7.81640625" style="81" customWidth="1"/>
    <col min="16135" max="16135" width="2.54296875" style="81" customWidth="1"/>
    <col min="16136" max="16136" width="8.1796875" style="81" customWidth="1"/>
    <col min="16137" max="16137" width="8.453125" style="81" customWidth="1"/>
    <col min="16138" max="16138" width="2.54296875" style="81" customWidth="1"/>
    <col min="16139" max="16139" width="7.81640625" style="81" customWidth="1"/>
    <col min="16140" max="16140" width="7.54296875" style="81" customWidth="1"/>
    <col min="16141" max="16141" width="2.54296875" style="81" customWidth="1"/>
    <col min="16142" max="16143" width="7.81640625" style="81" customWidth="1"/>
    <col min="16144" max="16144" width="2.81640625" style="81" customWidth="1"/>
    <col min="16145" max="16146" width="7.81640625" style="81" customWidth="1"/>
    <col min="16147" max="16147" width="2.54296875" style="81" customWidth="1"/>
    <col min="16148" max="16384" width="9.1796875" style="81"/>
  </cols>
  <sheetData>
    <row r="1" spans="1:19">
      <c r="A1" s="81" t="s">
        <v>438</v>
      </c>
      <c r="Q1" s="105"/>
    </row>
    <row r="2" spans="1:19">
      <c r="A2" s="81" t="s">
        <v>439</v>
      </c>
      <c r="Q2" s="105"/>
    </row>
    <row r="3" spans="1:19" ht="10" customHeight="1">
      <c r="Q3" s="105"/>
    </row>
    <row r="4" spans="1:19">
      <c r="A4" s="14" t="s">
        <v>1553</v>
      </c>
      <c r="L4" s="845"/>
      <c r="O4" s="845"/>
      <c r="Q4" s="105"/>
    </row>
    <row r="5" spans="1:19" ht="10" customHeight="1" thickBot="1">
      <c r="O5" s="88"/>
      <c r="Q5" s="105"/>
      <c r="R5" s="88"/>
    </row>
    <row r="6" spans="1:19" ht="10" customHeight="1">
      <c r="A6" s="83" t="s">
        <v>457</v>
      </c>
      <c r="B6" s="828"/>
      <c r="C6" s="84"/>
      <c r="D6" s="83"/>
      <c r="E6" s="107"/>
      <c r="F6" s="84"/>
      <c r="G6" s="83"/>
      <c r="H6" s="107"/>
      <c r="I6" s="84"/>
      <c r="J6" s="84"/>
      <c r="K6" s="107"/>
      <c r="L6" s="84"/>
      <c r="M6" s="83"/>
      <c r="N6" s="107"/>
      <c r="O6" s="84"/>
      <c r="P6" s="84"/>
      <c r="Q6" s="107"/>
      <c r="R6" s="84"/>
      <c r="S6" s="84"/>
    </row>
    <row r="7" spans="1:19" ht="15" customHeight="1">
      <c r="A7" s="94" t="s">
        <v>495</v>
      </c>
      <c r="B7" s="831" t="s">
        <v>442</v>
      </c>
      <c r="C7" s="101"/>
      <c r="D7" s="94"/>
      <c r="E7" s="727" t="s">
        <v>496</v>
      </c>
      <c r="F7" s="101"/>
      <c r="G7" s="94"/>
      <c r="H7" s="1094" t="s">
        <v>497</v>
      </c>
      <c r="I7" s="1094"/>
      <c r="J7" s="101"/>
      <c r="K7" s="1094" t="s">
        <v>498</v>
      </c>
      <c r="L7" s="1094"/>
      <c r="M7" s="94"/>
      <c r="N7" s="1094" t="s">
        <v>499</v>
      </c>
      <c r="O7" s="1094"/>
      <c r="Q7" s="1094" t="s">
        <v>500</v>
      </c>
      <c r="R7" s="1094"/>
    </row>
    <row r="8" spans="1:19" ht="15" customHeight="1">
      <c r="A8" s="81" t="s">
        <v>501</v>
      </c>
      <c r="B8" s="829" t="s">
        <v>388</v>
      </c>
      <c r="C8" s="85" t="s">
        <v>389</v>
      </c>
      <c r="D8" s="94"/>
      <c r="E8" s="110" t="s">
        <v>388</v>
      </c>
      <c r="F8" s="85" t="s">
        <v>389</v>
      </c>
      <c r="G8" s="94"/>
      <c r="H8" s="110" t="s">
        <v>388</v>
      </c>
      <c r="I8" s="85" t="s">
        <v>389</v>
      </c>
      <c r="J8" s="111"/>
      <c r="K8" s="110" t="s">
        <v>388</v>
      </c>
      <c r="L8" s="85" t="s">
        <v>389</v>
      </c>
      <c r="M8" s="94"/>
      <c r="N8" s="110" t="s">
        <v>388</v>
      </c>
      <c r="O8" s="85" t="s">
        <v>389</v>
      </c>
      <c r="Q8" s="110" t="s">
        <v>388</v>
      </c>
      <c r="R8" s="85" t="s">
        <v>389</v>
      </c>
    </row>
    <row r="9" spans="1:19" ht="14.25" customHeight="1" thickBot="1">
      <c r="A9" s="86" t="s">
        <v>465</v>
      </c>
      <c r="B9" s="830"/>
      <c r="C9" s="82"/>
      <c r="D9" s="86"/>
      <c r="E9" s="113"/>
      <c r="F9" s="82"/>
      <c r="G9" s="86"/>
      <c r="H9" s="113"/>
      <c r="I9" s="82"/>
      <c r="J9" s="82"/>
      <c r="K9" s="113"/>
      <c r="L9" s="82"/>
      <c r="M9" s="86"/>
      <c r="N9" s="113"/>
      <c r="O9" s="82"/>
      <c r="P9" s="82"/>
      <c r="Q9" s="113"/>
      <c r="R9" s="82"/>
      <c r="S9" s="82"/>
    </row>
    <row r="10" spans="1:19" ht="10" customHeight="1">
      <c r="Q10" s="105"/>
    </row>
    <row r="11" spans="1:19" ht="14.15" customHeight="1">
      <c r="A11" s="59" t="s">
        <v>390</v>
      </c>
      <c r="B11" s="118">
        <f>IF($A11&lt;&gt;"",E11+H11+K11+N11+Q11,"")</f>
        <v>1957</v>
      </c>
      <c r="C11" s="88">
        <f>SUM(C13+C117)</f>
        <v>100.00000000000001</v>
      </c>
      <c r="E11" s="105">
        <f>E13+E117</f>
        <v>894</v>
      </c>
      <c r="F11" s="88">
        <f t="shared" ref="F11:F82" si="0">IF($A11&lt;&gt;0,E11/$B11*100,"")</f>
        <v>45.682166581502301</v>
      </c>
      <c r="H11" s="105">
        <f>H13+H117</f>
        <v>79</v>
      </c>
      <c r="I11" s="88">
        <f t="shared" ref="I11:I74" si="1">IF($A11&lt;&gt;0,H11/$B11*100,"")</f>
        <v>4.0367910066428205</v>
      </c>
      <c r="K11" s="105">
        <f>K13+K117</f>
        <v>394</v>
      </c>
      <c r="L11" s="88">
        <f t="shared" ref="L11:L74" si="2">IF($A11&lt;&gt;0,K11/$B11*100,"")</f>
        <v>20.132856412876851</v>
      </c>
      <c r="M11" s="94"/>
      <c r="N11" s="105">
        <f>N13+N117</f>
        <v>373</v>
      </c>
      <c r="O11" s="88">
        <f t="shared" ref="O11:O74" si="3">IF($A11&lt;&gt;0,N11/$B11*100,"")</f>
        <v>19.059785385794584</v>
      </c>
      <c r="P11" s="101"/>
      <c r="Q11" s="105">
        <f>Q13+Q117</f>
        <v>217</v>
      </c>
      <c r="R11" s="88">
        <f t="shared" ref="R11:R85" si="4">IF($A11&lt;&gt;0,Q11/$B11*100,"")</f>
        <v>11.088400613183444</v>
      </c>
      <c r="S11" s="101"/>
    </row>
    <row r="12" spans="1:19" ht="10" customHeight="1">
      <c r="B12" s="118" t="str">
        <f t="shared" ref="B12:B87" si="5">IF($A12&lt;&gt;"",E12+H12+K12+N12+Q12,"")</f>
        <v/>
      </c>
      <c r="C12" s="88" t="str">
        <f>IF(A12&lt;&gt;0,B12/$B$10*100,"")</f>
        <v/>
      </c>
      <c r="F12" s="88" t="str">
        <f t="shared" si="0"/>
        <v/>
      </c>
      <c r="I12" s="88" t="str">
        <f t="shared" si="1"/>
        <v/>
      </c>
      <c r="L12" s="88" t="str">
        <f t="shared" si="2"/>
        <v/>
      </c>
      <c r="M12" s="94"/>
      <c r="O12" s="88" t="str">
        <f t="shared" si="3"/>
        <v/>
      </c>
      <c r="P12" s="101"/>
      <c r="Q12" s="105"/>
      <c r="R12" s="88" t="str">
        <f t="shared" si="4"/>
        <v/>
      </c>
      <c r="S12" s="101"/>
    </row>
    <row r="13" spans="1:19" ht="14.15" customHeight="1">
      <c r="A13" s="47" t="s">
        <v>391</v>
      </c>
      <c r="B13" s="118">
        <f t="shared" si="5"/>
        <v>1753</v>
      </c>
      <c r="C13" s="88">
        <f>IF(A13&lt;&gt;0,B13/$B$11*100,"")</f>
        <v>89.575881451200829</v>
      </c>
      <c r="E13" s="105">
        <f>E15+E109</f>
        <v>761</v>
      </c>
      <c r="F13" s="88">
        <f t="shared" si="0"/>
        <v>43.411294922989164</v>
      </c>
      <c r="H13" s="105">
        <f>H15+H109</f>
        <v>75</v>
      </c>
      <c r="I13" s="88">
        <f t="shared" si="1"/>
        <v>4.2783799201369082</v>
      </c>
      <c r="K13" s="105">
        <f>K15+K109</f>
        <v>347</v>
      </c>
      <c r="L13" s="88">
        <f t="shared" si="2"/>
        <v>19.794637763833428</v>
      </c>
      <c r="M13" s="94"/>
      <c r="N13" s="105">
        <f>N15+N109</f>
        <v>357</v>
      </c>
      <c r="O13" s="88">
        <f t="shared" si="3"/>
        <v>20.365088419851681</v>
      </c>
      <c r="P13" s="101"/>
      <c r="Q13" s="105">
        <f>Q15+Q109</f>
        <v>213</v>
      </c>
      <c r="R13" s="88">
        <f t="shared" si="4"/>
        <v>12.150598973188821</v>
      </c>
      <c r="S13" s="101"/>
    </row>
    <row r="14" spans="1:19" ht="9.75" customHeight="1">
      <c r="A14" s="47"/>
      <c r="B14" s="118" t="str">
        <f t="shared" si="5"/>
        <v/>
      </c>
      <c r="C14" s="88" t="str">
        <f>IF(A14&lt;&gt;0,B14/$B$11*100,"")</f>
        <v/>
      </c>
      <c r="F14" s="88" t="str">
        <f t="shared" si="0"/>
        <v/>
      </c>
      <c r="I14" s="88" t="str">
        <f t="shared" si="1"/>
        <v/>
      </c>
      <c r="L14" s="88" t="str">
        <f t="shared" si="2"/>
        <v/>
      </c>
      <c r="M14" s="94"/>
      <c r="O14" s="88" t="str">
        <f t="shared" si="3"/>
        <v/>
      </c>
      <c r="P14" s="101"/>
      <c r="Q14" s="105"/>
      <c r="R14" s="88" t="str">
        <f t="shared" si="4"/>
        <v/>
      </c>
      <c r="S14" s="101"/>
    </row>
    <row r="15" spans="1:19" ht="14.15" customHeight="1">
      <c r="A15" s="47" t="s">
        <v>80</v>
      </c>
      <c r="B15" s="118">
        <f t="shared" si="5"/>
        <v>1593</v>
      </c>
      <c r="C15" s="88">
        <f>IF(A15&lt;&gt;0,B15/$B$11*100,"")</f>
        <v>81.40010219724067</v>
      </c>
      <c r="E15" s="105">
        <f>E17+E30+E39+E68+E83+E91+E104+E107+E105</f>
        <v>684</v>
      </c>
      <c r="F15" s="88">
        <f t="shared" si="0"/>
        <v>42.93785310734463</v>
      </c>
      <c r="H15" s="105">
        <f>H17+H30+H39+H68+H83+H91+H104+H107+H105</f>
        <v>65</v>
      </c>
      <c r="I15" s="88">
        <f t="shared" si="1"/>
        <v>4.0803515379786566</v>
      </c>
      <c r="K15" s="105">
        <f>K17+K30+K39+K68+K83+K91+K104+K107+K105</f>
        <v>301</v>
      </c>
      <c r="L15" s="88">
        <f t="shared" si="2"/>
        <v>18.895166352793471</v>
      </c>
      <c r="M15" s="94"/>
      <c r="N15" s="105">
        <f>N17+N30+N39+N68+N83+N91+N104+N107+N105</f>
        <v>331</v>
      </c>
      <c r="O15" s="88">
        <f t="shared" si="3"/>
        <v>20.778405524168235</v>
      </c>
      <c r="P15" s="101"/>
      <c r="Q15" s="105">
        <f>Q17+Q30+Q39+Q68+Q83+Q91+Q104+Q107+Q105</f>
        <v>212</v>
      </c>
      <c r="R15" s="88">
        <f t="shared" si="4"/>
        <v>13.308223477715003</v>
      </c>
      <c r="S15" s="101"/>
    </row>
    <row r="16" spans="1:19" ht="10" customHeight="1">
      <c r="B16" s="118" t="str">
        <f t="shared" si="5"/>
        <v/>
      </c>
      <c r="C16" s="88" t="str">
        <f>IF(A16&lt;&gt;0,B16/$B$11*100,"")</f>
        <v/>
      </c>
      <c r="F16" s="88" t="str">
        <f t="shared" si="0"/>
        <v/>
      </c>
      <c r="I16" s="88" t="str">
        <f t="shared" si="1"/>
        <v/>
      </c>
      <c r="L16" s="88" t="str">
        <f t="shared" si="2"/>
        <v/>
      </c>
      <c r="M16" s="94"/>
      <c r="O16" s="88" t="str">
        <f t="shared" si="3"/>
        <v/>
      </c>
      <c r="P16" s="101"/>
      <c r="Q16" s="105"/>
      <c r="R16" s="88" t="str">
        <f t="shared" si="4"/>
        <v/>
      </c>
      <c r="S16" s="101"/>
    </row>
    <row r="17" spans="1:19" ht="13.4" customHeight="1">
      <c r="A17" s="47" t="s">
        <v>392</v>
      </c>
      <c r="B17" s="118">
        <f t="shared" si="5"/>
        <v>159</v>
      </c>
      <c r="C17" s="88">
        <f>IF(A17&lt;&gt;0,B17/$B$11*100,"")</f>
        <v>8.1246806336228925</v>
      </c>
      <c r="E17" s="105">
        <f>E18+E24</f>
        <v>97</v>
      </c>
      <c r="F17" s="88">
        <f t="shared" si="0"/>
        <v>61.0062893081761</v>
      </c>
      <c r="H17" s="105">
        <f>H18+H24</f>
        <v>12</v>
      </c>
      <c r="I17" s="88">
        <f t="shared" si="1"/>
        <v>7.5471698113207548</v>
      </c>
      <c r="K17" s="105">
        <f>K18+K24</f>
        <v>34</v>
      </c>
      <c r="L17" s="88">
        <f t="shared" si="2"/>
        <v>21.383647798742139</v>
      </c>
      <c r="M17" s="94"/>
      <c r="N17" s="105">
        <f>N18+N24</f>
        <v>16</v>
      </c>
      <c r="O17" s="88">
        <f t="shared" si="3"/>
        <v>10.062893081761008</v>
      </c>
      <c r="P17" s="101"/>
      <c r="Q17" s="105">
        <f>Q18+Q24</f>
        <v>0</v>
      </c>
      <c r="R17" s="88">
        <f t="shared" si="4"/>
        <v>0</v>
      </c>
      <c r="S17" s="101"/>
    </row>
    <row r="18" spans="1:19" ht="13.4" customHeight="1">
      <c r="A18" s="81" t="s">
        <v>161</v>
      </c>
      <c r="B18" s="103">
        <f t="shared" si="5"/>
        <v>59</v>
      </c>
      <c r="C18" s="88">
        <f t="shared" ref="C18:C89" si="6">IF(A18&lt;&gt;0,B18/$B$11*100,"")</f>
        <v>3.0148185998978025</v>
      </c>
      <c r="E18" s="105">
        <f>SUM(E19:E22)</f>
        <v>34</v>
      </c>
      <c r="F18" s="88">
        <f t="shared" si="0"/>
        <v>57.627118644067799</v>
      </c>
      <c r="H18" s="105">
        <f>SUM(H19:H22)</f>
        <v>3</v>
      </c>
      <c r="I18" s="88">
        <f t="shared" si="1"/>
        <v>5.0847457627118651</v>
      </c>
      <c r="K18" s="105">
        <f>SUM(K19:K22)</f>
        <v>13</v>
      </c>
      <c r="L18" s="88">
        <f t="shared" si="2"/>
        <v>22.033898305084744</v>
      </c>
      <c r="M18" s="94"/>
      <c r="N18" s="105">
        <f>SUM(N19:N22)</f>
        <v>9</v>
      </c>
      <c r="O18" s="88">
        <f t="shared" si="3"/>
        <v>15.254237288135593</v>
      </c>
      <c r="P18" s="101"/>
      <c r="Q18" s="105">
        <f>SUM(Q19:Q22)</f>
        <v>0</v>
      </c>
      <c r="R18" s="88">
        <f t="shared" si="4"/>
        <v>0</v>
      </c>
      <c r="S18" s="101"/>
    </row>
    <row r="19" spans="1:19" ht="13.4" customHeight="1">
      <c r="A19" s="33" t="s">
        <v>1542</v>
      </c>
      <c r="B19" s="103">
        <f>IF($A19&lt;&gt;"",E19+H19+K19+N19+Q19,"")</f>
        <v>1</v>
      </c>
      <c r="C19" s="88">
        <f t="shared" si="6"/>
        <v>5.1098620337250898E-2</v>
      </c>
      <c r="E19" s="521">
        <v>1</v>
      </c>
      <c r="F19" s="88">
        <f t="shared" si="0"/>
        <v>100</v>
      </c>
      <c r="G19" s="521"/>
      <c r="H19" s="521">
        <v>0</v>
      </c>
      <c r="I19" s="88">
        <f t="shared" si="1"/>
        <v>0</v>
      </c>
      <c r="J19" s="521"/>
      <c r="K19" s="521">
        <v>0</v>
      </c>
      <c r="L19" s="88">
        <f t="shared" si="2"/>
        <v>0</v>
      </c>
      <c r="M19" s="521"/>
      <c r="N19" s="521">
        <v>0</v>
      </c>
      <c r="O19" s="88">
        <f t="shared" si="3"/>
        <v>0</v>
      </c>
      <c r="P19" s="521"/>
      <c r="Q19" s="521">
        <v>0</v>
      </c>
      <c r="R19" s="88">
        <f t="shared" si="4"/>
        <v>0</v>
      </c>
      <c r="S19" s="101"/>
    </row>
    <row r="20" spans="1:19" ht="13.4" customHeight="1">
      <c r="A20" s="33" t="s">
        <v>162</v>
      </c>
      <c r="B20" s="103">
        <f>IF($A20&lt;&gt;"",E20+H20+K20+N20+Q20,"")</f>
        <v>6</v>
      </c>
      <c r="C20" s="88">
        <f>IF(A20&lt;&gt;0,B20/$B$11*100,"")</f>
        <v>0.30659172202350538</v>
      </c>
      <c r="E20" s="521">
        <v>4</v>
      </c>
      <c r="F20" s="88">
        <f t="shared" si="0"/>
        <v>66.666666666666657</v>
      </c>
      <c r="G20" s="521"/>
      <c r="H20" s="521">
        <v>1</v>
      </c>
      <c r="I20" s="88">
        <f t="shared" si="1"/>
        <v>16.666666666666664</v>
      </c>
      <c r="J20" s="521"/>
      <c r="K20" s="521">
        <v>0</v>
      </c>
      <c r="L20" s="88">
        <f t="shared" si="2"/>
        <v>0</v>
      </c>
      <c r="M20" s="521"/>
      <c r="N20" s="521">
        <v>1</v>
      </c>
      <c r="O20" s="88">
        <f t="shared" si="3"/>
        <v>16.666666666666664</v>
      </c>
      <c r="P20" s="521"/>
      <c r="Q20" s="521">
        <v>0</v>
      </c>
      <c r="R20" s="88">
        <f>IF($A20&lt;&gt;0,Q20/$B20*100,"")</f>
        <v>0</v>
      </c>
      <c r="S20" s="101"/>
    </row>
    <row r="21" spans="1:19" ht="13.4" customHeight="1">
      <c r="A21" s="81" t="s">
        <v>163</v>
      </c>
      <c r="B21" s="103">
        <f>IF($A21&lt;&gt;"",E21+H21+K21+N21+Q21,"")</f>
        <v>31</v>
      </c>
      <c r="C21" s="88">
        <f t="shared" si="6"/>
        <v>1.5840572304547778</v>
      </c>
      <c r="E21" s="521">
        <v>14</v>
      </c>
      <c r="F21" s="88">
        <f t="shared" si="0"/>
        <v>45.161290322580641</v>
      </c>
      <c r="G21" s="521"/>
      <c r="H21" s="521">
        <v>2</v>
      </c>
      <c r="I21" s="88">
        <f t="shared" si="1"/>
        <v>6.4516129032258061</v>
      </c>
      <c r="J21" s="521"/>
      <c r="K21" s="521">
        <v>8</v>
      </c>
      <c r="L21" s="88">
        <f t="shared" si="2"/>
        <v>25.806451612903224</v>
      </c>
      <c r="M21" s="521"/>
      <c r="N21" s="521">
        <v>7</v>
      </c>
      <c r="O21" s="88">
        <f t="shared" si="3"/>
        <v>22.58064516129032</v>
      </c>
      <c r="P21" s="521"/>
      <c r="Q21" s="521">
        <v>0</v>
      </c>
      <c r="R21" s="88">
        <f t="shared" si="4"/>
        <v>0</v>
      </c>
      <c r="S21" s="101"/>
    </row>
    <row r="22" spans="1:19" ht="12" customHeight="1">
      <c r="A22" s="81" t="s">
        <v>164</v>
      </c>
      <c r="B22" s="103">
        <f>IF($A22&lt;&gt;"",E22+H22+K22+N22+Q22,"")</f>
        <v>21</v>
      </c>
      <c r="C22" s="88">
        <f t="shared" si="6"/>
        <v>1.0730710270822688</v>
      </c>
      <c r="E22" s="521">
        <v>15</v>
      </c>
      <c r="F22" s="88">
        <f t="shared" si="0"/>
        <v>71.428571428571431</v>
      </c>
      <c r="G22" s="521"/>
      <c r="H22" s="521">
        <v>0</v>
      </c>
      <c r="I22" s="88">
        <f t="shared" si="1"/>
        <v>0</v>
      </c>
      <c r="J22" s="521"/>
      <c r="K22" s="521">
        <v>5</v>
      </c>
      <c r="L22" s="88">
        <f t="shared" si="2"/>
        <v>23.809523809523807</v>
      </c>
      <c r="M22" s="521"/>
      <c r="N22" s="521">
        <v>1</v>
      </c>
      <c r="O22" s="88">
        <f t="shared" si="3"/>
        <v>4.7619047619047619</v>
      </c>
      <c r="P22" s="521"/>
      <c r="Q22" s="521">
        <v>0</v>
      </c>
      <c r="R22" s="88">
        <f t="shared" si="4"/>
        <v>0</v>
      </c>
      <c r="S22" s="101"/>
    </row>
    <row r="23" spans="1:19" ht="10" customHeight="1">
      <c r="B23" s="103" t="str">
        <f t="shared" si="5"/>
        <v/>
      </c>
      <c r="C23" s="88" t="str">
        <f t="shared" si="6"/>
        <v/>
      </c>
      <c r="E23" s="96"/>
      <c r="F23" s="88" t="str">
        <f t="shared" si="0"/>
        <v/>
      </c>
      <c r="G23" s="96"/>
      <c r="H23" s="96"/>
      <c r="I23" s="88" t="str">
        <f t="shared" si="1"/>
        <v/>
      </c>
      <c r="J23" s="96"/>
      <c r="K23" s="96"/>
      <c r="L23" s="88" t="str">
        <f t="shared" si="2"/>
        <v/>
      </c>
      <c r="M23" s="96"/>
      <c r="N23" s="96"/>
      <c r="O23" s="88" t="str">
        <f t="shared" si="3"/>
        <v/>
      </c>
      <c r="P23" s="96"/>
      <c r="Q23" s="96"/>
      <c r="R23" s="88" t="str">
        <f t="shared" si="4"/>
        <v/>
      </c>
      <c r="S23" s="101"/>
    </row>
    <row r="24" spans="1:19" ht="13.4" customHeight="1">
      <c r="A24" s="81" t="s">
        <v>165</v>
      </c>
      <c r="B24" s="103">
        <f t="shared" si="5"/>
        <v>100</v>
      </c>
      <c r="C24" s="88">
        <f t="shared" si="6"/>
        <v>5.1098620337250891</v>
      </c>
      <c r="E24" s="105">
        <f>SUM(E25:E28)</f>
        <v>63</v>
      </c>
      <c r="F24" s="88">
        <f t="shared" si="0"/>
        <v>63</v>
      </c>
      <c r="H24" s="105">
        <f>SUM(H25:H28)</f>
        <v>9</v>
      </c>
      <c r="I24" s="88">
        <f t="shared" si="1"/>
        <v>9</v>
      </c>
      <c r="K24" s="105">
        <f>SUM(K25:K28)</f>
        <v>21</v>
      </c>
      <c r="L24" s="88">
        <f t="shared" si="2"/>
        <v>21</v>
      </c>
      <c r="M24" s="94"/>
      <c r="N24" s="105">
        <f>SUM(N25:N28)</f>
        <v>7</v>
      </c>
      <c r="O24" s="88">
        <f t="shared" si="3"/>
        <v>7.0000000000000009</v>
      </c>
      <c r="P24" s="101"/>
      <c r="Q24" s="105">
        <f>SUM(Q25:Q28)</f>
        <v>0</v>
      </c>
      <c r="R24" s="88">
        <f t="shared" si="4"/>
        <v>0</v>
      </c>
      <c r="S24" s="101"/>
    </row>
    <row r="25" spans="1:19" ht="13.4" customHeight="1">
      <c r="A25" s="33" t="s">
        <v>1529</v>
      </c>
      <c r="B25" s="103">
        <f t="shared" si="5"/>
        <v>1</v>
      </c>
      <c r="C25" s="88">
        <f t="shared" si="6"/>
        <v>5.1098620337250898E-2</v>
      </c>
      <c r="E25" s="521">
        <v>1</v>
      </c>
      <c r="F25" s="88">
        <f t="shared" si="0"/>
        <v>100</v>
      </c>
      <c r="G25" s="521"/>
      <c r="H25" s="521">
        <v>0</v>
      </c>
      <c r="I25" s="88">
        <f t="shared" si="1"/>
        <v>0</v>
      </c>
      <c r="J25" s="521"/>
      <c r="K25" s="521">
        <v>0</v>
      </c>
      <c r="L25" s="88">
        <f t="shared" si="2"/>
        <v>0</v>
      </c>
      <c r="M25" s="521"/>
      <c r="N25" s="521">
        <v>0</v>
      </c>
      <c r="O25" s="88">
        <f t="shared" si="3"/>
        <v>0</v>
      </c>
      <c r="P25" s="521"/>
      <c r="Q25" s="521">
        <v>0</v>
      </c>
      <c r="R25" s="88">
        <f t="shared" si="4"/>
        <v>0</v>
      </c>
      <c r="S25" s="101"/>
    </row>
    <row r="26" spans="1:19" ht="13.4" customHeight="1">
      <c r="A26" s="81" t="s">
        <v>166</v>
      </c>
      <c r="B26" s="103">
        <f>IF($A26&lt;&gt;"",E26+H26+K26+N26+Q26,"")</f>
        <v>30</v>
      </c>
      <c r="C26" s="88">
        <f>IF(A26&lt;&gt;0,B26/$B$11*100,"")</f>
        <v>1.532958610117527</v>
      </c>
      <c r="E26" s="521">
        <v>24</v>
      </c>
      <c r="F26" s="88">
        <f t="shared" si="0"/>
        <v>80</v>
      </c>
      <c r="G26" s="521"/>
      <c r="H26" s="521">
        <v>2</v>
      </c>
      <c r="I26" s="88">
        <f t="shared" si="1"/>
        <v>6.666666666666667</v>
      </c>
      <c r="J26" s="521"/>
      <c r="K26" s="521">
        <v>2</v>
      </c>
      <c r="L26" s="88">
        <f t="shared" si="2"/>
        <v>6.666666666666667</v>
      </c>
      <c r="M26" s="521"/>
      <c r="N26" s="521">
        <v>2</v>
      </c>
      <c r="O26" s="88">
        <f t="shared" si="3"/>
        <v>6.666666666666667</v>
      </c>
      <c r="P26" s="521"/>
      <c r="Q26" s="521">
        <v>0</v>
      </c>
      <c r="R26" s="88">
        <f>IF($A26&lt;&gt;0,Q26/$B26*100,"")</f>
        <v>0</v>
      </c>
      <c r="S26" s="101"/>
    </row>
    <row r="27" spans="1:19" ht="13.4" customHeight="1">
      <c r="A27" s="81" t="s">
        <v>167</v>
      </c>
      <c r="B27" s="103">
        <f t="shared" si="5"/>
        <v>23</v>
      </c>
      <c r="C27" s="88">
        <f t="shared" si="6"/>
        <v>1.1752682677567705</v>
      </c>
      <c r="E27" s="521">
        <v>8</v>
      </c>
      <c r="F27" s="88">
        <f t="shared" si="0"/>
        <v>34.782608695652172</v>
      </c>
      <c r="G27" s="521"/>
      <c r="H27" s="521">
        <v>5</v>
      </c>
      <c r="I27" s="88">
        <f t="shared" si="1"/>
        <v>21.739130434782609</v>
      </c>
      <c r="J27" s="521"/>
      <c r="K27" s="521">
        <v>8</v>
      </c>
      <c r="L27" s="88">
        <f t="shared" si="2"/>
        <v>34.782608695652172</v>
      </c>
      <c r="M27" s="521"/>
      <c r="N27" s="521">
        <v>2</v>
      </c>
      <c r="O27" s="88">
        <f t="shared" si="3"/>
        <v>8.695652173913043</v>
      </c>
      <c r="P27" s="521"/>
      <c r="Q27" s="521">
        <v>0</v>
      </c>
      <c r="R27" s="88">
        <f t="shared" si="4"/>
        <v>0</v>
      </c>
      <c r="S27" s="101"/>
    </row>
    <row r="28" spans="1:19" ht="12" customHeight="1">
      <c r="A28" s="81" t="s">
        <v>168</v>
      </c>
      <c r="B28" s="103">
        <f t="shared" si="5"/>
        <v>46</v>
      </c>
      <c r="C28" s="88">
        <f t="shared" si="6"/>
        <v>2.350536535513541</v>
      </c>
      <c r="E28" s="521">
        <v>30</v>
      </c>
      <c r="F28" s="88">
        <f t="shared" si="0"/>
        <v>65.217391304347828</v>
      </c>
      <c r="G28" s="521"/>
      <c r="H28" s="521">
        <v>2</v>
      </c>
      <c r="I28" s="88">
        <f t="shared" si="1"/>
        <v>4.3478260869565215</v>
      </c>
      <c r="J28" s="521"/>
      <c r="K28" s="521">
        <v>11</v>
      </c>
      <c r="L28" s="88">
        <f t="shared" si="2"/>
        <v>23.913043478260871</v>
      </c>
      <c r="M28" s="521"/>
      <c r="N28" s="521">
        <v>3</v>
      </c>
      <c r="O28" s="88">
        <f t="shared" si="3"/>
        <v>6.5217391304347823</v>
      </c>
      <c r="P28" s="521"/>
      <c r="Q28" s="521">
        <v>0</v>
      </c>
      <c r="R28" s="88">
        <f t="shared" si="4"/>
        <v>0</v>
      </c>
      <c r="S28" s="101"/>
    </row>
    <row r="29" spans="1:19" ht="10" customHeight="1">
      <c r="B29" s="103" t="str">
        <f t="shared" si="5"/>
        <v/>
      </c>
      <c r="C29" s="88" t="str">
        <f t="shared" si="6"/>
        <v/>
      </c>
      <c r="F29" s="88" t="str">
        <f t="shared" si="0"/>
        <v/>
      </c>
      <c r="I29" s="88" t="str">
        <f t="shared" si="1"/>
        <v/>
      </c>
      <c r="L29" s="88" t="str">
        <f t="shared" si="2"/>
        <v/>
      </c>
      <c r="M29" s="94"/>
      <c r="O29" s="88" t="str">
        <f t="shared" si="3"/>
        <v/>
      </c>
      <c r="P29" s="101"/>
      <c r="Q29" s="105"/>
      <c r="R29" s="88" t="str">
        <f t="shared" si="4"/>
        <v/>
      </c>
      <c r="S29" s="101"/>
    </row>
    <row r="30" spans="1:19" ht="13.4" customHeight="1">
      <c r="A30" s="47" t="s">
        <v>449</v>
      </c>
      <c r="B30" s="103">
        <f t="shared" si="5"/>
        <v>148</v>
      </c>
      <c r="C30" s="88">
        <f t="shared" si="6"/>
        <v>7.5625958099131321</v>
      </c>
      <c r="E30" s="105">
        <f>SUM(E32:E37)</f>
        <v>125</v>
      </c>
      <c r="F30" s="88">
        <f t="shared" si="0"/>
        <v>84.459459459459467</v>
      </c>
      <c r="H30" s="105">
        <f>SUM(H32:H37)</f>
        <v>2</v>
      </c>
      <c r="I30" s="88">
        <f t="shared" si="1"/>
        <v>1.3513513513513513</v>
      </c>
      <c r="K30" s="105">
        <f>SUM(K32:K37)</f>
        <v>17</v>
      </c>
      <c r="L30" s="88">
        <f t="shared" si="2"/>
        <v>11.486486486486488</v>
      </c>
      <c r="M30" s="94"/>
      <c r="N30" s="105">
        <f>SUM(N32:N37)</f>
        <v>4</v>
      </c>
      <c r="O30" s="88">
        <f t="shared" si="3"/>
        <v>2.7027027027027026</v>
      </c>
      <c r="P30" s="101"/>
      <c r="Q30" s="105">
        <f>SUM(Q31)</f>
        <v>0</v>
      </c>
      <c r="R30" s="88">
        <f t="shared" si="4"/>
        <v>0</v>
      </c>
      <c r="S30" s="101"/>
    </row>
    <row r="31" spans="1:19" ht="13.4" customHeight="1">
      <c r="A31" s="81" t="s">
        <v>169</v>
      </c>
      <c r="B31" s="103">
        <f t="shared" si="5"/>
        <v>148</v>
      </c>
      <c r="C31" s="88">
        <f t="shared" si="6"/>
        <v>7.5625958099131321</v>
      </c>
      <c r="E31" s="105">
        <f>SUM(E32:E37)</f>
        <v>125</v>
      </c>
      <c r="F31" s="88">
        <f t="shared" si="0"/>
        <v>84.459459459459467</v>
      </c>
      <c r="H31" s="105">
        <f>SUM(H32:H37)</f>
        <v>2</v>
      </c>
      <c r="I31" s="88">
        <f t="shared" si="1"/>
        <v>1.3513513513513513</v>
      </c>
      <c r="K31" s="105">
        <f>SUM(K32:K37)</f>
        <v>17</v>
      </c>
      <c r="L31" s="88">
        <f t="shared" si="2"/>
        <v>11.486486486486488</v>
      </c>
      <c r="M31" s="94"/>
      <c r="N31" s="105">
        <f>SUM(N32:N37)</f>
        <v>4</v>
      </c>
      <c r="O31" s="88">
        <f t="shared" si="3"/>
        <v>2.7027027027027026</v>
      </c>
      <c r="P31" s="101"/>
      <c r="Q31" s="105">
        <f>SUM(Q32:Q37)</f>
        <v>0</v>
      </c>
      <c r="R31" s="88">
        <f t="shared" si="4"/>
        <v>0</v>
      </c>
      <c r="S31" s="101"/>
    </row>
    <row r="32" spans="1:19" ht="13.4" customHeight="1">
      <c r="A32" s="33" t="s">
        <v>1530</v>
      </c>
      <c r="B32" s="103">
        <f t="shared" si="5"/>
        <v>1</v>
      </c>
      <c r="C32" s="88">
        <f t="shared" si="6"/>
        <v>5.1098620337250898E-2</v>
      </c>
      <c r="E32" s="521">
        <v>1</v>
      </c>
      <c r="F32" s="88">
        <f t="shared" si="0"/>
        <v>100</v>
      </c>
      <c r="G32" s="521"/>
      <c r="H32" s="521">
        <v>0</v>
      </c>
      <c r="I32" s="88">
        <f t="shared" si="1"/>
        <v>0</v>
      </c>
      <c r="J32" s="521"/>
      <c r="K32" s="521">
        <v>0</v>
      </c>
      <c r="L32" s="88">
        <f t="shared" si="2"/>
        <v>0</v>
      </c>
      <c r="M32" s="521"/>
      <c r="N32" s="521">
        <v>0</v>
      </c>
      <c r="O32" s="88">
        <f t="shared" si="3"/>
        <v>0</v>
      </c>
      <c r="P32" s="521"/>
      <c r="Q32" s="521">
        <v>0</v>
      </c>
      <c r="R32" s="88">
        <f t="shared" si="4"/>
        <v>0</v>
      </c>
      <c r="S32" s="101"/>
    </row>
    <row r="33" spans="1:19" ht="13.4" customHeight="1">
      <c r="A33" s="81" t="s">
        <v>170</v>
      </c>
      <c r="B33" s="103">
        <f>IF($A33&lt;&gt;"",E33+H33+K33+N33+Q33,"")</f>
        <v>37</v>
      </c>
      <c r="C33" s="88">
        <f>IF(A33&lt;&gt;0,B33/$B$11*100,"")</f>
        <v>1.890648952478283</v>
      </c>
      <c r="E33" s="521">
        <v>29</v>
      </c>
      <c r="F33" s="88">
        <f t="shared" si="0"/>
        <v>78.378378378378372</v>
      </c>
      <c r="G33" s="521"/>
      <c r="H33" s="521">
        <v>1</v>
      </c>
      <c r="I33" s="88">
        <f t="shared" si="1"/>
        <v>2.7027027027027026</v>
      </c>
      <c r="J33" s="521"/>
      <c r="K33" s="521">
        <v>7</v>
      </c>
      <c r="L33" s="88">
        <f t="shared" si="2"/>
        <v>18.918918918918919</v>
      </c>
      <c r="M33" s="521"/>
      <c r="N33" s="521">
        <v>0</v>
      </c>
      <c r="O33" s="88">
        <f t="shared" si="3"/>
        <v>0</v>
      </c>
      <c r="P33" s="521"/>
      <c r="Q33" s="521">
        <v>0</v>
      </c>
      <c r="R33" s="88">
        <f>IF($A33&lt;&gt;0,Q33/$B33*100,"")</f>
        <v>0</v>
      </c>
      <c r="S33" s="101"/>
    </row>
    <row r="34" spans="1:19" ht="13.4" customHeight="1">
      <c r="A34" s="81" t="s">
        <v>171</v>
      </c>
      <c r="B34" s="103">
        <f t="shared" si="5"/>
        <v>28</v>
      </c>
      <c r="C34" s="88">
        <f t="shared" si="6"/>
        <v>1.430761369443025</v>
      </c>
      <c r="E34" s="521">
        <v>24</v>
      </c>
      <c r="F34" s="88">
        <f t="shared" si="0"/>
        <v>85.714285714285708</v>
      </c>
      <c r="G34" s="521"/>
      <c r="H34" s="521">
        <v>0</v>
      </c>
      <c r="I34" s="88">
        <f t="shared" si="1"/>
        <v>0</v>
      </c>
      <c r="J34" s="521"/>
      <c r="K34" s="521">
        <v>4</v>
      </c>
      <c r="L34" s="88">
        <f t="shared" si="2"/>
        <v>14.285714285714285</v>
      </c>
      <c r="M34" s="521"/>
      <c r="N34" s="521">
        <v>0</v>
      </c>
      <c r="O34" s="88">
        <f t="shared" si="3"/>
        <v>0</v>
      </c>
      <c r="P34" s="521"/>
      <c r="Q34" s="521">
        <v>0</v>
      </c>
      <c r="R34" s="88">
        <f t="shared" si="4"/>
        <v>0</v>
      </c>
      <c r="S34" s="101"/>
    </row>
    <row r="35" spans="1:19" ht="13.4" customHeight="1">
      <c r="A35" s="81" t="s">
        <v>172</v>
      </c>
      <c r="B35" s="103">
        <f t="shared" si="5"/>
        <v>16</v>
      </c>
      <c r="C35" s="88">
        <f t="shared" si="6"/>
        <v>0.81757792539601437</v>
      </c>
      <c r="E35" s="521">
        <v>14</v>
      </c>
      <c r="F35" s="88">
        <f t="shared" si="0"/>
        <v>87.5</v>
      </c>
      <c r="G35" s="521"/>
      <c r="H35" s="521">
        <v>0</v>
      </c>
      <c r="I35" s="88">
        <f t="shared" si="1"/>
        <v>0</v>
      </c>
      <c r="J35" s="521"/>
      <c r="K35" s="521">
        <v>2</v>
      </c>
      <c r="L35" s="88">
        <f t="shared" si="2"/>
        <v>12.5</v>
      </c>
      <c r="M35" s="521"/>
      <c r="N35" s="521">
        <v>0</v>
      </c>
      <c r="O35" s="88">
        <f t="shared" si="3"/>
        <v>0</v>
      </c>
      <c r="P35" s="521"/>
      <c r="Q35" s="521">
        <v>0</v>
      </c>
      <c r="R35" s="88">
        <f t="shared" si="4"/>
        <v>0</v>
      </c>
      <c r="S35" s="101"/>
    </row>
    <row r="36" spans="1:19" ht="13.4" customHeight="1">
      <c r="A36" s="81" t="s">
        <v>173</v>
      </c>
      <c r="B36" s="103">
        <f t="shared" si="5"/>
        <v>38</v>
      </c>
      <c r="C36" s="88">
        <f t="shared" si="6"/>
        <v>1.9417475728155338</v>
      </c>
      <c r="E36" s="521">
        <v>34</v>
      </c>
      <c r="F36" s="88">
        <f t="shared" si="0"/>
        <v>89.473684210526315</v>
      </c>
      <c r="G36" s="521"/>
      <c r="H36" s="521">
        <v>1</v>
      </c>
      <c r="I36" s="88">
        <f t="shared" si="1"/>
        <v>2.6315789473684208</v>
      </c>
      <c r="J36" s="521"/>
      <c r="K36" s="521">
        <v>1</v>
      </c>
      <c r="L36" s="88">
        <f t="shared" si="2"/>
        <v>2.6315789473684208</v>
      </c>
      <c r="M36" s="521"/>
      <c r="N36" s="521">
        <v>2</v>
      </c>
      <c r="O36" s="88">
        <f t="shared" si="3"/>
        <v>5.2631578947368416</v>
      </c>
      <c r="P36" s="521"/>
      <c r="Q36" s="521">
        <v>0</v>
      </c>
      <c r="R36" s="88">
        <f t="shared" si="4"/>
        <v>0</v>
      </c>
      <c r="S36" s="101"/>
    </row>
    <row r="37" spans="1:19" ht="12" customHeight="1">
      <c r="A37" s="81" t="s">
        <v>174</v>
      </c>
      <c r="B37" s="103">
        <f t="shared" si="5"/>
        <v>28</v>
      </c>
      <c r="C37" s="88">
        <f t="shared" si="6"/>
        <v>1.430761369443025</v>
      </c>
      <c r="E37" s="521">
        <v>23</v>
      </c>
      <c r="F37" s="88">
        <f t="shared" si="0"/>
        <v>82.142857142857139</v>
      </c>
      <c r="G37" s="521"/>
      <c r="H37" s="521">
        <v>0</v>
      </c>
      <c r="I37" s="88">
        <f t="shared" si="1"/>
        <v>0</v>
      </c>
      <c r="J37" s="521"/>
      <c r="K37" s="521">
        <v>3</v>
      </c>
      <c r="L37" s="88">
        <f t="shared" si="2"/>
        <v>10.714285714285714</v>
      </c>
      <c r="M37" s="521"/>
      <c r="N37" s="521">
        <v>2</v>
      </c>
      <c r="O37" s="88">
        <f t="shared" si="3"/>
        <v>7.1428571428571423</v>
      </c>
      <c r="P37" s="521"/>
      <c r="Q37" s="521">
        <v>0</v>
      </c>
      <c r="R37" s="88">
        <f t="shared" si="4"/>
        <v>0</v>
      </c>
      <c r="S37" s="101"/>
    </row>
    <row r="38" spans="1:19" ht="10" customHeight="1">
      <c r="B38" s="103" t="str">
        <f t="shared" si="5"/>
        <v/>
      </c>
      <c r="C38" s="88" t="str">
        <f t="shared" si="6"/>
        <v/>
      </c>
      <c r="F38" s="88" t="str">
        <f t="shared" si="0"/>
        <v/>
      </c>
      <c r="I38" s="88" t="str">
        <f t="shared" si="1"/>
        <v/>
      </c>
      <c r="L38" s="88" t="str">
        <f t="shared" si="2"/>
        <v/>
      </c>
      <c r="M38" s="94"/>
      <c r="O38" s="88" t="str">
        <f t="shared" si="3"/>
        <v/>
      </c>
      <c r="P38" s="101"/>
      <c r="Q38" s="105"/>
      <c r="R38" s="88" t="str">
        <f t="shared" si="4"/>
        <v/>
      </c>
      <c r="S38" s="101"/>
    </row>
    <row r="39" spans="1:19" ht="13.4" customHeight="1">
      <c r="A39" s="47" t="s">
        <v>394</v>
      </c>
      <c r="B39" s="103">
        <f t="shared" si="5"/>
        <v>431</v>
      </c>
      <c r="C39" s="88">
        <f t="shared" si="6"/>
        <v>22.023505365355138</v>
      </c>
      <c r="E39" s="105">
        <f>E40+E47+E58+E60</f>
        <v>163</v>
      </c>
      <c r="F39" s="88">
        <f t="shared" si="0"/>
        <v>37.819025522041763</v>
      </c>
      <c r="H39" s="105">
        <f>H40+H47+H58+H60</f>
        <v>27</v>
      </c>
      <c r="I39" s="88">
        <f t="shared" si="1"/>
        <v>6.2645011600928076</v>
      </c>
      <c r="K39" s="105">
        <f>K40+K47+K58+K60</f>
        <v>137</v>
      </c>
      <c r="L39" s="88">
        <f t="shared" si="2"/>
        <v>31.786542923433874</v>
      </c>
      <c r="M39" s="94"/>
      <c r="N39" s="105">
        <f>N40+N47+N58+N60</f>
        <v>94</v>
      </c>
      <c r="O39" s="88">
        <f t="shared" si="3"/>
        <v>21.809744779582367</v>
      </c>
      <c r="P39" s="101"/>
      <c r="Q39" s="105">
        <f>Q40+Q47+Q58+Q60</f>
        <v>10</v>
      </c>
      <c r="R39" s="88">
        <f t="shared" si="4"/>
        <v>2.3201856148491879</v>
      </c>
      <c r="S39" s="101"/>
    </row>
    <row r="40" spans="1:19" ht="13.4" customHeight="1">
      <c r="A40" s="81" t="s">
        <v>175</v>
      </c>
      <c r="B40" s="103">
        <f t="shared" si="5"/>
        <v>106</v>
      </c>
      <c r="C40" s="88">
        <f t="shared" si="6"/>
        <v>5.4164537557485941</v>
      </c>
      <c r="E40" s="105">
        <f>SUM(E41:E45)</f>
        <v>37</v>
      </c>
      <c r="F40" s="88">
        <f t="shared" si="0"/>
        <v>34.905660377358487</v>
      </c>
      <c r="H40" s="105">
        <f>SUM(H41:H45)</f>
        <v>10</v>
      </c>
      <c r="I40" s="88">
        <f t="shared" si="1"/>
        <v>9.433962264150944</v>
      </c>
      <c r="K40" s="105">
        <f>SUM(K41:K45)</f>
        <v>19</v>
      </c>
      <c r="L40" s="88">
        <f t="shared" si="2"/>
        <v>17.924528301886792</v>
      </c>
      <c r="M40" s="94"/>
      <c r="N40" s="105">
        <f>SUM(N41:N45)</f>
        <v>40</v>
      </c>
      <c r="O40" s="88">
        <f t="shared" si="3"/>
        <v>37.735849056603776</v>
      </c>
      <c r="P40" s="101"/>
      <c r="Q40" s="105">
        <f>SUM(Q41:Q45)</f>
        <v>0</v>
      </c>
      <c r="R40" s="88">
        <f t="shared" si="4"/>
        <v>0</v>
      </c>
      <c r="S40" s="101"/>
    </row>
    <row r="41" spans="1:19" ht="13.4" customHeight="1">
      <c r="A41" s="33" t="s">
        <v>1043</v>
      </c>
      <c r="B41" s="103">
        <f t="shared" si="5"/>
        <v>1</v>
      </c>
      <c r="C41" s="88">
        <f t="shared" si="6"/>
        <v>5.1098620337250898E-2</v>
      </c>
      <c r="E41" s="521">
        <v>1</v>
      </c>
      <c r="F41" s="88">
        <f t="shared" si="0"/>
        <v>100</v>
      </c>
      <c r="G41" s="521"/>
      <c r="H41" s="521">
        <v>0</v>
      </c>
      <c r="I41" s="88">
        <f t="shared" si="1"/>
        <v>0</v>
      </c>
      <c r="J41" s="521"/>
      <c r="K41" s="521">
        <v>0</v>
      </c>
      <c r="L41" s="88">
        <f t="shared" si="2"/>
        <v>0</v>
      </c>
      <c r="M41" s="521"/>
      <c r="N41" s="521">
        <v>0</v>
      </c>
      <c r="O41" s="88">
        <f t="shared" si="3"/>
        <v>0</v>
      </c>
      <c r="P41" s="521"/>
      <c r="Q41" s="521">
        <v>0</v>
      </c>
      <c r="R41" s="88">
        <f t="shared" si="4"/>
        <v>0</v>
      </c>
      <c r="S41" s="101"/>
    </row>
    <row r="42" spans="1:19" ht="13.4" customHeight="1">
      <c r="A42" s="81" t="s">
        <v>176</v>
      </c>
      <c r="B42" s="103">
        <f>IF($A42&lt;&gt;"",E42+H42+K42+N42+Q42,"")</f>
        <v>47</v>
      </c>
      <c r="C42" s="88">
        <f>IF(A42&lt;&gt;0,B42/$B$11*100,"")</f>
        <v>2.401635155850792</v>
      </c>
      <c r="E42" s="521">
        <v>9</v>
      </c>
      <c r="F42" s="88">
        <f t="shared" si="0"/>
        <v>19.148936170212767</v>
      </c>
      <c r="G42" s="521"/>
      <c r="H42" s="521">
        <v>6</v>
      </c>
      <c r="I42" s="88">
        <f t="shared" si="1"/>
        <v>12.76595744680851</v>
      </c>
      <c r="J42" s="521"/>
      <c r="K42" s="521">
        <v>12</v>
      </c>
      <c r="L42" s="88">
        <f t="shared" si="2"/>
        <v>25.531914893617021</v>
      </c>
      <c r="M42" s="521"/>
      <c r="N42" s="521">
        <v>20</v>
      </c>
      <c r="O42" s="88">
        <f t="shared" si="3"/>
        <v>42.553191489361701</v>
      </c>
      <c r="P42" s="521"/>
      <c r="Q42" s="521">
        <v>0</v>
      </c>
      <c r="R42" s="88">
        <f>IF($A42&lt;&gt;0,Q42/$B42*100,"")</f>
        <v>0</v>
      </c>
      <c r="S42" s="101"/>
    </row>
    <row r="43" spans="1:19" ht="13.4" customHeight="1">
      <c r="A43" s="81" t="s">
        <v>177</v>
      </c>
      <c r="B43" s="103">
        <f t="shared" si="5"/>
        <v>26</v>
      </c>
      <c r="C43" s="88">
        <f t="shared" si="6"/>
        <v>1.3285641287685233</v>
      </c>
      <c r="E43" s="521">
        <v>11</v>
      </c>
      <c r="F43" s="88">
        <f t="shared" si="0"/>
        <v>42.307692307692307</v>
      </c>
      <c r="G43" s="521"/>
      <c r="H43" s="521">
        <v>1</v>
      </c>
      <c r="I43" s="88">
        <f t="shared" si="1"/>
        <v>3.8461538461538463</v>
      </c>
      <c r="J43" s="521"/>
      <c r="K43" s="521">
        <v>1</v>
      </c>
      <c r="L43" s="88">
        <f t="shared" si="2"/>
        <v>3.8461538461538463</v>
      </c>
      <c r="M43" s="521"/>
      <c r="N43" s="521">
        <v>13</v>
      </c>
      <c r="O43" s="88">
        <f t="shared" si="3"/>
        <v>50</v>
      </c>
      <c r="P43" s="521"/>
      <c r="Q43" s="521">
        <v>0</v>
      </c>
      <c r="R43" s="88">
        <f t="shared" si="4"/>
        <v>0</v>
      </c>
      <c r="S43" s="101"/>
    </row>
    <row r="44" spans="1:19" ht="13.4" customHeight="1">
      <c r="A44" s="81" t="s">
        <v>178</v>
      </c>
      <c r="B44" s="103">
        <f t="shared" si="5"/>
        <v>20</v>
      </c>
      <c r="C44" s="88">
        <f t="shared" si="6"/>
        <v>1.0219724067450178</v>
      </c>
      <c r="E44" s="521">
        <v>9</v>
      </c>
      <c r="F44" s="88">
        <f t="shared" si="0"/>
        <v>45</v>
      </c>
      <c r="G44" s="521"/>
      <c r="H44" s="521">
        <v>3</v>
      </c>
      <c r="I44" s="88">
        <f t="shared" si="1"/>
        <v>15</v>
      </c>
      <c r="J44" s="521"/>
      <c r="K44" s="521">
        <v>3</v>
      </c>
      <c r="L44" s="88">
        <f t="shared" si="2"/>
        <v>15</v>
      </c>
      <c r="M44" s="521"/>
      <c r="N44" s="521">
        <v>5</v>
      </c>
      <c r="O44" s="88">
        <f t="shared" si="3"/>
        <v>25</v>
      </c>
      <c r="P44" s="521"/>
      <c r="Q44" s="521">
        <v>0</v>
      </c>
      <c r="R44" s="88">
        <f t="shared" si="4"/>
        <v>0</v>
      </c>
      <c r="S44" s="101"/>
    </row>
    <row r="45" spans="1:19" ht="12" customHeight="1">
      <c r="A45" s="81" t="s">
        <v>179</v>
      </c>
      <c r="B45" s="103">
        <f t="shared" si="5"/>
        <v>12</v>
      </c>
      <c r="C45" s="88">
        <f t="shared" si="6"/>
        <v>0.61318344404701075</v>
      </c>
      <c r="E45" s="521">
        <v>7</v>
      </c>
      <c r="F45" s="88">
        <f t="shared" si="0"/>
        <v>58.333333333333336</v>
      </c>
      <c r="G45" s="521"/>
      <c r="H45" s="521">
        <v>0</v>
      </c>
      <c r="I45" s="88">
        <f t="shared" si="1"/>
        <v>0</v>
      </c>
      <c r="J45" s="521"/>
      <c r="K45" s="521">
        <v>3</v>
      </c>
      <c r="L45" s="88">
        <f t="shared" si="2"/>
        <v>25</v>
      </c>
      <c r="M45" s="521"/>
      <c r="N45" s="521">
        <v>2</v>
      </c>
      <c r="O45" s="88">
        <f t="shared" si="3"/>
        <v>16.666666666666664</v>
      </c>
      <c r="P45" s="521"/>
      <c r="Q45" s="521">
        <v>0</v>
      </c>
      <c r="R45" s="88">
        <f t="shared" si="4"/>
        <v>0</v>
      </c>
      <c r="S45" s="101"/>
    </row>
    <row r="46" spans="1:19" ht="10" customHeight="1">
      <c r="B46" s="103" t="str">
        <f t="shared" si="5"/>
        <v/>
      </c>
      <c r="C46" s="88" t="str">
        <f t="shared" si="6"/>
        <v/>
      </c>
      <c r="F46" s="88" t="str">
        <f t="shared" si="0"/>
        <v/>
      </c>
      <c r="I46" s="88" t="str">
        <f t="shared" si="1"/>
        <v/>
      </c>
      <c r="L46" s="88" t="str">
        <f t="shared" si="2"/>
        <v/>
      </c>
      <c r="M46" s="94"/>
      <c r="O46" s="88" t="str">
        <f t="shared" si="3"/>
        <v/>
      </c>
      <c r="P46" s="101"/>
      <c r="Q46" s="105"/>
      <c r="R46" s="88" t="str">
        <f t="shared" si="4"/>
        <v/>
      </c>
      <c r="S46" s="101"/>
    </row>
    <row r="47" spans="1:19" ht="13.4" customHeight="1">
      <c r="A47" s="81" t="s">
        <v>180</v>
      </c>
      <c r="B47" s="103">
        <f t="shared" si="5"/>
        <v>190</v>
      </c>
      <c r="C47" s="88">
        <f t="shared" si="6"/>
        <v>9.7087378640776691</v>
      </c>
      <c r="E47" s="105">
        <f>SUM(E48:E56)</f>
        <v>70</v>
      </c>
      <c r="F47" s="88">
        <f t="shared" si="0"/>
        <v>36.84210526315789</v>
      </c>
      <c r="H47" s="105">
        <f>SUM(H48:H56)</f>
        <v>8</v>
      </c>
      <c r="I47" s="88">
        <f t="shared" si="1"/>
        <v>4.2105263157894735</v>
      </c>
      <c r="K47" s="105">
        <f>SUM(K48:K56)</f>
        <v>78</v>
      </c>
      <c r="L47" s="88">
        <f t="shared" si="2"/>
        <v>41.05263157894737</v>
      </c>
      <c r="M47" s="94"/>
      <c r="N47" s="105">
        <f>SUM(N48:N56)</f>
        <v>32</v>
      </c>
      <c r="O47" s="88">
        <f t="shared" si="3"/>
        <v>16.842105263157894</v>
      </c>
      <c r="P47" s="101"/>
      <c r="Q47" s="105">
        <f>SUM(Q48:Q56)</f>
        <v>2</v>
      </c>
      <c r="R47" s="88">
        <f t="shared" si="4"/>
        <v>1.0526315789473684</v>
      </c>
      <c r="S47" s="101"/>
    </row>
    <row r="48" spans="1:19" ht="13.4" customHeight="1">
      <c r="A48" s="33" t="s">
        <v>1531</v>
      </c>
      <c r="B48" s="103">
        <f t="shared" si="5"/>
        <v>1</v>
      </c>
      <c r="C48" s="88">
        <f t="shared" si="6"/>
        <v>5.1098620337250898E-2</v>
      </c>
      <c r="E48" s="521">
        <v>1</v>
      </c>
      <c r="F48" s="88">
        <f t="shared" si="0"/>
        <v>100</v>
      </c>
      <c r="G48" s="521"/>
      <c r="H48" s="521">
        <v>0</v>
      </c>
      <c r="I48" s="88">
        <f t="shared" si="1"/>
        <v>0</v>
      </c>
      <c r="J48" s="521"/>
      <c r="K48" s="521">
        <v>0</v>
      </c>
      <c r="L48" s="88">
        <f t="shared" si="2"/>
        <v>0</v>
      </c>
      <c r="M48" s="521"/>
      <c r="N48" s="521">
        <v>0</v>
      </c>
      <c r="O48" s="88">
        <f t="shared" si="3"/>
        <v>0</v>
      </c>
      <c r="P48" s="521"/>
      <c r="Q48" s="521">
        <v>0</v>
      </c>
      <c r="R48" s="88">
        <f t="shared" si="4"/>
        <v>0</v>
      </c>
      <c r="S48" s="101"/>
    </row>
    <row r="49" spans="1:19" ht="13.4" customHeight="1">
      <c r="A49" s="81" t="s">
        <v>182</v>
      </c>
      <c r="B49" s="103">
        <f>IF($A49&lt;&gt;"",E49+H49+K49+N49+Q49,"")</f>
        <v>33</v>
      </c>
      <c r="C49" s="88">
        <f>IF(A49&lt;&gt;0,B49/$B$11*100,"")</f>
        <v>1.6862544711292795</v>
      </c>
      <c r="E49" s="521">
        <v>6</v>
      </c>
      <c r="F49" s="88">
        <f t="shared" si="0"/>
        <v>18.181818181818183</v>
      </c>
      <c r="G49" s="521"/>
      <c r="H49" s="521">
        <v>2</v>
      </c>
      <c r="I49" s="88">
        <f t="shared" si="1"/>
        <v>6.0606060606060606</v>
      </c>
      <c r="J49" s="521"/>
      <c r="K49" s="521">
        <v>12</v>
      </c>
      <c r="L49" s="88">
        <f t="shared" si="2"/>
        <v>36.363636363636367</v>
      </c>
      <c r="M49" s="521"/>
      <c r="N49" s="521">
        <v>13</v>
      </c>
      <c r="O49" s="88">
        <f t="shared" si="3"/>
        <v>39.393939393939391</v>
      </c>
      <c r="P49" s="521"/>
      <c r="Q49" s="521">
        <v>0</v>
      </c>
      <c r="R49" s="88">
        <f>IF($A49&lt;&gt;0,Q49/$B49*100,"")</f>
        <v>0</v>
      </c>
      <c r="S49" s="101"/>
    </row>
    <row r="50" spans="1:19" ht="13.4" customHeight="1">
      <c r="A50" s="81" t="s">
        <v>188</v>
      </c>
      <c r="B50" s="103">
        <f>IF($A50&lt;&gt;"",E50+H50+K50+N50+Q50,"")</f>
        <v>18</v>
      </c>
      <c r="C50" s="88">
        <f>IF(A50&lt;&gt;0,B50/$B$11*100,"")</f>
        <v>0.91977516607051613</v>
      </c>
      <c r="E50" s="521">
        <v>13</v>
      </c>
      <c r="F50" s="88">
        <f t="shared" si="0"/>
        <v>72.222222222222214</v>
      </c>
      <c r="G50" s="521"/>
      <c r="H50" s="521">
        <v>0</v>
      </c>
      <c r="I50" s="88">
        <f t="shared" si="1"/>
        <v>0</v>
      </c>
      <c r="J50" s="521"/>
      <c r="K50" s="521">
        <v>4</v>
      </c>
      <c r="L50" s="88">
        <f t="shared" si="2"/>
        <v>22.222222222222221</v>
      </c>
      <c r="M50" s="521"/>
      <c r="N50" s="521">
        <v>1</v>
      </c>
      <c r="O50" s="88">
        <f t="shared" si="3"/>
        <v>5.5555555555555554</v>
      </c>
      <c r="P50" s="521"/>
      <c r="Q50" s="521">
        <v>0</v>
      </c>
      <c r="R50" s="88">
        <f t="shared" si="4"/>
        <v>0</v>
      </c>
      <c r="S50" s="101"/>
    </row>
    <row r="51" spans="1:19" ht="13.4" customHeight="1">
      <c r="A51" s="81" t="s">
        <v>181</v>
      </c>
      <c r="B51" s="103">
        <f>IF($A51&lt;&gt;"",E51+H51+K51+N51+Q51,"")</f>
        <v>26</v>
      </c>
      <c r="C51" s="88">
        <f>IF(A51&lt;&gt;0,B51/$B$11*100,"")</f>
        <v>1.3285641287685233</v>
      </c>
      <c r="E51" s="521">
        <v>10</v>
      </c>
      <c r="F51" s="88">
        <f t="shared" si="0"/>
        <v>38.461538461538467</v>
      </c>
      <c r="G51" s="521"/>
      <c r="H51" s="521">
        <v>1</v>
      </c>
      <c r="I51" s="88">
        <f t="shared" si="1"/>
        <v>3.8461538461538463</v>
      </c>
      <c r="J51" s="521"/>
      <c r="K51" s="521">
        <v>15</v>
      </c>
      <c r="L51" s="88">
        <f t="shared" si="2"/>
        <v>57.692307692307686</v>
      </c>
      <c r="M51" s="521"/>
      <c r="N51" s="521">
        <v>0</v>
      </c>
      <c r="O51" s="88">
        <f t="shared" si="3"/>
        <v>0</v>
      </c>
      <c r="P51" s="521"/>
      <c r="Q51" s="521">
        <v>0</v>
      </c>
      <c r="R51" s="88">
        <f t="shared" si="4"/>
        <v>0</v>
      </c>
      <c r="S51" s="101"/>
    </row>
    <row r="52" spans="1:19" ht="13.4" customHeight="1">
      <c r="A52" s="81" t="s">
        <v>183</v>
      </c>
      <c r="B52" s="103">
        <f t="shared" si="5"/>
        <v>26</v>
      </c>
      <c r="C52" s="88">
        <f t="shared" si="6"/>
        <v>1.3285641287685233</v>
      </c>
      <c r="E52" s="521">
        <v>11</v>
      </c>
      <c r="F52" s="88">
        <f t="shared" si="0"/>
        <v>42.307692307692307</v>
      </c>
      <c r="G52" s="521"/>
      <c r="H52" s="521">
        <v>0</v>
      </c>
      <c r="I52" s="88">
        <f t="shared" si="1"/>
        <v>0</v>
      </c>
      <c r="J52" s="521"/>
      <c r="K52" s="521">
        <v>12</v>
      </c>
      <c r="L52" s="88">
        <f t="shared" si="2"/>
        <v>46.153846153846153</v>
      </c>
      <c r="M52" s="521"/>
      <c r="N52" s="521">
        <v>3</v>
      </c>
      <c r="O52" s="88">
        <f t="shared" si="3"/>
        <v>11.538461538461538</v>
      </c>
      <c r="P52" s="521"/>
      <c r="Q52" s="521">
        <v>0</v>
      </c>
      <c r="R52" s="88">
        <f t="shared" si="4"/>
        <v>0</v>
      </c>
      <c r="S52" s="101"/>
    </row>
    <row r="53" spans="1:19" ht="13.4" customHeight="1">
      <c r="A53" s="81" t="s">
        <v>396</v>
      </c>
      <c r="B53" s="103">
        <f t="shared" si="5"/>
        <v>25</v>
      </c>
      <c r="C53" s="88">
        <f t="shared" si="6"/>
        <v>1.2774655084312723</v>
      </c>
      <c r="E53" s="521">
        <v>11</v>
      </c>
      <c r="F53" s="88">
        <f t="shared" si="0"/>
        <v>44</v>
      </c>
      <c r="G53" s="521"/>
      <c r="H53" s="521">
        <v>3</v>
      </c>
      <c r="I53" s="88">
        <f t="shared" si="1"/>
        <v>12</v>
      </c>
      <c r="J53" s="521"/>
      <c r="K53" s="521">
        <v>6</v>
      </c>
      <c r="L53" s="88">
        <f t="shared" si="2"/>
        <v>24</v>
      </c>
      <c r="M53" s="521"/>
      <c r="N53" s="521">
        <v>5</v>
      </c>
      <c r="O53" s="88">
        <f t="shared" si="3"/>
        <v>20</v>
      </c>
      <c r="P53" s="521"/>
      <c r="Q53" s="521">
        <v>0</v>
      </c>
      <c r="R53" s="88">
        <f t="shared" si="4"/>
        <v>0</v>
      </c>
      <c r="S53" s="101"/>
    </row>
    <row r="54" spans="1:19" ht="13.4" customHeight="1">
      <c r="A54" s="81" t="s">
        <v>187</v>
      </c>
      <c r="B54" s="103">
        <f t="shared" si="5"/>
        <v>13</v>
      </c>
      <c r="C54" s="88">
        <f t="shared" si="6"/>
        <v>0.66428206438426163</v>
      </c>
      <c r="E54" s="521">
        <v>6</v>
      </c>
      <c r="F54" s="88">
        <f t="shared" si="0"/>
        <v>46.153846153846153</v>
      </c>
      <c r="G54" s="521"/>
      <c r="H54" s="521">
        <v>0</v>
      </c>
      <c r="I54" s="88">
        <f t="shared" si="1"/>
        <v>0</v>
      </c>
      <c r="J54" s="521"/>
      <c r="K54" s="521">
        <v>7</v>
      </c>
      <c r="L54" s="88">
        <f t="shared" si="2"/>
        <v>53.846153846153847</v>
      </c>
      <c r="M54" s="521"/>
      <c r="N54" s="521">
        <v>0</v>
      </c>
      <c r="O54" s="88">
        <f t="shared" si="3"/>
        <v>0</v>
      </c>
      <c r="P54" s="521"/>
      <c r="Q54" s="521">
        <v>0</v>
      </c>
      <c r="R54" s="88">
        <f t="shared" si="4"/>
        <v>0</v>
      </c>
      <c r="S54" s="101"/>
    </row>
    <row r="55" spans="1:19" ht="13.4" customHeight="1">
      <c r="A55" s="81" t="s">
        <v>186</v>
      </c>
      <c r="B55" s="103">
        <f t="shared" si="5"/>
        <v>32</v>
      </c>
      <c r="C55" s="88">
        <f t="shared" si="6"/>
        <v>1.6351558507920287</v>
      </c>
      <c r="E55" s="521">
        <v>6</v>
      </c>
      <c r="F55" s="88">
        <f t="shared" si="0"/>
        <v>18.75</v>
      </c>
      <c r="G55" s="521"/>
      <c r="H55" s="521">
        <v>2</v>
      </c>
      <c r="I55" s="88">
        <f t="shared" si="1"/>
        <v>6.25</v>
      </c>
      <c r="J55" s="521"/>
      <c r="K55" s="521">
        <v>17</v>
      </c>
      <c r="L55" s="88">
        <f t="shared" si="2"/>
        <v>53.125</v>
      </c>
      <c r="M55" s="521"/>
      <c r="N55" s="521">
        <v>5</v>
      </c>
      <c r="O55" s="88">
        <f t="shared" si="3"/>
        <v>15.625</v>
      </c>
      <c r="P55" s="521"/>
      <c r="Q55" s="521">
        <v>2</v>
      </c>
      <c r="R55" s="88">
        <f t="shared" si="4"/>
        <v>6.25</v>
      </c>
      <c r="S55" s="101"/>
    </row>
    <row r="56" spans="1:19" ht="12" customHeight="1">
      <c r="A56" s="81" t="s">
        <v>185</v>
      </c>
      <c r="B56" s="103">
        <f t="shared" si="5"/>
        <v>16</v>
      </c>
      <c r="C56" s="88">
        <f t="shared" si="6"/>
        <v>0.81757792539601437</v>
      </c>
      <c r="E56" s="521">
        <v>6</v>
      </c>
      <c r="F56" s="88">
        <f t="shared" si="0"/>
        <v>37.5</v>
      </c>
      <c r="G56" s="521"/>
      <c r="H56" s="521">
        <v>0</v>
      </c>
      <c r="I56" s="88">
        <f t="shared" si="1"/>
        <v>0</v>
      </c>
      <c r="J56" s="521"/>
      <c r="K56" s="521">
        <v>5</v>
      </c>
      <c r="L56" s="88">
        <f t="shared" si="2"/>
        <v>31.25</v>
      </c>
      <c r="M56" s="521"/>
      <c r="N56" s="521">
        <v>5</v>
      </c>
      <c r="O56" s="88">
        <f t="shared" si="3"/>
        <v>31.25</v>
      </c>
      <c r="P56" s="521"/>
      <c r="Q56" s="521">
        <v>0</v>
      </c>
      <c r="R56" s="88">
        <f t="shared" si="4"/>
        <v>0</v>
      </c>
      <c r="S56" s="101"/>
    </row>
    <row r="57" spans="1:19" ht="10" customHeight="1">
      <c r="B57" s="103" t="str">
        <f t="shared" si="5"/>
        <v/>
      </c>
      <c r="C57" s="88" t="str">
        <f t="shared" si="6"/>
        <v/>
      </c>
      <c r="E57" s="521"/>
      <c r="F57" s="88" t="str">
        <f t="shared" si="0"/>
        <v/>
      </c>
      <c r="G57" s="521"/>
      <c r="H57" s="521"/>
      <c r="I57" s="88" t="str">
        <f t="shared" si="1"/>
        <v/>
      </c>
      <c r="J57" s="521"/>
      <c r="K57" s="521"/>
      <c r="L57" s="88" t="str">
        <f t="shared" si="2"/>
        <v/>
      </c>
      <c r="M57" s="521"/>
      <c r="N57" s="521"/>
      <c r="O57" s="88" t="str">
        <f t="shared" si="3"/>
        <v/>
      </c>
      <c r="P57" s="521"/>
      <c r="Q57" s="521"/>
      <c r="R57" s="88" t="str">
        <f t="shared" si="4"/>
        <v/>
      </c>
      <c r="S57" s="101"/>
    </row>
    <row r="58" spans="1:19" ht="12" customHeight="1">
      <c r="A58" s="81" t="s">
        <v>189</v>
      </c>
      <c r="B58" s="103">
        <f t="shared" si="5"/>
        <v>54</v>
      </c>
      <c r="C58" s="88">
        <f t="shared" si="6"/>
        <v>2.7593254982115485</v>
      </c>
      <c r="E58" s="521">
        <v>9</v>
      </c>
      <c r="F58" s="88">
        <f t="shared" si="0"/>
        <v>16.666666666666664</v>
      </c>
      <c r="G58" s="521"/>
      <c r="H58" s="521">
        <v>1</v>
      </c>
      <c r="I58" s="88">
        <f t="shared" si="1"/>
        <v>1.8518518518518516</v>
      </c>
      <c r="J58" s="521"/>
      <c r="K58" s="521">
        <v>20</v>
      </c>
      <c r="L58" s="88">
        <f t="shared" si="2"/>
        <v>37.037037037037038</v>
      </c>
      <c r="M58" s="521"/>
      <c r="N58" s="521">
        <v>17</v>
      </c>
      <c r="O58" s="88">
        <f t="shared" si="3"/>
        <v>31.481481481481481</v>
      </c>
      <c r="P58" s="521"/>
      <c r="Q58" s="521">
        <v>7</v>
      </c>
      <c r="R58" s="88">
        <f t="shared" si="4"/>
        <v>12.962962962962962</v>
      </c>
      <c r="S58" s="101"/>
    </row>
    <row r="59" spans="1:19" ht="10" customHeight="1">
      <c r="B59" s="103" t="str">
        <f t="shared" si="5"/>
        <v/>
      </c>
      <c r="C59" s="88" t="str">
        <f t="shared" si="6"/>
        <v/>
      </c>
      <c r="F59" s="88" t="str">
        <f t="shared" si="0"/>
        <v/>
      </c>
      <c r="I59" s="88" t="str">
        <f t="shared" si="1"/>
        <v/>
      </c>
      <c r="L59" s="88" t="str">
        <f t="shared" si="2"/>
        <v/>
      </c>
      <c r="M59" s="94"/>
      <c r="O59" s="88" t="str">
        <f t="shared" si="3"/>
        <v/>
      </c>
      <c r="P59" s="101"/>
      <c r="Q59" s="105"/>
      <c r="R59" s="88" t="str">
        <f t="shared" si="4"/>
        <v/>
      </c>
      <c r="S59" s="101"/>
    </row>
    <row r="60" spans="1:19" ht="13.4" customHeight="1">
      <c r="A60" s="81" t="s">
        <v>190</v>
      </c>
      <c r="B60" s="103">
        <f t="shared" si="5"/>
        <v>81</v>
      </c>
      <c r="C60" s="88">
        <f t="shared" si="6"/>
        <v>4.1389882473173225</v>
      </c>
      <c r="E60" s="105">
        <f>SUM(E61:E66)</f>
        <v>47</v>
      </c>
      <c r="F60" s="88">
        <f t="shared" si="0"/>
        <v>58.024691358024697</v>
      </c>
      <c r="H60" s="105">
        <f>SUM(H61:H66)</f>
        <v>8</v>
      </c>
      <c r="I60" s="88">
        <f t="shared" si="1"/>
        <v>9.8765432098765427</v>
      </c>
      <c r="K60" s="105">
        <f>SUM(K61:K66)</f>
        <v>20</v>
      </c>
      <c r="L60" s="88">
        <f t="shared" si="2"/>
        <v>24.691358024691358</v>
      </c>
      <c r="M60" s="94"/>
      <c r="N60" s="105">
        <f>SUM(N61:N66)</f>
        <v>5</v>
      </c>
      <c r="O60" s="88">
        <f t="shared" si="3"/>
        <v>6.1728395061728394</v>
      </c>
      <c r="P60" s="101"/>
      <c r="Q60" s="105">
        <f>SUM(Q61:Q66)</f>
        <v>1</v>
      </c>
      <c r="R60" s="88">
        <f t="shared" si="4"/>
        <v>1.2345679012345678</v>
      </c>
      <c r="S60" s="101"/>
    </row>
    <row r="61" spans="1:19" ht="13.4" customHeight="1">
      <c r="A61" s="33" t="s">
        <v>943</v>
      </c>
      <c r="B61" s="103">
        <f t="shared" si="5"/>
        <v>2</v>
      </c>
      <c r="C61" s="88">
        <f t="shared" si="6"/>
        <v>0.1021972406745018</v>
      </c>
      <c r="E61" s="521">
        <v>2</v>
      </c>
      <c r="F61" s="88">
        <f t="shared" si="0"/>
        <v>100</v>
      </c>
      <c r="G61" s="521"/>
      <c r="H61" s="521">
        <v>0</v>
      </c>
      <c r="I61" s="88">
        <f t="shared" si="1"/>
        <v>0</v>
      </c>
      <c r="J61" s="521"/>
      <c r="K61" s="521">
        <v>0</v>
      </c>
      <c r="L61" s="88">
        <f t="shared" si="2"/>
        <v>0</v>
      </c>
      <c r="M61" s="521"/>
      <c r="N61" s="521">
        <v>0</v>
      </c>
      <c r="O61" s="88">
        <f t="shared" si="3"/>
        <v>0</v>
      </c>
      <c r="P61" s="521"/>
      <c r="Q61" s="521">
        <v>0</v>
      </c>
      <c r="R61" s="88">
        <f t="shared" si="4"/>
        <v>0</v>
      </c>
      <c r="S61" s="101"/>
    </row>
    <row r="62" spans="1:19" ht="13.4" customHeight="1">
      <c r="A62" s="81" t="s">
        <v>191</v>
      </c>
      <c r="B62" s="103">
        <f>IF($A62&lt;&gt;"",E62+H62+K62+N62+Q62,"")</f>
        <v>11</v>
      </c>
      <c r="C62" s="88">
        <f>IF(A62&lt;&gt;0,B62/$B$11*100,"")</f>
        <v>0.56208482370975976</v>
      </c>
      <c r="E62" s="521">
        <v>3</v>
      </c>
      <c r="F62" s="88">
        <f t="shared" si="0"/>
        <v>27.27272727272727</v>
      </c>
      <c r="G62" s="521"/>
      <c r="H62" s="521">
        <v>2</v>
      </c>
      <c r="I62" s="88">
        <f t="shared" si="1"/>
        <v>18.181818181818183</v>
      </c>
      <c r="J62" s="521"/>
      <c r="K62" s="521">
        <v>3</v>
      </c>
      <c r="L62" s="88">
        <f t="shared" si="2"/>
        <v>27.27272727272727</v>
      </c>
      <c r="M62" s="521"/>
      <c r="N62" s="521">
        <v>3</v>
      </c>
      <c r="O62" s="88">
        <f t="shared" si="3"/>
        <v>27.27272727272727</v>
      </c>
      <c r="P62" s="521"/>
      <c r="Q62" s="521">
        <v>0</v>
      </c>
      <c r="R62" s="88">
        <f>IF($A62&lt;&gt;0,Q62/$B62*100,"")</f>
        <v>0</v>
      </c>
      <c r="S62" s="101"/>
    </row>
    <row r="63" spans="1:19" ht="13.4" customHeight="1">
      <c r="A63" s="81" t="s">
        <v>192</v>
      </c>
      <c r="B63" s="103">
        <f t="shared" si="5"/>
        <v>19</v>
      </c>
      <c r="C63" s="88">
        <f t="shared" si="6"/>
        <v>0.97087378640776689</v>
      </c>
      <c r="E63" s="521">
        <v>9</v>
      </c>
      <c r="F63" s="88">
        <f t="shared" si="0"/>
        <v>47.368421052631575</v>
      </c>
      <c r="G63" s="521"/>
      <c r="H63" s="521">
        <v>2</v>
      </c>
      <c r="I63" s="88">
        <f t="shared" si="1"/>
        <v>10.526315789473683</v>
      </c>
      <c r="J63" s="521"/>
      <c r="K63" s="521">
        <v>7</v>
      </c>
      <c r="L63" s="88">
        <f t="shared" si="2"/>
        <v>36.84210526315789</v>
      </c>
      <c r="M63" s="521"/>
      <c r="N63" s="521">
        <v>1</v>
      </c>
      <c r="O63" s="88">
        <f t="shared" si="3"/>
        <v>5.2631578947368416</v>
      </c>
      <c r="P63" s="521"/>
      <c r="Q63" s="521">
        <v>0</v>
      </c>
      <c r="R63" s="88">
        <f t="shared" si="4"/>
        <v>0</v>
      </c>
      <c r="S63" s="101"/>
    </row>
    <row r="64" spans="1:19" ht="13.4" customHeight="1">
      <c r="A64" s="81" t="s">
        <v>193</v>
      </c>
      <c r="B64" s="103">
        <f t="shared" si="5"/>
        <v>22</v>
      </c>
      <c r="C64" s="88">
        <f t="shared" si="6"/>
        <v>1.1241696474195195</v>
      </c>
      <c r="E64" s="521">
        <v>13</v>
      </c>
      <c r="F64" s="88">
        <f t="shared" si="0"/>
        <v>59.090909090909093</v>
      </c>
      <c r="G64" s="521"/>
      <c r="H64" s="521">
        <v>4</v>
      </c>
      <c r="I64" s="88">
        <f t="shared" si="1"/>
        <v>18.181818181818183</v>
      </c>
      <c r="J64" s="521"/>
      <c r="K64" s="521">
        <v>5</v>
      </c>
      <c r="L64" s="88">
        <f t="shared" si="2"/>
        <v>22.727272727272727</v>
      </c>
      <c r="M64" s="521"/>
      <c r="N64" s="521">
        <v>0</v>
      </c>
      <c r="O64" s="88">
        <f t="shared" si="3"/>
        <v>0</v>
      </c>
      <c r="P64" s="521"/>
      <c r="Q64" s="521">
        <v>0</v>
      </c>
      <c r="R64" s="88">
        <f t="shared" si="4"/>
        <v>0</v>
      </c>
      <c r="S64" s="101"/>
    </row>
    <row r="65" spans="1:19" ht="13.4" customHeight="1">
      <c r="A65" s="90" t="s">
        <v>2031</v>
      </c>
      <c r="B65" s="103">
        <f t="shared" si="5"/>
        <v>9</v>
      </c>
      <c r="C65" s="88">
        <f t="shared" si="6"/>
        <v>0.45988758303525806</v>
      </c>
      <c r="E65" s="521">
        <v>8</v>
      </c>
      <c r="F65" s="88">
        <f t="shared" si="0"/>
        <v>88.888888888888886</v>
      </c>
      <c r="G65" s="521"/>
      <c r="H65" s="521">
        <v>0</v>
      </c>
      <c r="I65" s="88">
        <f t="shared" si="1"/>
        <v>0</v>
      </c>
      <c r="J65" s="521"/>
      <c r="K65" s="521">
        <v>1</v>
      </c>
      <c r="L65" s="88">
        <f t="shared" si="2"/>
        <v>11.111111111111111</v>
      </c>
      <c r="M65" s="521"/>
      <c r="N65" s="521">
        <v>0</v>
      </c>
      <c r="O65" s="88">
        <f t="shared" si="3"/>
        <v>0</v>
      </c>
      <c r="P65" s="521"/>
      <c r="Q65" s="521">
        <v>0</v>
      </c>
      <c r="R65" s="88">
        <f t="shared" si="4"/>
        <v>0</v>
      </c>
      <c r="S65" s="101"/>
    </row>
    <row r="66" spans="1:19" ht="12" customHeight="1">
      <c r="A66" s="81" t="s">
        <v>194</v>
      </c>
      <c r="B66" s="103">
        <f t="shared" si="5"/>
        <v>18</v>
      </c>
      <c r="C66" s="88">
        <f t="shared" si="6"/>
        <v>0.91977516607051613</v>
      </c>
      <c r="E66" s="521">
        <v>12</v>
      </c>
      <c r="F66" s="88">
        <f t="shared" si="0"/>
        <v>66.666666666666657</v>
      </c>
      <c r="G66" s="521"/>
      <c r="H66" s="521">
        <v>0</v>
      </c>
      <c r="I66" s="88">
        <f t="shared" si="1"/>
        <v>0</v>
      </c>
      <c r="J66" s="521"/>
      <c r="K66" s="521">
        <v>4</v>
      </c>
      <c r="L66" s="88">
        <f t="shared" si="2"/>
        <v>22.222222222222221</v>
      </c>
      <c r="M66" s="521"/>
      <c r="N66" s="521">
        <v>1</v>
      </c>
      <c r="O66" s="88">
        <f t="shared" si="3"/>
        <v>5.5555555555555554</v>
      </c>
      <c r="P66" s="521"/>
      <c r="Q66" s="521">
        <v>1</v>
      </c>
      <c r="R66" s="88">
        <f t="shared" si="4"/>
        <v>5.5555555555555554</v>
      </c>
      <c r="S66" s="101"/>
    </row>
    <row r="67" spans="1:19" ht="10" customHeight="1">
      <c r="B67" s="103" t="str">
        <f t="shared" si="5"/>
        <v/>
      </c>
      <c r="C67" s="88" t="str">
        <f t="shared" si="6"/>
        <v/>
      </c>
      <c r="F67" s="88" t="str">
        <f t="shared" si="0"/>
        <v/>
      </c>
      <c r="I67" s="88" t="str">
        <f t="shared" si="1"/>
        <v/>
      </c>
      <c r="L67" s="88" t="str">
        <f t="shared" si="2"/>
        <v/>
      </c>
      <c r="M67" s="94"/>
      <c r="O67" s="88" t="str">
        <f t="shared" si="3"/>
        <v/>
      </c>
      <c r="P67" s="101"/>
      <c r="Q67" s="105"/>
      <c r="R67" s="88" t="str">
        <f t="shared" si="4"/>
        <v/>
      </c>
      <c r="S67" s="101"/>
    </row>
    <row r="68" spans="1:19" ht="13.4" customHeight="1">
      <c r="A68" s="47" t="s">
        <v>397</v>
      </c>
      <c r="B68" s="103">
        <f t="shared" si="5"/>
        <v>544</v>
      </c>
      <c r="C68" s="88">
        <f t="shared" si="6"/>
        <v>27.797649463464484</v>
      </c>
      <c r="E68" s="105">
        <f>E69+E71+E79+E81</f>
        <v>127</v>
      </c>
      <c r="F68" s="88">
        <f t="shared" si="0"/>
        <v>23.34558823529412</v>
      </c>
      <c r="H68" s="105">
        <f>H69+H71+H79+H81</f>
        <v>7</v>
      </c>
      <c r="I68" s="88">
        <f t="shared" si="1"/>
        <v>1.2867647058823528</v>
      </c>
      <c r="K68" s="105">
        <f>K69+K71+K79+K81</f>
        <v>55</v>
      </c>
      <c r="L68" s="88">
        <f t="shared" si="2"/>
        <v>10.11029411764706</v>
      </c>
      <c r="M68" s="94"/>
      <c r="N68" s="105">
        <f>N69+N71+N79+N81</f>
        <v>156</v>
      </c>
      <c r="O68" s="88">
        <f t="shared" si="3"/>
        <v>28.676470588235293</v>
      </c>
      <c r="P68" s="101"/>
      <c r="Q68" s="105">
        <f>Q69+Q71+Q79+Q81</f>
        <v>199</v>
      </c>
      <c r="R68" s="88">
        <f t="shared" si="4"/>
        <v>36.580882352941174</v>
      </c>
      <c r="S68" s="101"/>
    </row>
    <row r="69" spans="1:19" ht="12" customHeight="1">
      <c r="A69" s="81" t="s">
        <v>398</v>
      </c>
      <c r="B69" s="103">
        <f t="shared" si="5"/>
        <v>29</v>
      </c>
      <c r="C69" s="88">
        <f t="shared" si="6"/>
        <v>1.481859989780276</v>
      </c>
      <c r="E69" s="521">
        <v>17</v>
      </c>
      <c r="F69" s="88">
        <f t="shared" si="0"/>
        <v>58.620689655172406</v>
      </c>
      <c r="G69" s="521"/>
      <c r="H69" s="521">
        <v>1</v>
      </c>
      <c r="I69" s="88">
        <f t="shared" si="1"/>
        <v>3.4482758620689653</v>
      </c>
      <c r="J69" s="521"/>
      <c r="K69" s="521">
        <v>3</v>
      </c>
      <c r="L69" s="88">
        <f t="shared" si="2"/>
        <v>10.344827586206897</v>
      </c>
      <c r="M69" s="521"/>
      <c r="N69" s="521">
        <v>7</v>
      </c>
      <c r="O69" s="88">
        <f t="shared" si="3"/>
        <v>24.137931034482758</v>
      </c>
      <c r="P69" s="521"/>
      <c r="Q69" s="521">
        <v>1</v>
      </c>
      <c r="R69" s="88">
        <f t="shared" si="4"/>
        <v>3.4482758620689653</v>
      </c>
      <c r="S69" s="101"/>
    </row>
    <row r="70" spans="1:19" ht="10" customHeight="1">
      <c r="B70" s="103" t="str">
        <f t="shared" si="5"/>
        <v/>
      </c>
      <c r="C70" s="88" t="str">
        <f t="shared" si="6"/>
        <v/>
      </c>
      <c r="F70" s="88" t="str">
        <f t="shared" si="0"/>
        <v/>
      </c>
      <c r="I70" s="88" t="str">
        <f t="shared" si="1"/>
        <v/>
      </c>
      <c r="L70" s="88" t="str">
        <f t="shared" si="2"/>
        <v/>
      </c>
      <c r="M70" s="94"/>
      <c r="O70" s="88" t="str">
        <f t="shared" si="3"/>
        <v/>
      </c>
      <c r="P70" s="101"/>
      <c r="Q70" s="105"/>
      <c r="R70" s="88" t="str">
        <f t="shared" si="4"/>
        <v/>
      </c>
      <c r="S70" s="101"/>
    </row>
    <row r="71" spans="1:19" ht="13.4" customHeight="1">
      <c r="A71" s="81" t="s">
        <v>195</v>
      </c>
      <c r="B71" s="103">
        <f t="shared" si="5"/>
        <v>400</v>
      </c>
      <c r="C71" s="88">
        <f t="shared" si="6"/>
        <v>20.439448134900356</v>
      </c>
      <c r="E71" s="105">
        <f>SUM(E72:E77)</f>
        <v>65</v>
      </c>
      <c r="F71" s="88">
        <f t="shared" si="0"/>
        <v>16.25</v>
      </c>
      <c r="H71" s="105">
        <f>SUM(H72:H77)</f>
        <v>4</v>
      </c>
      <c r="I71" s="88">
        <f t="shared" si="1"/>
        <v>1</v>
      </c>
      <c r="K71" s="105">
        <f>SUM(K72:K77)</f>
        <v>26</v>
      </c>
      <c r="L71" s="88">
        <f t="shared" si="2"/>
        <v>6.5</v>
      </c>
      <c r="M71" s="94"/>
      <c r="N71" s="105">
        <f>SUM(N72:N77)</f>
        <v>123</v>
      </c>
      <c r="O71" s="88">
        <f t="shared" si="3"/>
        <v>30.75</v>
      </c>
      <c r="P71" s="101"/>
      <c r="Q71" s="105">
        <f>SUM(Q72:Q77)</f>
        <v>182</v>
      </c>
      <c r="R71" s="88">
        <f t="shared" si="4"/>
        <v>45.5</v>
      </c>
      <c r="S71" s="101"/>
    </row>
    <row r="72" spans="1:19" ht="13.4" customHeight="1">
      <c r="A72" s="33" t="s">
        <v>1544</v>
      </c>
      <c r="B72" s="103">
        <f t="shared" si="5"/>
        <v>1</v>
      </c>
      <c r="C72" s="88">
        <f t="shared" si="6"/>
        <v>5.1098620337250898E-2</v>
      </c>
      <c r="E72" s="521">
        <v>1</v>
      </c>
      <c r="F72" s="88">
        <f t="shared" si="0"/>
        <v>100</v>
      </c>
      <c r="G72" s="521"/>
      <c r="H72" s="521">
        <v>0</v>
      </c>
      <c r="I72" s="88">
        <f t="shared" si="1"/>
        <v>0</v>
      </c>
      <c r="J72" s="521"/>
      <c r="K72" s="521">
        <v>0</v>
      </c>
      <c r="L72" s="88">
        <f t="shared" si="2"/>
        <v>0</v>
      </c>
      <c r="M72" s="521"/>
      <c r="N72" s="521">
        <v>0</v>
      </c>
      <c r="O72" s="88">
        <f t="shared" si="3"/>
        <v>0</v>
      </c>
      <c r="P72" s="521"/>
      <c r="Q72" s="521">
        <v>0</v>
      </c>
      <c r="R72" s="88">
        <f t="shared" si="4"/>
        <v>0</v>
      </c>
      <c r="S72" s="101"/>
    </row>
    <row r="73" spans="1:19" ht="13.4" customHeight="1">
      <c r="A73" s="81" t="s">
        <v>467</v>
      </c>
      <c r="B73" s="103">
        <f>IF($A73&lt;&gt;"",E73+H73+K73+N73+Q73,"")</f>
        <v>320</v>
      </c>
      <c r="C73" s="88">
        <f>IF(A73&lt;&gt;0,B73/$B$11*100,"")</f>
        <v>16.351558507920284</v>
      </c>
      <c r="E73" s="521">
        <v>13</v>
      </c>
      <c r="F73" s="88">
        <f t="shared" si="0"/>
        <v>4.0625</v>
      </c>
      <c r="G73" s="521"/>
      <c r="H73" s="521">
        <v>1</v>
      </c>
      <c r="I73" s="88">
        <f t="shared" si="1"/>
        <v>0.3125</v>
      </c>
      <c r="J73" s="521"/>
      <c r="K73" s="521">
        <v>13</v>
      </c>
      <c r="L73" s="88">
        <f t="shared" si="2"/>
        <v>4.0625</v>
      </c>
      <c r="M73" s="521"/>
      <c r="N73" s="521">
        <v>113</v>
      </c>
      <c r="O73" s="88">
        <f t="shared" si="3"/>
        <v>35.3125</v>
      </c>
      <c r="P73" s="521"/>
      <c r="Q73" s="521">
        <v>180</v>
      </c>
      <c r="R73" s="88">
        <f>IF($A73&lt;&gt;0,Q73/$B73*100,"")</f>
        <v>56.25</v>
      </c>
      <c r="S73" s="101"/>
    </row>
    <row r="74" spans="1:19" ht="13.4" customHeight="1">
      <c r="A74" s="81" t="s">
        <v>197</v>
      </c>
      <c r="B74" s="103">
        <f t="shared" si="5"/>
        <v>32</v>
      </c>
      <c r="C74" s="88">
        <f t="shared" si="6"/>
        <v>1.6351558507920287</v>
      </c>
      <c r="E74" s="521">
        <v>32</v>
      </c>
      <c r="F74" s="88">
        <f t="shared" si="0"/>
        <v>100</v>
      </c>
      <c r="G74" s="521"/>
      <c r="H74" s="521">
        <v>0</v>
      </c>
      <c r="I74" s="88">
        <f t="shared" si="1"/>
        <v>0</v>
      </c>
      <c r="J74" s="521"/>
      <c r="K74" s="521">
        <v>0</v>
      </c>
      <c r="L74" s="88">
        <f t="shared" si="2"/>
        <v>0</v>
      </c>
      <c r="M74" s="521"/>
      <c r="N74" s="521">
        <v>0</v>
      </c>
      <c r="O74" s="88">
        <f t="shared" si="3"/>
        <v>0</v>
      </c>
      <c r="P74" s="521"/>
      <c r="Q74" s="521">
        <v>0</v>
      </c>
      <c r="R74" s="88">
        <f t="shared" si="4"/>
        <v>0</v>
      </c>
      <c r="S74" s="101"/>
    </row>
    <row r="75" spans="1:19" ht="13.4" customHeight="1">
      <c r="A75" s="81" t="s">
        <v>199</v>
      </c>
      <c r="B75" s="103">
        <f t="shared" si="5"/>
        <v>19</v>
      </c>
      <c r="C75" s="88">
        <f t="shared" si="6"/>
        <v>0.97087378640776689</v>
      </c>
      <c r="E75" s="521">
        <v>13</v>
      </c>
      <c r="F75" s="88">
        <f t="shared" si="0"/>
        <v>68.421052631578945</v>
      </c>
      <c r="G75" s="521"/>
      <c r="H75" s="521">
        <v>2</v>
      </c>
      <c r="I75" s="88">
        <f t="shared" ref="I75:I121" si="7">IF($A75&lt;&gt;0,H75/$B75*100,"")</f>
        <v>10.526315789473683</v>
      </c>
      <c r="J75" s="521"/>
      <c r="K75" s="521">
        <v>2</v>
      </c>
      <c r="L75" s="88">
        <f t="shared" ref="L75:L121" si="8">IF($A75&lt;&gt;0,K75/$B75*100,"")</f>
        <v>10.526315789473683</v>
      </c>
      <c r="M75" s="521"/>
      <c r="N75" s="521">
        <v>1</v>
      </c>
      <c r="O75" s="88">
        <f t="shared" ref="O75:O121" si="9">IF($A75&lt;&gt;0,N75/$B75*100,"")</f>
        <v>5.2631578947368416</v>
      </c>
      <c r="P75" s="521"/>
      <c r="Q75" s="521">
        <v>1</v>
      </c>
      <c r="R75" s="88">
        <f t="shared" si="4"/>
        <v>5.2631578947368416</v>
      </c>
      <c r="S75" s="101"/>
    </row>
    <row r="76" spans="1:19" ht="12" customHeight="1">
      <c r="A76" s="81" t="s">
        <v>198</v>
      </c>
      <c r="B76" s="103">
        <f t="shared" si="5"/>
        <v>11</v>
      </c>
      <c r="C76" s="88">
        <f t="shared" si="6"/>
        <v>0.56208482370975976</v>
      </c>
      <c r="E76" s="521">
        <v>5</v>
      </c>
      <c r="F76" s="88">
        <f t="shared" si="0"/>
        <v>45.454545454545453</v>
      </c>
      <c r="G76" s="521"/>
      <c r="H76" s="521">
        <v>1</v>
      </c>
      <c r="I76" s="88">
        <f t="shared" si="7"/>
        <v>9.0909090909090917</v>
      </c>
      <c r="J76" s="521"/>
      <c r="K76" s="521">
        <v>4</v>
      </c>
      <c r="L76" s="88">
        <f t="shared" si="8"/>
        <v>36.363636363636367</v>
      </c>
      <c r="M76" s="521"/>
      <c r="N76" s="521">
        <v>1</v>
      </c>
      <c r="O76" s="88">
        <f t="shared" si="9"/>
        <v>9.0909090909090917</v>
      </c>
      <c r="P76" s="521"/>
      <c r="Q76" s="521">
        <v>0</v>
      </c>
      <c r="R76" s="88">
        <f t="shared" si="4"/>
        <v>0</v>
      </c>
      <c r="S76" s="101"/>
    </row>
    <row r="77" spans="1:19" ht="13.4" customHeight="1">
      <c r="A77" s="81" t="s">
        <v>200</v>
      </c>
      <c r="B77" s="103">
        <f t="shared" si="5"/>
        <v>17</v>
      </c>
      <c r="C77" s="88">
        <f t="shared" si="6"/>
        <v>0.86867654573326514</v>
      </c>
      <c r="E77" s="521">
        <v>1</v>
      </c>
      <c r="F77" s="88">
        <f t="shared" si="0"/>
        <v>5.8823529411764701</v>
      </c>
      <c r="G77" s="521"/>
      <c r="H77" s="521">
        <v>0</v>
      </c>
      <c r="I77" s="88">
        <f t="shared" si="7"/>
        <v>0</v>
      </c>
      <c r="J77" s="521"/>
      <c r="K77" s="521">
        <v>7</v>
      </c>
      <c r="L77" s="88">
        <f t="shared" si="8"/>
        <v>41.17647058823529</v>
      </c>
      <c r="M77" s="521"/>
      <c r="N77" s="521">
        <v>8</v>
      </c>
      <c r="O77" s="88">
        <f t="shared" si="9"/>
        <v>47.058823529411761</v>
      </c>
      <c r="P77" s="521"/>
      <c r="Q77" s="521">
        <v>1</v>
      </c>
      <c r="R77" s="88">
        <f t="shared" si="4"/>
        <v>5.8823529411764701</v>
      </c>
      <c r="S77" s="101"/>
    </row>
    <row r="78" spans="1:19" ht="10" customHeight="1">
      <c r="B78" s="103" t="str">
        <f t="shared" si="5"/>
        <v/>
      </c>
      <c r="C78" s="88" t="str">
        <f t="shared" si="6"/>
        <v/>
      </c>
      <c r="E78" s="521"/>
      <c r="F78" s="88" t="str">
        <f t="shared" si="0"/>
        <v/>
      </c>
      <c r="G78" s="521"/>
      <c r="H78" s="521"/>
      <c r="I78" s="88" t="str">
        <f t="shared" si="7"/>
        <v/>
      </c>
      <c r="J78" s="521"/>
      <c r="K78" s="521"/>
      <c r="L78" s="88" t="str">
        <f t="shared" si="8"/>
        <v/>
      </c>
      <c r="M78" s="521"/>
      <c r="N78" s="521"/>
      <c r="O78" s="88" t="str">
        <f t="shared" si="9"/>
        <v/>
      </c>
      <c r="P78" s="521"/>
      <c r="Q78" s="521"/>
      <c r="R78" s="88" t="str">
        <f t="shared" si="4"/>
        <v/>
      </c>
      <c r="S78" s="101"/>
    </row>
    <row r="79" spans="1:19" ht="13.4" customHeight="1">
      <c r="A79" s="81" t="s">
        <v>201</v>
      </c>
      <c r="B79" s="103">
        <f t="shared" si="5"/>
        <v>25</v>
      </c>
      <c r="C79" s="88">
        <f t="shared" si="6"/>
        <v>1.2774655084312723</v>
      </c>
      <c r="E79" s="521">
        <v>21</v>
      </c>
      <c r="F79" s="88">
        <f t="shared" si="0"/>
        <v>84</v>
      </c>
      <c r="G79" s="521"/>
      <c r="H79" s="521">
        <v>0</v>
      </c>
      <c r="I79" s="88">
        <f t="shared" si="7"/>
        <v>0</v>
      </c>
      <c r="J79" s="521"/>
      <c r="K79" s="521">
        <v>4</v>
      </c>
      <c r="L79" s="88">
        <f t="shared" si="8"/>
        <v>16</v>
      </c>
      <c r="M79" s="521"/>
      <c r="N79" s="521">
        <v>0</v>
      </c>
      <c r="O79" s="88">
        <f t="shared" si="9"/>
        <v>0</v>
      </c>
      <c r="P79" s="521"/>
      <c r="Q79" s="521">
        <v>0</v>
      </c>
      <c r="R79" s="88">
        <f t="shared" si="4"/>
        <v>0</v>
      </c>
      <c r="S79" s="101"/>
    </row>
    <row r="80" spans="1:19" ht="9" customHeight="1">
      <c r="B80" s="103" t="str">
        <f t="shared" si="5"/>
        <v/>
      </c>
      <c r="C80" s="88" t="str">
        <f t="shared" si="6"/>
        <v/>
      </c>
      <c r="E80" s="521"/>
      <c r="F80" s="88" t="str">
        <f t="shared" si="0"/>
        <v/>
      </c>
      <c r="G80" s="521"/>
      <c r="H80" s="521"/>
      <c r="I80" s="88" t="str">
        <f t="shared" si="7"/>
        <v/>
      </c>
      <c r="J80" s="521"/>
      <c r="K80" s="521"/>
      <c r="L80" s="88" t="str">
        <f t="shared" si="8"/>
        <v/>
      </c>
      <c r="M80" s="521"/>
      <c r="N80" s="521"/>
      <c r="O80" s="88" t="str">
        <f t="shared" si="9"/>
        <v/>
      </c>
      <c r="P80" s="521"/>
      <c r="Q80" s="521"/>
      <c r="R80" s="88" t="str">
        <f t="shared" si="4"/>
        <v/>
      </c>
      <c r="S80" s="101"/>
    </row>
    <row r="81" spans="1:19" ht="13.4" customHeight="1">
      <c r="A81" s="81" t="s">
        <v>202</v>
      </c>
      <c r="B81" s="103">
        <f t="shared" si="5"/>
        <v>90</v>
      </c>
      <c r="C81" s="88">
        <f t="shared" si="6"/>
        <v>4.598875830352581</v>
      </c>
      <c r="E81" s="521">
        <v>24</v>
      </c>
      <c r="F81" s="88">
        <f t="shared" si="0"/>
        <v>26.666666666666668</v>
      </c>
      <c r="G81" s="521"/>
      <c r="H81" s="521">
        <v>2</v>
      </c>
      <c r="I81" s="88">
        <f t="shared" si="7"/>
        <v>2.2222222222222223</v>
      </c>
      <c r="J81" s="521"/>
      <c r="K81" s="521">
        <v>22</v>
      </c>
      <c r="L81" s="88">
        <f t="shared" si="8"/>
        <v>24.444444444444443</v>
      </c>
      <c r="M81" s="521"/>
      <c r="N81" s="521">
        <v>26</v>
      </c>
      <c r="O81" s="88">
        <f t="shared" si="9"/>
        <v>28.888888888888886</v>
      </c>
      <c r="P81" s="521"/>
      <c r="Q81" s="521">
        <v>16</v>
      </c>
      <c r="R81" s="88">
        <f t="shared" si="4"/>
        <v>17.777777777777779</v>
      </c>
      <c r="S81" s="101"/>
    </row>
    <row r="82" spans="1:19" ht="10" customHeight="1">
      <c r="B82" s="103" t="str">
        <f t="shared" si="5"/>
        <v/>
      </c>
      <c r="C82" s="88" t="str">
        <f t="shared" si="6"/>
        <v/>
      </c>
      <c r="F82" s="88" t="str">
        <f t="shared" si="0"/>
        <v/>
      </c>
      <c r="I82" s="88" t="str">
        <f t="shared" si="7"/>
        <v/>
      </c>
      <c r="L82" s="88" t="str">
        <f t="shared" si="8"/>
        <v/>
      </c>
      <c r="M82" s="94"/>
      <c r="O82" s="88" t="str">
        <f t="shared" si="9"/>
        <v/>
      </c>
      <c r="P82" s="101"/>
      <c r="Q82" s="105"/>
      <c r="R82" s="88" t="str">
        <f t="shared" si="4"/>
        <v/>
      </c>
      <c r="S82" s="101"/>
    </row>
    <row r="83" spans="1:19" ht="13.4" customHeight="1">
      <c r="A83" s="47" t="s">
        <v>400</v>
      </c>
      <c r="B83" s="103">
        <f t="shared" si="5"/>
        <v>55</v>
      </c>
      <c r="C83" s="88">
        <f t="shared" si="6"/>
        <v>2.810424118548799</v>
      </c>
      <c r="E83" s="105">
        <f>E84</f>
        <v>45</v>
      </c>
      <c r="F83" s="88">
        <f t="shared" ref="F83:F121" si="10">IF($A83&lt;&gt;0,E83/$B83*100,"")</f>
        <v>81.818181818181827</v>
      </c>
      <c r="H83" s="105">
        <f>H84</f>
        <v>2</v>
      </c>
      <c r="I83" s="88">
        <f t="shared" si="7"/>
        <v>3.6363636363636362</v>
      </c>
      <c r="K83" s="105">
        <f>K84</f>
        <v>5</v>
      </c>
      <c r="L83" s="88">
        <f t="shared" si="8"/>
        <v>9.0909090909090917</v>
      </c>
      <c r="M83" s="94"/>
      <c r="N83" s="105">
        <f>N84</f>
        <v>3</v>
      </c>
      <c r="O83" s="88">
        <f t="shared" si="9"/>
        <v>5.4545454545454541</v>
      </c>
      <c r="P83" s="101"/>
      <c r="Q83" s="105">
        <f>Q84</f>
        <v>0</v>
      </c>
      <c r="R83" s="88">
        <f t="shared" si="4"/>
        <v>0</v>
      </c>
      <c r="S83" s="101"/>
    </row>
    <row r="84" spans="1:19" ht="13.4" customHeight="1">
      <c r="A84" s="81" t="s">
        <v>401</v>
      </c>
      <c r="B84" s="103">
        <f t="shared" si="5"/>
        <v>55</v>
      </c>
      <c r="C84" s="88">
        <f t="shared" si="6"/>
        <v>2.810424118548799</v>
      </c>
      <c r="E84" s="105">
        <f>SUM(E85:E89)</f>
        <v>45</v>
      </c>
      <c r="F84" s="88">
        <f t="shared" si="10"/>
        <v>81.818181818181827</v>
      </c>
      <c r="H84" s="105">
        <f>SUM(H85:H89)</f>
        <v>2</v>
      </c>
      <c r="I84" s="88">
        <f t="shared" si="7"/>
        <v>3.6363636363636362</v>
      </c>
      <c r="K84" s="105">
        <f>SUM(K85:K89)</f>
        <v>5</v>
      </c>
      <c r="L84" s="88">
        <f t="shared" si="8"/>
        <v>9.0909090909090917</v>
      </c>
      <c r="M84" s="94"/>
      <c r="N84" s="105">
        <f>SUM(N85:N89)</f>
        <v>3</v>
      </c>
      <c r="O84" s="88">
        <f t="shared" si="9"/>
        <v>5.4545454545454541</v>
      </c>
      <c r="P84" s="101"/>
      <c r="Q84" s="105">
        <f>SUM(Q85:Q89)</f>
        <v>0</v>
      </c>
      <c r="R84" s="88">
        <f t="shared" si="4"/>
        <v>0</v>
      </c>
      <c r="S84" s="101"/>
    </row>
    <row r="85" spans="1:19" ht="13.4" customHeight="1">
      <c r="A85" s="33" t="s">
        <v>1554</v>
      </c>
      <c r="B85" s="103">
        <f t="shared" si="5"/>
        <v>1</v>
      </c>
      <c r="C85" s="88">
        <f t="shared" si="6"/>
        <v>5.1098620337250898E-2</v>
      </c>
      <c r="E85" s="521">
        <v>1</v>
      </c>
      <c r="F85" s="88">
        <f t="shared" si="10"/>
        <v>100</v>
      </c>
      <c r="G85" s="521"/>
      <c r="H85" s="521">
        <v>0</v>
      </c>
      <c r="I85" s="88">
        <f t="shared" si="7"/>
        <v>0</v>
      </c>
      <c r="J85" s="521"/>
      <c r="K85" s="521">
        <v>0</v>
      </c>
      <c r="L85" s="88">
        <f t="shared" si="8"/>
        <v>0</v>
      </c>
      <c r="M85" s="521"/>
      <c r="N85" s="521">
        <v>0</v>
      </c>
      <c r="O85" s="88">
        <f t="shared" si="9"/>
        <v>0</v>
      </c>
      <c r="P85" s="521"/>
      <c r="Q85" s="521">
        <v>0</v>
      </c>
      <c r="R85" s="88">
        <f t="shared" si="4"/>
        <v>0</v>
      </c>
      <c r="S85" s="101"/>
    </row>
    <row r="86" spans="1:19" ht="13.4" customHeight="1">
      <c r="A86" s="81" t="s">
        <v>204</v>
      </c>
      <c r="B86" s="103">
        <f>IF($A86&lt;&gt;"",E86+H86+K86+N86+Q86,"")</f>
        <v>14</v>
      </c>
      <c r="C86" s="88">
        <f>IF(A86&lt;&gt;0,B86/$B$11*100,"")</f>
        <v>0.71538068472151251</v>
      </c>
      <c r="E86" s="521">
        <v>10</v>
      </c>
      <c r="F86" s="88">
        <f t="shared" si="10"/>
        <v>71.428571428571431</v>
      </c>
      <c r="G86" s="521"/>
      <c r="H86" s="521">
        <v>2</v>
      </c>
      <c r="I86" s="88">
        <f t="shared" si="7"/>
        <v>14.285714285714285</v>
      </c>
      <c r="J86" s="521"/>
      <c r="K86" s="521">
        <v>2</v>
      </c>
      <c r="L86" s="88">
        <f t="shared" si="8"/>
        <v>14.285714285714285</v>
      </c>
      <c r="M86" s="521"/>
      <c r="N86" s="521">
        <v>0</v>
      </c>
      <c r="O86" s="88">
        <f t="shared" si="9"/>
        <v>0</v>
      </c>
      <c r="P86" s="521"/>
      <c r="Q86" s="521">
        <v>0</v>
      </c>
      <c r="R86" s="88">
        <f>IF($A86&lt;&gt;0,Q86/$B86*100,"")</f>
        <v>0</v>
      </c>
      <c r="S86" s="101"/>
    </row>
    <row r="87" spans="1:19" ht="13.4" customHeight="1">
      <c r="A87" s="81" t="s">
        <v>205</v>
      </c>
      <c r="B87" s="103">
        <f t="shared" si="5"/>
        <v>18</v>
      </c>
      <c r="C87" s="88">
        <f t="shared" si="6"/>
        <v>0.91977516607051613</v>
      </c>
      <c r="E87" s="521">
        <v>16</v>
      </c>
      <c r="F87" s="88">
        <f t="shared" si="10"/>
        <v>88.888888888888886</v>
      </c>
      <c r="G87" s="521"/>
      <c r="H87" s="521">
        <v>0</v>
      </c>
      <c r="I87" s="88">
        <f t="shared" si="7"/>
        <v>0</v>
      </c>
      <c r="J87" s="521"/>
      <c r="K87" s="521">
        <v>0</v>
      </c>
      <c r="L87" s="88">
        <f t="shared" si="8"/>
        <v>0</v>
      </c>
      <c r="M87" s="521"/>
      <c r="N87" s="521">
        <v>2</v>
      </c>
      <c r="O87" s="88">
        <f t="shared" si="9"/>
        <v>11.111111111111111</v>
      </c>
      <c r="P87" s="521"/>
      <c r="Q87" s="521">
        <v>0</v>
      </c>
      <c r="R87" s="88">
        <f t="shared" ref="R87:R121" si="11">IF($A87&lt;&gt;0,Q87/$B87*100,"")</f>
        <v>0</v>
      </c>
      <c r="S87" s="101"/>
    </row>
    <row r="88" spans="1:19" ht="12" customHeight="1">
      <c r="A88" s="81" t="s">
        <v>206</v>
      </c>
      <c r="B88" s="103">
        <f t="shared" ref="B88:B107" si="12">IF($A88&lt;&gt;"",E88+H88+K88+N88+Q88,"")</f>
        <v>9</v>
      </c>
      <c r="C88" s="88">
        <f t="shared" si="6"/>
        <v>0.45988758303525806</v>
      </c>
      <c r="E88" s="521">
        <v>8</v>
      </c>
      <c r="F88" s="88">
        <f t="shared" si="10"/>
        <v>88.888888888888886</v>
      </c>
      <c r="G88" s="521"/>
      <c r="H88" s="521">
        <v>0</v>
      </c>
      <c r="I88" s="88">
        <f t="shared" si="7"/>
        <v>0</v>
      </c>
      <c r="J88" s="521"/>
      <c r="K88" s="521">
        <v>1</v>
      </c>
      <c r="L88" s="88">
        <f t="shared" si="8"/>
        <v>11.111111111111111</v>
      </c>
      <c r="M88" s="521"/>
      <c r="N88" s="521">
        <v>0</v>
      </c>
      <c r="O88" s="88">
        <f t="shared" si="9"/>
        <v>0</v>
      </c>
      <c r="P88" s="521"/>
      <c r="Q88" s="521">
        <v>0</v>
      </c>
      <c r="R88" s="88">
        <f t="shared" si="11"/>
        <v>0</v>
      </c>
      <c r="S88" s="101"/>
    </row>
    <row r="89" spans="1:19" ht="13.4" customHeight="1">
      <c r="A89" s="81" t="s">
        <v>207</v>
      </c>
      <c r="B89" s="103">
        <f t="shared" si="12"/>
        <v>13</v>
      </c>
      <c r="C89" s="88">
        <f t="shared" si="6"/>
        <v>0.66428206438426163</v>
      </c>
      <c r="E89" s="521">
        <v>10</v>
      </c>
      <c r="F89" s="88">
        <f t="shared" si="10"/>
        <v>76.923076923076934</v>
      </c>
      <c r="G89" s="521"/>
      <c r="H89" s="521">
        <v>0</v>
      </c>
      <c r="I89" s="88">
        <f t="shared" si="7"/>
        <v>0</v>
      </c>
      <c r="J89" s="521"/>
      <c r="K89" s="521">
        <v>2</v>
      </c>
      <c r="L89" s="88">
        <f t="shared" si="8"/>
        <v>15.384615384615385</v>
      </c>
      <c r="M89" s="521"/>
      <c r="N89" s="521">
        <v>1</v>
      </c>
      <c r="O89" s="88">
        <f t="shared" si="9"/>
        <v>7.6923076923076925</v>
      </c>
      <c r="P89" s="521"/>
      <c r="Q89" s="521">
        <v>0</v>
      </c>
      <c r="R89" s="88">
        <f t="shared" si="11"/>
        <v>0</v>
      </c>
      <c r="S89" s="101"/>
    </row>
    <row r="90" spans="1:19" ht="9.75" customHeight="1">
      <c r="B90" s="103" t="str">
        <f t="shared" si="12"/>
        <v/>
      </c>
      <c r="C90" s="88" t="str">
        <f t="shared" ref="C90:C115" si="13">IF(A90&lt;&gt;0,B90/$B$11*100,"")</f>
        <v/>
      </c>
      <c r="F90" s="88" t="str">
        <f t="shared" si="10"/>
        <v/>
      </c>
      <c r="I90" s="88" t="str">
        <f t="shared" si="7"/>
        <v/>
      </c>
      <c r="L90" s="88" t="str">
        <f t="shared" si="8"/>
        <v/>
      </c>
      <c r="M90" s="94"/>
      <c r="O90" s="88" t="str">
        <f t="shared" si="9"/>
        <v/>
      </c>
      <c r="P90" s="101"/>
      <c r="Q90" s="105"/>
      <c r="R90" s="88" t="str">
        <f t="shared" si="11"/>
        <v/>
      </c>
      <c r="S90" s="101"/>
    </row>
    <row r="91" spans="1:19" s="47" customFormat="1" ht="12.75" customHeight="1">
      <c r="A91" s="47" t="s">
        <v>468</v>
      </c>
      <c r="B91" s="103">
        <f t="shared" si="12"/>
        <v>167</v>
      </c>
      <c r="C91" s="88">
        <f t="shared" si="13"/>
        <v>8.5334695963208986</v>
      </c>
      <c r="E91" s="63">
        <f>SUM(E92)</f>
        <v>75</v>
      </c>
      <c r="F91" s="88">
        <f t="shared" si="10"/>
        <v>44.91017964071856</v>
      </c>
      <c r="G91" s="33"/>
      <c r="H91" s="63">
        <f>SUM(H92)</f>
        <v>10</v>
      </c>
      <c r="I91" s="88">
        <f t="shared" si="7"/>
        <v>5.9880239520958085</v>
      </c>
      <c r="J91" s="64"/>
      <c r="K91" s="63">
        <f>SUM(K92)</f>
        <v>33</v>
      </c>
      <c r="L91" s="88">
        <f t="shared" si="8"/>
        <v>19.760479041916167</v>
      </c>
      <c r="M91" s="49"/>
      <c r="N91" s="63">
        <f>SUM(N92)</f>
        <v>46</v>
      </c>
      <c r="O91" s="88">
        <f t="shared" si="9"/>
        <v>27.54491017964072</v>
      </c>
      <c r="P91" s="65"/>
      <c r="Q91" s="63">
        <f>SUM(Q92)</f>
        <v>3</v>
      </c>
      <c r="R91" s="88">
        <f t="shared" si="11"/>
        <v>1.7964071856287425</v>
      </c>
      <c r="S91" s="65"/>
    </row>
    <row r="92" spans="1:19" ht="13.4" customHeight="1">
      <c r="A92" s="81" t="s">
        <v>209</v>
      </c>
      <c r="B92" s="103">
        <f t="shared" si="12"/>
        <v>167</v>
      </c>
      <c r="C92" s="88">
        <f t="shared" si="13"/>
        <v>8.5334695963208986</v>
      </c>
      <c r="E92" s="105">
        <f>SUM(E93:E102)</f>
        <v>75</v>
      </c>
      <c r="F92" s="88">
        <f t="shared" si="10"/>
        <v>44.91017964071856</v>
      </c>
      <c r="H92" s="105">
        <f>SUM(H93:H102)</f>
        <v>10</v>
      </c>
      <c r="I92" s="88">
        <f t="shared" si="7"/>
        <v>5.9880239520958085</v>
      </c>
      <c r="K92" s="105">
        <f>SUM(K93:K102)</f>
        <v>33</v>
      </c>
      <c r="L92" s="88">
        <f t="shared" si="8"/>
        <v>19.760479041916167</v>
      </c>
      <c r="M92" s="94"/>
      <c r="N92" s="105">
        <f>SUM(N93:N102)</f>
        <v>46</v>
      </c>
      <c r="O92" s="88">
        <f t="shared" si="9"/>
        <v>27.54491017964072</v>
      </c>
      <c r="P92" s="101"/>
      <c r="Q92" s="105">
        <f>SUM(Q93:Q102)</f>
        <v>3</v>
      </c>
      <c r="R92" s="88">
        <f t="shared" si="11"/>
        <v>1.7964071856287425</v>
      </c>
      <c r="S92" s="101"/>
    </row>
    <row r="93" spans="1:19" ht="13.4" customHeight="1">
      <c r="A93" s="33" t="s">
        <v>1534</v>
      </c>
      <c r="B93" s="103">
        <f t="shared" si="12"/>
        <v>1</v>
      </c>
      <c r="C93" s="88">
        <f t="shared" si="13"/>
        <v>5.1098620337250898E-2</v>
      </c>
      <c r="E93" s="521">
        <v>1</v>
      </c>
      <c r="F93" s="88">
        <f t="shared" si="10"/>
        <v>100</v>
      </c>
      <c r="G93" s="521"/>
      <c r="H93" s="521">
        <v>0</v>
      </c>
      <c r="I93" s="88">
        <f t="shared" si="7"/>
        <v>0</v>
      </c>
      <c r="J93" s="521"/>
      <c r="K93" s="521">
        <v>0</v>
      </c>
      <c r="L93" s="88">
        <f t="shared" si="8"/>
        <v>0</v>
      </c>
      <c r="M93" s="521"/>
      <c r="N93" s="521">
        <v>0</v>
      </c>
      <c r="O93" s="88">
        <f t="shared" si="9"/>
        <v>0</v>
      </c>
      <c r="P93" s="521"/>
      <c r="Q93" s="521">
        <v>0</v>
      </c>
      <c r="R93" s="88">
        <f t="shared" si="11"/>
        <v>0</v>
      </c>
      <c r="S93" s="101"/>
    </row>
    <row r="94" spans="1:19" ht="13.4" customHeight="1">
      <c r="A94" s="33" t="s">
        <v>1457</v>
      </c>
      <c r="B94" s="103">
        <f>IF($A94&lt;&gt;"",E94+H94+K94+N94+Q94,"")</f>
        <v>9</v>
      </c>
      <c r="C94" s="88">
        <f>IF(A94&lt;&gt;0,B94/$B$11*100,"")</f>
        <v>0.45988758303525806</v>
      </c>
      <c r="E94" s="521">
        <v>6</v>
      </c>
      <c r="F94" s="88">
        <f t="shared" si="10"/>
        <v>66.666666666666657</v>
      </c>
      <c r="G94" s="521"/>
      <c r="H94" s="521">
        <v>0</v>
      </c>
      <c r="I94" s="88">
        <f t="shared" si="7"/>
        <v>0</v>
      </c>
      <c r="J94" s="521"/>
      <c r="K94" s="521">
        <v>1</v>
      </c>
      <c r="L94" s="88">
        <f t="shared" si="8"/>
        <v>11.111111111111111</v>
      </c>
      <c r="M94" s="521"/>
      <c r="N94" s="521">
        <v>2</v>
      </c>
      <c r="O94" s="88">
        <f t="shared" si="9"/>
        <v>22.222222222222221</v>
      </c>
      <c r="P94" s="521"/>
      <c r="Q94" s="521">
        <v>0</v>
      </c>
      <c r="R94" s="88">
        <f>IF($A94&lt;&gt;0,Q94/$B94*100,"")</f>
        <v>0</v>
      </c>
      <c r="S94" s="101"/>
    </row>
    <row r="95" spans="1:19" ht="13.4" customHeight="1">
      <c r="A95" s="81" t="s">
        <v>210</v>
      </c>
      <c r="B95" s="103">
        <f t="shared" si="12"/>
        <v>28</v>
      </c>
      <c r="C95" s="88">
        <f t="shared" si="13"/>
        <v>1.430761369443025</v>
      </c>
      <c r="E95" s="521">
        <v>16</v>
      </c>
      <c r="F95" s="88">
        <f t="shared" si="10"/>
        <v>57.142857142857139</v>
      </c>
      <c r="G95" s="521"/>
      <c r="H95" s="521">
        <v>1</v>
      </c>
      <c r="I95" s="88">
        <f t="shared" si="7"/>
        <v>3.5714285714285712</v>
      </c>
      <c r="J95" s="521"/>
      <c r="K95" s="521">
        <v>5</v>
      </c>
      <c r="L95" s="88">
        <f t="shared" si="8"/>
        <v>17.857142857142858</v>
      </c>
      <c r="M95" s="521"/>
      <c r="N95" s="521">
        <v>6</v>
      </c>
      <c r="O95" s="88">
        <f t="shared" si="9"/>
        <v>21.428571428571427</v>
      </c>
      <c r="P95" s="521"/>
      <c r="Q95" s="521">
        <v>0</v>
      </c>
      <c r="R95" s="88">
        <f t="shared" si="11"/>
        <v>0</v>
      </c>
      <c r="S95" s="101"/>
    </row>
    <row r="96" spans="1:19" ht="13.4" customHeight="1">
      <c r="A96" s="81" t="s">
        <v>212</v>
      </c>
      <c r="B96" s="103">
        <f t="shared" si="12"/>
        <v>19</v>
      </c>
      <c r="C96" s="88">
        <f t="shared" si="13"/>
        <v>0.97087378640776689</v>
      </c>
      <c r="E96" s="521">
        <v>10</v>
      </c>
      <c r="F96" s="88">
        <f t="shared" si="10"/>
        <v>52.631578947368418</v>
      </c>
      <c r="G96" s="521"/>
      <c r="H96" s="521">
        <v>2</v>
      </c>
      <c r="I96" s="88">
        <f t="shared" si="7"/>
        <v>10.526315789473683</v>
      </c>
      <c r="J96" s="521"/>
      <c r="K96" s="521">
        <v>1</v>
      </c>
      <c r="L96" s="88">
        <f t="shared" si="8"/>
        <v>5.2631578947368416</v>
      </c>
      <c r="M96" s="521"/>
      <c r="N96" s="521">
        <v>5</v>
      </c>
      <c r="O96" s="88">
        <f t="shared" si="9"/>
        <v>26.315789473684209</v>
      </c>
      <c r="P96" s="521"/>
      <c r="Q96" s="521">
        <v>1</v>
      </c>
      <c r="R96" s="88">
        <f t="shared" si="11"/>
        <v>5.2631578947368416</v>
      </c>
      <c r="S96" s="101"/>
    </row>
    <row r="97" spans="1:19" ht="13.4" customHeight="1">
      <c r="A97" s="81" t="s">
        <v>214</v>
      </c>
      <c r="B97" s="103">
        <f t="shared" si="12"/>
        <v>17</v>
      </c>
      <c r="C97" s="88">
        <f t="shared" si="13"/>
        <v>0.86867654573326514</v>
      </c>
      <c r="E97" s="521">
        <v>5</v>
      </c>
      <c r="F97" s="88">
        <f t="shared" si="10"/>
        <v>29.411764705882355</v>
      </c>
      <c r="G97" s="521"/>
      <c r="H97" s="521">
        <v>0</v>
      </c>
      <c r="I97" s="88">
        <f t="shared" si="7"/>
        <v>0</v>
      </c>
      <c r="J97" s="521"/>
      <c r="K97" s="521">
        <v>7</v>
      </c>
      <c r="L97" s="88">
        <f t="shared" si="8"/>
        <v>41.17647058823529</v>
      </c>
      <c r="M97" s="521"/>
      <c r="N97" s="521">
        <v>5</v>
      </c>
      <c r="O97" s="88">
        <f t="shared" si="9"/>
        <v>29.411764705882355</v>
      </c>
      <c r="P97" s="521"/>
      <c r="Q97" s="521">
        <v>0</v>
      </c>
      <c r="R97" s="88">
        <f t="shared" si="11"/>
        <v>0</v>
      </c>
      <c r="S97" s="101"/>
    </row>
    <row r="98" spans="1:19" ht="13.4" customHeight="1">
      <c r="A98" s="81" t="s">
        <v>213</v>
      </c>
      <c r="B98" s="103">
        <f t="shared" si="12"/>
        <v>16</v>
      </c>
      <c r="C98" s="88">
        <f t="shared" si="13"/>
        <v>0.81757792539601437</v>
      </c>
      <c r="E98" s="521">
        <v>6</v>
      </c>
      <c r="F98" s="88">
        <f t="shared" si="10"/>
        <v>37.5</v>
      </c>
      <c r="G98" s="521"/>
      <c r="H98" s="521">
        <v>1</v>
      </c>
      <c r="I98" s="88">
        <f t="shared" si="7"/>
        <v>6.25</v>
      </c>
      <c r="J98" s="521"/>
      <c r="K98" s="521">
        <v>1</v>
      </c>
      <c r="L98" s="88">
        <f t="shared" si="8"/>
        <v>6.25</v>
      </c>
      <c r="M98" s="521"/>
      <c r="N98" s="521">
        <v>7</v>
      </c>
      <c r="O98" s="88">
        <f t="shared" si="9"/>
        <v>43.75</v>
      </c>
      <c r="P98" s="521"/>
      <c r="Q98" s="521">
        <v>1</v>
      </c>
      <c r="R98" s="88">
        <f t="shared" si="11"/>
        <v>6.25</v>
      </c>
      <c r="S98" s="101"/>
    </row>
    <row r="99" spans="1:19" ht="13.4" customHeight="1">
      <c r="A99" s="81" t="s">
        <v>211</v>
      </c>
      <c r="B99" s="103">
        <f t="shared" si="12"/>
        <v>11</v>
      </c>
      <c r="C99" s="88">
        <f t="shared" si="13"/>
        <v>0.56208482370975976</v>
      </c>
      <c r="E99" s="521">
        <v>4</v>
      </c>
      <c r="F99" s="88">
        <f t="shared" si="10"/>
        <v>36.363636363636367</v>
      </c>
      <c r="G99" s="521"/>
      <c r="H99" s="521">
        <v>1</v>
      </c>
      <c r="I99" s="88">
        <f t="shared" si="7"/>
        <v>9.0909090909090917</v>
      </c>
      <c r="J99" s="521"/>
      <c r="K99" s="521">
        <v>2</v>
      </c>
      <c r="L99" s="88">
        <f t="shared" si="8"/>
        <v>18.181818181818183</v>
      </c>
      <c r="M99" s="521"/>
      <c r="N99" s="521">
        <v>4</v>
      </c>
      <c r="O99" s="88">
        <f t="shared" si="9"/>
        <v>36.363636363636367</v>
      </c>
      <c r="P99" s="521"/>
      <c r="Q99" s="521">
        <v>0</v>
      </c>
      <c r="R99" s="88">
        <f t="shared" si="11"/>
        <v>0</v>
      </c>
      <c r="S99" s="101"/>
    </row>
    <row r="100" spans="1:19" ht="13.4" customHeight="1">
      <c r="A100" s="81" t="s">
        <v>215</v>
      </c>
      <c r="B100" s="103">
        <f t="shared" si="12"/>
        <v>39</v>
      </c>
      <c r="C100" s="88">
        <f t="shared" si="13"/>
        <v>1.992846193152785</v>
      </c>
      <c r="E100" s="521">
        <v>7</v>
      </c>
      <c r="F100" s="88">
        <f t="shared" si="10"/>
        <v>17.948717948717949</v>
      </c>
      <c r="G100" s="521"/>
      <c r="H100" s="521">
        <v>5</v>
      </c>
      <c r="I100" s="88">
        <f t="shared" si="7"/>
        <v>12.820512820512819</v>
      </c>
      <c r="J100" s="521"/>
      <c r="K100" s="521">
        <v>14</v>
      </c>
      <c r="L100" s="88">
        <f t="shared" si="8"/>
        <v>35.897435897435898</v>
      </c>
      <c r="M100" s="521"/>
      <c r="N100" s="521">
        <v>13</v>
      </c>
      <c r="O100" s="88">
        <f t="shared" si="9"/>
        <v>33.333333333333329</v>
      </c>
      <c r="P100" s="521"/>
      <c r="Q100" s="521">
        <v>0</v>
      </c>
      <c r="R100" s="88">
        <f t="shared" si="11"/>
        <v>0</v>
      </c>
      <c r="S100" s="101"/>
    </row>
    <row r="101" spans="1:19" ht="12" customHeight="1">
      <c r="A101" s="81" t="s">
        <v>217</v>
      </c>
      <c r="B101" s="103">
        <f t="shared" si="12"/>
        <v>6</v>
      </c>
      <c r="C101" s="88">
        <f t="shared" si="13"/>
        <v>0.30659172202350538</v>
      </c>
      <c r="E101" s="521">
        <v>1</v>
      </c>
      <c r="F101" s="88">
        <f t="shared" si="10"/>
        <v>16.666666666666664</v>
      </c>
      <c r="G101" s="521"/>
      <c r="H101" s="521">
        <v>0</v>
      </c>
      <c r="I101" s="88">
        <f t="shared" si="7"/>
        <v>0</v>
      </c>
      <c r="J101" s="521"/>
      <c r="K101" s="521">
        <v>0</v>
      </c>
      <c r="L101" s="88">
        <f t="shared" si="8"/>
        <v>0</v>
      </c>
      <c r="M101" s="521"/>
      <c r="N101" s="521">
        <v>4</v>
      </c>
      <c r="O101" s="88">
        <f t="shared" si="9"/>
        <v>66.666666666666657</v>
      </c>
      <c r="P101" s="521"/>
      <c r="Q101" s="521">
        <v>1</v>
      </c>
      <c r="R101" s="88">
        <f t="shared" si="11"/>
        <v>16.666666666666664</v>
      </c>
      <c r="S101" s="101"/>
    </row>
    <row r="102" spans="1:19" ht="13.4" customHeight="1">
      <c r="A102" s="81" t="s">
        <v>403</v>
      </c>
      <c r="B102" s="103">
        <f t="shared" si="12"/>
        <v>21</v>
      </c>
      <c r="C102" s="88">
        <f t="shared" si="13"/>
        <v>1.0730710270822688</v>
      </c>
      <c r="E102" s="521">
        <v>19</v>
      </c>
      <c r="F102" s="88">
        <f t="shared" si="10"/>
        <v>90.476190476190482</v>
      </c>
      <c r="G102" s="521"/>
      <c r="H102" s="521">
        <v>0</v>
      </c>
      <c r="I102" s="88">
        <f t="shared" si="7"/>
        <v>0</v>
      </c>
      <c r="J102" s="521"/>
      <c r="K102" s="521">
        <v>2</v>
      </c>
      <c r="L102" s="88">
        <f t="shared" si="8"/>
        <v>9.5238095238095237</v>
      </c>
      <c r="M102" s="521"/>
      <c r="N102" s="521">
        <v>0</v>
      </c>
      <c r="O102" s="88">
        <f t="shared" si="9"/>
        <v>0</v>
      </c>
      <c r="P102" s="521"/>
      <c r="Q102" s="521">
        <v>0</v>
      </c>
      <c r="R102" s="88">
        <f t="shared" si="11"/>
        <v>0</v>
      </c>
      <c r="S102" s="101"/>
    </row>
    <row r="103" spans="1:19" ht="10" customHeight="1">
      <c r="B103" s="103" t="str">
        <f t="shared" si="12"/>
        <v/>
      </c>
      <c r="C103" s="88" t="str">
        <f t="shared" si="13"/>
        <v/>
      </c>
      <c r="E103" s="521"/>
      <c r="F103" s="88" t="str">
        <f t="shared" si="10"/>
        <v/>
      </c>
      <c r="G103" s="521"/>
      <c r="H103" s="521"/>
      <c r="I103" s="88" t="str">
        <f t="shared" si="7"/>
        <v/>
      </c>
      <c r="J103" s="521"/>
      <c r="K103" s="521"/>
      <c r="L103" s="88" t="str">
        <f t="shared" si="8"/>
        <v/>
      </c>
      <c r="M103" s="521"/>
      <c r="N103" s="521"/>
      <c r="O103" s="88" t="str">
        <f t="shared" si="9"/>
        <v/>
      </c>
      <c r="P103" s="521"/>
      <c r="Q103" s="521"/>
      <c r="R103" s="88" t="str">
        <f t="shared" si="11"/>
        <v/>
      </c>
      <c r="S103" s="101"/>
    </row>
    <row r="104" spans="1:19" ht="12" customHeight="1">
      <c r="A104" s="81" t="s">
        <v>218</v>
      </c>
      <c r="B104" s="103">
        <f t="shared" si="12"/>
        <v>86</v>
      </c>
      <c r="C104" s="88">
        <f t="shared" si="13"/>
        <v>4.394481349003577</v>
      </c>
      <c r="E104" s="521">
        <v>52</v>
      </c>
      <c r="F104" s="88">
        <f t="shared" si="10"/>
        <v>60.465116279069761</v>
      </c>
      <c r="G104" s="521"/>
      <c r="H104" s="521">
        <v>5</v>
      </c>
      <c r="I104" s="88">
        <f t="shared" si="7"/>
        <v>5.8139534883720927</v>
      </c>
      <c r="J104" s="521"/>
      <c r="K104" s="521">
        <v>19</v>
      </c>
      <c r="L104" s="88">
        <f t="shared" si="8"/>
        <v>22.093023255813954</v>
      </c>
      <c r="M104" s="521"/>
      <c r="N104" s="521">
        <v>10</v>
      </c>
      <c r="O104" s="88">
        <f t="shared" si="9"/>
        <v>11.627906976744185</v>
      </c>
      <c r="P104" s="521"/>
      <c r="Q104" s="521">
        <v>0</v>
      </c>
      <c r="R104" s="88">
        <f t="shared" si="11"/>
        <v>0</v>
      </c>
      <c r="S104" s="101"/>
    </row>
    <row r="105" spans="1:19" ht="12" customHeight="1">
      <c r="A105" s="81" t="s">
        <v>503</v>
      </c>
      <c r="B105" s="103">
        <f t="shared" si="12"/>
        <v>3</v>
      </c>
      <c r="C105" s="88">
        <f t="shared" si="13"/>
        <v>0.15329586101175269</v>
      </c>
      <c r="E105" s="521">
        <v>0</v>
      </c>
      <c r="F105" s="88">
        <f t="shared" si="10"/>
        <v>0</v>
      </c>
      <c r="G105" s="521"/>
      <c r="H105" s="521">
        <v>0</v>
      </c>
      <c r="I105" s="88">
        <f t="shared" si="7"/>
        <v>0</v>
      </c>
      <c r="J105" s="521"/>
      <c r="K105" s="521">
        <v>1</v>
      </c>
      <c r="L105" s="88">
        <f t="shared" si="8"/>
        <v>33.333333333333329</v>
      </c>
      <c r="M105" s="521"/>
      <c r="N105" s="521">
        <v>2</v>
      </c>
      <c r="O105" s="88">
        <f t="shared" si="9"/>
        <v>66.666666666666657</v>
      </c>
      <c r="P105" s="521"/>
      <c r="Q105" s="521">
        <v>0</v>
      </c>
      <c r="R105" s="88">
        <f t="shared" si="11"/>
        <v>0</v>
      </c>
      <c r="S105" s="101"/>
    </row>
    <row r="106" spans="1:19" ht="7.5" customHeight="1">
      <c r="B106" s="103" t="str">
        <f t="shared" si="12"/>
        <v/>
      </c>
      <c r="C106" s="88" t="str">
        <f t="shared" si="13"/>
        <v/>
      </c>
      <c r="F106" s="88" t="str">
        <f t="shared" si="10"/>
        <v/>
      </c>
      <c r="I106" s="88" t="str">
        <f t="shared" si="7"/>
        <v/>
      </c>
      <c r="L106" s="88" t="str">
        <f t="shared" si="8"/>
        <v/>
      </c>
      <c r="M106" s="94"/>
      <c r="O106" s="88" t="str">
        <f t="shared" si="9"/>
        <v/>
      </c>
      <c r="P106" s="101"/>
      <c r="Q106" s="105"/>
      <c r="R106" s="88" t="str">
        <f t="shared" si="11"/>
        <v/>
      </c>
      <c r="S106" s="101"/>
    </row>
    <row r="107" spans="1:19" ht="12" hidden="1" customHeight="1">
      <c r="A107" s="81" t="s">
        <v>157</v>
      </c>
      <c r="B107" s="103">
        <f t="shared" si="12"/>
        <v>0</v>
      </c>
      <c r="C107" s="88">
        <f t="shared" si="13"/>
        <v>0</v>
      </c>
      <c r="F107" s="88" t="e">
        <f t="shared" si="10"/>
        <v>#DIV/0!</v>
      </c>
      <c r="I107" s="88" t="e">
        <f t="shared" si="7"/>
        <v>#DIV/0!</v>
      </c>
      <c r="L107" s="88" t="e">
        <f t="shared" si="8"/>
        <v>#DIV/0!</v>
      </c>
      <c r="M107" s="94"/>
      <c r="O107" s="88" t="e">
        <f t="shared" si="9"/>
        <v>#DIV/0!</v>
      </c>
      <c r="P107" s="101"/>
      <c r="Q107" s="105"/>
      <c r="R107" s="88" t="e">
        <f t="shared" si="11"/>
        <v>#DIV/0!</v>
      </c>
      <c r="S107" s="101"/>
    </row>
    <row r="108" spans="1:19" ht="12" hidden="1" customHeight="1">
      <c r="B108" s="103" t="str">
        <f>IF($A108&lt;&gt;"",E108+H108+K108+N108+Q108+#REF!,"")</f>
        <v/>
      </c>
      <c r="C108" s="88" t="str">
        <f t="shared" si="13"/>
        <v/>
      </c>
      <c r="F108" s="88" t="str">
        <f t="shared" si="10"/>
        <v/>
      </c>
      <c r="I108" s="88" t="str">
        <f t="shared" si="7"/>
        <v/>
      </c>
      <c r="L108" s="88" t="str">
        <f t="shared" si="8"/>
        <v/>
      </c>
      <c r="M108" s="94"/>
      <c r="O108" s="88" t="str">
        <f t="shared" si="9"/>
        <v/>
      </c>
      <c r="P108" s="101"/>
      <c r="Q108" s="105"/>
      <c r="R108" s="88" t="str">
        <f t="shared" si="11"/>
        <v/>
      </c>
      <c r="S108" s="101"/>
    </row>
    <row r="109" spans="1:19" ht="12" customHeight="1">
      <c r="A109" s="47" t="s">
        <v>84</v>
      </c>
      <c r="B109" s="103">
        <f t="shared" ref="B109:B114" si="14">IF($A109&lt;&gt;"",E109+H109+K109+N109+Q109,"")</f>
        <v>160</v>
      </c>
      <c r="C109" s="88">
        <f t="shared" si="13"/>
        <v>8.1757792539601422</v>
      </c>
      <c r="E109" s="115">
        <f>SUM(E111+E112+E113+E115)</f>
        <v>77</v>
      </c>
      <c r="F109" s="88">
        <f t="shared" si="10"/>
        <v>48.125</v>
      </c>
      <c r="G109" s="90"/>
      <c r="H109" s="115">
        <f>SUM(H111+H112+H113+H115)</f>
        <v>10</v>
      </c>
      <c r="I109" s="88">
        <f t="shared" si="7"/>
        <v>6.25</v>
      </c>
      <c r="J109" s="104"/>
      <c r="K109" s="115">
        <f>SUM(K111+K112+K113+K115)</f>
        <v>46</v>
      </c>
      <c r="L109" s="88">
        <f t="shared" si="8"/>
        <v>28.749999999999996</v>
      </c>
      <c r="M109" s="96"/>
      <c r="N109" s="115">
        <f>SUM(N111+N112+N113+N115)</f>
        <v>26</v>
      </c>
      <c r="O109" s="88">
        <f t="shared" si="9"/>
        <v>16.25</v>
      </c>
      <c r="P109" s="108"/>
      <c r="Q109" s="115">
        <f>SUM(Q111+Q112+Q113+Q115)</f>
        <v>1</v>
      </c>
      <c r="R109" s="88">
        <f t="shared" si="11"/>
        <v>0.625</v>
      </c>
      <c r="S109" s="101"/>
    </row>
    <row r="110" spans="1:19" ht="8.25" customHeight="1">
      <c r="B110" s="103" t="str">
        <f t="shared" si="14"/>
        <v/>
      </c>
      <c r="C110" s="88" t="str">
        <f t="shared" si="13"/>
        <v/>
      </c>
      <c r="E110" s="115"/>
      <c r="F110" s="88" t="str">
        <f t="shared" si="10"/>
        <v/>
      </c>
      <c r="G110" s="90"/>
      <c r="H110" s="115"/>
      <c r="I110" s="88" t="str">
        <f t="shared" si="7"/>
        <v/>
      </c>
      <c r="J110" s="104"/>
      <c r="K110" s="115"/>
      <c r="L110" s="88" t="str">
        <f t="shared" si="8"/>
        <v/>
      </c>
      <c r="M110" s="96"/>
      <c r="N110" s="115"/>
      <c r="O110" s="88" t="str">
        <f t="shared" si="9"/>
        <v/>
      </c>
      <c r="P110" s="108"/>
      <c r="Q110" s="115"/>
      <c r="R110" s="88" t="str">
        <f t="shared" si="11"/>
        <v/>
      </c>
      <c r="S110" s="101"/>
    </row>
    <row r="111" spans="1:19" ht="12" customHeight="1">
      <c r="A111" s="81" t="s">
        <v>470</v>
      </c>
      <c r="B111" s="103">
        <f t="shared" si="14"/>
        <v>65</v>
      </c>
      <c r="C111" s="88">
        <f t="shared" si="13"/>
        <v>3.321410321921308</v>
      </c>
      <c r="E111" s="521">
        <v>24</v>
      </c>
      <c r="F111" s="88">
        <f t="shared" si="10"/>
        <v>36.923076923076927</v>
      </c>
      <c r="G111" s="521"/>
      <c r="H111" s="521">
        <v>6</v>
      </c>
      <c r="I111" s="88">
        <f t="shared" si="7"/>
        <v>9.2307692307692317</v>
      </c>
      <c r="J111" s="521"/>
      <c r="K111" s="521">
        <v>22</v>
      </c>
      <c r="L111" s="88">
        <f t="shared" si="8"/>
        <v>33.846153846153847</v>
      </c>
      <c r="M111" s="521"/>
      <c r="N111" s="521">
        <v>13</v>
      </c>
      <c r="O111" s="88">
        <f t="shared" si="9"/>
        <v>20</v>
      </c>
      <c r="P111" s="521"/>
      <c r="Q111" s="521">
        <v>0</v>
      </c>
      <c r="R111" s="88">
        <f t="shared" si="11"/>
        <v>0</v>
      </c>
      <c r="S111" s="101"/>
    </row>
    <row r="112" spans="1:19" ht="12" customHeight="1">
      <c r="A112" s="81" t="s">
        <v>471</v>
      </c>
      <c r="B112" s="103">
        <f t="shared" si="14"/>
        <v>82</v>
      </c>
      <c r="C112" s="88">
        <f t="shared" si="13"/>
        <v>4.1900868676545731</v>
      </c>
      <c r="E112" s="521">
        <v>42</v>
      </c>
      <c r="F112" s="88">
        <f t="shared" si="10"/>
        <v>51.219512195121951</v>
      </c>
      <c r="G112" s="521"/>
      <c r="H112" s="521">
        <v>3</v>
      </c>
      <c r="I112" s="88">
        <f t="shared" si="7"/>
        <v>3.6585365853658534</v>
      </c>
      <c r="J112" s="521"/>
      <c r="K112" s="521">
        <v>23</v>
      </c>
      <c r="L112" s="88">
        <f t="shared" si="8"/>
        <v>28.04878048780488</v>
      </c>
      <c r="M112" s="521"/>
      <c r="N112" s="521">
        <v>13</v>
      </c>
      <c r="O112" s="88">
        <f t="shared" si="9"/>
        <v>15.853658536585366</v>
      </c>
      <c r="P112" s="521"/>
      <c r="Q112" s="521">
        <v>1</v>
      </c>
      <c r="R112" s="88">
        <f t="shared" si="11"/>
        <v>1.2195121951219512</v>
      </c>
      <c r="S112" s="101"/>
    </row>
    <row r="113" spans="1:19" ht="12" customHeight="1">
      <c r="A113" s="81" t="s">
        <v>472</v>
      </c>
      <c r="B113" s="103">
        <f t="shared" si="14"/>
        <v>13</v>
      </c>
      <c r="C113" s="88">
        <f t="shared" si="13"/>
        <v>0.66428206438426163</v>
      </c>
      <c r="E113" s="521">
        <v>11</v>
      </c>
      <c r="F113" s="88">
        <f t="shared" si="10"/>
        <v>84.615384615384613</v>
      </c>
      <c r="G113" s="521"/>
      <c r="H113" s="521">
        <v>1</v>
      </c>
      <c r="I113" s="88">
        <f t="shared" si="7"/>
        <v>7.6923076923076925</v>
      </c>
      <c r="J113" s="521"/>
      <c r="K113" s="521">
        <v>1</v>
      </c>
      <c r="L113" s="88">
        <f t="shared" si="8"/>
        <v>7.6923076923076925</v>
      </c>
      <c r="M113" s="521"/>
      <c r="N113" s="521">
        <v>0</v>
      </c>
      <c r="O113" s="88">
        <f t="shared" si="9"/>
        <v>0</v>
      </c>
      <c r="P113" s="521"/>
      <c r="Q113" s="521">
        <v>0</v>
      </c>
      <c r="R113" s="88">
        <f t="shared" si="11"/>
        <v>0</v>
      </c>
      <c r="S113" s="101"/>
    </row>
    <row r="114" spans="1:19" ht="12" customHeight="1">
      <c r="B114" s="103" t="str">
        <f t="shared" si="14"/>
        <v/>
      </c>
      <c r="C114" s="88" t="str">
        <f t="shared" si="13"/>
        <v/>
      </c>
      <c r="E114" s="96"/>
      <c r="F114" s="88" t="str">
        <f t="shared" si="10"/>
        <v/>
      </c>
      <c r="G114" s="96"/>
      <c r="H114" s="96"/>
      <c r="I114" s="88" t="str">
        <f t="shared" si="7"/>
        <v/>
      </c>
      <c r="J114" s="96"/>
      <c r="K114" s="96"/>
      <c r="L114" s="88" t="str">
        <f t="shared" si="8"/>
        <v/>
      </c>
      <c r="M114" s="96"/>
      <c r="N114" s="96"/>
      <c r="O114" s="88" t="str">
        <f t="shared" si="9"/>
        <v/>
      </c>
      <c r="P114" s="96"/>
      <c r="Q114" s="96"/>
      <c r="R114" s="88" t="str">
        <f t="shared" si="11"/>
        <v/>
      </c>
      <c r="S114" s="101"/>
    </row>
    <row r="115" spans="1:19" ht="12" hidden="1" customHeight="1" thickBot="1">
      <c r="A115" s="81" t="s">
        <v>488</v>
      </c>
      <c r="B115" s="103">
        <f>IF($A115&lt;&gt;"",E115+H115+K115+N115+Q115,"")</f>
        <v>0</v>
      </c>
      <c r="C115" s="88">
        <f t="shared" si="13"/>
        <v>0</v>
      </c>
      <c r="E115" s="96">
        <v>0</v>
      </c>
      <c r="F115" s="88" t="e">
        <f t="shared" si="10"/>
        <v>#DIV/0!</v>
      </c>
      <c r="G115" s="96"/>
      <c r="H115" s="96">
        <v>0</v>
      </c>
      <c r="I115" s="88" t="e">
        <f t="shared" si="7"/>
        <v>#DIV/0!</v>
      </c>
      <c r="J115" s="96"/>
      <c r="K115" s="96">
        <v>0</v>
      </c>
      <c r="L115" s="88" t="e">
        <f t="shared" si="8"/>
        <v>#DIV/0!</v>
      </c>
      <c r="M115" s="96"/>
      <c r="N115" s="96">
        <v>0</v>
      </c>
      <c r="O115" s="88" t="e">
        <f t="shared" si="9"/>
        <v>#DIV/0!</v>
      </c>
      <c r="P115" s="96"/>
      <c r="Q115" s="96"/>
      <c r="R115" s="88" t="e">
        <f t="shared" si="11"/>
        <v>#DIV/0!</v>
      </c>
      <c r="S115" s="101"/>
    </row>
    <row r="116" spans="1:19" ht="9" hidden="1" customHeight="1">
      <c r="F116" s="88" t="str">
        <f t="shared" si="10"/>
        <v/>
      </c>
      <c r="I116" s="88" t="str">
        <f t="shared" si="7"/>
        <v/>
      </c>
      <c r="L116" s="88" t="str">
        <f t="shared" si="8"/>
        <v/>
      </c>
      <c r="M116" s="94"/>
      <c r="O116" s="88" t="str">
        <f t="shared" si="9"/>
        <v/>
      </c>
      <c r="P116" s="101"/>
      <c r="Q116" s="105"/>
      <c r="R116" s="88" t="str">
        <f t="shared" si="11"/>
        <v/>
      </c>
      <c r="S116" s="101"/>
    </row>
    <row r="117" spans="1:19" ht="12" customHeight="1">
      <c r="A117" s="47" t="s">
        <v>410</v>
      </c>
      <c r="B117" s="103">
        <f t="shared" ref="B117:B123" si="15">IF($A117&lt;&gt;"",E117+H117+K117+N117+Q117,"")</f>
        <v>204</v>
      </c>
      <c r="C117" s="88">
        <f t="shared" ref="C117:C123" si="16">IF(A117&lt;&gt;0,B117/$B$11*100,"")</f>
        <v>10.424118548799182</v>
      </c>
      <c r="E117" s="105">
        <f>SUM(E118:E123)</f>
        <v>133</v>
      </c>
      <c r="F117" s="88">
        <f t="shared" si="10"/>
        <v>65.196078431372555</v>
      </c>
      <c r="H117" s="105">
        <f>SUM(H118:H123)</f>
        <v>4</v>
      </c>
      <c r="I117" s="88">
        <f t="shared" si="7"/>
        <v>1.9607843137254901</v>
      </c>
      <c r="K117" s="105">
        <f>SUM(K118:K123)</f>
        <v>47</v>
      </c>
      <c r="L117" s="88">
        <f t="shared" si="8"/>
        <v>23.03921568627451</v>
      </c>
      <c r="M117" s="94"/>
      <c r="N117" s="105">
        <f>SUM(N118:N123)</f>
        <v>16</v>
      </c>
      <c r="O117" s="88">
        <f t="shared" si="9"/>
        <v>7.8431372549019605</v>
      </c>
      <c r="P117" s="101"/>
      <c r="Q117" s="105">
        <f>SUM(Q118:Q123)</f>
        <v>4</v>
      </c>
      <c r="R117" s="88">
        <f t="shared" si="11"/>
        <v>1.9607843137254901</v>
      </c>
      <c r="S117" s="101"/>
    </row>
    <row r="118" spans="1:19" ht="12" customHeight="1">
      <c r="A118" s="81" t="s">
        <v>411</v>
      </c>
      <c r="B118" s="103">
        <f t="shared" si="15"/>
        <v>87</v>
      </c>
      <c r="C118" s="88">
        <f t="shared" si="16"/>
        <v>4.4455799693408276</v>
      </c>
      <c r="E118" s="521">
        <v>64</v>
      </c>
      <c r="F118" s="88">
        <f t="shared" si="10"/>
        <v>73.563218390804593</v>
      </c>
      <c r="G118" s="521"/>
      <c r="H118" s="521">
        <v>1</v>
      </c>
      <c r="I118" s="88">
        <f t="shared" si="7"/>
        <v>1.1494252873563218</v>
      </c>
      <c r="J118" s="521"/>
      <c r="K118" s="521">
        <v>10</v>
      </c>
      <c r="L118" s="88">
        <f t="shared" si="8"/>
        <v>11.494252873563218</v>
      </c>
      <c r="M118" s="521"/>
      <c r="N118" s="521">
        <v>8</v>
      </c>
      <c r="O118" s="88">
        <f t="shared" si="9"/>
        <v>9.1954022988505741</v>
      </c>
      <c r="P118" s="521"/>
      <c r="Q118" s="521">
        <v>4</v>
      </c>
      <c r="R118" s="88">
        <f t="shared" si="11"/>
        <v>4.5977011494252871</v>
      </c>
      <c r="S118" s="101"/>
    </row>
    <row r="119" spans="1:19" ht="12" customHeight="1">
      <c r="A119" s="81" t="s">
        <v>412</v>
      </c>
      <c r="B119" s="103">
        <f t="shared" si="15"/>
        <v>29</v>
      </c>
      <c r="C119" s="88">
        <f t="shared" si="16"/>
        <v>1.481859989780276</v>
      </c>
      <c r="E119" s="521">
        <v>16</v>
      </c>
      <c r="F119" s="88">
        <f t="shared" si="10"/>
        <v>55.172413793103445</v>
      </c>
      <c r="G119" s="521"/>
      <c r="H119" s="521">
        <v>1</v>
      </c>
      <c r="I119" s="88">
        <f t="shared" si="7"/>
        <v>3.4482758620689653</v>
      </c>
      <c r="J119" s="521"/>
      <c r="K119" s="521">
        <v>11</v>
      </c>
      <c r="L119" s="88">
        <f t="shared" si="8"/>
        <v>37.931034482758619</v>
      </c>
      <c r="M119" s="521"/>
      <c r="N119" s="521">
        <v>1</v>
      </c>
      <c r="O119" s="88">
        <f t="shared" si="9"/>
        <v>3.4482758620689653</v>
      </c>
      <c r="P119" s="521"/>
      <c r="Q119" s="521">
        <v>0</v>
      </c>
      <c r="R119" s="88">
        <f t="shared" si="11"/>
        <v>0</v>
      </c>
      <c r="S119" s="101"/>
    </row>
    <row r="120" spans="1:19" ht="12" customHeight="1">
      <c r="A120" s="81" t="s">
        <v>413</v>
      </c>
      <c r="B120" s="103">
        <f t="shared" si="15"/>
        <v>28</v>
      </c>
      <c r="C120" s="88">
        <f t="shared" si="16"/>
        <v>1.430761369443025</v>
      </c>
      <c r="E120" s="521">
        <v>21</v>
      </c>
      <c r="F120" s="88">
        <f t="shared" si="10"/>
        <v>75</v>
      </c>
      <c r="G120" s="521"/>
      <c r="H120" s="521">
        <v>0</v>
      </c>
      <c r="I120" s="88">
        <f t="shared" si="7"/>
        <v>0</v>
      </c>
      <c r="J120" s="521"/>
      <c r="K120" s="521">
        <v>7</v>
      </c>
      <c r="L120" s="88">
        <f t="shared" si="8"/>
        <v>25</v>
      </c>
      <c r="M120" s="521"/>
      <c r="N120" s="521">
        <v>0</v>
      </c>
      <c r="O120" s="88">
        <f t="shared" si="9"/>
        <v>0</v>
      </c>
      <c r="P120" s="521"/>
      <c r="Q120" s="521">
        <v>0</v>
      </c>
      <c r="R120" s="88">
        <f t="shared" si="11"/>
        <v>0</v>
      </c>
      <c r="S120" s="101"/>
    </row>
    <row r="121" spans="1:19" ht="12" customHeight="1">
      <c r="A121" s="33" t="s">
        <v>414</v>
      </c>
      <c r="B121" s="103">
        <f t="shared" si="15"/>
        <v>19</v>
      </c>
      <c r="C121" s="88">
        <f t="shared" si="16"/>
        <v>0.97087378640776689</v>
      </c>
      <c r="E121" s="521">
        <v>8</v>
      </c>
      <c r="F121" s="88">
        <f t="shared" si="10"/>
        <v>42.105263157894733</v>
      </c>
      <c r="G121" s="521"/>
      <c r="H121" s="521">
        <v>0</v>
      </c>
      <c r="I121" s="88">
        <f t="shared" si="7"/>
        <v>0</v>
      </c>
      <c r="J121" s="521"/>
      <c r="K121" s="521">
        <v>9</v>
      </c>
      <c r="L121" s="88">
        <f t="shared" si="8"/>
        <v>47.368421052631575</v>
      </c>
      <c r="M121" s="521"/>
      <c r="N121" s="521">
        <v>2</v>
      </c>
      <c r="O121" s="88">
        <f t="shared" si="9"/>
        <v>10.526315789473683</v>
      </c>
      <c r="P121" s="521"/>
      <c r="Q121" s="521">
        <v>0</v>
      </c>
      <c r="R121" s="88">
        <f t="shared" si="11"/>
        <v>0</v>
      </c>
      <c r="S121" s="101"/>
    </row>
    <row r="122" spans="1:19" ht="12" customHeight="1">
      <c r="A122" s="81" t="s">
        <v>415</v>
      </c>
      <c r="B122" s="103">
        <f>IF($A122&lt;&gt;"",E122+H122+K122+N122+Q122,"")</f>
        <v>32</v>
      </c>
      <c r="C122" s="88">
        <f>IF(A122&lt;&gt;0,B122/$B$11*100,"")</f>
        <v>1.6351558507920287</v>
      </c>
      <c r="E122" s="521">
        <v>18</v>
      </c>
      <c r="F122" s="88">
        <f>IF($A122&lt;&gt;0,E122/$B122*100,"")</f>
        <v>56.25</v>
      </c>
      <c r="G122" s="521"/>
      <c r="H122" s="521">
        <v>1</v>
      </c>
      <c r="I122" s="88">
        <f>IF($A122&lt;&gt;0,H122/$B122*100,"")</f>
        <v>3.125</v>
      </c>
      <c r="J122" s="521"/>
      <c r="K122" s="521">
        <v>9</v>
      </c>
      <c r="L122" s="88">
        <f>IF($A122&lt;&gt;0,K122/$B122*100,"")</f>
        <v>28.125</v>
      </c>
      <c r="M122" s="521"/>
      <c r="N122" s="521">
        <v>4</v>
      </c>
      <c r="O122" s="88">
        <f>IF($A122&lt;&gt;0,N122/$B122*100,"")</f>
        <v>12.5</v>
      </c>
      <c r="P122" s="521"/>
      <c r="Q122" s="521">
        <v>0</v>
      </c>
      <c r="R122" s="88">
        <f>IF($A122&lt;&gt;0,Q122/$B122*100,"")</f>
        <v>0</v>
      </c>
      <c r="S122" s="101"/>
    </row>
    <row r="123" spans="1:19" ht="12" customHeight="1">
      <c r="A123" s="81" t="s">
        <v>1535</v>
      </c>
      <c r="B123" s="103">
        <f t="shared" si="15"/>
        <v>9</v>
      </c>
      <c r="C123" s="88">
        <f t="shared" si="16"/>
        <v>0.45988758303525806</v>
      </c>
      <c r="E123" s="521">
        <v>6</v>
      </c>
      <c r="F123" s="88">
        <f>IF($A123&lt;&gt;0,E123/$B123*100,"")</f>
        <v>66.666666666666657</v>
      </c>
      <c r="G123" s="521"/>
      <c r="H123" s="521">
        <v>1</v>
      </c>
      <c r="I123" s="88">
        <f>IF($A123&lt;&gt;0,H123/$B123*100,"")</f>
        <v>11.111111111111111</v>
      </c>
      <c r="J123" s="521"/>
      <c r="K123" s="521">
        <v>1</v>
      </c>
      <c r="L123" s="88">
        <f>IF($A123&lt;&gt;0,K123/$B123*100,"")</f>
        <v>11.111111111111111</v>
      </c>
      <c r="M123" s="521"/>
      <c r="N123" s="521">
        <v>1</v>
      </c>
      <c r="O123" s="88">
        <f>IF($A123&lt;&gt;0,N123/$B123*100,"")</f>
        <v>11.111111111111111</v>
      </c>
      <c r="P123" s="521"/>
      <c r="Q123" s="521">
        <v>0</v>
      </c>
      <c r="R123" s="88">
        <f>IF($A123&lt;&gt;0,Q123/$B123*100,"")</f>
        <v>0</v>
      </c>
      <c r="S123" s="101"/>
    </row>
    <row r="124" spans="1:19" ht="10" customHeight="1" thickBot="1">
      <c r="O124" s="88"/>
      <c r="P124" s="88"/>
      <c r="Q124" s="105"/>
      <c r="R124" s="88"/>
      <c r="S124" s="88"/>
    </row>
    <row r="125" spans="1:19" ht="10" customHeight="1">
      <c r="A125" s="83"/>
      <c r="B125" s="828"/>
      <c r="C125" s="84"/>
      <c r="D125" s="83"/>
      <c r="E125" s="107"/>
      <c r="F125" s="84"/>
      <c r="G125" s="83"/>
      <c r="H125" s="107"/>
      <c r="I125" s="84"/>
      <c r="J125" s="84"/>
      <c r="K125" s="107"/>
      <c r="L125" s="84"/>
      <c r="M125" s="83"/>
      <c r="N125" s="107"/>
      <c r="O125" s="84"/>
      <c r="P125" s="84"/>
      <c r="Q125" s="107"/>
      <c r="R125" s="84"/>
      <c r="S125" s="84"/>
    </row>
    <row r="126" spans="1:19">
      <c r="A126" s="96" t="s">
        <v>1446</v>
      </c>
      <c r="B126" s="831"/>
      <c r="C126" s="101"/>
      <c r="D126" s="94"/>
      <c r="E126" s="114"/>
      <c r="F126" s="101"/>
      <c r="G126" s="94"/>
      <c r="H126" s="114"/>
      <c r="I126" s="101"/>
      <c r="J126" s="101"/>
      <c r="K126" s="114"/>
      <c r="L126" s="101"/>
      <c r="M126" s="94"/>
      <c r="N126" s="114"/>
      <c r="O126" s="101"/>
      <c r="P126" s="101"/>
      <c r="Q126" s="114"/>
      <c r="R126" s="101"/>
      <c r="S126" s="101"/>
    </row>
    <row r="127" spans="1:19" ht="12" customHeight="1">
      <c r="A127" s="96" t="s">
        <v>502</v>
      </c>
      <c r="B127" s="831"/>
      <c r="C127" s="101"/>
      <c r="D127" s="94"/>
      <c r="E127" s="114"/>
      <c r="F127" s="101"/>
      <c r="G127" s="94"/>
      <c r="H127" s="114"/>
      <c r="I127" s="101"/>
      <c r="J127" s="101"/>
      <c r="K127" s="114"/>
      <c r="L127" s="101"/>
      <c r="M127" s="94"/>
      <c r="N127" s="114"/>
      <c r="O127" s="101"/>
      <c r="P127" s="101"/>
      <c r="Q127" s="114"/>
      <c r="R127" s="101"/>
      <c r="S127" s="101"/>
    </row>
    <row r="128" spans="1:19" ht="7.5" customHeight="1">
      <c r="A128" s="96"/>
    </row>
    <row r="129" spans="1:1">
      <c r="A129" s="66" t="s">
        <v>1878</v>
      </c>
    </row>
    <row r="130" spans="1:1" ht="8.25" customHeight="1">
      <c r="A130" s="96"/>
    </row>
    <row r="131" spans="1:1">
      <c r="A131" s="90" t="s">
        <v>476</v>
      </c>
    </row>
    <row r="132" spans="1:1">
      <c r="A132" s="90" t="s">
        <v>456</v>
      </c>
    </row>
  </sheetData>
  <mergeCells count="4">
    <mergeCell ref="H7:I7"/>
    <mergeCell ref="K7:L7"/>
    <mergeCell ref="N7:O7"/>
    <mergeCell ref="Q7:R7"/>
  </mergeCells>
  <printOptions horizontalCentered="1" verticalCentered="1"/>
  <pageMargins left="0" right="0" top="0" bottom="0" header="0.31496062992125984" footer="0.31496062992125984"/>
  <pageSetup scale="5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sheetPr>
  <dimension ref="A1:C56"/>
  <sheetViews>
    <sheetView workbookViewId="0">
      <selection activeCell="C2" sqref="C2"/>
    </sheetView>
  </sheetViews>
  <sheetFormatPr baseColWidth="10" defaultColWidth="11.453125" defaultRowHeight="15.5"/>
  <cols>
    <col min="1" max="1" width="11.7265625" style="4" customWidth="1"/>
    <col min="2" max="2" width="4.1796875" style="4" customWidth="1"/>
    <col min="3" max="3" width="68" style="4" customWidth="1"/>
    <col min="4" max="16384" width="11.453125" style="4"/>
  </cols>
  <sheetData>
    <row r="1" spans="1:3">
      <c r="A1" s="5" t="s">
        <v>18</v>
      </c>
    </row>
    <row r="2" spans="1:3">
      <c r="A2" s="5"/>
    </row>
    <row r="3" spans="1:3">
      <c r="A3" s="4" t="s">
        <v>19</v>
      </c>
      <c r="C3" s="4" t="s">
        <v>20</v>
      </c>
    </row>
    <row r="4" spans="1:3">
      <c r="A4" s="4" t="s">
        <v>21</v>
      </c>
      <c r="C4" s="4" t="s">
        <v>22</v>
      </c>
    </row>
    <row r="5" spans="1:3">
      <c r="A5" s="6" t="s">
        <v>23</v>
      </c>
      <c r="C5" s="4" t="s">
        <v>24</v>
      </c>
    </row>
    <row r="6" spans="1:3">
      <c r="A6" s="6" t="s">
        <v>25</v>
      </c>
      <c r="C6" s="4" t="s">
        <v>26</v>
      </c>
    </row>
    <row r="7" spans="1:3">
      <c r="A7" s="6" t="s">
        <v>27</v>
      </c>
      <c r="C7" s="4" t="s">
        <v>28</v>
      </c>
    </row>
    <row r="8" spans="1:3">
      <c r="A8" s="6" t="s">
        <v>29</v>
      </c>
      <c r="C8" s="4" t="s">
        <v>30</v>
      </c>
    </row>
    <row r="9" spans="1:3">
      <c r="A9" s="6" t="s">
        <v>31</v>
      </c>
      <c r="C9" s="4" t="s">
        <v>32</v>
      </c>
    </row>
    <row r="10" spans="1:3">
      <c r="A10" s="6" t="s">
        <v>33</v>
      </c>
      <c r="C10" s="4" t="s">
        <v>34</v>
      </c>
    </row>
    <row r="11" spans="1:3">
      <c r="A11" s="6" t="s">
        <v>35</v>
      </c>
      <c r="C11" s="4" t="s">
        <v>36</v>
      </c>
    </row>
    <row r="12" spans="1:3">
      <c r="A12" s="6" t="s">
        <v>37</v>
      </c>
      <c r="C12" s="4" t="s">
        <v>38</v>
      </c>
    </row>
    <row r="13" spans="1:3">
      <c r="A13" s="6" t="s">
        <v>39</v>
      </c>
      <c r="C13" s="4" t="s">
        <v>40</v>
      </c>
    </row>
    <row r="14" spans="1:3">
      <c r="A14" s="6" t="s">
        <v>41</v>
      </c>
      <c r="C14" s="4" t="s">
        <v>42</v>
      </c>
    </row>
    <row r="15" spans="1:3">
      <c r="A15" s="6" t="s">
        <v>43</v>
      </c>
      <c r="C15" s="4" t="s">
        <v>44</v>
      </c>
    </row>
    <row r="16" spans="1:3">
      <c r="A16" s="6" t="s">
        <v>45</v>
      </c>
      <c r="C16" s="4" t="s">
        <v>46</v>
      </c>
    </row>
    <row r="17" spans="1:3">
      <c r="A17" s="6" t="s">
        <v>47</v>
      </c>
      <c r="C17" s="4" t="s">
        <v>48</v>
      </c>
    </row>
    <row r="18" spans="1:3">
      <c r="A18" s="6" t="s">
        <v>49</v>
      </c>
      <c r="C18" s="4" t="s">
        <v>50</v>
      </c>
    </row>
    <row r="19" spans="1:3">
      <c r="A19" s="6" t="s">
        <v>51</v>
      </c>
      <c r="C19" s="4" t="s">
        <v>52</v>
      </c>
    </row>
    <row r="20" spans="1:3">
      <c r="A20" s="6" t="s">
        <v>53</v>
      </c>
      <c r="C20" s="4" t="s">
        <v>54</v>
      </c>
    </row>
    <row r="21" spans="1:3">
      <c r="A21" s="6" t="s">
        <v>55</v>
      </c>
      <c r="C21" s="4" t="s">
        <v>56</v>
      </c>
    </row>
    <row r="22" spans="1:3">
      <c r="A22" s="6" t="s">
        <v>57</v>
      </c>
      <c r="C22" s="4" t="s">
        <v>58</v>
      </c>
    </row>
    <row r="23" spans="1:3">
      <c r="A23" s="6" t="s">
        <v>59</v>
      </c>
      <c r="C23" s="4" t="s">
        <v>60</v>
      </c>
    </row>
    <row r="24" spans="1:3">
      <c r="A24" s="6" t="s">
        <v>61</v>
      </c>
      <c r="C24" s="4" t="s">
        <v>62</v>
      </c>
    </row>
    <row r="25" spans="1:3">
      <c r="A25" s="6" t="s">
        <v>63</v>
      </c>
      <c r="C25" s="4" t="s">
        <v>64</v>
      </c>
    </row>
    <row r="26" spans="1:3">
      <c r="A26" s="6" t="s">
        <v>65</v>
      </c>
      <c r="C26" s="4" t="s">
        <v>66</v>
      </c>
    </row>
    <row r="27" spans="1:3">
      <c r="A27" s="6" t="s">
        <v>67</v>
      </c>
      <c r="C27" s="4" t="s">
        <v>68</v>
      </c>
    </row>
    <row r="28" spans="1:3">
      <c r="A28" s="6" t="s">
        <v>69</v>
      </c>
      <c r="C28" s="4" t="s">
        <v>70</v>
      </c>
    </row>
    <row r="29" spans="1:3">
      <c r="A29" s="6" t="s">
        <v>71</v>
      </c>
      <c r="C29" s="4" t="s">
        <v>72</v>
      </c>
    </row>
    <row r="30" spans="1:3">
      <c r="A30" s="6" t="s">
        <v>73</v>
      </c>
      <c r="C30" s="4" t="s">
        <v>74</v>
      </c>
    </row>
    <row r="31" spans="1:3">
      <c r="A31" s="6" t="s">
        <v>75</v>
      </c>
      <c r="C31" s="4" t="s">
        <v>76</v>
      </c>
    </row>
    <row r="32" spans="1:3">
      <c r="A32" s="6" t="s">
        <v>77</v>
      </c>
      <c r="C32" s="4" t="s">
        <v>78</v>
      </c>
    </row>
    <row r="33" spans="1:3">
      <c r="A33" s="4" t="s">
        <v>79</v>
      </c>
      <c r="C33" s="4" t="s">
        <v>80</v>
      </c>
    </row>
    <row r="34" spans="1:3">
      <c r="A34" s="4" t="s">
        <v>81</v>
      </c>
      <c r="C34" s="4" t="s">
        <v>82</v>
      </c>
    </row>
    <row r="35" spans="1:3">
      <c r="A35" s="4" t="s">
        <v>83</v>
      </c>
      <c r="C35" s="4" t="s">
        <v>84</v>
      </c>
    </row>
    <row r="36" spans="1:3">
      <c r="A36" s="6" t="s">
        <v>85</v>
      </c>
      <c r="C36" s="4" t="s">
        <v>86</v>
      </c>
    </row>
    <row r="37" spans="1:3">
      <c r="A37" s="6" t="s">
        <v>87</v>
      </c>
      <c r="C37" s="4" t="s">
        <v>88</v>
      </c>
    </row>
    <row r="38" spans="1:3">
      <c r="A38" s="6" t="s">
        <v>89</v>
      </c>
      <c r="C38" s="4" t="s">
        <v>90</v>
      </c>
    </row>
    <row r="39" spans="1:3">
      <c r="A39" s="6" t="s">
        <v>91</v>
      </c>
      <c r="C39" s="4" t="s">
        <v>92</v>
      </c>
    </row>
    <row r="40" spans="1:3">
      <c r="A40" s="6" t="s">
        <v>93</v>
      </c>
      <c r="C40" s="4" t="s">
        <v>94</v>
      </c>
    </row>
    <row r="41" spans="1:3">
      <c r="A41" s="6" t="s">
        <v>95</v>
      </c>
      <c r="C41" s="4" t="s">
        <v>96</v>
      </c>
    </row>
    <row r="42" spans="1:3">
      <c r="A42" s="6" t="s">
        <v>97</v>
      </c>
      <c r="C42" s="4" t="s">
        <v>98</v>
      </c>
    </row>
    <row r="43" spans="1:3">
      <c r="A43" s="6" t="s">
        <v>99</v>
      </c>
      <c r="C43" s="4" t="s">
        <v>100</v>
      </c>
    </row>
    <row r="44" spans="1:3">
      <c r="A44" s="6" t="s">
        <v>101</v>
      </c>
      <c r="C44" s="4" t="s">
        <v>102</v>
      </c>
    </row>
    <row r="45" spans="1:3">
      <c r="A45" s="6" t="s">
        <v>103</v>
      </c>
      <c r="C45" s="4" t="s">
        <v>104</v>
      </c>
    </row>
    <row r="46" spans="1:3">
      <c r="A46" s="6" t="s">
        <v>105</v>
      </c>
      <c r="C46" s="4" t="s">
        <v>106</v>
      </c>
    </row>
    <row r="47" spans="1:3">
      <c r="A47" s="6" t="s">
        <v>107</v>
      </c>
      <c r="C47" s="4" t="s">
        <v>108</v>
      </c>
    </row>
    <row r="48" spans="1:3">
      <c r="A48" s="4" t="s">
        <v>109</v>
      </c>
      <c r="C48" s="4" t="s">
        <v>110</v>
      </c>
    </row>
    <row r="49" spans="1:3">
      <c r="A49" s="4" t="s">
        <v>111</v>
      </c>
      <c r="C49" s="4" t="s">
        <v>112</v>
      </c>
    </row>
    <row r="50" spans="1:3">
      <c r="A50" s="4" t="s">
        <v>113</v>
      </c>
      <c r="C50" s="4" t="s">
        <v>114</v>
      </c>
    </row>
    <row r="51" spans="1:3">
      <c r="A51" s="4" t="s">
        <v>115</v>
      </c>
      <c r="C51" s="4" t="s">
        <v>116</v>
      </c>
    </row>
    <row r="52" spans="1:3">
      <c r="A52" s="4" t="s">
        <v>117</v>
      </c>
      <c r="C52" s="4" t="s">
        <v>118</v>
      </c>
    </row>
    <row r="53" spans="1:3">
      <c r="A53" s="4" t="s">
        <v>119</v>
      </c>
      <c r="C53" s="4" t="s">
        <v>120</v>
      </c>
    </row>
    <row r="54" spans="1:3">
      <c r="A54" s="4" t="s">
        <v>121</v>
      </c>
      <c r="C54" s="4" t="s">
        <v>122</v>
      </c>
    </row>
    <row r="55" spans="1:3">
      <c r="A55" s="4" t="s">
        <v>123</v>
      </c>
      <c r="C55" s="4" t="s">
        <v>124</v>
      </c>
    </row>
    <row r="56" spans="1:3">
      <c r="A56" s="4" t="s">
        <v>1438</v>
      </c>
      <c r="C56" s="4" t="s">
        <v>125</v>
      </c>
    </row>
  </sheetData>
  <pageMargins left="0.7" right="0.7" top="0.75" bottom="0.75" header="0.3" footer="0.3"/>
  <pageSetup orientation="portrait" horizontalDpi="4294967293" verticalDpi="4294967293"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B3:L37"/>
  <sheetViews>
    <sheetView workbookViewId="0">
      <selection sqref="A1:XFD1048576"/>
    </sheetView>
  </sheetViews>
  <sheetFormatPr baseColWidth="10" defaultRowHeight="14.5"/>
  <cols>
    <col min="1" max="1" width="6.54296875" customWidth="1"/>
    <col min="12" max="12" width="17.1796875" bestFit="1" customWidth="1"/>
    <col min="257" max="257" width="6.54296875" customWidth="1"/>
    <col min="268" max="268" width="17.1796875" bestFit="1" customWidth="1"/>
    <col min="513" max="513" width="6.54296875" customWidth="1"/>
    <col min="524" max="524" width="17.1796875" bestFit="1" customWidth="1"/>
    <col min="769" max="769" width="6.54296875" customWidth="1"/>
    <col min="780" max="780" width="17.1796875" bestFit="1" customWidth="1"/>
    <col min="1025" max="1025" width="6.54296875" customWidth="1"/>
    <col min="1036" max="1036" width="17.1796875" bestFit="1" customWidth="1"/>
    <col min="1281" max="1281" width="6.54296875" customWidth="1"/>
    <col min="1292" max="1292" width="17.1796875" bestFit="1" customWidth="1"/>
    <col min="1537" max="1537" width="6.54296875" customWidth="1"/>
    <col min="1548" max="1548" width="17.1796875" bestFit="1" customWidth="1"/>
    <col min="1793" max="1793" width="6.54296875" customWidth="1"/>
    <col min="1804" max="1804" width="17.1796875" bestFit="1" customWidth="1"/>
    <col min="2049" max="2049" width="6.54296875" customWidth="1"/>
    <col min="2060" max="2060" width="17.1796875" bestFit="1" customWidth="1"/>
    <col min="2305" max="2305" width="6.54296875" customWidth="1"/>
    <col min="2316" max="2316" width="17.1796875" bestFit="1" customWidth="1"/>
    <col min="2561" max="2561" width="6.54296875" customWidth="1"/>
    <col min="2572" max="2572" width="17.1796875" bestFit="1" customWidth="1"/>
    <col min="2817" max="2817" width="6.54296875" customWidth="1"/>
    <col min="2828" max="2828" width="17.1796875" bestFit="1" customWidth="1"/>
    <col min="3073" max="3073" width="6.54296875" customWidth="1"/>
    <col min="3084" max="3084" width="17.1796875" bestFit="1" customWidth="1"/>
    <col min="3329" max="3329" width="6.54296875" customWidth="1"/>
    <col min="3340" max="3340" width="17.1796875" bestFit="1" customWidth="1"/>
    <col min="3585" max="3585" width="6.54296875" customWidth="1"/>
    <col min="3596" max="3596" width="17.1796875" bestFit="1" customWidth="1"/>
    <col min="3841" max="3841" width="6.54296875" customWidth="1"/>
    <col min="3852" max="3852" width="17.1796875" bestFit="1" customWidth="1"/>
    <col min="4097" max="4097" width="6.54296875" customWidth="1"/>
    <col min="4108" max="4108" width="17.1796875" bestFit="1" customWidth="1"/>
    <col min="4353" max="4353" width="6.54296875" customWidth="1"/>
    <col min="4364" max="4364" width="17.1796875" bestFit="1" customWidth="1"/>
    <col min="4609" max="4609" width="6.54296875" customWidth="1"/>
    <col min="4620" max="4620" width="17.1796875" bestFit="1" customWidth="1"/>
    <col min="4865" max="4865" width="6.54296875" customWidth="1"/>
    <col min="4876" max="4876" width="17.1796875" bestFit="1" customWidth="1"/>
    <col min="5121" max="5121" width="6.54296875" customWidth="1"/>
    <col min="5132" max="5132" width="17.1796875" bestFit="1" customWidth="1"/>
    <col min="5377" max="5377" width="6.54296875" customWidth="1"/>
    <col min="5388" max="5388" width="17.1796875" bestFit="1" customWidth="1"/>
    <col min="5633" max="5633" width="6.54296875" customWidth="1"/>
    <col min="5644" max="5644" width="17.1796875" bestFit="1" customWidth="1"/>
    <col min="5889" max="5889" width="6.54296875" customWidth="1"/>
    <col min="5900" max="5900" width="17.1796875" bestFit="1" customWidth="1"/>
    <col min="6145" max="6145" width="6.54296875" customWidth="1"/>
    <col min="6156" max="6156" width="17.1796875" bestFit="1" customWidth="1"/>
    <col min="6401" max="6401" width="6.54296875" customWidth="1"/>
    <col min="6412" max="6412" width="17.1796875" bestFit="1" customWidth="1"/>
    <col min="6657" max="6657" width="6.54296875" customWidth="1"/>
    <col min="6668" max="6668" width="17.1796875" bestFit="1" customWidth="1"/>
    <col min="6913" max="6913" width="6.54296875" customWidth="1"/>
    <col min="6924" max="6924" width="17.1796875" bestFit="1" customWidth="1"/>
    <col min="7169" max="7169" width="6.54296875" customWidth="1"/>
    <col min="7180" max="7180" width="17.1796875" bestFit="1" customWidth="1"/>
    <col min="7425" max="7425" width="6.54296875" customWidth="1"/>
    <col min="7436" max="7436" width="17.1796875" bestFit="1" customWidth="1"/>
    <col min="7681" max="7681" width="6.54296875" customWidth="1"/>
    <col min="7692" max="7692" width="17.1796875" bestFit="1" customWidth="1"/>
    <col min="7937" max="7937" width="6.54296875" customWidth="1"/>
    <col min="7948" max="7948" width="17.1796875" bestFit="1" customWidth="1"/>
    <col min="8193" max="8193" width="6.54296875" customWidth="1"/>
    <col min="8204" max="8204" width="17.1796875" bestFit="1" customWidth="1"/>
    <col min="8449" max="8449" width="6.54296875" customWidth="1"/>
    <col min="8460" max="8460" width="17.1796875" bestFit="1" customWidth="1"/>
    <col min="8705" max="8705" width="6.54296875" customWidth="1"/>
    <col min="8716" max="8716" width="17.1796875" bestFit="1" customWidth="1"/>
    <col min="8961" max="8961" width="6.54296875" customWidth="1"/>
    <col min="8972" max="8972" width="17.1796875" bestFit="1" customWidth="1"/>
    <col min="9217" max="9217" width="6.54296875" customWidth="1"/>
    <col min="9228" max="9228" width="17.1796875" bestFit="1" customWidth="1"/>
    <col min="9473" max="9473" width="6.54296875" customWidth="1"/>
    <col min="9484" max="9484" width="17.1796875" bestFit="1" customWidth="1"/>
    <col min="9729" max="9729" width="6.54296875" customWidth="1"/>
    <col min="9740" max="9740" width="17.1796875" bestFit="1" customWidth="1"/>
    <col min="9985" max="9985" width="6.54296875" customWidth="1"/>
    <col min="9996" max="9996" width="17.1796875" bestFit="1" customWidth="1"/>
    <col min="10241" max="10241" width="6.54296875" customWidth="1"/>
    <col min="10252" max="10252" width="17.1796875" bestFit="1" customWidth="1"/>
    <col min="10497" max="10497" width="6.54296875" customWidth="1"/>
    <col min="10508" max="10508" width="17.1796875" bestFit="1" customWidth="1"/>
    <col min="10753" max="10753" width="6.54296875" customWidth="1"/>
    <col min="10764" max="10764" width="17.1796875" bestFit="1" customWidth="1"/>
    <col min="11009" max="11009" width="6.54296875" customWidth="1"/>
    <col min="11020" max="11020" width="17.1796875" bestFit="1" customWidth="1"/>
    <col min="11265" max="11265" width="6.54296875" customWidth="1"/>
    <col min="11276" max="11276" width="17.1796875" bestFit="1" customWidth="1"/>
    <col min="11521" max="11521" width="6.54296875" customWidth="1"/>
    <col min="11532" max="11532" width="17.1796875" bestFit="1" customWidth="1"/>
    <col min="11777" max="11777" width="6.54296875" customWidth="1"/>
    <col min="11788" max="11788" width="17.1796875" bestFit="1" customWidth="1"/>
    <col min="12033" max="12033" width="6.54296875" customWidth="1"/>
    <col min="12044" max="12044" width="17.1796875" bestFit="1" customWidth="1"/>
    <col min="12289" max="12289" width="6.54296875" customWidth="1"/>
    <col min="12300" max="12300" width="17.1796875" bestFit="1" customWidth="1"/>
    <col min="12545" max="12545" width="6.54296875" customWidth="1"/>
    <col min="12556" max="12556" width="17.1796875" bestFit="1" customWidth="1"/>
    <col min="12801" max="12801" width="6.54296875" customWidth="1"/>
    <col min="12812" max="12812" width="17.1796875" bestFit="1" customWidth="1"/>
    <col min="13057" max="13057" width="6.54296875" customWidth="1"/>
    <col min="13068" max="13068" width="17.1796875" bestFit="1" customWidth="1"/>
    <col min="13313" max="13313" width="6.54296875" customWidth="1"/>
    <col min="13324" max="13324" width="17.1796875" bestFit="1" customWidth="1"/>
    <col min="13569" max="13569" width="6.54296875" customWidth="1"/>
    <col min="13580" max="13580" width="17.1796875" bestFit="1" customWidth="1"/>
    <col min="13825" max="13825" width="6.54296875" customWidth="1"/>
    <col min="13836" max="13836" width="17.1796875" bestFit="1" customWidth="1"/>
    <col min="14081" max="14081" width="6.54296875" customWidth="1"/>
    <col min="14092" max="14092" width="17.1796875" bestFit="1" customWidth="1"/>
    <col min="14337" max="14337" width="6.54296875" customWidth="1"/>
    <col min="14348" max="14348" width="17.1796875" bestFit="1" customWidth="1"/>
    <col min="14593" max="14593" width="6.54296875" customWidth="1"/>
    <col min="14604" max="14604" width="17.1796875" bestFit="1" customWidth="1"/>
    <col min="14849" max="14849" width="6.54296875" customWidth="1"/>
    <col min="14860" max="14860" width="17.1796875" bestFit="1" customWidth="1"/>
    <col min="15105" max="15105" width="6.54296875" customWidth="1"/>
    <col min="15116" max="15116" width="17.1796875" bestFit="1" customWidth="1"/>
    <col min="15361" max="15361" width="6.54296875" customWidth="1"/>
    <col min="15372" max="15372" width="17.1796875" bestFit="1" customWidth="1"/>
    <col min="15617" max="15617" width="6.54296875" customWidth="1"/>
    <col min="15628" max="15628" width="17.1796875" bestFit="1" customWidth="1"/>
    <col min="15873" max="15873" width="6.54296875" customWidth="1"/>
    <col min="15884" max="15884" width="17.1796875" bestFit="1" customWidth="1"/>
    <col min="16129" max="16129" width="6.54296875" customWidth="1"/>
    <col min="16140" max="16140" width="17.1796875" bestFit="1" customWidth="1"/>
  </cols>
  <sheetData>
    <row r="3" spans="2:12">
      <c r="C3" t="s">
        <v>584</v>
      </c>
      <c r="D3" t="s">
        <v>585</v>
      </c>
      <c r="G3" s="33"/>
      <c r="H3" s="70"/>
    </row>
    <row r="4" spans="2:12">
      <c r="B4" t="s">
        <v>500</v>
      </c>
      <c r="C4">
        <v>11.12</v>
      </c>
      <c r="D4">
        <v>11.09</v>
      </c>
      <c r="F4" s="24"/>
      <c r="G4" s="24"/>
      <c r="L4" s="36"/>
    </row>
    <row r="5" spans="2:12">
      <c r="B5" t="s">
        <v>499</v>
      </c>
      <c r="C5">
        <v>19.32</v>
      </c>
      <c r="D5">
        <v>19.059999999999999</v>
      </c>
      <c r="F5" s="24"/>
      <c r="G5" s="24"/>
      <c r="H5" s="36"/>
      <c r="I5" s="36"/>
      <c r="J5" s="36"/>
    </row>
    <row r="6" spans="2:12">
      <c r="B6" t="s">
        <v>590</v>
      </c>
      <c r="C6">
        <v>19.940000000000001</v>
      </c>
      <c r="D6">
        <v>20.13</v>
      </c>
      <c r="E6" s="28"/>
      <c r="F6" s="24"/>
      <c r="G6" s="24"/>
      <c r="H6" s="36"/>
      <c r="I6" s="36"/>
      <c r="J6" s="36"/>
    </row>
    <row r="7" spans="2:12">
      <c r="B7" t="s">
        <v>497</v>
      </c>
      <c r="C7">
        <v>4.3600000000000003</v>
      </c>
      <c r="D7">
        <v>4.04</v>
      </c>
      <c r="F7" s="24"/>
      <c r="G7" s="24"/>
    </row>
    <row r="8" spans="2:12">
      <c r="B8" t="s">
        <v>591</v>
      </c>
      <c r="C8">
        <v>45.26</v>
      </c>
      <c r="D8">
        <v>45.68</v>
      </c>
      <c r="F8" s="24"/>
      <c r="G8" s="24"/>
    </row>
    <row r="9" spans="2:12">
      <c r="B9" s="28"/>
      <c r="C9" s="28"/>
      <c r="D9" s="28"/>
      <c r="E9" s="28"/>
      <c r="F9" s="28"/>
    </row>
    <row r="12" spans="2:12">
      <c r="L12" s="28"/>
    </row>
    <row r="13" spans="2:12">
      <c r="L13" s="28"/>
    </row>
    <row r="14" spans="2:12">
      <c r="L14" s="28"/>
    </row>
    <row r="33" spans="2:6">
      <c r="B33" s="36"/>
      <c r="C33" s="36"/>
    </row>
    <row r="34" spans="2:6">
      <c r="B34" s="36"/>
      <c r="C34" s="36"/>
    </row>
    <row r="35" spans="2:6">
      <c r="B35" s="36"/>
      <c r="C35" s="36"/>
      <c r="D35" s="36"/>
      <c r="E35" s="36"/>
      <c r="F35" s="36"/>
    </row>
    <row r="36" spans="2:6">
      <c r="B36" s="36"/>
      <c r="C36" s="36"/>
    </row>
    <row r="37" spans="2:6">
      <c r="B37" s="36"/>
      <c r="C37" s="36"/>
      <c r="D37" s="36"/>
      <c r="E37" s="36"/>
      <c r="F37" s="36"/>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S124"/>
  <sheetViews>
    <sheetView showZeros="0" topLeftCell="A31" workbookViewId="0">
      <selection activeCell="A61" sqref="A61"/>
    </sheetView>
  </sheetViews>
  <sheetFormatPr baseColWidth="10" defaultColWidth="9.1796875" defaultRowHeight="12.5"/>
  <cols>
    <col min="1" max="1" width="36" style="81" customWidth="1"/>
    <col min="2" max="2" width="8" style="103" customWidth="1"/>
    <col min="3" max="3" width="8.1796875" style="104" customWidth="1"/>
    <col min="4" max="4" width="2.54296875" style="81" customWidth="1"/>
    <col min="5" max="5" width="7.54296875" style="105" customWidth="1"/>
    <col min="6" max="6" width="7.81640625" style="88" customWidth="1"/>
    <col min="7" max="7" width="2.54296875" style="81" customWidth="1"/>
    <col min="8" max="8" width="8.1796875" style="105" customWidth="1"/>
    <col min="9" max="9" width="8.453125" style="88" customWidth="1"/>
    <col min="10" max="10" width="2.54296875" style="88" customWidth="1"/>
    <col min="11" max="11" width="7.81640625" style="105" customWidth="1"/>
    <col min="12" max="12" width="7.54296875" style="88" customWidth="1"/>
    <col min="13" max="13" width="2.54296875" style="81" customWidth="1"/>
    <col min="14" max="14" width="7.81640625" style="105" customWidth="1"/>
    <col min="15" max="15" width="7.81640625" style="81" customWidth="1"/>
    <col min="16" max="16" width="2.81640625" style="81" customWidth="1"/>
    <col min="17" max="18" width="7.81640625" style="81" customWidth="1"/>
    <col min="19" max="19" width="2.54296875" style="81" customWidth="1"/>
    <col min="20" max="256" width="9.1796875" style="81"/>
    <col min="257" max="257" width="36" style="81" customWidth="1"/>
    <col min="258" max="258" width="8" style="81" customWidth="1"/>
    <col min="259" max="259" width="8.1796875" style="81" customWidth="1"/>
    <col min="260" max="260" width="2.54296875" style="81" customWidth="1"/>
    <col min="261" max="261" width="7.54296875" style="81" customWidth="1"/>
    <col min="262" max="262" width="7.81640625" style="81" customWidth="1"/>
    <col min="263" max="263" width="2.54296875" style="81" customWidth="1"/>
    <col min="264" max="264" width="8.1796875" style="81" customWidth="1"/>
    <col min="265" max="265" width="8.453125" style="81" customWidth="1"/>
    <col min="266" max="266" width="2.54296875" style="81" customWidth="1"/>
    <col min="267" max="267" width="7.81640625" style="81" customWidth="1"/>
    <col min="268" max="268" width="7.54296875" style="81" customWidth="1"/>
    <col min="269" max="269" width="2.54296875" style="81" customWidth="1"/>
    <col min="270" max="271" width="7.81640625" style="81" customWidth="1"/>
    <col min="272" max="272" width="2.81640625" style="81" customWidth="1"/>
    <col min="273" max="274" width="7.81640625" style="81" customWidth="1"/>
    <col min="275" max="275" width="2.54296875" style="81" customWidth="1"/>
    <col min="276" max="512" width="9.1796875" style="81"/>
    <col min="513" max="513" width="36" style="81" customWidth="1"/>
    <col min="514" max="514" width="8" style="81" customWidth="1"/>
    <col min="515" max="515" width="8.1796875" style="81" customWidth="1"/>
    <col min="516" max="516" width="2.54296875" style="81" customWidth="1"/>
    <col min="517" max="517" width="7.54296875" style="81" customWidth="1"/>
    <col min="518" max="518" width="7.81640625" style="81" customWidth="1"/>
    <col min="519" max="519" width="2.54296875" style="81" customWidth="1"/>
    <col min="520" max="520" width="8.1796875" style="81" customWidth="1"/>
    <col min="521" max="521" width="8.453125" style="81" customWidth="1"/>
    <col min="522" max="522" width="2.54296875" style="81" customWidth="1"/>
    <col min="523" max="523" width="7.81640625" style="81" customWidth="1"/>
    <col min="524" max="524" width="7.54296875" style="81" customWidth="1"/>
    <col min="525" max="525" width="2.54296875" style="81" customWidth="1"/>
    <col min="526" max="527" width="7.81640625" style="81" customWidth="1"/>
    <col min="528" max="528" width="2.81640625" style="81" customWidth="1"/>
    <col min="529" max="530" width="7.81640625" style="81" customWidth="1"/>
    <col min="531" max="531" width="2.54296875" style="81" customWidth="1"/>
    <col min="532" max="768" width="9.1796875" style="81"/>
    <col min="769" max="769" width="36" style="81" customWidth="1"/>
    <col min="770" max="770" width="8" style="81" customWidth="1"/>
    <col min="771" max="771" width="8.1796875" style="81" customWidth="1"/>
    <col min="772" max="772" width="2.54296875" style="81" customWidth="1"/>
    <col min="773" max="773" width="7.54296875" style="81" customWidth="1"/>
    <col min="774" max="774" width="7.81640625" style="81" customWidth="1"/>
    <col min="775" max="775" width="2.54296875" style="81" customWidth="1"/>
    <col min="776" max="776" width="8.1796875" style="81" customWidth="1"/>
    <col min="777" max="777" width="8.453125" style="81" customWidth="1"/>
    <col min="778" max="778" width="2.54296875" style="81" customWidth="1"/>
    <col min="779" max="779" width="7.81640625" style="81" customWidth="1"/>
    <col min="780" max="780" width="7.54296875" style="81" customWidth="1"/>
    <col min="781" max="781" width="2.54296875" style="81" customWidth="1"/>
    <col min="782" max="783" width="7.81640625" style="81" customWidth="1"/>
    <col min="784" max="784" width="2.81640625" style="81" customWidth="1"/>
    <col min="785" max="786" width="7.81640625" style="81" customWidth="1"/>
    <col min="787" max="787" width="2.54296875" style="81" customWidth="1"/>
    <col min="788" max="1024" width="9.1796875" style="81"/>
    <col min="1025" max="1025" width="36" style="81" customWidth="1"/>
    <col min="1026" max="1026" width="8" style="81" customWidth="1"/>
    <col min="1027" max="1027" width="8.1796875" style="81" customWidth="1"/>
    <col min="1028" max="1028" width="2.54296875" style="81" customWidth="1"/>
    <col min="1029" max="1029" width="7.54296875" style="81" customWidth="1"/>
    <col min="1030" max="1030" width="7.81640625" style="81" customWidth="1"/>
    <col min="1031" max="1031" width="2.54296875" style="81" customWidth="1"/>
    <col min="1032" max="1032" width="8.1796875" style="81" customWidth="1"/>
    <col min="1033" max="1033" width="8.453125" style="81" customWidth="1"/>
    <col min="1034" max="1034" width="2.54296875" style="81" customWidth="1"/>
    <col min="1035" max="1035" width="7.81640625" style="81" customWidth="1"/>
    <col min="1036" max="1036" width="7.54296875" style="81" customWidth="1"/>
    <col min="1037" max="1037" width="2.54296875" style="81" customWidth="1"/>
    <col min="1038" max="1039" width="7.81640625" style="81" customWidth="1"/>
    <col min="1040" max="1040" width="2.81640625" style="81" customWidth="1"/>
    <col min="1041" max="1042" width="7.81640625" style="81" customWidth="1"/>
    <col min="1043" max="1043" width="2.54296875" style="81" customWidth="1"/>
    <col min="1044" max="1280" width="9.1796875" style="81"/>
    <col min="1281" max="1281" width="36" style="81" customWidth="1"/>
    <col min="1282" max="1282" width="8" style="81" customWidth="1"/>
    <col min="1283" max="1283" width="8.1796875" style="81" customWidth="1"/>
    <col min="1284" max="1284" width="2.54296875" style="81" customWidth="1"/>
    <col min="1285" max="1285" width="7.54296875" style="81" customWidth="1"/>
    <col min="1286" max="1286" width="7.81640625" style="81" customWidth="1"/>
    <col min="1287" max="1287" width="2.54296875" style="81" customWidth="1"/>
    <col min="1288" max="1288" width="8.1796875" style="81" customWidth="1"/>
    <col min="1289" max="1289" width="8.453125" style="81" customWidth="1"/>
    <col min="1290" max="1290" width="2.54296875" style="81" customWidth="1"/>
    <col min="1291" max="1291" width="7.81640625" style="81" customWidth="1"/>
    <col min="1292" max="1292" width="7.54296875" style="81" customWidth="1"/>
    <col min="1293" max="1293" width="2.54296875" style="81" customWidth="1"/>
    <col min="1294" max="1295" width="7.81640625" style="81" customWidth="1"/>
    <col min="1296" max="1296" width="2.81640625" style="81" customWidth="1"/>
    <col min="1297" max="1298" width="7.81640625" style="81" customWidth="1"/>
    <col min="1299" max="1299" width="2.54296875" style="81" customWidth="1"/>
    <col min="1300" max="1536" width="9.1796875" style="81"/>
    <col min="1537" max="1537" width="36" style="81" customWidth="1"/>
    <col min="1538" max="1538" width="8" style="81" customWidth="1"/>
    <col min="1539" max="1539" width="8.1796875" style="81" customWidth="1"/>
    <col min="1540" max="1540" width="2.54296875" style="81" customWidth="1"/>
    <col min="1541" max="1541" width="7.54296875" style="81" customWidth="1"/>
    <col min="1542" max="1542" width="7.81640625" style="81" customWidth="1"/>
    <col min="1543" max="1543" width="2.54296875" style="81" customWidth="1"/>
    <col min="1544" max="1544" width="8.1796875" style="81" customWidth="1"/>
    <col min="1545" max="1545" width="8.453125" style="81" customWidth="1"/>
    <col min="1546" max="1546" width="2.54296875" style="81" customWidth="1"/>
    <col min="1547" max="1547" width="7.81640625" style="81" customWidth="1"/>
    <col min="1548" max="1548" width="7.54296875" style="81" customWidth="1"/>
    <col min="1549" max="1549" width="2.54296875" style="81" customWidth="1"/>
    <col min="1550" max="1551" width="7.81640625" style="81" customWidth="1"/>
    <col min="1552" max="1552" width="2.81640625" style="81" customWidth="1"/>
    <col min="1553" max="1554" width="7.81640625" style="81" customWidth="1"/>
    <col min="1555" max="1555" width="2.54296875" style="81" customWidth="1"/>
    <col min="1556" max="1792" width="9.1796875" style="81"/>
    <col min="1793" max="1793" width="36" style="81" customWidth="1"/>
    <col min="1794" max="1794" width="8" style="81" customWidth="1"/>
    <col min="1795" max="1795" width="8.1796875" style="81" customWidth="1"/>
    <col min="1796" max="1796" width="2.54296875" style="81" customWidth="1"/>
    <col min="1797" max="1797" width="7.54296875" style="81" customWidth="1"/>
    <col min="1798" max="1798" width="7.81640625" style="81" customWidth="1"/>
    <col min="1799" max="1799" width="2.54296875" style="81" customWidth="1"/>
    <col min="1800" max="1800" width="8.1796875" style="81" customWidth="1"/>
    <col min="1801" max="1801" width="8.453125" style="81" customWidth="1"/>
    <col min="1802" max="1802" width="2.54296875" style="81" customWidth="1"/>
    <col min="1803" max="1803" width="7.81640625" style="81" customWidth="1"/>
    <col min="1804" max="1804" width="7.54296875" style="81" customWidth="1"/>
    <col min="1805" max="1805" width="2.54296875" style="81" customWidth="1"/>
    <col min="1806" max="1807" width="7.81640625" style="81" customWidth="1"/>
    <col min="1808" max="1808" width="2.81640625" style="81" customWidth="1"/>
    <col min="1809" max="1810" width="7.81640625" style="81" customWidth="1"/>
    <col min="1811" max="1811" width="2.54296875" style="81" customWidth="1"/>
    <col min="1812" max="2048" width="9.1796875" style="81"/>
    <col min="2049" max="2049" width="36" style="81" customWidth="1"/>
    <col min="2050" max="2050" width="8" style="81" customWidth="1"/>
    <col min="2051" max="2051" width="8.1796875" style="81" customWidth="1"/>
    <col min="2052" max="2052" width="2.54296875" style="81" customWidth="1"/>
    <col min="2053" max="2053" width="7.54296875" style="81" customWidth="1"/>
    <col min="2054" max="2054" width="7.81640625" style="81" customWidth="1"/>
    <col min="2055" max="2055" width="2.54296875" style="81" customWidth="1"/>
    <col min="2056" max="2056" width="8.1796875" style="81" customWidth="1"/>
    <col min="2057" max="2057" width="8.453125" style="81" customWidth="1"/>
    <col min="2058" max="2058" width="2.54296875" style="81" customWidth="1"/>
    <col min="2059" max="2059" width="7.81640625" style="81" customWidth="1"/>
    <col min="2060" max="2060" width="7.54296875" style="81" customWidth="1"/>
    <col min="2061" max="2061" width="2.54296875" style="81" customWidth="1"/>
    <col min="2062" max="2063" width="7.81640625" style="81" customWidth="1"/>
    <col min="2064" max="2064" width="2.81640625" style="81" customWidth="1"/>
    <col min="2065" max="2066" width="7.81640625" style="81" customWidth="1"/>
    <col min="2067" max="2067" width="2.54296875" style="81" customWidth="1"/>
    <col min="2068" max="2304" width="9.1796875" style="81"/>
    <col min="2305" max="2305" width="36" style="81" customWidth="1"/>
    <col min="2306" max="2306" width="8" style="81" customWidth="1"/>
    <col min="2307" max="2307" width="8.1796875" style="81" customWidth="1"/>
    <col min="2308" max="2308" width="2.54296875" style="81" customWidth="1"/>
    <col min="2309" max="2309" width="7.54296875" style="81" customWidth="1"/>
    <col min="2310" max="2310" width="7.81640625" style="81" customWidth="1"/>
    <col min="2311" max="2311" width="2.54296875" style="81" customWidth="1"/>
    <col min="2312" max="2312" width="8.1796875" style="81" customWidth="1"/>
    <col min="2313" max="2313" width="8.453125" style="81" customWidth="1"/>
    <col min="2314" max="2314" width="2.54296875" style="81" customWidth="1"/>
    <col min="2315" max="2315" width="7.81640625" style="81" customWidth="1"/>
    <col min="2316" max="2316" width="7.54296875" style="81" customWidth="1"/>
    <col min="2317" max="2317" width="2.54296875" style="81" customWidth="1"/>
    <col min="2318" max="2319" width="7.81640625" style="81" customWidth="1"/>
    <col min="2320" max="2320" width="2.81640625" style="81" customWidth="1"/>
    <col min="2321" max="2322" width="7.81640625" style="81" customWidth="1"/>
    <col min="2323" max="2323" width="2.54296875" style="81" customWidth="1"/>
    <col min="2324" max="2560" width="9.1796875" style="81"/>
    <col min="2561" max="2561" width="36" style="81" customWidth="1"/>
    <col min="2562" max="2562" width="8" style="81" customWidth="1"/>
    <col min="2563" max="2563" width="8.1796875" style="81" customWidth="1"/>
    <col min="2564" max="2564" width="2.54296875" style="81" customWidth="1"/>
    <col min="2565" max="2565" width="7.54296875" style="81" customWidth="1"/>
    <col min="2566" max="2566" width="7.81640625" style="81" customWidth="1"/>
    <col min="2567" max="2567" width="2.54296875" style="81" customWidth="1"/>
    <col min="2568" max="2568" width="8.1796875" style="81" customWidth="1"/>
    <col min="2569" max="2569" width="8.453125" style="81" customWidth="1"/>
    <col min="2570" max="2570" width="2.54296875" style="81" customWidth="1"/>
    <col min="2571" max="2571" width="7.81640625" style="81" customWidth="1"/>
    <col min="2572" max="2572" width="7.54296875" style="81" customWidth="1"/>
    <col min="2573" max="2573" width="2.54296875" style="81" customWidth="1"/>
    <col min="2574" max="2575" width="7.81640625" style="81" customWidth="1"/>
    <col min="2576" max="2576" width="2.81640625" style="81" customWidth="1"/>
    <col min="2577" max="2578" width="7.81640625" style="81" customWidth="1"/>
    <col min="2579" max="2579" width="2.54296875" style="81" customWidth="1"/>
    <col min="2580" max="2816" width="9.1796875" style="81"/>
    <col min="2817" max="2817" width="36" style="81" customWidth="1"/>
    <col min="2818" max="2818" width="8" style="81" customWidth="1"/>
    <col min="2819" max="2819" width="8.1796875" style="81" customWidth="1"/>
    <col min="2820" max="2820" width="2.54296875" style="81" customWidth="1"/>
    <col min="2821" max="2821" width="7.54296875" style="81" customWidth="1"/>
    <col min="2822" max="2822" width="7.81640625" style="81" customWidth="1"/>
    <col min="2823" max="2823" width="2.54296875" style="81" customWidth="1"/>
    <col min="2824" max="2824" width="8.1796875" style="81" customWidth="1"/>
    <col min="2825" max="2825" width="8.453125" style="81" customWidth="1"/>
    <col min="2826" max="2826" width="2.54296875" style="81" customWidth="1"/>
    <col min="2827" max="2827" width="7.81640625" style="81" customWidth="1"/>
    <col min="2828" max="2828" width="7.54296875" style="81" customWidth="1"/>
    <col min="2829" max="2829" width="2.54296875" style="81" customWidth="1"/>
    <col min="2830" max="2831" width="7.81640625" style="81" customWidth="1"/>
    <col min="2832" max="2832" width="2.81640625" style="81" customWidth="1"/>
    <col min="2833" max="2834" width="7.81640625" style="81" customWidth="1"/>
    <col min="2835" max="2835" width="2.54296875" style="81" customWidth="1"/>
    <col min="2836" max="3072" width="9.1796875" style="81"/>
    <col min="3073" max="3073" width="36" style="81" customWidth="1"/>
    <col min="3074" max="3074" width="8" style="81" customWidth="1"/>
    <col min="3075" max="3075" width="8.1796875" style="81" customWidth="1"/>
    <col min="3076" max="3076" width="2.54296875" style="81" customWidth="1"/>
    <col min="3077" max="3077" width="7.54296875" style="81" customWidth="1"/>
    <col min="3078" max="3078" width="7.81640625" style="81" customWidth="1"/>
    <col min="3079" max="3079" width="2.54296875" style="81" customWidth="1"/>
    <col min="3080" max="3080" width="8.1796875" style="81" customWidth="1"/>
    <col min="3081" max="3081" width="8.453125" style="81" customWidth="1"/>
    <col min="3082" max="3082" width="2.54296875" style="81" customWidth="1"/>
    <col min="3083" max="3083" width="7.81640625" style="81" customWidth="1"/>
    <col min="3084" max="3084" width="7.54296875" style="81" customWidth="1"/>
    <col min="3085" max="3085" width="2.54296875" style="81" customWidth="1"/>
    <col min="3086" max="3087" width="7.81640625" style="81" customWidth="1"/>
    <col min="3088" max="3088" width="2.81640625" style="81" customWidth="1"/>
    <col min="3089" max="3090" width="7.81640625" style="81" customWidth="1"/>
    <col min="3091" max="3091" width="2.54296875" style="81" customWidth="1"/>
    <col min="3092" max="3328" width="9.1796875" style="81"/>
    <col min="3329" max="3329" width="36" style="81" customWidth="1"/>
    <col min="3330" max="3330" width="8" style="81" customWidth="1"/>
    <col min="3331" max="3331" width="8.1796875" style="81" customWidth="1"/>
    <col min="3332" max="3332" width="2.54296875" style="81" customWidth="1"/>
    <col min="3333" max="3333" width="7.54296875" style="81" customWidth="1"/>
    <col min="3334" max="3334" width="7.81640625" style="81" customWidth="1"/>
    <col min="3335" max="3335" width="2.54296875" style="81" customWidth="1"/>
    <col min="3336" max="3336" width="8.1796875" style="81" customWidth="1"/>
    <col min="3337" max="3337" width="8.453125" style="81" customWidth="1"/>
    <col min="3338" max="3338" width="2.54296875" style="81" customWidth="1"/>
    <col min="3339" max="3339" width="7.81640625" style="81" customWidth="1"/>
    <col min="3340" max="3340" width="7.54296875" style="81" customWidth="1"/>
    <col min="3341" max="3341" width="2.54296875" style="81" customWidth="1"/>
    <col min="3342" max="3343" width="7.81640625" style="81" customWidth="1"/>
    <col min="3344" max="3344" width="2.81640625" style="81" customWidth="1"/>
    <col min="3345" max="3346" width="7.81640625" style="81" customWidth="1"/>
    <col min="3347" max="3347" width="2.54296875" style="81" customWidth="1"/>
    <col min="3348" max="3584" width="9.1796875" style="81"/>
    <col min="3585" max="3585" width="36" style="81" customWidth="1"/>
    <col min="3586" max="3586" width="8" style="81" customWidth="1"/>
    <col min="3587" max="3587" width="8.1796875" style="81" customWidth="1"/>
    <col min="3588" max="3588" width="2.54296875" style="81" customWidth="1"/>
    <col min="3589" max="3589" width="7.54296875" style="81" customWidth="1"/>
    <col min="3590" max="3590" width="7.81640625" style="81" customWidth="1"/>
    <col min="3591" max="3591" width="2.54296875" style="81" customWidth="1"/>
    <col min="3592" max="3592" width="8.1796875" style="81" customWidth="1"/>
    <col min="3593" max="3593" width="8.453125" style="81" customWidth="1"/>
    <col min="3594" max="3594" width="2.54296875" style="81" customWidth="1"/>
    <col min="3595" max="3595" width="7.81640625" style="81" customWidth="1"/>
    <col min="3596" max="3596" width="7.54296875" style="81" customWidth="1"/>
    <col min="3597" max="3597" width="2.54296875" style="81" customWidth="1"/>
    <col min="3598" max="3599" width="7.81640625" style="81" customWidth="1"/>
    <col min="3600" max="3600" width="2.81640625" style="81" customWidth="1"/>
    <col min="3601" max="3602" width="7.81640625" style="81" customWidth="1"/>
    <col min="3603" max="3603" width="2.54296875" style="81" customWidth="1"/>
    <col min="3604" max="3840" width="9.1796875" style="81"/>
    <col min="3841" max="3841" width="36" style="81" customWidth="1"/>
    <col min="3842" max="3842" width="8" style="81" customWidth="1"/>
    <col min="3843" max="3843" width="8.1796875" style="81" customWidth="1"/>
    <col min="3844" max="3844" width="2.54296875" style="81" customWidth="1"/>
    <col min="3845" max="3845" width="7.54296875" style="81" customWidth="1"/>
    <col min="3846" max="3846" width="7.81640625" style="81" customWidth="1"/>
    <col min="3847" max="3847" width="2.54296875" style="81" customWidth="1"/>
    <col min="3848" max="3848" width="8.1796875" style="81" customWidth="1"/>
    <col min="3849" max="3849" width="8.453125" style="81" customWidth="1"/>
    <col min="3850" max="3850" width="2.54296875" style="81" customWidth="1"/>
    <col min="3851" max="3851" width="7.81640625" style="81" customWidth="1"/>
    <col min="3852" max="3852" width="7.54296875" style="81" customWidth="1"/>
    <col min="3853" max="3853" width="2.54296875" style="81" customWidth="1"/>
    <col min="3854" max="3855" width="7.81640625" style="81" customWidth="1"/>
    <col min="3856" max="3856" width="2.81640625" style="81" customWidth="1"/>
    <col min="3857" max="3858" width="7.81640625" style="81" customWidth="1"/>
    <col min="3859" max="3859" width="2.54296875" style="81" customWidth="1"/>
    <col min="3860" max="4096" width="9.1796875" style="81"/>
    <col min="4097" max="4097" width="36" style="81" customWidth="1"/>
    <col min="4098" max="4098" width="8" style="81" customWidth="1"/>
    <col min="4099" max="4099" width="8.1796875" style="81" customWidth="1"/>
    <col min="4100" max="4100" width="2.54296875" style="81" customWidth="1"/>
    <col min="4101" max="4101" width="7.54296875" style="81" customWidth="1"/>
    <col min="4102" max="4102" width="7.81640625" style="81" customWidth="1"/>
    <col min="4103" max="4103" width="2.54296875" style="81" customWidth="1"/>
    <col min="4104" max="4104" width="8.1796875" style="81" customWidth="1"/>
    <col min="4105" max="4105" width="8.453125" style="81" customWidth="1"/>
    <col min="4106" max="4106" width="2.54296875" style="81" customWidth="1"/>
    <col min="4107" max="4107" width="7.81640625" style="81" customWidth="1"/>
    <col min="4108" max="4108" width="7.54296875" style="81" customWidth="1"/>
    <col min="4109" max="4109" width="2.54296875" style="81" customWidth="1"/>
    <col min="4110" max="4111" width="7.81640625" style="81" customWidth="1"/>
    <col min="4112" max="4112" width="2.81640625" style="81" customWidth="1"/>
    <col min="4113" max="4114" width="7.81640625" style="81" customWidth="1"/>
    <col min="4115" max="4115" width="2.54296875" style="81" customWidth="1"/>
    <col min="4116" max="4352" width="9.1796875" style="81"/>
    <col min="4353" max="4353" width="36" style="81" customWidth="1"/>
    <col min="4354" max="4354" width="8" style="81" customWidth="1"/>
    <col min="4355" max="4355" width="8.1796875" style="81" customWidth="1"/>
    <col min="4356" max="4356" width="2.54296875" style="81" customWidth="1"/>
    <col min="4357" max="4357" width="7.54296875" style="81" customWidth="1"/>
    <col min="4358" max="4358" width="7.81640625" style="81" customWidth="1"/>
    <col min="4359" max="4359" width="2.54296875" style="81" customWidth="1"/>
    <col min="4360" max="4360" width="8.1796875" style="81" customWidth="1"/>
    <col min="4361" max="4361" width="8.453125" style="81" customWidth="1"/>
    <col min="4362" max="4362" width="2.54296875" style="81" customWidth="1"/>
    <col min="4363" max="4363" width="7.81640625" style="81" customWidth="1"/>
    <col min="4364" max="4364" width="7.54296875" style="81" customWidth="1"/>
    <col min="4365" max="4365" width="2.54296875" style="81" customWidth="1"/>
    <col min="4366" max="4367" width="7.81640625" style="81" customWidth="1"/>
    <col min="4368" max="4368" width="2.81640625" style="81" customWidth="1"/>
    <col min="4369" max="4370" width="7.81640625" style="81" customWidth="1"/>
    <col min="4371" max="4371" width="2.54296875" style="81" customWidth="1"/>
    <col min="4372" max="4608" width="9.1796875" style="81"/>
    <col min="4609" max="4609" width="36" style="81" customWidth="1"/>
    <col min="4610" max="4610" width="8" style="81" customWidth="1"/>
    <col min="4611" max="4611" width="8.1796875" style="81" customWidth="1"/>
    <col min="4612" max="4612" width="2.54296875" style="81" customWidth="1"/>
    <col min="4613" max="4613" width="7.54296875" style="81" customWidth="1"/>
    <col min="4614" max="4614" width="7.81640625" style="81" customWidth="1"/>
    <col min="4615" max="4615" width="2.54296875" style="81" customWidth="1"/>
    <col min="4616" max="4616" width="8.1796875" style="81" customWidth="1"/>
    <col min="4617" max="4617" width="8.453125" style="81" customWidth="1"/>
    <col min="4618" max="4618" width="2.54296875" style="81" customWidth="1"/>
    <col min="4619" max="4619" width="7.81640625" style="81" customWidth="1"/>
    <col min="4620" max="4620" width="7.54296875" style="81" customWidth="1"/>
    <col min="4621" max="4621" width="2.54296875" style="81" customWidth="1"/>
    <col min="4622" max="4623" width="7.81640625" style="81" customWidth="1"/>
    <col min="4624" max="4624" width="2.81640625" style="81" customWidth="1"/>
    <col min="4625" max="4626" width="7.81640625" style="81" customWidth="1"/>
    <col min="4627" max="4627" width="2.54296875" style="81" customWidth="1"/>
    <col min="4628" max="4864" width="9.1796875" style="81"/>
    <col min="4865" max="4865" width="36" style="81" customWidth="1"/>
    <col min="4866" max="4866" width="8" style="81" customWidth="1"/>
    <col min="4867" max="4867" width="8.1796875" style="81" customWidth="1"/>
    <col min="4868" max="4868" width="2.54296875" style="81" customWidth="1"/>
    <col min="4869" max="4869" width="7.54296875" style="81" customWidth="1"/>
    <col min="4870" max="4870" width="7.81640625" style="81" customWidth="1"/>
    <col min="4871" max="4871" width="2.54296875" style="81" customWidth="1"/>
    <col min="4872" max="4872" width="8.1796875" style="81" customWidth="1"/>
    <col min="4873" max="4873" width="8.453125" style="81" customWidth="1"/>
    <col min="4874" max="4874" width="2.54296875" style="81" customWidth="1"/>
    <col min="4875" max="4875" width="7.81640625" style="81" customWidth="1"/>
    <col min="4876" max="4876" width="7.54296875" style="81" customWidth="1"/>
    <col min="4877" max="4877" width="2.54296875" style="81" customWidth="1"/>
    <col min="4878" max="4879" width="7.81640625" style="81" customWidth="1"/>
    <col min="4880" max="4880" width="2.81640625" style="81" customWidth="1"/>
    <col min="4881" max="4882" width="7.81640625" style="81" customWidth="1"/>
    <col min="4883" max="4883" width="2.54296875" style="81" customWidth="1"/>
    <col min="4884" max="5120" width="9.1796875" style="81"/>
    <col min="5121" max="5121" width="36" style="81" customWidth="1"/>
    <col min="5122" max="5122" width="8" style="81" customWidth="1"/>
    <col min="5123" max="5123" width="8.1796875" style="81" customWidth="1"/>
    <col min="5124" max="5124" width="2.54296875" style="81" customWidth="1"/>
    <col min="5125" max="5125" width="7.54296875" style="81" customWidth="1"/>
    <col min="5126" max="5126" width="7.81640625" style="81" customWidth="1"/>
    <col min="5127" max="5127" width="2.54296875" style="81" customWidth="1"/>
    <col min="5128" max="5128" width="8.1796875" style="81" customWidth="1"/>
    <col min="5129" max="5129" width="8.453125" style="81" customWidth="1"/>
    <col min="5130" max="5130" width="2.54296875" style="81" customWidth="1"/>
    <col min="5131" max="5131" width="7.81640625" style="81" customWidth="1"/>
    <col min="5132" max="5132" width="7.54296875" style="81" customWidth="1"/>
    <col min="5133" max="5133" width="2.54296875" style="81" customWidth="1"/>
    <col min="5134" max="5135" width="7.81640625" style="81" customWidth="1"/>
    <col min="5136" max="5136" width="2.81640625" style="81" customWidth="1"/>
    <col min="5137" max="5138" width="7.81640625" style="81" customWidth="1"/>
    <col min="5139" max="5139" width="2.54296875" style="81" customWidth="1"/>
    <col min="5140" max="5376" width="9.1796875" style="81"/>
    <col min="5377" max="5377" width="36" style="81" customWidth="1"/>
    <col min="5378" max="5378" width="8" style="81" customWidth="1"/>
    <col min="5379" max="5379" width="8.1796875" style="81" customWidth="1"/>
    <col min="5380" max="5380" width="2.54296875" style="81" customWidth="1"/>
    <col min="5381" max="5381" width="7.54296875" style="81" customWidth="1"/>
    <col min="5382" max="5382" width="7.81640625" style="81" customWidth="1"/>
    <col min="5383" max="5383" width="2.54296875" style="81" customWidth="1"/>
    <col min="5384" max="5384" width="8.1796875" style="81" customWidth="1"/>
    <col min="5385" max="5385" width="8.453125" style="81" customWidth="1"/>
    <col min="5386" max="5386" width="2.54296875" style="81" customWidth="1"/>
    <col min="5387" max="5387" width="7.81640625" style="81" customWidth="1"/>
    <col min="5388" max="5388" width="7.54296875" style="81" customWidth="1"/>
    <col min="5389" max="5389" width="2.54296875" style="81" customWidth="1"/>
    <col min="5390" max="5391" width="7.81640625" style="81" customWidth="1"/>
    <col min="5392" max="5392" width="2.81640625" style="81" customWidth="1"/>
    <col min="5393" max="5394" width="7.81640625" style="81" customWidth="1"/>
    <col min="5395" max="5395" width="2.54296875" style="81" customWidth="1"/>
    <col min="5396" max="5632" width="9.1796875" style="81"/>
    <col min="5633" max="5633" width="36" style="81" customWidth="1"/>
    <col min="5634" max="5634" width="8" style="81" customWidth="1"/>
    <col min="5635" max="5635" width="8.1796875" style="81" customWidth="1"/>
    <col min="5636" max="5636" width="2.54296875" style="81" customWidth="1"/>
    <col min="5637" max="5637" width="7.54296875" style="81" customWidth="1"/>
    <col min="5638" max="5638" width="7.81640625" style="81" customWidth="1"/>
    <col min="5639" max="5639" width="2.54296875" style="81" customWidth="1"/>
    <col min="5640" max="5640" width="8.1796875" style="81" customWidth="1"/>
    <col min="5641" max="5641" width="8.453125" style="81" customWidth="1"/>
    <col min="5642" max="5642" width="2.54296875" style="81" customWidth="1"/>
    <col min="5643" max="5643" width="7.81640625" style="81" customWidth="1"/>
    <col min="5644" max="5644" width="7.54296875" style="81" customWidth="1"/>
    <col min="5645" max="5645" width="2.54296875" style="81" customWidth="1"/>
    <col min="5646" max="5647" width="7.81640625" style="81" customWidth="1"/>
    <col min="5648" max="5648" width="2.81640625" style="81" customWidth="1"/>
    <col min="5649" max="5650" width="7.81640625" style="81" customWidth="1"/>
    <col min="5651" max="5651" width="2.54296875" style="81" customWidth="1"/>
    <col min="5652" max="5888" width="9.1796875" style="81"/>
    <col min="5889" max="5889" width="36" style="81" customWidth="1"/>
    <col min="5890" max="5890" width="8" style="81" customWidth="1"/>
    <col min="5891" max="5891" width="8.1796875" style="81" customWidth="1"/>
    <col min="5892" max="5892" width="2.54296875" style="81" customWidth="1"/>
    <col min="5893" max="5893" width="7.54296875" style="81" customWidth="1"/>
    <col min="5894" max="5894" width="7.81640625" style="81" customWidth="1"/>
    <col min="5895" max="5895" width="2.54296875" style="81" customWidth="1"/>
    <col min="5896" max="5896" width="8.1796875" style="81" customWidth="1"/>
    <col min="5897" max="5897" width="8.453125" style="81" customWidth="1"/>
    <col min="5898" max="5898" width="2.54296875" style="81" customWidth="1"/>
    <col min="5899" max="5899" width="7.81640625" style="81" customWidth="1"/>
    <col min="5900" max="5900" width="7.54296875" style="81" customWidth="1"/>
    <col min="5901" max="5901" width="2.54296875" style="81" customWidth="1"/>
    <col min="5902" max="5903" width="7.81640625" style="81" customWidth="1"/>
    <col min="5904" max="5904" width="2.81640625" style="81" customWidth="1"/>
    <col min="5905" max="5906" width="7.81640625" style="81" customWidth="1"/>
    <col min="5907" max="5907" width="2.54296875" style="81" customWidth="1"/>
    <col min="5908" max="6144" width="9.1796875" style="81"/>
    <col min="6145" max="6145" width="36" style="81" customWidth="1"/>
    <col min="6146" max="6146" width="8" style="81" customWidth="1"/>
    <col min="6147" max="6147" width="8.1796875" style="81" customWidth="1"/>
    <col min="6148" max="6148" width="2.54296875" style="81" customWidth="1"/>
    <col min="6149" max="6149" width="7.54296875" style="81" customWidth="1"/>
    <col min="6150" max="6150" width="7.81640625" style="81" customWidth="1"/>
    <col min="6151" max="6151" width="2.54296875" style="81" customWidth="1"/>
    <col min="6152" max="6152" width="8.1796875" style="81" customWidth="1"/>
    <col min="6153" max="6153" width="8.453125" style="81" customWidth="1"/>
    <col min="6154" max="6154" width="2.54296875" style="81" customWidth="1"/>
    <col min="6155" max="6155" width="7.81640625" style="81" customWidth="1"/>
    <col min="6156" max="6156" width="7.54296875" style="81" customWidth="1"/>
    <col min="6157" max="6157" width="2.54296875" style="81" customWidth="1"/>
    <col min="6158" max="6159" width="7.81640625" style="81" customWidth="1"/>
    <col min="6160" max="6160" width="2.81640625" style="81" customWidth="1"/>
    <col min="6161" max="6162" width="7.81640625" style="81" customWidth="1"/>
    <col min="6163" max="6163" width="2.54296875" style="81" customWidth="1"/>
    <col min="6164" max="6400" width="9.1796875" style="81"/>
    <col min="6401" max="6401" width="36" style="81" customWidth="1"/>
    <col min="6402" max="6402" width="8" style="81" customWidth="1"/>
    <col min="6403" max="6403" width="8.1796875" style="81" customWidth="1"/>
    <col min="6404" max="6404" width="2.54296875" style="81" customWidth="1"/>
    <col min="6405" max="6405" width="7.54296875" style="81" customWidth="1"/>
    <col min="6406" max="6406" width="7.81640625" style="81" customWidth="1"/>
    <col min="6407" max="6407" width="2.54296875" style="81" customWidth="1"/>
    <col min="6408" max="6408" width="8.1796875" style="81" customWidth="1"/>
    <col min="6409" max="6409" width="8.453125" style="81" customWidth="1"/>
    <col min="6410" max="6410" width="2.54296875" style="81" customWidth="1"/>
    <col min="6411" max="6411" width="7.81640625" style="81" customWidth="1"/>
    <col min="6412" max="6412" width="7.54296875" style="81" customWidth="1"/>
    <col min="6413" max="6413" width="2.54296875" style="81" customWidth="1"/>
    <col min="6414" max="6415" width="7.81640625" style="81" customWidth="1"/>
    <col min="6416" max="6416" width="2.81640625" style="81" customWidth="1"/>
    <col min="6417" max="6418" width="7.81640625" style="81" customWidth="1"/>
    <col min="6419" max="6419" width="2.54296875" style="81" customWidth="1"/>
    <col min="6420" max="6656" width="9.1796875" style="81"/>
    <col min="6657" max="6657" width="36" style="81" customWidth="1"/>
    <col min="6658" max="6658" width="8" style="81" customWidth="1"/>
    <col min="6659" max="6659" width="8.1796875" style="81" customWidth="1"/>
    <col min="6660" max="6660" width="2.54296875" style="81" customWidth="1"/>
    <col min="6661" max="6661" width="7.54296875" style="81" customWidth="1"/>
    <col min="6662" max="6662" width="7.81640625" style="81" customWidth="1"/>
    <col min="6663" max="6663" width="2.54296875" style="81" customWidth="1"/>
    <col min="6664" max="6664" width="8.1796875" style="81" customWidth="1"/>
    <col min="6665" max="6665" width="8.453125" style="81" customWidth="1"/>
    <col min="6666" max="6666" width="2.54296875" style="81" customWidth="1"/>
    <col min="6667" max="6667" width="7.81640625" style="81" customWidth="1"/>
    <col min="6668" max="6668" width="7.54296875" style="81" customWidth="1"/>
    <col min="6669" max="6669" width="2.54296875" style="81" customWidth="1"/>
    <col min="6670" max="6671" width="7.81640625" style="81" customWidth="1"/>
    <col min="6672" max="6672" width="2.81640625" style="81" customWidth="1"/>
    <col min="6673" max="6674" width="7.81640625" style="81" customWidth="1"/>
    <col min="6675" max="6675" width="2.54296875" style="81" customWidth="1"/>
    <col min="6676" max="6912" width="9.1796875" style="81"/>
    <col min="6913" max="6913" width="36" style="81" customWidth="1"/>
    <col min="6914" max="6914" width="8" style="81" customWidth="1"/>
    <col min="6915" max="6915" width="8.1796875" style="81" customWidth="1"/>
    <col min="6916" max="6916" width="2.54296875" style="81" customWidth="1"/>
    <col min="6917" max="6917" width="7.54296875" style="81" customWidth="1"/>
    <col min="6918" max="6918" width="7.81640625" style="81" customWidth="1"/>
    <col min="6919" max="6919" width="2.54296875" style="81" customWidth="1"/>
    <col min="6920" max="6920" width="8.1796875" style="81" customWidth="1"/>
    <col min="6921" max="6921" width="8.453125" style="81" customWidth="1"/>
    <col min="6922" max="6922" width="2.54296875" style="81" customWidth="1"/>
    <col min="6923" max="6923" width="7.81640625" style="81" customWidth="1"/>
    <col min="6924" max="6924" width="7.54296875" style="81" customWidth="1"/>
    <col min="6925" max="6925" width="2.54296875" style="81" customWidth="1"/>
    <col min="6926" max="6927" width="7.81640625" style="81" customWidth="1"/>
    <col min="6928" max="6928" width="2.81640625" style="81" customWidth="1"/>
    <col min="6929" max="6930" width="7.81640625" style="81" customWidth="1"/>
    <col min="6931" max="6931" width="2.54296875" style="81" customWidth="1"/>
    <col min="6932" max="7168" width="9.1796875" style="81"/>
    <col min="7169" max="7169" width="36" style="81" customWidth="1"/>
    <col min="7170" max="7170" width="8" style="81" customWidth="1"/>
    <col min="7171" max="7171" width="8.1796875" style="81" customWidth="1"/>
    <col min="7172" max="7172" width="2.54296875" style="81" customWidth="1"/>
    <col min="7173" max="7173" width="7.54296875" style="81" customWidth="1"/>
    <col min="7174" max="7174" width="7.81640625" style="81" customWidth="1"/>
    <col min="7175" max="7175" width="2.54296875" style="81" customWidth="1"/>
    <col min="7176" max="7176" width="8.1796875" style="81" customWidth="1"/>
    <col min="7177" max="7177" width="8.453125" style="81" customWidth="1"/>
    <col min="7178" max="7178" width="2.54296875" style="81" customWidth="1"/>
    <col min="7179" max="7179" width="7.81640625" style="81" customWidth="1"/>
    <col min="7180" max="7180" width="7.54296875" style="81" customWidth="1"/>
    <col min="7181" max="7181" width="2.54296875" style="81" customWidth="1"/>
    <col min="7182" max="7183" width="7.81640625" style="81" customWidth="1"/>
    <col min="7184" max="7184" width="2.81640625" style="81" customWidth="1"/>
    <col min="7185" max="7186" width="7.81640625" style="81" customWidth="1"/>
    <col min="7187" max="7187" width="2.54296875" style="81" customWidth="1"/>
    <col min="7188" max="7424" width="9.1796875" style="81"/>
    <col min="7425" max="7425" width="36" style="81" customWidth="1"/>
    <col min="7426" max="7426" width="8" style="81" customWidth="1"/>
    <col min="7427" max="7427" width="8.1796875" style="81" customWidth="1"/>
    <col min="7428" max="7428" width="2.54296875" style="81" customWidth="1"/>
    <col min="7429" max="7429" width="7.54296875" style="81" customWidth="1"/>
    <col min="7430" max="7430" width="7.81640625" style="81" customWidth="1"/>
    <col min="7431" max="7431" width="2.54296875" style="81" customWidth="1"/>
    <col min="7432" max="7432" width="8.1796875" style="81" customWidth="1"/>
    <col min="7433" max="7433" width="8.453125" style="81" customWidth="1"/>
    <col min="7434" max="7434" width="2.54296875" style="81" customWidth="1"/>
    <col min="7435" max="7435" width="7.81640625" style="81" customWidth="1"/>
    <col min="7436" max="7436" width="7.54296875" style="81" customWidth="1"/>
    <col min="7437" max="7437" width="2.54296875" style="81" customWidth="1"/>
    <col min="7438" max="7439" width="7.81640625" style="81" customWidth="1"/>
    <col min="7440" max="7440" width="2.81640625" style="81" customWidth="1"/>
    <col min="7441" max="7442" width="7.81640625" style="81" customWidth="1"/>
    <col min="7443" max="7443" width="2.54296875" style="81" customWidth="1"/>
    <col min="7444" max="7680" width="9.1796875" style="81"/>
    <col min="7681" max="7681" width="36" style="81" customWidth="1"/>
    <col min="7682" max="7682" width="8" style="81" customWidth="1"/>
    <col min="7683" max="7683" width="8.1796875" style="81" customWidth="1"/>
    <col min="7684" max="7684" width="2.54296875" style="81" customWidth="1"/>
    <col min="7685" max="7685" width="7.54296875" style="81" customWidth="1"/>
    <col min="7686" max="7686" width="7.81640625" style="81" customWidth="1"/>
    <col min="7687" max="7687" width="2.54296875" style="81" customWidth="1"/>
    <col min="7688" max="7688" width="8.1796875" style="81" customWidth="1"/>
    <col min="7689" max="7689" width="8.453125" style="81" customWidth="1"/>
    <col min="7690" max="7690" width="2.54296875" style="81" customWidth="1"/>
    <col min="7691" max="7691" width="7.81640625" style="81" customWidth="1"/>
    <col min="7692" max="7692" width="7.54296875" style="81" customWidth="1"/>
    <col min="7693" max="7693" width="2.54296875" style="81" customWidth="1"/>
    <col min="7694" max="7695" width="7.81640625" style="81" customWidth="1"/>
    <col min="7696" max="7696" width="2.81640625" style="81" customWidth="1"/>
    <col min="7697" max="7698" width="7.81640625" style="81" customWidth="1"/>
    <col min="7699" max="7699" width="2.54296875" style="81" customWidth="1"/>
    <col min="7700" max="7936" width="9.1796875" style="81"/>
    <col min="7937" max="7937" width="36" style="81" customWidth="1"/>
    <col min="7938" max="7938" width="8" style="81" customWidth="1"/>
    <col min="7939" max="7939" width="8.1796875" style="81" customWidth="1"/>
    <col min="7940" max="7940" width="2.54296875" style="81" customWidth="1"/>
    <col min="7941" max="7941" width="7.54296875" style="81" customWidth="1"/>
    <col min="7942" max="7942" width="7.81640625" style="81" customWidth="1"/>
    <col min="7943" max="7943" width="2.54296875" style="81" customWidth="1"/>
    <col min="7944" max="7944" width="8.1796875" style="81" customWidth="1"/>
    <col min="7945" max="7945" width="8.453125" style="81" customWidth="1"/>
    <col min="7946" max="7946" width="2.54296875" style="81" customWidth="1"/>
    <col min="7947" max="7947" width="7.81640625" style="81" customWidth="1"/>
    <col min="7948" max="7948" width="7.54296875" style="81" customWidth="1"/>
    <col min="7949" max="7949" width="2.54296875" style="81" customWidth="1"/>
    <col min="7950" max="7951" width="7.81640625" style="81" customWidth="1"/>
    <col min="7952" max="7952" width="2.81640625" style="81" customWidth="1"/>
    <col min="7953" max="7954" width="7.81640625" style="81" customWidth="1"/>
    <col min="7955" max="7955" width="2.54296875" style="81" customWidth="1"/>
    <col min="7956" max="8192" width="9.1796875" style="81"/>
    <col min="8193" max="8193" width="36" style="81" customWidth="1"/>
    <col min="8194" max="8194" width="8" style="81" customWidth="1"/>
    <col min="8195" max="8195" width="8.1796875" style="81" customWidth="1"/>
    <col min="8196" max="8196" width="2.54296875" style="81" customWidth="1"/>
    <col min="8197" max="8197" width="7.54296875" style="81" customWidth="1"/>
    <col min="8198" max="8198" width="7.81640625" style="81" customWidth="1"/>
    <col min="8199" max="8199" width="2.54296875" style="81" customWidth="1"/>
    <col min="8200" max="8200" width="8.1796875" style="81" customWidth="1"/>
    <col min="8201" max="8201" width="8.453125" style="81" customWidth="1"/>
    <col min="8202" max="8202" width="2.54296875" style="81" customWidth="1"/>
    <col min="8203" max="8203" width="7.81640625" style="81" customWidth="1"/>
    <col min="8204" max="8204" width="7.54296875" style="81" customWidth="1"/>
    <col min="8205" max="8205" width="2.54296875" style="81" customWidth="1"/>
    <col min="8206" max="8207" width="7.81640625" style="81" customWidth="1"/>
    <col min="8208" max="8208" width="2.81640625" style="81" customWidth="1"/>
    <col min="8209" max="8210" width="7.81640625" style="81" customWidth="1"/>
    <col min="8211" max="8211" width="2.54296875" style="81" customWidth="1"/>
    <col min="8212" max="8448" width="9.1796875" style="81"/>
    <col min="8449" max="8449" width="36" style="81" customWidth="1"/>
    <col min="8450" max="8450" width="8" style="81" customWidth="1"/>
    <col min="8451" max="8451" width="8.1796875" style="81" customWidth="1"/>
    <col min="8452" max="8452" width="2.54296875" style="81" customWidth="1"/>
    <col min="8453" max="8453" width="7.54296875" style="81" customWidth="1"/>
    <col min="8454" max="8454" width="7.81640625" style="81" customWidth="1"/>
    <col min="8455" max="8455" width="2.54296875" style="81" customWidth="1"/>
    <col min="8456" max="8456" width="8.1796875" style="81" customWidth="1"/>
    <col min="8457" max="8457" width="8.453125" style="81" customWidth="1"/>
    <col min="8458" max="8458" width="2.54296875" style="81" customWidth="1"/>
    <col min="8459" max="8459" width="7.81640625" style="81" customWidth="1"/>
    <col min="8460" max="8460" width="7.54296875" style="81" customWidth="1"/>
    <col min="8461" max="8461" width="2.54296875" style="81" customWidth="1"/>
    <col min="8462" max="8463" width="7.81640625" style="81" customWidth="1"/>
    <col min="8464" max="8464" width="2.81640625" style="81" customWidth="1"/>
    <col min="8465" max="8466" width="7.81640625" style="81" customWidth="1"/>
    <col min="8467" max="8467" width="2.54296875" style="81" customWidth="1"/>
    <col min="8468" max="8704" width="9.1796875" style="81"/>
    <col min="8705" max="8705" width="36" style="81" customWidth="1"/>
    <col min="8706" max="8706" width="8" style="81" customWidth="1"/>
    <col min="8707" max="8707" width="8.1796875" style="81" customWidth="1"/>
    <col min="8708" max="8708" width="2.54296875" style="81" customWidth="1"/>
    <col min="8709" max="8709" width="7.54296875" style="81" customWidth="1"/>
    <col min="8710" max="8710" width="7.81640625" style="81" customWidth="1"/>
    <col min="8711" max="8711" width="2.54296875" style="81" customWidth="1"/>
    <col min="8712" max="8712" width="8.1796875" style="81" customWidth="1"/>
    <col min="8713" max="8713" width="8.453125" style="81" customWidth="1"/>
    <col min="8714" max="8714" width="2.54296875" style="81" customWidth="1"/>
    <col min="8715" max="8715" width="7.81640625" style="81" customWidth="1"/>
    <col min="8716" max="8716" width="7.54296875" style="81" customWidth="1"/>
    <col min="8717" max="8717" width="2.54296875" style="81" customWidth="1"/>
    <col min="8718" max="8719" width="7.81640625" style="81" customWidth="1"/>
    <col min="8720" max="8720" width="2.81640625" style="81" customWidth="1"/>
    <col min="8721" max="8722" width="7.81640625" style="81" customWidth="1"/>
    <col min="8723" max="8723" width="2.54296875" style="81" customWidth="1"/>
    <col min="8724" max="8960" width="9.1796875" style="81"/>
    <col min="8961" max="8961" width="36" style="81" customWidth="1"/>
    <col min="8962" max="8962" width="8" style="81" customWidth="1"/>
    <col min="8963" max="8963" width="8.1796875" style="81" customWidth="1"/>
    <col min="8964" max="8964" width="2.54296875" style="81" customWidth="1"/>
    <col min="8965" max="8965" width="7.54296875" style="81" customWidth="1"/>
    <col min="8966" max="8966" width="7.81640625" style="81" customWidth="1"/>
    <col min="8967" max="8967" width="2.54296875" style="81" customWidth="1"/>
    <col min="8968" max="8968" width="8.1796875" style="81" customWidth="1"/>
    <col min="8969" max="8969" width="8.453125" style="81" customWidth="1"/>
    <col min="8970" max="8970" width="2.54296875" style="81" customWidth="1"/>
    <col min="8971" max="8971" width="7.81640625" style="81" customWidth="1"/>
    <col min="8972" max="8972" width="7.54296875" style="81" customWidth="1"/>
    <col min="8973" max="8973" width="2.54296875" style="81" customWidth="1"/>
    <col min="8974" max="8975" width="7.81640625" style="81" customWidth="1"/>
    <col min="8976" max="8976" width="2.81640625" style="81" customWidth="1"/>
    <col min="8977" max="8978" width="7.81640625" style="81" customWidth="1"/>
    <col min="8979" max="8979" width="2.54296875" style="81" customWidth="1"/>
    <col min="8980" max="9216" width="9.1796875" style="81"/>
    <col min="9217" max="9217" width="36" style="81" customWidth="1"/>
    <col min="9218" max="9218" width="8" style="81" customWidth="1"/>
    <col min="9219" max="9219" width="8.1796875" style="81" customWidth="1"/>
    <col min="9220" max="9220" width="2.54296875" style="81" customWidth="1"/>
    <col min="9221" max="9221" width="7.54296875" style="81" customWidth="1"/>
    <col min="9222" max="9222" width="7.81640625" style="81" customWidth="1"/>
    <col min="9223" max="9223" width="2.54296875" style="81" customWidth="1"/>
    <col min="9224" max="9224" width="8.1796875" style="81" customWidth="1"/>
    <col min="9225" max="9225" width="8.453125" style="81" customWidth="1"/>
    <col min="9226" max="9226" width="2.54296875" style="81" customWidth="1"/>
    <col min="9227" max="9227" width="7.81640625" style="81" customWidth="1"/>
    <col min="9228" max="9228" width="7.54296875" style="81" customWidth="1"/>
    <col min="9229" max="9229" width="2.54296875" style="81" customWidth="1"/>
    <col min="9230" max="9231" width="7.81640625" style="81" customWidth="1"/>
    <col min="9232" max="9232" width="2.81640625" style="81" customWidth="1"/>
    <col min="9233" max="9234" width="7.81640625" style="81" customWidth="1"/>
    <col min="9235" max="9235" width="2.54296875" style="81" customWidth="1"/>
    <col min="9236" max="9472" width="9.1796875" style="81"/>
    <col min="9473" max="9473" width="36" style="81" customWidth="1"/>
    <col min="9474" max="9474" width="8" style="81" customWidth="1"/>
    <col min="9475" max="9475" width="8.1796875" style="81" customWidth="1"/>
    <col min="9476" max="9476" width="2.54296875" style="81" customWidth="1"/>
    <col min="9477" max="9477" width="7.54296875" style="81" customWidth="1"/>
    <col min="9478" max="9478" width="7.81640625" style="81" customWidth="1"/>
    <col min="9479" max="9479" width="2.54296875" style="81" customWidth="1"/>
    <col min="9480" max="9480" width="8.1796875" style="81" customWidth="1"/>
    <col min="9481" max="9481" width="8.453125" style="81" customWidth="1"/>
    <col min="9482" max="9482" width="2.54296875" style="81" customWidth="1"/>
    <col min="9483" max="9483" width="7.81640625" style="81" customWidth="1"/>
    <col min="9484" max="9484" width="7.54296875" style="81" customWidth="1"/>
    <col min="9485" max="9485" width="2.54296875" style="81" customWidth="1"/>
    <col min="9486" max="9487" width="7.81640625" style="81" customWidth="1"/>
    <col min="9488" max="9488" width="2.81640625" style="81" customWidth="1"/>
    <col min="9489" max="9490" width="7.81640625" style="81" customWidth="1"/>
    <col min="9491" max="9491" width="2.54296875" style="81" customWidth="1"/>
    <col min="9492" max="9728" width="9.1796875" style="81"/>
    <col min="9729" max="9729" width="36" style="81" customWidth="1"/>
    <col min="9730" max="9730" width="8" style="81" customWidth="1"/>
    <col min="9731" max="9731" width="8.1796875" style="81" customWidth="1"/>
    <col min="9732" max="9732" width="2.54296875" style="81" customWidth="1"/>
    <col min="9733" max="9733" width="7.54296875" style="81" customWidth="1"/>
    <col min="9734" max="9734" width="7.81640625" style="81" customWidth="1"/>
    <col min="9735" max="9735" width="2.54296875" style="81" customWidth="1"/>
    <col min="9736" max="9736" width="8.1796875" style="81" customWidth="1"/>
    <col min="9737" max="9737" width="8.453125" style="81" customWidth="1"/>
    <col min="9738" max="9738" width="2.54296875" style="81" customWidth="1"/>
    <col min="9739" max="9739" width="7.81640625" style="81" customWidth="1"/>
    <col min="9740" max="9740" width="7.54296875" style="81" customWidth="1"/>
    <col min="9741" max="9741" width="2.54296875" style="81" customWidth="1"/>
    <col min="9742" max="9743" width="7.81640625" style="81" customWidth="1"/>
    <col min="9744" max="9744" width="2.81640625" style="81" customWidth="1"/>
    <col min="9745" max="9746" width="7.81640625" style="81" customWidth="1"/>
    <col min="9747" max="9747" width="2.54296875" style="81" customWidth="1"/>
    <col min="9748" max="9984" width="9.1796875" style="81"/>
    <col min="9985" max="9985" width="36" style="81" customWidth="1"/>
    <col min="9986" max="9986" width="8" style="81" customWidth="1"/>
    <col min="9987" max="9987" width="8.1796875" style="81" customWidth="1"/>
    <col min="9988" max="9988" width="2.54296875" style="81" customWidth="1"/>
    <col min="9989" max="9989" width="7.54296875" style="81" customWidth="1"/>
    <col min="9990" max="9990" width="7.81640625" style="81" customWidth="1"/>
    <col min="9991" max="9991" width="2.54296875" style="81" customWidth="1"/>
    <col min="9992" max="9992" width="8.1796875" style="81" customWidth="1"/>
    <col min="9993" max="9993" width="8.453125" style="81" customWidth="1"/>
    <col min="9994" max="9994" width="2.54296875" style="81" customWidth="1"/>
    <col min="9995" max="9995" width="7.81640625" style="81" customWidth="1"/>
    <col min="9996" max="9996" width="7.54296875" style="81" customWidth="1"/>
    <col min="9997" max="9997" width="2.54296875" style="81" customWidth="1"/>
    <col min="9998" max="9999" width="7.81640625" style="81" customWidth="1"/>
    <col min="10000" max="10000" width="2.81640625" style="81" customWidth="1"/>
    <col min="10001" max="10002" width="7.81640625" style="81" customWidth="1"/>
    <col min="10003" max="10003" width="2.54296875" style="81" customWidth="1"/>
    <col min="10004" max="10240" width="9.1796875" style="81"/>
    <col min="10241" max="10241" width="36" style="81" customWidth="1"/>
    <col min="10242" max="10242" width="8" style="81" customWidth="1"/>
    <col min="10243" max="10243" width="8.1796875" style="81" customWidth="1"/>
    <col min="10244" max="10244" width="2.54296875" style="81" customWidth="1"/>
    <col min="10245" max="10245" width="7.54296875" style="81" customWidth="1"/>
    <col min="10246" max="10246" width="7.81640625" style="81" customWidth="1"/>
    <col min="10247" max="10247" width="2.54296875" style="81" customWidth="1"/>
    <col min="10248" max="10248" width="8.1796875" style="81" customWidth="1"/>
    <col min="10249" max="10249" width="8.453125" style="81" customWidth="1"/>
    <col min="10250" max="10250" width="2.54296875" style="81" customWidth="1"/>
    <col min="10251" max="10251" width="7.81640625" style="81" customWidth="1"/>
    <col min="10252" max="10252" width="7.54296875" style="81" customWidth="1"/>
    <col min="10253" max="10253" width="2.54296875" style="81" customWidth="1"/>
    <col min="10254" max="10255" width="7.81640625" style="81" customWidth="1"/>
    <col min="10256" max="10256" width="2.81640625" style="81" customWidth="1"/>
    <col min="10257" max="10258" width="7.81640625" style="81" customWidth="1"/>
    <col min="10259" max="10259" width="2.54296875" style="81" customWidth="1"/>
    <col min="10260" max="10496" width="9.1796875" style="81"/>
    <col min="10497" max="10497" width="36" style="81" customWidth="1"/>
    <col min="10498" max="10498" width="8" style="81" customWidth="1"/>
    <col min="10499" max="10499" width="8.1796875" style="81" customWidth="1"/>
    <col min="10500" max="10500" width="2.54296875" style="81" customWidth="1"/>
    <col min="10501" max="10501" width="7.54296875" style="81" customWidth="1"/>
    <col min="10502" max="10502" width="7.81640625" style="81" customWidth="1"/>
    <col min="10503" max="10503" width="2.54296875" style="81" customWidth="1"/>
    <col min="10504" max="10504" width="8.1796875" style="81" customWidth="1"/>
    <col min="10505" max="10505" width="8.453125" style="81" customWidth="1"/>
    <col min="10506" max="10506" width="2.54296875" style="81" customWidth="1"/>
    <col min="10507" max="10507" width="7.81640625" style="81" customWidth="1"/>
    <col min="10508" max="10508" width="7.54296875" style="81" customWidth="1"/>
    <col min="10509" max="10509" width="2.54296875" style="81" customWidth="1"/>
    <col min="10510" max="10511" width="7.81640625" style="81" customWidth="1"/>
    <col min="10512" max="10512" width="2.81640625" style="81" customWidth="1"/>
    <col min="10513" max="10514" width="7.81640625" style="81" customWidth="1"/>
    <col min="10515" max="10515" width="2.54296875" style="81" customWidth="1"/>
    <col min="10516" max="10752" width="9.1796875" style="81"/>
    <col min="10753" max="10753" width="36" style="81" customWidth="1"/>
    <col min="10754" max="10754" width="8" style="81" customWidth="1"/>
    <col min="10755" max="10755" width="8.1796875" style="81" customWidth="1"/>
    <col min="10756" max="10756" width="2.54296875" style="81" customWidth="1"/>
    <col min="10757" max="10757" width="7.54296875" style="81" customWidth="1"/>
    <col min="10758" max="10758" width="7.81640625" style="81" customWidth="1"/>
    <col min="10759" max="10759" width="2.54296875" style="81" customWidth="1"/>
    <col min="10760" max="10760" width="8.1796875" style="81" customWidth="1"/>
    <col min="10761" max="10761" width="8.453125" style="81" customWidth="1"/>
    <col min="10762" max="10762" width="2.54296875" style="81" customWidth="1"/>
    <col min="10763" max="10763" width="7.81640625" style="81" customWidth="1"/>
    <col min="10764" max="10764" width="7.54296875" style="81" customWidth="1"/>
    <col min="10765" max="10765" width="2.54296875" style="81" customWidth="1"/>
    <col min="10766" max="10767" width="7.81640625" style="81" customWidth="1"/>
    <col min="10768" max="10768" width="2.81640625" style="81" customWidth="1"/>
    <col min="10769" max="10770" width="7.81640625" style="81" customWidth="1"/>
    <col min="10771" max="10771" width="2.54296875" style="81" customWidth="1"/>
    <col min="10772" max="11008" width="9.1796875" style="81"/>
    <col min="11009" max="11009" width="36" style="81" customWidth="1"/>
    <col min="11010" max="11010" width="8" style="81" customWidth="1"/>
    <col min="11011" max="11011" width="8.1796875" style="81" customWidth="1"/>
    <col min="11012" max="11012" width="2.54296875" style="81" customWidth="1"/>
    <col min="11013" max="11013" width="7.54296875" style="81" customWidth="1"/>
    <col min="11014" max="11014" width="7.81640625" style="81" customWidth="1"/>
    <col min="11015" max="11015" width="2.54296875" style="81" customWidth="1"/>
    <col min="11016" max="11016" width="8.1796875" style="81" customWidth="1"/>
    <col min="11017" max="11017" width="8.453125" style="81" customWidth="1"/>
    <col min="11018" max="11018" width="2.54296875" style="81" customWidth="1"/>
    <col min="11019" max="11019" width="7.81640625" style="81" customWidth="1"/>
    <col min="11020" max="11020" width="7.54296875" style="81" customWidth="1"/>
    <col min="11021" max="11021" width="2.54296875" style="81" customWidth="1"/>
    <col min="11022" max="11023" width="7.81640625" style="81" customWidth="1"/>
    <col min="11024" max="11024" width="2.81640625" style="81" customWidth="1"/>
    <col min="11025" max="11026" width="7.81640625" style="81" customWidth="1"/>
    <col min="11027" max="11027" width="2.54296875" style="81" customWidth="1"/>
    <col min="11028" max="11264" width="9.1796875" style="81"/>
    <col min="11265" max="11265" width="36" style="81" customWidth="1"/>
    <col min="11266" max="11266" width="8" style="81" customWidth="1"/>
    <col min="11267" max="11267" width="8.1796875" style="81" customWidth="1"/>
    <col min="11268" max="11268" width="2.54296875" style="81" customWidth="1"/>
    <col min="11269" max="11269" width="7.54296875" style="81" customWidth="1"/>
    <col min="11270" max="11270" width="7.81640625" style="81" customWidth="1"/>
    <col min="11271" max="11271" width="2.54296875" style="81" customWidth="1"/>
    <col min="11272" max="11272" width="8.1796875" style="81" customWidth="1"/>
    <col min="11273" max="11273" width="8.453125" style="81" customWidth="1"/>
    <col min="11274" max="11274" width="2.54296875" style="81" customWidth="1"/>
    <col min="11275" max="11275" width="7.81640625" style="81" customWidth="1"/>
    <col min="11276" max="11276" width="7.54296875" style="81" customWidth="1"/>
    <col min="11277" max="11277" width="2.54296875" style="81" customWidth="1"/>
    <col min="11278" max="11279" width="7.81640625" style="81" customWidth="1"/>
    <col min="11280" max="11280" width="2.81640625" style="81" customWidth="1"/>
    <col min="11281" max="11282" width="7.81640625" style="81" customWidth="1"/>
    <col min="11283" max="11283" width="2.54296875" style="81" customWidth="1"/>
    <col min="11284" max="11520" width="9.1796875" style="81"/>
    <col min="11521" max="11521" width="36" style="81" customWidth="1"/>
    <col min="11522" max="11522" width="8" style="81" customWidth="1"/>
    <col min="11523" max="11523" width="8.1796875" style="81" customWidth="1"/>
    <col min="11524" max="11524" width="2.54296875" style="81" customWidth="1"/>
    <col min="11525" max="11525" width="7.54296875" style="81" customWidth="1"/>
    <col min="11526" max="11526" width="7.81640625" style="81" customWidth="1"/>
    <col min="11527" max="11527" width="2.54296875" style="81" customWidth="1"/>
    <col min="11528" max="11528" width="8.1796875" style="81" customWidth="1"/>
    <col min="11529" max="11529" width="8.453125" style="81" customWidth="1"/>
    <col min="11530" max="11530" width="2.54296875" style="81" customWidth="1"/>
    <col min="11531" max="11531" width="7.81640625" style="81" customWidth="1"/>
    <col min="11532" max="11532" width="7.54296875" style="81" customWidth="1"/>
    <col min="11533" max="11533" width="2.54296875" style="81" customWidth="1"/>
    <col min="11534" max="11535" width="7.81640625" style="81" customWidth="1"/>
    <col min="11536" max="11536" width="2.81640625" style="81" customWidth="1"/>
    <col min="11537" max="11538" width="7.81640625" style="81" customWidth="1"/>
    <col min="11539" max="11539" width="2.54296875" style="81" customWidth="1"/>
    <col min="11540" max="11776" width="9.1796875" style="81"/>
    <col min="11777" max="11777" width="36" style="81" customWidth="1"/>
    <col min="11778" max="11778" width="8" style="81" customWidth="1"/>
    <col min="11779" max="11779" width="8.1796875" style="81" customWidth="1"/>
    <col min="11780" max="11780" width="2.54296875" style="81" customWidth="1"/>
    <col min="11781" max="11781" width="7.54296875" style="81" customWidth="1"/>
    <col min="11782" max="11782" width="7.81640625" style="81" customWidth="1"/>
    <col min="11783" max="11783" width="2.54296875" style="81" customWidth="1"/>
    <col min="11784" max="11784" width="8.1796875" style="81" customWidth="1"/>
    <col min="11785" max="11785" width="8.453125" style="81" customWidth="1"/>
    <col min="11786" max="11786" width="2.54296875" style="81" customWidth="1"/>
    <col min="11787" max="11787" width="7.81640625" style="81" customWidth="1"/>
    <col min="11788" max="11788" width="7.54296875" style="81" customWidth="1"/>
    <col min="11789" max="11789" width="2.54296875" style="81" customWidth="1"/>
    <col min="11790" max="11791" width="7.81640625" style="81" customWidth="1"/>
    <col min="11792" max="11792" width="2.81640625" style="81" customWidth="1"/>
    <col min="11793" max="11794" width="7.81640625" style="81" customWidth="1"/>
    <col min="11795" max="11795" width="2.54296875" style="81" customWidth="1"/>
    <col min="11796" max="12032" width="9.1796875" style="81"/>
    <col min="12033" max="12033" width="36" style="81" customWidth="1"/>
    <col min="12034" max="12034" width="8" style="81" customWidth="1"/>
    <col min="12035" max="12035" width="8.1796875" style="81" customWidth="1"/>
    <col min="12036" max="12036" width="2.54296875" style="81" customWidth="1"/>
    <col min="12037" max="12037" width="7.54296875" style="81" customWidth="1"/>
    <col min="12038" max="12038" width="7.81640625" style="81" customWidth="1"/>
    <col min="12039" max="12039" width="2.54296875" style="81" customWidth="1"/>
    <col min="12040" max="12040" width="8.1796875" style="81" customWidth="1"/>
    <col min="12041" max="12041" width="8.453125" style="81" customWidth="1"/>
    <col min="12042" max="12042" width="2.54296875" style="81" customWidth="1"/>
    <col min="12043" max="12043" width="7.81640625" style="81" customWidth="1"/>
    <col min="12044" max="12044" width="7.54296875" style="81" customWidth="1"/>
    <col min="12045" max="12045" width="2.54296875" style="81" customWidth="1"/>
    <col min="12046" max="12047" width="7.81640625" style="81" customWidth="1"/>
    <col min="12048" max="12048" width="2.81640625" style="81" customWidth="1"/>
    <col min="12049" max="12050" width="7.81640625" style="81" customWidth="1"/>
    <col min="12051" max="12051" width="2.54296875" style="81" customWidth="1"/>
    <col min="12052" max="12288" width="9.1796875" style="81"/>
    <col min="12289" max="12289" width="36" style="81" customWidth="1"/>
    <col min="12290" max="12290" width="8" style="81" customWidth="1"/>
    <col min="12291" max="12291" width="8.1796875" style="81" customWidth="1"/>
    <col min="12292" max="12292" width="2.54296875" style="81" customWidth="1"/>
    <col min="12293" max="12293" width="7.54296875" style="81" customWidth="1"/>
    <col min="12294" max="12294" width="7.81640625" style="81" customWidth="1"/>
    <col min="12295" max="12295" width="2.54296875" style="81" customWidth="1"/>
    <col min="12296" max="12296" width="8.1796875" style="81" customWidth="1"/>
    <col min="12297" max="12297" width="8.453125" style="81" customWidth="1"/>
    <col min="12298" max="12298" width="2.54296875" style="81" customWidth="1"/>
    <col min="12299" max="12299" width="7.81640625" style="81" customWidth="1"/>
    <col min="12300" max="12300" width="7.54296875" style="81" customWidth="1"/>
    <col min="12301" max="12301" width="2.54296875" style="81" customWidth="1"/>
    <col min="12302" max="12303" width="7.81640625" style="81" customWidth="1"/>
    <col min="12304" max="12304" width="2.81640625" style="81" customWidth="1"/>
    <col min="12305" max="12306" width="7.81640625" style="81" customWidth="1"/>
    <col min="12307" max="12307" width="2.54296875" style="81" customWidth="1"/>
    <col min="12308" max="12544" width="9.1796875" style="81"/>
    <col min="12545" max="12545" width="36" style="81" customWidth="1"/>
    <col min="12546" max="12546" width="8" style="81" customWidth="1"/>
    <col min="12547" max="12547" width="8.1796875" style="81" customWidth="1"/>
    <col min="12548" max="12548" width="2.54296875" style="81" customWidth="1"/>
    <col min="12549" max="12549" width="7.54296875" style="81" customWidth="1"/>
    <col min="12550" max="12550" width="7.81640625" style="81" customWidth="1"/>
    <col min="12551" max="12551" width="2.54296875" style="81" customWidth="1"/>
    <col min="12552" max="12552" width="8.1796875" style="81" customWidth="1"/>
    <col min="12553" max="12553" width="8.453125" style="81" customWidth="1"/>
    <col min="12554" max="12554" width="2.54296875" style="81" customWidth="1"/>
    <col min="12555" max="12555" width="7.81640625" style="81" customWidth="1"/>
    <col min="12556" max="12556" width="7.54296875" style="81" customWidth="1"/>
    <col min="12557" max="12557" width="2.54296875" style="81" customWidth="1"/>
    <col min="12558" max="12559" width="7.81640625" style="81" customWidth="1"/>
    <col min="12560" max="12560" width="2.81640625" style="81" customWidth="1"/>
    <col min="12561" max="12562" width="7.81640625" style="81" customWidth="1"/>
    <col min="12563" max="12563" width="2.54296875" style="81" customWidth="1"/>
    <col min="12564" max="12800" width="9.1796875" style="81"/>
    <col min="12801" max="12801" width="36" style="81" customWidth="1"/>
    <col min="12802" max="12802" width="8" style="81" customWidth="1"/>
    <col min="12803" max="12803" width="8.1796875" style="81" customWidth="1"/>
    <col min="12804" max="12804" width="2.54296875" style="81" customWidth="1"/>
    <col min="12805" max="12805" width="7.54296875" style="81" customWidth="1"/>
    <col min="12806" max="12806" width="7.81640625" style="81" customWidth="1"/>
    <col min="12807" max="12807" width="2.54296875" style="81" customWidth="1"/>
    <col min="12808" max="12808" width="8.1796875" style="81" customWidth="1"/>
    <col min="12809" max="12809" width="8.453125" style="81" customWidth="1"/>
    <col min="12810" max="12810" width="2.54296875" style="81" customWidth="1"/>
    <col min="12811" max="12811" width="7.81640625" style="81" customWidth="1"/>
    <col min="12812" max="12812" width="7.54296875" style="81" customWidth="1"/>
    <col min="12813" max="12813" width="2.54296875" style="81" customWidth="1"/>
    <col min="12814" max="12815" width="7.81640625" style="81" customWidth="1"/>
    <col min="12816" max="12816" width="2.81640625" style="81" customWidth="1"/>
    <col min="12817" max="12818" width="7.81640625" style="81" customWidth="1"/>
    <col min="12819" max="12819" width="2.54296875" style="81" customWidth="1"/>
    <col min="12820" max="13056" width="9.1796875" style="81"/>
    <col min="13057" max="13057" width="36" style="81" customWidth="1"/>
    <col min="13058" max="13058" width="8" style="81" customWidth="1"/>
    <col min="13059" max="13059" width="8.1796875" style="81" customWidth="1"/>
    <col min="13060" max="13060" width="2.54296875" style="81" customWidth="1"/>
    <col min="13061" max="13061" width="7.54296875" style="81" customWidth="1"/>
    <col min="13062" max="13062" width="7.81640625" style="81" customWidth="1"/>
    <col min="13063" max="13063" width="2.54296875" style="81" customWidth="1"/>
    <col min="13064" max="13064" width="8.1796875" style="81" customWidth="1"/>
    <col min="13065" max="13065" width="8.453125" style="81" customWidth="1"/>
    <col min="13066" max="13066" width="2.54296875" style="81" customWidth="1"/>
    <col min="13067" max="13067" width="7.81640625" style="81" customWidth="1"/>
    <col min="13068" max="13068" width="7.54296875" style="81" customWidth="1"/>
    <col min="13069" max="13069" width="2.54296875" style="81" customWidth="1"/>
    <col min="13070" max="13071" width="7.81640625" style="81" customWidth="1"/>
    <col min="13072" max="13072" width="2.81640625" style="81" customWidth="1"/>
    <col min="13073" max="13074" width="7.81640625" style="81" customWidth="1"/>
    <col min="13075" max="13075" width="2.54296875" style="81" customWidth="1"/>
    <col min="13076" max="13312" width="9.1796875" style="81"/>
    <col min="13313" max="13313" width="36" style="81" customWidth="1"/>
    <col min="13314" max="13314" width="8" style="81" customWidth="1"/>
    <col min="13315" max="13315" width="8.1796875" style="81" customWidth="1"/>
    <col min="13316" max="13316" width="2.54296875" style="81" customWidth="1"/>
    <col min="13317" max="13317" width="7.54296875" style="81" customWidth="1"/>
    <col min="13318" max="13318" width="7.81640625" style="81" customWidth="1"/>
    <col min="13319" max="13319" width="2.54296875" style="81" customWidth="1"/>
    <col min="13320" max="13320" width="8.1796875" style="81" customWidth="1"/>
    <col min="13321" max="13321" width="8.453125" style="81" customWidth="1"/>
    <col min="13322" max="13322" width="2.54296875" style="81" customWidth="1"/>
    <col min="13323" max="13323" width="7.81640625" style="81" customWidth="1"/>
    <col min="13324" max="13324" width="7.54296875" style="81" customWidth="1"/>
    <col min="13325" max="13325" width="2.54296875" style="81" customWidth="1"/>
    <col min="13326" max="13327" width="7.81640625" style="81" customWidth="1"/>
    <col min="13328" max="13328" width="2.81640625" style="81" customWidth="1"/>
    <col min="13329" max="13330" width="7.81640625" style="81" customWidth="1"/>
    <col min="13331" max="13331" width="2.54296875" style="81" customWidth="1"/>
    <col min="13332" max="13568" width="9.1796875" style="81"/>
    <col min="13569" max="13569" width="36" style="81" customWidth="1"/>
    <col min="13570" max="13570" width="8" style="81" customWidth="1"/>
    <col min="13571" max="13571" width="8.1796875" style="81" customWidth="1"/>
    <col min="13572" max="13572" width="2.54296875" style="81" customWidth="1"/>
    <col min="13573" max="13573" width="7.54296875" style="81" customWidth="1"/>
    <col min="13574" max="13574" width="7.81640625" style="81" customWidth="1"/>
    <col min="13575" max="13575" width="2.54296875" style="81" customWidth="1"/>
    <col min="13576" max="13576" width="8.1796875" style="81" customWidth="1"/>
    <col min="13577" max="13577" width="8.453125" style="81" customWidth="1"/>
    <col min="13578" max="13578" width="2.54296875" style="81" customWidth="1"/>
    <col min="13579" max="13579" width="7.81640625" style="81" customWidth="1"/>
    <col min="13580" max="13580" width="7.54296875" style="81" customWidth="1"/>
    <col min="13581" max="13581" width="2.54296875" style="81" customWidth="1"/>
    <col min="13582" max="13583" width="7.81640625" style="81" customWidth="1"/>
    <col min="13584" max="13584" width="2.81640625" style="81" customWidth="1"/>
    <col min="13585" max="13586" width="7.81640625" style="81" customWidth="1"/>
    <col min="13587" max="13587" width="2.54296875" style="81" customWidth="1"/>
    <col min="13588" max="13824" width="9.1796875" style="81"/>
    <col min="13825" max="13825" width="36" style="81" customWidth="1"/>
    <col min="13826" max="13826" width="8" style="81" customWidth="1"/>
    <col min="13827" max="13827" width="8.1796875" style="81" customWidth="1"/>
    <col min="13828" max="13828" width="2.54296875" style="81" customWidth="1"/>
    <col min="13829" max="13829" width="7.54296875" style="81" customWidth="1"/>
    <col min="13830" max="13830" width="7.81640625" style="81" customWidth="1"/>
    <col min="13831" max="13831" width="2.54296875" style="81" customWidth="1"/>
    <col min="13832" max="13832" width="8.1796875" style="81" customWidth="1"/>
    <col min="13833" max="13833" width="8.453125" style="81" customWidth="1"/>
    <col min="13834" max="13834" width="2.54296875" style="81" customWidth="1"/>
    <col min="13835" max="13835" width="7.81640625" style="81" customWidth="1"/>
    <col min="13836" max="13836" width="7.54296875" style="81" customWidth="1"/>
    <col min="13837" max="13837" width="2.54296875" style="81" customWidth="1"/>
    <col min="13838" max="13839" width="7.81640625" style="81" customWidth="1"/>
    <col min="13840" max="13840" width="2.81640625" style="81" customWidth="1"/>
    <col min="13841" max="13842" width="7.81640625" style="81" customWidth="1"/>
    <col min="13843" max="13843" width="2.54296875" style="81" customWidth="1"/>
    <col min="13844" max="14080" width="9.1796875" style="81"/>
    <col min="14081" max="14081" width="36" style="81" customWidth="1"/>
    <col min="14082" max="14082" width="8" style="81" customWidth="1"/>
    <col min="14083" max="14083" width="8.1796875" style="81" customWidth="1"/>
    <col min="14084" max="14084" width="2.54296875" style="81" customWidth="1"/>
    <col min="14085" max="14085" width="7.54296875" style="81" customWidth="1"/>
    <col min="14086" max="14086" width="7.81640625" style="81" customWidth="1"/>
    <col min="14087" max="14087" width="2.54296875" style="81" customWidth="1"/>
    <col min="14088" max="14088" width="8.1796875" style="81" customWidth="1"/>
    <col min="14089" max="14089" width="8.453125" style="81" customWidth="1"/>
    <col min="14090" max="14090" width="2.54296875" style="81" customWidth="1"/>
    <col min="14091" max="14091" width="7.81640625" style="81" customWidth="1"/>
    <col min="14092" max="14092" width="7.54296875" style="81" customWidth="1"/>
    <col min="14093" max="14093" width="2.54296875" style="81" customWidth="1"/>
    <col min="14094" max="14095" width="7.81640625" style="81" customWidth="1"/>
    <col min="14096" max="14096" width="2.81640625" style="81" customWidth="1"/>
    <col min="14097" max="14098" width="7.81640625" style="81" customWidth="1"/>
    <col min="14099" max="14099" width="2.54296875" style="81" customWidth="1"/>
    <col min="14100" max="14336" width="9.1796875" style="81"/>
    <col min="14337" max="14337" width="36" style="81" customWidth="1"/>
    <col min="14338" max="14338" width="8" style="81" customWidth="1"/>
    <col min="14339" max="14339" width="8.1796875" style="81" customWidth="1"/>
    <col min="14340" max="14340" width="2.54296875" style="81" customWidth="1"/>
    <col min="14341" max="14341" width="7.54296875" style="81" customWidth="1"/>
    <col min="14342" max="14342" width="7.81640625" style="81" customWidth="1"/>
    <col min="14343" max="14343" width="2.54296875" style="81" customWidth="1"/>
    <col min="14344" max="14344" width="8.1796875" style="81" customWidth="1"/>
    <col min="14345" max="14345" width="8.453125" style="81" customWidth="1"/>
    <col min="14346" max="14346" width="2.54296875" style="81" customWidth="1"/>
    <col min="14347" max="14347" width="7.81640625" style="81" customWidth="1"/>
    <col min="14348" max="14348" width="7.54296875" style="81" customWidth="1"/>
    <col min="14349" max="14349" width="2.54296875" style="81" customWidth="1"/>
    <col min="14350" max="14351" width="7.81640625" style="81" customWidth="1"/>
    <col min="14352" max="14352" width="2.81640625" style="81" customWidth="1"/>
    <col min="14353" max="14354" width="7.81640625" style="81" customWidth="1"/>
    <col min="14355" max="14355" width="2.54296875" style="81" customWidth="1"/>
    <col min="14356" max="14592" width="9.1796875" style="81"/>
    <col min="14593" max="14593" width="36" style="81" customWidth="1"/>
    <col min="14594" max="14594" width="8" style="81" customWidth="1"/>
    <col min="14595" max="14595" width="8.1796875" style="81" customWidth="1"/>
    <col min="14596" max="14596" width="2.54296875" style="81" customWidth="1"/>
    <col min="14597" max="14597" width="7.54296875" style="81" customWidth="1"/>
    <col min="14598" max="14598" width="7.81640625" style="81" customWidth="1"/>
    <col min="14599" max="14599" width="2.54296875" style="81" customWidth="1"/>
    <col min="14600" max="14600" width="8.1796875" style="81" customWidth="1"/>
    <col min="14601" max="14601" width="8.453125" style="81" customWidth="1"/>
    <col min="14602" max="14602" width="2.54296875" style="81" customWidth="1"/>
    <col min="14603" max="14603" width="7.81640625" style="81" customWidth="1"/>
    <col min="14604" max="14604" width="7.54296875" style="81" customWidth="1"/>
    <col min="14605" max="14605" width="2.54296875" style="81" customWidth="1"/>
    <col min="14606" max="14607" width="7.81640625" style="81" customWidth="1"/>
    <col min="14608" max="14608" width="2.81640625" style="81" customWidth="1"/>
    <col min="14609" max="14610" width="7.81640625" style="81" customWidth="1"/>
    <col min="14611" max="14611" width="2.54296875" style="81" customWidth="1"/>
    <col min="14612" max="14848" width="9.1796875" style="81"/>
    <col min="14849" max="14849" width="36" style="81" customWidth="1"/>
    <col min="14850" max="14850" width="8" style="81" customWidth="1"/>
    <col min="14851" max="14851" width="8.1796875" style="81" customWidth="1"/>
    <col min="14852" max="14852" width="2.54296875" style="81" customWidth="1"/>
    <col min="14853" max="14853" width="7.54296875" style="81" customWidth="1"/>
    <col min="14854" max="14854" width="7.81640625" style="81" customWidth="1"/>
    <col min="14855" max="14855" width="2.54296875" style="81" customWidth="1"/>
    <col min="14856" max="14856" width="8.1796875" style="81" customWidth="1"/>
    <col min="14857" max="14857" width="8.453125" style="81" customWidth="1"/>
    <col min="14858" max="14858" width="2.54296875" style="81" customWidth="1"/>
    <col min="14859" max="14859" width="7.81640625" style="81" customWidth="1"/>
    <col min="14860" max="14860" width="7.54296875" style="81" customWidth="1"/>
    <col min="14861" max="14861" width="2.54296875" style="81" customWidth="1"/>
    <col min="14862" max="14863" width="7.81640625" style="81" customWidth="1"/>
    <col min="14864" max="14864" width="2.81640625" style="81" customWidth="1"/>
    <col min="14865" max="14866" width="7.81640625" style="81" customWidth="1"/>
    <col min="14867" max="14867" width="2.54296875" style="81" customWidth="1"/>
    <col min="14868" max="15104" width="9.1796875" style="81"/>
    <col min="15105" max="15105" width="36" style="81" customWidth="1"/>
    <col min="15106" max="15106" width="8" style="81" customWidth="1"/>
    <col min="15107" max="15107" width="8.1796875" style="81" customWidth="1"/>
    <col min="15108" max="15108" width="2.54296875" style="81" customWidth="1"/>
    <col min="15109" max="15109" width="7.54296875" style="81" customWidth="1"/>
    <col min="15110" max="15110" width="7.81640625" style="81" customWidth="1"/>
    <col min="15111" max="15111" width="2.54296875" style="81" customWidth="1"/>
    <col min="15112" max="15112" width="8.1796875" style="81" customWidth="1"/>
    <col min="15113" max="15113" width="8.453125" style="81" customWidth="1"/>
    <col min="15114" max="15114" width="2.54296875" style="81" customWidth="1"/>
    <col min="15115" max="15115" width="7.81640625" style="81" customWidth="1"/>
    <col min="15116" max="15116" width="7.54296875" style="81" customWidth="1"/>
    <col min="15117" max="15117" width="2.54296875" style="81" customWidth="1"/>
    <col min="15118" max="15119" width="7.81640625" style="81" customWidth="1"/>
    <col min="15120" max="15120" width="2.81640625" style="81" customWidth="1"/>
    <col min="15121" max="15122" width="7.81640625" style="81" customWidth="1"/>
    <col min="15123" max="15123" width="2.54296875" style="81" customWidth="1"/>
    <col min="15124" max="15360" width="9.1796875" style="81"/>
    <col min="15361" max="15361" width="36" style="81" customWidth="1"/>
    <col min="15362" max="15362" width="8" style="81" customWidth="1"/>
    <col min="15363" max="15363" width="8.1796875" style="81" customWidth="1"/>
    <col min="15364" max="15364" width="2.54296875" style="81" customWidth="1"/>
    <col min="15365" max="15365" width="7.54296875" style="81" customWidth="1"/>
    <col min="15366" max="15366" width="7.81640625" style="81" customWidth="1"/>
    <col min="15367" max="15367" width="2.54296875" style="81" customWidth="1"/>
    <col min="15368" max="15368" width="8.1796875" style="81" customWidth="1"/>
    <col min="15369" max="15369" width="8.453125" style="81" customWidth="1"/>
    <col min="15370" max="15370" width="2.54296875" style="81" customWidth="1"/>
    <col min="15371" max="15371" width="7.81640625" style="81" customWidth="1"/>
    <col min="15372" max="15372" width="7.54296875" style="81" customWidth="1"/>
    <col min="15373" max="15373" width="2.54296875" style="81" customWidth="1"/>
    <col min="15374" max="15375" width="7.81640625" style="81" customWidth="1"/>
    <col min="15376" max="15376" width="2.81640625" style="81" customWidth="1"/>
    <col min="15377" max="15378" width="7.81640625" style="81" customWidth="1"/>
    <col min="15379" max="15379" width="2.54296875" style="81" customWidth="1"/>
    <col min="15380" max="15616" width="9.1796875" style="81"/>
    <col min="15617" max="15617" width="36" style="81" customWidth="1"/>
    <col min="15618" max="15618" width="8" style="81" customWidth="1"/>
    <col min="15619" max="15619" width="8.1796875" style="81" customWidth="1"/>
    <col min="15620" max="15620" width="2.54296875" style="81" customWidth="1"/>
    <col min="15621" max="15621" width="7.54296875" style="81" customWidth="1"/>
    <col min="15622" max="15622" width="7.81640625" style="81" customWidth="1"/>
    <col min="15623" max="15623" width="2.54296875" style="81" customWidth="1"/>
    <col min="15624" max="15624" width="8.1796875" style="81" customWidth="1"/>
    <col min="15625" max="15625" width="8.453125" style="81" customWidth="1"/>
    <col min="15626" max="15626" width="2.54296875" style="81" customWidth="1"/>
    <col min="15627" max="15627" width="7.81640625" style="81" customWidth="1"/>
    <col min="15628" max="15628" width="7.54296875" style="81" customWidth="1"/>
    <col min="15629" max="15629" width="2.54296875" style="81" customWidth="1"/>
    <col min="15630" max="15631" width="7.81640625" style="81" customWidth="1"/>
    <col min="15632" max="15632" width="2.81640625" style="81" customWidth="1"/>
    <col min="15633" max="15634" width="7.81640625" style="81" customWidth="1"/>
    <col min="15635" max="15635" width="2.54296875" style="81" customWidth="1"/>
    <col min="15636" max="15872" width="9.1796875" style="81"/>
    <col min="15873" max="15873" width="36" style="81" customWidth="1"/>
    <col min="15874" max="15874" width="8" style="81" customWidth="1"/>
    <col min="15875" max="15875" width="8.1796875" style="81" customWidth="1"/>
    <col min="15876" max="15876" width="2.54296875" style="81" customWidth="1"/>
    <col min="15877" max="15877" width="7.54296875" style="81" customWidth="1"/>
    <col min="15878" max="15878" width="7.81640625" style="81" customWidth="1"/>
    <col min="15879" max="15879" width="2.54296875" style="81" customWidth="1"/>
    <col min="15880" max="15880" width="8.1796875" style="81" customWidth="1"/>
    <col min="15881" max="15881" width="8.453125" style="81" customWidth="1"/>
    <col min="15882" max="15882" width="2.54296875" style="81" customWidth="1"/>
    <col min="15883" max="15883" width="7.81640625" style="81" customWidth="1"/>
    <col min="15884" max="15884" width="7.54296875" style="81" customWidth="1"/>
    <col min="15885" max="15885" width="2.54296875" style="81" customWidth="1"/>
    <col min="15886" max="15887" width="7.81640625" style="81" customWidth="1"/>
    <col min="15888" max="15888" width="2.81640625" style="81" customWidth="1"/>
    <col min="15889" max="15890" width="7.81640625" style="81" customWidth="1"/>
    <col min="15891" max="15891" width="2.54296875" style="81" customWidth="1"/>
    <col min="15892" max="16128" width="9.1796875" style="81"/>
    <col min="16129" max="16129" width="36" style="81" customWidth="1"/>
    <col min="16130" max="16130" width="8" style="81" customWidth="1"/>
    <col min="16131" max="16131" width="8.1796875" style="81" customWidth="1"/>
    <col min="16132" max="16132" width="2.54296875" style="81" customWidth="1"/>
    <col min="16133" max="16133" width="7.54296875" style="81" customWidth="1"/>
    <col min="16134" max="16134" width="7.81640625" style="81" customWidth="1"/>
    <col min="16135" max="16135" width="2.54296875" style="81" customWidth="1"/>
    <col min="16136" max="16136" width="8.1796875" style="81" customWidth="1"/>
    <col min="16137" max="16137" width="8.453125" style="81" customWidth="1"/>
    <col min="16138" max="16138" width="2.54296875" style="81" customWidth="1"/>
    <col min="16139" max="16139" width="7.81640625" style="81" customWidth="1"/>
    <col min="16140" max="16140" width="7.54296875" style="81" customWidth="1"/>
    <col min="16141" max="16141" width="2.54296875" style="81" customWidth="1"/>
    <col min="16142" max="16143" width="7.81640625" style="81" customWidth="1"/>
    <col min="16144" max="16144" width="2.81640625" style="81" customWidth="1"/>
    <col min="16145" max="16146" width="7.81640625" style="81" customWidth="1"/>
    <col min="16147" max="16147" width="2.54296875" style="81" customWidth="1"/>
    <col min="16148" max="16384" width="9.1796875" style="81"/>
  </cols>
  <sheetData>
    <row r="1" spans="1:19">
      <c r="A1" s="81" t="s">
        <v>504</v>
      </c>
      <c r="Q1" s="105"/>
    </row>
    <row r="2" spans="1:19">
      <c r="A2" s="81" t="s">
        <v>439</v>
      </c>
      <c r="Q2" s="105"/>
    </row>
    <row r="3" spans="1:19" ht="10" customHeight="1">
      <c r="Q3" s="105"/>
    </row>
    <row r="4" spans="1:19">
      <c r="A4" s="14" t="s">
        <v>1555</v>
      </c>
      <c r="L4" s="845"/>
      <c r="O4" s="845"/>
      <c r="Q4" s="105"/>
    </row>
    <row r="5" spans="1:19" ht="10" customHeight="1" thickBot="1">
      <c r="O5" s="88"/>
      <c r="Q5" s="105"/>
      <c r="R5" s="88"/>
    </row>
    <row r="6" spans="1:19" ht="10" customHeight="1">
      <c r="A6" s="83" t="s">
        <v>457</v>
      </c>
      <c r="B6" s="828"/>
      <c r="C6" s="106"/>
      <c r="D6" s="83"/>
      <c r="E6" s="107"/>
      <c r="F6" s="84"/>
      <c r="G6" s="83"/>
      <c r="H6" s="107"/>
      <c r="I6" s="84"/>
      <c r="J6" s="84"/>
      <c r="K6" s="107"/>
      <c r="L6" s="84"/>
      <c r="M6" s="83"/>
      <c r="N6" s="107"/>
      <c r="O6" s="84"/>
      <c r="P6" s="84"/>
      <c r="Q6" s="107"/>
      <c r="R6" s="84"/>
      <c r="S6" s="84"/>
    </row>
    <row r="7" spans="1:19" ht="15" customHeight="1">
      <c r="A7" s="94" t="s">
        <v>495</v>
      </c>
      <c r="B7" s="831" t="s">
        <v>442</v>
      </c>
      <c r="C7" s="108"/>
      <c r="D7" s="94"/>
      <c r="E7" s="727" t="s">
        <v>496</v>
      </c>
      <c r="F7" s="101"/>
      <c r="G7" s="94"/>
      <c r="H7" s="1094" t="s">
        <v>497</v>
      </c>
      <c r="I7" s="1094"/>
      <c r="J7" s="101"/>
      <c r="K7" s="1094" t="s">
        <v>498</v>
      </c>
      <c r="L7" s="1094"/>
      <c r="M7" s="94"/>
      <c r="N7" s="1094" t="s">
        <v>499</v>
      </c>
      <c r="O7" s="1094"/>
      <c r="Q7" s="1094" t="s">
        <v>500</v>
      </c>
      <c r="R7" s="1094"/>
    </row>
    <row r="8" spans="1:19" ht="15" customHeight="1">
      <c r="A8" s="81" t="s">
        <v>501</v>
      </c>
      <c r="B8" s="829" t="s">
        <v>388</v>
      </c>
      <c r="C8" s="109" t="s">
        <v>389</v>
      </c>
      <c r="D8" s="94"/>
      <c r="E8" s="110" t="s">
        <v>388</v>
      </c>
      <c r="F8" s="85" t="s">
        <v>389</v>
      </c>
      <c r="G8" s="94"/>
      <c r="H8" s="110" t="s">
        <v>388</v>
      </c>
      <c r="I8" s="85" t="s">
        <v>389</v>
      </c>
      <c r="J8" s="111"/>
      <c r="K8" s="110" t="s">
        <v>388</v>
      </c>
      <c r="L8" s="85" t="s">
        <v>389</v>
      </c>
      <c r="M8" s="94"/>
      <c r="N8" s="110" t="s">
        <v>388</v>
      </c>
      <c r="O8" s="85" t="s">
        <v>389</v>
      </c>
      <c r="Q8" s="110" t="s">
        <v>388</v>
      </c>
      <c r="R8" s="85" t="s">
        <v>389</v>
      </c>
    </row>
    <row r="9" spans="1:19" ht="6" customHeight="1" thickBot="1">
      <c r="A9" s="86" t="s">
        <v>465</v>
      </c>
      <c r="B9" s="830"/>
      <c r="C9" s="112"/>
      <c r="D9" s="86"/>
      <c r="E9" s="113"/>
      <c r="F9" s="82"/>
      <c r="G9" s="86"/>
      <c r="H9" s="113"/>
      <c r="I9" s="82"/>
      <c r="J9" s="82"/>
      <c r="K9" s="113"/>
      <c r="L9" s="82"/>
      <c r="M9" s="86"/>
      <c r="N9" s="113"/>
      <c r="O9" s="82"/>
      <c r="P9" s="82"/>
      <c r="Q9" s="113"/>
      <c r="R9" s="82"/>
      <c r="S9" s="82"/>
    </row>
    <row r="10" spans="1:19" ht="10" customHeight="1">
      <c r="Q10" s="105"/>
    </row>
    <row r="11" spans="1:19" ht="14.15" customHeight="1">
      <c r="A11" s="59" t="s">
        <v>390</v>
      </c>
      <c r="B11" s="118">
        <f>IF($A11&lt;&gt;"",E11+H11+K11+N11+Q11,"")</f>
        <v>4466</v>
      </c>
      <c r="C11" s="104">
        <f>SUM(C13+C109)</f>
        <v>100</v>
      </c>
      <c r="E11" s="119">
        <f>E13+E109</f>
        <v>693</v>
      </c>
      <c r="F11" s="88">
        <f t="shared" ref="F11:F77" si="0">IF($A11&lt;&gt;0,E11/$B11*100,"")</f>
        <v>15.517241379310345</v>
      </c>
      <c r="H11" s="105">
        <f>H13+H109</f>
        <v>238</v>
      </c>
      <c r="I11" s="88">
        <f t="shared" ref="I11:I79" si="1">IF($A11&lt;&gt;0,H11/$B11*100,"")</f>
        <v>5.3291536050156738</v>
      </c>
      <c r="K11" s="105">
        <f>K13+K109</f>
        <v>722</v>
      </c>
      <c r="L11" s="88">
        <f t="shared" ref="L11:L79" si="2">IF($A11&lt;&gt;0,K11/$B11*100,"")</f>
        <v>16.166592028660993</v>
      </c>
      <c r="M11" s="94"/>
      <c r="N11" s="105">
        <f>N13+N109</f>
        <v>1468</v>
      </c>
      <c r="O11" s="88">
        <f t="shared" ref="O11:O77" si="3">IF($A11&lt;&gt;0,N11/$B11*100,"")</f>
        <v>32.870577698163906</v>
      </c>
      <c r="P11" s="101"/>
      <c r="Q11" s="105">
        <f>Q13+Q109</f>
        <v>1345</v>
      </c>
      <c r="R11" s="88">
        <f t="shared" ref="R11:R79" si="4">IF($A11&lt;&gt;0,Q11/$B11*100,"")</f>
        <v>30.116435288849079</v>
      </c>
      <c r="S11" s="101"/>
    </row>
    <row r="12" spans="1:19" ht="10" customHeight="1">
      <c r="B12" s="118" t="str">
        <f t="shared" ref="B12:B82" si="5">IF($A12&lt;&gt;"",E12+H12+K12+N12+Q12,"")</f>
        <v/>
      </c>
      <c r="C12" s="104" t="str">
        <f>IF(A12&lt;&gt;0,B12/$B$10*100,"")</f>
        <v/>
      </c>
      <c r="E12" s="119"/>
      <c r="F12" s="88" t="str">
        <f t="shared" si="0"/>
        <v/>
      </c>
      <c r="I12" s="88" t="str">
        <f t="shared" si="1"/>
        <v/>
      </c>
      <c r="L12" s="88" t="str">
        <f t="shared" si="2"/>
        <v/>
      </c>
      <c r="M12" s="94"/>
      <c r="O12" s="88" t="str">
        <f t="shared" si="3"/>
        <v/>
      </c>
      <c r="P12" s="101"/>
      <c r="Q12" s="105"/>
      <c r="R12" s="88" t="str">
        <f t="shared" si="4"/>
        <v/>
      </c>
      <c r="S12" s="101"/>
    </row>
    <row r="13" spans="1:19" ht="14.15" customHeight="1">
      <c r="A13" s="47" t="s">
        <v>391</v>
      </c>
      <c r="B13" s="118">
        <f t="shared" si="5"/>
        <v>3368</v>
      </c>
      <c r="C13" s="104">
        <f>IF(A13&lt;&gt;0,B13/$B$11*100,"")</f>
        <v>75.414240931482311</v>
      </c>
      <c r="E13" s="119">
        <f>E15+E101</f>
        <v>472</v>
      </c>
      <c r="F13" s="88">
        <f t="shared" si="0"/>
        <v>14.014251781472684</v>
      </c>
      <c r="H13" s="105">
        <f>H15+H101</f>
        <v>145</v>
      </c>
      <c r="I13" s="88">
        <f t="shared" si="1"/>
        <v>4.3052256532066506</v>
      </c>
      <c r="K13" s="105">
        <f>K15+K101</f>
        <v>501</v>
      </c>
      <c r="L13" s="88">
        <f t="shared" si="2"/>
        <v>14.875296912114013</v>
      </c>
      <c r="M13" s="94"/>
      <c r="N13" s="105">
        <f>N15+N101</f>
        <v>1113</v>
      </c>
      <c r="O13" s="88">
        <f t="shared" si="3"/>
        <v>33.046318289786228</v>
      </c>
      <c r="P13" s="101"/>
      <c r="Q13" s="105">
        <f>Q15+Q101</f>
        <v>1137</v>
      </c>
      <c r="R13" s="88">
        <f t="shared" si="4"/>
        <v>33.758907363420427</v>
      </c>
      <c r="S13" s="101"/>
    </row>
    <row r="14" spans="1:19" ht="10.5" customHeight="1">
      <c r="A14" s="47"/>
      <c r="B14" s="118" t="str">
        <f t="shared" si="5"/>
        <v/>
      </c>
      <c r="C14" s="104" t="str">
        <f>IF(A14&lt;&gt;0,B14/$B$11*100,"")</f>
        <v/>
      </c>
      <c r="E14" s="119"/>
      <c r="F14" s="88" t="str">
        <f t="shared" si="0"/>
        <v/>
      </c>
      <c r="I14" s="88" t="str">
        <f t="shared" si="1"/>
        <v/>
      </c>
      <c r="L14" s="88" t="str">
        <f t="shared" si="2"/>
        <v/>
      </c>
      <c r="M14" s="94"/>
      <c r="O14" s="88" t="str">
        <f t="shared" si="3"/>
        <v/>
      </c>
      <c r="P14" s="101"/>
      <c r="Q14" s="105"/>
      <c r="R14" s="88" t="str">
        <f t="shared" si="4"/>
        <v/>
      </c>
      <c r="S14" s="101"/>
    </row>
    <row r="15" spans="1:19" ht="14.15" customHeight="1">
      <c r="A15" s="47" t="s">
        <v>80</v>
      </c>
      <c r="B15" s="118">
        <f t="shared" si="5"/>
        <v>2755</v>
      </c>
      <c r="C15" s="104">
        <f>IF(A15&lt;&gt;0,B15/$B$11*100,"")</f>
        <v>61.688311688311693</v>
      </c>
      <c r="E15" s="119">
        <f>E17+E28+E36+E64+E78+E86+E98+E99</f>
        <v>425</v>
      </c>
      <c r="F15" s="88">
        <f t="shared" si="0"/>
        <v>15.426497277676951</v>
      </c>
      <c r="H15" s="119">
        <f>H17+H28+H36+H64+H78+H86+H98+H99</f>
        <v>124</v>
      </c>
      <c r="I15" s="88">
        <f t="shared" si="1"/>
        <v>4.5009074410163334</v>
      </c>
      <c r="K15" s="119">
        <f>K17+K28+K36+K64+K78+K86+K98+K99</f>
        <v>418</v>
      </c>
      <c r="L15" s="88">
        <f t="shared" si="2"/>
        <v>15.172413793103448</v>
      </c>
      <c r="M15" s="94"/>
      <c r="N15" s="119">
        <f>N17+N28+N36+N64+N78+N86+N98+N99</f>
        <v>836</v>
      </c>
      <c r="O15" s="88">
        <f t="shared" si="3"/>
        <v>30.344827586206897</v>
      </c>
      <c r="P15" s="101"/>
      <c r="Q15" s="119">
        <f>Q17+Q28+Q36+Q64+Q78+Q86+Q98+Q99</f>
        <v>952</v>
      </c>
      <c r="R15" s="88">
        <f t="shared" si="4"/>
        <v>34.555353901996369</v>
      </c>
      <c r="S15" s="101"/>
    </row>
    <row r="16" spans="1:19" ht="10" customHeight="1">
      <c r="B16" s="118" t="str">
        <f t="shared" si="5"/>
        <v/>
      </c>
      <c r="C16" s="104" t="str">
        <f>IF(A16&lt;&gt;0,B16/$B$11*100,"")</f>
        <v/>
      </c>
      <c r="E16" s="119"/>
      <c r="F16" s="88" t="str">
        <f t="shared" si="0"/>
        <v/>
      </c>
      <c r="I16" s="88" t="str">
        <f t="shared" si="1"/>
        <v/>
      </c>
      <c r="L16" s="88" t="str">
        <f t="shared" si="2"/>
        <v/>
      </c>
      <c r="M16" s="94"/>
      <c r="O16" s="88" t="str">
        <f t="shared" si="3"/>
        <v/>
      </c>
      <c r="P16" s="101"/>
      <c r="Q16" s="105"/>
      <c r="R16" s="88" t="str">
        <f t="shared" si="4"/>
        <v/>
      </c>
      <c r="S16" s="101"/>
    </row>
    <row r="17" spans="1:19" ht="13.4" customHeight="1">
      <c r="A17" s="47" t="s">
        <v>392</v>
      </c>
      <c r="B17" s="118">
        <f t="shared" si="5"/>
        <v>220</v>
      </c>
      <c r="C17" s="104">
        <f>IF(A17&lt;&gt;0,B17/$B$11*100,"")</f>
        <v>4.9261083743842367</v>
      </c>
      <c r="E17" s="119">
        <f>E18+E23</f>
        <v>43</v>
      </c>
      <c r="F17" s="88">
        <f t="shared" si="0"/>
        <v>19.545454545454547</v>
      </c>
      <c r="H17" s="105">
        <f>H18+H23</f>
        <v>14</v>
      </c>
      <c r="I17" s="88">
        <f t="shared" si="1"/>
        <v>6.3636363636363633</v>
      </c>
      <c r="K17" s="105">
        <f>K18+K23</f>
        <v>50</v>
      </c>
      <c r="L17" s="88">
        <f t="shared" si="2"/>
        <v>22.727272727272727</v>
      </c>
      <c r="M17" s="94"/>
      <c r="N17" s="105">
        <f>N18+N23</f>
        <v>69</v>
      </c>
      <c r="O17" s="88">
        <f t="shared" si="3"/>
        <v>31.363636363636367</v>
      </c>
      <c r="P17" s="101"/>
      <c r="Q17" s="105">
        <f>Q18+Q23</f>
        <v>44</v>
      </c>
      <c r="R17" s="88">
        <f t="shared" si="4"/>
        <v>20</v>
      </c>
      <c r="S17" s="101"/>
    </row>
    <row r="18" spans="1:19" ht="13.4" customHeight="1">
      <c r="A18" s="81" t="s">
        <v>161</v>
      </c>
      <c r="B18" s="118">
        <f t="shared" si="5"/>
        <v>112</v>
      </c>
      <c r="C18" s="104">
        <f t="shared" ref="C18:C84" si="6">IF(A18&lt;&gt;0,B18/$B$11*100,"")</f>
        <v>2.507836990595611</v>
      </c>
      <c r="E18" s="119">
        <f>SUM(E19:E21)</f>
        <v>20</v>
      </c>
      <c r="F18" s="88">
        <f t="shared" si="0"/>
        <v>17.857142857142858</v>
      </c>
      <c r="H18" s="105">
        <f>SUM(H19:H21)</f>
        <v>9</v>
      </c>
      <c r="I18" s="88">
        <f t="shared" si="1"/>
        <v>8.0357142857142865</v>
      </c>
      <c r="K18" s="105">
        <f>SUM(K19:K21)</f>
        <v>27</v>
      </c>
      <c r="L18" s="88">
        <f t="shared" si="2"/>
        <v>24.107142857142858</v>
      </c>
      <c r="M18" s="94"/>
      <c r="N18" s="105">
        <f>SUM(N19:N21)</f>
        <v>37</v>
      </c>
      <c r="O18" s="88">
        <f t="shared" si="3"/>
        <v>33.035714285714285</v>
      </c>
      <c r="P18" s="101"/>
      <c r="Q18" s="105">
        <f>SUM(Q19:Q21)</f>
        <v>19</v>
      </c>
      <c r="R18" s="88">
        <f t="shared" si="4"/>
        <v>16.964285714285715</v>
      </c>
      <c r="S18" s="101"/>
    </row>
    <row r="19" spans="1:19" ht="13.4" customHeight="1">
      <c r="A19" s="81" t="s">
        <v>162</v>
      </c>
      <c r="B19" s="118">
        <f>IF($A19&lt;&gt;"",E19+H19+K19+N19+Q19,"")</f>
        <v>23</v>
      </c>
      <c r="C19" s="104">
        <f t="shared" si="6"/>
        <v>0.51500223914017018</v>
      </c>
      <c r="E19" s="850">
        <v>3</v>
      </c>
      <c r="F19" s="88">
        <f t="shared" si="0"/>
        <v>13.043478260869565</v>
      </c>
      <c r="G19" s="848"/>
      <c r="H19" s="848">
        <v>1</v>
      </c>
      <c r="I19" s="88">
        <f t="shared" si="1"/>
        <v>4.3478260869565215</v>
      </c>
      <c r="J19" s="848"/>
      <c r="K19" s="848">
        <v>9</v>
      </c>
      <c r="L19" s="88">
        <f t="shared" si="2"/>
        <v>39.130434782608695</v>
      </c>
      <c r="M19" s="848"/>
      <c r="N19" s="848">
        <v>7</v>
      </c>
      <c r="O19" s="88">
        <f t="shared" si="3"/>
        <v>30.434782608695656</v>
      </c>
      <c r="P19" s="848"/>
      <c r="Q19" s="848">
        <v>3</v>
      </c>
      <c r="R19" s="88">
        <f>IF($A19&lt;&gt;0,Q19/$B19*100,"")</f>
        <v>13.043478260869565</v>
      </c>
      <c r="S19" s="101"/>
    </row>
    <row r="20" spans="1:19" ht="13.4" customHeight="1">
      <c r="A20" s="81" t="s">
        <v>163</v>
      </c>
      <c r="B20" s="118">
        <f>IF($A20&lt;&gt;"",E20+H20+K20+N20+Q20,"")</f>
        <v>54</v>
      </c>
      <c r="C20" s="104">
        <f t="shared" si="6"/>
        <v>1.2091356918943126</v>
      </c>
      <c r="E20" s="850">
        <v>6</v>
      </c>
      <c r="F20" s="88">
        <f t="shared" si="0"/>
        <v>11.111111111111111</v>
      </c>
      <c r="G20" s="848"/>
      <c r="H20" s="848">
        <v>5</v>
      </c>
      <c r="I20" s="88">
        <f t="shared" si="1"/>
        <v>9.2592592592592595</v>
      </c>
      <c r="J20" s="848"/>
      <c r="K20" s="848">
        <v>10</v>
      </c>
      <c r="L20" s="88">
        <f t="shared" si="2"/>
        <v>18.518518518518519</v>
      </c>
      <c r="M20" s="848"/>
      <c r="N20" s="848">
        <v>23</v>
      </c>
      <c r="O20" s="88">
        <f t="shared" si="3"/>
        <v>42.592592592592595</v>
      </c>
      <c r="P20" s="848"/>
      <c r="Q20" s="848">
        <v>10</v>
      </c>
      <c r="R20" s="88">
        <f>IF($A20&lt;&gt;0,Q20/$B20*100,"")</f>
        <v>18.518518518518519</v>
      </c>
      <c r="S20" s="101"/>
    </row>
    <row r="21" spans="1:19" ht="12" customHeight="1">
      <c r="A21" s="81" t="s">
        <v>164</v>
      </c>
      <c r="B21" s="118">
        <f>IF($A21&lt;&gt;"",E21+H21+K21+N21+Q21,"")</f>
        <v>35</v>
      </c>
      <c r="C21" s="104">
        <f t="shared" si="6"/>
        <v>0.7836990595611284</v>
      </c>
      <c r="E21" s="850">
        <v>11</v>
      </c>
      <c r="F21" s="88">
        <f t="shared" si="0"/>
        <v>31.428571428571427</v>
      </c>
      <c r="G21" s="848"/>
      <c r="H21" s="848">
        <v>3</v>
      </c>
      <c r="I21" s="88">
        <f t="shared" si="1"/>
        <v>8.5714285714285712</v>
      </c>
      <c r="J21" s="848"/>
      <c r="K21" s="848">
        <v>8</v>
      </c>
      <c r="L21" s="88">
        <f t="shared" si="2"/>
        <v>22.857142857142858</v>
      </c>
      <c r="M21" s="848"/>
      <c r="N21" s="848">
        <v>7</v>
      </c>
      <c r="O21" s="88">
        <f t="shared" si="3"/>
        <v>20</v>
      </c>
      <c r="P21" s="848"/>
      <c r="Q21" s="848">
        <v>6</v>
      </c>
      <c r="R21" s="88">
        <f>IF($A21&lt;&gt;0,Q21/$B21*100,"")</f>
        <v>17.142857142857142</v>
      </c>
      <c r="S21" s="101"/>
    </row>
    <row r="22" spans="1:19" ht="10" customHeight="1">
      <c r="B22" s="118" t="str">
        <f t="shared" si="5"/>
        <v/>
      </c>
      <c r="C22" s="104" t="str">
        <f t="shared" si="6"/>
        <v/>
      </c>
      <c r="E22" s="119"/>
      <c r="F22" s="88" t="str">
        <f t="shared" si="0"/>
        <v/>
      </c>
      <c r="I22" s="88" t="str">
        <f t="shared" si="1"/>
        <v/>
      </c>
      <c r="L22" s="88" t="str">
        <f t="shared" si="2"/>
        <v/>
      </c>
      <c r="M22" s="94"/>
      <c r="O22" s="88" t="str">
        <f t="shared" si="3"/>
        <v/>
      </c>
      <c r="P22" s="101"/>
      <c r="Q22" s="105"/>
      <c r="R22" s="88" t="str">
        <f t="shared" si="4"/>
        <v/>
      </c>
      <c r="S22" s="101"/>
    </row>
    <row r="23" spans="1:19" ht="13.4" customHeight="1">
      <c r="A23" s="81" t="s">
        <v>165</v>
      </c>
      <c r="B23" s="118">
        <f t="shared" si="5"/>
        <v>108</v>
      </c>
      <c r="C23" s="104">
        <f t="shared" si="6"/>
        <v>2.4182713837886252</v>
      </c>
      <c r="E23" s="119">
        <f>SUM(E24:E26)</f>
        <v>23</v>
      </c>
      <c r="F23" s="88">
        <f t="shared" si="0"/>
        <v>21.296296296296298</v>
      </c>
      <c r="H23" s="105">
        <f>SUM(H24:H26)</f>
        <v>5</v>
      </c>
      <c r="I23" s="88">
        <f t="shared" si="1"/>
        <v>4.6296296296296298</v>
      </c>
      <c r="K23" s="105">
        <f>SUM(K24:K26)</f>
        <v>23</v>
      </c>
      <c r="L23" s="88">
        <f t="shared" si="2"/>
        <v>21.296296296296298</v>
      </c>
      <c r="M23" s="94"/>
      <c r="N23" s="105">
        <f>SUM(N24:N26)</f>
        <v>32</v>
      </c>
      <c r="O23" s="88">
        <f t="shared" si="3"/>
        <v>29.629629629629626</v>
      </c>
      <c r="P23" s="101"/>
      <c r="Q23" s="105">
        <f>SUM(Q24:Q26)</f>
        <v>25</v>
      </c>
      <c r="R23" s="88">
        <f t="shared" si="4"/>
        <v>23.148148148148149</v>
      </c>
      <c r="S23" s="101"/>
    </row>
    <row r="24" spans="1:19" ht="13.4" customHeight="1">
      <c r="A24" s="81" t="s">
        <v>166</v>
      </c>
      <c r="B24" s="118">
        <f t="shared" si="5"/>
        <v>17</v>
      </c>
      <c r="C24" s="104">
        <f t="shared" si="6"/>
        <v>0.38065382892969102</v>
      </c>
      <c r="E24" s="850">
        <v>7</v>
      </c>
      <c r="F24" s="88">
        <f t="shared" si="0"/>
        <v>41.17647058823529</v>
      </c>
      <c r="G24" s="848"/>
      <c r="H24" s="848">
        <v>3</v>
      </c>
      <c r="I24" s="88">
        <f t="shared" si="1"/>
        <v>17.647058823529413</v>
      </c>
      <c r="J24" s="848"/>
      <c r="K24" s="848">
        <v>2</v>
      </c>
      <c r="L24" s="88">
        <f t="shared" si="2"/>
        <v>11.76470588235294</v>
      </c>
      <c r="M24" s="848"/>
      <c r="N24" s="848">
        <v>4</v>
      </c>
      <c r="O24" s="88">
        <f t="shared" si="3"/>
        <v>23.52941176470588</v>
      </c>
      <c r="P24" s="848"/>
      <c r="Q24" s="848">
        <v>1</v>
      </c>
      <c r="R24" s="88">
        <f t="shared" si="4"/>
        <v>5.8823529411764701</v>
      </c>
      <c r="S24" s="848"/>
    </row>
    <row r="25" spans="1:19" ht="13.4" customHeight="1">
      <c r="A25" s="81" t="s">
        <v>167</v>
      </c>
      <c r="B25" s="118">
        <f t="shared" si="5"/>
        <v>18</v>
      </c>
      <c r="C25" s="104">
        <f t="shared" si="6"/>
        <v>0.40304523063143755</v>
      </c>
      <c r="E25" s="850">
        <v>0</v>
      </c>
      <c r="F25" s="88">
        <f t="shared" si="0"/>
        <v>0</v>
      </c>
      <c r="G25" s="848"/>
      <c r="H25" s="848">
        <v>2</v>
      </c>
      <c r="I25" s="88">
        <f t="shared" si="1"/>
        <v>11.111111111111111</v>
      </c>
      <c r="J25" s="848"/>
      <c r="K25" s="848">
        <v>5</v>
      </c>
      <c r="L25" s="88">
        <f t="shared" si="2"/>
        <v>27.777777777777779</v>
      </c>
      <c r="M25" s="848"/>
      <c r="N25" s="848">
        <v>11</v>
      </c>
      <c r="O25" s="88">
        <f t="shared" si="3"/>
        <v>61.111111111111114</v>
      </c>
      <c r="P25" s="848"/>
      <c r="Q25" s="848">
        <v>0</v>
      </c>
      <c r="R25" s="88">
        <f t="shared" si="4"/>
        <v>0</v>
      </c>
      <c r="S25" s="848"/>
    </row>
    <row r="26" spans="1:19" ht="12" customHeight="1">
      <c r="A26" s="81" t="s">
        <v>168</v>
      </c>
      <c r="B26" s="118">
        <f t="shared" si="5"/>
        <v>73</v>
      </c>
      <c r="C26" s="104">
        <f t="shared" si="6"/>
        <v>1.6345723242274968</v>
      </c>
      <c r="E26" s="850">
        <v>16</v>
      </c>
      <c r="F26" s="88">
        <f t="shared" si="0"/>
        <v>21.917808219178081</v>
      </c>
      <c r="G26" s="848"/>
      <c r="H26" s="848">
        <v>0</v>
      </c>
      <c r="I26" s="88">
        <f t="shared" si="1"/>
        <v>0</v>
      </c>
      <c r="J26" s="848"/>
      <c r="K26" s="848">
        <v>16</v>
      </c>
      <c r="L26" s="88">
        <f t="shared" si="2"/>
        <v>21.917808219178081</v>
      </c>
      <c r="M26" s="848"/>
      <c r="N26" s="848">
        <v>17</v>
      </c>
      <c r="O26" s="88">
        <f t="shared" si="3"/>
        <v>23.287671232876711</v>
      </c>
      <c r="P26" s="848"/>
      <c r="Q26" s="848">
        <v>24</v>
      </c>
      <c r="R26" s="88">
        <f t="shared" si="4"/>
        <v>32.87671232876712</v>
      </c>
      <c r="S26" s="848"/>
    </row>
    <row r="27" spans="1:19" ht="10" customHeight="1">
      <c r="B27" s="118" t="str">
        <f t="shared" si="5"/>
        <v/>
      </c>
      <c r="C27" s="104" t="str">
        <f t="shared" si="6"/>
        <v/>
      </c>
      <c r="E27" s="119"/>
      <c r="F27" s="88" t="str">
        <f t="shared" si="0"/>
        <v/>
      </c>
      <c r="I27" s="88" t="str">
        <f t="shared" si="1"/>
        <v/>
      </c>
      <c r="L27" s="88" t="str">
        <f t="shared" si="2"/>
        <v/>
      </c>
      <c r="M27" s="94"/>
      <c r="O27" s="88" t="str">
        <f t="shared" si="3"/>
        <v/>
      </c>
      <c r="P27" s="101"/>
      <c r="Q27" s="105"/>
      <c r="R27" s="88" t="str">
        <f t="shared" si="4"/>
        <v/>
      </c>
      <c r="S27" s="101"/>
    </row>
    <row r="28" spans="1:19" ht="13.4" customHeight="1">
      <c r="A28" s="47" t="s">
        <v>449</v>
      </c>
      <c r="B28" s="118">
        <f t="shared" si="5"/>
        <v>229</v>
      </c>
      <c r="C28" s="104">
        <f t="shared" si="6"/>
        <v>5.1276309896999548</v>
      </c>
      <c r="E28" s="119">
        <f>SUM(E30:E34)</f>
        <v>90</v>
      </c>
      <c r="F28" s="88">
        <f t="shared" si="0"/>
        <v>39.301310043668117</v>
      </c>
      <c r="H28" s="105">
        <f>SUM(H30:H34)</f>
        <v>9</v>
      </c>
      <c r="I28" s="88">
        <f t="shared" si="1"/>
        <v>3.9301310043668125</v>
      </c>
      <c r="K28" s="105">
        <f>SUM(K30:K34)</f>
        <v>33</v>
      </c>
      <c r="L28" s="88">
        <f t="shared" si="2"/>
        <v>14.410480349344979</v>
      </c>
      <c r="M28" s="94"/>
      <c r="N28" s="105">
        <f>SUM(N30:N34)</f>
        <v>50</v>
      </c>
      <c r="O28" s="88">
        <f t="shared" si="3"/>
        <v>21.834061135371179</v>
      </c>
      <c r="P28" s="101"/>
      <c r="Q28" s="105">
        <f>SUM(Q29)</f>
        <v>47</v>
      </c>
      <c r="R28" s="88">
        <f t="shared" si="4"/>
        <v>20.52401746724891</v>
      </c>
      <c r="S28" s="101"/>
    </row>
    <row r="29" spans="1:19" ht="13.4" customHeight="1">
      <c r="A29" s="81" t="s">
        <v>169</v>
      </c>
      <c r="B29" s="118">
        <f t="shared" si="5"/>
        <v>229</v>
      </c>
      <c r="C29" s="104">
        <f t="shared" si="6"/>
        <v>5.1276309896999548</v>
      </c>
      <c r="E29" s="119">
        <f>SUM(E30:E34)</f>
        <v>90</v>
      </c>
      <c r="F29" s="88">
        <f t="shared" si="0"/>
        <v>39.301310043668117</v>
      </c>
      <c r="H29" s="105">
        <f>SUM(H30:H34)</f>
        <v>9</v>
      </c>
      <c r="I29" s="88">
        <f t="shared" si="1"/>
        <v>3.9301310043668125</v>
      </c>
      <c r="K29" s="105">
        <f>SUM(K30:K34)</f>
        <v>33</v>
      </c>
      <c r="L29" s="88">
        <f t="shared" si="2"/>
        <v>14.410480349344979</v>
      </c>
      <c r="M29" s="94"/>
      <c r="N29" s="105">
        <f>SUM(N30:N34)</f>
        <v>50</v>
      </c>
      <c r="O29" s="88">
        <f t="shared" si="3"/>
        <v>21.834061135371179</v>
      </c>
      <c r="P29" s="101"/>
      <c r="Q29" s="105">
        <f>SUM(Q30:Q34)</f>
        <v>47</v>
      </c>
      <c r="R29" s="88">
        <f t="shared" si="4"/>
        <v>20.52401746724891</v>
      </c>
      <c r="S29" s="101"/>
    </row>
    <row r="30" spans="1:19" ht="13.4" customHeight="1">
      <c r="A30" s="81" t="s">
        <v>170</v>
      </c>
      <c r="B30" s="118">
        <f t="shared" si="5"/>
        <v>16</v>
      </c>
      <c r="C30" s="104">
        <f t="shared" si="6"/>
        <v>0.35826242722794444</v>
      </c>
      <c r="E30" s="850">
        <v>6</v>
      </c>
      <c r="F30" s="88">
        <f t="shared" si="0"/>
        <v>37.5</v>
      </c>
      <c r="G30" s="848"/>
      <c r="H30" s="848">
        <v>0</v>
      </c>
      <c r="I30" s="88">
        <f t="shared" si="1"/>
        <v>0</v>
      </c>
      <c r="J30" s="848"/>
      <c r="K30" s="848">
        <v>5</v>
      </c>
      <c r="L30" s="88">
        <f t="shared" si="2"/>
        <v>31.25</v>
      </c>
      <c r="M30" s="848"/>
      <c r="N30" s="848">
        <v>1</v>
      </c>
      <c r="O30" s="88">
        <f t="shared" si="3"/>
        <v>6.25</v>
      </c>
      <c r="P30" s="848"/>
      <c r="Q30" s="848">
        <v>4</v>
      </c>
      <c r="R30" s="88">
        <f t="shared" si="4"/>
        <v>25</v>
      </c>
      <c r="S30" s="848"/>
    </row>
    <row r="31" spans="1:19" ht="13.4" customHeight="1">
      <c r="A31" s="81" t="s">
        <v>171</v>
      </c>
      <c r="B31" s="118">
        <f t="shared" si="5"/>
        <v>61</v>
      </c>
      <c r="C31" s="104">
        <f t="shared" si="6"/>
        <v>1.3658755038065382</v>
      </c>
      <c r="E31" s="850">
        <v>12</v>
      </c>
      <c r="F31" s="88">
        <f t="shared" si="0"/>
        <v>19.672131147540984</v>
      </c>
      <c r="G31" s="848"/>
      <c r="H31" s="848">
        <v>3</v>
      </c>
      <c r="I31" s="88">
        <f t="shared" si="1"/>
        <v>4.918032786885246</v>
      </c>
      <c r="J31" s="848"/>
      <c r="K31" s="848">
        <v>14</v>
      </c>
      <c r="L31" s="88">
        <f t="shared" si="2"/>
        <v>22.950819672131146</v>
      </c>
      <c r="M31" s="848"/>
      <c r="N31" s="848">
        <v>12</v>
      </c>
      <c r="O31" s="88">
        <f t="shared" si="3"/>
        <v>19.672131147540984</v>
      </c>
      <c r="P31" s="848"/>
      <c r="Q31" s="848">
        <v>20</v>
      </c>
      <c r="R31" s="88">
        <f t="shared" si="4"/>
        <v>32.786885245901637</v>
      </c>
      <c r="S31" s="848"/>
    </row>
    <row r="32" spans="1:19" ht="13.4" customHeight="1">
      <c r="A32" s="81" t="s">
        <v>172</v>
      </c>
      <c r="B32" s="118">
        <f t="shared" si="5"/>
        <v>14</v>
      </c>
      <c r="C32" s="104">
        <f t="shared" si="6"/>
        <v>0.31347962382445138</v>
      </c>
      <c r="E32" s="850">
        <v>3</v>
      </c>
      <c r="F32" s="88">
        <f t="shared" si="0"/>
        <v>21.428571428571427</v>
      </c>
      <c r="G32" s="848"/>
      <c r="H32" s="848">
        <v>2</v>
      </c>
      <c r="I32" s="88">
        <f t="shared" si="1"/>
        <v>14.285714285714285</v>
      </c>
      <c r="J32" s="848"/>
      <c r="K32" s="848">
        <v>1</v>
      </c>
      <c r="L32" s="88">
        <f t="shared" si="2"/>
        <v>7.1428571428571423</v>
      </c>
      <c r="M32" s="848"/>
      <c r="N32" s="848">
        <v>2</v>
      </c>
      <c r="O32" s="88">
        <f t="shared" si="3"/>
        <v>14.285714285714285</v>
      </c>
      <c r="P32" s="848"/>
      <c r="Q32" s="848">
        <v>6</v>
      </c>
      <c r="R32" s="88">
        <f t="shared" si="4"/>
        <v>42.857142857142854</v>
      </c>
      <c r="S32" s="848"/>
    </row>
    <row r="33" spans="1:19" ht="13.4" customHeight="1">
      <c r="A33" s="81" t="s">
        <v>173</v>
      </c>
      <c r="B33" s="118">
        <f t="shared" si="5"/>
        <v>86</v>
      </c>
      <c r="C33" s="104">
        <f t="shared" si="6"/>
        <v>1.9256605463502015</v>
      </c>
      <c r="E33" s="850">
        <v>47</v>
      </c>
      <c r="F33" s="88">
        <f t="shared" si="0"/>
        <v>54.651162790697668</v>
      </c>
      <c r="G33" s="848"/>
      <c r="H33" s="848">
        <v>1</v>
      </c>
      <c r="I33" s="88">
        <f t="shared" si="1"/>
        <v>1.1627906976744187</v>
      </c>
      <c r="J33" s="848"/>
      <c r="K33" s="848">
        <v>6</v>
      </c>
      <c r="L33" s="88">
        <f t="shared" si="2"/>
        <v>6.9767441860465116</v>
      </c>
      <c r="M33" s="848"/>
      <c r="N33" s="848">
        <v>26</v>
      </c>
      <c r="O33" s="88">
        <f t="shared" si="3"/>
        <v>30.232558139534881</v>
      </c>
      <c r="P33" s="848"/>
      <c r="Q33" s="848">
        <v>6</v>
      </c>
      <c r="R33" s="88">
        <f t="shared" si="4"/>
        <v>6.9767441860465116</v>
      </c>
      <c r="S33" s="848"/>
    </row>
    <row r="34" spans="1:19" ht="12" customHeight="1">
      <c r="A34" s="81" t="s">
        <v>174</v>
      </c>
      <c r="B34" s="118">
        <f t="shared" si="5"/>
        <v>52</v>
      </c>
      <c r="C34" s="104">
        <f t="shared" si="6"/>
        <v>1.1643528884908196</v>
      </c>
      <c r="E34" s="850">
        <v>22</v>
      </c>
      <c r="F34" s="88">
        <f t="shared" si="0"/>
        <v>42.307692307692307</v>
      </c>
      <c r="G34" s="848"/>
      <c r="H34" s="848">
        <v>3</v>
      </c>
      <c r="I34" s="88">
        <f t="shared" si="1"/>
        <v>5.7692307692307692</v>
      </c>
      <c r="J34" s="848"/>
      <c r="K34" s="848">
        <v>7</v>
      </c>
      <c r="L34" s="88">
        <f t="shared" si="2"/>
        <v>13.461538461538462</v>
      </c>
      <c r="M34" s="848"/>
      <c r="N34" s="848">
        <v>9</v>
      </c>
      <c r="O34" s="88">
        <f t="shared" si="3"/>
        <v>17.307692307692307</v>
      </c>
      <c r="P34" s="848"/>
      <c r="Q34" s="848">
        <v>11</v>
      </c>
      <c r="R34" s="88">
        <f t="shared" si="4"/>
        <v>21.153846153846153</v>
      </c>
      <c r="S34" s="848"/>
    </row>
    <row r="35" spans="1:19" ht="10" customHeight="1">
      <c r="B35" s="118" t="str">
        <f t="shared" si="5"/>
        <v/>
      </c>
      <c r="C35" s="104" t="str">
        <f t="shared" si="6"/>
        <v/>
      </c>
      <c r="E35" s="119"/>
      <c r="F35" s="88" t="str">
        <f t="shared" si="0"/>
        <v/>
      </c>
      <c r="I35" s="88" t="str">
        <f t="shared" si="1"/>
        <v/>
      </c>
      <c r="L35" s="88" t="str">
        <f t="shared" si="2"/>
        <v/>
      </c>
      <c r="M35" s="94"/>
      <c r="O35" s="88" t="str">
        <f t="shared" si="3"/>
        <v/>
      </c>
      <c r="P35" s="101"/>
      <c r="Q35" s="105"/>
      <c r="R35" s="88" t="str">
        <f t="shared" si="4"/>
        <v/>
      </c>
      <c r="S35" s="101"/>
    </row>
    <row r="36" spans="1:19" ht="13.4" customHeight="1">
      <c r="A36" s="47" t="s">
        <v>394</v>
      </c>
      <c r="B36" s="118">
        <f t="shared" si="5"/>
        <v>861</v>
      </c>
      <c r="C36" s="104">
        <f t="shared" si="6"/>
        <v>19.278996865203762</v>
      </c>
      <c r="E36" s="119">
        <f>E37+E43+E54+E56</f>
        <v>84</v>
      </c>
      <c r="F36" s="88">
        <f t="shared" si="0"/>
        <v>9.7560975609756095</v>
      </c>
      <c r="H36" s="105">
        <f>H37+H43+H54+H56</f>
        <v>52</v>
      </c>
      <c r="I36" s="88">
        <f t="shared" si="1"/>
        <v>6.0394889663182347</v>
      </c>
      <c r="K36" s="105">
        <f>K37+K43+K54+K56</f>
        <v>173</v>
      </c>
      <c r="L36" s="88">
        <f t="shared" si="2"/>
        <v>20.092915214866434</v>
      </c>
      <c r="M36" s="94"/>
      <c r="N36" s="105">
        <f>N37+N43+N54+N56</f>
        <v>374</v>
      </c>
      <c r="O36" s="88">
        <f t="shared" si="3"/>
        <v>43.437862950058069</v>
      </c>
      <c r="P36" s="101"/>
      <c r="Q36" s="105">
        <f>Q37+Q43+Q54+Q56</f>
        <v>178</v>
      </c>
      <c r="R36" s="88">
        <f t="shared" si="4"/>
        <v>20.673635307781648</v>
      </c>
      <c r="S36" s="101"/>
    </row>
    <row r="37" spans="1:19" ht="13.4" customHeight="1">
      <c r="A37" s="81" t="s">
        <v>175</v>
      </c>
      <c r="B37" s="118">
        <f t="shared" si="5"/>
        <v>231</v>
      </c>
      <c r="C37" s="104">
        <f t="shared" si="6"/>
        <v>5.1724137931034484</v>
      </c>
      <c r="E37" s="119">
        <f>SUM(E38:E41)</f>
        <v>14</v>
      </c>
      <c r="F37" s="88">
        <f t="shared" si="0"/>
        <v>6.0606060606060606</v>
      </c>
      <c r="H37" s="105">
        <f>SUM(H38:H41)</f>
        <v>11</v>
      </c>
      <c r="I37" s="88">
        <f t="shared" si="1"/>
        <v>4.7619047619047619</v>
      </c>
      <c r="K37" s="105">
        <f>SUM(K38:K41)</f>
        <v>33</v>
      </c>
      <c r="L37" s="88">
        <f t="shared" si="2"/>
        <v>14.285714285714285</v>
      </c>
      <c r="M37" s="94"/>
      <c r="N37" s="105">
        <f>SUM(N38:N41)</f>
        <v>123</v>
      </c>
      <c r="O37" s="88">
        <f t="shared" si="3"/>
        <v>53.246753246753244</v>
      </c>
      <c r="P37" s="101"/>
      <c r="Q37" s="105">
        <f>SUM(Q38:Q41)</f>
        <v>50</v>
      </c>
      <c r="R37" s="88">
        <f t="shared" si="4"/>
        <v>21.645021645021643</v>
      </c>
      <c r="S37" s="101"/>
    </row>
    <row r="38" spans="1:19" ht="13.4" customHeight="1">
      <c r="A38" s="81" t="s">
        <v>176</v>
      </c>
      <c r="B38" s="118">
        <f t="shared" si="5"/>
        <v>97</v>
      </c>
      <c r="C38" s="104">
        <f t="shared" si="6"/>
        <v>2.1719659650694134</v>
      </c>
      <c r="E38" s="850">
        <v>4</v>
      </c>
      <c r="F38" s="88">
        <f t="shared" si="0"/>
        <v>4.1237113402061851</v>
      </c>
      <c r="G38" s="848"/>
      <c r="H38" s="848">
        <v>5</v>
      </c>
      <c r="I38" s="88">
        <f t="shared" si="1"/>
        <v>5.1546391752577314</v>
      </c>
      <c r="J38" s="848"/>
      <c r="K38" s="848">
        <v>12</v>
      </c>
      <c r="L38" s="88">
        <f t="shared" si="2"/>
        <v>12.371134020618557</v>
      </c>
      <c r="M38" s="848"/>
      <c r="N38" s="848">
        <v>42</v>
      </c>
      <c r="O38" s="88">
        <f t="shared" si="3"/>
        <v>43.298969072164951</v>
      </c>
      <c r="P38" s="848"/>
      <c r="Q38" s="848">
        <v>34</v>
      </c>
      <c r="R38" s="88">
        <f t="shared" si="4"/>
        <v>35.051546391752574</v>
      </c>
      <c r="S38" s="848"/>
    </row>
    <row r="39" spans="1:19" ht="13.4" customHeight="1">
      <c r="A39" s="81" t="s">
        <v>177</v>
      </c>
      <c r="B39" s="118">
        <f t="shared" si="5"/>
        <v>77</v>
      </c>
      <c r="C39" s="104">
        <f t="shared" si="6"/>
        <v>1.7241379310344827</v>
      </c>
      <c r="E39" s="850">
        <v>4</v>
      </c>
      <c r="F39" s="88">
        <f t="shared" si="0"/>
        <v>5.1948051948051948</v>
      </c>
      <c r="G39" s="848"/>
      <c r="H39" s="848">
        <v>1</v>
      </c>
      <c r="I39" s="88">
        <f t="shared" si="1"/>
        <v>1.2987012987012987</v>
      </c>
      <c r="J39" s="848"/>
      <c r="K39" s="848">
        <v>13</v>
      </c>
      <c r="L39" s="88">
        <f t="shared" si="2"/>
        <v>16.883116883116884</v>
      </c>
      <c r="M39" s="848"/>
      <c r="N39" s="848">
        <v>51</v>
      </c>
      <c r="O39" s="88">
        <f t="shared" si="3"/>
        <v>66.233766233766232</v>
      </c>
      <c r="P39" s="848"/>
      <c r="Q39" s="848">
        <v>8</v>
      </c>
      <c r="R39" s="88">
        <f t="shared" si="4"/>
        <v>10.38961038961039</v>
      </c>
      <c r="S39" s="848"/>
    </row>
    <row r="40" spans="1:19" ht="13.4" customHeight="1">
      <c r="A40" s="81" t="s">
        <v>178</v>
      </c>
      <c r="B40" s="118">
        <f t="shared" si="5"/>
        <v>27</v>
      </c>
      <c r="C40" s="104">
        <f t="shared" si="6"/>
        <v>0.60456784594715629</v>
      </c>
      <c r="E40" s="850">
        <v>1</v>
      </c>
      <c r="F40" s="88">
        <f t="shared" si="0"/>
        <v>3.7037037037037033</v>
      </c>
      <c r="G40" s="848"/>
      <c r="H40" s="848">
        <v>4</v>
      </c>
      <c r="I40" s="88">
        <f t="shared" si="1"/>
        <v>14.814814814814813</v>
      </c>
      <c r="J40" s="848"/>
      <c r="K40" s="848">
        <v>3</v>
      </c>
      <c r="L40" s="88">
        <f t="shared" si="2"/>
        <v>11.111111111111111</v>
      </c>
      <c r="M40" s="848"/>
      <c r="N40" s="848">
        <v>12</v>
      </c>
      <c r="O40" s="88">
        <f t="shared" si="3"/>
        <v>44.444444444444443</v>
      </c>
      <c r="P40" s="848"/>
      <c r="Q40" s="848">
        <v>7</v>
      </c>
      <c r="R40" s="88">
        <f t="shared" si="4"/>
        <v>25.925925925925924</v>
      </c>
      <c r="S40" s="848"/>
    </row>
    <row r="41" spans="1:19" ht="12" customHeight="1">
      <c r="A41" s="81" t="s">
        <v>179</v>
      </c>
      <c r="B41" s="118">
        <f t="shared" si="5"/>
        <v>30</v>
      </c>
      <c r="C41" s="104">
        <f t="shared" si="6"/>
        <v>0.67174205105239593</v>
      </c>
      <c r="E41" s="850">
        <v>5</v>
      </c>
      <c r="F41" s="88">
        <f t="shared" si="0"/>
        <v>16.666666666666664</v>
      </c>
      <c r="G41" s="848"/>
      <c r="H41" s="848">
        <v>1</v>
      </c>
      <c r="I41" s="88">
        <f t="shared" si="1"/>
        <v>3.3333333333333335</v>
      </c>
      <c r="J41" s="848"/>
      <c r="K41" s="848">
        <v>5</v>
      </c>
      <c r="L41" s="88">
        <f t="shared" si="2"/>
        <v>16.666666666666664</v>
      </c>
      <c r="M41" s="848"/>
      <c r="N41" s="848">
        <v>18</v>
      </c>
      <c r="O41" s="88">
        <f t="shared" si="3"/>
        <v>60</v>
      </c>
      <c r="P41" s="848"/>
      <c r="Q41" s="848">
        <v>1</v>
      </c>
      <c r="R41" s="88">
        <f t="shared" si="4"/>
        <v>3.3333333333333335</v>
      </c>
      <c r="S41" s="848"/>
    </row>
    <row r="42" spans="1:19" ht="10" customHeight="1">
      <c r="B42" s="118" t="str">
        <f t="shared" si="5"/>
        <v/>
      </c>
      <c r="C42" s="104" t="str">
        <f t="shared" si="6"/>
        <v/>
      </c>
      <c r="E42" s="119"/>
      <c r="F42" s="88" t="str">
        <f t="shared" si="0"/>
        <v/>
      </c>
      <c r="I42" s="88" t="str">
        <f t="shared" si="1"/>
        <v/>
      </c>
      <c r="L42" s="88" t="str">
        <f t="shared" si="2"/>
        <v/>
      </c>
      <c r="M42" s="94"/>
      <c r="O42" s="88" t="str">
        <f t="shared" si="3"/>
        <v/>
      </c>
      <c r="P42" s="101"/>
      <c r="Q42" s="105"/>
      <c r="R42" s="88" t="str">
        <f t="shared" si="4"/>
        <v/>
      </c>
      <c r="S42" s="101"/>
    </row>
    <row r="43" spans="1:19" ht="13.4" customHeight="1">
      <c r="A43" s="81" t="s">
        <v>180</v>
      </c>
      <c r="B43" s="118">
        <f t="shared" si="5"/>
        <v>319</v>
      </c>
      <c r="C43" s="104">
        <f t="shared" si="6"/>
        <v>7.1428571428571423</v>
      </c>
      <c r="E43" s="119">
        <f>SUM(E44:E52)</f>
        <v>30</v>
      </c>
      <c r="F43" s="88">
        <f t="shared" si="0"/>
        <v>9.4043887147335425</v>
      </c>
      <c r="H43" s="105">
        <f>SUM(H44:H52)</f>
        <v>23</v>
      </c>
      <c r="I43" s="88">
        <f t="shared" si="1"/>
        <v>7.2100313479623823</v>
      </c>
      <c r="K43" s="105">
        <f>SUM(K44:K52)</f>
        <v>69</v>
      </c>
      <c r="L43" s="88">
        <f t="shared" si="2"/>
        <v>21.630094043887148</v>
      </c>
      <c r="M43" s="94"/>
      <c r="N43" s="105">
        <f>SUM(N44:N52)</f>
        <v>127</v>
      </c>
      <c r="O43" s="88">
        <f t="shared" si="3"/>
        <v>39.811912225705335</v>
      </c>
      <c r="P43" s="101"/>
      <c r="Q43" s="105">
        <f>SUM(Q44:Q52)</f>
        <v>70</v>
      </c>
      <c r="R43" s="88">
        <f t="shared" si="4"/>
        <v>21.9435736677116</v>
      </c>
      <c r="S43" s="101"/>
    </row>
    <row r="44" spans="1:19" ht="13.4" customHeight="1">
      <c r="A44" s="33" t="s">
        <v>1543</v>
      </c>
      <c r="B44" s="118">
        <f t="shared" si="5"/>
        <v>2</v>
      </c>
      <c r="C44" s="104">
        <f t="shared" si="6"/>
        <v>4.4782803403493054E-2</v>
      </c>
      <c r="E44" s="850">
        <v>0</v>
      </c>
      <c r="F44" s="88">
        <f t="shared" si="0"/>
        <v>0</v>
      </c>
      <c r="G44" s="848"/>
      <c r="H44" s="848">
        <v>1</v>
      </c>
      <c r="I44" s="88">
        <f t="shared" si="1"/>
        <v>50</v>
      </c>
      <c r="J44" s="848"/>
      <c r="K44" s="848">
        <v>0</v>
      </c>
      <c r="L44" s="88">
        <f t="shared" si="2"/>
        <v>0</v>
      </c>
      <c r="M44" s="848"/>
      <c r="N44" s="848">
        <v>1</v>
      </c>
      <c r="O44" s="88">
        <f t="shared" si="3"/>
        <v>50</v>
      </c>
      <c r="P44" s="848"/>
      <c r="Q44" s="848">
        <v>0</v>
      </c>
      <c r="R44" s="88">
        <f t="shared" si="4"/>
        <v>0</v>
      </c>
      <c r="S44" s="848"/>
    </row>
    <row r="45" spans="1:19" ht="13.4" customHeight="1">
      <c r="A45" s="81" t="s">
        <v>182</v>
      </c>
      <c r="B45" s="118">
        <f>IF($A45&lt;&gt;"",E45+H45+K45+N45+Q45,"")</f>
        <v>45</v>
      </c>
      <c r="C45" s="104">
        <f>IF(A45&lt;&gt;0,B45/$B$11*100,"")</f>
        <v>1.007613076578594</v>
      </c>
      <c r="E45" s="850">
        <v>3</v>
      </c>
      <c r="F45" s="88">
        <f t="shared" si="0"/>
        <v>6.666666666666667</v>
      </c>
      <c r="G45" s="848"/>
      <c r="H45" s="848">
        <v>9</v>
      </c>
      <c r="I45" s="88">
        <f t="shared" si="1"/>
        <v>20</v>
      </c>
      <c r="J45" s="848"/>
      <c r="K45" s="848">
        <v>11</v>
      </c>
      <c r="L45" s="88">
        <f t="shared" si="2"/>
        <v>24.444444444444443</v>
      </c>
      <c r="M45" s="848"/>
      <c r="N45" s="848">
        <v>21</v>
      </c>
      <c r="O45" s="88">
        <f t="shared" si="3"/>
        <v>46.666666666666664</v>
      </c>
      <c r="P45" s="848"/>
      <c r="Q45" s="848">
        <v>1</v>
      </c>
      <c r="R45" s="88">
        <f t="shared" si="4"/>
        <v>2.2222222222222223</v>
      </c>
      <c r="S45" s="848"/>
    </row>
    <row r="46" spans="1:19" ht="13.4" customHeight="1">
      <c r="A46" s="81" t="s">
        <v>188</v>
      </c>
      <c r="B46" s="118">
        <f>IF($A46&lt;&gt;"",E46+H46+K46+N46+Q46,"")</f>
        <v>15</v>
      </c>
      <c r="C46" s="104">
        <f>IF(A46&lt;&gt;0,B46/$B$11*100,"")</f>
        <v>0.33587102552619796</v>
      </c>
      <c r="E46" s="850">
        <v>1</v>
      </c>
      <c r="F46" s="88">
        <f t="shared" si="0"/>
        <v>6.666666666666667</v>
      </c>
      <c r="G46" s="848"/>
      <c r="H46" s="848">
        <v>1</v>
      </c>
      <c r="I46" s="88">
        <f t="shared" si="1"/>
        <v>6.666666666666667</v>
      </c>
      <c r="J46" s="848"/>
      <c r="K46" s="848">
        <v>4</v>
      </c>
      <c r="L46" s="88">
        <f t="shared" si="2"/>
        <v>26.666666666666668</v>
      </c>
      <c r="M46" s="848"/>
      <c r="N46" s="848">
        <v>5</v>
      </c>
      <c r="O46" s="88">
        <f t="shared" si="3"/>
        <v>33.333333333333329</v>
      </c>
      <c r="P46" s="848"/>
      <c r="Q46" s="848">
        <v>4</v>
      </c>
      <c r="R46" s="88">
        <f t="shared" si="4"/>
        <v>26.666666666666668</v>
      </c>
      <c r="S46" s="848"/>
    </row>
    <row r="47" spans="1:19" ht="13.4" customHeight="1">
      <c r="A47" s="81" t="s">
        <v>181</v>
      </c>
      <c r="B47" s="118">
        <f>IF($A47&lt;&gt;"",E47+H47+K47+N47+Q47,"")</f>
        <v>22</v>
      </c>
      <c r="C47" s="104">
        <f>IF(A47&lt;&gt;0,B47/$B$11*100,"")</f>
        <v>0.49261083743842365</v>
      </c>
      <c r="E47" s="850">
        <v>2</v>
      </c>
      <c r="F47" s="88">
        <f t="shared" si="0"/>
        <v>9.0909090909090917</v>
      </c>
      <c r="G47" s="848"/>
      <c r="H47" s="848">
        <v>1</v>
      </c>
      <c r="I47" s="88">
        <f t="shared" si="1"/>
        <v>4.5454545454545459</v>
      </c>
      <c r="J47" s="848"/>
      <c r="K47" s="848">
        <v>8</v>
      </c>
      <c r="L47" s="88">
        <f t="shared" si="2"/>
        <v>36.363636363636367</v>
      </c>
      <c r="M47" s="848"/>
      <c r="N47" s="848">
        <v>9</v>
      </c>
      <c r="O47" s="88">
        <f t="shared" si="3"/>
        <v>40.909090909090914</v>
      </c>
      <c r="P47" s="848"/>
      <c r="Q47" s="848">
        <v>2</v>
      </c>
      <c r="R47" s="88">
        <f t="shared" si="4"/>
        <v>9.0909090909090917</v>
      </c>
      <c r="S47" s="848"/>
    </row>
    <row r="48" spans="1:19" ht="13.4" customHeight="1">
      <c r="A48" s="81" t="s">
        <v>183</v>
      </c>
      <c r="B48" s="118">
        <f t="shared" si="5"/>
        <v>36</v>
      </c>
      <c r="C48" s="104">
        <f t="shared" si="6"/>
        <v>0.80609046126287509</v>
      </c>
      <c r="E48" s="850">
        <v>6</v>
      </c>
      <c r="F48" s="88">
        <f t="shared" si="0"/>
        <v>16.666666666666664</v>
      </c>
      <c r="G48" s="848"/>
      <c r="H48" s="848">
        <v>0</v>
      </c>
      <c r="I48" s="88">
        <f t="shared" si="1"/>
        <v>0</v>
      </c>
      <c r="J48" s="848"/>
      <c r="K48" s="848">
        <v>8</v>
      </c>
      <c r="L48" s="88">
        <f t="shared" si="2"/>
        <v>22.222222222222221</v>
      </c>
      <c r="M48" s="848"/>
      <c r="N48" s="848">
        <v>19</v>
      </c>
      <c r="O48" s="88">
        <f t="shared" si="3"/>
        <v>52.777777777777779</v>
      </c>
      <c r="P48" s="848"/>
      <c r="Q48" s="848">
        <v>3</v>
      </c>
      <c r="R48" s="88">
        <f t="shared" si="4"/>
        <v>8.3333333333333321</v>
      </c>
      <c r="S48" s="848"/>
    </row>
    <row r="49" spans="1:19" ht="13.4" customHeight="1">
      <c r="A49" s="81" t="s">
        <v>396</v>
      </c>
      <c r="B49" s="118">
        <f t="shared" si="5"/>
        <v>33</v>
      </c>
      <c r="C49" s="104">
        <f t="shared" si="6"/>
        <v>0.73891625615763545</v>
      </c>
      <c r="E49" s="850">
        <v>4</v>
      </c>
      <c r="F49" s="88">
        <f t="shared" si="0"/>
        <v>12.121212121212121</v>
      </c>
      <c r="G49" s="848"/>
      <c r="H49" s="848">
        <v>0</v>
      </c>
      <c r="I49" s="88">
        <f t="shared" si="1"/>
        <v>0</v>
      </c>
      <c r="J49" s="848"/>
      <c r="K49" s="848">
        <v>10</v>
      </c>
      <c r="L49" s="88">
        <f t="shared" si="2"/>
        <v>30.303030303030305</v>
      </c>
      <c r="M49" s="848"/>
      <c r="N49" s="848">
        <v>19</v>
      </c>
      <c r="O49" s="88">
        <f t="shared" si="3"/>
        <v>57.575757575757578</v>
      </c>
      <c r="P49" s="848"/>
      <c r="Q49" s="848">
        <v>0</v>
      </c>
      <c r="R49" s="88">
        <f t="shared" si="4"/>
        <v>0</v>
      </c>
      <c r="S49" s="848"/>
    </row>
    <row r="50" spans="1:19" ht="13.4" customHeight="1">
      <c r="A50" s="81" t="s">
        <v>187</v>
      </c>
      <c r="B50" s="118">
        <f t="shared" si="5"/>
        <v>25</v>
      </c>
      <c r="C50" s="104">
        <f t="shared" si="6"/>
        <v>0.55978504254366324</v>
      </c>
      <c r="E50" s="850">
        <v>4</v>
      </c>
      <c r="F50" s="88">
        <f t="shared" si="0"/>
        <v>16</v>
      </c>
      <c r="G50" s="848"/>
      <c r="H50" s="848">
        <v>1</v>
      </c>
      <c r="I50" s="88">
        <f t="shared" si="1"/>
        <v>4</v>
      </c>
      <c r="J50" s="848"/>
      <c r="K50" s="848">
        <v>10</v>
      </c>
      <c r="L50" s="88">
        <f t="shared" si="2"/>
        <v>40</v>
      </c>
      <c r="M50" s="848"/>
      <c r="N50" s="848">
        <v>10</v>
      </c>
      <c r="O50" s="88">
        <f t="shared" si="3"/>
        <v>40</v>
      </c>
      <c r="P50" s="848"/>
      <c r="Q50" s="848">
        <v>0</v>
      </c>
      <c r="R50" s="88">
        <f t="shared" si="4"/>
        <v>0</v>
      </c>
      <c r="S50" s="848"/>
    </row>
    <row r="51" spans="1:19" ht="13.4" customHeight="1">
      <c r="A51" s="81" t="s">
        <v>186</v>
      </c>
      <c r="B51" s="118">
        <f t="shared" si="5"/>
        <v>99</v>
      </c>
      <c r="C51" s="104">
        <f t="shared" si="6"/>
        <v>2.2167487684729066</v>
      </c>
      <c r="E51" s="850">
        <v>2</v>
      </c>
      <c r="F51" s="88">
        <f t="shared" si="0"/>
        <v>2.0202020202020203</v>
      </c>
      <c r="G51" s="848"/>
      <c r="H51" s="848">
        <v>9</v>
      </c>
      <c r="I51" s="88">
        <f t="shared" si="1"/>
        <v>9.0909090909090917</v>
      </c>
      <c r="J51" s="848"/>
      <c r="K51" s="848">
        <v>8</v>
      </c>
      <c r="L51" s="88">
        <f t="shared" si="2"/>
        <v>8.0808080808080813</v>
      </c>
      <c r="M51" s="848"/>
      <c r="N51" s="848">
        <v>27</v>
      </c>
      <c r="O51" s="88">
        <f t="shared" si="3"/>
        <v>27.27272727272727</v>
      </c>
      <c r="P51" s="848"/>
      <c r="Q51" s="848">
        <v>53</v>
      </c>
      <c r="R51" s="88">
        <f t="shared" si="4"/>
        <v>53.535353535353536</v>
      </c>
      <c r="S51" s="848"/>
    </row>
    <row r="52" spans="1:19" ht="12" customHeight="1">
      <c r="A52" s="81" t="s">
        <v>185</v>
      </c>
      <c r="B52" s="118">
        <f>IF($A52&lt;&gt;"",E52+H52+K52+N52+Q52,"")</f>
        <v>42</v>
      </c>
      <c r="C52" s="104">
        <f t="shared" si="6"/>
        <v>0.94043887147335425</v>
      </c>
      <c r="E52" s="850">
        <v>8</v>
      </c>
      <c r="F52" s="88">
        <f t="shared" si="0"/>
        <v>19.047619047619047</v>
      </c>
      <c r="G52" s="848"/>
      <c r="H52" s="848">
        <v>1</v>
      </c>
      <c r="I52" s="88">
        <f t="shared" si="1"/>
        <v>2.3809523809523809</v>
      </c>
      <c r="J52" s="848"/>
      <c r="K52" s="848">
        <v>10</v>
      </c>
      <c r="L52" s="88">
        <f t="shared" si="2"/>
        <v>23.809523809523807</v>
      </c>
      <c r="M52" s="848"/>
      <c r="N52" s="848">
        <v>16</v>
      </c>
      <c r="O52" s="88">
        <f t="shared" si="3"/>
        <v>38.095238095238095</v>
      </c>
      <c r="P52" s="848"/>
      <c r="Q52" s="848">
        <v>7</v>
      </c>
      <c r="R52" s="88">
        <f t="shared" si="4"/>
        <v>16.666666666666664</v>
      </c>
      <c r="S52" s="848"/>
    </row>
    <row r="53" spans="1:19" ht="10" customHeight="1">
      <c r="B53" s="118" t="str">
        <f t="shared" si="5"/>
        <v/>
      </c>
      <c r="C53" s="104" t="str">
        <f t="shared" si="6"/>
        <v/>
      </c>
      <c r="E53" s="850"/>
      <c r="F53" s="88" t="str">
        <f t="shared" si="0"/>
        <v/>
      </c>
      <c r="G53" s="848"/>
      <c r="H53" s="848"/>
      <c r="I53" s="88" t="str">
        <f t="shared" si="1"/>
        <v/>
      </c>
      <c r="J53" s="848"/>
      <c r="K53" s="848"/>
      <c r="L53" s="88" t="str">
        <f t="shared" si="2"/>
        <v/>
      </c>
      <c r="M53" s="848"/>
      <c r="N53" s="848"/>
      <c r="O53" s="88" t="str">
        <f t="shared" si="3"/>
        <v/>
      </c>
      <c r="P53" s="848"/>
      <c r="Q53" s="848"/>
      <c r="R53" s="88" t="str">
        <f t="shared" si="4"/>
        <v/>
      </c>
      <c r="S53" s="848"/>
    </row>
    <row r="54" spans="1:19" ht="12" customHeight="1">
      <c r="A54" s="81" t="s">
        <v>189</v>
      </c>
      <c r="B54" s="118">
        <f t="shared" si="5"/>
        <v>110</v>
      </c>
      <c r="C54" s="104">
        <f t="shared" si="6"/>
        <v>2.4630541871921183</v>
      </c>
      <c r="E54" s="850">
        <v>10</v>
      </c>
      <c r="F54" s="88">
        <f t="shared" si="0"/>
        <v>9.0909090909090917</v>
      </c>
      <c r="G54" s="848"/>
      <c r="H54" s="848">
        <v>2</v>
      </c>
      <c r="I54" s="88">
        <f t="shared" si="1"/>
        <v>1.8181818181818181</v>
      </c>
      <c r="J54" s="848"/>
      <c r="K54" s="848">
        <v>23</v>
      </c>
      <c r="L54" s="88">
        <f t="shared" si="2"/>
        <v>20.909090909090907</v>
      </c>
      <c r="M54" s="848"/>
      <c r="N54" s="848">
        <v>61</v>
      </c>
      <c r="O54" s="88">
        <f t="shared" si="3"/>
        <v>55.454545454545453</v>
      </c>
      <c r="P54" s="848"/>
      <c r="Q54" s="848">
        <v>14</v>
      </c>
      <c r="R54" s="88">
        <f t="shared" si="4"/>
        <v>12.727272727272727</v>
      </c>
      <c r="S54" s="848"/>
    </row>
    <row r="55" spans="1:19" ht="10" customHeight="1">
      <c r="B55" s="118" t="str">
        <f t="shared" si="5"/>
        <v/>
      </c>
      <c r="C55" s="104" t="str">
        <f t="shared" si="6"/>
        <v/>
      </c>
      <c r="E55" s="119"/>
      <c r="F55" s="88" t="str">
        <f t="shared" si="0"/>
        <v/>
      </c>
      <c r="I55" s="88" t="str">
        <f t="shared" si="1"/>
        <v/>
      </c>
      <c r="L55" s="88" t="str">
        <f t="shared" si="2"/>
        <v/>
      </c>
      <c r="M55" s="94"/>
      <c r="O55" s="88" t="str">
        <f t="shared" si="3"/>
        <v/>
      </c>
      <c r="P55" s="101"/>
      <c r="Q55" s="105"/>
      <c r="R55" s="88" t="str">
        <f t="shared" si="4"/>
        <v/>
      </c>
      <c r="S55" s="101"/>
    </row>
    <row r="56" spans="1:19" ht="13.4" customHeight="1">
      <c r="A56" s="81" t="s">
        <v>190</v>
      </c>
      <c r="B56" s="118">
        <f t="shared" si="5"/>
        <v>201</v>
      </c>
      <c r="C56" s="104">
        <f t="shared" si="6"/>
        <v>4.5006717420510522</v>
      </c>
      <c r="E56" s="119">
        <f>SUM(E57:E62)</f>
        <v>30</v>
      </c>
      <c r="F56" s="88">
        <f t="shared" si="0"/>
        <v>14.925373134328357</v>
      </c>
      <c r="H56" s="105">
        <f>SUM(H57:H62)</f>
        <v>16</v>
      </c>
      <c r="I56" s="88">
        <f t="shared" si="1"/>
        <v>7.9601990049751246</v>
      </c>
      <c r="K56" s="105">
        <f>SUM(K57:K62)</f>
        <v>48</v>
      </c>
      <c r="L56" s="88">
        <f t="shared" si="2"/>
        <v>23.880597014925371</v>
      </c>
      <c r="M56" s="94"/>
      <c r="N56" s="105">
        <f>SUM(N57:N62)</f>
        <v>63</v>
      </c>
      <c r="O56" s="88">
        <f t="shared" si="3"/>
        <v>31.343283582089555</v>
      </c>
      <c r="P56" s="101"/>
      <c r="Q56" s="105">
        <f>SUM(Q57:Q62)</f>
        <v>44</v>
      </c>
      <c r="R56" s="88">
        <f t="shared" si="4"/>
        <v>21.890547263681594</v>
      </c>
      <c r="S56" s="101"/>
    </row>
    <row r="57" spans="1:19" ht="13.4" customHeight="1">
      <c r="A57" s="33" t="s">
        <v>943</v>
      </c>
      <c r="B57" s="118">
        <f t="shared" si="5"/>
        <v>6</v>
      </c>
      <c r="C57" s="104">
        <f t="shared" si="6"/>
        <v>0.13434841021047916</v>
      </c>
      <c r="E57" s="850">
        <v>0</v>
      </c>
      <c r="F57" s="88">
        <f t="shared" si="0"/>
        <v>0</v>
      </c>
      <c r="G57" s="848"/>
      <c r="H57" s="848">
        <v>0</v>
      </c>
      <c r="I57" s="88">
        <f t="shared" si="1"/>
        <v>0</v>
      </c>
      <c r="J57" s="848"/>
      <c r="K57" s="848">
        <v>2</v>
      </c>
      <c r="L57" s="88">
        <f t="shared" si="2"/>
        <v>33.333333333333329</v>
      </c>
      <c r="M57" s="848"/>
      <c r="N57" s="848">
        <v>2</v>
      </c>
      <c r="O57" s="88">
        <f t="shared" si="3"/>
        <v>33.333333333333329</v>
      </c>
      <c r="P57" s="848"/>
      <c r="Q57" s="848">
        <v>2</v>
      </c>
      <c r="R57" s="88">
        <f t="shared" si="4"/>
        <v>33.333333333333329</v>
      </c>
      <c r="S57" s="848"/>
    </row>
    <row r="58" spans="1:19" ht="13.4" customHeight="1">
      <c r="A58" s="81" t="s">
        <v>191</v>
      </c>
      <c r="B58" s="118">
        <f>IF($A58&lt;&gt;"",E58+H58+K58+N58+Q58,"")</f>
        <v>24</v>
      </c>
      <c r="C58" s="104">
        <f>IF(A58&lt;&gt;0,B58/$B$11*100,"")</f>
        <v>0.53739364084191665</v>
      </c>
      <c r="E58" s="850">
        <v>1</v>
      </c>
      <c r="F58" s="88">
        <f t="shared" si="0"/>
        <v>4.1666666666666661</v>
      </c>
      <c r="G58" s="848"/>
      <c r="H58" s="848">
        <v>2</v>
      </c>
      <c r="I58" s="88">
        <f t="shared" si="1"/>
        <v>8.3333333333333321</v>
      </c>
      <c r="J58" s="848"/>
      <c r="K58" s="848">
        <v>2</v>
      </c>
      <c r="L58" s="88">
        <f t="shared" si="2"/>
        <v>8.3333333333333321</v>
      </c>
      <c r="M58" s="848"/>
      <c r="N58" s="848">
        <v>12</v>
      </c>
      <c r="O58" s="88">
        <f t="shared" si="3"/>
        <v>50</v>
      </c>
      <c r="P58" s="848"/>
      <c r="Q58" s="848">
        <v>7</v>
      </c>
      <c r="R58" s="88">
        <f t="shared" si="4"/>
        <v>29.166666666666668</v>
      </c>
      <c r="S58" s="848"/>
    </row>
    <row r="59" spans="1:19" ht="13.4" customHeight="1">
      <c r="A59" s="81" t="s">
        <v>192</v>
      </c>
      <c r="B59" s="118">
        <f t="shared" si="5"/>
        <v>70</v>
      </c>
      <c r="C59" s="104">
        <f t="shared" si="6"/>
        <v>1.5673981191222568</v>
      </c>
      <c r="E59" s="850">
        <v>15</v>
      </c>
      <c r="F59" s="88">
        <f t="shared" si="0"/>
        <v>21.428571428571427</v>
      </c>
      <c r="G59" s="848"/>
      <c r="H59" s="848">
        <v>8</v>
      </c>
      <c r="I59" s="88">
        <f t="shared" si="1"/>
        <v>11.428571428571429</v>
      </c>
      <c r="J59" s="848"/>
      <c r="K59" s="848">
        <v>17</v>
      </c>
      <c r="L59" s="88">
        <f t="shared" si="2"/>
        <v>24.285714285714285</v>
      </c>
      <c r="M59" s="848"/>
      <c r="N59" s="848">
        <v>25</v>
      </c>
      <c r="O59" s="88">
        <f t="shared" si="3"/>
        <v>35.714285714285715</v>
      </c>
      <c r="P59" s="848"/>
      <c r="Q59" s="848">
        <v>5</v>
      </c>
      <c r="R59" s="88">
        <f t="shared" si="4"/>
        <v>7.1428571428571423</v>
      </c>
      <c r="S59" s="848"/>
    </row>
    <row r="60" spans="1:19" ht="13.4" customHeight="1">
      <c r="A60" s="81" t="s">
        <v>193</v>
      </c>
      <c r="B60" s="118">
        <f t="shared" si="5"/>
        <v>48</v>
      </c>
      <c r="C60" s="104">
        <f t="shared" si="6"/>
        <v>1.0747872816838333</v>
      </c>
      <c r="E60" s="850">
        <v>1</v>
      </c>
      <c r="F60" s="88">
        <f t="shared" si="0"/>
        <v>2.083333333333333</v>
      </c>
      <c r="G60" s="848"/>
      <c r="H60" s="848">
        <v>2</v>
      </c>
      <c r="I60" s="88">
        <f t="shared" si="1"/>
        <v>4.1666666666666661</v>
      </c>
      <c r="J60" s="848"/>
      <c r="K60" s="848">
        <v>14</v>
      </c>
      <c r="L60" s="88">
        <f t="shared" si="2"/>
        <v>29.166666666666668</v>
      </c>
      <c r="M60" s="848"/>
      <c r="N60" s="848">
        <v>14</v>
      </c>
      <c r="O60" s="88">
        <f t="shared" si="3"/>
        <v>29.166666666666668</v>
      </c>
      <c r="P60" s="848"/>
      <c r="Q60" s="848">
        <v>17</v>
      </c>
      <c r="R60" s="88">
        <f t="shared" si="4"/>
        <v>35.416666666666671</v>
      </c>
      <c r="S60" s="848"/>
    </row>
    <row r="61" spans="1:19" ht="13.4" customHeight="1">
      <c r="A61" s="90" t="s">
        <v>2031</v>
      </c>
      <c r="B61" s="118">
        <f t="shared" si="5"/>
        <v>20</v>
      </c>
      <c r="C61" s="104">
        <f t="shared" si="6"/>
        <v>0.44782803403493054</v>
      </c>
      <c r="E61" s="850">
        <v>9</v>
      </c>
      <c r="F61" s="88">
        <f t="shared" si="0"/>
        <v>45</v>
      </c>
      <c r="G61" s="848"/>
      <c r="H61" s="848">
        <v>1</v>
      </c>
      <c r="I61" s="88">
        <f t="shared" si="1"/>
        <v>5</v>
      </c>
      <c r="J61" s="848"/>
      <c r="K61" s="848">
        <v>2</v>
      </c>
      <c r="L61" s="88">
        <f t="shared" si="2"/>
        <v>10</v>
      </c>
      <c r="M61" s="848"/>
      <c r="N61" s="848">
        <v>5</v>
      </c>
      <c r="O61" s="88">
        <f t="shared" si="3"/>
        <v>25</v>
      </c>
      <c r="P61" s="848"/>
      <c r="Q61" s="848">
        <v>3</v>
      </c>
      <c r="R61" s="88">
        <f t="shared" si="4"/>
        <v>15</v>
      </c>
      <c r="S61" s="848"/>
    </row>
    <row r="62" spans="1:19" ht="12" customHeight="1">
      <c r="A62" s="81" t="s">
        <v>194</v>
      </c>
      <c r="B62" s="118">
        <f t="shared" si="5"/>
        <v>33</v>
      </c>
      <c r="C62" s="104">
        <f t="shared" si="6"/>
        <v>0.73891625615763545</v>
      </c>
      <c r="E62" s="850">
        <v>4</v>
      </c>
      <c r="F62" s="88">
        <f t="shared" si="0"/>
        <v>12.121212121212121</v>
      </c>
      <c r="G62" s="848"/>
      <c r="H62" s="848">
        <v>3</v>
      </c>
      <c r="I62" s="88">
        <f t="shared" si="1"/>
        <v>9.0909090909090917</v>
      </c>
      <c r="J62" s="848"/>
      <c r="K62" s="848">
        <v>11</v>
      </c>
      <c r="L62" s="88">
        <f t="shared" si="2"/>
        <v>33.333333333333329</v>
      </c>
      <c r="M62" s="848"/>
      <c r="N62" s="848">
        <v>5</v>
      </c>
      <c r="O62" s="88">
        <f t="shared" si="3"/>
        <v>15.151515151515152</v>
      </c>
      <c r="P62" s="848"/>
      <c r="Q62" s="848">
        <v>10</v>
      </c>
      <c r="R62" s="88">
        <f t="shared" si="4"/>
        <v>30.303030303030305</v>
      </c>
      <c r="S62" s="848"/>
    </row>
    <row r="63" spans="1:19" ht="10" customHeight="1">
      <c r="B63" s="118" t="str">
        <f t="shared" si="5"/>
        <v/>
      </c>
      <c r="C63" s="104" t="str">
        <f t="shared" si="6"/>
        <v/>
      </c>
      <c r="E63" s="119"/>
      <c r="F63" s="88" t="str">
        <f t="shared" si="0"/>
        <v/>
      </c>
      <c r="I63" s="88" t="str">
        <f t="shared" si="1"/>
        <v/>
      </c>
      <c r="L63" s="88" t="str">
        <f t="shared" si="2"/>
        <v/>
      </c>
      <c r="M63" s="94"/>
      <c r="O63" s="88" t="str">
        <f t="shared" si="3"/>
        <v/>
      </c>
      <c r="P63" s="101"/>
      <c r="Q63" s="105"/>
      <c r="R63" s="88" t="str">
        <f t="shared" si="4"/>
        <v/>
      </c>
      <c r="S63" s="101"/>
    </row>
    <row r="64" spans="1:19" ht="13.4" customHeight="1">
      <c r="A64" s="47" t="s">
        <v>397</v>
      </c>
      <c r="B64" s="118">
        <f t="shared" si="5"/>
        <v>865</v>
      </c>
      <c r="C64" s="104">
        <f t="shared" si="6"/>
        <v>19.368562472010748</v>
      </c>
      <c r="E64" s="119">
        <f>E65+E67+E74+E76</f>
        <v>81</v>
      </c>
      <c r="F64" s="88">
        <f t="shared" si="0"/>
        <v>9.3641618497109818</v>
      </c>
      <c r="H64" s="105">
        <f>H65+H67+H74+H76</f>
        <v>20</v>
      </c>
      <c r="I64" s="88">
        <f t="shared" si="1"/>
        <v>2.3121387283236992</v>
      </c>
      <c r="K64" s="105">
        <f>K65+K67+K74+K76</f>
        <v>52</v>
      </c>
      <c r="L64" s="88">
        <f t="shared" si="2"/>
        <v>6.0115606936416182</v>
      </c>
      <c r="M64" s="94"/>
      <c r="N64" s="105">
        <f>N65+N67+N74+N76</f>
        <v>143</v>
      </c>
      <c r="O64" s="88">
        <f t="shared" si="3"/>
        <v>16.531791907514449</v>
      </c>
      <c r="P64" s="101"/>
      <c r="Q64" s="105">
        <f>Q65+Q67+Q74+Q76</f>
        <v>569</v>
      </c>
      <c r="R64" s="88">
        <f t="shared" si="4"/>
        <v>65.780346820809243</v>
      </c>
      <c r="S64" s="101"/>
    </row>
    <row r="65" spans="1:19" ht="12" customHeight="1">
      <c r="A65" s="81" t="s">
        <v>398</v>
      </c>
      <c r="B65" s="118">
        <f t="shared" si="5"/>
        <v>76</v>
      </c>
      <c r="C65" s="104">
        <f t="shared" si="6"/>
        <v>1.7017465293327361</v>
      </c>
      <c r="E65" s="850">
        <v>14</v>
      </c>
      <c r="F65" s="88">
        <f t="shared" si="0"/>
        <v>18.421052631578945</v>
      </c>
      <c r="G65" s="848"/>
      <c r="H65" s="848">
        <v>0</v>
      </c>
      <c r="I65" s="88">
        <f t="shared" si="1"/>
        <v>0</v>
      </c>
      <c r="J65" s="848"/>
      <c r="K65" s="848">
        <v>3</v>
      </c>
      <c r="L65" s="88">
        <f t="shared" si="2"/>
        <v>3.9473684210526314</v>
      </c>
      <c r="M65" s="848"/>
      <c r="N65" s="848">
        <v>5</v>
      </c>
      <c r="O65" s="88">
        <f t="shared" si="3"/>
        <v>6.5789473684210522</v>
      </c>
      <c r="P65" s="848"/>
      <c r="Q65" s="848">
        <v>54</v>
      </c>
      <c r="R65" s="88">
        <f t="shared" si="4"/>
        <v>71.05263157894737</v>
      </c>
      <c r="S65" s="848"/>
    </row>
    <row r="66" spans="1:19" ht="10" customHeight="1">
      <c r="B66" s="118" t="str">
        <f t="shared" si="5"/>
        <v/>
      </c>
      <c r="C66" s="104" t="str">
        <f t="shared" si="6"/>
        <v/>
      </c>
      <c r="E66" s="119"/>
      <c r="F66" s="88" t="str">
        <f t="shared" si="0"/>
        <v/>
      </c>
      <c r="I66" s="88" t="str">
        <f t="shared" si="1"/>
        <v/>
      </c>
      <c r="L66" s="88" t="str">
        <f t="shared" si="2"/>
        <v/>
      </c>
      <c r="M66" s="94"/>
      <c r="O66" s="88" t="str">
        <f t="shared" si="3"/>
        <v/>
      </c>
      <c r="P66" s="101"/>
      <c r="Q66" s="105"/>
      <c r="R66" s="88" t="str">
        <f t="shared" si="4"/>
        <v/>
      </c>
      <c r="S66" s="101"/>
    </row>
    <row r="67" spans="1:19" ht="13.4" customHeight="1">
      <c r="A67" s="81" t="s">
        <v>195</v>
      </c>
      <c r="B67" s="118">
        <f t="shared" si="5"/>
        <v>619</v>
      </c>
      <c r="C67" s="104">
        <f t="shared" si="6"/>
        <v>13.8602776533811</v>
      </c>
      <c r="E67" s="119">
        <f>SUM(E68:E72)</f>
        <v>50</v>
      </c>
      <c r="F67" s="88">
        <f t="shared" si="0"/>
        <v>8.0775444264943452</v>
      </c>
      <c r="H67" s="105">
        <f>SUM(H68:H72)</f>
        <v>10</v>
      </c>
      <c r="I67" s="88">
        <f t="shared" si="1"/>
        <v>1.615508885298869</v>
      </c>
      <c r="K67" s="105">
        <f>SUM(K68:K72)</f>
        <v>38</v>
      </c>
      <c r="L67" s="88">
        <f t="shared" si="2"/>
        <v>6.1389337641357029</v>
      </c>
      <c r="M67" s="94"/>
      <c r="N67" s="105">
        <f>SUM(N68:N72)</f>
        <v>119</v>
      </c>
      <c r="O67" s="88">
        <f t="shared" si="3"/>
        <v>19.224555735056541</v>
      </c>
      <c r="P67" s="101"/>
      <c r="Q67" s="105">
        <f>SUM(Q68:Q72)</f>
        <v>402</v>
      </c>
      <c r="R67" s="88">
        <f t="shared" si="4"/>
        <v>64.943457189014538</v>
      </c>
      <c r="S67" s="101"/>
    </row>
    <row r="68" spans="1:19" ht="13.4" customHeight="1">
      <c r="A68" s="81" t="s">
        <v>467</v>
      </c>
      <c r="B68" s="118">
        <f t="shared" si="5"/>
        <v>371</v>
      </c>
      <c r="C68" s="104">
        <f t="shared" si="6"/>
        <v>8.307210031347962</v>
      </c>
      <c r="E68" s="850">
        <v>20</v>
      </c>
      <c r="F68" s="88">
        <f t="shared" si="0"/>
        <v>5.3908355795148255</v>
      </c>
      <c r="G68" s="848"/>
      <c r="H68" s="848">
        <v>4</v>
      </c>
      <c r="I68" s="88">
        <f t="shared" si="1"/>
        <v>1.0781671159029651</v>
      </c>
      <c r="J68" s="848"/>
      <c r="K68" s="848">
        <v>9</v>
      </c>
      <c r="L68" s="88">
        <f t="shared" si="2"/>
        <v>2.4258760107816713</v>
      </c>
      <c r="M68" s="848"/>
      <c r="N68" s="848">
        <v>40</v>
      </c>
      <c r="O68" s="88">
        <f t="shared" si="3"/>
        <v>10.781671159029651</v>
      </c>
      <c r="P68" s="848"/>
      <c r="Q68" s="848">
        <v>298</v>
      </c>
      <c r="R68" s="88">
        <f t="shared" si="4"/>
        <v>80.323450134770894</v>
      </c>
      <c r="S68" s="848"/>
    </row>
    <row r="69" spans="1:19" ht="13.4" customHeight="1">
      <c r="A69" s="81" t="s">
        <v>197</v>
      </c>
      <c r="B69" s="118">
        <f t="shared" si="5"/>
        <v>47</v>
      </c>
      <c r="C69" s="104">
        <f t="shared" si="6"/>
        <v>1.0523958799820869</v>
      </c>
      <c r="E69" s="850">
        <v>13</v>
      </c>
      <c r="F69" s="88">
        <f t="shared" si="0"/>
        <v>27.659574468085108</v>
      </c>
      <c r="G69" s="848"/>
      <c r="H69" s="848">
        <v>0</v>
      </c>
      <c r="I69" s="88">
        <f t="shared" si="1"/>
        <v>0</v>
      </c>
      <c r="J69" s="848"/>
      <c r="K69" s="848">
        <v>14</v>
      </c>
      <c r="L69" s="88">
        <f t="shared" si="2"/>
        <v>29.787234042553191</v>
      </c>
      <c r="M69" s="848"/>
      <c r="N69" s="848">
        <v>6</v>
      </c>
      <c r="O69" s="88">
        <f t="shared" si="3"/>
        <v>12.76595744680851</v>
      </c>
      <c r="P69" s="848"/>
      <c r="Q69" s="848">
        <v>14</v>
      </c>
      <c r="R69" s="88">
        <f t="shared" si="4"/>
        <v>29.787234042553191</v>
      </c>
      <c r="S69" s="848"/>
    </row>
    <row r="70" spans="1:19" ht="13.4" customHeight="1">
      <c r="A70" s="81" t="s">
        <v>199</v>
      </c>
      <c r="B70" s="118">
        <f t="shared" si="5"/>
        <v>31</v>
      </c>
      <c r="C70" s="104">
        <f t="shared" si="6"/>
        <v>0.6941334527541424</v>
      </c>
      <c r="E70" s="850">
        <v>6</v>
      </c>
      <c r="F70" s="88">
        <f t="shared" si="0"/>
        <v>19.35483870967742</v>
      </c>
      <c r="G70" s="848"/>
      <c r="H70" s="848">
        <v>1</v>
      </c>
      <c r="I70" s="88">
        <f t="shared" si="1"/>
        <v>3.225806451612903</v>
      </c>
      <c r="J70" s="848"/>
      <c r="K70" s="848">
        <v>1</v>
      </c>
      <c r="L70" s="88">
        <f t="shared" si="2"/>
        <v>3.225806451612903</v>
      </c>
      <c r="M70" s="848"/>
      <c r="N70" s="848">
        <v>5</v>
      </c>
      <c r="O70" s="88">
        <f t="shared" si="3"/>
        <v>16.129032258064516</v>
      </c>
      <c r="P70" s="848"/>
      <c r="Q70" s="848">
        <v>18</v>
      </c>
      <c r="R70" s="88">
        <f t="shared" si="4"/>
        <v>58.064516129032263</v>
      </c>
      <c r="S70" s="848"/>
    </row>
    <row r="71" spans="1:19" ht="12" customHeight="1">
      <c r="A71" s="81" t="s">
        <v>198</v>
      </c>
      <c r="B71" s="118">
        <f t="shared" si="5"/>
        <v>27</v>
      </c>
      <c r="C71" s="104">
        <f t="shared" si="6"/>
        <v>0.60456784594715629</v>
      </c>
      <c r="E71" s="850">
        <v>6</v>
      </c>
      <c r="F71" s="88">
        <f t="shared" si="0"/>
        <v>22.222222222222221</v>
      </c>
      <c r="G71" s="848"/>
      <c r="H71" s="848">
        <v>0</v>
      </c>
      <c r="I71" s="88">
        <f t="shared" si="1"/>
        <v>0</v>
      </c>
      <c r="J71" s="848"/>
      <c r="K71" s="848">
        <v>2</v>
      </c>
      <c r="L71" s="88">
        <f t="shared" si="2"/>
        <v>7.4074074074074066</v>
      </c>
      <c r="M71" s="848"/>
      <c r="N71" s="848">
        <v>11</v>
      </c>
      <c r="O71" s="88">
        <f t="shared" si="3"/>
        <v>40.74074074074074</v>
      </c>
      <c r="P71" s="848"/>
      <c r="Q71" s="848">
        <v>8</v>
      </c>
      <c r="R71" s="88">
        <f t="shared" si="4"/>
        <v>29.629629629629626</v>
      </c>
      <c r="S71" s="848"/>
    </row>
    <row r="72" spans="1:19" ht="13.4" customHeight="1">
      <c r="A72" s="81" t="s">
        <v>200</v>
      </c>
      <c r="B72" s="118">
        <f t="shared" si="5"/>
        <v>143</v>
      </c>
      <c r="C72" s="104">
        <f t="shared" si="6"/>
        <v>3.201970443349754</v>
      </c>
      <c r="E72" s="850">
        <v>5</v>
      </c>
      <c r="F72" s="88">
        <f t="shared" si="0"/>
        <v>3.4965034965034967</v>
      </c>
      <c r="G72" s="848"/>
      <c r="H72" s="848">
        <v>5</v>
      </c>
      <c r="I72" s="88">
        <f t="shared" si="1"/>
        <v>3.4965034965034967</v>
      </c>
      <c r="J72" s="848"/>
      <c r="K72" s="848">
        <v>12</v>
      </c>
      <c r="L72" s="88">
        <f t="shared" si="2"/>
        <v>8.3916083916083917</v>
      </c>
      <c r="M72" s="848"/>
      <c r="N72" s="848">
        <v>57</v>
      </c>
      <c r="O72" s="88">
        <f t="shared" si="3"/>
        <v>39.86013986013986</v>
      </c>
      <c r="P72" s="848"/>
      <c r="Q72" s="848">
        <v>64</v>
      </c>
      <c r="R72" s="88">
        <f t="shared" si="4"/>
        <v>44.755244755244753</v>
      </c>
      <c r="S72" s="848"/>
    </row>
    <row r="73" spans="1:19" ht="10" customHeight="1">
      <c r="B73" s="118" t="str">
        <f t="shared" si="5"/>
        <v/>
      </c>
      <c r="C73" s="104" t="str">
        <f t="shared" si="6"/>
        <v/>
      </c>
      <c r="E73" s="850"/>
      <c r="F73" s="88" t="str">
        <f t="shared" si="0"/>
        <v/>
      </c>
      <c r="G73" s="848"/>
      <c r="H73" s="848"/>
      <c r="I73" s="88" t="str">
        <f t="shared" si="1"/>
        <v/>
      </c>
      <c r="J73" s="848"/>
      <c r="K73" s="848"/>
      <c r="L73" s="88" t="str">
        <f t="shared" si="2"/>
        <v/>
      </c>
      <c r="M73" s="848"/>
      <c r="N73" s="848"/>
      <c r="O73" s="88" t="str">
        <f t="shared" si="3"/>
        <v/>
      </c>
      <c r="P73" s="848"/>
      <c r="Q73" s="848"/>
      <c r="R73" s="88" t="str">
        <f t="shared" si="4"/>
        <v/>
      </c>
      <c r="S73" s="848"/>
    </row>
    <row r="74" spans="1:19" ht="13.4" customHeight="1">
      <c r="A74" s="81" t="s">
        <v>201</v>
      </c>
      <c r="B74" s="118">
        <f t="shared" si="5"/>
        <v>59</v>
      </c>
      <c r="C74" s="104">
        <f t="shared" si="6"/>
        <v>1.3210927004030453</v>
      </c>
      <c r="E74" s="850">
        <v>13</v>
      </c>
      <c r="F74" s="88">
        <f t="shared" si="0"/>
        <v>22.033898305084744</v>
      </c>
      <c r="G74" s="848"/>
      <c r="H74" s="848">
        <v>3</v>
      </c>
      <c r="I74" s="88">
        <f t="shared" si="1"/>
        <v>5.0847457627118651</v>
      </c>
      <c r="J74" s="848"/>
      <c r="K74" s="848">
        <v>3</v>
      </c>
      <c r="L74" s="88">
        <f t="shared" si="2"/>
        <v>5.0847457627118651</v>
      </c>
      <c r="M74" s="848"/>
      <c r="N74" s="848">
        <v>5</v>
      </c>
      <c r="O74" s="88">
        <f t="shared" si="3"/>
        <v>8.4745762711864394</v>
      </c>
      <c r="P74" s="848"/>
      <c r="Q74" s="848">
        <v>35</v>
      </c>
      <c r="R74" s="88">
        <f t="shared" si="4"/>
        <v>59.322033898305079</v>
      </c>
      <c r="S74" s="848"/>
    </row>
    <row r="75" spans="1:19" ht="10" customHeight="1">
      <c r="B75" s="118" t="str">
        <f t="shared" si="5"/>
        <v/>
      </c>
      <c r="C75" s="104" t="str">
        <f t="shared" si="6"/>
        <v/>
      </c>
      <c r="E75" s="850"/>
      <c r="F75" s="88" t="str">
        <f t="shared" si="0"/>
        <v/>
      </c>
      <c r="G75" s="848"/>
      <c r="H75" s="848"/>
      <c r="I75" s="88" t="str">
        <f t="shared" si="1"/>
        <v/>
      </c>
      <c r="J75" s="848"/>
      <c r="K75" s="848"/>
      <c r="L75" s="88" t="str">
        <f t="shared" si="2"/>
        <v/>
      </c>
      <c r="M75" s="848"/>
      <c r="N75" s="848"/>
      <c r="O75" s="88" t="str">
        <f t="shared" si="3"/>
        <v/>
      </c>
      <c r="P75" s="848"/>
      <c r="Q75" s="848"/>
      <c r="R75" s="88" t="str">
        <f t="shared" si="4"/>
        <v/>
      </c>
      <c r="S75" s="848"/>
    </row>
    <row r="76" spans="1:19" ht="13.4" customHeight="1">
      <c r="A76" s="81" t="s">
        <v>202</v>
      </c>
      <c r="B76" s="118">
        <f t="shared" si="5"/>
        <v>111</v>
      </c>
      <c r="C76" s="104">
        <f t="shared" si="6"/>
        <v>2.4854455888938647</v>
      </c>
      <c r="E76" s="850">
        <v>4</v>
      </c>
      <c r="F76" s="88">
        <f t="shared" si="0"/>
        <v>3.6036036036036037</v>
      </c>
      <c r="G76" s="848"/>
      <c r="H76" s="848">
        <v>7</v>
      </c>
      <c r="I76" s="88">
        <f t="shared" si="1"/>
        <v>6.3063063063063058</v>
      </c>
      <c r="J76" s="848"/>
      <c r="K76" s="848">
        <v>8</v>
      </c>
      <c r="L76" s="88">
        <f t="shared" si="2"/>
        <v>7.2072072072072073</v>
      </c>
      <c r="M76" s="848"/>
      <c r="N76" s="848">
        <v>14</v>
      </c>
      <c r="O76" s="88">
        <f t="shared" si="3"/>
        <v>12.612612612612612</v>
      </c>
      <c r="P76" s="848"/>
      <c r="Q76" s="848">
        <v>78</v>
      </c>
      <c r="R76" s="88">
        <f t="shared" si="4"/>
        <v>70.270270270270274</v>
      </c>
      <c r="S76" s="848"/>
    </row>
    <row r="77" spans="1:19" ht="10" customHeight="1">
      <c r="B77" s="118" t="str">
        <f t="shared" si="5"/>
        <v/>
      </c>
      <c r="C77" s="104" t="str">
        <f t="shared" si="6"/>
        <v/>
      </c>
      <c r="E77" s="119"/>
      <c r="F77" s="88" t="str">
        <f t="shared" si="0"/>
        <v/>
      </c>
      <c r="I77" s="88" t="str">
        <f t="shared" si="1"/>
        <v/>
      </c>
      <c r="L77" s="88" t="str">
        <f t="shared" si="2"/>
        <v/>
      </c>
      <c r="M77" s="94"/>
      <c r="O77" s="88" t="str">
        <f t="shared" si="3"/>
        <v/>
      </c>
      <c r="P77" s="101"/>
      <c r="Q77" s="105"/>
      <c r="R77" s="88" t="str">
        <f t="shared" si="4"/>
        <v/>
      </c>
      <c r="S77" s="101"/>
    </row>
    <row r="78" spans="1:19" ht="13.4" customHeight="1">
      <c r="A78" s="47" t="s">
        <v>400</v>
      </c>
      <c r="B78" s="118">
        <f t="shared" si="5"/>
        <v>60</v>
      </c>
      <c r="C78" s="104">
        <f t="shared" si="6"/>
        <v>1.3434841021047919</v>
      </c>
      <c r="E78" s="119">
        <f>E79</f>
        <v>22</v>
      </c>
      <c r="F78" s="88">
        <f t="shared" ref="F78:F113" si="7">IF($A78&lt;&gt;0,E78/$B78*100,"")</f>
        <v>36.666666666666664</v>
      </c>
      <c r="H78" s="105">
        <f>H79</f>
        <v>2</v>
      </c>
      <c r="I78" s="88">
        <f t="shared" si="1"/>
        <v>3.3333333333333335</v>
      </c>
      <c r="K78" s="105">
        <f>K79</f>
        <v>14</v>
      </c>
      <c r="L78" s="88">
        <f t="shared" si="2"/>
        <v>23.333333333333332</v>
      </c>
      <c r="M78" s="94"/>
      <c r="N78" s="105">
        <f>N79</f>
        <v>13</v>
      </c>
      <c r="O78" s="88">
        <f t="shared" ref="O78:O113" si="8">IF($A78&lt;&gt;0,N78/$B78*100,"")</f>
        <v>21.666666666666668</v>
      </c>
      <c r="P78" s="101"/>
      <c r="Q78" s="105">
        <f>Q79</f>
        <v>9</v>
      </c>
      <c r="R78" s="88">
        <f t="shared" si="4"/>
        <v>15</v>
      </c>
      <c r="S78" s="101"/>
    </row>
    <row r="79" spans="1:19" ht="13.4" customHeight="1">
      <c r="A79" s="81" t="s">
        <v>401</v>
      </c>
      <c r="B79" s="118">
        <f t="shared" si="5"/>
        <v>60</v>
      </c>
      <c r="C79" s="104">
        <f t="shared" si="6"/>
        <v>1.3434841021047919</v>
      </c>
      <c r="E79" s="119">
        <f>SUM(E80:E84)</f>
        <v>22</v>
      </c>
      <c r="F79" s="88">
        <f t="shared" si="7"/>
        <v>36.666666666666664</v>
      </c>
      <c r="H79" s="105">
        <f>SUM(H80:H84)</f>
        <v>2</v>
      </c>
      <c r="I79" s="88">
        <f t="shared" si="1"/>
        <v>3.3333333333333335</v>
      </c>
      <c r="K79" s="105">
        <f>SUM(K80:K84)</f>
        <v>14</v>
      </c>
      <c r="L79" s="88">
        <f t="shared" si="2"/>
        <v>23.333333333333332</v>
      </c>
      <c r="M79" s="94"/>
      <c r="N79" s="105">
        <f>SUM(N80:N84)</f>
        <v>13</v>
      </c>
      <c r="O79" s="88">
        <f t="shared" si="8"/>
        <v>21.666666666666668</v>
      </c>
      <c r="P79" s="101"/>
      <c r="Q79" s="105">
        <f>SUM(Q80:Q84)</f>
        <v>9</v>
      </c>
      <c r="R79" s="88">
        <f t="shared" si="4"/>
        <v>15</v>
      </c>
      <c r="S79" s="101"/>
    </row>
    <row r="80" spans="1:19" ht="13.4" customHeight="1">
      <c r="A80" s="33" t="s">
        <v>1533</v>
      </c>
      <c r="B80" s="118">
        <f t="shared" si="5"/>
        <v>1</v>
      </c>
      <c r="C80" s="104">
        <f t="shared" si="6"/>
        <v>2.2391401701746527E-2</v>
      </c>
      <c r="E80" s="850">
        <v>0</v>
      </c>
      <c r="F80" s="88">
        <f t="shared" si="7"/>
        <v>0</v>
      </c>
      <c r="G80" s="848"/>
      <c r="H80" s="848">
        <v>0</v>
      </c>
      <c r="I80" s="88">
        <f t="shared" ref="I80:I113" si="9">IF($A80&lt;&gt;0,H80/$B80*100,"")</f>
        <v>0</v>
      </c>
      <c r="J80" s="848"/>
      <c r="K80" s="848">
        <v>1</v>
      </c>
      <c r="L80" s="88">
        <f t="shared" ref="L80:L113" si="10">IF($A80&lt;&gt;0,K80/$B80*100,"")</f>
        <v>100</v>
      </c>
      <c r="M80" s="848"/>
      <c r="N80" s="848">
        <v>0</v>
      </c>
      <c r="O80" s="88">
        <f t="shared" si="8"/>
        <v>0</v>
      </c>
      <c r="P80" s="848"/>
      <c r="Q80" s="848">
        <v>0</v>
      </c>
      <c r="R80" s="88">
        <f t="shared" ref="R80:R113" si="11">IF($A80&lt;&gt;0,Q80/$B80*100,"")</f>
        <v>0</v>
      </c>
      <c r="S80" s="848"/>
    </row>
    <row r="81" spans="1:19" ht="13.4" customHeight="1">
      <c r="A81" s="81" t="s">
        <v>204</v>
      </c>
      <c r="B81" s="118">
        <f>IF($A81&lt;&gt;"",E81+H81+K81+N81+Q81,"")</f>
        <v>19</v>
      </c>
      <c r="C81" s="104">
        <f>IF(A81&lt;&gt;0,B81/$B$11*100,"")</f>
        <v>0.42543663233318402</v>
      </c>
      <c r="E81" s="850">
        <v>3</v>
      </c>
      <c r="F81" s="88">
        <f t="shared" si="7"/>
        <v>15.789473684210526</v>
      </c>
      <c r="G81" s="848"/>
      <c r="H81" s="848">
        <v>2</v>
      </c>
      <c r="I81" s="88">
        <f t="shared" si="9"/>
        <v>10.526315789473683</v>
      </c>
      <c r="J81" s="848"/>
      <c r="K81" s="848">
        <v>3</v>
      </c>
      <c r="L81" s="88">
        <f t="shared" si="10"/>
        <v>15.789473684210526</v>
      </c>
      <c r="M81" s="848"/>
      <c r="N81" s="848">
        <v>6</v>
      </c>
      <c r="O81" s="88">
        <f t="shared" si="8"/>
        <v>31.578947368421051</v>
      </c>
      <c r="P81" s="848"/>
      <c r="Q81" s="848">
        <v>5</v>
      </c>
      <c r="R81" s="88">
        <f t="shared" si="11"/>
        <v>26.315789473684209</v>
      </c>
      <c r="S81" s="848"/>
    </row>
    <row r="82" spans="1:19" ht="13.4" customHeight="1">
      <c r="A82" s="81" t="s">
        <v>205</v>
      </c>
      <c r="B82" s="118">
        <f t="shared" si="5"/>
        <v>18</v>
      </c>
      <c r="C82" s="104">
        <f t="shared" si="6"/>
        <v>0.40304523063143755</v>
      </c>
      <c r="E82" s="850">
        <v>10</v>
      </c>
      <c r="F82" s="88">
        <f t="shared" si="7"/>
        <v>55.555555555555557</v>
      </c>
      <c r="G82" s="848"/>
      <c r="H82" s="848">
        <v>0</v>
      </c>
      <c r="I82" s="88">
        <f t="shared" si="9"/>
        <v>0</v>
      </c>
      <c r="J82" s="848"/>
      <c r="K82" s="848">
        <v>5</v>
      </c>
      <c r="L82" s="88">
        <f t="shared" si="10"/>
        <v>27.777777777777779</v>
      </c>
      <c r="M82" s="848"/>
      <c r="N82" s="848">
        <v>2</v>
      </c>
      <c r="O82" s="88">
        <f t="shared" si="8"/>
        <v>11.111111111111111</v>
      </c>
      <c r="P82" s="848"/>
      <c r="Q82" s="848">
        <v>1</v>
      </c>
      <c r="R82" s="88">
        <f t="shared" si="11"/>
        <v>5.5555555555555554</v>
      </c>
      <c r="S82" s="848"/>
    </row>
    <row r="83" spans="1:19" ht="12" customHeight="1">
      <c r="A83" s="81" t="s">
        <v>206</v>
      </c>
      <c r="B83" s="118">
        <f t="shared" ref="B83:B103" si="12">IF($A83&lt;&gt;"",E83+H83+K83+N83+Q83,"")</f>
        <v>12</v>
      </c>
      <c r="C83" s="104">
        <f t="shared" si="6"/>
        <v>0.26869682042095833</v>
      </c>
      <c r="E83" s="850">
        <v>7</v>
      </c>
      <c r="F83" s="88">
        <f t="shared" si="7"/>
        <v>58.333333333333336</v>
      </c>
      <c r="G83" s="848"/>
      <c r="H83" s="848">
        <v>0</v>
      </c>
      <c r="I83" s="88">
        <f t="shared" si="9"/>
        <v>0</v>
      </c>
      <c r="J83" s="848"/>
      <c r="K83" s="848">
        <v>3</v>
      </c>
      <c r="L83" s="88">
        <f t="shared" si="10"/>
        <v>25</v>
      </c>
      <c r="M83" s="848"/>
      <c r="N83" s="848">
        <v>1</v>
      </c>
      <c r="O83" s="88">
        <f t="shared" si="8"/>
        <v>8.3333333333333321</v>
      </c>
      <c r="P83" s="848"/>
      <c r="Q83" s="848">
        <v>1</v>
      </c>
      <c r="R83" s="88">
        <f t="shared" si="11"/>
        <v>8.3333333333333321</v>
      </c>
      <c r="S83" s="848"/>
    </row>
    <row r="84" spans="1:19" ht="13.4" customHeight="1">
      <c r="A84" s="81" t="s">
        <v>207</v>
      </c>
      <c r="B84" s="118">
        <f t="shared" si="12"/>
        <v>10</v>
      </c>
      <c r="C84" s="104">
        <f t="shared" si="6"/>
        <v>0.22391401701746527</v>
      </c>
      <c r="E84" s="850">
        <v>2</v>
      </c>
      <c r="F84" s="88">
        <f t="shared" si="7"/>
        <v>20</v>
      </c>
      <c r="G84" s="848"/>
      <c r="H84" s="848">
        <v>0</v>
      </c>
      <c r="I84" s="88">
        <f t="shared" si="9"/>
        <v>0</v>
      </c>
      <c r="J84" s="848"/>
      <c r="K84" s="848">
        <v>2</v>
      </c>
      <c r="L84" s="88">
        <f t="shared" si="10"/>
        <v>20</v>
      </c>
      <c r="M84" s="848"/>
      <c r="N84" s="848">
        <v>4</v>
      </c>
      <c r="O84" s="88">
        <f t="shared" si="8"/>
        <v>40</v>
      </c>
      <c r="P84" s="848"/>
      <c r="Q84" s="848">
        <v>2</v>
      </c>
      <c r="R84" s="88">
        <f t="shared" si="11"/>
        <v>20</v>
      </c>
      <c r="S84" s="848"/>
    </row>
    <row r="85" spans="1:19" ht="12.75" customHeight="1">
      <c r="B85" s="118" t="str">
        <f t="shared" si="12"/>
        <v/>
      </c>
      <c r="C85" s="104" t="str">
        <f t="shared" ref="C85:C107" si="13">IF(A85&lt;&gt;0,B85/$B$11*100,"")</f>
        <v/>
      </c>
      <c r="E85" s="119"/>
      <c r="F85" s="88" t="str">
        <f t="shared" si="7"/>
        <v/>
      </c>
      <c r="I85" s="88" t="str">
        <f t="shared" si="9"/>
        <v/>
      </c>
      <c r="L85" s="88" t="str">
        <f t="shared" si="10"/>
        <v/>
      </c>
      <c r="M85" s="94"/>
      <c r="O85" s="88" t="str">
        <f t="shared" si="8"/>
        <v/>
      </c>
      <c r="P85" s="101"/>
      <c r="Q85" s="105"/>
      <c r="R85" s="88" t="str">
        <f t="shared" si="11"/>
        <v/>
      </c>
      <c r="S85" s="101"/>
    </row>
    <row r="86" spans="1:19" s="47" customFormat="1" ht="12.75" customHeight="1">
      <c r="A86" s="47" t="s">
        <v>468</v>
      </c>
      <c r="B86" s="118">
        <f t="shared" si="12"/>
        <v>317</v>
      </c>
      <c r="C86" s="104">
        <f t="shared" si="13"/>
        <v>7.0980743394536496</v>
      </c>
      <c r="E86" s="261">
        <f>SUM(E87)</f>
        <v>57</v>
      </c>
      <c r="F86" s="88">
        <f t="shared" si="7"/>
        <v>17.981072555205046</v>
      </c>
      <c r="G86" s="33"/>
      <c r="H86" s="63">
        <f>SUM(H87)</f>
        <v>17</v>
      </c>
      <c r="I86" s="88">
        <f t="shared" si="9"/>
        <v>5.3627760252365935</v>
      </c>
      <c r="J86" s="64"/>
      <c r="K86" s="63">
        <f>SUM(K87)</f>
        <v>49</v>
      </c>
      <c r="L86" s="88">
        <f t="shared" si="10"/>
        <v>15.457413249211358</v>
      </c>
      <c r="M86" s="49"/>
      <c r="N86" s="63">
        <f>SUM(N87)</f>
        <v>128</v>
      </c>
      <c r="O86" s="88">
        <f t="shared" si="8"/>
        <v>40.378548895899051</v>
      </c>
      <c r="P86" s="65"/>
      <c r="Q86" s="63">
        <f>SUM(Q87)</f>
        <v>66</v>
      </c>
      <c r="R86" s="88">
        <f t="shared" si="11"/>
        <v>20.820189274447952</v>
      </c>
      <c r="S86" s="65"/>
    </row>
    <row r="87" spans="1:19" ht="13.4" customHeight="1">
      <c r="A87" s="81" t="s">
        <v>209</v>
      </c>
      <c r="B87" s="118">
        <f t="shared" si="12"/>
        <v>317</v>
      </c>
      <c r="C87" s="104">
        <f t="shared" si="13"/>
        <v>7.0980743394536496</v>
      </c>
      <c r="E87" s="119">
        <f>SUM(E88:E96)</f>
        <v>57</v>
      </c>
      <c r="F87" s="88">
        <f t="shared" si="7"/>
        <v>17.981072555205046</v>
      </c>
      <c r="H87" s="105">
        <f>SUM(H88:H96)</f>
        <v>17</v>
      </c>
      <c r="I87" s="88">
        <f t="shared" si="9"/>
        <v>5.3627760252365935</v>
      </c>
      <c r="K87" s="105">
        <f>SUM(K88:K96)</f>
        <v>49</v>
      </c>
      <c r="L87" s="88">
        <f t="shared" si="10"/>
        <v>15.457413249211358</v>
      </c>
      <c r="M87" s="94"/>
      <c r="N87" s="105">
        <f>SUM(N88:N96)</f>
        <v>128</v>
      </c>
      <c r="O87" s="88">
        <f t="shared" si="8"/>
        <v>40.378548895899051</v>
      </c>
      <c r="P87" s="101"/>
      <c r="Q87" s="105">
        <f>SUM(Q88:Q96)</f>
        <v>66</v>
      </c>
      <c r="R87" s="88">
        <f t="shared" si="11"/>
        <v>20.820189274447952</v>
      </c>
      <c r="S87" s="101"/>
    </row>
    <row r="88" spans="1:19" ht="13.4" customHeight="1">
      <c r="A88" s="33" t="s">
        <v>1523</v>
      </c>
      <c r="B88" s="118">
        <f t="shared" si="12"/>
        <v>16</v>
      </c>
      <c r="C88" s="104">
        <f t="shared" si="13"/>
        <v>0.35826242722794444</v>
      </c>
      <c r="E88" s="850">
        <v>4</v>
      </c>
      <c r="F88" s="88">
        <f t="shared" si="7"/>
        <v>25</v>
      </c>
      <c r="G88" s="848"/>
      <c r="H88" s="848">
        <v>2</v>
      </c>
      <c r="I88" s="88">
        <f t="shared" si="9"/>
        <v>12.5</v>
      </c>
      <c r="J88" s="848"/>
      <c r="K88" s="848">
        <v>2</v>
      </c>
      <c r="L88" s="88">
        <f t="shared" si="10"/>
        <v>12.5</v>
      </c>
      <c r="M88" s="848"/>
      <c r="N88" s="848">
        <v>3</v>
      </c>
      <c r="O88" s="88">
        <f t="shared" si="8"/>
        <v>18.75</v>
      </c>
      <c r="P88" s="848"/>
      <c r="Q88" s="848">
        <v>5</v>
      </c>
      <c r="R88" s="88">
        <f t="shared" si="11"/>
        <v>31.25</v>
      </c>
      <c r="S88" s="848"/>
    </row>
    <row r="89" spans="1:19" ht="13.4" customHeight="1">
      <c r="A89" s="81" t="s">
        <v>210</v>
      </c>
      <c r="B89" s="118">
        <f t="shared" si="12"/>
        <v>42</v>
      </c>
      <c r="C89" s="104">
        <f t="shared" si="13"/>
        <v>0.94043887147335425</v>
      </c>
      <c r="E89" s="850">
        <v>5</v>
      </c>
      <c r="F89" s="88">
        <f t="shared" si="7"/>
        <v>11.904761904761903</v>
      </c>
      <c r="G89" s="848"/>
      <c r="H89" s="848">
        <v>0</v>
      </c>
      <c r="I89" s="88">
        <f t="shared" si="9"/>
        <v>0</v>
      </c>
      <c r="J89" s="848"/>
      <c r="K89" s="848">
        <v>9</v>
      </c>
      <c r="L89" s="88">
        <f t="shared" si="10"/>
        <v>21.428571428571427</v>
      </c>
      <c r="M89" s="848"/>
      <c r="N89" s="848">
        <v>24</v>
      </c>
      <c r="O89" s="88">
        <f t="shared" si="8"/>
        <v>57.142857142857139</v>
      </c>
      <c r="P89" s="848"/>
      <c r="Q89" s="848">
        <v>4</v>
      </c>
      <c r="R89" s="88">
        <f t="shared" si="11"/>
        <v>9.5238095238095237</v>
      </c>
      <c r="S89" s="848"/>
    </row>
    <row r="90" spans="1:19" ht="13.4" customHeight="1">
      <c r="A90" s="81" t="s">
        <v>212</v>
      </c>
      <c r="B90" s="118">
        <f t="shared" si="12"/>
        <v>47</v>
      </c>
      <c r="C90" s="104">
        <f t="shared" si="13"/>
        <v>1.0523958799820869</v>
      </c>
      <c r="E90" s="850">
        <v>10</v>
      </c>
      <c r="F90" s="88">
        <f t="shared" si="7"/>
        <v>21.276595744680851</v>
      </c>
      <c r="G90" s="848"/>
      <c r="H90" s="848">
        <v>1</v>
      </c>
      <c r="I90" s="88">
        <f t="shared" si="9"/>
        <v>2.1276595744680851</v>
      </c>
      <c r="J90" s="848"/>
      <c r="K90" s="848">
        <v>3</v>
      </c>
      <c r="L90" s="88">
        <f t="shared" si="10"/>
        <v>6.3829787234042552</v>
      </c>
      <c r="M90" s="848"/>
      <c r="N90" s="848">
        <v>25</v>
      </c>
      <c r="O90" s="88">
        <f t="shared" si="8"/>
        <v>53.191489361702125</v>
      </c>
      <c r="P90" s="848"/>
      <c r="Q90" s="848">
        <v>8</v>
      </c>
      <c r="R90" s="88">
        <f t="shared" si="11"/>
        <v>17.021276595744681</v>
      </c>
      <c r="S90" s="848"/>
    </row>
    <row r="91" spans="1:19" ht="13.4" customHeight="1">
      <c r="A91" s="81" t="s">
        <v>214</v>
      </c>
      <c r="B91" s="118">
        <f t="shared" si="12"/>
        <v>36</v>
      </c>
      <c r="C91" s="104">
        <f t="shared" si="13"/>
        <v>0.80609046126287509</v>
      </c>
      <c r="E91" s="850">
        <v>5</v>
      </c>
      <c r="F91" s="88">
        <f t="shared" si="7"/>
        <v>13.888888888888889</v>
      </c>
      <c r="G91" s="848"/>
      <c r="H91" s="848">
        <v>2</v>
      </c>
      <c r="I91" s="88">
        <f t="shared" si="9"/>
        <v>5.5555555555555554</v>
      </c>
      <c r="J91" s="848"/>
      <c r="K91" s="848">
        <v>5</v>
      </c>
      <c r="L91" s="88">
        <f t="shared" si="10"/>
        <v>13.888888888888889</v>
      </c>
      <c r="M91" s="848"/>
      <c r="N91" s="848">
        <v>13</v>
      </c>
      <c r="O91" s="88">
        <f t="shared" si="8"/>
        <v>36.111111111111107</v>
      </c>
      <c r="P91" s="848"/>
      <c r="Q91" s="848">
        <v>11</v>
      </c>
      <c r="R91" s="88">
        <f t="shared" si="11"/>
        <v>30.555555555555557</v>
      </c>
      <c r="S91" s="848"/>
    </row>
    <row r="92" spans="1:19" ht="13.4" customHeight="1">
      <c r="A92" s="81" t="s">
        <v>213</v>
      </c>
      <c r="B92" s="118">
        <f t="shared" si="12"/>
        <v>24</v>
      </c>
      <c r="C92" s="104">
        <f t="shared" si="13"/>
        <v>0.53739364084191665</v>
      </c>
      <c r="E92" s="850">
        <v>6</v>
      </c>
      <c r="F92" s="88">
        <f t="shared" si="7"/>
        <v>25</v>
      </c>
      <c r="G92" s="848"/>
      <c r="H92" s="848">
        <v>2</v>
      </c>
      <c r="I92" s="88">
        <f t="shared" si="9"/>
        <v>8.3333333333333321</v>
      </c>
      <c r="J92" s="848"/>
      <c r="K92" s="848">
        <v>4</v>
      </c>
      <c r="L92" s="88">
        <f t="shared" si="10"/>
        <v>16.666666666666664</v>
      </c>
      <c r="M92" s="848"/>
      <c r="N92" s="848">
        <v>12</v>
      </c>
      <c r="O92" s="88">
        <f t="shared" si="8"/>
        <v>50</v>
      </c>
      <c r="P92" s="848"/>
      <c r="Q92" s="848">
        <v>0</v>
      </c>
      <c r="R92" s="88">
        <f t="shared" si="11"/>
        <v>0</v>
      </c>
      <c r="S92" s="848"/>
    </row>
    <row r="93" spans="1:19" ht="13.4" customHeight="1">
      <c r="A93" s="81" t="s">
        <v>211</v>
      </c>
      <c r="B93" s="118">
        <f t="shared" si="12"/>
        <v>33</v>
      </c>
      <c r="C93" s="104">
        <f t="shared" si="13"/>
        <v>0.73891625615763545</v>
      </c>
      <c r="E93" s="850">
        <v>6</v>
      </c>
      <c r="F93" s="88">
        <f t="shared" si="7"/>
        <v>18.181818181818183</v>
      </c>
      <c r="G93" s="848"/>
      <c r="H93" s="848">
        <v>2</v>
      </c>
      <c r="I93" s="88">
        <f t="shared" si="9"/>
        <v>6.0606060606060606</v>
      </c>
      <c r="J93" s="848"/>
      <c r="K93" s="848">
        <v>6</v>
      </c>
      <c r="L93" s="88">
        <f t="shared" si="10"/>
        <v>18.181818181818183</v>
      </c>
      <c r="M93" s="848"/>
      <c r="N93" s="848">
        <v>17</v>
      </c>
      <c r="O93" s="88">
        <f t="shared" si="8"/>
        <v>51.515151515151516</v>
      </c>
      <c r="P93" s="848"/>
      <c r="Q93" s="848">
        <v>2</v>
      </c>
      <c r="R93" s="88">
        <f t="shared" si="11"/>
        <v>6.0606060606060606</v>
      </c>
      <c r="S93" s="848"/>
    </row>
    <row r="94" spans="1:19" ht="13.4" customHeight="1">
      <c r="A94" s="81" t="s">
        <v>215</v>
      </c>
      <c r="B94" s="118">
        <f t="shared" si="12"/>
        <v>61</v>
      </c>
      <c r="C94" s="104">
        <f t="shared" si="13"/>
        <v>1.3658755038065382</v>
      </c>
      <c r="E94" s="850">
        <v>2</v>
      </c>
      <c r="F94" s="88">
        <f t="shared" si="7"/>
        <v>3.278688524590164</v>
      </c>
      <c r="G94" s="848"/>
      <c r="H94" s="848">
        <v>5</v>
      </c>
      <c r="I94" s="88">
        <f t="shared" si="9"/>
        <v>8.1967213114754092</v>
      </c>
      <c r="J94" s="848"/>
      <c r="K94" s="848">
        <v>12</v>
      </c>
      <c r="L94" s="88">
        <f t="shared" si="10"/>
        <v>19.672131147540984</v>
      </c>
      <c r="M94" s="848"/>
      <c r="N94" s="848">
        <v>18</v>
      </c>
      <c r="O94" s="88">
        <f t="shared" si="8"/>
        <v>29.508196721311474</v>
      </c>
      <c r="P94" s="848"/>
      <c r="Q94" s="848">
        <v>24</v>
      </c>
      <c r="R94" s="88">
        <f t="shared" si="11"/>
        <v>39.344262295081968</v>
      </c>
      <c r="S94" s="848"/>
    </row>
    <row r="95" spans="1:19" ht="12" customHeight="1">
      <c r="A95" s="81" t="s">
        <v>217</v>
      </c>
      <c r="B95" s="118">
        <f t="shared" si="12"/>
        <v>32</v>
      </c>
      <c r="C95" s="104">
        <f t="shared" si="13"/>
        <v>0.71652485445588887</v>
      </c>
      <c r="E95" s="850">
        <v>5</v>
      </c>
      <c r="F95" s="88">
        <f t="shared" si="7"/>
        <v>15.625</v>
      </c>
      <c r="G95" s="848"/>
      <c r="H95" s="848">
        <v>1</v>
      </c>
      <c r="I95" s="88">
        <f t="shared" si="9"/>
        <v>3.125</v>
      </c>
      <c r="J95" s="848"/>
      <c r="K95" s="848">
        <v>5</v>
      </c>
      <c r="L95" s="88">
        <f t="shared" si="10"/>
        <v>15.625</v>
      </c>
      <c r="M95" s="848"/>
      <c r="N95" s="848">
        <v>11</v>
      </c>
      <c r="O95" s="88">
        <f t="shared" si="8"/>
        <v>34.375</v>
      </c>
      <c r="P95" s="848"/>
      <c r="Q95" s="848">
        <v>10</v>
      </c>
      <c r="R95" s="88">
        <f t="shared" si="11"/>
        <v>31.25</v>
      </c>
      <c r="S95" s="848"/>
    </row>
    <row r="96" spans="1:19" ht="13.4" customHeight="1">
      <c r="A96" s="81" t="s">
        <v>403</v>
      </c>
      <c r="B96" s="118">
        <f t="shared" si="12"/>
        <v>26</v>
      </c>
      <c r="C96" s="104">
        <f t="shared" si="13"/>
        <v>0.58217644424540982</v>
      </c>
      <c r="E96" s="850">
        <v>14</v>
      </c>
      <c r="F96" s="88">
        <f t="shared" si="7"/>
        <v>53.846153846153847</v>
      </c>
      <c r="G96" s="848"/>
      <c r="H96" s="848">
        <v>2</v>
      </c>
      <c r="I96" s="88">
        <f t="shared" si="9"/>
        <v>7.6923076923076925</v>
      </c>
      <c r="J96" s="848"/>
      <c r="K96" s="848">
        <v>3</v>
      </c>
      <c r="L96" s="88">
        <f t="shared" si="10"/>
        <v>11.538461538461538</v>
      </c>
      <c r="M96" s="848"/>
      <c r="N96" s="848">
        <v>5</v>
      </c>
      <c r="O96" s="88">
        <f t="shared" si="8"/>
        <v>19.230769230769234</v>
      </c>
      <c r="P96" s="848"/>
      <c r="Q96" s="848">
        <v>2</v>
      </c>
      <c r="R96" s="88">
        <f t="shared" si="11"/>
        <v>7.6923076923076925</v>
      </c>
      <c r="S96" s="848"/>
    </row>
    <row r="97" spans="1:19" ht="10" customHeight="1">
      <c r="B97" s="118" t="str">
        <f t="shared" si="12"/>
        <v/>
      </c>
      <c r="C97" s="104" t="str">
        <f t="shared" si="13"/>
        <v/>
      </c>
      <c r="E97" s="850"/>
      <c r="F97" s="88" t="str">
        <f t="shared" si="7"/>
        <v/>
      </c>
      <c r="G97" s="848"/>
      <c r="H97" s="848"/>
      <c r="I97" s="88" t="str">
        <f t="shared" si="9"/>
        <v/>
      </c>
      <c r="J97" s="848"/>
      <c r="K97" s="848"/>
      <c r="L97" s="88" t="str">
        <f t="shared" si="10"/>
        <v/>
      </c>
      <c r="M97" s="848"/>
      <c r="N97" s="848"/>
      <c r="O97" s="88" t="str">
        <f t="shared" si="8"/>
        <v/>
      </c>
      <c r="P97" s="848"/>
      <c r="Q97" s="848"/>
      <c r="R97" s="88" t="str">
        <f t="shared" si="11"/>
        <v/>
      </c>
      <c r="S97" s="848"/>
    </row>
    <row r="98" spans="1:19" ht="12" customHeight="1">
      <c r="A98" s="81" t="s">
        <v>218</v>
      </c>
      <c r="B98" s="118">
        <f t="shared" si="12"/>
        <v>90</v>
      </c>
      <c r="C98" s="104">
        <f t="shared" si="13"/>
        <v>2.015226153157188</v>
      </c>
      <c r="E98" s="850">
        <v>30</v>
      </c>
      <c r="F98" s="88">
        <f t="shared" si="7"/>
        <v>33.333333333333329</v>
      </c>
      <c r="G98" s="848"/>
      <c r="H98" s="848">
        <v>6</v>
      </c>
      <c r="I98" s="88">
        <f t="shared" si="9"/>
        <v>6.666666666666667</v>
      </c>
      <c r="J98" s="848"/>
      <c r="K98" s="848">
        <v>30</v>
      </c>
      <c r="L98" s="88">
        <f t="shared" si="10"/>
        <v>33.333333333333329</v>
      </c>
      <c r="M98" s="848"/>
      <c r="N98" s="848">
        <v>22</v>
      </c>
      <c r="O98" s="88">
        <f t="shared" si="8"/>
        <v>24.444444444444443</v>
      </c>
      <c r="P98" s="848"/>
      <c r="Q98" s="848">
        <v>2</v>
      </c>
      <c r="R98" s="88">
        <f t="shared" si="11"/>
        <v>2.2222222222222223</v>
      </c>
      <c r="S98" s="848"/>
    </row>
    <row r="99" spans="1:19" ht="11.25" customHeight="1">
      <c r="A99" s="81" t="s">
        <v>480</v>
      </c>
      <c r="B99" s="118">
        <f t="shared" si="12"/>
        <v>113</v>
      </c>
      <c r="C99" s="104">
        <f t="shared" si="13"/>
        <v>2.5302283922973579</v>
      </c>
      <c r="E99" s="850">
        <v>18</v>
      </c>
      <c r="F99" s="88">
        <f t="shared" si="7"/>
        <v>15.929203539823009</v>
      </c>
      <c r="G99" s="848"/>
      <c r="H99" s="848">
        <v>4</v>
      </c>
      <c r="I99" s="88">
        <f t="shared" si="9"/>
        <v>3.5398230088495577</v>
      </c>
      <c r="J99" s="848"/>
      <c r="K99" s="848">
        <v>17</v>
      </c>
      <c r="L99" s="88">
        <f t="shared" si="10"/>
        <v>15.044247787610621</v>
      </c>
      <c r="M99" s="848"/>
      <c r="N99" s="848">
        <v>37</v>
      </c>
      <c r="O99" s="88">
        <f t="shared" si="8"/>
        <v>32.743362831858406</v>
      </c>
      <c r="P99" s="848"/>
      <c r="Q99" s="848">
        <v>37</v>
      </c>
      <c r="R99" s="88">
        <f t="shared" si="11"/>
        <v>32.743362831858406</v>
      </c>
      <c r="S99" s="848"/>
    </row>
    <row r="100" spans="1:19" ht="12" customHeight="1">
      <c r="B100" s="118" t="str">
        <f t="shared" si="12"/>
        <v/>
      </c>
      <c r="C100" s="104" t="str">
        <f t="shared" si="13"/>
        <v/>
      </c>
      <c r="E100" s="119"/>
      <c r="F100" s="88" t="str">
        <f t="shared" si="7"/>
        <v/>
      </c>
      <c r="I100" s="88" t="str">
        <f t="shared" si="9"/>
        <v/>
      </c>
      <c r="L100" s="88" t="str">
        <f t="shared" si="10"/>
        <v/>
      </c>
      <c r="M100" s="94"/>
      <c r="O100" s="88" t="str">
        <f t="shared" si="8"/>
        <v/>
      </c>
      <c r="P100" s="101"/>
      <c r="Q100" s="105"/>
      <c r="R100" s="88" t="str">
        <f t="shared" si="11"/>
        <v/>
      </c>
      <c r="S100" s="101"/>
    </row>
    <row r="101" spans="1:19" ht="12" customHeight="1">
      <c r="A101" s="47" t="s">
        <v>84</v>
      </c>
      <c r="B101" s="118">
        <f t="shared" si="12"/>
        <v>613</v>
      </c>
      <c r="C101" s="104">
        <f t="shared" si="13"/>
        <v>13.725929243170624</v>
      </c>
      <c r="E101" s="118">
        <f>SUM(E103+E104+E105+E107)</f>
        <v>47</v>
      </c>
      <c r="F101" s="88">
        <f t="shared" si="7"/>
        <v>7.6672104404567705</v>
      </c>
      <c r="G101" s="90"/>
      <c r="H101" s="115">
        <f>SUM(H103+H104+H105+H107)</f>
        <v>21</v>
      </c>
      <c r="I101" s="88">
        <f t="shared" si="9"/>
        <v>3.4257748776508974</v>
      </c>
      <c r="J101" s="104"/>
      <c r="K101" s="115">
        <f>SUM(K103+K104+K105+K107)</f>
        <v>83</v>
      </c>
      <c r="L101" s="88">
        <f t="shared" si="10"/>
        <v>13.539967373572596</v>
      </c>
      <c r="M101" s="96"/>
      <c r="N101" s="115">
        <f>SUM(N103+N104+N105+N107)</f>
        <v>277</v>
      </c>
      <c r="O101" s="88">
        <f t="shared" si="8"/>
        <v>45.187601957585642</v>
      </c>
      <c r="P101" s="108"/>
      <c r="Q101" s="115">
        <f>SUM(Q103+Q104+Q105+Q107)</f>
        <v>185</v>
      </c>
      <c r="R101" s="88">
        <f t="shared" si="11"/>
        <v>30.179445350734095</v>
      </c>
      <c r="S101" s="101"/>
    </row>
    <row r="102" spans="1:19" ht="9" customHeight="1">
      <c r="B102" s="118" t="str">
        <f t="shared" si="12"/>
        <v/>
      </c>
      <c r="C102" s="104" t="str">
        <f t="shared" si="13"/>
        <v/>
      </c>
      <c r="E102" s="118"/>
      <c r="F102" s="88" t="str">
        <f t="shared" si="7"/>
        <v/>
      </c>
      <c r="G102" s="90"/>
      <c r="H102" s="115"/>
      <c r="I102" s="88" t="str">
        <f t="shared" si="9"/>
        <v/>
      </c>
      <c r="J102" s="104"/>
      <c r="K102" s="115"/>
      <c r="L102" s="88" t="str">
        <f t="shared" si="10"/>
        <v/>
      </c>
      <c r="M102" s="96"/>
      <c r="N102" s="115"/>
      <c r="O102" s="88" t="str">
        <f t="shared" si="8"/>
        <v/>
      </c>
      <c r="P102" s="108"/>
      <c r="Q102" s="115"/>
      <c r="R102" s="88" t="str">
        <f t="shared" si="11"/>
        <v/>
      </c>
      <c r="S102" s="101"/>
    </row>
    <row r="103" spans="1:19" ht="12" customHeight="1">
      <c r="A103" s="81" t="s">
        <v>470</v>
      </c>
      <c r="B103" s="118">
        <f t="shared" si="12"/>
        <v>124</v>
      </c>
      <c r="C103" s="104">
        <f t="shared" si="13"/>
        <v>2.7765338110165696</v>
      </c>
      <c r="E103" s="850">
        <v>9</v>
      </c>
      <c r="F103" s="88">
        <f t="shared" si="7"/>
        <v>7.2580645161290329</v>
      </c>
      <c r="G103" s="848"/>
      <c r="H103" s="848">
        <v>7</v>
      </c>
      <c r="I103" s="88">
        <f t="shared" si="9"/>
        <v>5.6451612903225801</v>
      </c>
      <c r="J103" s="848"/>
      <c r="K103" s="848">
        <v>39</v>
      </c>
      <c r="L103" s="88">
        <f t="shared" si="10"/>
        <v>31.451612903225808</v>
      </c>
      <c r="M103" s="848"/>
      <c r="N103" s="848">
        <v>64</v>
      </c>
      <c r="O103" s="88">
        <f t="shared" si="8"/>
        <v>51.612903225806448</v>
      </c>
      <c r="P103" s="848"/>
      <c r="Q103" s="848">
        <v>5</v>
      </c>
      <c r="R103" s="88">
        <f t="shared" si="11"/>
        <v>4.032258064516129</v>
      </c>
      <c r="S103" s="848"/>
    </row>
    <row r="104" spans="1:19" ht="12" customHeight="1">
      <c r="A104" s="81" t="s">
        <v>471</v>
      </c>
      <c r="B104" s="118">
        <f>IF($A104&lt;&gt;"",E104+H104+K104+N104+Q104,"")</f>
        <v>186</v>
      </c>
      <c r="C104" s="104">
        <f t="shared" si="13"/>
        <v>4.1648007165248542</v>
      </c>
      <c r="E104" s="850">
        <v>29</v>
      </c>
      <c r="F104" s="88">
        <f t="shared" si="7"/>
        <v>15.591397849462366</v>
      </c>
      <c r="G104" s="848"/>
      <c r="H104" s="848">
        <v>13</v>
      </c>
      <c r="I104" s="88">
        <f t="shared" si="9"/>
        <v>6.9892473118279561</v>
      </c>
      <c r="J104" s="848"/>
      <c r="K104" s="848">
        <v>31</v>
      </c>
      <c r="L104" s="88">
        <f t="shared" si="10"/>
        <v>16.666666666666664</v>
      </c>
      <c r="M104" s="848"/>
      <c r="N104" s="848">
        <v>94</v>
      </c>
      <c r="O104" s="88">
        <f t="shared" si="8"/>
        <v>50.537634408602152</v>
      </c>
      <c r="P104" s="848"/>
      <c r="Q104" s="848">
        <v>19</v>
      </c>
      <c r="R104" s="88">
        <f t="shared" si="11"/>
        <v>10.21505376344086</v>
      </c>
      <c r="S104" s="848"/>
    </row>
    <row r="105" spans="1:19" ht="12" customHeight="1">
      <c r="A105" s="81" t="s">
        <v>472</v>
      </c>
      <c r="B105" s="118">
        <f>IF($A105&lt;&gt;"",E105+H105+K105+N105+Q105,"")</f>
        <v>15</v>
      </c>
      <c r="C105" s="104">
        <f t="shared" si="13"/>
        <v>0.33587102552619796</v>
      </c>
      <c r="E105" s="851">
        <v>7</v>
      </c>
      <c r="F105" s="88">
        <f t="shared" si="7"/>
        <v>46.666666666666664</v>
      </c>
      <c r="G105" s="848"/>
      <c r="H105" s="847">
        <v>0</v>
      </c>
      <c r="I105" s="88">
        <f t="shared" si="9"/>
        <v>0</v>
      </c>
      <c r="J105" s="848"/>
      <c r="K105" s="847">
        <v>2</v>
      </c>
      <c r="L105" s="88">
        <f t="shared" si="10"/>
        <v>13.333333333333334</v>
      </c>
      <c r="M105" s="848"/>
      <c r="N105" s="847">
        <v>6</v>
      </c>
      <c r="O105" s="88">
        <f t="shared" si="8"/>
        <v>40</v>
      </c>
      <c r="P105" s="848"/>
      <c r="Q105" s="847">
        <v>0</v>
      </c>
      <c r="R105" s="88">
        <f t="shared" si="11"/>
        <v>0</v>
      </c>
      <c r="S105" s="848"/>
    </row>
    <row r="106" spans="1:19" ht="12" customHeight="1">
      <c r="B106" s="118" t="str">
        <f>IF($A106&lt;&gt;"",E106+H106+K106+N106+Q106,"")</f>
        <v/>
      </c>
      <c r="C106" s="104" t="str">
        <f t="shared" si="13"/>
        <v/>
      </c>
      <c r="E106" s="850"/>
      <c r="F106" s="88" t="str">
        <f t="shared" si="7"/>
        <v/>
      </c>
      <c r="G106" s="848"/>
      <c r="H106" s="848"/>
      <c r="I106" s="88" t="str">
        <f t="shared" si="9"/>
        <v/>
      </c>
      <c r="J106" s="848"/>
      <c r="K106" s="848"/>
      <c r="L106" s="88" t="str">
        <f t="shared" si="10"/>
        <v/>
      </c>
      <c r="M106" s="848"/>
      <c r="N106" s="848"/>
      <c r="O106" s="88" t="str">
        <f t="shared" si="8"/>
        <v/>
      </c>
      <c r="P106" s="848"/>
      <c r="Q106" s="848"/>
      <c r="R106" s="88" t="str">
        <f t="shared" si="11"/>
        <v/>
      </c>
      <c r="S106" s="848"/>
    </row>
    <row r="107" spans="1:19" ht="12" customHeight="1">
      <c r="A107" s="81" t="s">
        <v>488</v>
      </c>
      <c r="B107" s="118">
        <f>IF($A107&lt;&gt;"",E107+H107+K107+N107+Q107,"")</f>
        <v>288</v>
      </c>
      <c r="C107" s="104">
        <f t="shared" si="13"/>
        <v>6.4487236901030007</v>
      </c>
      <c r="E107" s="850">
        <v>2</v>
      </c>
      <c r="F107" s="88">
        <f t="shared" si="7"/>
        <v>0.69444444444444442</v>
      </c>
      <c r="G107" s="848"/>
      <c r="H107" s="848">
        <v>1</v>
      </c>
      <c r="I107" s="88">
        <f t="shared" si="9"/>
        <v>0.34722222222222221</v>
      </c>
      <c r="J107" s="848"/>
      <c r="K107" s="848">
        <v>11</v>
      </c>
      <c r="L107" s="88">
        <f t="shared" si="10"/>
        <v>3.8194444444444446</v>
      </c>
      <c r="M107" s="848"/>
      <c r="N107" s="848">
        <v>113</v>
      </c>
      <c r="O107" s="88">
        <f t="shared" si="8"/>
        <v>39.236111111111107</v>
      </c>
      <c r="P107" s="848"/>
      <c r="Q107" s="848">
        <v>161</v>
      </c>
      <c r="R107" s="88">
        <f t="shared" si="11"/>
        <v>55.902777777777779</v>
      </c>
      <c r="S107" s="848"/>
    </row>
    <row r="108" spans="1:19" ht="12" customHeight="1">
      <c r="B108" s="118" t="str">
        <f>IF($A108&lt;&gt;"",E108+H108+K108+N108+Q108,"")</f>
        <v/>
      </c>
      <c r="E108" s="119"/>
      <c r="F108" s="88" t="str">
        <f t="shared" si="7"/>
        <v/>
      </c>
      <c r="I108" s="88" t="str">
        <f t="shared" si="9"/>
        <v/>
      </c>
      <c r="L108" s="88" t="str">
        <f t="shared" si="10"/>
        <v/>
      </c>
      <c r="M108" s="94"/>
      <c r="O108" s="88" t="str">
        <f t="shared" si="8"/>
        <v/>
      </c>
      <c r="P108" s="101"/>
      <c r="Q108" s="105"/>
      <c r="R108" s="88" t="str">
        <f t="shared" si="11"/>
        <v/>
      </c>
      <c r="S108" s="101"/>
    </row>
    <row r="109" spans="1:19" ht="12" customHeight="1">
      <c r="A109" s="47" t="s">
        <v>410</v>
      </c>
      <c r="B109" s="118">
        <f t="shared" ref="B109:B115" si="14">IF($A109&lt;&gt;"",E109+H109+K109+N109+Q109,"")</f>
        <v>1098</v>
      </c>
      <c r="C109" s="104">
        <f t="shared" ref="C109:C115" si="15">IF(A109&lt;&gt;0,B109/$B$11*100,"")</f>
        <v>24.585759068517689</v>
      </c>
      <c r="E109" s="119">
        <f>SUM(E110:E115)</f>
        <v>221</v>
      </c>
      <c r="F109" s="88">
        <f t="shared" si="7"/>
        <v>20.127504553734063</v>
      </c>
      <c r="H109" s="105">
        <f>SUM(H110:H115)</f>
        <v>93</v>
      </c>
      <c r="I109" s="88">
        <f t="shared" si="9"/>
        <v>8.4699453551912569</v>
      </c>
      <c r="K109" s="105">
        <f>SUM(K110:K115)</f>
        <v>221</v>
      </c>
      <c r="L109" s="88">
        <f t="shared" si="10"/>
        <v>20.127504553734063</v>
      </c>
      <c r="M109" s="94"/>
      <c r="N109" s="105">
        <f>SUM(N110:N115)</f>
        <v>355</v>
      </c>
      <c r="O109" s="88">
        <f t="shared" si="8"/>
        <v>32.331511839708561</v>
      </c>
      <c r="P109" s="101"/>
      <c r="Q109" s="105">
        <f>SUM(Q110:Q115)</f>
        <v>208</v>
      </c>
      <c r="R109" s="88">
        <f t="shared" si="11"/>
        <v>18.943533697632059</v>
      </c>
      <c r="S109" s="101"/>
    </row>
    <row r="110" spans="1:19" ht="12" customHeight="1">
      <c r="A110" s="81" t="s">
        <v>411</v>
      </c>
      <c r="B110" s="118">
        <f t="shared" si="14"/>
        <v>268</v>
      </c>
      <c r="C110" s="104">
        <f t="shared" si="15"/>
        <v>6.00089565606807</v>
      </c>
      <c r="E110" s="850">
        <v>81</v>
      </c>
      <c r="F110" s="88">
        <f t="shared" si="7"/>
        <v>30.223880597014922</v>
      </c>
      <c r="G110" s="848"/>
      <c r="H110" s="848">
        <v>31</v>
      </c>
      <c r="I110" s="88">
        <f t="shared" si="9"/>
        <v>11.567164179104477</v>
      </c>
      <c r="J110" s="848"/>
      <c r="K110" s="848">
        <v>49</v>
      </c>
      <c r="L110" s="88">
        <f t="shared" si="10"/>
        <v>18.28358208955224</v>
      </c>
      <c r="M110" s="848"/>
      <c r="N110" s="848">
        <v>77</v>
      </c>
      <c r="O110" s="88">
        <f t="shared" si="8"/>
        <v>28.731343283582088</v>
      </c>
      <c r="P110" s="848"/>
      <c r="Q110" s="848">
        <v>30</v>
      </c>
      <c r="R110" s="88">
        <f t="shared" si="11"/>
        <v>11.194029850746269</v>
      </c>
      <c r="S110" s="848"/>
    </row>
    <row r="111" spans="1:19" ht="12" customHeight="1">
      <c r="A111" s="81" t="s">
        <v>412</v>
      </c>
      <c r="B111" s="118">
        <f t="shared" si="14"/>
        <v>260</v>
      </c>
      <c r="C111" s="104">
        <f t="shared" si="15"/>
        <v>5.8217644424540982</v>
      </c>
      <c r="E111" s="850">
        <v>39</v>
      </c>
      <c r="F111" s="88">
        <f t="shared" si="7"/>
        <v>15</v>
      </c>
      <c r="G111" s="848"/>
      <c r="H111" s="848">
        <v>16</v>
      </c>
      <c r="I111" s="88">
        <f t="shared" si="9"/>
        <v>6.1538461538461542</v>
      </c>
      <c r="J111" s="848"/>
      <c r="K111" s="848">
        <v>45</v>
      </c>
      <c r="L111" s="88">
        <f t="shared" si="10"/>
        <v>17.307692307692307</v>
      </c>
      <c r="M111" s="848"/>
      <c r="N111" s="848">
        <v>98</v>
      </c>
      <c r="O111" s="88">
        <f t="shared" si="8"/>
        <v>37.692307692307693</v>
      </c>
      <c r="P111" s="848"/>
      <c r="Q111" s="848">
        <v>62</v>
      </c>
      <c r="R111" s="88">
        <f t="shared" si="11"/>
        <v>23.846153846153847</v>
      </c>
      <c r="S111" s="848"/>
    </row>
    <row r="112" spans="1:19" ht="12" customHeight="1">
      <c r="A112" s="81" t="s">
        <v>413</v>
      </c>
      <c r="B112" s="118">
        <f t="shared" si="14"/>
        <v>238</v>
      </c>
      <c r="C112" s="104">
        <f t="shared" si="15"/>
        <v>5.3291536050156738</v>
      </c>
      <c r="E112" s="850">
        <v>40</v>
      </c>
      <c r="F112" s="88">
        <f t="shared" si="7"/>
        <v>16.806722689075631</v>
      </c>
      <c r="G112" s="848"/>
      <c r="H112" s="848">
        <v>12</v>
      </c>
      <c r="I112" s="88">
        <f t="shared" si="9"/>
        <v>5.0420168067226889</v>
      </c>
      <c r="J112" s="848"/>
      <c r="K112" s="848">
        <v>46</v>
      </c>
      <c r="L112" s="88">
        <f t="shared" si="10"/>
        <v>19.327731092436977</v>
      </c>
      <c r="M112" s="848"/>
      <c r="N112" s="848">
        <v>89</v>
      </c>
      <c r="O112" s="88">
        <f t="shared" si="8"/>
        <v>37.394957983193279</v>
      </c>
      <c r="P112" s="848"/>
      <c r="Q112" s="848">
        <v>51</v>
      </c>
      <c r="R112" s="88">
        <f t="shared" si="11"/>
        <v>21.428571428571427</v>
      </c>
      <c r="S112" s="848"/>
    </row>
    <row r="113" spans="1:19" ht="12" customHeight="1">
      <c r="A113" s="81" t="s">
        <v>505</v>
      </c>
      <c r="B113" s="118">
        <f t="shared" si="14"/>
        <v>146</v>
      </c>
      <c r="C113" s="104">
        <f t="shared" si="15"/>
        <v>3.2691446484549935</v>
      </c>
      <c r="E113" s="850">
        <v>20</v>
      </c>
      <c r="F113" s="88">
        <f t="shared" si="7"/>
        <v>13.698630136986301</v>
      </c>
      <c r="G113" s="848"/>
      <c r="H113" s="848">
        <v>12</v>
      </c>
      <c r="I113" s="88">
        <f t="shared" si="9"/>
        <v>8.2191780821917799</v>
      </c>
      <c r="J113" s="848"/>
      <c r="K113" s="848">
        <v>42</v>
      </c>
      <c r="L113" s="88">
        <f t="shared" si="10"/>
        <v>28.767123287671232</v>
      </c>
      <c r="M113" s="848"/>
      <c r="N113" s="848">
        <v>34</v>
      </c>
      <c r="O113" s="88">
        <f t="shared" si="8"/>
        <v>23.287671232876711</v>
      </c>
      <c r="P113" s="848"/>
      <c r="Q113" s="848">
        <v>38</v>
      </c>
      <c r="R113" s="88">
        <f t="shared" si="11"/>
        <v>26.027397260273972</v>
      </c>
      <c r="S113" s="848"/>
    </row>
    <row r="114" spans="1:19" ht="12" customHeight="1">
      <c r="A114" s="81" t="s">
        <v>415</v>
      </c>
      <c r="B114" s="118">
        <f>IF($A114&lt;&gt;"",E114+H114+K114+N114+Q114,"")</f>
        <v>114</v>
      </c>
      <c r="C114" s="104">
        <f>IF(A114&lt;&gt;0,B114/$B$11*100,"")</f>
        <v>2.5526197939991042</v>
      </c>
      <c r="E114" s="850">
        <v>29</v>
      </c>
      <c r="F114" s="88">
        <f>IF($A114&lt;&gt;0,E114/$B114*100,"")</f>
        <v>25.438596491228072</v>
      </c>
      <c r="G114" s="848"/>
      <c r="H114" s="848">
        <v>10</v>
      </c>
      <c r="I114" s="88">
        <f>IF($A114&lt;&gt;0,H114/$B114*100,"")</f>
        <v>8.7719298245614024</v>
      </c>
      <c r="J114" s="848"/>
      <c r="K114" s="848">
        <v>28</v>
      </c>
      <c r="L114" s="88">
        <f>IF($A114&lt;&gt;0,K114/$B114*100,"")</f>
        <v>24.561403508771928</v>
      </c>
      <c r="M114" s="848"/>
      <c r="N114" s="848">
        <v>34</v>
      </c>
      <c r="O114" s="88">
        <f>IF($A114&lt;&gt;0,N114/$B114*100,"")</f>
        <v>29.82456140350877</v>
      </c>
      <c r="P114" s="848"/>
      <c r="Q114" s="848">
        <v>13</v>
      </c>
      <c r="R114" s="88">
        <f>IF($A114&lt;&gt;0,Q114/$B114*100,"")</f>
        <v>11.403508771929824</v>
      </c>
      <c r="S114" s="848"/>
    </row>
    <row r="115" spans="1:19" ht="12" customHeight="1">
      <c r="A115" s="33" t="s">
        <v>1535</v>
      </c>
      <c r="B115" s="118">
        <f t="shared" si="14"/>
        <v>72</v>
      </c>
      <c r="C115" s="104">
        <f t="shared" si="15"/>
        <v>1.6121809225257502</v>
      </c>
      <c r="E115" s="850">
        <v>12</v>
      </c>
      <c r="F115" s="88">
        <f>IF($A115&lt;&gt;0,E115/$B115*100,"")</f>
        <v>16.666666666666664</v>
      </c>
      <c r="G115" s="848"/>
      <c r="H115" s="848">
        <v>12</v>
      </c>
      <c r="I115" s="88">
        <f>IF($A115&lt;&gt;0,H115/$B115*100,"")</f>
        <v>16.666666666666664</v>
      </c>
      <c r="J115" s="848"/>
      <c r="K115" s="848">
        <v>11</v>
      </c>
      <c r="L115" s="88">
        <f>IF($A115&lt;&gt;0,K115/$B115*100,"")</f>
        <v>15.277777777777779</v>
      </c>
      <c r="M115" s="848"/>
      <c r="N115" s="848">
        <v>23</v>
      </c>
      <c r="O115" s="88">
        <f>IF($A115&lt;&gt;0,N115/$B115*100,"")</f>
        <v>31.944444444444443</v>
      </c>
      <c r="P115" s="848"/>
      <c r="Q115" s="848">
        <v>14</v>
      </c>
      <c r="R115" s="88">
        <f>IF($A115&lt;&gt;0,Q115/$B115*100,"")</f>
        <v>19.444444444444446</v>
      </c>
      <c r="S115" s="848"/>
    </row>
    <row r="116" spans="1:19" ht="10" customHeight="1" thickBot="1">
      <c r="O116" s="88"/>
      <c r="P116" s="88"/>
      <c r="Q116" s="105"/>
      <c r="R116" s="88"/>
      <c r="S116" s="88"/>
    </row>
    <row r="117" spans="1:19" ht="10" customHeight="1">
      <c r="A117" s="83"/>
      <c r="B117" s="828"/>
      <c r="C117" s="106"/>
      <c r="D117" s="83"/>
      <c r="E117" s="107"/>
      <c r="F117" s="84"/>
      <c r="G117" s="83"/>
      <c r="H117" s="107"/>
      <c r="I117" s="84"/>
      <c r="J117" s="84"/>
      <c r="K117" s="107"/>
      <c r="L117" s="84"/>
      <c r="M117" s="83"/>
      <c r="N117" s="107"/>
      <c r="O117" s="84"/>
      <c r="P117" s="84"/>
      <c r="Q117" s="107"/>
      <c r="R117" s="84"/>
      <c r="S117" s="84"/>
    </row>
    <row r="118" spans="1:19" ht="12" customHeight="1">
      <c r="A118" s="96" t="s">
        <v>1446</v>
      </c>
      <c r="B118" s="831"/>
      <c r="C118" s="108"/>
      <c r="D118" s="94"/>
      <c r="E118" s="114"/>
      <c r="F118" s="101"/>
      <c r="G118" s="94"/>
      <c r="H118" s="114"/>
      <c r="I118" s="101"/>
      <c r="J118" s="101"/>
      <c r="K118" s="114"/>
      <c r="L118" s="101"/>
      <c r="M118" s="94"/>
      <c r="N118" s="114"/>
      <c r="O118" s="101"/>
      <c r="P118" s="101"/>
      <c r="Q118" s="114"/>
      <c r="R118" s="101"/>
      <c r="S118" s="101"/>
    </row>
    <row r="119" spans="1:19" ht="12" customHeight="1">
      <c r="A119" s="96" t="s">
        <v>502</v>
      </c>
      <c r="B119" s="831"/>
      <c r="C119" s="108"/>
      <c r="D119" s="94"/>
      <c r="E119" s="114"/>
      <c r="F119" s="101"/>
      <c r="G119" s="94"/>
      <c r="H119" s="114"/>
      <c r="I119" s="101"/>
      <c r="J119" s="101"/>
      <c r="K119" s="114"/>
      <c r="L119" s="101"/>
      <c r="M119" s="94"/>
      <c r="N119" s="114"/>
      <c r="O119" s="101"/>
      <c r="P119" s="101"/>
      <c r="Q119" s="114"/>
      <c r="R119" s="101"/>
      <c r="S119" s="101"/>
    </row>
    <row r="120" spans="1:19" ht="12" customHeight="1">
      <c r="A120" s="94"/>
      <c r="B120" s="831"/>
      <c r="C120" s="108"/>
      <c r="D120" s="94"/>
      <c r="E120" s="114"/>
      <c r="F120" s="101"/>
      <c r="G120" s="94"/>
      <c r="H120" s="114"/>
      <c r="I120" s="101"/>
      <c r="J120" s="101"/>
      <c r="K120" s="114"/>
      <c r="L120" s="101"/>
      <c r="M120" s="94"/>
      <c r="N120" s="114"/>
      <c r="O120" s="101"/>
      <c r="P120" s="101"/>
      <c r="Q120" s="114"/>
      <c r="R120" s="101"/>
      <c r="S120" s="101"/>
    </row>
    <row r="121" spans="1:19" ht="14.5">
      <c r="A121" s="51" t="s">
        <v>1879</v>
      </c>
      <c r="B121" s="831"/>
      <c r="C121" s="108"/>
      <c r="D121" s="94"/>
      <c r="E121" s="114"/>
      <c r="F121" s="101"/>
      <c r="G121" s="94"/>
      <c r="H121" s="114"/>
      <c r="I121" s="101"/>
      <c r="J121" s="101"/>
      <c r="K121" s="114"/>
      <c r="L121" s="101"/>
      <c r="M121" s="94"/>
      <c r="N121" s="114"/>
      <c r="O121" s="101"/>
      <c r="P121" s="101"/>
      <c r="Q121" s="114"/>
      <c r="R121" s="101"/>
      <c r="S121" s="101"/>
    </row>
    <row r="122" spans="1:19" ht="10" customHeight="1">
      <c r="A122" s="94"/>
      <c r="B122" s="831"/>
      <c r="C122" s="108"/>
      <c r="D122" s="94"/>
      <c r="E122" s="114"/>
      <c r="F122" s="101"/>
      <c r="G122" s="94"/>
      <c r="H122" s="114"/>
      <c r="I122" s="101"/>
      <c r="J122" s="101"/>
      <c r="K122" s="114"/>
      <c r="L122" s="101"/>
      <c r="M122" s="94"/>
      <c r="N122" s="114"/>
      <c r="O122" s="101"/>
      <c r="P122" s="101"/>
      <c r="Q122" s="114"/>
      <c r="R122" s="101"/>
      <c r="S122" s="101"/>
    </row>
    <row r="123" spans="1:19">
      <c r="A123" s="81" t="s">
        <v>476</v>
      </c>
      <c r="Q123" s="105"/>
    </row>
    <row r="124" spans="1:19">
      <c r="A124" s="81" t="s">
        <v>456</v>
      </c>
      <c r="Q124" s="105"/>
    </row>
  </sheetData>
  <mergeCells count="4">
    <mergeCell ref="H7:I7"/>
    <mergeCell ref="K7:L7"/>
    <mergeCell ref="N7:O7"/>
    <mergeCell ref="Q7:R7"/>
  </mergeCells>
  <pageMargins left="0.70866141732283472" right="0.70866141732283472" top="0.74803149606299213" bottom="0.74803149606299213" header="0.31496062992125984" footer="0.31496062992125984"/>
  <pageSetup scale="6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S126"/>
  <sheetViews>
    <sheetView showZeros="0" topLeftCell="A34" workbookViewId="0">
      <selection activeCell="A61" sqref="A61"/>
    </sheetView>
  </sheetViews>
  <sheetFormatPr baseColWidth="10" defaultColWidth="9.1796875" defaultRowHeight="12.5"/>
  <cols>
    <col min="1" max="1" width="36" style="81" customWidth="1"/>
    <col min="2" max="2" width="8.453125" style="831" customWidth="1"/>
    <col min="3" max="3" width="8.1796875" style="104" customWidth="1"/>
    <col min="4" max="4" width="2.54296875" style="81" customWidth="1"/>
    <col min="5" max="5" width="7.54296875" style="105" customWidth="1"/>
    <col min="6" max="6" width="7.81640625" style="88" customWidth="1"/>
    <col min="7" max="7" width="2.1796875" style="81" customWidth="1"/>
    <col min="8" max="8" width="8.1796875" style="105" customWidth="1"/>
    <col min="9" max="9" width="8.453125" style="88" customWidth="1"/>
    <col min="10" max="10" width="2.54296875" style="88" customWidth="1"/>
    <col min="11" max="11" width="7.81640625" style="105" customWidth="1"/>
    <col min="12" max="12" width="7.81640625" style="88" customWidth="1"/>
    <col min="13" max="13" width="2.54296875" style="81" customWidth="1"/>
    <col min="14" max="14" width="7.81640625" style="105" customWidth="1"/>
    <col min="15" max="15" width="7.81640625" style="81" customWidth="1"/>
    <col min="16" max="16" width="2.81640625" style="81" customWidth="1"/>
    <col min="17" max="18" width="7.81640625" style="81" customWidth="1"/>
    <col min="19" max="19" width="2.54296875" style="81" customWidth="1"/>
    <col min="20" max="256" width="9.1796875" style="81"/>
    <col min="257" max="257" width="36" style="81" customWidth="1"/>
    <col min="258" max="258" width="8.453125" style="81" customWidth="1"/>
    <col min="259" max="259" width="8.1796875" style="81" customWidth="1"/>
    <col min="260" max="260" width="2.54296875" style="81" customWidth="1"/>
    <col min="261" max="261" width="7.54296875" style="81" customWidth="1"/>
    <col min="262" max="262" width="7.81640625" style="81" customWidth="1"/>
    <col min="263" max="263" width="2.1796875" style="81" customWidth="1"/>
    <col min="264" max="264" width="8.1796875" style="81" customWidth="1"/>
    <col min="265" max="265" width="8.453125" style="81" customWidth="1"/>
    <col min="266" max="266" width="2.54296875" style="81" customWidth="1"/>
    <col min="267" max="268" width="7.81640625" style="81" customWidth="1"/>
    <col min="269" max="269" width="2.54296875" style="81" customWidth="1"/>
    <col min="270" max="271" width="7.81640625" style="81" customWidth="1"/>
    <col min="272" max="272" width="2.81640625" style="81" customWidth="1"/>
    <col min="273" max="274" width="7.81640625" style="81" customWidth="1"/>
    <col min="275" max="275" width="2.54296875" style="81" customWidth="1"/>
    <col min="276" max="512" width="9.1796875" style="81"/>
    <col min="513" max="513" width="36" style="81" customWidth="1"/>
    <col min="514" max="514" width="8.453125" style="81" customWidth="1"/>
    <col min="515" max="515" width="8.1796875" style="81" customWidth="1"/>
    <col min="516" max="516" width="2.54296875" style="81" customWidth="1"/>
    <col min="517" max="517" width="7.54296875" style="81" customWidth="1"/>
    <col min="518" max="518" width="7.81640625" style="81" customWidth="1"/>
    <col min="519" max="519" width="2.1796875" style="81" customWidth="1"/>
    <col min="520" max="520" width="8.1796875" style="81" customWidth="1"/>
    <col min="521" max="521" width="8.453125" style="81" customWidth="1"/>
    <col min="522" max="522" width="2.54296875" style="81" customWidth="1"/>
    <col min="523" max="524" width="7.81640625" style="81" customWidth="1"/>
    <col min="525" max="525" width="2.54296875" style="81" customWidth="1"/>
    <col min="526" max="527" width="7.81640625" style="81" customWidth="1"/>
    <col min="528" max="528" width="2.81640625" style="81" customWidth="1"/>
    <col min="529" max="530" width="7.81640625" style="81" customWidth="1"/>
    <col min="531" max="531" width="2.54296875" style="81" customWidth="1"/>
    <col min="532" max="768" width="9.1796875" style="81"/>
    <col min="769" max="769" width="36" style="81" customWidth="1"/>
    <col min="770" max="770" width="8.453125" style="81" customWidth="1"/>
    <col min="771" max="771" width="8.1796875" style="81" customWidth="1"/>
    <col min="772" max="772" width="2.54296875" style="81" customWidth="1"/>
    <col min="773" max="773" width="7.54296875" style="81" customWidth="1"/>
    <col min="774" max="774" width="7.81640625" style="81" customWidth="1"/>
    <col min="775" max="775" width="2.1796875" style="81" customWidth="1"/>
    <col min="776" max="776" width="8.1796875" style="81" customWidth="1"/>
    <col min="777" max="777" width="8.453125" style="81" customWidth="1"/>
    <col min="778" max="778" width="2.54296875" style="81" customWidth="1"/>
    <col min="779" max="780" width="7.81640625" style="81" customWidth="1"/>
    <col min="781" max="781" width="2.54296875" style="81" customWidth="1"/>
    <col min="782" max="783" width="7.81640625" style="81" customWidth="1"/>
    <col min="784" max="784" width="2.81640625" style="81" customWidth="1"/>
    <col min="785" max="786" width="7.81640625" style="81" customWidth="1"/>
    <col min="787" max="787" width="2.54296875" style="81" customWidth="1"/>
    <col min="788" max="1024" width="9.1796875" style="81"/>
    <col min="1025" max="1025" width="36" style="81" customWidth="1"/>
    <col min="1026" max="1026" width="8.453125" style="81" customWidth="1"/>
    <col min="1027" max="1027" width="8.1796875" style="81" customWidth="1"/>
    <col min="1028" max="1028" width="2.54296875" style="81" customWidth="1"/>
    <col min="1029" max="1029" width="7.54296875" style="81" customWidth="1"/>
    <col min="1030" max="1030" width="7.81640625" style="81" customWidth="1"/>
    <col min="1031" max="1031" width="2.1796875" style="81" customWidth="1"/>
    <col min="1032" max="1032" width="8.1796875" style="81" customWidth="1"/>
    <col min="1033" max="1033" width="8.453125" style="81" customWidth="1"/>
    <col min="1034" max="1034" width="2.54296875" style="81" customWidth="1"/>
    <col min="1035" max="1036" width="7.81640625" style="81" customWidth="1"/>
    <col min="1037" max="1037" width="2.54296875" style="81" customWidth="1"/>
    <col min="1038" max="1039" width="7.81640625" style="81" customWidth="1"/>
    <col min="1040" max="1040" width="2.81640625" style="81" customWidth="1"/>
    <col min="1041" max="1042" width="7.81640625" style="81" customWidth="1"/>
    <col min="1043" max="1043" width="2.54296875" style="81" customWidth="1"/>
    <col min="1044" max="1280" width="9.1796875" style="81"/>
    <col min="1281" max="1281" width="36" style="81" customWidth="1"/>
    <col min="1282" max="1282" width="8.453125" style="81" customWidth="1"/>
    <col min="1283" max="1283" width="8.1796875" style="81" customWidth="1"/>
    <col min="1284" max="1284" width="2.54296875" style="81" customWidth="1"/>
    <col min="1285" max="1285" width="7.54296875" style="81" customWidth="1"/>
    <col min="1286" max="1286" width="7.81640625" style="81" customWidth="1"/>
    <col min="1287" max="1287" width="2.1796875" style="81" customWidth="1"/>
    <col min="1288" max="1288" width="8.1796875" style="81" customWidth="1"/>
    <col min="1289" max="1289" width="8.453125" style="81" customWidth="1"/>
    <col min="1290" max="1290" width="2.54296875" style="81" customWidth="1"/>
    <col min="1291" max="1292" width="7.81640625" style="81" customWidth="1"/>
    <col min="1293" max="1293" width="2.54296875" style="81" customWidth="1"/>
    <col min="1294" max="1295" width="7.81640625" style="81" customWidth="1"/>
    <col min="1296" max="1296" width="2.81640625" style="81" customWidth="1"/>
    <col min="1297" max="1298" width="7.81640625" style="81" customWidth="1"/>
    <col min="1299" max="1299" width="2.54296875" style="81" customWidth="1"/>
    <col min="1300" max="1536" width="9.1796875" style="81"/>
    <col min="1537" max="1537" width="36" style="81" customWidth="1"/>
    <col min="1538" max="1538" width="8.453125" style="81" customWidth="1"/>
    <col min="1539" max="1539" width="8.1796875" style="81" customWidth="1"/>
    <col min="1540" max="1540" width="2.54296875" style="81" customWidth="1"/>
    <col min="1541" max="1541" width="7.54296875" style="81" customWidth="1"/>
    <col min="1542" max="1542" width="7.81640625" style="81" customWidth="1"/>
    <col min="1543" max="1543" width="2.1796875" style="81" customWidth="1"/>
    <col min="1544" max="1544" width="8.1796875" style="81" customWidth="1"/>
    <col min="1545" max="1545" width="8.453125" style="81" customWidth="1"/>
    <col min="1546" max="1546" width="2.54296875" style="81" customWidth="1"/>
    <col min="1547" max="1548" width="7.81640625" style="81" customWidth="1"/>
    <col min="1549" max="1549" width="2.54296875" style="81" customWidth="1"/>
    <col min="1550" max="1551" width="7.81640625" style="81" customWidth="1"/>
    <col min="1552" max="1552" width="2.81640625" style="81" customWidth="1"/>
    <col min="1553" max="1554" width="7.81640625" style="81" customWidth="1"/>
    <col min="1555" max="1555" width="2.54296875" style="81" customWidth="1"/>
    <col min="1556" max="1792" width="9.1796875" style="81"/>
    <col min="1793" max="1793" width="36" style="81" customWidth="1"/>
    <col min="1794" max="1794" width="8.453125" style="81" customWidth="1"/>
    <col min="1795" max="1795" width="8.1796875" style="81" customWidth="1"/>
    <col min="1796" max="1796" width="2.54296875" style="81" customWidth="1"/>
    <col min="1797" max="1797" width="7.54296875" style="81" customWidth="1"/>
    <col min="1798" max="1798" width="7.81640625" style="81" customWidth="1"/>
    <col min="1799" max="1799" width="2.1796875" style="81" customWidth="1"/>
    <col min="1800" max="1800" width="8.1796875" style="81" customWidth="1"/>
    <col min="1801" max="1801" width="8.453125" style="81" customWidth="1"/>
    <col min="1802" max="1802" width="2.54296875" style="81" customWidth="1"/>
    <col min="1803" max="1804" width="7.81640625" style="81" customWidth="1"/>
    <col min="1805" max="1805" width="2.54296875" style="81" customWidth="1"/>
    <col min="1806" max="1807" width="7.81640625" style="81" customWidth="1"/>
    <col min="1808" max="1808" width="2.81640625" style="81" customWidth="1"/>
    <col min="1809" max="1810" width="7.81640625" style="81" customWidth="1"/>
    <col min="1811" max="1811" width="2.54296875" style="81" customWidth="1"/>
    <col min="1812" max="2048" width="9.1796875" style="81"/>
    <col min="2049" max="2049" width="36" style="81" customWidth="1"/>
    <col min="2050" max="2050" width="8.453125" style="81" customWidth="1"/>
    <col min="2051" max="2051" width="8.1796875" style="81" customWidth="1"/>
    <col min="2052" max="2052" width="2.54296875" style="81" customWidth="1"/>
    <col min="2053" max="2053" width="7.54296875" style="81" customWidth="1"/>
    <col min="2054" max="2054" width="7.81640625" style="81" customWidth="1"/>
    <col min="2055" max="2055" width="2.1796875" style="81" customWidth="1"/>
    <col min="2056" max="2056" width="8.1796875" style="81" customWidth="1"/>
    <col min="2057" max="2057" width="8.453125" style="81" customWidth="1"/>
    <col min="2058" max="2058" width="2.54296875" style="81" customWidth="1"/>
    <col min="2059" max="2060" width="7.81640625" style="81" customWidth="1"/>
    <col min="2061" max="2061" width="2.54296875" style="81" customWidth="1"/>
    <col min="2062" max="2063" width="7.81640625" style="81" customWidth="1"/>
    <col min="2064" max="2064" width="2.81640625" style="81" customWidth="1"/>
    <col min="2065" max="2066" width="7.81640625" style="81" customWidth="1"/>
    <col min="2067" max="2067" width="2.54296875" style="81" customWidth="1"/>
    <col min="2068" max="2304" width="9.1796875" style="81"/>
    <col min="2305" max="2305" width="36" style="81" customWidth="1"/>
    <col min="2306" max="2306" width="8.453125" style="81" customWidth="1"/>
    <col min="2307" max="2307" width="8.1796875" style="81" customWidth="1"/>
    <col min="2308" max="2308" width="2.54296875" style="81" customWidth="1"/>
    <col min="2309" max="2309" width="7.54296875" style="81" customWidth="1"/>
    <col min="2310" max="2310" width="7.81640625" style="81" customWidth="1"/>
    <col min="2311" max="2311" width="2.1796875" style="81" customWidth="1"/>
    <col min="2312" max="2312" width="8.1796875" style="81" customWidth="1"/>
    <col min="2313" max="2313" width="8.453125" style="81" customWidth="1"/>
    <col min="2314" max="2314" width="2.54296875" style="81" customWidth="1"/>
    <col min="2315" max="2316" width="7.81640625" style="81" customWidth="1"/>
    <col min="2317" max="2317" width="2.54296875" style="81" customWidth="1"/>
    <col min="2318" max="2319" width="7.81640625" style="81" customWidth="1"/>
    <col min="2320" max="2320" width="2.81640625" style="81" customWidth="1"/>
    <col min="2321" max="2322" width="7.81640625" style="81" customWidth="1"/>
    <col min="2323" max="2323" width="2.54296875" style="81" customWidth="1"/>
    <col min="2324" max="2560" width="9.1796875" style="81"/>
    <col min="2561" max="2561" width="36" style="81" customWidth="1"/>
    <col min="2562" max="2562" width="8.453125" style="81" customWidth="1"/>
    <col min="2563" max="2563" width="8.1796875" style="81" customWidth="1"/>
    <col min="2564" max="2564" width="2.54296875" style="81" customWidth="1"/>
    <col min="2565" max="2565" width="7.54296875" style="81" customWidth="1"/>
    <col min="2566" max="2566" width="7.81640625" style="81" customWidth="1"/>
    <col min="2567" max="2567" width="2.1796875" style="81" customWidth="1"/>
    <col min="2568" max="2568" width="8.1796875" style="81" customWidth="1"/>
    <col min="2569" max="2569" width="8.453125" style="81" customWidth="1"/>
    <col min="2570" max="2570" width="2.54296875" style="81" customWidth="1"/>
    <col min="2571" max="2572" width="7.81640625" style="81" customWidth="1"/>
    <col min="2573" max="2573" width="2.54296875" style="81" customWidth="1"/>
    <col min="2574" max="2575" width="7.81640625" style="81" customWidth="1"/>
    <col min="2576" max="2576" width="2.81640625" style="81" customWidth="1"/>
    <col min="2577" max="2578" width="7.81640625" style="81" customWidth="1"/>
    <col min="2579" max="2579" width="2.54296875" style="81" customWidth="1"/>
    <col min="2580" max="2816" width="9.1796875" style="81"/>
    <col min="2817" max="2817" width="36" style="81" customWidth="1"/>
    <col min="2818" max="2818" width="8.453125" style="81" customWidth="1"/>
    <col min="2819" max="2819" width="8.1796875" style="81" customWidth="1"/>
    <col min="2820" max="2820" width="2.54296875" style="81" customWidth="1"/>
    <col min="2821" max="2821" width="7.54296875" style="81" customWidth="1"/>
    <col min="2822" max="2822" width="7.81640625" style="81" customWidth="1"/>
    <col min="2823" max="2823" width="2.1796875" style="81" customWidth="1"/>
    <col min="2824" max="2824" width="8.1796875" style="81" customWidth="1"/>
    <col min="2825" max="2825" width="8.453125" style="81" customWidth="1"/>
    <col min="2826" max="2826" width="2.54296875" style="81" customWidth="1"/>
    <col min="2827" max="2828" width="7.81640625" style="81" customWidth="1"/>
    <col min="2829" max="2829" width="2.54296875" style="81" customWidth="1"/>
    <col min="2830" max="2831" width="7.81640625" style="81" customWidth="1"/>
    <col min="2832" max="2832" width="2.81640625" style="81" customWidth="1"/>
    <col min="2833" max="2834" width="7.81640625" style="81" customWidth="1"/>
    <col min="2835" max="2835" width="2.54296875" style="81" customWidth="1"/>
    <col min="2836" max="3072" width="9.1796875" style="81"/>
    <col min="3073" max="3073" width="36" style="81" customWidth="1"/>
    <col min="3074" max="3074" width="8.453125" style="81" customWidth="1"/>
    <col min="3075" max="3075" width="8.1796875" style="81" customWidth="1"/>
    <col min="3076" max="3076" width="2.54296875" style="81" customWidth="1"/>
    <col min="3077" max="3077" width="7.54296875" style="81" customWidth="1"/>
    <col min="3078" max="3078" width="7.81640625" style="81" customWidth="1"/>
    <col min="3079" max="3079" width="2.1796875" style="81" customWidth="1"/>
    <col min="3080" max="3080" width="8.1796875" style="81" customWidth="1"/>
    <col min="3081" max="3081" width="8.453125" style="81" customWidth="1"/>
    <col min="3082" max="3082" width="2.54296875" style="81" customWidth="1"/>
    <col min="3083" max="3084" width="7.81640625" style="81" customWidth="1"/>
    <col min="3085" max="3085" width="2.54296875" style="81" customWidth="1"/>
    <col min="3086" max="3087" width="7.81640625" style="81" customWidth="1"/>
    <col min="3088" max="3088" width="2.81640625" style="81" customWidth="1"/>
    <col min="3089" max="3090" width="7.81640625" style="81" customWidth="1"/>
    <col min="3091" max="3091" width="2.54296875" style="81" customWidth="1"/>
    <col min="3092" max="3328" width="9.1796875" style="81"/>
    <col min="3329" max="3329" width="36" style="81" customWidth="1"/>
    <col min="3330" max="3330" width="8.453125" style="81" customWidth="1"/>
    <col min="3331" max="3331" width="8.1796875" style="81" customWidth="1"/>
    <col min="3332" max="3332" width="2.54296875" style="81" customWidth="1"/>
    <col min="3333" max="3333" width="7.54296875" style="81" customWidth="1"/>
    <col min="3334" max="3334" width="7.81640625" style="81" customWidth="1"/>
    <col min="3335" max="3335" width="2.1796875" style="81" customWidth="1"/>
    <col min="3336" max="3336" width="8.1796875" style="81" customWidth="1"/>
    <col min="3337" max="3337" width="8.453125" style="81" customWidth="1"/>
    <col min="3338" max="3338" width="2.54296875" style="81" customWidth="1"/>
    <col min="3339" max="3340" width="7.81640625" style="81" customWidth="1"/>
    <col min="3341" max="3341" width="2.54296875" style="81" customWidth="1"/>
    <col min="3342" max="3343" width="7.81640625" style="81" customWidth="1"/>
    <col min="3344" max="3344" width="2.81640625" style="81" customWidth="1"/>
    <col min="3345" max="3346" width="7.81640625" style="81" customWidth="1"/>
    <col min="3347" max="3347" width="2.54296875" style="81" customWidth="1"/>
    <col min="3348" max="3584" width="9.1796875" style="81"/>
    <col min="3585" max="3585" width="36" style="81" customWidth="1"/>
    <col min="3586" max="3586" width="8.453125" style="81" customWidth="1"/>
    <col min="3587" max="3587" width="8.1796875" style="81" customWidth="1"/>
    <col min="3588" max="3588" width="2.54296875" style="81" customWidth="1"/>
    <col min="3589" max="3589" width="7.54296875" style="81" customWidth="1"/>
    <col min="3590" max="3590" width="7.81640625" style="81" customWidth="1"/>
    <col min="3591" max="3591" width="2.1796875" style="81" customWidth="1"/>
    <col min="3592" max="3592" width="8.1796875" style="81" customWidth="1"/>
    <col min="3593" max="3593" width="8.453125" style="81" customWidth="1"/>
    <col min="3594" max="3594" width="2.54296875" style="81" customWidth="1"/>
    <col min="3595" max="3596" width="7.81640625" style="81" customWidth="1"/>
    <col min="3597" max="3597" width="2.54296875" style="81" customWidth="1"/>
    <col min="3598" max="3599" width="7.81640625" style="81" customWidth="1"/>
    <col min="3600" max="3600" width="2.81640625" style="81" customWidth="1"/>
    <col min="3601" max="3602" width="7.81640625" style="81" customWidth="1"/>
    <col min="3603" max="3603" width="2.54296875" style="81" customWidth="1"/>
    <col min="3604" max="3840" width="9.1796875" style="81"/>
    <col min="3841" max="3841" width="36" style="81" customWidth="1"/>
    <col min="3842" max="3842" width="8.453125" style="81" customWidth="1"/>
    <col min="3843" max="3843" width="8.1796875" style="81" customWidth="1"/>
    <col min="3844" max="3844" width="2.54296875" style="81" customWidth="1"/>
    <col min="3845" max="3845" width="7.54296875" style="81" customWidth="1"/>
    <col min="3846" max="3846" width="7.81640625" style="81" customWidth="1"/>
    <col min="3847" max="3847" width="2.1796875" style="81" customWidth="1"/>
    <col min="3848" max="3848" width="8.1796875" style="81" customWidth="1"/>
    <col min="3849" max="3849" width="8.453125" style="81" customWidth="1"/>
    <col min="3850" max="3850" width="2.54296875" style="81" customWidth="1"/>
    <col min="3851" max="3852" width="7.81640625" style="81" customWidth="1"/>
    <col min="3853" max="3853" width="2.54296875" style="81" customWidth="1"/>
    <col min="3854" max="3855" width="7.81640625" style="81" customWidth="1"/>
    <col min="3856" max="3856" width="2.81640625" style="81" customWidth="1"/>
    <col min="3857" max="3858" width="7.81640625" style="81" customWidth="1"/>
    <col min="3859" max="3859" width="2.54296875" style="81" customWidth="1"/>
    <col min="3860" max="4096" width="9.1796875" style="81"/>
    <col min="4097" max="4097" width="36" style="81" customWidth="1"/>
    <col min="4098" max="4098" width="8.453125" style="81" customWidth="1"/>
    <col min="4099" max="4099" width="8.1796875" style="81" customWidth="1"/>
    <col min="4100" max="4100" width="2.54296875" style="81" customWidth="1"/>
    <col min="4101" max="4101" width="7.54296875" style="81" customWidth="1"/>
    <col min="4102" max="4102" width="7.81640625" style="81" customWidth="1"/>
    <col min="4103" max="4103" width="2.1796875" style="81" customWidth="1"/>
    <col min="4104" max="4104" width="8.1796875" style="81" customWidth="1"/>
    <col min="4105" max="4105" width="8.453125" style="81" customWidth="1"/>
    <col min="4106" max="4106" width="2.54296875" style="81" customWidth="1"/>
    <col min="4107" max="4108" width="7.81640625" style="81" customWidth="1"/>
    <col min="4109" max="4109" width="2.54296875" style="81" customWidth="1"/>
    <col min="4110" max="4111" width="7.81640625" style="81" customWidth="1"/>
    <col min="4112" max="4112" width="2.81640625" style="81" customWidth="1"/>
    <col min="4113" max="4114" width="7.81640625" style="81" customWidth="1"/>
    <col min="4115" max="4115" width="2.54296875" style="81" customWidth="1"/>
    <col min="4116" max="4352" width="9.1796875" style="81"/>
    <col min="4353" max="4353" width="36" style="81" customWidth="1"/>
    <col min="4354" max="4354" width="8.453125" style="81" customWidth="1"/>
    <col min="4355" max="4355" width="8.1796875" style="81" customWidth="1"/>
    <col min="4356" max="4356" width="2.54296875" style="81" customWidth="1"/>
    <col min="4357" max="4357" width="7.54296875" style="81" customWidth="1"/>
    <col min="4358" max="4358" width="7.81640625" style="81" customWidth="1"/>
    <col min="4359" max="4359" width="2.1796875" style="81" customWidth="1"/>
    <col min="4360" max="4360" width="8.1796875" style="81" customWidth="1"/>
    <col min="4361" max="4361" width="8.453125" style="81" customWidth="1"/>
    <col min="4362" max="4362" width="2.54296875" style="81" customWidth="1"/>
    <col min="4363" max="4364" width="7.81640625" style="81" customWidth="1"/>
    <col min="4365" max="4365" width="2.54296875" style="81" customWidth="1"/>
    <col min="4366" max="4367" width="7.81640625" style="81" customWidth="1"/>
    <col min="4368" max="4368" width="2.81640625" style="81" customWidth="1"/>
    <col min="4369" max="4370" width="7.81640625" style="81" customWidth="1"/>
    <col min="4371" max="4371" width="2.54296875" style="81" customWidth="1"/>
    <col min="4372" max="4608" width="9.1796875" style="81"/>
    <col min="4609" max="4609" width="36" style="81" customWidth="1"/>
    <col min="4610" max="4610" width="8.453125" style="81" customWidth="1"/>
    <col min="4611" max="4611" width="8.1796875" style="81" customWidth="1"/>
    <col min="4612" max="4612" width="2.54296875" style="81" customWidth="1"/>
    <col min="4613" max="4613" width="7.54296875" style="81" customWidth="1"/>
    <col min="4614" max="4614" width="7.81640625" style="81" customWidth="1"/>
    <col min="4615" max="4615" width="2.1796875" style="81" customWidth="1"/>
    <col min="4616" max="4616" width="8.1796875" style="81" customWidth="1"/>
    <col min="4617" max="4617" width="8.453125" style="81" customWidth="1"/>
    <col min="4618" max="4618" width="2.54296875" style="81" customWidth="1"/>
    <col min="4619" max="4620" width="7.81640625" style="81" customWidth="1"/>
    <col min="4621" max="4621" width="2.54296875" style="81" customWidth="1"/>
    <col min="4622" max="4623" width="7.81640625" style="81" customWidth="1"/>
    <col min="4624" max="4624" width="2.81640625" style="81" customWidth="1"/>
    <col min="4625" max="4626" width="7.81640625" style="81" customWidth="1"/>
    <col min="4627" max="4627" width="2.54296875" style="81" customWidth="1"/>
    <col min="4628" max="4864" width="9.1796875" style="81"/>
    <col min="4865" max="4865" width="36" style="81" customWidth="1"/>
    <col min="4866" max="4866" width="8.453125" style="81" customWidth="1"/>
    <col min="4867" max="4867" width="8.1796875" style="81" customWidth="1"/>
    <col min="4868" max="4868" width="2.54296875" style="81" customWidth="1"/>
    <col min="4869" max="4869" width="7.54296875" style="81" customWidth="1"/>
    <col min="4870" max="4870" width="7.81640625" style="81" customWidth="1"/>
    <col min="4871" max="4871" width="2.1796875" style="81" customWidth="1"/>
    <col min="4872" max="4872" width="8.1796875" style="81" customWidth="1"/>
    <col min="4873" max="4873" width="8.453125" style="81" customWidth="1"/>
    <col min="4874" max="4874" width="2.54296875" style="81" customWidth="1"/>
    <col min="4875" max="4876" width="7.81640625" style="81" customWidth="1"/>
    <col min="4877" max="4877" width="2.54296875" style="81" customWidth="1"/>
    <col min="4878" max="4879" width="7.81640625" style="81" customWidth="1"/>
    <col min="4880" max="4880" width="2.81640625" style="81" customWidth="1"/>
    <col min="4881" max="4882" width="7.81640625" style="81" customWidth="1"/>
    <col min="4883" max="4883" width="2.54296875" style="81" customWidth="1"/>
    <col min="4884" max="5120" width="9.1796875" style="81"/>
    <col min="5121" max="5121" width="36" style="81" customWidth="1"/>
    <col min="5122" max="5122" width="8.453125" style="81" customWidth="1"/>
    <col min="5123" max="5123" width="8.1796875" style="81" customWidth="1"/>
    <col min="5124" max="5124" width="2.54296875" style="81" customWidth="1"/>
    <col min="5125" max="5125" width="7.54296875" style="81" customWidth="1"/>
    <col min="5126" max="5126" width="7.81640625" style="81" customWidth="1"/>
    <col min="5127" max="5127" width="2.1796875" style="81" customWidth="1"/>
    <col min="5128" max="5128" width="8.1796875" style="81" customWidth="1"/>
    <col min="5129" max="5129" width="8.453125" style="81" customWidth="1"/>
    <col min="5130" max="5130" width="2.54296875" style="81" customWidth="1"/>
    <col min="5131" max="5132" width="7.81640625" style="81" customWidth="1"/>
    <col min="5133" max="5133" width="2.54296875" style="81" customWidth="1"/>
    <col min="5134" max="5135" width="7.81640625" style="81" customWidth="1"/>
    <col min="5136" max="5136" width="2.81640625" style="81" customWidth="1"/>
    <col min="5137" max="5138" width="7.81640625" style="81" customWidth="1"/>
    <col min="5139" max="5139" width="2.54296875" style="81" customWidth="1"/>
    <col min="5140" max="5376" width="9.1796875" style="81"/>
    <col min="5377" max="5377" width="36" style="81" customWidth="1"/>
    <col min="5378" max="5378" width="8.453125" style="81" customWidth="1"/>
    <col min="5379" max="5379" width="8.1796875" style="81" customWidth="1"/>
    <col min="5380" max="5380" width="2.54296875" style="81" customWidth="1"/>
    <col min="5381" max="5381" width="7.54296875" style="81" customWidth="1"/>
    <col min="5382" max="5382" width="7.81640625" style="81" customWidth="1"/>
    <col min="5383" max="5383" width="2.1796875" style="81" customWidth="1"/>
    <col min="5384" max="5384" width="8.1796875" style="81" customWidth="1"/>
    <col min="5385" max="5385" width="8.453125" style="81" customWidth="1"/>
    <col min="5386" max="5386" width="2.54296875" style="81" customWidth="1"/>
    <col min="5387" max="5388" width="7.81640625" style="81" customWidth="1"/>
    <col min="5389" max="5389" width="2.54296875" style="81" customWidth="1"/>
    <col min="5390" max="5391" width="7.81640625" style="81" customWidth="1"/>
    <col min="5392" max="5392" width="2.81640625" style="81" customWidth="1"/>
    <col min="5393" max="5394" width="7.81640625" style="81" customWidth="1"/>
    <col min="5395" max="5395" width="2.54296875" style="81" customWidth="1"/>
    <col min="5396" max="5632" width="9.1796875" style="81"/>
    <col min="5633" max="5633" width="36" style="81" customWidth="1"/>
    <col min="5634" max="5634" width="8.453125" style="81" customWidth="1"/>
    <col min="5635" max="5635" width="8.1796875" style="81" customWidth="1"/>
    <col min="5636" max="5636" width="2.54296875" style="81" customWidth="1"/>
    <col min="5637" max="5637" width="7.54296875" style="81" customWidth="1"/>
    <col min="5638" max="5638" width="7.81640625" style="81" customWidth="1"/>
    <col min="5639" max="5639" width="2.1796875" style="81" customWidth="1"/>
    <col min="5640" max="5640" width="8.1796875" style="81" customWidth="1"/>
    <col min="5641" max="5641" width="8.453125" style="81" customWidth="1"/>
    <col min="5642" max="5642" width="2.54296875" style="81" customWidth="1"/>
    <col min="5643" max="5644" width="7.81640625" style="81" customWidth="1"/>
    <col min="5645" max="5645" width="2.54296875" style="81" customWidth="1"/>
    <col min="5646" max="5647" width="7.81640625" style="81" customWidth="1"/>
    <col min="5648" max="5648" width="2.81640625" style="81" customWidth="1"/>
    <col min="5649" max="5650" width="7.81640625" style="81" customWidth="1"/>
    <col min="5651" max="5651" width="2.54296875" style="81" customWidth="1"/>
    <col min="5652" max="5888" width="9.1796875" style="81"/>
    <col min="5889" max="5889" width="36" style="81" customWidth="1"/>
    <col min="5890" max="5890" width="8.453125" style="81" customWidth="1"/>
    <col min="5891" max="5891" width="8.1796875" style="81" customWidth="1"/>
    <col min="5892" max="5892" width="2.54296875" style="81" customWidth="1"/>
    <col min="5893" max="5893" width="7.54296875" style="81" customWidth="1"/>
    <col min="5894" max="5894" width="7.81640625" style="81" customWidth="1"/>
    <col min="5895" max="5895" width="2.1796875" style="81" customWidth="1"/>
    <col min="5896" max="5896" width="8.1796875" style="81" customWidth="1"/>
    <col min="5897" max="5897" width="8.453125" style="81" customWidth="1"/>
    <col min="5898" max="5898" width="2.54296875" style="81" customWidth="1"/>
    <col min="5899" max="5900" width="7.81640625" style="81" customWidth="1"/>
    <col min="5901" max="5901" width="2.54296875" style="81" customWidth="1"/>
    <col min="5902" max="5903" width="7.81640625" style="81" customWidth="1"/>
    <col min="5904" max="5904" width="2.81640625" style="81" customWidth="1"/>
    <col min="5905" max="5906" width="7.81640625" style="81" customWidth="1"/>
    <col min="5907" max="5907" width="2.54296875" style="81" customWidth="1"/>
    <col min="5908" max="6144" width="9.1796875" style="81"/>
    <col min="6145" max="6145" width="36" style="81" customWidth="1"/>
    <col min="6146" max="6146" width="8.453125" style="81" customWidth="1"/>
    <col min="6147" max="6147" width="8.1796875" style="81" customWidth="1"/>
    <col min="6148" max="6148" width="2.54296875" style="81" customWidth="1"/>
    <col min="6149" max="6149" width="7.54296875" style="81" customWidth="1"/>
    <col min="6150" max="6150" width="7.81640625" style="81" customWidth="1"/>
    <col min="6151" max="6151" width="2.1796875" style="81" customWidth="1"/>
    <col min="6152" max="6152" width="8.1796875" style="81" customWidth="1"/>
    <col min="6153" max="6153" width="8.453125" style="81" customWidth="1"/>
    <col min="6154" max="6154" width="2.54296875" style="81" customWidth="1"/>
    <col min="6155" max="6156" width="7.81640625" style="81" customWidth="1"/>
    <col min="6157" max="6157" width="2.54296875" style="81" customWidth="1"/>
    <col min="6158" max="6159" width="7.81640625" style="81" customWidth="1"/>
    <col min="6160" max="6160" width="2.81640625" style="81" customWidth="1"/>
    <col min="6161" max="6162" width="7.81640625" style="81" customWidth="1"/>
    <col min="6163" max="6163" width="2.54296875" style="81" customWidth="1"/>
    <col min="6164" max="6400" width="9.1796875" style="81"/>
    <col min="6401" max="6401" width="36" style="81" customWidth="1"/>
    <col min="6402" max="6402" width="8.453125" style="81" customWidth="1"/>
    <col min="6403" max="6403" width="8.1796875" style="81" customWidth="1"/>
    <col min="6404" max="6404" width="2.54296875" style="81" customWidth="1"/>
    <col min="6405" max="6405" width="7.54296875" style="81" customWidth="1"/>
    <col min="6406" max="6406" width="7.81640625" style="81" customWidth="1"/>
    <col min="6407" max="6407" width="2.1796875" style="81" customWidth="1"/>
    <col min="6408" max="6408" width="8.1796875" style="81" customWidth="1"/>
    <col min="6409" max="6409" width="8.453125" style="81" customWidth="1"/>
    <col min="6410" max="6410" width="2.54296875" style="81" customWidth="1"/>
    <col min="6411" max="6412" width="7.81640625" style="81" customWidth="1"/>
    <col min="6413" max="6413" width="2.54296875" style="81" customWidth="1"/>
    <col min="6414" max="6415" width="7.81640625" style="81" customWidth="1"/>
    <col min="6416" max="6416" width="2.81640625" style="81" customWidth="1"/>
    <col min="6417" max="6418" width="7.81640625" style="81" customWidth="1"/>
    <col min="6419" max="6419" width="2.54296875" style="81" customWidth="1"/>
    <col min="6420" max="6656" width="9.1796875" style="81"/>
    <col min="6657" max="6657" width="36" style="81" customWidth="1"/>
    <col min="6658" max="6658" width="8.453125" style="81" customWidth="1"/>
    <col min="6659" max="6659" width="8.1796875" style="81" customWidth="1"/>
    <col min="6660" max="6660" width="2.54296875" style="81" customWidth="1"/>
    <col min="6661" max="6661" width="7.54296875" style="81" customWidth="1"/>
    <col min="6662" max="6662" width="7.81640625" style="81" customWidth="1"/>
    <col min="6663" max="6663" width="2.1796875" style="81" customWidth="1"/>
    <col min="6664" max="6664" width="8.1796875" style="81" customWidth="1"/>
    <col min="6665" max="6665" width="8.453125" style="81" customWidth="1"/>
    <col min="6666" max="6666" width="2.54296875" style="81" customWidth="1"/>
    <col min="6667" max="6668" width="7.81640625" style="81" customWidth="1"/>
    <col min="6669" max="6669" width="2.54296875" style="81" customWidth="1"/>
    <col min="6670" max="6671" width="7.81640625" style="81" customWidth="1"/>
    <col min="6672" max="6672" width="2.81640625" style="81" customWidth="1"/>
    <col min="6673" max="6674" width="7.81640625" style="81" customWidth="1"/>
    <col min="6675" max="6675" width="2.54296875" style="81" customWidth="1"/>
    <col min="6676" max="6912" width="9.1796875" style="81"/>
    <col min="6913" max="6913" width="36" style="81" customWidth="1"/>
    <col min="6914" max="6914" width="8.453125" style="81" customWidth="1"/>
    <col min="6915" max="6915" width="8.1796875" style="81" customWidth="1"/>
    <col min="6916" max="6916" width="2.54296875" style="81" customWidth="1"/>
    <col min="6917" max="6917" width="7.54296875" style="81" customWidth="1"/>
    <col min="6918" max="6918" width="7.81640625" style="81" customWidth="1"/>
    <col min="6919" max="6919" width="2.1796875" style="81" customWidth="1"/>
    <col min="6920" max="6920" width="8.1796875" style="81" customWidth="1"/>
    <col min="6921" max="6921" width="8.453125" style="81" customWidth="1"/>
    <col min="6922" max="6922" width="2.54296875" style="81" customWidth="1"/>
    <col min="6923" max="6924" width="7.81640625" style="81" customWidth="1"/>
    <col min="6925" max="6925" width="2.54296875" style="81" customWidth="1"/>
    <col min="6926" max="6927" width="7.81640625" style="81" customWidth="1"/>
    <col min="6928" max="6928" width="2.81640625" style="81" customWidth="1"/>
    <col min="6929" max="6930" width="7.81640625" style="81" customWidth="1"/>
    <col min="6931" max="6931" width="2.54296875" style="81" customWidth="1"/>
    <col min="6932" max="7168" width="9.1796875" style="81"/>
    <col min="7169" max="7169" width="36" style="81" customWidth="1"/>
    <col min="7170" max="7170" width="8.453125" style="81" customWidth="1"/>
    <col min="7171" max="7171" width="8.1796875" style="81" customWidth="1"/>
    <col min="7172" max="7172" width="2.54296875" style="81" customWidth="1"/>
    <col min="7173" max="7173" width="7.54296875" style="81" customWidth="1"/>
    <col min="7174" max="7174" width="7.81640625" style="81" customWidth="1"/>
    <col min="7175" max="7175" width="2.1796875" style="81" customWidth="1"/>
    <col min="7176" max="7176" width="8.1796875" style="81" customWidth="1"/>
    <col min="7177" max="7177" width="8.453125" style="81" customWidth="1"/>
    <col min="7178" max="7178" width="2.54296875" style="81" customWidth="1"/>
    <col min="7179" max="7180" width="7.81640625" style="81" customWidth="1"/>
    <col min="7181" max="7181" width="2.54296875" style="81" customWidth="1"/>
    <col min="7182" max="7183" width="7.81640625" style="81" customWidth="1"/>
    <col min="7184" max="7184" width="2.81640625" style="81" customWidth="1"/>
    <col min="7185" max="7186" width="7.81640625" style="81" customWidth="1"/>
    <col min="7187" max="7187" width="2.54296875" style="81" customWidth="1"/>
    <col min="7188" max="7424" width="9.1796875" style="81"/>
    <col min="7425" max="7425" width="36" style="81" customWidth="1"/>
    <col min="7426" max="7426" width="8.453125" style="81" customWidth="1"/>
    <col min="7427" max="7427" width="8.1796875" style="81" customWidth="1"/>
    <col min="7428" max="7428" width="2.54296875" style="81" customWidth="1"/>
    <col min="7429" max="7429" width="7.54296875" style="81" customWidth="1"/>
    <col min="7430" max="7430" width="7.81640625" style="81" customWidth="1"/>
    <col min="7431" max="7431" width="2.1796875" style="81" customWidth="1"/>
    <col min="7432" max="7432" width="8.1796875" style="81" customWidth="1"/>
    <col min="7433" max="7433" width="8.453125" style="81" customWidth="1"/>
    <col min="7434" max="7434" width="2.54296875" style="81" customWidth="1"/>
    <col min="7435" max="7436" width="7.81640625" style="81" customWidth="1"/>
    <col min="7437" max="7437" width="2.54296875" style="81" customWidth="1"/>
    <col min="7438" max="7439" width="7.81640625" style="81" customWidth="1"/>
    <col min="7440" max="7440" width="2.81640625" style="81" customWidth="1"/>
    <col min="7441" max="7442" width="7.81640625" style="81" customWidth="1"/>
    <col min="7443" max="7443" width="2.54296875" style="81" customWidth="1"/>
    <col min="7444" max="7680" width="9.1796875" style="81"/>
    <col min="7681" max="7681" width="36" style="81" customWidth="1"/>
    <col min="7682" max="7682" width="8.453125" style="81" customWidth="1"/>
    <col min="7683" max="7683" width="8.1796875" style="81" customWidth="1"/>
    <col min="7684" max="7684" width="2.54296875" style="81" customWidth="1"/>
    <col min="7685" max="7685" width="7.54296875" style="81" customWidth="1"/>
    <col min="7686" max="7686" width="7.81640625" style="81" customWidth="1"/>
    <col min="7687" max="7687" width="2.1796875" style="81" customWidth="1"/>
    <col min="7688" max="7688" width="8.1796875" style="81" customWidth="1"/>
    <col min="7689" max="7689" width="8.453125" style="81" customWidth="1"/>
    <col min="7690" max="7690" width="2.54296875" style="81" customWidth="1"/>
    <col min="7691" max="7692" width="7.81640625" style="81" customWidth="1"/>
    <col min="7693" max="7693" width="2.54296875" style="81" customWidth="1"/>
    <col min="7694" max="7695" width="7.81640625" style="81" customWidth="1"/>
    <col min="7696" max="7696" width="2.81640625" style="81" customWidth="1"/>
    <col min="7697" max="7698" width="7.81640625" style="81" customWidth="1"/>
    <col min="7699" max="7699" width="2.54296875" style="81" customWidth="1"/>
    <col min="7700" max="7936" width="9.1796875" style="81"/>
    <col min="7937" max="7937" width="36" style="81" customWidth="1"/>
    <col min="7938" max="7938" width="8.453125" style="81" customWidth="1"/>
    <col min="7939" max="7939" width="8.1796875" style="81" customWidth="1"/>
    <col min="7940" max="7940" width="2.54296875" style="81" customWidth="1"/>
    <col min="7941" max="7941" width="7.54296875" style="81" customWidth="1"/>
    <col min="7942" max="7942" width="7.81640625" style="81" customWidth="1"/>
    <col min="7943" max="7943" width="2.1796875" style="81" customWidth="1"/>
    <col min="7944" max="7944" width="8.1796875" style="81" customWidth="1"/>
    <col min="7945" max="7945" width="8.453125" style="81" customWidth="1"/>
    <col min="7946" max="7946" width="2.54296875" style="81" customWidth="1"/>
    <col min="7947" max="7948" width="7.81640625" style="81" customWidth="1"/>
    <col min="7949" max="7949" width="2.54296875" style="81" customWidth="1"/>
    <col min="7950" max="7951" width="7.81640625" style="81" customWidth="1"/>
    <col min="7952" max="7952" width="2.81640625" style="81" customWidth="1"/>
    <col min="7953" max="7954" width="7.81640625" style="81" customWidth="1"/>
    <col min="7955" max="7955" width="2.54296875" style="81" customWidth="1"/>
    <col min="7956" max="8192" width="9.1796875" style="81"/>
    <col min="8193" max="8193" width="36" style="81" customWidth="1"/>
    <col min="8194" max="8194" width="8.453125" style="81" customWidth="1"/>
    <col min="8195" max="8195" width="8.1796875" style="81" customWidth="1"/>
    <col min="8196" max="8196" width="2.54296875" style="81" customWidth="1"/>
    <col min="8197" max="8197" width="7.54296875" style="81" customWidth="1"/>
    <col min="8198" max="8198" width="7.81640625" style="81" customWidth="1"/>
    <col min="8199" max="8199" width="2.1796875" style="81" customWidth="1"/>
    <col min="8200" max="8200" width="8.1796875" style="81" customWidth="1"/>
    <col min="8201" max="8201" width="8.453125" style="81" customWidth="1"/>
    <col min="8202" max="8202" width="2.54296875" style="81" customWidth="1"/>
    <col min="8203" max="8204" width="7.81640625" style="81" customWidth="1"/>
    <col min="8205" max="8205" width="2.54296875" style="81" customWidth="1"/>
    <col min="8206" max="8207" width="7.81640625" style="81" customWidth="1"/>
    <col min="8208" max="8208" width="2.81640625" style="81" customWidth="1"/>
    <col min="8209" max="8210" width="7.81640625" style="81" customWidth="1"/>
    <col min="8211" max="8211" width="2.54296875" style="81" customWidth="1"/>
    <col min="8212" max="8448" width="9.1796875" style="81"/>
    <col min="8449" max="8449" width="36" style="81" customWidth="1"/>
    <col min="8450" max="8450" width="8.453125" style="81" customWidth="1"/>
    <col min="8451" max="8451" width="8.1796875" style="81" customWidth="1"/>
    <col min="8452" max="8452" width="2.54296875" style="81" customWidth="1"/>
    <col min="8453" max="8453" width="7.54296875" style="81" customWidth="1"/>
    <col min="8454" max="8454" width="7.81640625" style="81" customWidth="1"/>
    <col min="8455" max="8455" width="2.1796875" style="81" customWidth="1"/>
    <col min="8456" max="8456" width="8.1796875" style="81" customWidth="1"/>
    <col min="8457" max="8457" width="8.453125" style="81" customWidth="1"/>
    <col min="8458" max="8458" width="2.54296875" style="81" customWidth="1"/>
    <col min="8459" max="8460" width="7.81640625" style="81" customWidth="1"/>
    <col min="8461" max="8461" width="2.54296875" style="81" customWidth="1"/>
    <col min="8462" max="8463" width="7.81640625" style="81" customWidth="1"/>
    <col min="8464" max="8464" width="2.81640625" style="81" customWidth="1"/>
    <col min="8465" max="8466" width="7.81640625" style="81" customWidth="1"/>
    <col min="8467" max="8467" width="2.54296875" style="81" customWidth="1"/>
    <col min="8468" max="8704" width="9.1796875" style="81"/>
    <col min="8705" max="8705" width="36" style="81" customWidth="1"/>
    <col min="8706" max="8706" width="8.453125" style="81" customWidth="1"/>
    <col min="8707" max="8707" width="8.1796875" style="81" customWidth="1"/>
    <col min="8708" max="8708" width="2.54296875" style="81" customWidth="1"/>
    <col min="8709" max="8709" width="7.54296875" style="81" customWidth="1"/>
    <col min="8710" max="8710" width="7.81640625" style="81" customWidth="1"/>
    <col min="8711" max="8711" width="2.1796875" style="81" customWidth="1"/>
    <col min="8712" max="8712" width="8.1796875" style="81" customWidth="1"/>
    <col min="8713" max="8713" width="8.453125" style="81" customWidth="1"/>
    <col min="8714" max="8714" width="2.54296875" style="81" customWidth="1"/>
    <col min="8715" max="8716" width="7.81640625" style="81" customWidth="1"/>
    <col min="8717" max="8717" width="2.54296875" style="81" customWidth="1"/>
    <col min="8718" max="8719" width="7.81640625" style="81" customWidth="1"/>
    <col min="8720" max="8720" width="2.81640625" style="81" customWidth="1"/>
    <col min="8721" max="8722" width="7.81640625" style="81" customWidth="1"/>
    <col min="8723" max="8723" width="2.54296875" style="81" customWidth="1"/>
    <col min="8724" max="8960" width="9.1796875" style="81"/>
    <col min="8961" max="8961" width="36" style="81" customWidth="1"/>
    <col min="8962" max="8962" width="8.453125" style="81" customWidth="1"/>
    <col min="8963" max="8963" width="8.1796875" style="81" customWidth="1"/>
    <col min="8964" max="8964" width="2.54296875" style="81" customWidth="1"/>
    <col min="8965" max="8965" width="7.54296875" style="81" customWidth="1"/>
    <col min="8966" max="8966" width="7.81640625" style="81" customWidth="1"/>
    <col min="8967" max="8967" width="2.1796875" style="81" customWidth="1"/>
    <col min="8968" max="8968" width="8.1796875" style="81" customWidth="1"/>
    <col min="8969" max="8969" width="8.453125" style="81" customWidth="1"/>
    <col min="8970" max="8970" width="2.54296875" style="81" customWidth="1"/>
    <col min="8971" max="8972" width="7.81640625" style="81" customWidth="1"/>
    <col min="8973" max="8973" width="2.54296875" style="81" customWidth="1"/>
    <col min="8974" max="8975" width="7.81640625" style="81" customWidth="1"/>
    <col min="8976" max="8976" width="2.81640625" style="81" customWidth="1"/>
    <col min="8977" max="8978" width="7.81640625" style="81" customWidth="1"/>
    <col min="8979" max="8979" width="2.54296875" style="81" customWidth="1"/>
    <col min="8980" max="9216" width="9.1796875" style="81"/>
    <col min="9217" max="9217" width="36" style="81" customWidth="1"/>
    <col min="9218" max="9218" width="8.453125" style="81" customWidth="1"/>
    <col min="9219" max="9219" width="8.1796875" style="81" customWidth="1"/>
    <col min="9220" max="9220" width="2.54296875" style="81" customWidth="1"/>
    <col min="9221" max="9221" width="7.54296875" style="81" customWidth="1"/>
    <col min="9222" max="9222" width="7.81640625" style="81" customWidth="1"/>
    <col min="9223" max="9223" width="2.1796875" style="81" customWidth="1"/>
    <col min="9224" max="9224" width="8.1796875" style="81" customWidth="1"/>
    <col min="9225" max="9225" width="8.453125" style="81" customWidth="1"/>
    <col min="9226" max="9226" width="2.54296875" style="81" customWidth="1"/>
    <col min="9227" max="9228" width="7.81640625" style="81" customWidth="1"/>
    <col min="9229" max="9229" width="2.54296875" style="81" customWidth="1"/>
    <col min="9230" max="9231" width="7.81640625" style="81" customWidth="1"/>
    <col min="9232" max="9232" width="2.81640625" style="81" customWidth="1"/>
    <col min="9233" max="9234" width="7.81640625" style="81" customWidth="1"/>
    <col min="9235" max="9235" width="2.54296875" style="81" customWidth="1"/>
    <col min="9236" max="9472" width="9.1796875" style="81"/>
    <col min="9473" max="9473" width="36" style="81" customWidth="1"/>
    <col min="9474" max="9474" width="8.453125" style="81" customWidth="1"/>
    <col min="9475" max="9475" width="8.1796875" style="81" customWidth="1"/>
    <col min="9476" max="9476" width="2.54296875" style="81" customWidth="1"/>
    <col min="9477" max="9477" width="7.54296875" style="81" customWidth="1"/>
    <col min="9478" max="9478" width="7.81640625" style="81" customWidth="1"/>
    <col min="9479" max="9479" width="2.1796875" style="81" customWidth="1"/>
    <col min="9480" max="9480" width="8.1796875" style="81" customWidth="1"/>
    <col min="9481" max="9481" width="8.453125" style="81" customWidth="1"/>
    <col min="9482" max="9482" width="2.54296875" style="81" customWidth="1"/>
    <col min="9483" max="9484" width="7.81640625" style="81" customWidth="1"/>
    <col min="9485" max="9485" width="2.54296875" style="81" customWidth="1"/>
    <col min="9486" max="9487" width="7.81640625" style="81" customWidth="1"/>
    <col min="9488" max="9488" width="2.81640625" style="81" customWidth="1"/>
    <col min="9489" max="9490" width="7.81640625" style="81" customWidth="1"/>
    <col min="9491" max="9491" width="2.54296875" style="81" customWidth="1"/>
    <col min="9492" max="9728" width="9.1796875" style="81"/>
    <col min="9729" max="9729" width="36" style="81" customWidth="1"/>
    <col min="9730" max="9730" width="8.453125" style="81" customWidth="1"/>
    <col min="9731" max="9731" width="8.1796875" style="81" customWidth="1"/>
    <col min="9732" max="9732" width="2.54296875" style="81" customWidth="1"/>
    <col min="9733" max="9733" width="7.54296875" style="81" customWidth="1"/>
    <col min="9734" max="9734" width="7.81640625" style="81" customWidth="1"/>
    <col min="9735" max="9735" width="2.1796875" style="81" customWidth="1"/>
    <col min="9736" max="9736" width="8.1796875" style="81" customWidth="1"/>
    <col min="9737" max="9737" width="8.453125" style="81" customWidth="1"/>
    <col min="9738" max="9738" width="2.54296875" style="81" customWidth="1"/>
    <col min="9739" max="9740" width="7.81640625" style="81" customWidth="1"/>
    <col min="9741" max="9741" width="2.54296875" style="81" customWidth="1"/>
    <col min="9742" max="9743" width="7.81640625" style="81" customWidth="1"/>
    <col min="9744" max="9744" width="2.81640625" style="81" customWidth="1"/>
    <col min="9745" max="9746" width="7.81640625" style="81" customWidth="1"/>
    <col min="9747" max="9747" width="2.54296875" style="81" customWidth="1"/>
    <col min="9748" max="9984" width="9.1796875" style="81"/>
    <col min="9985" max="9985" width="36" style="81" customWidth="1"/>
    <col min="9986" max="9986" width="8.453125" style="81" customWidth="1"/>
    <col min="9987" max="9987" width="8.1796875" style="81" customWidth="1"/>
    <col min="9988" max="9988" width="2.54296875" style="81" customWidth="1"/>
    <col min="9989" max="9989" width="7.54296875" style="81" customWidth="1"/>
    <col min="9990" max="9990" width="7.81640625" style="81" customWidth="1"/>
    <col min="9991" max="9991" width="2.1796875" style="81" customWidth="1"/>
    <col min="9992" max="9992" width="8.1796875" style="81" customWidth="1"/>
    <col min="9993" max="9993" width="8.453125" style="81" customWidth="1"/>
    <col min="9994" max="9994" width="2.54296875" style="81" customWidth="1"/>
    <col min="9995" max="9996" width="7.81640625" style="81" customWidth="1"/>
    <col min="9997" max="9997" width="2.54296875" style="81" customWidth="1"/>
    <col min="9998" max="9999" width="7.81640625" style="81" customWidth="1"/>
    <col min="10000" max="10000" width="2.81640625" style="81" customWidth="1"/>
    <col min="10001" max="10002" width="7.81640625" style="81" customWidth="1"/>
    <col min="10003" max="10003" width="2.54296875" style="81" customWidth="1"/>
    <col min="10004" max="10240" width="9.1796875" style="81"/>
    <col min="10241" max="10241" width="36" style="81" customWidth="1"/>
    <col min="10242" max="10242" width="8.453125" style="81" customWidth="1"/>
    <col min="10243" max="10243" width="8.1796875" style="81" customWidth="1"/>
    <col min="10244" max="10244" width="2.54296875" style="81" customWidth="1"/>
    <col min="10245" max="10245" width="7.54296875" style="81" customWidth="1"/>
    <col min="10246" max="10246" width="7.81640625" style="81" customWidth="1"/>
    <col min="10247" max="10247" width="2.1796875" style="81" customWidth="1"/>
    <col min="10248" max="10248" width="8.1796875" style="81" customWidth="1"/>
    <col min="10249" max="10249" width="8.453125" style="81" customWidth="1"/>
    <col min="10250" max="10250" width="2.54296875" style="81" customWidth="1"/>
    <col min="10251" max="10252" width="7.81640625" style="81" customWidth="1"/>
    <col min="10253" max="10253" width="2.54296875" style="81" customWidth="1"/>
    <col min="10254" max="10255" width="7.81640625" style="81" customWidth="1"/>
    <col min="10256" max="10256" width="2.81640625" style="81" customWidth="1"/>
    <col min="10257" max="10258" width="7.81640625" style="81" customWidth="1"/>
    <col min="10259" max="10259" width="2.54296875" style="81" customWidth="1"/>
    <col min="10260" max="10496" width="9.1796875" style="81"/>
    <col min="10497" max="10497" width="36" style="81" customWidth="1"/>
    <col min="10498" max="10498" width="8.453125" style="81" customWidth="1"/>
    <col min="10499" max="10499" width="8.1796875" style="81" customWidth="1"/>
    <col min="10500" max="10500" width="2.54296875" style="81" customWidth="1"/>
    <col min="10501" max="10501" width="7.54296875" style="81" customWidth="1"/>
    <col min="10502" max="10502" width="7.81640625" style="81" customWidth="1"/>
    <col min="10503" max="10503" width="2.1796875" style="81" customWidth="1"/>
    <col min="10504" max="10504" width="8.1796875" style="81" customWidth="1"/>
    <col min="10505" max="10505" width="8.453125" style="81" customWidth="1"/>
    <col min="10506" max="10506" width="2.54296875" style="81" customWidth="1"/>
    <col min="10507" max="10508" width="7.81640625" style="81" customWidth="1"/>
    <col min="10509" max="10509" width="2.54296875" style="81" customWidth="1"/>
    <col min="10510" max="10511" width="7.81640625" style="81" customWidth="1"/>
    <col min="10512" max="10512" width="2.81640625" style="81" customWidth="1"/>
    <col min="10513" max="10514" width="7.81640625" style="81" customWidth="1"/>
    <col min="10515" max="10515" width="2.54296875" style="81" customWidth="1"/>
    <col min="10516" max="10752" width="9.1796875" style="81"/>
    <col min="10753" max="10753" width="36" style="81" customWidth="1"/>
    <col min="10754" max="10754" width="8.453125" style="81" customWidth="1"/>
    <col min="10755" max="10755" width="8.1796875" style="81" customWidth="1"/>
    <col min="10756" max="10756" width="2.54296875" style="81" customWidth="1"/>
    <col min="10757" max="10757" width="7.54296875" style="81" customWidth="1"/>
    <col min="10758" max="10758" width="7.81640625" style="81" customWidth="1"/>
    <col min="10759" max="10759" width="2.1796875" style="81" customWidth="1"/>
    <col min="10760" max="10760" width="8.1796875" style="81" customWidth="1"/>
    <col min="10761" max="10761" width="8.453125" style="81" customWidth="1"/>
    <col min="10762" max="10762" width="2.54296875" style="81" customWidth="1"/>
    <col min="10763" max="10764" width="7.81640625" style="81" customWidth="1"/>
    <col min="10765" max="10765" width="2.54296875" style="81" customWidth="1"/>
    <col min="10766" max="10767" width="7.81640625" style="81" customWidth="1"/>
    <col min="10768" max="10768" width="2.81640625" style="81" customWidth="1"/>
    <col min="10769" max="10770" width="7.81640625" style="81" customWidth="1"/>
    <col min="10771" max="10771" width="2.54296875" style="81" customWidth="1"/>
    <col min="10772" max="11008" width="9.1796875" style="81"/>
    <col min="11009" max="11009" width="36" style="81" customWidth="1"/>
    <col min="11010" max="11010" width="8.453125" style="81" customWidth="1"/>
    <col min="11011" max="11011" width="8.1796875" style="81" customWidth="1"/>
    <col min="11012" max="11012" width="2.54296875" style="81" customWidth="1"/>
    <col min="11013" max="11013" width="7.54296875" style="81" customWidth="1"/>
    <col min="11014" max="11014" width="7.81640625" style="81" customWidth="1"/>
    <col min="11015" max="11015" width="2.1796875" style="81" customWidth="1"/>
    <col min="11016" max="11016" width="8.1796875" style="81" customWidth="1"/>
    <col min="11017" max="11017" width="8.453125" style="81" customWidth="1"/>
    <col min="11018" max="11018" width="2.54296875" style="81" customWidth="1"/>
    <col min="11019" max="11020" width="7.81640625" style="81" customWidth="1"/>
    <col min="11021" max="11021" width="2.54296875" style="81" customWidth="1"/>
    <col min="11022" max="11023" width="7.81640625" style="81" customWidth="1"/>
    <col min="11024" max="11024" width="2.81640625" style="81" customWidth="1"/>
    <col min="11025" max="11026" width="7.81640625" style="81" customWidth="1"/>
    <col min="11027" max="11027" width="2.54296875" style="81" customWidth="1"/>
    <col min="11028" max="11264" width="9.1796875" style="81"/>
    <col min="11265" max="11265" width="36" style="81" customWidth="1"/>
    <col min="11266" max="11266" width="8.453125" style="81" customWidth="1"/>
    <col min="11267" max="11267" width="8.1796875" style="81" customWidth="1"/>
    <col min="11268" max="11268" width="2.54296875" style="81" customWidth="1"/>
    <col min="11269" max="11269" width="7.54296875" style="81" customWidth="1"/>
    <col min="11270" max="11270" width="7.81640625" style="81" customWidth="1"/>
    <col min="11271" max="11271" width="2.1796875" style="81" customWidth="1"/>
    <col min="11272" max="11272" width="8.1796875" style="81" customWidth="1"/>
    <col min="11273" max="11273" width="8.453125" style="81" customWidth="1"/>
    <col min="11274" max="11274" width="2.54296875" style="81" customWidth="1"/>
    <col min="11275" max="11276" width="7.81640625" style="81" customWidth="1"/>
    <col min="11277" max="11277" width="2.54296875" style="81" customWidth="1"/>
    <col min="11278" max="11279" width="7.81640625" style="81" customWidth="1"/>
    <col min="11280" max="11280" width="2.81640625" style="81" customWidth="1"/>
    <col min="11281" max="11282" width="7.81640625" style="81" customWidth="1"/>
    <col min="11283" max="11283" width="2.54296875" style="81" customWidth="1"/>
    <col min="11284" max="11520" width="9.1796875" style="81"/>
    <col min="11521" max="11521" width="36" style="81" customWidth="1"/>
    <col min="11522" max="11522" width="8.453125" style="81" customWidth="1"/>
    <col min="11523" max="11523" width="8.1796875" style="81" customWidth="1"/>
    <col min="11524" max="11524" width="2.54296875" style="81" customWidth="1"/>
    <col min="11525" max="11525" width="7.54296875" style="81" customWidth="1"/>
    <col min="11526" max="11526" width="7.81640625" style="81" customWidth="1"/>
    <col min="11527" max="11527" width="2.1796875" style="81" customWidth="1"/>
    <col min="11528" max="11528" width="8.1796875" style="81" customWidth="1"/>
    <col min="11529" max="11529" width="8.453125" style="81" customWidth="1"/>
    <col min="11530" max="11530" width="2.54296875" style="81" customWidth="1"/>
    <col min="11531" max="11532" width="7.81640625" style="81" customWidth="1"/>
    <col min="11533" max="11533" width="2.54296875" style="81" customWidth="1"/>
    <col min="11534" max="11535" width="7.81640625" style="81" customWidth="1"/>
    <col min="11536" max="11536" width="2.81640625" style="81" customWidth="1"/>
    <col min="11537" max="11538" width="7.81640625" style="81" customWidth="1"/>
    <col min="11539" max="11539" width="2.54296875" style="81" customWidth="1"/>
    <col min="11540" max="11776" width="9.1796875" style="81"/>
    <col min="11777" max="11777" width="36" style="81" customWidth="1"/>
    <col min="11778" max="11778" width="8.453125" style="81" customWidth="1"/>
    <col min="11779" max="11779" width="8.1796875" style="81" customWidth="1"/>
    <col min="11780" max="11780" width="2.54296875" style="81" customWidth="1"/>
    <col min="11781" max="11781" width="7.54296875" style="81" customWidth="1"/>
    <col min="11782" max="11782" width="7.81640625" style="81" customWidth="1"/>
    <col min="11783" max="11783" width="2.1796875" style="81" customWidth="1"/>
    <col min="11784" max="11784" width="8.1796875" style="81" customWidth="1"/>
    <col min="11785" max="11785" width="8.453125" style="81" customWidth="1"/>
    <col min="11786" max="11786" width="2.54296875" style="81" customWidth="1"/>
    <col min="11787" max="11788" width="7.81640625" style="81" customWidth="1"/>
    <col min="11789" max="11789" width="2.54296875" style="81" customWidth="1"/>
    <col min="11790" max="11791" width="7.81640625" style="81" customWidth="1"/>
    <col min="11792" max="11792" width="2.81640625" style="81" customWidth="1"/>
    <col min="11793" max="11794" width="7.81640625" style="81" customWidth="1"/>
    <col min="11795" max="11795" width="2.54296875" style="81" customWidth="1"/>
    <col min="11796" max="12032" width="9.1796875" style="81"/>
    <col min="12033" max="12033" width="36" style="81" customWidth="1"/>
    <col min="12034" max="12034" width="8.453125" style="81" customWidth="1"/>
    <col min="12035" max="12035" width="8.1796875" style="81" customWidth="1"/>
    <col min="12036" max="12036" width="2.54296875" style="81" customWidth="1"/>
    <col min="12037" max="12037" width="7.54296875" style="81" customWidth="1"/>
    <col min="12038" max="12038" width="7.81640625" style="81" customWidth="1"/>
    <col min="12039" max="12039" width="2.1796875" style="81" customWidth="1"/>
    <col min="12040" max="12040" width="8.1796875" style="81" customWidth="1"/>
    <col min="12041" max="12041" width="8.453125" style="81" customWidth="1"/>
    <col min="12042" max="12042" width="2.54296875" style="81" customWidth="1"/>
    <col min="12043" max="12044" width="7.81640625" style="81" customWidth="1"/>
    <col min="12045" max="12045" width="2.54296875" style="81" customWidth="1"/>
    <col min="12046" max="12047" width="7.81640625" style="81" customWidth="1"/>
    <col min="12048" max="12048" width="2.81640625" style="81" customWidth="1"/>
    <col min="12049" max="12050" width="7.81640625" style="81" customWidth="1"/>
    <col min="12051" max="12051" width="2.54296875" style="81" customWidth="1"/>
    <col min="12052" max="12288" width="9.1796875" style="81"/>
    <col min="12289" max="12289" width="36" style="81" customWidth="1"/>
    <col min="12290" max="12290" width="8.453125" style="81" customWidth="1"/>
    <col min="12291" max="12291" width="8.1796875" style="81" customWidth="1"/>
    <col min="12292" max="12292" width="2.54296875" style="81" customWidth="1"/>
    <col min="12293" max="12293" width="7.54296875" style="81" customWidth="1"/>
    <col min="12294" max="12294" width="7.81640625" style="81" customWidth="1"/>
    <col min="12295" max="12295" width="2.1796875" style="81" customWidth="1"/>
    <col min="12296" max="12296" width="8.1796875" style="81" customWidth="1"/>
    <col min="12297" max="12297" width="8.453125" style="81" customWidth="1"/>
    <col min="12298" max="12298" width="2.54296875" style="81" customWidth="1"/>
    <col min="12299" max="12300" width="7.81640625" style="81" customWidth="1"/>
    <col min="12301" max="12301" width="2.54296875" style="81" customWidth="1"/>
    <col min="12302" max="12303" width="7.81640625" style="81" customWidth="1"/>
    <col min="12304" max="12304" width="2.81640625" style="81" customWidth="1"/>
    <col min="12305" max="12306" width="7.81640625" style="81" customWidth="1"/>
    <col min="12307" max="12307" width="2.54296875" style="81" customWidth="1"/>
    <col min="12308" max="12544" width="9.1796875" style="81"/>
    <col min="12545" max="12545" width="36" style="81" customWidth="1"/>
    <col min="12546" max="12546" width="8.453125" style="81" customWidth="1"/>
    <col min="12547" max="12547" width="8.1796875" style="81" customWidth="1"/>
    <col min="12548" max="12548" width="2.54296875" style="81" customWidth="1"/>
    <col min="12549" max="12549" width="7.54296875" style="81" customWidth="1"/>
    <col min="12550" max="12550" width="7.81640625" style="81" customWidth="1"/>
    <col min="12551" max="12551" width="2.1796875" style="81" customWidth="1"/>
    <col min="12552" max="12552" width="8.1796875" style="81" customWidth="1"/>
    <col min="12553" max="12553" width="8.453125" style="81" customWidth="1"/>
    <col min="12554" max="12554" width="2.54296875" style="81" customWidth="1"/>
    <col min="12555" max="12556" width="7.81640625" style="81" customWidth="1"/>
    <col min="12557" max="12557" width="2.54296875" style="81" customWidth="1"/>
    <col min="12558" max="12559" width="7.81640625" style="81" customWidth="1"/>
    <col min="12560" max="12560" width="2.81640625" style="81" customWidth="1"/>
    <col min="12561" max="12562" width="7.81640625" style="81" customWidth="1"/>
    <col min="12563" max="12563" width="2.54296875" style="81" customWidth="1"/>
    <col min="12564" max="12800" width="9.1796875" style="81"/>
    <col min="12801" max="12801" width="36" style="81" customWidth="1"/>
    <col min="12802" max="12802" width="8.453125" style="81" customWidth="1"/>
    <col min="12803" max="12803" width="8.1796875" style="81" customWidth="1"/>
    <col min="12804" max="12804" width="2.54296875" style="81" customWidth="1"/>
    <col min="12805" max="12805" width="7.54296875" style="81" customWidth="1"/>
    <col min="12806" max="12806" width="7.81640625" style="81" customWidth="1"/>
    <col min="12807" max="12807" width="2.1796875" style="81" customWidth="1"/>
    <col min="12808" max="12808" width="8.1796875" style="81" customWidth="1"/>
    <col min="12809" max="12809" width="8.453125" style="81" customWidth="1"/>
    <col min="12810" max="12810" width="2.54296875" style="81" customWidth="1"/>
    <col min="12811" max="12812" width="7.81640625" style="81" customWidth="1"/>
    <col min="12813" max="12813" width="2.54296875" style="81" customWidth="1"/>
    <col min="12814" max="12815" width="7.81640625" style="81" customWidth="1"/>
    <col min="12816" max="12816" width="2.81640625" style="81" customWidth="1"/>
    <col min="12817" max="12818" width="7.81640625" style="81" customWidth="1"/>
    <col min="12819" max="12819" width="2.54296875" style="81" customWidth="1"/>
    <col min="12820" max="13056" width="9.1796875" style="81"/>
    <col min="13057" max="13057" width="36" style="81" customWidth="1"/>
    <col min="13058" max="13058" width="8.453125" style="81" customWidth="1"/>
    <col min="13059" max="13059" width="8.1796875" style="81" customWidth="1"/>
    <col min="13060" max="13060" width="2.54296875" style="81" customWidth="1"/>
    <col min="13061" max="13061" width="7.54296875" style="81" customWidth="1"/>
    <col min="13062" max="13062" width="7.81640625" style="81" customWidth="1"/>
    <col min="13063" max="13063" width="2.1796875" style="81" customWidth="1"/>
    <col min="13064" max="13064" width="8.1796875" style="81" customWidth="1"/>
    <col min="13065" max="13065" width="8.453125" style="81" customWidth="1"/>
    <col min="13066" max="13066" width="2.54296875" style="81" customWidth="1"/>
    <col min="13067" max="13068" width="7.81640625" style="81" customWidth="1"/>
    <col min="13069" max="13069" width="2.54296875" style="81" customWidth="1"/>
    <col min="13070" max="13071" width="7.81640625" style="81" customWidth="1"/>
    <col min="13072" max="13072" width="2.81640625" style="81" customWidth="1"/>
    <col min="13073" max="13074" width="7.81640625" style="81" customWidth="1"/>
    <col min="13075" max="13075" width="2.54296875" style="81" customWidth="1"/>
    <col min="13076" max="13312" width="9.1796875" style="81"/>
    <col min="13313" max="13313" width="36" style="81" customWidth="1"/>
    <col min="13314" max="13314" width="8.453125" style="81" customWidth="1"/>
    <col min="13315" max="13315" width="8.1796875" style="81" customWidth="1"/>
    <col min="13316" max="13316" width="2.54296875" style="81" customWidth="1"/>
    <col min="13317" max="13317" width="7.54296875" style="81" customWidth="1"/>
    <col min="13318" max="13318" width="7.81640625" style="81" customWidth="1"/>
    <col min="13319" max="13319" width="2.1796875" style="81" customWidth="1"/>
    <col min="13320" max="13320" width="8.1796875" style="81" customWidth="1"/>
    <col min="13321" max="13321" width="8.453125" style="81" customWidth="1"/>
    <col min="13322" max="13322" width="2.54296875" style="81" customWidth="1"/>
    <col min="13323" max="13324" width="7.81640625" style="81" customWidth="1"/>
    <col min="13325" max="13325" width="2.54296875" style="81" customWidth="1"/>
    <col min="13326" max="13327" width="7.81640625" style="81" customWidth="1"/>
    <col min="13328" max="13328" width="2.81640625" style="81" customWidth="1"/>
    <col min="13329" max="13330" width="7.81640625" style="81" customWidth="1"/>
    <col min="13331" max="13331" width="2.54296875" style="81" customWidth="1"/>
    <col min="13332" max="13568" width="9.1796875" style="81"/>
    <col min="13569" max="13569" width="36" style="81" customWidth="1"/>
    <col min="13570" max="13570" width="8.453125" style="81" customWidth="1"/>
    <col min="13571" max="13571" width="8.1796875" style="81" customWidth="1"/>
    <col min="13572" max="13572" width="2.54296875" style="81" customWidth="1"/>
    <col min="13573" max="13573" width="7.54296875" style="81" customWidth="1"/>
    <col min="13574" max="13574" width="7.81640625" style="81" customWidth="1"/>
    <col min="13575" max="13575" width="2.1796875" style="81" customWidth="1"/>
    <col min="13576" max="13576" width="8.1796875" style="81" customWidth="1"/>
    <col min="13577" max="13577" width="8.453125" style="81" customWidth="1"/>
    <col min="13578" max="13578" width="2.54296875" style="81" customWidth="1"/>
    <col min="13579" max="13580" width="7.81640625" style="81" customWidth="1"/>
    <col min="13581" max="13581" width="2.54296875" style="81" customWidth="1"/>
    <col min="13582" max="13583" width="7.81640625" style="81" customWidth="1"/>
    <col min="13584" max="13584" width="2.81640625" style="81" customWidth="1"/>
    <col min="13585" max="13586" width="7.81640625" style="81" customWidth="1"/>
    <col min="13587" max="13587" width="2.54296875" style="81" customWidth="1"/>
    <col min="13588" max="13824" width="9.1796875" style="81"/>
    <col min="13825" max="13825" width="36" style="81" customWidth="1"/>
    <col min="13826" max="13826" width="8.453125" style="81" customWidth="1"/>
    <col min="13827" max="13827" width="8.1796875" style="81" customWidth="1"/>
    <col min="13828" max="13828" width="2.54296875" style="81" customWidth="1"/>
    <col min="13829" max="13829" width="7.54296875" style="81" customWidth="1"/>
    <col min="13830" max="13830" width="7.81640625" style="81" customWidth="1"/>
    <col min="13831" max="13831" width="2.1796875" style="81" customWidth="1"/>
    <col min="13832" max="13832" width="8.1796875" style="81" customWidth="1"/>
    <col min="13833" max="13833" width="8.453125" style="81" customWidth="1"/>
    <col min="13834" max="13834" width="2.54296875" style="81" customWidth="1"/>
    <col min="13835" max="13836" width="7.81640625" style="81" customWidth="1"/>
    <col min="13837" max="13837" width="2.54296875" style="81" customWidth="1"/>
    <col min="13838" max="13839" width="7.81640625" style="81" customWidth="1"/>
    <col min="13840" max="13840" width="2.81640625" style="81" customWidth="1"/>
    <col min="13841" max="13842" width="7.81640625" style="81" customWidth="1"/>
    <col min="13843" max="13843" width="2.54296875" style="81" customWidth="1"/>
    <col min="13844" max="14080" width="9.1796875" style="81"/>
    <col min="14081" max="14081" width="36" style="81" customWidth="1"/>
    <col min="14082" max="14082" width="8.453125" style="81" customWidth="1"/>
    <col min="14083" max="14083" width="8.1796875" style="81" customWidth="1"/>
    <col min="14084" max="14084" width="2.54296875" style="81" customWidth="1"/>
    <col min="14085" max="14085" width="7.54296875" style="81" customWidth="1"/>
    <col min="14086" max="14086" width="7.81640625" style="81" customWidth="1"/>
    <col min="14087" max="14087" width="2.1796875" style="81" customWidth="1"/>
    <col min="14088" max="14088" width="8.1796875" style="81" customWidth="1"/>
    <col min="14089" max="14089" width="8.453125" style="81" customWidth="1"/>
    <col min="14090" max="14090" width="2.54296875" style="81" customWidth="1"/>
    <col min="14091" max="14092" width="7.81640625" style="81" customWidth="1"/>
    <col min="14093" max="14093" width="2.54296875" style="81" customWidth="1"/>
    <col min="14094" max="14095" width="7.81640625" style="81" customWidth="1"/>
    <col min="14096" max="14096" width="2.81640625" style="81" customWidth="1"/>
    <col min="14097" max="14098" width="7.81640625" style="81" customWidth="1"/>
    <col min="14099" max="14099" width="2.54296875" style="81" customWidth="1"/>
    <col min="14100" max="14336" width="9.1796875" style="81"/>
    <col min="14337" max="14337" width="36" style="81" customWidth="1"/>
    <col min="14338" max="14338" width="8.453125" style="81" customWidth="1"/>
    <col min="14339" max="14339" width="8.1796875" style="81" customWidth="1"/>
    <col min="14340" max="14340" width="2.54296875" style="81" customWidth="1"/>
    <col min="14341" max="14341" width="7.54296875" style="81" customWidth="1"/>
    <col min="14342" max="14342" width="7.81640625" style="81" customWidth="1"/>
    <col min="14343" max="14343" width="2.1796875" style="81" customWidth="1"/>
    <col min="14344" max="14344" width="8.1796875" style="81" customWidth="1"/>
    <col min="14345" max="14345" width="8.453125" style="81" customWidth="1"/>
    <col min="14346" max="14346" width="2.54296875" style="81" customWidth="1"/>
    <col min="14347" max="14348" width="7.81640625" style="81" customWidth="1"/>
    <col min="14349" max="14349" width="2.54296875" style="81" customWidth="1"/>
    <col min="14350" max="14351" width="7.81640625" style="81" customWidth="1"/>
    <col min="14352" max="14352" width="2.81640625" style="81" customWidth="1"/>
    <col min="14353" max="14354" width="7.81640625" style="81" customWidth="1"/>
    <col min="14355" max="14355" width="2.54296875" style="81" customWidth="1"/>
    <col min="14356" max="14592" width="9.1796875" style="81"/>
    <col min="14593" max="14593" width="36" style="81" customWidth="1"/>
    <col min="14594" max="14594" width="8.453125" style="81" customWidth="1"/>
    <col min="14595" max="14595" width="8.1796875" style="81" customWidth="1"/>
    <col min="14596" max="14596" width="2.54296875" style="81" customWidth="1"/>
    <col min="14597" max="14597" width="7.54296875" style="81" customWidth="1"/>
    <col min="14598" max="14598" width="7.81640625" style="81" customWidth="1"/>
    <col min="14599" max="14599" width="2.1796875" style="81" customWidth="1"/>
    <col min="14600" max="14600" width="8.1796875" style="81" customWidth="1"/>
    <col min="14601" max="14601" width="8.453125" style="81" customWidth="1"/>
    <col min="14602" max="14602" width="2.54296875" style="81" customWidth="1"/>
    <col min="14603" max="14604" width="7.81640625" style="81" customWidth="1"/>
    <col min="14605" max="14605" width="2.54296875" style="81" customWidth="1"/>
    <col min="14606" max="14607" width="7.81640625" style="81" customWidth="1"/>
    <col min="14608" max="14608" width="2.81640625" style="81" customWidth="1"/>
    <col min="14609" max="14610" width="7.81640625" style="81" customWidth="1"/>
    <col min="14611" max="14611" width="2.54296875" style="81" customWidth="1"/>
    <col min="14612" max="14848" width="9.1796875" style="81"/>
    <col min="14849" max="14849" width="36" style="81" customWidth="1"/>
    <col min="14850" max="14850" width="8.453125" style="81" customWidth="1"/>
    <col min="14851" max="14851" width="8.1796875" style="81" customWidth="1"/>
    <col min="14852" max="14852" width="2.54296875" style="81" customWidth="1"/>
    <col min="14853" max="14853" width="7.54296875" style="81" customWidth="1"/>
    <col min="14854" max="14854" width="7.81640625" style="81" customWidth="1"/>
    <col min="14855" max="14855" width="2.1796875" style="81" customWidth="1"/>
    <col min="14856" max="14856" width="8.1796875" style="81" customWidth="1"/>
    <col min="14857" max="14857" width="8.453125" style="81" customWidth="1"/>
    <col min="14858" max="14858" width="2.54296875" style="81" customWidth="1"/>
    <col min="14859" max="14860" width="7.81640625" style="81" customWidth="1"/>
    <col min="14861" max="14861" width="2.54296875" style="81" customWidth="1"/>
    <col min="14862" max="14863" width="7.81640625" style="81" customWidth="1"/>
    <col min="14864" max="14864" width="2.81640625" style="81" customWidth="1"/>
    <col min="14865" max="14866" width="7.81640625" style="81" customWidth="1"/>
    <col min="14867" max="14867" width="2.54296875" style="81" customWidth="1"/>
    <col min="14868" max="15104" width="9.1796875" style="81"/>
    <col min="15105" max="15105" width="36" style="81" customWidth="1"/>
    <col min="15106" max="15106" width="8.453125" style="81" customWidth="1"/>
    <col min="15107" max="15107" width="8.1796875" style="81" customWidth="1"/>
    <col min="15108" max="15108" width="2.54296875" style="81" customWidth="1"/>
    <col min="15109" max="15109" width="7.54296875" style="81" customWidth="1"/>
    <col min="15110" max="15110" width="7.81640625" style="81" customWidth="1"/>
    <col min="15111" max="15111" width="2.1796875" style="81" customWidth="1"/>
    <col min="15112" max="15112" width="8.1796875" style="81" customWidth="1"/>
    <col min="15113" max="15113" width="8.453125" style="81" customWidth="1"/>
    <col min="15114" max="15114" width="2.54296875" style="81" customWidth="1"/>
    <col min="15115" max="15116" width="7.81640625" style="81" customWidth="1"/>
    <col min="15117" max="15117" width="2.54296875" style="81" customWidth="1"/>
    <col min="15118" max="15119" width="7.81640625" style="81" customWidth="1"/>
    <col min="15120" max="15120" width="2.81640625" style="81" customWidth="1"/>
    <col min="15121" max="15122" width="7.81640625" style="81" customWidth="1"/>
    <col min="15123" max="15123" width="2.54296875" style="81" customWidth="1"/>
    <col min="15124" max="15360" width="9.1796875" style="81"/>
    <col min="15361" max="15361" width="36" style="81" customWidth="1"/>
    <col min="15362" max="15362" width="8.453125" style="81" customWidth="1"/>
    <col min="15363" max="15363" width="8.1796875" style="81" customWidth="1"/>
    <col min="15364" max="15364" width="2.54296875" style="81" customWidth="1"/>
    <col min="15365" max="15365" width="7.54296875" style="81" customWidth="1"/>
    <col min="15366" max="15366" width="7.81640625" style="81" customWidth="1"/>
    <col min="15367" max="15367" width="2.1796875" style="81" customWidth="1"/>
    <col min="15368" max="15368" width="8.1796875" style="81" customWidth="1"/>
    <col min="15369" max="15369" width="8.453125" style="81" customWidth="1"/>
    <col min="15370" max="15370" width="2.54296875" style="81" customWidth="1"/>
    <col min="15371" max="15372" width="7.81640625" style="81" customWidth="1"/>
    <col min="15373" max="15373" width="2.54296875" style="81" customWidth="1"/>
    <col min="15374" max="15375" width="7.81640625" style="81" customWidth="1"/>
    <col min="15376" max="15376" width="2.81640625" style="81" customWidth="1"/>
    <col min="15377" max="15378" width="7.81640625" style="81" customWidth="1"/>
    <col min="15379" max="15379" width="2.54296875" style="81" customWidth="1"/>
    <col min="15380" max="15616" width="9.1796875" style="81"/>
    <col min="15617" max="15617" width="36" style="81" customWidth="1"/>
    <col min="15618" max="15618" width="8.453125" style="81" customWidth="1"/>
    <col min="15619" max="15619" width="8.1796875" style="81" customWidth="1"/>
    <col min="15620" max="15620" width="2.54296875" style="81" customWidth="1"/>
    <col min="15621" max="15621" width="7.54296875" style="81" customWidth="1"/>
    <col min="15622" max="15622" width="7.81640625" style="81" customWidth="1"/>
    <col min="15623" max="15623" width="2.1796875" style="81" customWidth="1"/>
    <col min="15624" max="15624" width="8.1796875" style="81" customWidth="1"/>
    <col min="15625" max="15625" width="8.453125" style="81" customWidth="1"/>
    <col min="15626" max="15626" width="2.54296875" style="81" customWidth="1"/>
    <col min="15627" max="15628" width="7.81640625" style="81" customWidth="1"/>
    <col min="15629" max="15629" width="2.54296875" style="81" customWidth="1"/>
    <col min="15630" max="15631" width="7.81640625" style="81" customWidth="1"/>
    <col min="15632" max="15632" width="2.81640625" style="81" customWidth="1"/>
    <col min="15633" max="15634" width="7.81640625" style="81" customWidth="1"/>
    <col min="15635" max="15635" width="2.54296875" style="81" customWidth="1"/>
    <col min="15636" max="15872" width="9.1796875" style="81"/>
    <col min="15873" max="15873" width="36" style="81" customWidth="1"/>
    <col min="15874" max="15874" width="8.453125" style="81" customWidth="1"/>
    <col min="15875" max="15875" width="8.1796875" style="81" customWidth="1"/>
    <col min="15876" max="15876" width="2.54296875" style="81" customWidth="1"/>
    <col min="15877" max="15877" width="7.54296875" style="81" customWidth="1"/>
    <col min="15878" max="15878" width="7.81640625" style="81" customWidth="1"/>
    <col min="15879" max="15879" width="2.1796875" style="81" customWidth="1"/>
    <col min="15880" max="15880" width="8.1796875" style="81" customWidth="1"/>
    <col min="15881" max="15881" width="8.453125" style="81" customWidth="1"/>
    <col min="15882" max="15882" width="2.54296875" style="81" customWidth="1"/>
    <col min="15883" max="15884" width="7.81640625" style="81" customWidth="1"/>
    <col min="15885" max="15885" width="2.54296875" style="81" customWidth="1"/>
    <col min="15886" max="15887" width="7.81640625" style="81" customWidth="1"/>
    <col min="15888" max="15888" width="2.81640625" style="81" customWidth="1"/>
    <col min="15889" max="15890" width="7.81640625" style="81" customWidth="1"/>
    <col min="15891" max="15891" width="2.54296875" style="81" customWidth="1"/>
    <col min="15892" max="16128" width="9.1796875" style="81"/>
    <col min="16129" max="16129" width="36" style="81" customWidth="1"/>
    <col min="16130" max="16130" width="8.453125" style="81" customWidth="1"/>
    <col min="16131" max="16131" width="8.1796875" style="81" customWidth="1"/>
    <col min="16132" max="16132" width="2.54296875" style="81" customWidth="1"/>
    <col min="16133" max="16133" width="7.54296875" style="81" customWidth="1"/>
    <col min="16134" max="16134" width="7.81640625" style="81" customWidth="1"/>
    <col min="16135" max="16135" width="2.1796875" style="81" customWidth="1"/>
    <col min="16136" max="16136" width="8.1796875" style="81" customWidth="1"/>
    <col min="16137" max="16137" width="8.453125" style="81" customWidth="1"/>
    <col min="16138" max="16138" width="2.54296875" style="81" customWidth="1"/>
    <col min="16139" max="16140" width="7.81640625" style="81" customWidth="1"/>
    <col min="16141" max="16141" width="2.54296875" style="81" customWidth="1"/>
    <col min="16142" max="16143" width="7.81640625" style="81" customWidth="1"/>
    <col min="16144" max="16144" width="2.81640625" style="81" customWidth="1"/>
    <col min="16145" max="16146" width="7.81640625" style="81" customWidth="1"/>
    <col min="16147" max="16147" width="2.54296875" style="81" customWidth="1"/>
    <col min="16148" max="16384" width="9.1796875" style="81"/>
  </cols>
  <sheetData>
    <row r="1" spans="1:19">
      <c r="A1" s="81" t="s">
        <v>438</v>
      </c>
      <c r="Q1" s="105"/>
    </row>
    <row r="2" spans="1:19">
      <c r="A2" s="81" t="s">
        <v>439</v>
      </c>
      <c r="Q2" s="105"/>
    </row>
    <row r="3" spans="1:19" ht="10" customHeight="1">
      <c r="Q3" s="105"/>
    </row>
    <row r="4" spans="1:19">
      <c r="A4" s="14" t="s">
        <v>1556</v>
      </c>
      <c r="L4" s="845"/>
      <c r="O4" s="845"/>
      <c r="Q4" s="105"/>
    </row>
    <row r="5" spans="1:19" ht="10" customHeight="1" thickBot="1">
      <c r="O5" s="88"/>
      <c r="Q5" s="105"/>
      <c r="R5" s="88"/>
    </row>
    <row r="6" spans="1:19" ht="10" customHeight="1">
      <c r="A6" s="83" t="s">
        <v>457</v>
      </c>
      <c r="B6" s="83" t="s">
        <v>457</v>
      </c>
      <c r="C6" s="106"/>
      <c r="D6" s="83"/>
      <c r="E6" s="107"/>
      <c r="F6" s="84"/>
      <c r="G6" s="83"/>
      <c r="H6" s="107"/>
      <c r="I6" s="84"/>
      <c r="J6" s="84"/>
      <c r="K6" s="107"/>
      <c r="L6" s="84"/>
      <c r="M6" s="83"/>
      <c r="N6" s="107"/>
      <c r="O6" s="84"/>
      <c r="P6" s="84"/>
      <c r="Q6" s="107"/>
      <c r="R6" s="84"/>
      <c r="S6" s="84"/>
    </row>
    <row r="7" spans="1:19" ht="15" customHeight="1">
      <c r="A7" s="94" t="s">
        <v>495</v>
      </c>
      <c r="B7" s="831" t="s">
        <v>442</v>
      </c>
      <c r="C7" s="108"/>
      <c r="D7" s="94"/>
      <c r="E7" s="727" t="s">
        <v>496</v>
      </c>
      <c r="F7" s="101"/>
      <c r="G7" s="94"/>
      <c r="H7" s="1094" t="s">
        <v>497</v>
      </c>
      <c r="I7" s="1094"/>
      <c r="J7" s="101"/>
      <c r="K7" s="1094" t="s">
        <v>498</v>
      </c>
      <c r="L7" s="1094"/>
      <c r="M7" s="94"/>
      <c r="N7" s="1094" t="s">
        <v>499</v>
      </c>
      <c r="O7" s="1094"/>
      <c r="Q7" s="1094" t="s">
        <v>500</v>
      </c>
      <c r="R7" s="1094"/>
    </row>
    <row r="8" spans="1:19" ht="13.5" customHeight="1">
      <c r="A8" s="81" t="s">
        <v>501</v>
      </c>
      <c r="B8" s="853" t="s">
        <v>388</v>
      </c>
      <c r="C8" s="109" t="s">
        <v>389</v>
      </c>
      <c r="D8" s="94"/>
      <c r="E8" s="110" t="s">
        <v>388</v>
      </c>
      <c r="F8" s="85" t="s">
        <v>389</v>
      </c>
      <c r="G8" s="94"/>
      <c r="H8" s="110" t="s">
        <v>388</v>
      </c>
      <c r="I8" s="85" t="s">
        <v>389</v>
      </c>
      <c r="J8" s="111"/>
      <c r="K8" s="110" t="s">
        <v>388</v>
      </c>
      <c r="L8" s="85" t="s">
        <v>389</v>
      </c>
      <c r="M8" s="94"/>
      <c r="N8" s="110" t="s">
        <v>388</v>
      </c>
      <c r="O8" s="85" t="s">
        <v>389</v>
      </c>
      <c r="Q8" s="110" t="s">
        <v>388</v>
      </c>
      <c r="R8" s="85" t="s">
        <v>389</v>
      </c>
    </row>
    <row r="9" spans="1:19" ht="12.75" customHeight="1" thickBot="1">
      <c r="A9" s="86" t="s">
        <v>465</v>
      </c>
      <c r="B9" s="86" t="s">
        <v>465</v>
      </c>
      <c r="C9" s="112"/>
      <c r="D9" s="86"/>
      <c r="E9" s="113"/>
      <c r="F9" s="82"/>
      <c r="G9" s="86"/>
      <c r="H9" s="113"/>
      <c r="I9" s="82"/>
      <c r="J9" s="82"/>
      <c r="K9" s="113"/>
      <c r="L9" s="82"/>
      <c r="M9" s="86"/>
      <c r="N9" s="113"/>
      <c r="O9" s="82"/>
      <c r="P9" s="82"/>
      <c r="Q9" s="113"/>
      <c r="R9" s="82"/>
      <c r="S9" s="82"/>
    </row>
    <row r="10" spans="1:19" ht="10" customHeight="1">
      <c r="B10" s="81"/>
      <c r="Q10" s="105"/>
    </row>
    <row r="11" spans="1:19" ht="14.15" customHeight="1">
      <c r="A11" s="59" t="s">
        <v>390</v>
      </c>
      <c r="B11" s="854">
        <f>IF($A11&lt;&gt;"",E11+H11+K11+N11+Q11,"")</f>
        <v>4465</v>
      </c>
      <c r="C11" s="104">
        <f>SUM(C13+C111)</f>
        <v>100</v>
      </c>
      <c r="E11" s="105">
        <f>E13+E111</f>
        <v>677</v>
      </c>
      <c r="F11" s="88">
        <f t="shared" ref="F11:F77" si="0">IF($A11&lt;&gt;0,E11/$B11*100,"")</f>
        <v>15.162374020156774</v>
      </c>
      <c r="H11" s="105">
        <f>H13+H111</f>
        <v>217</v>
      </c>
      <c r="I11" s="88">
        <f t="shared" ref="I11:I77" si="1">IF($A11&lt;&gt;0,H11/$B11*100,"")</f>
        <v>4.8600223964165732</v>
      </c>
      <c r="K11" s="105">
        <f>K13+K111</f>
        <v>707</v>
      </c>
      <c r="L11" s="88">
        <f t="shared" ref="L11:L77" si="2">IF($A11&lt;&gt;0,K11/$B11*100,"")</f>
        <v>15.834266517357223</v>
      </c>
      <c r="M11" s="94"/>
      <c r="N11" s="105">
        <f>N13+N111</f>
        <v>1518</v>
      </c>
      <c r="O11" s="88">
        <f t="shared" ref="O11:O77" si="3">IF($A11&lt;&gt;0,N11/$B11*100,"")</f>
        <v>33.997760358342667</v>
      </c>
      <c r="P11" s="101"/>
      <c r="Q11" s="105">
        <f>Q13+Q111</f>
        <v>1346</v>
      </c>
      <c r="R11" s="88">
        <f t="shared" ref="R11:R77" si="4">IF($A11&lt;&gt;0,Q11/$B11*100,"")</f>
        <v>30.145576707726761</v>
      </c>
      <c r="S11" s="101"/>
    </row>
    <row r="12" spans="1:19" ht="10" customHeight="1">
      <c r="B12" s="854" t="str">
        <f t="shared" ref="B12:B78" si="5">IF($A12&lt;&gt;"",E12+H12+K12+N12+Q12,"")</f>
        <v/>
      </c>
      <c r="C12" s="104" t="str">
        <f>IF(A12&lt;&gt;0,B12/$B$10*100,"")</f>
        <v/>
      </c>
      <c r="F12" s="88" t="str">
        <f t="shared" si="0"/>
        <v/>
      </c>
      <c r="I12" s="88" t="str">
        <f t="shared" si="1"/>
        <v/>
      </c>
      <c r="L12" s="88" t="str">
        <f t="shared" si="2"/>
        <v/>
      </c>
      <c r="M12" s="94"/>
      <c r="O12" s="88" t="str">
        <f t="shared" si="3"/>
        <v/>
      </c>
      <c r="P12" s="101"/>
      <c r="Q12" s="105"/>
      <c r="R12" s="88" t="str">
        <f t="shared" si="4"/>
        <v/>
      </c>
      <c r="S12" s="101"/>
    </row>
    <row r="13" spans="1:19" ht="14.15" customHeight="1">
      <c r="A13" s="47" t="s">
        <v>391</v>
      </c>
      <c r="B13" s="854">
        <f t="shared" si="5"/>
        <v>3384</v>
      </c>
      <c r="C13" s="104">
        <f>IF(A13&lt;&gt;0,B13/$B$11*100,"")</f>
        <v>75.789473684210535</v>
      </c>
      <c r="E13" s="105">
        <f>E15+E104</f>
        <v>476</v>
      </c>
      <c r="F13" s="88">
        <f t="shared" si="0"/>
        <v>14.066193853427897</v>
      </c>
      <c r="H13" s="105">
        <f>H15+H104</f>
        <v>141</v>
      </c>
      <c r="I13" s="88">
        <f t="shared" si="1"/>
        <v>4.1666666666666661</v>
      </c>
      <c r="K13" s="105">
        <f>K15+K104</f>
        <v>504</v>
      </c>
      <c r="L13" s="88">
        <f t="shared" si="2"/>
        <v>14.893617021276595</v>
      </c>
      <c r="M13" s="94"/>
      <c r="N13" s="105">
        <f>N15+N104</f>
        <v>1153</v>
      </c>
      <c r="O13" s="88">
        <f t="shared" si="3"/>
        <v>34.072104018912533</v>
      </c>
      <c r="P13" s="101"/>
      <c r="Q13" s="105">
        <f>Q15+Q104</f>
        <v>1110</v>
      </c>
      <c r="R13" s="88">
        <f t="shared" si="4"/>
        <v>32.801418439716315</v>
      </c>
      <c r="S13" s="101"/>
    </row>
    <row r="14" spans="1:19" ht="10.5" customHeight="1">
      <c r="A14" s="47"/>
      <c r="B14" s="854" t="str">
        <f t="shared" si="5"/>
        <v/>
      </c>
      <c r="C14" s="104" t="str">
        <f>IF(A14&lt;&gt;0,B14/$B$11*100,"")</f>
        <v/>
      </c>
      <c r="F14" s="88" t="str">
        <f t="shared" si="0"/>
        <v/>
      </c>
      <c r="I14" s="88" t="str">
        <f t="shared" si="1"/>
        <v/>
      </c>
      <c r="L14" s="88" t="str">
        <f t="shared" si="2"/>
        <v/>
      </c>
      <c r="M14" s="94"/>
      <c r="O14" s="88" t="str">
        <f t="shared" si="3"/>
        <v/>
      </c>
      <c r="P14" s="101"/>
      <c r="Q14" s="105"/>
      <c r="R14" s="88" t="str">
        <f t="shared" si="4"/>
        <v/>
      </c>
      <c r="S14" s="101"/>
    </row>
    <row r="15" spans="1:19" ht="14.15" customHeight="1">
      <c r="A15" s="47" t="s">
        <v>80</v>
      </c>
      <c r="B15" s="854">
        <f t="shared" si="5"/>
        <v>2751</v>
      </c>
      <c r="C15" s="104">
        <f>IF(A15&lt;&gt;0,B15/$B$11*100,"")</f>
        <v>61.612541993281077</v>
      </c>
      <c r="E15" s="105">
        <f>E17+E28+E36+E64+E78+E86+E98+E99+E100+E102</f>
        <v>432</v>
      </c>
      <c r="F15" s="88">
        <f t="shared" si="0"/>
        <v>15.703380588876772</v>
      </c>
      <c r="H15" s="105">
        <f>H17+H28+H36+H64+H78+H86+H98+H99+H100+H102</f>
        <v>124</v>
      </c>
      <c r="I15" s="88">
        <f t="shared" si="1"/>
        <v>4.5074518356961111</v>
      </c>
      <c r="K15" s="105">
        <f>K17+K28+K36+K64+K78+K86+K98+K99+K100+K102</f>
        <v>415</v>
      </c>
      <c r="L15" s="88">
        <f t="shared" si="2"/>
        <v>15.085423482370047</v>
      </c>
      <c r="M15" s="94"/>
      <c r="N15" s="105">
        <f>N17+N28+N36+N64+N78+N86+N98+N99+N100+N102</f>
        <v>825</v>
      </c>
      <c r="O15" s="88">
        <f t="shared" si="3"/>
        <v>29.989094874591061</v>
      </c>
      <c r="P15" s="101"/>
      <c r="Q15" s="105">
        <f>Q17+Q28+Q36+Q64+Q78+Q86+Q98+Q99+Q100+Q102</f>
        <v>955</v>
      </c>
      <c r="R15" s="88">
        <f t="shared" si="4"/>
        <v>34.714649218466015</v>
      </c>
      <c r="S15" s="101"/>
    </row>
    <row r="16" spans="1:19" ht="10" customHeight="1">
      <c r="B16" s="854" t="str">
        <f t="shared" si="5"/>
        <v/>
      </c>
      <c r="C16" s="104" t="str">
        <f>IF(A16&lt;&gt;0,B16/$B$11*100,"")</f>
        <v/>
      </c>
      <c r="F16" s="88" t="str">
        <f t="shared" si="0"/>
        <v/>
      </c>
      <c r="I16" s="88" t="str">
        <f t="shared" si="1"/>
        <v/>
      </c>
      <c r="L16" s="88" t="str">
        <f t="shared" si="2"/>
        <v/>
      </c>
      <c r="M16" s="94"/>
      <c r="O16" s="88" t="str">
        <f t="shared" si="3"/>
        <v/>
      </c>
      <c r="P16" s="101"/>
      <c r="Q16" s="105"/>
      <c r="R16" s="88" t="str">
        <f t="shared" si="4"/>
        <v/>
      </c>
      <c r="S16" s="101"/>
    </row>
    <row r="17" spans="1:19" ht="13.4" customHeight="1">
      <c r="A17" s="47" t="s">
        <v>392</v>
      </c>
      <c r="B17" s="854">
        <f t="shared" si="5"/>
        <v>218</v>
      </c>
      <c r="C17" s="104">
        <f>IF(A17&lt;&gt;0,B17/$B$11*100,"")</f>
        <v>4.8824188129899211</v>
      </c>
      <c r="E17" s="105">
        <f>E18+E23</f>
        <v>40</v>
      </c>
      <c r="F17" s="88">
        <f t="shared" si="0"/>
        <v>18.348623853211009</v>
      </c>
      <c r="H17" s="105">
        <f>H18+H23</f>
        <v>18</v>
      </c>
      <c r="I17" s="88">
        <f t="shared" si="1"/>
        <v>8.2568807339449553</v>
      </c>
      <c r="K17" s="105">
        <f>K18+K23</f>
        <v>54</v>
      </c>
      <c r="L17" s="88">
        <f t="shared" si="2"/>
        <v>24.770642201834864</v>
      </c>
      <c r="M17" s="94"/>
      <c r="N17" s="105">
        <f>N18+N23</f>
        <v>61</v>
      </c>
      <c r="O17" s="88">
        <f t="shared" si="3"/>
        <v>27.981651376146786</v>
      </c>
      <c r="P17" s="101"/>
      <c r="Q17" s="105">
        <f>Q18+Q23</f>
        <v>45</v>
      </c>
      <c r="R17" s="88">
        <f t="shared" si="4"/>
        <v>20.642201834862387</v>
      </c>
      <c r="S17" s="101"/>
    </row>
    <row r="18" spans="1:19" ht="13.4" customHeight="1">
      <c r="A18" s="81" t="s">
        <v>161</v>
      </c>
      <c r="B18" s="854">
        <f t="shared" si="5"/>
        <v>113</v>
      </c>
      <c r="C18" s="104">
        <f t="shared" ref="C18:C85" si="6">IF(A18&lt;&gt;0,B18/$B$11*100,"")</f>
        <v>2.5307950727883539</v>
      </c>
      <c r="E18" s="105">
        <f>SUM(E19:E21)</f>
        <v>23</v>
      </c>
      <c r="F18" s="88">
        <f t="shared" si="0"/>
        <v>20.353982300884958</v>
      </c>
      <c r="H18" s="105">
        <f>SUM(H19:H21)</f>
        <v>6</v>
      </c>
      <c r="I18" s="88">
        <f t="shared" si="1"/>
        <v>5.3097345132743365</v>
      </c>
      <c r="K18" s="105">
        <f>SUM(K19:K21)</f>
        <v>27</v>
      </c>
      <c r="L18" s="88">
        <f t="shared" si="2"/>
        <v>23.893805309734514</v>
      </c>
      <c r="M18" s="94"/>
      <c r="N18" s="105">
        <f>SUM(N19:N21)</f>
        <v>37</v>
      </c>
      <c r="O18" s="88">
        <f t="shared" si="3"/>
        <v>32.743362831858406</v>
      </c>
      <c r="P18" s="101"/>
      <c r="Q18" s="105">
        <f>SUM(Q19:Q21)</f>
        <v>20</v>
      </c>
      <c r="R18" s="88">
        <f t="shared" si="4"/>
        <v>17.699115044247787</v>
      </c>
      <c r="S18" s="101"/>
    </row>
    <row r="19" spans="1:19" ht="13.4" customHeight="1">
      <c r="A19" s="81" t="s">
        <v>162</v>
      </c>
      <c r="B19" s="854">
        <f t="shared" si="5"/>
        <v>23</v>
      </c>
      <c r="C19" s="104">
        <f t="shared" si="6"/>
        <v>0.51511758118701012</v>
      </c>
      <c r="E19" s="521">
        <v>3</v>
      </c>
      <c r="F19" s="88">
        <f t="shared" si="0"/>
        <v>13.043478260869565</v>
      </c>
      <c r="G19" s="521"/>
      <c r="H19" s="521">
        <v>0</v>
      </c>
      <c r="I19" s="88">
        <f t="shared" si="1"/>
        <v>0</v>
      </c>
      <c r="J19" s="521"/>
      <c r="K19" s="852">
        <v>7</v>
      </c>
      <c r="L19" s="88">
        <f t="shared" si="2"/>
        <v>30.434782608695656</v>
      </c>
      <c r="M19" s="521"/>
      <c r="N19" s="521">
        <v>10</v>
      </c>
      <c r="O19" s="88">
        <f t="shared" si="3"/>
        <v>43.478260869565219</v>
      </c>
      <c r="P19" s="521"/>
      <c r="Q19" s="521">
        <v>3</v>
      </c>
      <c r="R19" s="88">
        <f t="shared" si="4"/>
        <v>13.043478260869565</v>
      </c>
      <c r="S19" s="101"/>
    </row>
    <row r="20" spans="1:19" ht="13.4" customHeight="1">
      <c r="A20" s="81" t="s">
        <v>163</v>
      </c>
      <c r="B20" s="854">
        <f t="shared" si="5"/>
        <v>37</v>
      </c>
      <c r="C20" s="104">
        <f t="shared" si="6"/>
        <v>0.82866741321388582</v>
      </c>
      <c r="E20" s="521">
        <v>14</v>
      </c>
      <c r="F20" s="88">
        <f t="shared" si="0"/>
        <v>37.837837837837839</v>
      </c>
      <c r="G20" s="521"/>
      <c r="H20" s="521">
        <v>2</v>
      </c>
      <c r="I20" s="88">
        <f t="shared" si="1"/>
        <v>5.4054054054054053</v>
      </c>
      <c r="J20" s="521"/>
      <c r="K20" s="852">
        <v>9</v>
      </c>
      <c r="L20" s="88">
        <f t="shared" si="2"/>
        <v>24.324324324324326</v>
      </c>
      <c r="M20" s="521"/>
      <c r="N20" s="521">
        <v>6</v>
      </c>
      <c r="O20" s="88">
        <f t="shared" si="3"/>
        <v>16.216216216216218</v>
      </c>
      <c r="P20" s="521"/>
      <c r="Q20" s="521">
        <v>6</v>
      </c>
      <c r="R20" s="88">
        <f t="shared" si="4"/>
        <v>16.216216216216218</v>
      </c>
      <c r="S20" s="101"/>
    </row>
    <row r="21" spans="1:19" ht="12" customHeight="1">
      <c r="A21" s="81" t="s">
        <v>164</v>
      </c>
      <c r="B21" s="854">
        <f t="shared" si="5"/>
        <v>53</v>
      </c>
      <c r="C21" s="104">
        <f t="shared" si="6"/>
        <v>1.187010078387458</v>
      </c>
      <c r="E21" s="521">
        <v>6</v>
      </c>
      <c r="F21" s="88">
        <f t="shared" si="0"/>
        <v>11.320754716981133</v>
      </c>
      <c r="G21" s="521"/>
      <c r="H21" s="521">
        <v>4</v>
      </c>
      <c r="I21" s="88">
        <f t="shared" si="1"/>
        <v>7.5471698113207548</v>
      </c>
      <c r="J21" s="521"/>
      <c r="K21" s="852">
        <v>11</v>
      </c>
      <c r="L21" s="88">
        <f t="shared" si="2"/>
        <v>20.754716981132077</v>
      </c>
      <c r="M21" s="521"/>
      <c r="N21" s="521">
        <v>21</v>
      </c>
      <c r="O21" s="88">
        <f t="shared" si="3"/>
        <v>39.622641509433961</v>
      </c>
      <c r="P21" s="521"/>
      <c r="Q21" s="521">
        <v>11</v>
      </c>
      <c r="R21" s="88">
        <f t="shared" si="4"/>
        <v>20.754716981132077</v>
      </c>
      <c r="S21" s="101"/>
    </row>
    <row r="22" spans="1:19" ht="10" customHeight="1">
      <c r="B22" s="854" t="str">
        <f t="shared" si="5"/>
        <v/>
      </c>
      <c r="C22" s="104" t="str">
        <f t="shared" si="6"/>
        <v/>
      </c>
      <c r="E22" s="848"/>
      <c r="F22" s="88" t="str">
        <f t="shared" si="0"/>
        <v/>
      </c>
      <c r="G22" s="848"/>
      <c r="H22" s="848"/>
      <c r="I22" s="88" t="str">
        <f t="shared" si="1"/>
        <v/>
      </c>
      <c r="J22" s="848"/>
      <c r="K22" s="848"/>
      <c r="L22" s="88" t="str">
        <f t="shared" si="2"/>
        <v/>
      </c>
      <c r="M22" s="848"/>
      <c r="N22" s="848"/>
      <c r="O22" s="88" t="str">
        <f t="shared" si="3"/>
        <v/>
      </c>
      <c r="P22" s="848"/>
      <c r="Q22" s="848"/>
      <c r="R22" s="88" t="str">
        <f t="shared" si="4"/>
        <v/>
      </c>
      <c r="S22" s="101"/>
    </row>
    <row r="23" spans="1:19" ht="13.4" customHeight="1">
      <c r="A23" s="81" t="s">
        <v>165</v>
      </c>
      <c r="B23" s="854">
        <f t="shared" si="5"/>
        <v>105</v>
      </c>
      <c r="C23" s="104">
        <f t="shared" si="6"/>
        <v>2.3516237402015676</v>
      </c>
      <c r="E23" s="114">
        <f>SUM(E24:E26)</f>
        <v>17</v>
      </c>
      <c r="F23" s="88">
        <f t="shared" si="0"/>
        <v>16.19047619047619</v>
      </c>
      <c r="G23" s="94"/>
      <c r="H23" s="114">
        <f>SUM(H24:H26)</f>
        <v>12</v>
      </c>
      <c r="I23" s="88">
        <f t="shared" si="1"/>
        <v>11.428571428571429</v>
      </c>
      <c r="J23" s="101"/>
      <c r="K23" s="114">
        <f>SUM(K24:K26)</f>
        <v>27</v>
      </c>
      <c r="L23" s="88">
        <f t="shared" si="2"/>
        <v>25.714285714285712</v>
      </c>
      <c r="M23" s="94"/>
      <c r="N23" s="114">
        <f>SUM(N24:N26)</f>
        <v>24</v>
      </c>
      <c r="O23" s="88">
        <f t="shared" si="3"/>
        <v>22.857142857142858</v>
      </c>
      <c r="P23" s="101"/>
      <c r="Q23" s="114">
        <f>SUM(Q24:Q26)</f>
        <v>25</v>
      </c>
      <c r="R23" s="88">
        <f t="shared" si="4"/>
        <v>23.809523809523807</v>
      </c>
      <c r="S23" s="101"/>
    </row>
    <row r="24" spans="1:19" ht="13.4" customHeight="1">
      <c r="A24" s="81" t="s">
        <v>166</v>
      </c>
      <c r="B24" s="854">
        <f t="shared" si="5"/>
        <v>15</v>
      </c>
      <c r="C24" s="104">
        <f t="shared" si="6"/>
        <v>0.33594624860022393</v>
      </c>
      <c r="E24" s="521">
        <v>1</v>
      </c>
      <c r="F24" s="88">
        <f t="shared" si="0"/>
        <v>6.666666666666667</v>
      </c>
      <c r="G24" s="521"/>
      <c r="H24" s="521">
        <v>5</v>
      </c>
      <c r="I24" s="88">
        <f t="shared" si="1"/>
        <v>33.333333333333329</v>
      </c>
      <c r="J24" s="521"/>
      <c r="K24" s="852">
        <v>1</v>
      </c>
      <c r="L24" s="88">
        <f t="shared" si="2"/>
        <v>6.666666666666667</v>
      </c>
      <c r="M24" s="521"/>
      <c r="N24" s="521">
        <v>6</v>
      </c>
      <c r="O24" s="88">
        <f t="shared" si="3"/>
        <v>40</v>
      </c>
      <c r="P24" s="521"/>
      <c r="Q24" s="521">
        <v>2</v>
      </c>
      <c r="R24" s="88">
        <f t="shared" si="4"/>
        <v>13.333333333333334</v>
      </c>
      <c r="S24" s="101"/>
    </row>
    <row r="25" spans="1:19" ht="13.4" customHeight="1">
      <c r="A25" s="81" t="s">
        <v>167</v>
      </c>
      <c r="B25" s="854">
        <f t="shared" si="5"/>
        <v>16</v>
      </c>
      <c r="C25" s="104">
        <f t="shared" si="6"/>
        <v>0.35834266517357227</v>
      </c>
      <c r="E25" s="521">
        <v>0</v>
      </c>
      <c r="F25" s="88">
        <f t="shared" si="0"/>
        <v>0</v>
      </c>
      <c r="G25" s="521"/>
      <c r="H25" s="521">
        <v>3</v>
      </c>
      <c r="I25" s="88">
        <f t="shared" si="1"/>
        <v>18.75</v>
      </c>
      <c r="J25" s="521"/>
      <c r="K25" s="852">
        <v>6</v>
      </c>
      <c r="L25" s="88">
        <f t="shared" si="2"/>
        <v>37.5</v>
      </c>
      <c r="M25" s="521"/>
      <c r="N25" s="521">
        <v>6</v>
      </c>
      <c r="O25" s="88">
        <f t="shared" si="3"/>
        <v>37.5</v>
      </c>
      <c r="P25" s="521"/>
      <c r="Q25" s="521">
        <v>1</v>
      </c>
      <c r="R25" s="88">
        <f t="shared" si="4"/>
        <v>6.25</v>
      </c>
      <c r="S25" s="101"/>
    </row>
    <row r="26" spans="1:19" ht="12" customHeight="1">
      <c r="A26" s="81" t="s">
        <v>168</v>
      </c>
      <c r="B26" s="854">
        <f t="shared" si="5"/>
        <v>74</v>
      </c>
      <c r="C26" s="104">
        <f t="shared" si="6"/>
        <v>1.6573348264277716</v>
      </c>
      <c r="E26" s="521">
        <v>16</v>
      </c>
      <c r="F26" s="88">
        <f t="shared" si="0"/>
        <v>21.621621621621621</v>
      </c>
      <c r="G26" s="521"/>
      <c r="H26" s="521">
        <v>4</v>
      </c>
      <c r="I26" s="88">
        <f t="shared" si="1"/>
        <v>5.4054054054054053</v>
      </c>
      <c r="J26" s="521"/>
      <c r="K26" s="852">
        <v>20</v>
      </c>
      <c r="L26" s="88">
        <f t="shared" si="2"/>
        <v>27.027027027027028</v>
      </c>
      <c r="M26" s="521"/>
      <c r="N26" s="521">
        <v>12</v>
      </c>
      <c r="O26" s="88">
        <f t="shared" si="3"/>
        <v>16.216216216216218</v>
      </c>
      <c r="P26" s="521"/>
      <c r="Q26" s="521">
        <v>22</v>
      </c>
      <c r="R26" s="88">
        <f t="shared" si="4"/>
        <v>29.72972972972973</v>
      </c>
      <c r="S26" s="101"/>
    </row>
    <row r="27" spans="1:19" ht="10" customHeight="1">
      <c r="B27" s="854" t="str">
        <f t="shared" si="5"/>
        <v/>
      </c>
      <c r="C27" s="104" t="str">
        <f t="shared" si="6"/>
        <v/>
      </c>
      <c r="E27" s="114"/>
      <c r="F27" s="88" t="str">
        <f t="shared" si="0"/>
        <v/>
      </c>
      <c r="G27" s="94"/>
      <c r="H27" s="114"/>
      <c r="I27" s="88" t="str">
        <f t="shared" si="1"/>
        <v/>
      </c>
      <c r="J27" s="101"/>
      <c r="K27" s="114"/>
      <c r="L27" s="88" t="str">
        <f t="shared" si="2"/>
        <v/>
      </c>
      <c r="M27" s="94"/>
      <c r="N27" s="114"/>
      <c r="O27" s="88" t="str">
        <f t="shared" si="3"/>
        <v/>
      </c>
      <c r="P27" s="101"/>
      <c r="Q27" s="114"/>
      <c r="R27" s="88" t="str">
        <f t="shared" si="4"/>
        <v/>
      </c>
      <c r="S27" s="101"/>
    </row>
    <row r="28" spans="1:19" ht="13.4" customHeight="1">
      <c r="A28" s="47" t="s">
        <v>449</v>
      </c>
      <c r="B28" s="854">
        <f t="shared" si="5"/>
        <v>228</v>
      </c>
      <c r="C28" s="104">
        <f t="shared" si="6"/>
        <v>5.1063829787234036</v>
      </c>
      <c r="E28" s="105">
        <f>SUM(E30:E34)</f>
        <v>91</v>
      </c>
      <c r="F28" s="88">
        <f t="shared" si="0"/>
        <v>39.912280701754391</v>
      </c>
      <c r="H28" s="105">
        <f>SUM(H30:H34)</f>
        <v>14</v>
      </c>
      <c r="I28" s="88">
        <f t="shared" si="1"/>
        <v>6.140350877192982</v>
      </c>
      <c r="K28" s="105">
        <f>SUM(K30:K34)</f>
        <v>25</v>
      </c>
      <c r="L28" s="88">
        <f t="shared" si="2"/>
        <v>10.964912280701753</v>
      </c>
      <c r="M28" s="94"/>
      <c r="N28" s="105">
        <f>SUM(N30:N34)</f>
        <v>44</v>
      </c>
      <c r="O28" s="88">
        <f t="shared" si="3"/>
        <v>19.298245614035086</v>
      </c>
      <c r="P28" s="101"/>
      <c r="Q28" s="105">
        <f>SUM(Q29)</f>
        <v>54</v>
      </c>
      <c r="R28" s="88">
        <f t="shared" si="4"/>
        <v>23.684210526315788</v>
      </c>
      <c r="S28" s="101"/>
    </row>
    <row r="29" spans="1:19" ht="13.4" customHeight="1">
      <c r="A29" s="81" t="s">
        <v>169</v>
      </c>
      <c r="B29" s="854">
        <f t="shared" si="5"/>
        <v>228</v>
      </c>
      <c r="C29" s="104">
        <f t="shared" si="6"/>
        <v>5.1063829787234036</v>
      </c>
      <c r="E29" s="105">
        <f>SUM(E30:E34)</f>
        <v>91</v>
      </c>
      <c r="F29" s="88">
        <f t="shared" si="0"/>
        <v>39.912280701754391</v>
      </c>
      <c r="H29" s="105">
        <f>SUM(H30:H34)</f>
        <v>14</v>
      </c>
      <c r="I29" s="88">
        <f t="shared" si="1"/>
        <v>6.140350877192982</v>
      </c>
      <c r="K29" s="105">
        <f>SUM(K30:K34)</f>
        <v>25</v>
      </c>
      <c r="L29" s="88">
        <f t="shared" si="2"/>
        <v>10.964912280701753</v>
      </c>
      <c r="M29" s="94"/>
      <c r="N29" s="105">
        <f>SUM(N30:N34)</f>
        <v>44</v>
      </c>
      <c r="O29" s="88">
        <f t="shared" si="3"/>
        <v>19.298245614035086</v>
      </c>
      <c r="P29" s="101"/>
      <c r="Q29" s="105">
        <f>SUM(Q30:Q34)</f>
        <v>54</v>
      </c>
      <c r="R29" s="88">
        <f t="shared" si="4"/>
        <v>23.684210526315788</v>
      </c>
      <c r="S29" s="101"/>
    </row>
    <row r="30" spans="1:19" ht="13.4" customHeight="1">
      <c r="A30" s="81" t="s">
        <v>170</v>
      </c>
      <c r="B30" s="854">
        <f t="shared" si="5"/>
        <v>22</v>
      </c>
      <c r="C30" s="104">
        <f t="shared" si="6"/>
        <v>0.49272116461366183</v>
      </c>
      <c r="E30" s="521">
        <v>4</v>
      </c>
      <c r="F30" s="88">
        <f t="shared" si="0"/>
        <v>18.181818181818183</v>
      </c>
      <c r="G30" s="521"/>
      <c r="H30" s="521">
        <v>1</v>
      </c>
      <c r="I30" s="88">
        <f t="shared" si="1"/>
        <v>4.5454545454545459</v>
      </c>
      <c r="J30" s="521"/>
      <c r="K30" s="852">
        <v>3</v>
      </c>
      <c r="L30" s="88">
        <f t="shared" si="2"/>
        <v>13.636363636363635</v>
      </c>
      <c r="M30" s="521"/>
      <c r="N30" s="521">
        <v>4</v>
      </c>
      <c r="O30" s="88">
        <f t="shared" si="3"/>
        <v>18.181818181818183</v>
      </c>
      <c r="P30" s="521"/>
      <c r="Q30" s="521">
        <v>10</v>
      </c>
      <c r="R30" s="88">
        <f t="shared" si="4"/>
        <v>45.454545454545453</v>
      </c>
      <c r="S30" s="101"/>
    </row>
    <row r="31" spans="1:19" ht="13.4" customHeight="1">
      <c r="A31" s="81" t="s">
        <v>171</v>
      </c>
      <c r="B31" s="854">
        <f t="shared" si="5"/>
        <v>58</v>
      </c>
      <c r="C31" s="104">
        <f t="shared" si="6"/>
        <v>1.2989921612541993</v>
      </c>
      <c r="E31" s="521">
        <v>16</v>
      </c>
      <c r="F31" s="88">
        <f t="shared" si="0"/>
        <v>27.586206896551722</v>
      </c>
      <c r="G31" s="521"/>
      <c r="H31" s="521">
        <v>3</v>
      </c>
      <c r="I31" s="88">
        <f t="shared" si="1"/>
        <v>5.1724137931034484</v>
      </c>
      <c r="J31" s="521"/>
      <c r="K31" s="852">
        <v>8</v>
      </c>
      <c r="L31" s="88">
        <f t="shared" si="2"/>
        <v>13.793103448275861</v>
      </c>
      <c r="M31" s="521"/>
      <c r="N31" s="521">
        <v>12</v>
      </c>
      <c r="O31" s="88">
        <f t="shared" si="3"/>
        <v>20.689655172413794</v>
      </c>
      <c r="P31" s="521"/>
      <c r="Q31" s="521">
        <v>19</v>
      </c>
      <c r="R31" s="88">
        <f t="shared" si="4"/>
        <v>32.758620689655174</v>
      </c>
      <c r="S31" s="101"/>
    </row>
    <row r="32" spans="1:19" ht="13.4" customHeight="1">
      <c r="A32" s="81" t="s">
        <v>172</v>
      </c>
      <c r="B32" s="854">
        <f t="shared" si="5"/>
        <v>16</v>
      </c>
      <c r="C32" s="104">
        <f t="shared" si="6"/>
        <v>0.35834266517357227</v>
      </c>
      <c r="E32" s="521">
        <v>4</v>
      </c>
      <c r="F32" s="88">
        <f t="shared" si="0"/>
        <v>25</v>
      </c>
      <c r="G32" s="521"/>
      <c r="H32" s="521">
        <v>1</v>
      </c>
      <c r="I32" s="88">
        <f t="shared" si="1"/>
        <v>6.25</v>
      </c>
      <c r="J32" s="521"/>
      <c r="K32" s="852">
        <v>1</v>
      </c>
      <c r="L32" s="88">
        <f t="shared" si="2"/>
        <v>6.25</v>
      </c>
      <c r="M32" s="521"/>
      <c r="N32" s="521">
        <v>3</v>
      </c>
      <c r="O32" s="88">
        <f t="shared" si="3"/>
        <v>18.75</v>
      </c>
      <c r="P32" s="521"/>
      <c r="Q32" s="521">
        <v>7</v>
      </c>
      <c r="R32" s="88">
        <f t="shared" si="4"/>
        <v>43.75</v>
      </c>
      <c r="S32" s="101"/>
    </row>
    <row r="33" spans="1:19" ht="13.4" customHeight="1">
      <c r="A33" s="81" t="s">
        <v>173</v>
      </c>
      <c r="B33" s="854">
        <f t="shared" si="5"/>
        <v>81</v>
      </c>
      <c r="C33" s="104">
        <f t="shared" si="6"/>
        <v>1.8141097424412094</v>
      </c>
      <c r="E33" s="521">
        <v>46</v>
      </c>
      <c r="F33" s="88">
        <f t="shared" si="0"/>
        <v>56.79012345679012</v>
      </c>
      <c r="G33" s="521"/>
      <c r="H33" s="521">
        <v>4</v>
      </c>
      <c r="I33" s="88">
        <f t="shared" si="1"/>
        <v>4.9382716049382713</v>
      </c>
      <c r="J33" s="521"/>
      <c r="K33" s="852">
        <v>6</v>
      </c>
      <c r="L33" s="88">
        <f t="shared" si="2"/>
        <v>7.4074074074074066</v>
      </c>
      <c r="M33" s="521"/>
      <c r="N33" s="521">
        <v>19</v>
      </c>
      <c r="O33" s="88">
        <f t="shared" si="3"/>
        <v>23.456790123456788</v>
      </c>
      <c r="P33" s="521"/>
      <c r="Q33" s="521">
        <v>6</v>
      </c>
      <c r="R33" s="88">
        <f t="shared" si="4"/>
        <v>7.4074074074074066</v>
      </c>
      <c r="S33" s="101"/>
    </row>
    <row r="34" spans="1:19" ht="12" customHeight="1">
      <c r="A34" s="81" t="s">
        <v>174</v>
      </c>
      <c r="B34" s="854">
        <f t="shared" si="5"/>
        <v>51</v>
      </c>
      <c r="C34" s="104">
        <f t="shared" si="6"/>
        <v>1.1422172452407615</v>
      </c>
      <c r="E34" s="521">
        <v>21</v>
      </c>
      <c r="F34" s="88">
        <f t="shared" si="0"/>
        <v>41.17647058823529</v>
      </c>
      <c r="G34" s="521"/>
      <c r="H34" s="521">
        <v>5</v>
      </c>
      <c r="I34" s="88">
        <f t="shared" si="1"/>
        <v>9.8039215686274517</v>
      </c>
      <c r="J34" s="521"/>
      <c r="K34" s="852">
        <v>7</v>
      </c>
      <c r="L34" s="88">
        <f t="shared" si="2"/>
        <v>13.725490196078432</v>
      </c>
      <c r="M34" s="521"/>
      <c r="N34" s="521">
        <v>6</v>
      </c>
      <c r="O34" s="88">
        <f t="shared" si="3"/>
        <v>11.76470588235294</v>
      </c>
      <c r="P34" s="521"/>
      <c r="Q34" s="521">
        <v>12</v>
      </c>
      <c r="R34" s="88">
        <f t="shared" si="4"/>
        <v>23.52941176470588</v>
      </c>
      <c r="S34" s="101"/>
    </row>
    <row r="35" spans="1:19" ht="10" customHeight="1">
      <c r="B35" s="854" t="str">
        <f t="shared" si="5"/>
        <v/>
      </c>
      <c r="C35" s="104" t="str">
        <f t="shared" si="6"/>
        <v/>
      </c>
      <c r="F35" s="88" t="str">
        <f t="shared" si="0"/>
        <v/>
      </c>
      <c r="I35" s="88" t="str">
        <f t="shared" si="1"/>
        <v/>
      </c>
      <c r="L35" s="88" t="str">
        <f t="shared" si="2"/>
        <v/>
      </c>
      <c r="M35" s="94"/>
      <c r="O35" s="88" t="str">
        <f t="shared" si="3"/>
        <v/>
      </c>
      <c r="P35" s="101"/>
      <c r="Q35" s="105"/>
      <c r="R35" s="88" t="str">
        <f t="shared" si="4"/>
        <v/>
      </c>
      <c r="S35" s="101"/>
    </row>
    <row r="36" spans="1:19" ht="13.4" customHeight="1">
      <c r="A36" s="47" t="s">
        <v>394</v>
      </c>
      <c r="B36" s="854">
        <f t="shared" si="5"/>
        <v>951</v>
      </c>
      <c r="C36" s="104">
        <f t="shared" si="6"/>
        <v>21.298992161254198</v>
      </c>
      <c r="E36" s="105">
        <f>E37+E43+E54+E56</f>
        <v>94</v>
      </c>
      <c r="F36" s="88">
        <f t="shared" si="0"/>
        <v>9.8843322818086214</v>
      </c>
      <c r="H36" s="105">
        <f>H37+H43+H54+H56</f>
        <v>41</v>
      </c>
      <c r="I36" s="88">
        <f t="shared" si="1"/>
        <v>4.3112513144058884</v>
      </c>
      <c r="K36" s="105">
        <f>K37+K43+K54+K56</f>
        <v>173</v>
      </c>
      <c r="L36" s="88">
        <f t="shared" si="2"/>
        <v>18.191377497371189</v>
      </c>
      <c r="M36" s="94"/>
      <c r="N36" s="105">
        <f>N37+N43+N54+N56</f>
        <v>393</v>
      </c>
      <c r="O36" s="88">
        <f t="shared" si="3"/>
        <v>41.324921135646683</v>
      </c>
      <c r="P36" s="101"/>
      <c r="Q36" s="105">
        <f>Q37+Q43+Q54+Q56</f>
        <v>250</v>
      </c>
      <c r="R36" s="88">
        <f t="shared" si="4"/>
        <v>26.288117770767609</v>
      </c>
      <c r="S36" s="101"/>
    </row>
    <row r="37" spans="1:19" ht="13.4" customHeight="1">
      <c r="A37" s="81" t="s">
        <v>175</v>
      </c>
      <c r="B37" s="854">
        <f t="shared" si="5"/>
        <v>229</v>
      </c>
      <c r="C37" s="104">
        <f t="shared" si="6"/>
        <v>5.1287793952967524</v>
      </c>
      <c r="E37" s="105">
        <f>SUM(E38:E41)</f>
        <v>16</v>
      </c>
      <c r="F37" s="88">
        <f t="shared" si="0"/>
        <v>6.9868995633187767</v>
      </c>
      <c r="H37" s="105">
        <f>SUM(H38:H41)</f>
        <v>12</v>
      </c>
      <c r="I37" s="88">
        <f t="shared" si="1"/>
        <v>5.2401746724890828</v>
      </c>
      <c r="K37" s="105">
        <f>SUM(K38:K41)</f>
        <v>40</v>
      </c>
      <c r="L37" s="88">
        <f t="shared" si="2"/>
        <v>17.467248908296941</v>
      </c>
      <c r="M37" s="94"/>
      <c r="N37" s="105">
        <f>SUM(N38:N41)</f>
        <v>126</v>
      </c>
      <c r="O37" s="88">
        <f t="shared" si="3"/>
        <v>55.021834061135365</v>
      </c>
      <c r="P37" s="101"/>
      <c r="Q37" s="105">
        <f>SUM(Q38:Q41)</f>
        <v>35</v>
      </c>
      <c r="R37" s="88">
        <f t="shared" si="4"/>
        <v>15.283842794759824</v>
      </c>
      <c r="S37" s="101"/>
    </row>
    <row r="38" spans="1:19" ht="13.4" customHeight="1">
      <c r="A38" s="81" t="s">
        <v>176</v>
      </c>
      <c r="B38" s="854">
        <f>IF($A38&lt;&gt;"",E38+H38+K38+N38+Q38,"")</f>
        <v>94</v>
      </c>
      <c r="C38" s="104">
        <f t="shared" si="6"/>
        <v>2.1052631578947367</v>
      </c>
      <c r="E38" s="521">
        <v>5</v>
      </c>
      <c r="F38" s="88">
        <f t="shared" si="0"/>
        <v>5.3191489361702127</v>
      </c>
      <c r="G38" s="521"/>
      <c r="H38" s="521">
        <v>5</v>
      </c>
      <c r="I38" s="88">
        <f t="shared" si="1"/>
        <v>5.3191489361702127</v>
      </c>
      <c r="J38" s="521"/>
      <c r="K38" s="852">
        <v>20</v>
      </c>
      <c r="L38" s="88">
        <f t="shared" si="2"/>
        <v>21.276595744680851</v>
      </c>
      <c r="M38" s="521"/>
      <c r="N38" s="521">
        <v>43</v>
      </c>
      <c r="O38" s="88">
        <f t="shared" si="3"/>
        <v>45.744680851063826</v>
      </c>
      <c r="P38" s="521"/>
      <c r="Q38" s="521">
        <v>21</v>
      </c>
      <c r="R38" s="88">
        <f>IF($A38&lt;&gt;0,Q38/$B38*100,"")</f>
        <v>22.340425531914892</v>
      </c>
      <c r="S38" s="101"/>
    </row>
    <row r="39" spans="1:19" ht="13.4" customHeight="1">
      <c r="A39" s="81" t="s">
        <v>177</v>
      </c>
      <c r="B39" s="854">
        <f>IF($A39&lt;&gt;"",E39+H39+K39+N39+Q39,"")</f>
        <v>78</v>
      </c>
      <c r="C39" s="104">
        <f t="shared" si="6"/>
        <v>1.7469204927211646</v>
      </c>
      <c r="E39" s="521">
        <v>4</v>
      </c>
      <c r="F39" s="88">
        <f t="shared" si="0"/>
        <v>5.1282051282051277</v>
      </c>
      <c r="G39" s="521"/>
      <c r="H39" s="521">
        <v>2</v>
      </c>
      <c r="I39" s="88">
        <f t="shared" si="1"/>
        <v>2.5641025641025639</v>
      </c>
      <c r="J39" s="521"/>
      <c r="K39" s="852">
        <v>11</v>
      </c>
      <c r="L39" s="88">
        <f t="shared" si="2"/>
        <v>14.102564102564102</v>
      </c>
      <c r="M39" s="521"/>
      <c r="N39" s="521">
        <v>51</v>
      </c>
      <c r="O39" s="88">
        <f t="shared" si="3"/>
        <v>65.384615384615387</v>
      </c>
      <c r="P39" s="521"/>
      <c r="Q39" s="521">
        <v>10</v>
      </c>
      <c r="R39" s="88">
        <f>IF($A39&lt;&gt;0,Q39/$B39*100,"")</f>
        <v>12.820512820512819</v>
      </c>
      <c r="S39" s="101"/>
    </row>
    <row r="40" spans="1:19" ht="13.4" customHeight="1">
      <c r="A40" s="81" t="s">
        <v>178</v>
      </c>
      <c r="B40" s="854">
        <f>IF($A40&lt;&gt;"",E40+H40+K40+N40+Q40,"")</f>
        <v>29</v>
      </c>
      <c r="C40" s="104">
        <f t="shared" si="6"/>
        <v>0.64949608062709963</v>
      </c>
      <c r="E40" s="521">
        <v>3</v>
      </c>
      <c r="F40" s="88">
        <f t="shared" si="0"/>
        <v>10.344827586206897</v>
      </c>
      <c r="G40" s="521"/>
      <c r="H40" s="521">
        <v>2</v>
      </c>
      <c r="I40" s="88">
        <f t="shared" si="1"/>
        <v>6.8965517241379306</v>
      </c>
      <c r="J40" s="521"/>
      <c r="K40" s="852">
        <v>3</v>
      </c>
      <c r="L40" s="88">
        <f t="shared" si="2"/>
        <v>10.344827586206897</v>
      </c>
      <c r="M40" s="521"/>
      <c r="N40" s="521">
        <v>18</v>
      </c>
      <c r="O40" s="88">
        <f t="shared" si="3"/>
        <v>62.068965517241381</v>
      </c>
      <c r="P40" s="521"/>
      <c r="Q40" s="521">
        <v>3</v>
      </c>
      <c r="R40" s="88">
        <f>IF($A40&lt;&gt;0,Q40/$B40*100,"")</f>
        <v>10.344827586206897</v>
      </c>
      <c r="S40" s="101"/>
    </row>
    <row r="41" spans="1:19" ht="12" customHeight="1">
      <c r="A41" s="81" t="s">
        <v>179</v>
      </c>
      <c r="B41" s="854">
        <f>IF($A41&lt;&gt;"",E41+H41+K41+N41+Q41,"")</f>
        <v>28</v>
      </c>
      <c r="C41" s="104">
        <f t="shared" si="6"/>
        <v>0.62709966405375139</v>
      </c>
      <c r="E41" s="521">
        <v>4</v>
      </c>
      <c r="F41" s="88">
        <f t="shared" si="0"/>
        <v>14.285714285714285</v>
      </c>
      <c r="G41" s="521"/>
      <c r="H41" s="521">
        <v>3</v>
      </c>
      <c r="I41" s="88">
        <f t="shared" si="1"/>
        <v>10.714285714285714</v>
      </c>
      <c r="J41" s="521"/>
      <c r="K41" s="852">
        <v>6</v>
      </c>
      <c r="L41" s="88">
        <f t="shared" si="2"/>
        <v>21.428571428571427</v>
      </c>
      <c r="M41" s="521"/>
      <c r="N41" s="521">
        <v>14</v>
      </c>
      <c r="O41" s="88">
        <f t="shared" si="3"/>
        <v>50</v>
      </c>
      <c r="P41" s="521"/>
      <c r="Q41" s="521">
        <v>1</v>
      </c>
      <c r="R41" s="88">
        <f>IF($A41&lt;&gt;0,Q41/$B41*100,"")</f>
        <v>3.5714285714285712</v>
      </c>
      <c r="S41" s="101"/>
    </row>
    <row r="42" spans="1:19" ht="10" customHeight="1">
      <c r="B42" s="854" t="str">
        <f t="shared" si="5"/>
        <v/>
      </c>
      <c r="C42" s="104" t="str">
        <f t="shared" si="6"/>
        <v/>
      </c>
      <c r="F42" s="88" t="str">
        <f t="shared" si="0"/>
        <v/>
      </c>
      <c r="I42" s="88" t="str">
        <f t="shared" si="1"/>
        <v/>
      </c>
      <c r="L42" s="88" t="str">
        <f t="shared" si="2"/>
        <v/>
      </c>
      <c r="M42" s="94"/>
      <c r="O42" s="88" t="str">
        <f t="shared" si="3"/>
        <v/>
      </c>
      <c r="P42" s="101"/>
      <c r="Q42" s="105"/>
      <c r="R42" s="88" t="str">
        <f t="shared" si="4"/>
        <v/>
      </c>
      <c r="S42" s="101"/>
    </row>
    <row r="43" spans="1:19" ht="13.4" customHeight="1">
      <c r="A43" s="81" t="s">
        <v>180</v>
      </c>
      <c r="B43" s="854">
        <f t="shared" si="5"/>
        <v>333</v>
      </c>
      <c r="C43" s="104">
        <f t="shared" si="6"/>
        <v>7.458006718924973</v>
      </c>
      <c r="E43" s="105">
        <f>SUM(E44:E52)</f>
        <v>32</v>
      </c>
      <c r="F43" s="88">
        <f t="shared" si="0"/>
        <v>9.6096096096096097</v>
      </c>
      <c r="H43" s="105">
        <f>SUM(H44:H52)</f>
        <v>17</v>
      </c>
      <c r="I43" s="88">
        <f t="shared" si="1"/>
        <v>5.1051051051051051</v>
      </c>
      <c r="K43" s="105">
        <f>SUM(K44:K52)</f>
        <v>70</v>
      </c>
      <c r="L43" s="88">
        <f t="shared" si="2"/>
        <v>21.021021021021021</v>
      </c>
      <c r="M43" s="94"/>
      <c r="N43" s="105">
        <f>SUM(N44:N52)</f>
        <v>128</v>
      </c>
      <c r="O43" s="88">
        <f t="shared" si="3"/>
        <v>38.438438438438439</v>
      </c>
      <c r="P43" s="101"/>
      <c r="Q43" s="105">
        <f>SUM(Q44:Q52)</f>
        <v>86</v>
      </c>
      <c r="R43" s="88">
        <f t="shared" si="4"/>
        <v>25.825825825825827</v>
      </c>
      <c r="S43" s="101"/>
    </row>
    <row r="44" spans="1:19" ht="13.4" customHeight="1">
      <c r="A44" s="33" t="s">
        <v>1543</v>
      </c>
      <c r="B44" s="854">
        <f t="shared" si="5"/>
        <v>2</v>
      </c>
      <c r="C44" s="104">
        <f t="shared" si="6"/>
        <v>4.4792833146696534E-2</v>
      </c>
      <c r="E44" s="521">
        <v>0</v>
      </c>
      <c r="F44" s="88">
        <f t="shared" si="0"/>
        <v>0</v>
      </c>
      <c r="G44" s="521"/>
      <c r="H44" s="521">
        <v>1</v>
      </c>
      <c r="I44" s="88">
        <f t="shared" si="1"/>
        <v>50</v>
      </c>
      <c r="J44" s="521"/>
      <c r="K44" s="852">
        <v>0</v>
      </c>
      <c r="L44" s="88">
        <f t="shared" si="2"/>
        <v>0</v>
      </c>
      <c r="M44" s="521"/>
      <c r="N44" s="521">
        <v>1</v>
      </c>
      <c r="O44" s="88">
        <f t="shared" si="3"/>
        <v>50</v>
      </c>
      <c r="P44" s="521"/>
      <c r="Q44" s="521">
        <v>0</v>
      </c>
      <c r="R44" s="88">
        <f t="shared" si="4"/>
        <v>0</v>
      </c>
      <c r="S44" s="101"/>
    </row>
    <row r="45" spans="1:19" ht="13.4" customHeight="1">
      <c r="A45" s="81" t="s">
        <v>182</v>
      </c>
      <c r="B45" s="854">
        <f>IF($A45&lt;&gt;"",E45+H45+K45+N45+Q45,"")</f>
        <v>45</v>
      </c>
      <c r="C45" s="104">
        <f>IF(A45&lt;&gt;0,B45/$B$11*100,"")</f>
        <v>1.0078387458006719</v>
      </c>
      <c r="E45" s="521">
        <v>2</v>
      </c>
      <c r="F45" s="88">
        <f t="shared" si="0"/>
        <v>4.4444444444444446</v>
      </c>
      <c r="G45" s="521"/>
      <c r="H45" s="521">
        <v>8</v>
      </c>
      <c r="I45" s="88">
        <f t="shared" si="1"/>
        <v>17.777777777777779</v>
      </c>
      <c r="J45" s="521"/>
      <c r="K45" s="852">
        <v>10</v>
      </c>
      <c r="L45" s="88">
        <f t="shared" si="2"/>
        <v>22.222222222222221</v>
      </c>
      <c r="M45" s="521"/>
      <c r="N45" s="521">
        <v>22</v>
      </c>
      <c r="O45" s="88">
        <f t="shared" si="3"/>
        <v>48.888888888888886</v>
      </c>
      <c r="P45" s="521"/>
      <c r="Q45" s="521">
        <v>3</v>
      </c>
      <c r="R45" s="88">
        <f>IF($A45&lt;&gt;0,Q45/$B45*100,"")</f>
        <v>6.666666666666667</v>
      </c>
      <c r="S45" s="101"/>
    </row>
    <row r="46" spans="1:19" ht="13.4" customHeight="1">
      <c r="A46" s="81" t="s">
        <v>395</v>
      </c>
      <c r="B46" s="854">
        <f t="shared" si="5"/>
        <v>14</v>
      </c>
      <c r="C46" s="104">
        <f>IF(A46&lt;&gt;0,B46/$B$11*100,"")</f>
        <v>0.3135498320268757</v>
      </c>
      <c r="E46" s="521">
        <v>2</v>
      </c>
      <c r="F46" s="88">
        <f t="shared" si="0"/>
        <v>14.285714285714285</v>
      </c>
      <c r="G46" s="521"/>
      <c r="H46" s="521">
        <v>1</v>
      </c>
      <c r="I46" s="88">
        <f t="shared" si="1"/>
        <v>7.1428571428571423</v>
      </c>
      <c r="J46" s="521"/>
      <c r="K46" s="852">
        <v>5</v>
      </c>
      <c r="L46" s="88">
        <f t="shared" si="2"/>
        <v>35.714285714285715</v>
      </c>
      <c r="M46" s="521"/>
      <c r="N46" s="521">
        <v>5</v>
      </c>
      <c r="O46" s="88">
        <f t="shared" si="3"/>
        <v>35.714285714285715</v>
      </c>
      <c r="P46" s="521"/>
      <c r="Q46" s="521">
        <v>1</v>
      </c>
      <c r="R46" s="88">
        <f t="shared" si="4"/>
        <v>7.1428571428571423</v>
      </c>
      <c r="S46" s="101"/>
    </row>
    <row r="47" spans="1:19" ht="13.4" customHeight="1">
      <c r="A47" s="81" t="s">
        <v>181</v>
      </c>
      <c r="B47" s="854">
        <f t="shared" si="5"/>
        <v>24</v>
      </c>
      <c r="C47" s="104">
        <f>IF(A47&lt;&gt;0,B47/$B$11*100,"")</f>
        <v>0.53751399776035835</v>
      </c>
      <c r="E47" s="521">
        <v>2</v>
      </c>
      <c r="F47" s="88">
        <f t="shared" si="0"/>
        <v>8.3333333333333321</v>
      </c>
      <c r="G47" s="521"/>
      <c r="H47" s="521">
        <v>0</v>
      </c>
      <c r="I47" s="88">
        <f t="shared" si="1"/>
        <v>0</v>
      </c>
      <c r="J47" s="521"/>
      <c r="K47" s="852">
        <v>8</v>
      </c>
      <c r="L47" s="88">
        <f t="shared" si="2"/>
        <v>33.333333333333329</v>
      </c>
      <c r="M47" s="521"/>
      <c r="N47" s="521">
        <v>8</v>
      </c>
      <c r="O47" s="88">
        <f t="shared" si="3"/>
        <v>33.333333333333329</v>
      </c>
      <c r="P47" s="521"/>
      <c r="Q47" s="521">
        <v>6</v>
      </c>
      <c r="R47" s="88"/>
      <c r="S47" s="101"/>
    </row>
    <row r="48" spans="1:19" ht="13.4" customHeight="1">
      <c r="A48" s="81" t="s">
        <v>183</v>
      </c>
      <c r="B48" s="854">
        <f t="shared" si="5"/>
        <v>41</v>
      </c>
      <c r="C48" s="104">
        <f t="shared" si="6"/>
        <v>0.91825307950727886</v>
      </c>
      <c r="E48" s="521">
        <v>4</v>
      </c>
      <c r="F48" s="88">
        <f t="shared" si="0"/>
        <v>9.7560975609756095</v>
      </c>
      <c r="G48" s="521"/>
      <c r="H48" s="521">
        <v>1</v>
      </c>
      <c r="I48" s="88">
        <f t="shared" si="1"/>
        <v>2.4390243902439024</v>
      </c>
      <c r="J48" s="521"/>
      <c r="K48" s="852">
        <v>10</v>
      </c>
      <c r="L48" s="88">
        <f t="shared" si="2"/>
        <v>24.390243902439025</v>
      </c>
      <c r="M48" s="521"/>
      <c r="N48" s="521">
        <v>23</v>
      </c>
      <c r="O48" s="88">
        <f t="shared" si="3"/>
        <v>56.09756097560976</v>
      </c>
      <c r="P48" s="521"/>
      <c r="Q48" s="521">
        <v>3</v>
      </c>
      <c r="R48" s="88">
        <f t="shared" si="4"/>
        <v>7.3170731707317067</v>
      </c>
      <c r="S48" s="101"/>
    </row>
    <row r="49" spans="1:19" ht="13.4" customHeight="1">
      <c r="A49" s="81" t="s">
        <v>396</v>
      </c>
      <c r="B49" s="854">
        <f t="shared" si="5"/>
        <v>33</v>
      </c>
      <c r="C49" s="104">
        <f t="shared" si="6"/>
        <v>0.73908174692049278</v>
      </c>
      <c r="E49" s="521">
        <v>3</v>
      </c>
      <c r="F49" s="88">
        <f t="shared" si="0"/>
        <v>9.0909090909090917</v>
      </c>
      <c r="G49" s="521"/>
      <c r="H49" s="521">
        <v>0</v>
      </c>
      <c r="I49" s="88">
        <f t="shared" si="1"/>
        <v>0</v>
      </c>
      <c r="J49" s="521"/>
      <c r="K49" s="852">
        <v>10</v>
      </c>
      <c r="L49" s="88">
        <f t="shared" si="2"/>
        <v>30.303030303030305</v>
      </c>
      <c r="M49" s="521"/>
      <c r="N49" s="521">
        <v>18</v>
      </c>
      <c r="O49" s="88">
        <f t="shared" si="3"/>
        <v>54.54545454545454</v>
      </c>
      <c r="P49" s="521"/>
      <c r="Q49" s="521">
        <v>2</v>
      </c>
      <c r="R49" s="88">
        <f t="shared" si="4"/>
        <v>6.0606060606060606</v>
      </c>
      <c r="S49" s="101"/>
    </row>
    <row r="50" spans="1:19" ht="13.4" customHeight="1">
      <c r="A50" s="81" t="s">
        <v>187</v>
      </c>
      <c r="B50" s="854">
        <f t="shared" si="5"/>
        <v>25</v>
      </c>
      <c r="C50" s="104">
        <f t="shared" si="6"/>
        <v>0.55991041433370659</v>
      </c>
      <c r="E50" s="521">
        <v>6</v>
      </c>
      <c r="F50" s="88">
        <f t="shared" si="0"/>
        <v>24</v>
      </c>
      <c r="G50" s="521"/>
      <c r="H50" s="521">
        <v>1</v>
      </c>
      <c r="I50" s="88">
        <f t="shared" si="1"/>
        <v>4</v>
      </c>
      <c r="J50" s="521"/>
      <c r="K50" s="852">
        <v>6</v>
      </c>
      <c r="L50" s="88">
        <f t="shared" si="2"/>
        <v>24</v>
      </c>
      <c r="M50" s="521"/>
      <c r="N50" s="521">
        <v>9</v>
      </c>
      <c r="O50" s="88">
        <f t="shared" si="3"/>
        <v>36</v>
      </c>
      <c r="P50" s="521"/>
      <c r="Q50" s="521">
        <v>3</v>
      </c>
      <c r="R50" s="88">
        <f t="shared" si="4"/>
        <v>12</v>
      </c>
      <c r="S50" s="101"/>
    </row>
    <row r="51" spans="1:19" ht="13.4" customHeight="1">
      <c r="A51" s="81" t="s">
        <v>186</v>
      </c>
      <c r="B51" s="854">
        <f t="shared" si="5"/>
        <v>102</v>
      </c>
      <c r="C51" s="104">
        <f t="shared" si="6"/>
        <v>2.284434490481523</v>
      </c>
      <c r="E51" s="521">
        <v>4</v>
      </c>
      <c r="F51" s="88">
        <f t="shared" si="0"/>
        <v>3.9215686274509802</v>
      </c>
      <c r="G51" s="521"/>
      <c r="H51" s="521">
        <v>4</v>
      </c>
      <c r="I51" s="88">
        <f t="shared" si="1"/>
        <v>3.9215686274509802</v>
      </c>
      <c r="J51" s="521"/>
      <c r="K51" s="852">
        <v>12</v>
      </c>
      <c r="L51" s="88">
        <f t="shared" si="2"/>
        <v>11.76470588235294</v>
      </c>
      <c r="M51" s="521"/>
      <c r="N51" s="521">
        <v>19</v>
      </c>
      <c r="O51" s="88">
        <f t="shared" si="3"/>
        <v>18.627450980392158</v>
      </c>
      <c r="P51" s="521"/>
      <c r="Q51" s="521">
        <v>63</v>
      </c>
      <c r="R51" s="88">
        <f t="shared" si="4"/>
        <v>61.764705882352942</v>
      </c>
      <c r="S51" s="101"/>
    </row>
    <row r="52" spans="1:19" ht="12" customHeight="1">
      <c r="A52" s="81" t="s">
        <v>185</v>
      </c>
      <c r="B52" s="854">
        <f t="shared" si="5"/>
        <v>47</v>
      </c>
      <c r="C52" s="104">
        <f t="shared" si="6"/>
        <v>1.0526315789473684</v>
      </c>
      <c r="E52" s="521">
        <v>9</v>
      </c>
      <c r="F52" s="88">
        <f t="shared" si="0"/>
        <v>19.148936170212767</v>
      </c>
      <c r="G52" s="521"/>
      <c r="H52" s="521">
        <v>1</v>
      </c>
      <c r="I52" s="88">
        <f t="shared" si="1"/>
        <v>2.1276595744680851</v>
      </c>
      <c r="J52" s="521"/>
      <c r="K52" s="852">
        <v>9</v>
      </c>
      <c r="L52" s="88">
        <f t="shared" si="2"/>
        <v>19.148936170212767</v>
      </c>
      <c r="M52" s="521"/>
      <c r="N52" s="521">
        <v>23</v>
      </c>
      <c r="O52" s="88">
        <f t="shared" si="3"/>
        <v>48.936170212765958</v>
      </c>
      <c r="P52" s="521"/>
      <c r="Q52" s="521">
        <v>5</v>
      </c>
      <c r="R52" s="88">
        <f t="shared" si="4"/>
        <v>10.638297872340425</v>
      </c>
      <c r="S52" s="101"/>
    </row>
    <row r="53" spans="1:19" ht="10" customHeight="1">
      <c r="B53" s="854" t="str">
        <f t="shared" si="5"/>
        <v/>
      </c>
      <c r="C53" s="104" t="str">
        <f t="shared" si="6"/>
        <v/>
      </c>
      <c r="E53" s="521"/>
      <c r="F53" s="88" t="str">
        <f t="shared" si="0"/>
        <v/>
      </c>
      <c r="G53" s="521"/>
      <c r="H53" s="521"/>
      <c r="I53" s="88" t="str">
        <f t="shared" si="1"/>
        <v/>
      </c>
      <c r="J53" s="521"/>
      <c r="K53" s="521"/>
      <c r="L53" s="88" t="str">
        <f t="shared" si="2"/>
        <v/>
      </c>
      <c r="M53" s="521"/>
      <c r="N53" s="521"/>
      <c r="O53" s="88" t="str">
        <f t="shared" si="3"/>
        <v/>
      </c>
      <c r="P53" s="521"/>
      <c r="Q53" s="521"/>
      <c r="R53" s="88" t="str">
        <f t="shared" si="4"/>
        <v/>
      </c>
      <c r="S53" s="101"/>
    </row>
    <row r="54" spans="1:19" ht="12" customHeight="1">
      <c r="A54" s="81" t="s">
        <v>189</v>
      </c>
      <c r="B54" s="854">
        <f t="shared" si="5"/>
        <v>106</v>
      </c>
      <c r="C54" s="104">
        <f t="shared" si="6"/>
        <v>2.374020156774916</v>
      </c>
      <c r="E54" s="521">
        <v>9</v>
      </c>
      <c r="F54" s="88">
        <f t="shared" si="0"/>
        <v>8.4905660377358494</v>
      </c>
      <c r="G54" s="521"/>
      <c r="H54" s="521">
        <v>2</v>
      </c>
      <c r="I54" s="88">
        <f t="shared" si="1"/>
        <v>1.8867924528301887</v>
      </c>
      <c r="J54" s="521"/>
      <c r="K54" s="852">
        <v>24</v>
      </c>
      <c r="L54" s="88">
        <f t="shared" si="2"/>
        <v>22.641509433962266</v>
      </c>
      <c r="M54" s="521"/>
      <c r="N54" s="521">
        <v>61</v>
      </c>
      <c r="O54" s="88">
        <f t="shared" si="3"/>
        <v>57.547169811320757</v>
      </c>
      <c r="P54" s="521"/>
      <c r="Q54" s="521">
        <v>10</v>
      </c>
      <c r="R54" s="88">
        <f t="shared" si="4"/>
        <v>9.433962264150944</v>
      </c>
      <c r="S54" s="101"/>
    </row>
    <row r="55" spans="1:19" ht="10" customHeight="1">
      <c r="B55" s="854" t="str">
        <f t="shared" si="5"/>
        <v/>
      </c>
      <c r="C55" s="104" t="str">
        <f t="shared" si="6"/>
        <v/>
      </c>
      <c r="F55" s="88" t="str">
        <f t="shared" si="0"/>
        <v/>
      </c>
      <c r="I55" s="88" t="str">
        <f t="shared" si="1"/>
        <v/>
      </c>
      <c r="L55" s="88" t="str">
        <f t="shared" si="2"/>
        <v/>
      </c>
      <c r="M55" s="94"/>
      <c r="O55" s="88" t="str">
        <f t="shared" si="3"/>
        <v/>
      </c>
      <c r="P55" s="101"/>
      <c r="Q55" s="105"/>
      <c r="R55" s="88" t="str">
        <f t="shared" si="4"/>
        <v/>
      </c>
      <c r="S55" s="101"/>
    </row>
    <row r="56" spans="1:19" ht="13.4" customHeight="1">
      <c r="A56" s="81" t="s">
        <v>190</v>
      </c>
      <c r="B56" s="854">
        <f t="shared" si="5"/>
        <v>283</v>
      </c>
      <c r="C56" s="104">
        <f t="shared" si="6"/>
        <v>6.3381858902575585</v>
      </c>
      <c r="E56" s="105">
        <f>SUM(E57:E62)</f>
        <v>37</v>
      </c>
      <c r="F56" s="88">
        <f t="shared" si="0"/>
        <v>13.074204946996467</v>
      </c>
      <c r="H56" s="105">
        <f>SUM(H57:H62)</f>
        <v>10</v>
      </c>
      <c r="I56" s="88">
        <f t="shared" si="1"/>
        <v>3.5335689045936398</v>
      </c>
      <c r="K56" s="105">
        <f>SUM(K57:K62)</f>
        <v>39</v>
      </c>
      <c r="L56" s="88">
        <f t="shared" si="2"/>
        <v>13.780918727915195</v>
      </c>
      <c r="M56" s="94"/>
      <c r="N56" s="105">
        <f>SUM(N57:N62)</f>
        <v>78</v>
      </c>
      <c r="O56" s="88">
        <f t="shared" si="3"/>
        <v>27.561837455830389</v>
      </c>
      <c r="P56" s="101"/>
      <c r="Q56" s="105">
        <f>SUM(Q57:Q62)</f>
        <v>119</v>
      </c>
      <c r="R56" s="88">
        <f t="shared" si="4"/>
        <v>42.049469964664311</v>
      </c>
      <c r="S56" s="101"/>
    </row>
    <row r="57" spans="1:19" ht="13.4" customHeight="1">
      <c r="A57" s="33" t="s">
        <v>943</v>
      </c>
      <c r="B57" s="854">
        <f t="shared" si="5"/>
        <v>8</v>
      </c>
      <c r="C57" s="104">
        <f t="shared" si="6"/>
        <v>0.17917133258678614</v>
      </c>
      <c r="E57" s="521">
        <v>0</v>
      </c>
      <c r="F57" s="88">
        <f t="shared" si="0"/>
        <v>0</v>
      </c>
      <c r="G57" s="521"/>
      <c r="H57" s="521">
        <v>0</v>
      </c>
      <c r="I57" s="88">
        <f t="shared" si="1"/>
        <v>0</v>
      </c>
      <c r="J57" s="521"/>
      <c r="K57" s="852">
        <v>4</v>
      </c>
      <c r="L57" s="88">
        <f t="shared" si="2"/>
        <v>50</v>
      </c>
      <c r="M57" s="521"/>
      <c r="N57" s="521">
        <v>2</v>
      </c>
      <c r="O57" s="88">
        <f t="shared" si="3"/>
        <v>25</v>
      </c>
      <c r="P57" s="521"/>
      <c r="Q57" s="521">
        <v>2</v>
      </c>
      <c r="R57" s="88">
        <f t="shared" si="4"/>
        <v>25</v>
      </c>
      <c r="S57" s="101"/>
    </row>
    <row r="58" spans="1:19" ht="13.4" customHeight="1">
      <c r="A58" s="81" t="s">
        <v>191</v>
      </c>
      <c r="B58" s="854">
        <f>IF($A58&lt;&gt;"",E58+H58+K58+N58+Q58,"")</f>
        <v>25</v>
      </c>
      <c r="C58" s="104">
        <f>IF(A58&lt;&gt;0,B58/$B$11*100,"")</f>
        <v>0.55991041433370659</v>
      </c>
      <c r="E58" s="521">
        <v>1</v>
      </c>
      <c r="F58" s="88">
        <f t="shared" si="0"/>
        <v>4</v>
      </c>
      <c r="G58" s="521"/>
      <c r="H58" s="521">
        <v>2</v>
      </c>
      <c r="I58" s="88">
        <f t="shared" si="1"/>
        <v>8</v>
      </c>
      <c r="J58" s="521"/>
      <c r="K58" s="852">
        <v>5</v>
      </c>
      <c r="L58" s="88">
        <f t="shared" si="2"/>
        <v>20</v>
      </c>
      <c r="M58" s="521"/>
      <c r="N58" s="521">
        <v>13</v>
      </c>
      <c r="O58" s="88">
        <f t="shared" si="3"/>
        <v>52</v>
      </c>
      <c r="P58" s="521"/>
      <c r="Q58" s="521">
        <v>4</v>
      </c>
      <c r="R58" s="88">
        <f>IF($A58&lt;&gt;0,Q58/$B58*100,"")</f>
        <v>16</v>
      </c>
      <c r="S58" s="101"/>
    </row>
    <row r="59" spans="1:19" ht="13.4" customHeight="1">
      <c r="A59" s="81" t="s">
        <v>192</v>
      </c>
      <c r="B59" s="854">
        <f t="shared" si="5"/>
        <v>150</v>
      </c>
      <c r="C59" s="104">
        <f t="shared" si="6"/>
        <v>3.3594624860022395</v>
      </c>
      <c r="E59" s="521">
        <v>17</v>
      </c>
      <c r="F59" s="88">
        <f t="shared" si="0"/>
        <v>11.333333333333332</v>
      </c>
      <c r="G59" s="521"/>
      <c r="H59" s="521">
        <v>4</v>
      </c>
      <c r="I59" s="88">
        <f t="shared" si="1"/>
        <v>2.666666666666667</v>
      </c>
      <c r="J59" s="521"/>
      <c r="K59" s="852">
        <v>15</v>
      </c>
      <c r="L59" s="88">
        <f t="shared" si="2"/>
        <v>10</v>
      </c>
      <c r="M59" s="521"/>
      <c r="N59" s="521">
        <v>32</v>
      </c>
      <c r="O59" s="88">
        <f t="shared" si="3"/>
        <v>21.333333333333336</v>
      </c>
      <c r="P59" s="521"/>
      <c r="Q59" s="521">
        <v>82</v>
      </c>
      <c r="R59" s="88">
        <f t="shared" si="4"/>
        <v>54.666666666666664</v>
      </c>
      <c r="S59" s="101"/>
    </row>
    <row r="60" spans="1:19" ht="13.4" customHeight="1">
      <c r="A60" s="81" t="s">
        <v>193</v>
      </c>
      <c r="B60" s="854">
        <f t="shared" si="5"/>
        <v>52</v>
      </c>
      <c r="C60" s="104">
        <f t="shared" si="6"/>
        <v>1.1646136618141096</v>
      </c>
      <c r="E60" s="521">
        <v>4</v>
      </c>
      <c r="F60" s="88">
        <f t="shared" si="0"/>
        <v>7.6923076923076925</v>
      </c>
      <c r="G60" s="521"/>
      <c r="H60" s="521">
        <v>0</v>
      </c>
      <c r="I60" s="88">
        <f t="shared" si="1"/>
        <v>0</v>
      </c>
      <c r="J60" s="521"/>
      <c r="K60" s="852">
        <v>8</v>
      </c>
      <c r="L60" s="88">
        <f t="shared" si="2"/>
        <v>15.384615384615385</v>
      </c>
      <c r="M60" s="521"/>
      <c r="N60" s="521">
        <v>20</v>
      </c>
      <c r="O60" s="88">
        <f t="shared" si="3"/>
        <v>38.461538461538467</v>
      </c>
      <c r="P60" s="521"/>
      <c r="Q60" s="521">
        <v>20</v>
      </c>
      <c r="R60" s="88">
        <f t="shared" si="4"/>
        <v>38.461538461538467</v>
      </c>
      <c r="S60" s="101"/>
    </row>
    <row r="61" spans="1:19" ht="13.4" customHeight="1">
      <c r="A61" s="90" t="s">
        <v>2031</v>
      </c>
      <c r="B61" s="854">
        <f t="shared" si="5"/>
        <v>18</v>
      </c>
      <c r="C61" s="104">
        <f t="shared" si="6"/>
        <v>0.40313549832026879</v>
      </c>
      <c r="E61" s="521">
        <v>10</v>
      </c>
      <c r="F61" s="88">
        <f t="shared" si="0"/>
        <v>55.555555555555557</v>
      </c>
      <c r="G61" s="521"/>
      <c r="H61" s="521">
        <v>1</v>
      </c>
      <c r="I61" s="88">
        <f t="shared" si="1"/>
        <v>5.5555555555555554</v>
      </c>
      <c r="J61" s="521"/>
      <c r="K61" s="852">
        <v>1</v>
      </c>
      <c r="L61" s="88">
        <f t="shared" si="2"/>
        <v>5.5555555555555554</v>
      </c>
      <c r="M61" s="521"/>
      <c r="N61" s="521">
        <v>5</v>
      </c>
      <c r="O61" s="88">
        <f t="shared" si="3"/>
        <v>27.777777777777779</v>
      </c>
      <c r="P61" s="521"/>
      <c r="Q61" s="521">
        <v>1</v>
      </c>
      <c r="R61" s="88">
        <f t="shared" si="4"/>
        <v>5.5555555555555554</v>
      </c>
      <c r="S61" s="101"/>
    </row>
    <row r="62" spans="1:19" ht="12" customHeight="1">
      <c r="A62" s="81" t="s">
        <v>194</v>
      </c>
      <c r="B62" s="854">
        <f t="shared" si="5"/>
        <v>30</v>
      </c>
      <c r="C62" s="104">
        <f t="shared" si="6"/>
        <v>0.67189249720044786</v>
      </c>
      <c r="E62" s="521">
        <v>5</v>
      </c>
      <c r="F62" s="88">
        <f t="shared" si="0"/>
        <v>16.666666666666664</v>
      </c>
      <c r="G62" s="521"/>
      <c r="H62" s="521">
        <v>3</v>
      </c>
      <c r="I62" s="88">
        <f t="shared" si="1"/>
        <v>10</v>
      </c>
      <c r="J62" s="521"/>
      <c r="K62" s="852">
        <v>6</v>
      </c>
      <c r="L62" s="88">
        <f t="shared" si="2"/>
        <v>20</v>
      </c>
      <c r="M62" s="521"/>
      <c r="N62" s="521">
        <v>6</v>
      </c>
      <c r="O62" s="88">
        <f t="shared" si="3"/>
        <v>20</v>
      </c>
      <c r="P62" s="521"/>
      <c r="Q62" s="521">
        <v>10</v>
      </c>
      <c r="R62" s="88">
        <f t="shared" si="4"/>
        <v>33.333333333333329</v>
      </c>
      <c r="S62" s="101"/>
    </row>
    <row r="63" spans="1:19" ht="10" customHeight="1">
      <c r="B63" s="854" t="str">
        <f t="shared" si="5"/>
        <v/>
      </c>
      <c r="C63" s="104" t="str">
        <f t="shared" si="6"/>
        <v/>
      </c>
      <c r="F63" s="88" t="str">
        <f t="shared" si="0"/>
        <v/>
      </c>
      <c r="I63" s="88" t="str">
        <f t="shared" si="1"/>
        <v/>
      </c>
      <c r="L63" s="88" t="str">
        <f t="shared" si="2"/>
        <v/>
      </c>
      <c r="M63" s="94"/>
      <c r="O63" s="88" t="str">
        <f t="shared" si="3"/>
        <v/>
      </c>
      <c r="P63" s="101"/>
      <c r="Q63" s="105"/>
      <c r="R63" s="88" t="str">
        <f t="shared" si="4"/>
        <v/>
      </c>
      <c r="S63" s="101"/>
    </row>
    <row r="64" spans="1:19" ht="13.4" customHeight="1">
      <c r="A64" s="47" t="s">
        <v>397</v>
      </c>
      <c r="B64" s="854">
        <f t="shared" si="5"/>
        <v>779</v>
      </c>
      <c r="C64" s="104">
        <f t="shared" si="6"/>
        <v>17.446808510638299</v>
      </c>
      <c r="E64" s="105">
        <f>E65+E67+E74+E76</f>
        <v>83</v>
      </c>
      <c r="F64" s="88">
        <f t="shared" si="0"/>
        <v>10.654685494223363</v>
      </c>
      <c r="H64" s="105">
        <f>H65+H67+H74+H76</f>
        <v>24</v>
      </c>
      <c r="I64" s="88">
        <f t="shared" si="1"/>
        <v>3.0808729139922981</v>
      </c>
      <c r="K64" s="105">
        <f>K65+K67+K74+K76</f>
        <v>47</v>
      </c>
      <c r="L64" s="88">
        <f t="shared" si="2"/>
        <v>6.033376123234917</v>
      </c>
      <c r="M64" s="94"/>
      <c r="N64" s="105">
        <f>N65+N67+N74+N76</f>
        <v>126</v>
      </c>
      <c r="O64" s="88">
        <f t="shared" si="3"/>
        <v>16.174582798459564</v>
      </c>
      <c r="P64" s="101"/>
      <c r="Q64" s="105">
        <f>Q65+Q67+Q74+Q76</f>
        <v>499</v>
      </c>
      <c r="R64" s="88">
        <f t="shared" si="4"/>
        <v>64.056482670089849</v>
      </c>
      <c r="S64" s="101"/>
    </row>
    <row r="65" spans="1:19" ht="12" customHeight="1">
      <c r="A65" s="81" t="s">
        <v>398</v>
      </c>
      <c r="B65" s="854">
        <f t="shared" si="5"/>
        <v>66</v>
      </c>
      <c r="C65" s="104">
        <f t="shared" si="6"/>
        <v>1.4781634938409856</v>
      </c>
      <c r="E65" s="521">
        <v>15</v>
      </c>
      <c r="F65" s="88">
        <f t="shared" si="0"/>
        <v>22.727272727272727</v>
      </c>
      <c r="G65" s="521"/>
      <c r="H65" s="521">
        <v>0</v>
      </c>
      <c r="I65" s="88">
        <f t="shared" si="1"/>
        <v>0</v>
      </c>
      <c r="J65" s="521"/>
      <c r="K65" s="852">
        <v>2</v>
      </c>
      <c r="L65" s="88">
        <f t="shared" si="2"/>
        <v>3.0303030303030303</v>
      </c>
      <c r="M65" s="521"/>
      <c r="N65" s="521">
        <v>4</v>
      </c>
      <c r="O65" s="88">
        <f t="shared" si="3"/>
        <v>6.0606060606060606</v>
      </c>
      <c r="P65" s="521"/>
      <c r="Q65" s="521">
        <v>45</v>
      </c>
      <c r="R65" s="88">
        <f t="shared" si="4"/>
        <v>68.181818181818173</v>
      </c>
      <c r="S65" s="101"/>
    </row>
    <row r="66" spans="1:19" ht="10" customHeight="1">
      <c r="B66" s="854" t="str">
        <f t="shared" si="5"/>
        <v/>
      </c>
      <c r="C66" s="104" t="str">
        <f t="shared" si="6"/>
        <v/>
      </c>
      <c r="F66" s="88" t="str">
        <f t="shared" si="0"/>
        <v/>
      </c>
      <c r="I66" s="88" t="str">
        <f t="shared" si="1"/>
        <v/>
      </c>
      <c r="L66" s="88" t="str">
        <f t="shared" si="2"/>
        <v/>
      </c>
      <c r="M66" s="94"/>
      <c r="O66" s="88" t="str">
        <f t="shared" si="3"/>
        <v/>
      </c>
      <c r="P66" s="101"/>
      <c r="Q66" s="105"/>
      <c r="R66" s="88" t="str">
        <f t="shared" si="4"/>
        <v/>
      </c>
      <c r="S66" s="101"/>
    </row>
    <row r="67" spans="1:19" ht="13.4" customHeight="1">
      <c r="A67" s="81" t="s">
        <v>195</v>
      </c>
      <c r="B67" s="854">
        <f t="shared" si="5"/>
        <v>581</v>
      </c>
      <c r="C67" s="104">
        <f t="shared" si="6"/>
        <v>13.012318029115342</v>
      </c>
      <c r="E67" s="105">
        <f>SUM(E68:E72)</f>
        <v>51</v>
      </c>
      <c r="F67" s="88">
        <f t="shared" si="0"/>
        <v>8.7779690189328736</v>
      </c>
      <c r="H67" s="105">
        <f>SUM(H68:H72)</f>
        <v>11</v>
      </c>
      <c r="I67" s="88">
        <f t="shared" si="1"/>
        <v>1.8932874354561102</v>
      </c>
      <c r="K67" s="105">
        <f>SUM(K68:K72)</f>
        <v>37</v>
      </c>
      <c r="L67" s="88">
        <f t="shared" si="2"/>
        <v>6.3683304647160073</v>
      </c>
      <c r="M67" s="94"/>
      <c r="N67" s="105">
        <f>SUM(N68:N72)</f>
        <v>103</v>
      </c>
      <c r="O67" s="88">
        <f t="shared" si="3"/>
        <v>17.728055077452666</v>
      </c>
      <c r="P67" s="101"/>
      <c r="Q67" s="105">
        <f>SUM(Q68:Q72)</f>
        <v>379</v>
      </c>
      <c r="R67" s="88">
        <f t="shared" si="4"/>
        <v>65.232358003442343</v>
      </c>
      <c r="S67" s="101"/>
    </row>
    <row r="68" spans="1:19" ht="13.4" customHeight="1">
      <c r="A68" s="81" t="s">
        <v>467</v>
      </c>
      <c r="B68" s="854">
        <f t="shared" si="5"/>
        <v>405</v>
      </c>
      <c r="C68" s="104">
        <f t="shared" si="6"/>
        <v>9.0705487122060475</v>
      </c>
      <c r="E68" s="521">
        <v>20</v>
      </c>
      <c r="F68" s="88">
        <f t="shared" si="0"/>
        <v>4.9382716049382713</v>
      </c>
      <c r="G68" s="521"/>
      <c r="H68" s="521">
        <v>7</v>
      </c>
      <c r="I68" s="88">
        <f t="shared" si="1"/>
        <v>1.728395061728395</v>
      </c>
      <c r="J68" s="521"/>
      <c r="K68" s="852">
        <v>9</v>
      </c>
      <c r="L68" s="88">
        <f t="shared" si="2"/>
        <v>2.2222222222222223</v>
      </c>
      <c r="M68" s="521"/>
      <c r="N68" s="521">
        <v>46</v>
      </c>
      <c r="O68" s="88">
        <f t="shared" si="3"/>
        <v>11.358024691358025</v>
      </c>
      <c r="P68" s="521"/>
      <c r="Q68" s="521">
        <v>323</v>
      </c>
      <c r="R68" s="88">
        <f t="shared" si="4"/>
        <v>79.753086419753089</v>
      </c>
      <c r="S68" s="101"/>
    </row>
    <row r="69" spans="1:19" ht="13.4" customHeight="1">
      <c r="A69" s="81" t="s">
        <v>197</v>
      </c>
      <c r="B69" s="854">
        <f t="shared" si="5"/>
        <v>28</v>
      </c>
      <c r="C69" s="104">
        <f t="shared" si="6"/>
        <v>0.62709966405375139</v>
      </c>
      <c r="E69" s="521">
        <v>16</v>
      </c>
      <c r="F69" s="88">
        <f t="shared" si="0"/>
        <v>57.142857142857139</v>
      </c>
      <c r="G69" s="521"/>
      <c r="H69" s="521">
        <v>1</v>
      </c>
      <c r="I69" s="88">
        <f t="shared" si="1"/>
        <v>3.5714285714285712</v>
      </c>
      <c r="J69" s="521"/>
      <c r="K69" s="852">
        <v>4</v>
      </c>
      <c r="L69" s="88">
        <f t="shared" si="2"/>
        <v>14.285714285714285</v>
      </c>
      <c r="M69" s="521"/>
      <c r="N69" s="521">
        <v>6</v>
      </c>
      <c r="O69" s="88">
        <f t="shared" si="3"/>
        <v>21.428571428571427</v>
      </c>
      <c r="P69" s="521"/>
      <c r="Q69" s="521">
        <v>1</v>
      </c>
      <c r="R69" s="88">
        <f t="shared" si="4"/>
        <v>3.5714285714285712</v>
      </c>
      <c r="S69" s="101"/>
    </row>
    <row r="70" spans="1:19" ht="13.4" customHeight="1">
      <c r="A70" s="81" t="s">
        <v>199</v>
      </c>
      <c r="B70" s="854">
        <f t="shared" si="5"/>
        <v>31</v>
      </c>
      <c r="C70" s="104">
        <f t="shared" si="6"/>
        <v>0.6942889137737962</v>
      </c>
      <c r="E70" s="521">
        <v>5</v>
      </c>
      <c r="F70" s="88">
        <f t="shared" si="0"/>
        <v>16.129032258064516</v>
      </c>
      <c r="G70" s="521"/>
      <c r="H70" s="521">
        <v>0</v>
      </c>
      <c r="I70" s="88">
        <f t="shared" si="1"/>
        <v>0</v>
      </c>
      <c r="J70" s="521"/>
      <c r="K70" s="852">
        <v>4</v>
      </c>
      <c r="L70" s="88">
        <f t="shared" si="2"/>
        <v>12.903225806451612</v>
      </c>
      <c r="M70" s="521"/>
      <c r="N70" s="521">
        <v>4</v>
      </c>
      <c r="O70" s="88">
        <f t="shared" si="3"/>
        <v>12.903225806451612</v>
      </c>
      <c r="P70" s="521"/>
      <c r="Q70" s="521">
        <v>18</v>
      </c>
      <c r="R70" s="88">
        <f t="shared" si="4"/>
        <v>58.064516129032263</v>
      </c>
      <c r="S70" s="101"/>
    </row>
    <row r="71" spans="1:19" ht="12" customHeight="1">
      <c r="A71" s="81" t="s">
        <v>198</v>
      </c>
      <c r="B71" s="854">
        <f t="shared" si="5"/>
        <v>30</v>
      </c>
      <c r="C71" s="104">
        <f t="shared" si="6"/>
        <v>0.67189249720044786</v>
      </c>
      <c r="E71" s="521">
        <v>6</v>
      </c>
      <c r="F71" s="88">
        <f t="shared" si="0"/>
        <v>20</v>
      </c>
      <c r="G71" s="521"/>
      <c r="H71" s="521">
        <v>0</v>
      </c>
      <c r="I71" s="88">
        <f t="shared" si="1"/>
        <v>0</v>
      </c>
      <c r="J71" s="521"/>
      <c r="K71" s="852">
        <v>3</v>
      </c>
      <c r="L71" s="88">
        <f t="shared" si="2"/>
        <v>10</v>
      </c>
      <c r="M71" s="521"/>
      <c r="N71" s="521">
        <v>11</v>
      </c>
      <c r="O71" s="88">
        <f t="shared" si="3"/>
        <v>36.666666666666664</v>
      </c>
      <c r="P71" s="521"/>
      <c r="Q71" s="521">
        <v>10</v>
      </c>
      <c r="R71" s="88">
        <f t="shared" si="4"/>
        <v>33.333333333333329</v>
      </c>
      <c r="S71" s="101"/>
    </row>
    <row r="72" spans="1:19" ht="13.4" customHeight="1">
      <c r="A72" s="81" t="s">
        <v>200</v>
      </c>
      <c r="B72" s="854">
        <f t="shared" si="5"/>
        <v>87</v>
      </c>
      <c r="C72" s="104">
        <f t="shared" si="6"/>
        <v>1.948488241881299</v>
      </c>
      <c r="E72" s="521">
        <v>4</v>
      </c>
      <c r="F72" s="88">
        <f t="shared" si="0"/>
        <v>4.5977011494252871</v>
      </c>
      <c r="G72" s="521"/>
      <c r="H72" s="521">
        <v>3</v>
      </c>
      <c r="I72" s="88">
        <f t="shared" si="1"/>
        <v>3.4482758620689653</v>
      </c>
      <c r="J72" s="521"/>
      <c r="K72" s="852">
        <v>17</v>
      </c>
      <c r="L72" s="88">
        <f t="shared" si="2"/>
        <v>19.540229885057471</v>
      </c>
      <c r="M72" s="521"/>
      <c r="N72" s="521">
        <v>36</v>
      </c>
      <c r="O72" s="88">
        <f t="shared" si="3"/>
        <v>41.379310344827587</v>
      </c>
      <c r="P72" s="521"/>
      <c r="Q72" s="521">
        <v>27</v>
      </c>
      <c r="R72" s="88">
        <f t="shared" si="4"/>
        <v>31.03448275862069</v>
      </c>
      <c r="S72" s="101"/>
    </row>
    <row r="73" spans="1:19" ht="10" customHeight="1">
      <c r="B73" s="854" t="str">
        <f t="shared" si="5"/>
        <v/>
      </c>
      <c r="C73" s="104" t="str">
        <f t="shared" si="6"/>
        <v/>
      </c>
      <c r="E73" s="521"/>
      <c r="F73" s="88" t="str">
        <f t="shared" si="0"/>
        <v/>
      </c>
      <c r="G73" s="521"/>
      <c r="H73" s="521"/>
      <c r="I73" s="88" t="str">
        <f t="shared" si="1"/>
        <v/>
      </c>
      <c r="J73" s="521"/>
      <c r="K73" s="521"/>
      <c r="L73" s="88" t="str">
        <f t="shared" si="2"/>
        <v/>
      </c>
      <c r="M73" s="521"/>
      <c r="N73" s="521"/>
      <c r="O73" s="88" t="str">
        <f t="shared" si="3"/>
        <v/>
      </c>
      <c r="P73" s="521"/>
      <c r="Q73" s="521"/>
      <c r="R73" s="88" t="str">
        <f t="shared" si="4"/>
        <v/>
      </c>
      <c r="S73" s="101"/>
    </row>
    <row r="74" spans="1:19" ht="13.4" customHeight="1">
      <c r="A74" s="81" t="s">
        <v>201</v>
      </c>
      <c r="B74" s="854">
        <f t="shared" si="5"/>
        <v>35</v>
      </c>
      <c r="C74" s="104">
        <f t="shared" si="6"/>
        <v>0.78387458006718924</v>
      </c>
      <c r="E74" s="521">
        <v>14</v>
      </c>
      <c r="F74" s="88">
        <f t="shared" si="0"/>
        <v>40</v>
      </c>
      <c r="G74" s="521"/>
      <c r="H74" s="521">
        <v>6</v>
      </c>
      <c r="I74" s="88">
        <f t="shared" si="1"/>
        <v>17.142857142857142</v>
      </c>
      <c r="J74" s="521"/>
      <c r="K74" s="852">
        <v>1</v>
      </c>
      <c r="L74" s="88">
        <f t="shared" si="2"/>
        <v>2.8571428571428572</v>
      </c>
      <c r="M74" s="521"/>
      <c r="N74" s="521">
        <v>9</v>
      </c>
      <c r="O74" s="88">
        <f t="shared" si="3"/>
        <v>25.714285714285712</v>
      </c>
      <c r="P74" s="521"/>
      <c r="Q74" s="521">
        <v>5</v>
      </c>
      <c r="R74" s="88">
        <f t="shared" si="4"/>
        <v>14.285714285714285</v>
      </c>
      <c r="S74" s="101"/>
    </row>
    <row r="75" spans="1:19" ht="10" customHeight="1">
      <c r="B75" s="854" t="str">
        <f t="shared" si="5"/>
        <v/>
      </c>
      <c r="C75" s="104" t="str">
        <f t="shared" si="6"/>
        <v/>
      </c>
      <c r="E75" s="521"/>
      <c r="F75" s="88" t="str">
        <f t="shared" si="0"/>
        <v/>
      </c>
      <c r="G75" s="521"/>
      <c r="H75" s="521"/>
      <c r="I75" s="88" t="str">
        <f t="shared" si="1"/>
        <v/>
      </c>
      <c r="J75" s="521"/>
      <c r="K75" s="521"/>
      <c r="L75" s="88" t="str">
        <f t="shared" si="2"/>
        <v/>
      </c>
      <c r="M75" s="521"/>
      <c r="N75" s="521"/>
      <c r="O75" s="88" t="str">
        <f t="shared" si="3"/>
        <v/>
      </c>
      <c r="P75" s="521"/>
      <c r="Q75" s="521"/>
      <c r="R75" s="88" t="str">
        <f t="shared" si="4"/>
        <v/>
      </c>
      <c r="S75" s="101"/>
    </row>
    <row r="76" spans="1:19" ht="13.4" customHeight="1">
      <c r="A76" s="81" t="s">
        <v>202</v>
      </c>
      <c r="B76" s="854">
        <f t="shared" si="5"/>
        <v>97</v>
      </c>
      <c r="C76" s="104">
        <f t="shared" si="6"/>
        <v>2.1724524076147818</v>
      </c>
      <c r="E76" s="521">
        <v>3</v>
      </c>
      <c r="F76" s="88">
        <f t="shared" si="0"/>
        <v>3.0927835051546393</v>
      </c>
      <c r="G76" s="521"/>
      <c r="H76" s="521">
        <v>7</v>
      </c>
      <c r="I76" s="88">
        <f t="shared" si="1"/>
        <v>7.216494845360824</v>
      </c>
      <c r="J76" s="521"/>
      <c r="K76" s="852">
        <v>7</v>
      </c>
      <c r="L76" s="88">
        <f t="shared" si="2"/>
        <v>7.216494845360824</v>
      </c>
      <c r="M76" s="521"/>
      <c r="N76" s="521">
        <v>10</v>
      </c>
      <c r="O76" s="88">
        <f t="shared" si="3"/>
        <v>10.309278350515463</v>
      </c>
      <c r="P76" s="521"/>
      <c r="Q76" s="521">
        <v>70</v>
      </c>
      <c r="R76" s="88">
        <f t="shared" si="4"/>
        <v>72.164948453608247</v>
      </c>
      <c r="S76" s="101"/>
    </row>
    <row r="77" spans="1:19" ht="10" customHeight="1">
      <c r="B77" s="854" t="str">
        <f t="shared" si="5"/>
        <v/>
      </c>
      <c r="C77" s="104" t="str">
        <f t="shared" si="6"/>
        <v/>
      </c>
      <c r="F77" s="88" t="str">
        <f t="shared" si="0"/>
        <v/>
      </c>
      <c r="I77" s="88" t="str">
        <f t="shared" si="1"/>
        <v/>
      </c>
      <c r="L77" s="88" t="str">
        <f t="shared" si="2"/>
        <v/>
      </c>
      <c r="M77" s="94"/>
      <c r="O77" s="88" t="str">
        <f t="shared" si="3"/>
        <v/>
      </c>
      <c r="P77" s="101"/>
      <c r="Q77" s="105"/>
      <c r="R77" s="88" t="str">
        <f t="shared" si="4"/>
        <v/>
      </c>
      <c r="S77" s="101"/>
    </row>
    <row r="78" spans="1:19" ht="13.4" customHeight="1">
      <c r="A78" s="47" t="s">
        <v>400</v>
      </c>
      <c r="B78" s="854">
        <f t="shared" si="5"/>
        <v>62</v>
      </c>
      <c r="C78" s="104">
        <f t="shared" si="6"/>
        <v>1.3885778275475924</v>
      </c>
      <c r="E78" s="105">
        <f>E79</f>
        <v>22</v>
      </c>
      <c r="F78" s="88">
        <f t="shared" ref="F78:F115" si="7">IF($A78&lt;&gt;0,E78/$B78*100,"")</f>
        <v>35.483870967741936</v>
      </c>
      <c r="H78" s="105">
        <f>H79</f>
        <v>0</v>
      </c>
      <c r="I78" s="88">
        <f t="shared" ref="I78:I115" si="8">IF($A78&lt;&gt;0,H78/$B78*100,"")</f>
        <v>0</v>
      </c>
      <c r="K78" s="105">
        <f>K79</f>
        <v>16</v>
      </c>
      <c r="L78" s="88">
        <f t="shared" ref="L78:L115" si="9">IF($A78&lt;&gt;0,K78/$B78*100,"")</f>
        <v>25.806451612903224</v>
      </c>
      <c r="M78" s="94"/>
      <c r="N78" s="105">
        <f>N79</f>
        <v>17</v>
      </c>
      <c r="O78" s="88">
        <f t="shared" ref="O78:O115" si="10">IF($A78&lt;&gt;0,N78/$B78*100,"")</f>
        <v>27.419354838709676</v>
      </c>
      <c r="P78" s="101"/>
      <c r="Q78" s="105">
        <f>Q79</f>
        <v>7</v>
      </c>
      <c r="R78" s="88">
        <f t="shared" ref="R78:R115" si="11">IF($A78&lt;&gt;0,Q78/$B78*100,"")</f>
        <v>11.29032258064516</v>
      </c>
      <c r="S78" s="101"/>
    </row>
    <row r="79" spans="1:19" ht="13.4" customHeight="1">
      <c r="A79" s="81" t="s">
        <v>401</v>
      </c>
      <c r="B79" s="854">
        <f t="shared" ref="B79:B117" si="12">IF($A79&lt;&gt;"",E79+H79+K79+N79+Q79,"")</f>
        <v>62</v>
      </c>
      <c r="C79" s="104">
        <f t="shared" si="6"/>
        <v>1.3885778275475924</v>
      </c>
      <c r="E79" s="105">
        <f>SUM(E80:E84)</f>
        <v>22</v>
      </c>
      <c r="F79" s="88">
        <f t="shared" si="7"/>
        <v>35.483870967741936</v>
      </c>
      <c r="H79" s="105">
        <f>SUM(H80:H84)</f>
        <v>0</v>
      </c>
      <c r="I79" s="88">
        <f t="shared" si="8"/>
        <v>0</v>
      </c>
      <c r="K79" s="105">
        <f>SUM(K80:K84)</f>
        <v>16</v>
      </c>
      <c r="L79" s="88">
        <f t="shared" si="9"/>
        <v>25.806451612903224</v>
      </c>
      <c r="M79" s="94"/>
      <c r="N79" s="105">
        <f>SUM(N80:N84)</f>
        <v>17</v>
      </c>
      <c r="O79" s="88">
        <f t="shared" si="10"/>
        <v>27.419354838709676</v>
      </c>
      <c r="P79" s="101"/>
      <c r="Q79" s="105">
        <f>SUM(Q80:Q84)</f>
        <v>7</v>
      </c>
      <c r="R79" s="88">
        <f t="shared" si="11"/>
        <v>11.29032258064516</v>
      </c>
      <c r="S79" s="101"/>
    </row>
    <row r="80" spans="1:19" ht="13.4" customHeight="1">
      <c r="A80" s="33" t="s">
        <v>1557</v>
      </c>
      <c r="B80" s="854">
        <f t="shared" si="12"/>
        <v>1</v>
      </c>
      <c r="C80" s="104">
        <f t="shared" si="6"/>
        <v>2.2396416573348267E-2</v>
      </c>
      <c r="E80" s="521">
        <v>0</v>
      </c>
      <c r="F80" s="88">
        <f t="shared" si="7"/>
        <v>0</v>
      </c>
      <c r="G80" s="521"/>
      <c r="H80" s="521">
        <v>0</v>
      </c>
      <c r="I80" s="88">
        <f t="shared" si="8"/>
        <v>0</v>
      </c>
      <c r="J80" s="521"/>
      <c r="K80" s="852">
        <v>1</v>
      </c>
      <c r="L80" s="88">
        <f t="shared" si="9"/>
        <v>100</v>
      </c>
      <c r="M80" s="521"/>
      <c r="N80" s="521">
        <v>0</v>
      </c>
      <c r="O80" s="88">
        <f t="shared" si="10"/>
        <v>0</v>
      </c>
      <c r="P80" s="521"/>
      <c r="Q80" s="521">
        <v>0</v>
      </c>
      <c r="R80" s="88">
        <f t="shared" si="11"/>
        <v>0</v>
      </c>
      <c r="S80" s="101"/>
    </row>
    <row r="81" spans="1:19" ht="13.4" customHeight="1">
      <c r="A81" s="81" t="s">
        <v>204</v>
      </c>
      <c r="B81" s="854">
        <f>IF($A81&lt;&gt;"",E81+H81+K81+N81+Q81,"")</f>
        <v>18</v>
      </c>
      <c r="C81" s="104">
        <f>IF(A81&lt;&gt;0,B81/$B$11*100,"")</f>
        <v>0.40313549832026879</v>
      </c>
      <c r="E81" s="521">
        <v>2</v>
      </c>
      <c r="F81" s="88">
        <f t="shared" si="7"/>
        <v>11.111111111111111</v>
      </c>
      <c r="G81" s="521"/>
      <c r="H81" s="521">
        <v>0</v>
      </c>
      <c r="I81" s="88">
        <f t="shared" si="8"/>
        <v>0</v>
      </c>
      <c r="J81" s="521"/>
      <c r="K81" s="852">
        <v>3</v>
      </c>
      <c r="L81" s="88">
        <f t="shared" si="9"/>
        <v>16.666666666666664</v>
      </c>
      <c r="M81" s="521"/>
      <c r="N81" s="521">
        <v>8</v>
      </c>
      <c r="O81" s="88">
        <f t="shared" si="10"/>
        <v>44.444444444444443</v>
      </c>
      <c r="P81" s="521"/>
      <c r="Q81" s="521">
        <v>5</v>
      </c>
      <c r="R81" s="88">
        <f>IF($A81&lt;&gt;0,Q81/$B81*100,"")</f>
        <v>27.777777777777779</v>
      </c>
      <c r="S81" s="101"/>
    </row>
    <row r="82" spans="1:19" ht="13.4" customHeight="1">
      <c r="A82" s="81" t="s">
        <v>205</v>
      </c>
      <c r="B82" s="854">
        <f t="shared" si="12"/>
        <v>17</v>
      </c>
      <c r="C82" s="104">
        <f t="shared" si="6"/>
        <v>0.3807390817469205</v>
      </c>
      <c r="E82" s="521">
        <v>12</v>
      </c>
      <c r="F82" s="88">
        <f t="shared" si="7"/>
        <v>70.588235294117652</v>
      </c>
      <c r="G82" s="521"/>
      <c r="H82" s="521">
        <v>0</v>
      </c>
      <c r="I82" s="88">
        <f t="shared" si="8"/>
        <v>0</v>
      </c>
      <c r="J82" s="521"/>
      <c r="K82" s="852">
        <v>4</v>
      </c>
      <c r="L82" s="88">
        <f t="shared" si="9"/>
        <v>23.52941176470588</v>
      </c>
      <c r="M82" s="521"/>
      <c r="N82" s="521">
        <v>1</v>
      </c>
      <c r="O82" s="88">
        <f t="shared" si="10"/>
        <v>5.8823529411764701</v>
      </c>
      <c r="P82" s="521"/>
      <c r="Q82" s="521">
        <v>0</v>
      </c>
      <c r="R82" s="88">
        <f t="shared" si="11"/>
        <v>0</v>
      </c>
      <c r="S82" s="101"/>
    </row>
    <row r="83" spans="1:19" ht="12" customHeight="1">
      <c r="A83" s="81" t="s">
        <v>206</v>
      </c>
      <c r="B83" s="854">
        <f t="shared" si="12"/>
        <v>15</v>
      </c>
      <c r="C83" s="104">
        <f t="shared" si="6"/>
        <v>0.33594624860022393</v>
      </c>
      <c r="E83" s="521">
        <v>6</v>
      </c>
      <c r="F83" s="88">
        <f t="shared" si="7"/>
        <v>40</v>
      </c>
      <c r="G83" s="521"/>
      <c r="H83" s="521">
        <v>0</v>
      </c>
      <c r="I83" s="88">
        <f t="shared" si="8"/>
        <v>0</v>
      </c>
      <c r="J83" s="521"/>
      <c r="K83" s="852">
        <v>5</v>
      </c>
      <c r="L83" s="88">
        <f t="shared" si="9"/>
        <v>33.333333333333329</v>
      </c>
      <c r="M83" s="521"/>
      <c r="N83" s="521">
        <v>2</v>
      </c>
      <c r="O83" s="88">
        <f t="shared" si="10"/>
        <v>13.333333333333334</v>
      </c>
      <c r="P83" s="521"/>
      <c r="Q83" s="521">
        <v>2</v>
      </c>
      <c r="R83" s="88">
        <f t="shared" si="11"/>
        <v>13.333333333333334</v>
      </c>
      <c r="S83" s="101"/>
    </row>
    <row r="84" spans="1:19" ht="13.4" customHeight="1">
      <c r="A84" s="81" t="s">
        <v>207</v>
      </c>
      <c r="B84" s="854">
        <f t="shared" si="12"/>
        <v>11</v>
      </c>
      <c r="C84" s="104">
        <f t="shared" si="6"/>
        <v>0.24636058230683092</v>
      </c>
      <c r="E84" s="521">
        <v>2</v>
      </c>
      <c r="F84" s="88">
        <f t="shared" si="7"/>
        <v>18.181818181818183</v>
      </c>
      <c r="G84" s="521"/>
      <c r="H84" s="521">
        <v>0</v>
      </c>
      <c r="I84" s="88">
        <f t="shared" si="8"/>
        <v>0</v>
      </c>
      <c r="J84" s="521"/>
      <c r="K84" s="852">
        <v>3</v>
      </c>
      <c r="L84" s="88">
        <f t="shared" si="9"/>
        <v>27.27272727272727</v>
      </c>
      <c r="M84" s="521"/>
      <c r="N84" s="521">
        <v>6</v>
      </c>
      <c r="O84" s="88">
        <f t="shared" si="10"/>
        <v>54.54545454545454</v>
      </c>
      <c r="P84" s="521"/>
      <c r="Q84" s="521">
        <v>0</v>
      </c>
      <c r="R84" s="88">
        <f t="shared" si="11"/>
        <v>0</v>
      </c>
      <c r="S84" s="101"/>
    </row>
    <row r="85" spans="1:19" ht="10" customHeight="1">
      <c r="B85" s="854" t="str">
        <f t="shared" si="12"/>
        <v/>
      </c>
      <c r="C85" s="104" t="str">
        <f t="shared" si="6"/>
        <v/>
      </c>
      <c r="F85" s="88" t="str">
        <f t="shared" si="7"/>
        <v/>
      </c>
      <c r="I85" s="88" t="str">
        <f t="shared" si="8"/>
        <v/>
      </c>
      <c r="L85" s="88" t="str">
        <f t="shared" si="9"/>
        <v/>
      </c>
      <c r="M85" s="94"/>
      <c r="O85" s="88" t="str">
        <f t="shared" si="10"/>
        <v/>
      </c>
      <c r="P85" s="101"/>
      <c r="Q85" s="105"/>
      <c r="R85" s="88" t="str">
        <f t="shared" si="11"/>
        <v/>
      </c>
      <c r="S85" s="101"/>
    </row>
    <row r="86" spans="1:19" s="47" customFormat="1" ht="12.75" customHeight="1">
      <c r="A86" s="47" t="s">
        <v>468</v>
      </c>
      <c r="B86" s="854">
        <f t="shared" si="12"/>
        <v>316</v>
      </c>
      <c r="C86" s="104">
        <f t="shared" ref="C86:C99" si="13">IF(A86&lt;&gt;0,B86/$B$11*100,"")</f>
        <v>7.0772676371780516</v>
      </c>
      <c r="E86" s="63">
        <f>SUM(E87)</f>
        <v>59</v>
      </c>
      <c r="F86" s="88">
        <f t="shared" si="7"/>
        <v>18.670886075949365</v>
      </c>
      <c r="G86" s="33"/>
      <c r="H86" s="63">
        <f>SUM(H87)</f>
        <v>18</v>
      </c>
      <c r="I86" s="88">
        <f t="shared" si="8"/>
        <v>5.6962025316455698</v>
      </c>
      <c r="J86" s="64"/>
      <c r="K86" s="63">
        <f>SUM(K87)</f>
        <v>52</v>
      </c>
      <c r="L86" s="88">
        <f t="shared" si="9"/>
        <v>16.455696202531644</v>
      </c>
      <c r="M86" s="49"/>
      <c r="N86" s="63">
        <f>SUM(N87)</f>
        <v>127</v>
      </c>
      <c r="O86" s="88">
        <f t="shared" si="10"/>
        <v>40.189873417721515</v>
      </c>
      <c r="P86" s="65"/>
      <c r="Q86" s="63">
        <f>SUM(Q87)</f>
        <v>60</v>
      </c>
      <c r="R86" s="88">
        <f t="shared" si="11"/>
        <v>18.9873417721519</v>
      </c>
      <c r="S86" s="65"/>
    </row>
    <row r="87" spans="1:19" ht="13.4" customHeight="1">
      <c r="A87" s="81" t="s">
        <v>209</v>
      </c>
      <c r="B87" s="854">
        <f t="shared" si="12"/>
        <v>316</v>
      </c>
      <c r="C87" s="104">
        <f t="shared" si="13"/>
        <v>7.0772676371780516</v>
      </c>
      <c r="E87" s="105">
        <f>SUM(E88:E96)</f>
        <v>59</v>
      </c>
      <c r="F87" s="88">
        <f t="shared" si="7"/>
        <v>18.670886075949365</v>
      </c>
      <c r="H87" s="105">
        <f>SUM(H88:H96)</f>
        <v>18</v>
      </c>
      <c r="I87" s="88">
        <f t="shared" si="8"/>
        <v>5.6962025316455698</v>
      </c>
      <c r="K87" s="105">
        <f>SUM(K88:K96)</f>
        <v>52</v>
      </c>
      <c r="L87" s="88">
        <f t="shared" si="9"/>
        <v>16.455696202531644</v>
      </c>
      <c r="M87" s="94"/>
      <c r="N87" s="105">
        <f>SUM(N88:N96)</f>
        <v>127</v>
      </c>
      <c r="O87" s="88">
        <f t="shared" si="10"/>
        <v>40.189873417721515</v>
      </c>
      <c r="P87" s="101"/>
      <c r="Q87" s="105">
        <f>SUM(Q88:Q96)</f>
        <v>60</v>
      </c>
      <c r="R87" s="88">
        <f t="shared" si="11"/>
        <v>18.9873417721519</v>
      </c>
      <c r="S87" s="101"/>
    </row>
    <row r="88" spans="1:19" ht="13.4" customHeight="1">
      <c r="A88" s="33" t="s">
        <v>1457</v>
      </c>
      <c r="B88" s="854">
        <f t="shared" si="12"/>
        <v>21</v>
      </c>
      <c r="C88" s="104">
        <f t="shared" si="13"/>
        <v>0.47032474804031354</v>
      </c>
      <c r="E88" s="521">
        <v>4</v>
      </c>
      <c r="F88" s="88">
        <f t="shared" si="7"/>
        <v>19.047619047619047</v>
      </c>
      <c r="G88" s="521"/>
      <c r="H88" s="521">
        <v>1</v>
      </c>
      <c r="I88" s="88">
        <f t="shared" si="8"/>
        <v>4.7619047619047619</v>
      </c>
      <c r="J88" s="521"/>
      <c r="K88" s="852">
        <v>1</v>
      </c>
      <c r="L88" s="88">
        <f t="shared" si="9"/>
        <v>4.7619047619047619</v>
      </c>
      <c r="M88" s="521"/>
      <c r="N88" s="521">
        <v>5</v>
      </c>
      <c r="O88" s="88">
        <f t="shared" si="10"/>
        <v>23.809523809523807</v>
      </c>
      <c r="P88" s="521"/>
      <c r="Q88" s="521">
        <v>10</v>
      </c>
      <c r="R88" s="88">
        <f t="shared" si="11"/>
        <v>47.619047619047613</v>
      </c>
      <c r="S88" s="101"/>
    </row>
    <row r="89" spans="1:19" ht="13.4" customHeight="1">
      <c r="A89" s="81" t="s">
        <v>210</v>
      </c>
      <c r="B89" s="854">
        <f t="shared" si="12"/>
        <v>38</v>
      </c>
      <c r="C89" s="104">
        <f t="shared" si="13"/>
        <v>0.85106382978723405</v>
      </c>
      <c r="E89" s="521">
        <v>5</v>
      </c>
      <c r="F89" s="88">
        <f t="shared" si="7"/>
        <v>13.157894736842104</v>
      </c>
      <c r="G89" s="521"/>
      <c r="H89" s="521">
        <v>0</v>
      </c>
      <c r="I89" s="88">
        <f t="shared" si="8"/>
        <v>0</v>
      </c>
      <c r="J89" s="521"/>
      <c r="K89" s="852">
        <v>8</v>
      </c>
      <c r="L89" s="88">
        <f t="shared" si="9"/>
        <v>21.052631578947366</v>
      </c>
      <c r="M89" s="521"/>
      <c r="N89" s="521">
        <v>21</v>
      </c>
      <c r="O89" s="88">
        <f t="shared" si="10"/>
        <v>55.26315789473685</v>
      </c>
      <c r="P89" s="521"/>
      <c r="Q89" s="521">
        <v>4</v>
      </c>
      <c r="R89" s="88">
        <f t="shared" si="11"/>
        <v>10.526315789473683</v>
      </c>
      <c r="S89" s="101"/>
    </row>
    <row r="90" spans="1:19" ht="13.4" customHeight="1">
      <c r="A90" s="81" t="s">
        <v>212</v>
      </c>
      <c r="B90" s="854">
        <f t="shared" si="12"/>
        <v>47</v>
      </c>
      <c r="C90" s="104">
        <f t="shared" si="13"/>
        <v>1.0526315789473684</v>
      </c>
      <c r="E90" s="521">
        <v>9</v>
      </c>
      <c r="F90" s="88">
        <f t="shared" si="7"/>
        <v>19.148936170212767</v>
      </c>
      <c r="G90" s="521"/>
      <c r="H90" s="521">
        <v>3</v>
      </c>
      <c r="I90" s="88">
        <f t="shared" si="8"/>
        <v>6.3829787234042552</v>
      </c>
      <c r="J90" s="521"/>
      <c r="K90" s="852">
        <v>7</v>
      </c>
      <c r="L90" s="88">
        <f t="shared" si="9"/>
        <v>14.893617021276595</v>
      </c>
      <c r="M90" s="521"/>
      <c r="N90" s="521">
        <v>21</v>
      </c>
      <c r="O90" s="88">
        <f t="shared" si="10"/>
        <v>44.680851063829785</v>
      </c>
      <c r="P90" s="521"/>
      <c r="Q90" s="521">
        <v>7</v>
      </c>
      <c r="R90" s="88">
        <f t="shared" si="11"/>
        <v>14.893617021276595</v>
      </c>
      <c r="S90" s="101"/>
    </row>
    <row r="91" spans="1:19" ht="13.4" customHeight="1">
      <c r="A91" s="81" t="s">
        <v>214</v>
      </c>
      <c r="B91" s="854">
        <f t="shared" si="12"/>
        <v>36</v>
      </c>
      <c r="C91" s="104">
        <f t="shared" si="13"/>
        <v>0.80627099664053758</v>
      </c>
      <c r="E91" s="521">
        <v>6</v>
      </c>
      <c r="F91" s="88">
        <f t="shared" si="7"/>
        <v>16.666666666666664</v>
      </c>
      <c r="G91" s="521"/>
      <c r="H91" s="521">
        <v>3</v>
      </c>
      <c r="I91" s="88">
        <f t="shared" si="8"/>
        <v>8.3333333333333321</v>
      </c>
      <c r="J91" s="521"/>
      <c r="K91" s="852">
        <v>6</v>
      </c>
      <c r="L91" s="88">
        <f t="shared" si="9"/>
        <v>16.666666666666664</v>
      </c>
      <c r="M91" s="521"/>
      <c r="N91" s="521">
        <v>13</v>
      </c>
      <c r="O91" s="88">
        <f t="shared" si="10"/>
        <v>36.111111111111107</v>
      </c>
      <c r="P91" s="521"/>
      <c r="Q91" s="521">
        <v>8</v>
      </c>
      <c r="R91" s="88">
        <f t="shared" si="11"/>
        <v>22.222222222222221</v>
      </c>
      <c r="S91" s="101"/>
    </row>
    <row r="92" spans="1:19" ht="13.4" customHeight="1">
      <c r="A92" s="81" t="s">
        <v>213</v>
      </c>
      <c r="B92" s="854">
        <f t="shared" si="12"/>
        <v>25</v>
      </c>
      <c r="C92" s="104">
        <f t="shared" si="13"/>
        <v>0.55991041433370659</v>
      </c>
      <c r="E92" s="521">
        <v>6</v>
      </c>
      <c r="F92" s="88">
        <f t="shared" si="7"/>
        <v>24</v>
      </c>
      <c r="G92" s="521"/>
      <c r="H92" s="521">
        <v>2</v>
      </c>
      <c r="I92" s="88">
        <f t="shared" si="8"/>
        <v>8</v>
      </c>
      <c r="J92" s="521"/>
      <c r="K92" s="852">
        <v>5</v>
      </c>
      <c r="L92" s="88">
        <f t="shared" si="9"/>
        <v>20</v>
      </c>
      <c r="M92" s="521"/>
      <c r="N92" s="521">
        <v>12</v>
      </c>
      <c r="O92" s="88">
        <f t="shared" si="10"/>
        <v>48</v>
      </c>
      <c r="P92" s="521"/>
      <c r="Q92" s="521">
        <v>0</v>
      </c>
      <c r="R92" s="88">
        <f t="shared" si="11"/>
        <v>0</v>
      </c>
      <c r="S92" s="101"/>
    </row>
    <row r="93" spans="1:19" ht="13.4" customHeight="1">
      <c r="A93" s="81" t="s">
        <v>211</v>
      </c>
      <c r="B93" s="854">
        <f t="shared" si="12"/>
        <v>29</v>
      </c>
      <c r="C93" s="104">
        <f t="shared" si="13"/>
        <v>0.64949608062709963</v>
      </c>
      <c r="E93" s="521">
        <v>7</v>
      </c>
      <c r="F93" s="88">
        <f t="shared" si="7"/>
        <v>24.137931034482758</v>
      </c>
      <c r="G93" s="521"/>
      <c r="H93" s="521">
        <v>2</v>
      </c>
      <c r="I93" s="88">
        <f t="shared" si="8"/>
        <v>6.8965517241379306</v>
      </c>
      <c r="J93" s="521"/>
      <c r="K93" s="852">
        <v>3</v>
      </c>
      <c r="L93" s="88">
        <f t="shared" si="9"/>
        <v>10.344827586206897</v>
      </c>
      <c r="M93" s="521"/>
      <c r="N93" s="521">
        <v>15</v>
      </c>
      <c r="O93" s="88">
        <f t="shared" si="10"/>
        <v>51.724137931034484</v>
      </c>
      <c r="P93" s="521"/>
      <c r="Q93" s="521">
        <v>2</v>
      </c>
      <c r="R93" s="88">
        <f t="shared" si="11"/>
        <v>6.8965517241379306</v>
      </c>
      <c r="S93" s="101"/>
    </row>
    <row r="94" spans="1:19" ht="13.4" customHeight="1">
      <c r="A94" s="81" t="s">
        <v>215</v>
      </c>
      <c r="B94" s="854">
        <f t="shared" si="12"/>
        <v>64</v>
      </c>
      <c r="C94" s="104">
        <f t="shared" si="13"/>
        <v>1.4333706606942891</v>
      </c>
      <c r="E94" s="521">
        <v>1</v>
      </c>
      <c r="F94" s="88">
        <f t="shared" si="7"/>
        <v>1.5625</v>
      </c>
      <c r="G94" s="521"/>
      <c r="H94" s="521">
        <v>4</v>
      </c>
      <c r="I94" s="88">
        <f t="shared" si="8"/>
        <v>6.25</v>
      </c>
      <c r="J94" s="521"/>
      <c r="K94" s="852">
        <v>19</v>
      </c>
      <c r="L94" s="88">
        <f t="shared" si="9"/>
        <v>29.6875</v>
      </c>
      <c r="M94" s="521"/>
      <c r="N94" s="521">
        <v>20</v>
      </c>
      <c r="O94" s="88">
        <f t="shared" si="10"/>
        <v>31.25</v>
      </c>
      <c r="P94" s="521"/>
      <c r="Q94" s="521">
        <v>20</v>
      </c>
      <c r="R94" s="88">
        <f t="shared" si="11"/>
        <v>31.25</v>
      </c>
      <c r="S94" s="101"/>
    </row>
    <row r="95" spans="1:19" ht="12" customHeight="1">
      <c r="A95" s="81" t="s">
        <v>217</v>
      </c>
      <c r="B95" s="854">
        <f t="shared" si="12"/>
        <v>30</v>
      </c>
      <c r="C95" s="104">
        <f t="shared" si="13"/>
        <v>0.67189249720044786</v>
      </c>
      <c r="E95" s="521">
        <v>8</v>
      </c>
      <c r="F95" s="88">
        <f t="shared" si="7"/>
        <v>26.666666666666668</v>
      </c>
      <c r="G95" s="521"/>
      <c r="H95" s="521">
        <v>1</v>
      </c>
      <c r="I95" s="88">
        <f t="shared" si="8"/>
        <v>3.3333333333333335</v>
      </c>
      <c r="J95" s="521"/>
      <c r="K95" s="852">
        <v>2</v>
      </c>
      <c r="L95" s="88">
        <f t="shared" si="9"/>
        <v>6.666666666666667</v>
      </c>
      <c r="M95" s="521"/>
      <c r="N95" s="521">
        <v>12</v>
      </c>
      <c r="O95" s="88">
        <f t="shared" si="10"/>
        <v>40</v>
      </c>
      <c r="P95" s="521"/>
      <c r="Q95" s="521">
        <v>7</v>
      </c>
      <c r="R95" s="88">
        <f t="shared" si="11"/>
        <v>23.333333333333332</v>
      </c>
      <c r="S95" s="101"/>
    </row>
    <row r="96" spans="1:19" ht="13.4" customHeight="1">
      <c r="A96" s="81" t="s">
        <v>403</v>
      </c>
      <c r="B96" s="854">
        <f t="shared" si="12"/>
        <v>26</v>
      </c>
      <c r="C96" s="104">
        <f t="shared" si="13"/>
        <v>0.58230683090705482</v>
      </c>
      <c r="E96" s="521">
        <v>13</v>
      </c>
      <c r="F96" s="88">
        <f t="shared" si="7"/>
        <v>50</v>
      </c>
      <c r="G96" s="521"/>
      <c r="H96" s="521">
        <v>2</v>
      </c>
      <c r="I96" s="88">
        <f t="shared" si="8"/>
        <v>7.6923076923076925</v>
      </c>
      <c r="J96" s="521"/>
      <c r="K96" s="852">
        <v>1</v>
      </c>
      <c r="L96" s="88">
        <f t="shared" si="9"/>
        <v>3.8461538461538463</v>
      </c>
      <c r="M96" s="521"/>
      <c r="N96" s="521">
        <v>8</v>
      </c>
      <c r="O96" s="88">
        <f t="shared" si="10"/>
        <v>30.76923076923077</v>
      </c>
      <c r="P96" s="521"/>
      <c r="Q96" s="521">
        <v>2</v>
      </c>
      <c r="R96" s="88">
        <f t="shared" si="11"/>
        <v>7.6923076923076925</v>
      </c>
      <c r="S96" s="101"/>
    </row>
    <row r="97" spans="1:19" ht="10" customHeight="1">
      <c r="B97" s="854" t="str">
        <f t="shared" si="12"/>
        <v/>
      </c>
      <c r="C97" s="104" t="str">
        <f t="shared" si="13"/>
        <v/>
      </c>
      <c r="E97" s="521"/>
      <c r="F97" s="88" t="str">
        <f t="shared" si="7"/>
        <v/>
      </c>
      <c r="G97" s="521"/>
      <c r="H97" s="521"/>
      <c r="I97" s="88" t="str">
        <f t="shared" si="8"/>
        <v/>
      </c>
      <c r="J97" s="521"/>
      <c r="K97" s="521"/>
      <c r="L97" s="88" t="str">
        <f t="shared" si="9"/>
        <v/>
      </c>
      <c r="M97" s="521"/>
      <c r="N97" s="521"/>
      <c r="O97" s="88" t="str">
        <f t="shared" si="10"/>
        <v/>
      </c>
      <c r="P97" s="521"/>
      <c r="Q97" s="521"/>
      <c r="R97" s="88" t="str">
        <f t="shared" si="11"/>
        <v/>
      </c>
      <c r="S97" s="101"/>
    </row>
    <row r="98" spans="1:19" ht="12" customHeight="1">
      <c r="A98" s="81" t="s">
        <v>218</v>
      </c>
      <c r="B98" s="854">
        <f t="shared" si="12"/>
        <v>88</v>
      </c>
      <c r="C98" s="104">
        <f t="shared" si="13"/>
        <v>1.9708846584546473</v>
      </c>
      <c r="E98" s="521">
        <v>26</v>
      </c>
      <c r="F98" s="88">
        <f t="shared" si="7"/>
        <v>29.545454545454547</v>
      </c>
      <c r="G98" s="521"/>
      <c r="H98" s="521">
        <v>6</v>
      </c>
      <c r="I98" s="88">
        <f t="shared" si="8"/>
        <v>6.8181818181818175</v>
      </c>
      <c r="J98" s="521"/>
      <c r="K98" s="852">
        <v>31</v>
      </c>
      <c r="L98" s="88">
        <f t="shared" si="9"/>
        <v>35.227272727272727</v>
      </c>
      <c r="M98" s="521"/>
      <c r="N98" s="521">
        <v>24</v>
      </c>
      <c r="O98" s="88">
        <f t="shared" si="10"/>
        <v>27.27272727272727</v>
      </c>
      <c r="P98" s="521"/>
      <c r="Q98" s="521">
        <v>1</v>
      </c>
      <c r="R98" s="88">
        <f t="shared" si="11"/>
        <v>1.1363636363636365</v>
      </c>
      <c r="S98" s="101"/>
    </row>
    <row r="99" spans="1:19" ht="12" customHeight="1">
      <c r="A99" s="81" t="s">
        <v>480</v>
      </c>
      <c r="B99" s="854">
        <f t="shared" si="12"/>
        <v>109</v>
      </c>
      <c r="C99" s="104">
        <f t="shared" si="13"/>
        <v>2.4412094064949605</v>
      </c>
      <c r="E99" s="521">
        <v>17</v>
      </c>
      <c r="F99" s="88">
        <f t="shared" si="7"/>
        <v>15.596330275229359</v>
      </c>
      <c r="G99" s="521"/>
      <c r="H99" s="521">
        <v>3</v>
      </c>
      <c r="I99" s="88">
        <f t="shared" si="8"/>
        <v>2.7522935779816518</v>
      </c>
      <c r="J99" s="521"/>
      <c r="K99" s="852">
        <v>17</v>
      </c>
      <c r="L99" s="88">
        <f t="shared" si="9"/>
        <v>15.596330275229359</v>
      </c>
      <c r="M99" s="521"/>
      <c r="N99" s="521">
        <v>33</v>
      </c>
      <c r="O99" s="88">
        <f t="shared" si="10"/>
        <v>30.275229357798167</v>
      </c>
      <c r="P99" s="521"/>
      <c r="Q99" s="521">
        <v>39</v>
      </c>
      <c r="R99" s="88">
        <f t="shared" si="11"/>
        <v>35.779816513761467</v>
      </c>
      <c r="S99" s="101"/>
    </row>
    <row r="100" spans="1:19" ht="12" hidden="1" customHeight="1">
      <c r="A100" s="81" t="s">
        <v>506</v>
      </c>
      <c r="B100" s="854">
        <f t="shared" si="12"/>
        <v>0</v>
      </c>
      <c r="E100" s="81"/>
      <c r="F100" s="88" t="e">
        <f t="shared" si="7"/>
        <v>#DIV/0!</v>
      </c>
      <c r="H100" s="81"/>
      <c r="I100" s="88" t="e">
        <f t="shared" si="8"/>
        <v>#DIV/0!</v>
      </c>
      <c r="J100" s="81"/>
      <c r="K100" s="81"/>
      <c r="L100" s="88" t="e">
        <f t="shared" si="9"/>
        <v>#DIV/0!</v>
      </c>
      <c r="N100" s="81"/>
      <c r="O100" s="88" t="e">
        <f t="shared" si="10"/>
        <v>#DIV/0!</v>
      </c>
      <c r="R100" s="88" t="e">
        <f t="shared" si="11"/>
        <v>#DIV/0!</v>
      </c>
      <c r="S100" s="101"/>
    </row>
    <row r="101" spans="1:19" ht="10.5" hidden="1" customHeight="1">
      <c r="B101" s="854" t="str">
        <f t="shared" si="12"/>
        <v/>
      </c>
      <c r="F101" s="88" t="str">
        <f t="shared" si="7"/>
        <v/>
      </c>
      <c r="I101" s="88" t="str">
        <f t="shared" si="8"/>
        <v/>
      </c>
      <c r="L101" s="88" t="str">
        <f t="shared" si="9"/>
        <v/>
      </c>
      <c r="M101" s="94"/>
      <c r="O101" s="88" t="str">
        <f t="shared" si="10"/>
        <v/>
      </c>
      <c r="P101" s="101"/>
      <c r="Q101" s="105"/>
      <c r="R101" s="88" t="str">
        <f t="shared" si="11"/>
        <v/>
      </c>
      <c r="S101" s="101"/>
    </row>
    <row r="102" spans="1:19" ht="12" hidden="1" customHeight="1">
      <c r="A102" s="81" t="s">
        <v>157</v>
      </c>
      <c r="B102" s="854">
        <f t="shared" si="12"/>
        <v>0</v>
      </c>
      <c r="C102" s="104">
        <f>IF(A102&lt;&gt;0,B102/$B$11*100,"")</f>
        <v>0</v>
      </c>
      <c r="F102" s="88" t="e">
        <f t="shared" si="7"/>
        <v>#DIV/0!</v>
      </c>
      <c r="I102" s="88" t="e">
        <f t="shared" si="8"/>
        <v>#DIV/0!</v>
      </c>
      <c r="L102" s="88" t="e">
        <f t="shared" si="9"/>
        <v>#DIV/0!</v>
      </c>
      <c r="M102" s="94"/>
      <c r="O102" s="88" t="e">
        <f t="shared" si="10"/>
        <v>#DIV/0!</v>
      </c>
      <c r="P102" s="101"/>
      <c r="Q102" s="105"/>
      <c r="R102" s="88" t="e">
        <f t="shared" si="11"/>
        <v>#DIV/0!</v>
      </c>
      <c r="S102" s="101"/>
    </row>
    <row r="103" spans="1:19" ht="10" customHeight="1">
      <c r="B103" s="854" t="str">
        <f t="shared" si="12"/>
        <v/>
      </c>
      <c r="C103" s="104" t="str">
        <f t="shared" ref="C103:C109" si="14">IF(A103&lt;&gt;0,B103/$B$11*100,"")</f>
        <v/>
      </c>
      <c r="F103" s="88" t="str">
        <f t="shared" si="7"/>
        <v/>
      </c>
      <c r="I103" s="88" t="str">
        <f t="shared" si="8"/>
        <v/>
      </c>
      <c r="L103" s="88" t="str">
        <f t="shared" si="9"/>
        <v/>
      </c>
      <c r="M103" s="94"/>
      <c r="O103" s="88" t="str">
        <f t="shared" si="10"/>
        <v/>
      </c>
      <c r="P103" s="101"/>
      <c r="Q103" s="105"/>
      <c r="R103" s="88" t="str">
        <f t="shared" si="11"/>
        <v/>
      </c>
      <c r="S103" s="101"/>
    </row>
    <row r="104" spans="1:19" ht="12.75" customHeight="1">
      <c r="A104" s="47" t="s">
        <v>84</v>
      </c>
      <c r="B104" s="854">
        <f t="shared" si="12"/>
        <v>633</v>
      </c>
      <c r="C104" s="104">
        <f t="shared" si="14"/>
        <v>14.17693169092945</v>
      </c>
      <c r="E104" s="115">
        <f>SUM(E105+E106+E107+E109)</f>
        <v>44</v>
      </c>
      <c r="F104" s="88">
        <f t="shared" si="7"/>
        <v>6.9510268562401265</v>
      </c>
      <c r="G104" s="90"/>
      <c r="H104" s="115">
        <f>SUM(H105+H106+H107+H109)</f>
        <v>17</v>
      </c>
      <c r="I104" s="88">
        <f t="shared" si="8"/>
        <v>2.6856240126382307</v>
      </c>
      <c r="J104" s="104"/>
      <c r="K104" s="115">
        <f>SUM(K105+K106+K107+K109)</f>
        <v>89</v>
      </c>
      <c r="L104" s="88">
        <f t="shared" si="9"/>
        <v>14.06003159557662</v>
      </c>
      <c r="M104" s="96"/>
      <c r="N104" s="115">
        <f>SUM(N105+N106+N107+N109)</f>
        <v>328</v>
      </c>
      <c r="O104" s="88">
        <f t="shared" si="10"/>
        <v>51.816745655608209</v>
      </c>
      <c r="P104" s="101"/>
      <c r="Q104" s="105">
        <f>SUM(Q105+Q106+Q107+Q109)</f>
        <v>155</v>
      </c>
      <c r="R104" s="88">
        <f t="shared" si="11"/>
        <v>24.486571879936808</v>
      </c>
      <c r="S104" s="101"/>
    </row>
    <row r="105" spans="1:19" ht="12" customHeight="1">
      <c r="A105" s="81" t="s">
        <v>507</v>
      </c>
      <c r="B105" s="854">
        <f t="shared" si="12"/>
        <v>126</v>
      </c>
      <c r="C105" s="104">
        <f t="shared" si="14"/>
        <v>2.8219484882418815</v>
      </c>
      <c r="E105" s="521">
        <v>6</v>
      </c>
      <c r="F105" s="88">
        <f t="shared" si="7"/>
        <v>4.7619047619047619</v>
      </c>
      <c r="G105" s="521"/>
      <c r="H105" s="521">
        <v>6</v>
      </c>
      <c r="I105" s="88">
        <f t="shared" si="8"/>
        <v>4.7619047619047619</v>
      </c>
      <c r="J105" s="521"/>
      <c r="K105" s="852">
        <v>36</v>
      </c>
      <c r="L105" s="88">
        <f t="shared" si="9"/>
        <v>28.571428571428569</v>
      </c>
      <c r="M105" s="521"/>
      <c r="N105" s="521">
        <v>73</v>
      </c>
      <c r="O105" s="88">
        <f t="shared" si="10"/>
        <v>57.936507936507944</v>
      </c>
      <c r="P105" s="521"/>
      <c r="Q105" s="521">
        <v>5</v>
      </c>
      <c r="R105" s="88">
        <f t="shared" si="11"/>
        <v>3.9682539682539679</v>
      </c>
      <c r="S105" s="101"/>
    </row>
    <row r="106" spans="1:19" ht="12" customHeight="1">
      <c r="A106" s="81" t="s">
        <v>508</v>
      </c>
      <c r="B106" s="854">
        <f t="shared" si="12"/>
        <v>200</v>
      </c>
      <c r="C106" s="104">
        <f t="shared" si="14"/>
        <v>4.4792833146696527</v>
      </c>
      <c r="E106" s="521">
        <v>28</v>
      </c>
      <c r="F106" s="88">
        <f t="shared" si="7"/>
        <v>14.000000000000002</v>
      </c>
      <c r="G106" s="521"/>
      <c r="H106" s="521">
        <v>9</v>
      </c>
      <c r="I106" s="88">
        <f t="shared" si="8"/>
        <v>4.5</v>
      </c>
      <c r="J106" s="521"/>
      <c r="K106" s="852">
        <v>37</v>
      </c>
      <c r="L106" s="88">
        <f t="shared" si="9"/>
        <v>18.5</v>
      </c>
      <c r="M106" s="521"/>
      <c r="N106" s="521">
        <v>104</v>
      </c>
      <c r="O106" s="88">
        <f t="shared" si="10"/>
        <v>52</v>
      </c>
      <c r="P106" s="521"/>
      <c r="Q106" s="521">
        <v>22</v>
      </c>
      <c r="R106" s="88">
        <f t="shared" si="11"/>
        <v>11</v>
      </c>
      <c r="S106" s="101"/>
    </row>
    <row r="107" spans="1:19" ht="12" customHeight="1">
      <c r="A107" s="81" t="s">
        <v>472</v>
      </c>
      <c r="B107" s="854">
        <f t="shared" si="12"/>
        <v>18</v>
      </c>
      <c r="C107" s="104">
        <f t="shared" si="14"/>
        <v>0.40313549832026879</v>
      </c>
      <c r="E107" s="521">
        <v>8</v>
      </c>
      <c r="F107" s="88">
        <f t="shared" si="7"/>
        <v>44.444444444444443</v>
      </c>
      <c r="G107" s="521"/>
      <c r="H107" s="521">
        <v>0</v>
      </c>
      <c r="I107" s="88">
        <f t="shared" si="8"/>
        <v>0</v>
      </c>
      <c r="J107" s="521"/>
      <c r="K107" s="852">
        <v>3</v>
      </c>
      <c r="L107" s="88">
        <f t="shared" si="9"/>
        <v>16.666666666666664</v>
      </c>
      <c r="M107" s="521"/>
      <c r="N107" s="521">
        <v>5</v>
      </c>
      <c r="O107" s="88">
        <f t="shared" si="10"/>
        <v>27.777777777777779</v>
      </c>
      <c r="P107" s="521"/>
      <c r="Q107" s="521">
        <v>2</v>
      </c>
      <c r="R107" s="88">
        <f t="shared" si="11"/>
        <v>11.111111111111111</v>
      </c>
      <c r="S107" s="101"/>
    </row>
    <row r="108" spans="1:19" ht="12" customHeight="1">
      <c r="B108" s="854" t="str">
        <f t="shared" si="12"/>
        <v/>
      </c>
      <c r="C108" s="104" t="str">
        <f t="shared" si="14"/>
        <v/>
      </c>
      <c r="E108" s="521"/>
      <c r="F108" s="88" t="str">
        <f t="shared" si="7"/>
        <v/>
      </c>
      <c r="G108" s="521"/>
      <c r="H108" s="521"/>
      <c r="I108" s="88" t="str">
        <f t="shared" si="8"/>
        <v/>
      </c>
      <c r="J108" s="521"/>
      <c r="K108" s="521"/>
      <c r="L108" s="88" t="str">
        <f t="shared" si="9"/>
        <v/>
      </c>
      <c r="M108" s="521"/>
      <c r="N108" s="521"/>
      <c r="O108" s="88" t="str">
        <f t="shared" si="10"/>
        <v/>
      </c>
      <c r="P108" s="521"/>
      <c r="Q108" s="521"/>
      <c r="R108" s="88" t="str">
        <f t="shared" si="11"/>
        <v/>
      </c>
      <c r="S108" s="101"/>
    </row>
    <row r="109" spans="1:19" ht="12" customHeight="1">
      <c r="A109" s="81" t="s">
        <v>488</v>
      </c>
      <c r="B109" s="854">
        <f t="shared" si="12"/>
        <v>289</v>
      </c>
      <c r="C109" s="104">
        <f t="shared" si="14"/>
        <v>6.4725643896976477</v>
      </c>
      <c r="E109" s="521">
        <v>2</v>
      </c>
      <c r="F109" s="88">
        <f t="shared" si="7"/>
        <v>0.69204152249134954</v>
      </c>
      <c r="G109" s="521"/>
      <c r="H109" s="521">
        <v>2</v>
      </c>
      <c r="I109" s="88">
        <f t="shared" si="8"/>
        <v>0.69204152249134954</v>
      </c>
      <c r="J109" s="521"/>
      <c r="K109" s="852">
        <v>13</v>
      </c>
      <c r="L109" s="88">
        <f t="shared" si="9"/>
        <v>4.4982698961937722</v>
      </c>
      <c r="M109" s="521"/>
      <c r="N109" s="521">
        <v>146</v>
      </c>
      <c r="O109" s="88">
        <f t="shared" si="10"/>
        <v>50.51903114186851</v>
      </c>
      <c r="P109" s="521"/>
      <c r="Q109" s="521">
        <v>126</v>
      </c>
      <c r="R109" s="88">
        <f t="shared" si="11"/>
        <v>43.598615916955019</v>
      </c>
      <c r="S109" s="101"/>
    </row>
    <row r="110" spans="1:19" ht="10" customHeight="1">
      <c r="B110" s="854" t="str">
        <f t="shared" si="12"/>
        <v/>
      </c>
      <c r="E110" s="115"/>
      <c r="F110" s="88" t="str">
        <f t="shared" si="7"/>
        <v/>
      </c>
      <c r="G110" s="90"/>
      <c r="H110" s="115"/>
      <c r="I110" s="88" t="str">
        <f t="shared" si="8"/>
        <v/>
      </c>
      <c r="J110" s="104"/>
      <c r="K110" s="115"/>
      <c r="L110" s="88" t="str">
        <f t="shared" si="9"/>
        <v/>
      </c>
      <c r="M110" s="96"/>
      <c r="N110" s="115"/>
      <c r="O110" s="88" t="str">
        <f t="shared" si="10"/>
        <v/>
      </c>
      <c r="P110" s="101"/>
      <c r="Q110" s="105"/>
      <c r="R110" s="88" t="str">
        <f t="shared" si="11"/>
        <v/>
      </c>
      <c r="S110" s="101"/>
    </row>
    <row r="111" spans="1:19" ht="12" customHeight="1">
      <c r="A111" s="47" t="s">
        <v>410</v>
      </c>
      <c r="B111" s="854">
        <f t="shared" si="12"/>
        <v>1081</v>
      </c>
      <c r="C111" s="104">
        <f t="shared" ref="C111:C117" si="15">IF(A111&lt;&gt;0,B111/$B$11*100,"")</f>
        <v>24.210526315789473</v>
      </c>
      <c r="E111" s="105">
        <f>SUM(E112:E117)</f>
        <v>201</v>
      </c>
      <c r="F111" s="88">
        <f t="shared" si="7"/>
        <v>18.593894542090659</v>
      </c>
      <c r="H111" s="105">
        <f>SUM(H112:H117)</f>
        <v>76</v>
      </c>
      <c r="I111" s="88">
        <f t="shared" si="8"/>
        <v>7.0305272895467157</v>
      </c>
      <c r="K111" s="105">
        <f>SUM(K112:K117)</f>
        <v>203</v>
      </c>
      <c r="L111" s="88">
        <f t="shared" si="9"/>
        <v>18.778908418131358</v>
      </c>
      <c r="M111" s="94"/>
      <c r="N111" s="105">
        <f>SUM(N112:N117)</f>
        <v>365</v>
      </c>
      <c r="O111" s="88">
        <f t="shared" si="10"/>
        <v>33.765032377428305</v>
      </c>
      <c r="P111" s="101"/>
      <c r="Q111" s="105">
        <f>SUM(Q112:Q117)</f>
        <v>236</v>
      </c>
      <c r="R111" s="88">
        <f t="shared" si="11"/>
        <v>21.831637372802959</v>
      </c>
      <c r="S111" s="101"/>
    </row>
    <row r="112" spans="1:19" ht="12" customHeight="1">
      <c r="A112" s="81" t="s">
        <v>411</v>
      </c>
      <c r="B112" s="854">
        <f t="shared" si="12"/>
        <v>272</v>
      </c>
      <c r="C112" s="104">
        <f t="shared" si="15"/>
        <v>6.0918253079507281</v>
      </c>
      <c r="E112" s="521">
        <v>71</v>
      </c>
      <c r="F112" s="88">
        <f t="shared" si="7"/>
        <v>26.102941176470591</v>
      </c>
      <c r="G112" s="521"/>
      <c r="H112" s="521">
        <v>28</v>
      </c>
      <c r="I112" s="88">
        <f t="shared" si="8"/>
        <v>10.294117647058822</v>
      </c>
      <c r="J112" s="521"/>
      <c r="K112" s="852">
        <v>38</v>
      </c>
      <c r="L112" s="88">
        <f t="shared" si="9"/>
        <v>13.970588235294118</v>
      </c>
      <c r="M112" s="521"/>
      <c r="N112" s="521">
        <v>90</v>
      </c>
      <c r="O112" s="88">
        <f t="shared" si="10"/>
        <v>33.088235294117645</v>
      </c>
      <c r="P112" s="521"/>
      <c r="Q112" s="521">
        <v>45</v>
      </c>
      <c r="R112" s="88">
        <f t="shared" si="11"/>
        <v>16.544117647058822</v>
      </c>
      <c r="S112" s="101"/>
    </row>
    <row r="113" spans="1:19" ht="12" customHeight="1">
      <c r="A113" s="81" t="s">
        <v>412</v>
      </c>
      <c r="B113" s="854">
        <f t="shared" si="12"/>
        <v>262</v>
      </c>
      <c r="C113" s="104">
        <f t="shared" si="15"/>
        <v>5.8678611422172455</v>
      </c>
      <c r="E113" s="521">
        <v>30</v>
      </c>
      <c r="F113" s="88">
        <f t="shared" si="7"/>
        <v>11.450381679389313</v>
      </c>
      <c r="G113" s="521"/>
      <c r="H113" s="521">
        <v>21</v>
      </c>
      <c r="I113" s="88">
        <f t="shared" si="8"/>
        <v>8.015267175572518</v>
      </c>
      <c r="J113" s="521"/>
      <c r="K113" s="852">
        <v>51</v>
      </c>
      <c r="L113" s="88">
        <f t="shared" si="9"/>
        <v>19.465648854961831</v>
      </c>
      <c r="M113" s="521"/>
      <c r="N113" s="521">
        <v>94</v>
      </c>
      <c r="O113" s="88">
        <f t="shared" si="10"/>
        <v>35.877862595419849</v>
      </c>
      <c r="P113" s="521"/>
      <c r="Q113" s="521">
        <v>66</v>
      </c>
      <c r="R113" s="88">
        <f t="shared" si="11"/>
        <v>25.190839694656486</v>
      </c>
      <c r="S113" s="101"/>
    </row>
    <row r="114" spans="1:19" ht="12" customHeight="1">
      <c r="A114" s="81" t="s">
        <v>413</v>
      </c>
      <c r="B114" s="854">
        <f t="shared" si="12"/>
        <v>234</v>
      </c>
      <c r="C114" s="104">
        <f t="shared" si="15"/>
        <v>5.2407614781634937</v>
      </c>
      <c r="E114" s="521">
        <v>42</v>
      </c>
      <c r="F114" s="88">
        <f t="shared" si="7"/>
        <v>17.948717948717949</v>
      </c>
      <c r="G114" s="521"/>
      <c r="H114" s="521">
        <v>4</v>
      </c>
      <c r="I114" s="88">
        <f t="shared" si="8"/>
        <v>1.7094017094017095</v>
      </c>
      <c r="J114" s="521"/>
      <c r="K114" s="852">
        <v>45</v>
      </c>
      <c r="L114" s="88">
        <f t="shared" si="9"/>
        <v>19.230769230769234</v>
      </c>
      <c r="M114" s="521"/>
      <c r="N114" s="521">
        <v>81</v>
      </c>
      <c r="O114" s="88">
        <f t="shared" si="10"/>
        <v>34.615384615384613</v>
      </c>
      <c r="P114" s="521"/>
      <c r="Q114" s="521">
        <v>62</v>
      </c>
      <c r="R114" s="88">
        <f t="shared" si="11"/>
        <v>26.495726495726498</v>
      </c>
      <c r="S114" s="101"/>
    </row>
    <row r="115" spans="1:19" ht="12" customHeight="1">
      <c r="A115" s="33" t="s">
        <v>760</v>
      </c>
      <c r="B115" s="854">
        <f t="shared" si="12"/>
        <v>147</v>
      </c>
      <c r="C115" s="104">
        <f t="shared" si="15"/>
        <v>3.2922732362821949</v>
      </c>
      <c r="E115" s="521">
        <v>22</v>
      </c>
      <c r="F115" s="88">
        <f t="shared" si="7"/>
        <v>14.965986394557824</v>
      </c>
      <c r="G115" s="521"/>
      <c r="H115" s="521">
        <v>13</v>
      </c>
      <c r="I115" s="88">
        <f t="shared" si="8"/>
        <v>8.8435374149659864</v>
      </c>
      <c r="J115" s="521"/>
      <c r="K115" s="852">
        <v>31</v>
      </c>
      <c r="L115" s="88">
        <f t="shared" si="9"/>
        <v>21.088435374149661</v>
      </c>
      <c r="M115" s="521"/>
      <c r="N115" s="521">
        <v>39</v>
      </c>
      <c r="O115" s="88">
        <f t="shared" si="10"/>
        <v>26.530612244897959</v>
      </c>
      <c r="P115" s="521"/>
      <c r="Q115" s="521">
        <v>42</v>
      </c>
      <c r="R115" s="88">
        <f t="shared" si="11"/>
        <v>28.571428571428569</v>
      </c>
      <c r="S115" s="101"/>
    </row>
    <row r="116" spans="1:19" ht="12" customHeight="1">
      <c r="A116" s="33" t="s">
        <v>568</v>
      </c>
      <c r="B116" s="854">
        <f>IF($A116&lt;&gt;"",E116+H116+K116+N116+Q116,"")</f>
        <v>107</v>
      </c>
      <c r="C116" s="104">
        <f>IF(A116&lt;&gt;0,B116/$B$11*100,"")</f>
        <v>2.3964165733482643</v>
      </c>
      <c r="E116" s="521">
        <v>22</v>
      </c>
      <c r="F116" s="88">
        <f>IF($A116&lt;&gt;0,E116/$B116*100,"")</f>
        <v>20.5607476635514</v>
      </c>
      <c r="G116" s="521"/>
      <c r="H116" s="521">
        <v>7</v>
      </c>
      <c r="I116" s="88">
        <f>IF($A116&lt;&gt;0,H116/$B116*100,"")</f>
        <v>6.5420560747663545</v>
      </c>
      <c r="J116" s="521"/>
      <c r="K116" s="852">
        <v>28</v>
      </c>
      <c r="L116" s="88">
        <f>IF($A116&lt;&gt;0,K116/$B116*100,"")</f>
        <v>26.168224299065418</v>
      </c>
      <c r="M116" s="521"/>
      <c r="N116" s="521">
        <v>39</v>
      </c>
      <c r="O116" s="88">
        <f>IF($A116&lt;&gt;0,N116/$B116*100,"")</f>
        <v>36.44859813084112</v>
      </c>
      <c r="P116" s="521"/>
      <c r="Q116" s="521">
        <v>11</v>
      </c>
      <c r="R116" s="88">
        <f>IF($A116&lt;&gt;0,Q116/$B116*100,"")</f>
        <v>10.2803738317757</v>
      </c>
      <c r="S116" s="101"/>
    </row>
    <row r="117" spans="1:19" ht="12" customHeight="1">
      <c r="A117" s="33" t="s">
        <v>1535</v>
      </c>
      <c r="B117" s="854">
        <f t="shared" si="12"/>
        <v>59</v>
      </c>
      <c r="C117" s="104">
        <f t="shared" si="15"/>
        <v>1.3213885778275476</v>
      </c>
      <c r="E117" s="521">
        <v>14</v>
      </c>
      <c r="F117" s="88">
        <f>IF($A117&lt;&gt;0,E117/$B117*100,"")</f>
        <v>23.728813559322035</v>
      </c>
      <c r="G117" s="521"/>
      <c r="H117" s="521">
        <v>3</v>
      </c>
      <c r="I117" s="88">
        <f>IF($A117&lt;&gt;0,H117/$B117*100,"")</f>
        <v>5.0847457627118651</v>
      </c>
      <c r="J117" s="521"/>
      <c r="K117" s="852">
        <v>10</v>
      </c>
      <c r="L117" s="88">
        <f>IF($A117&lt;&gt;0,K117/$B117*100,"")</f>
        <v>16.949152542372879</v>
      </c>
      <c r="M117" s="521"/>
      <c r="N117" s="521">
        <v>22</v>
      </c>
      <c r="O117" s="88">
        <f>IF($A117&lt;&gt;0,N117/$B117*100,"")</f>
        <v>37.288135593220339</v>
      </c>
      <c r="P117" s="521"/>
      <c r="Q117" s="521">
        <v>10</v>
      </c>
      <c r="R117" s="88">
        <f>IF($A117&lt;&gt;0,Q117/$B117*100,"")</f>
        <v>16.949152542372879</v>
      </c>
      <c r="S117" s="101"/>
    </row>
    <row r="118" spans="1:19" ht="10" customHeight="1" thickBot="1">
      <c r="B118" s="81"/>
      <c r="E118" s="81"/>
      <c r="F118" s="81"/>
      <c r="H118" s="81"/>
      <c r="I118" s="81"/>
      <c r="J118" s="81"/>
      <c r="K118" s="81"/>
      <c r="L118" s="81"/>
      <c r="N118" s="81"/>
      <c r="R118" s="88"/>
      <c r="S118" s="88"/>
    </row>
    <row r="119" spans="1:19" ht="10" customHeight="1">
      <c r="A119" s="83"/>
      <c r="B119" s="83"/>
      <c r="C119" s="106"/>
      <c r="D119" s="83"/>
      <c r="E119" s="107"/>
      <c r="F119" s="84"/>
      <c r="G119" s="83"/>
      <c r="H119" s="107"/>
      <c r="I119" s="84"/>
      <c r="J119" s="84"/>
      <c r="K119" s="107"/>
      <c r="L119" s="84"/>
      <c r="M119" s="83"/>
      <c r="N119" s="107"/>
      <c r="O119" s="84"/>
      <c r="P119" s="84"/>
      <c r="Q119" s="107"/>
      <c r="R119" s="84"/>
      <c r="S119" s="84"/>
    </row>
    <row r="120" spans="1:19">
      <c r="A120" s="96" t="s">
        <v>1446</v>
      </c>
      <c r="C120" s="108"/>
      <c r="D120" s="94"/>
      <c r="E120" s="114"/>
      <c r="F120" s="101"/>
      <c r="G120" s="94"/>
      <c r="H120" s="114"/>
      <c r="I120" s="101"/>
      <c r="J120" s="101"/>
      <c r="K120" s="114"/>
      <c r="L120" s="101"/>
      <c r="M120" s="94"/>
      <c r="N120" s="114"/>
      <c r="O120" s="101"/>
      <c r="P120" s="101"/>
      <c r="Q120" s="114"/>
      <c r="R120" s="101"/>
      <c r="S120" s="101"/>
    </row>
    <row r="121" spans="1:19" ht="15.65" customHeight="1">
      <c r="A121" s="96" t="s">
        <v>502</v>
      </c>
      <c r="C121" s="108"/>
      <c r="D121" s="94"/>
      <c r="E121" s="114"/>
      <c r="F121" s="101"/>
      <c r="G121" s="94"/>
      <c r="H121" s="114"/>
      <c r="I121" s="101"/>
      <c r="J121" s="101"/>
      <c r="K121" s="114"/>
      <c r="L121" s="101"/>
      <c r="M121" s="94"/>
      <c r="N121" s="114"/>
      <c r="O121" s="101"/>
      <c r="P121" s="101"/>
      <c r="Q121" s="114"/>
      <c r="R121" s="101"/>
      <c r="S121" s="101"/>
    </row>
    <row r="122" spans="1:19" ht="11.25" customHeight="1">
      <c r="A122" s="94"/>
      <c r="C122" s="108"/>
      <c r="D122" s="94"/>
      <c r="E122" s="114"/>
      <c r="F122" s="101"/>
      <c r="G122" s="94"/>
      <c r="H122" s="114"/>
      <c r="I122" s="101"/>
      <c r="J122" s="101"/>
      <c r="K122" s="114"/>
      <c r="L122" s="101"/>
      <c r="M122" s="94"/>
      <c r="N122" s="114"/>
      <c r="O122" s="101"/>
      <c r="P122" s="101"/>
      <c r="Q122" s="114"/>
      <c r="R122" s="101"/>
      <c r="S122" s="101"/>
    </row>
    <row r="123" spans="1:19" ht="14.5">
      <c r="A123" s="51" t="s">
        <v>1879</v>
      </c>
      <c r="C123" s="108"/>
      <c r="D123" s="94"/>
      <c r="E123" s="114"/>
      <c r="F123" s="101"/>
      <c r="G123" s="94"/>
      <c r="H123" s="114"/>
      <c r="I123" s="101"/>
      <c r="J123" s="101"/>
      <c r="K123" s="114"/>
      <c r="L123" s="101"/>
      <c r="M123" s="94"/>
      <c r="N123" s="114"/>
      <c r="O123" s="101"/>
      <c r="P123" s="101"/>
      <c r="Q123" s="114"/>
      <c r="R123" s="101"/>
      <c r="S123" s="101"/>
    </row>
    <row r="124" spans="1:19" ht="11.25" customHeight="1">
      <c r="A124" s="94"/>
      <c r="C124" s="108"/>
      <c r="D124" s="94"/>
      <c r="E124" s="114"/>
      <c r="F124" s="101"/>
      <c r="G124" s="94"/>
      <c r="H124" s="114"/>
      <c r="I124" s="101"/>
      <c r="J124" s="101"/>
      <c r="K124" s="114"/>
      <c r="L124" s="101"/>
      <c r="M124" s="94"/>
      <c r="N124" s="114"/>
      <c r="O124" s="101"/>
      <c r="P124" s="101"/>
      <c r="Q124" s="114"/>
      <c r="R124" s="101"/>
      <c r="S124" s="101"/>
    </row>
    <row r="125" spans="1:19">
      <c r="A125" s="81" t="s">
        <v>476</v>
      </c>
      <c r="Q125" s="105"/>
    </row>
    <row r="126" spans="1:19">
      <c r="A126" s="81" t="s">
        <v>456</v>
      </c>
      <c r="Q126" s="105"/>
    </row>
  </sheetData>
  <mergeCells count="4">
    <mergeCell ref="H7:I7"/>
    <mergeCell ref="K7:L7"/>
    <mergeCell ref="N7:O7"/>
    <mergeCell ref="Q7:R7"/>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B3:J36"/>
  <sheetViews>
    <sheetView workbookViewId="0">
      <selection activeCell="K1" sqref="K1"/>
    </sheetView>
  </sheetViews>
  <sheetFormatPr baseColWidth="10" defaultRowHeight="14.5"/>
  <cols>
    <col min="1" max="1" width="7.1796875" customWidth="1"/>
    <col min="257" max="257" width="7.1796875" customWidth="1"/>
    <col min="513" max="513" width="7.1796875" customWidth="1"/>
    <col min="769" max="769" width="7.1796875" customWidth="1"/>
    <col min="1025" max="1025" width="7.1796875" customWidth="1"/>
    <col min="1281" max="1281" width="7.1796875" customWidth="1"/>
    <col min="1537" max="1537" width="7.1796875" customWidth="1"/>
    <col min="1793" max="1793" width="7.1796875" customWidth="1"/>
    <col min="2049" max="2049" width="7.1796875" customWidth="1"/>
    <col min="2305" max="2305" width="7.1796875" customWidth="1"/>
    <col min="2561" max="2561" width="7.1796875" customWidth="1"/>
    <col min="2817" max="2817" width="7.1796875" customWidth="1"/>
    <col min="3073" max="3073" width="7.1796875" customWidth="1"/>
    <col min="3329" max="3329" width="7.1796875" customWidth="1"/>
    <col min="3585" max="3585" width="7.1796875" customWidth="1"/>
    <col min="3841" max="3841" width="7.1796875" customWidth="1"/>
    <col min="4097" max="4097" width="7.1796875" customWidth="1"/>
    <col min="4353" max="4353" width="7.1796875" customWidth="1"/>
    <col min="4609" max="4609" width="7.1796875" customWidth="1"/>
    <col min="4865" max="4865" width="7.1796875" customWidth="1"/>
    <col min="5121" max="5121" width="7.1796875" customWidth="1"/>
    <col min="5377" max="5377" width="7.1796875" customWidth="1"/>
    <col min="5633" max="5633" width="7.1796875" customWidth="1"/>
    <col min="5889" max="5889" width="7.1796875" customWidth="1"/>
    <col min="6145" max="6145" width="7.1796875" customWidth="1"/>
    <col min="6401" max="6401" width="7.1796875" customWidth="1"/>
    <col min="6657" max="6657" width="7.1796875" customWidth="1"/>
    <col min="6913" max="6913" width="7.1796875" customWidth="1"/>
    <col min="7169" max="7169" width="7.1796875" customWidth="1"/>
    <col min="7425" max="7425" width="7.1796875" customWidth="1"/>
    <col min="7681" max="7681" width="7.1796875" customWidth="1"/>
    <col min="7937" max="7937" width="7.1796875" customWidth="1"/>
    <col min="8193" max="8193" width="7.1796875" customWidth="1"/>
    <col min="8449" max="8449" width="7.1796875" customWidth="1"/>
    <col min="8705" max="8705" width="7.1796875" customWidth="1"/>
    <col min="8961" max="8961" width="7.1796875" customWidth="1"/>
    <col min="9217" max="9217" width="7.1796875" customWidth="1"/>
    <col min="9473" max="9473" width="7.1796875" customWidth="1"/>
    <col min="9729" max="9729" width="7.1796875" customWidth="1"/>
    <col min="9985" max="9985" width="7.1796875" customWidth="1"/>
    <col min="10241" max="10241" width="7.1796875" customWidth="1"/>
    <col min="10497" max="10497" width="7.1796875" customWidth="1"/>
    <col min="10753" max="10753" width="7.1796875" customWidth="1"/>
    <col min="11009" max="11009" width="7.1796875" customWidth="1"/>
    <col min="11265" max="11265" width="7.1796875" customWidth="1"/>
    <col min="11521" max="11521" width="7.1796875" customWidth="1"/>
    <col min="11777" max="11777" width="7.1796875" customWidth="1"/>
    <col min="12033" max="12033" width="7.1796875" customWidth="1"/>
    <col min="12289" max="12289" width="7.1796875" customWidth="1"/>
    <col min="12545" max="12545" width="7.1796875" customWidth="1"/>
    <col min="12801" max="12801" width="7.1796875" customWidth="1"/>
    <col min="13057" max="13057" width="7.1796875" customWidth="1"/>
    <col min="13313" max="13313" width="7.1796875" customWidth="1"/>
    <col min="13569" max="13569" width="7.1796875" customWidth="1"/>
    <col min="13825" max="13825" width="7.1796875" customWidth="1"/>
    <col min="14081" max="14081" width="7.1796875" customWidth="1"/>
    <col min="14337" max="14337" width="7.1796875" customWidth="1"/>
    <col min="14593" max="14593" width="7.1796875" customWidth="1"/>
    <col min="14849" max="14849" width="7.1796875" customWidth="1"/>
    <col min="15105" max="15105" width="7.1796875" customWidth="1"/>
    <col min="15361" max="15361" width="7.1796875" customWidth="1"/>
    <col min="15617" max="15617" width="7.1796875" customWidth="1"/>
    <col min="15873" max="15873" width="7.1796875" customWidth="1"/>
    <col min="16129" max="16129" width="7.1796875" customWidth="1"/>
  </cols>
  <sheetData>
    <row r="3" spans="2:10">
      <c r="C3" t="s">
        <v>584</v>
      </c>
      <c r="D3" t="s">
        <v>585</v>
      </c>
      <c r="E3" s="3"/>
      <c r="F3" s="3"/>
      <c r="G3" s="3"/>
      <c r="H3" s="3"/>
      <c r="I3" s="3"/>
      <c r="J3" s="3"/>
    </row>
    <row r="4" spans="2:10">
      <c r="B4" t="s">
        <v>500</v>
      </c>
      <c r="C4" s="35">
        <v>1345</v>
      </c>
      <c r="D4">
        <v>1346</v>
      </c>
      <c r="E4" s="3"/>
      <c r="F4" s="35"/>
      <c r="G4" s="35"/>
    </row>
    <row r="5" spans="2:10">
      <c r="B5" t="s">
        <v>499</v>
      </c>
      <c r="C5" s="35">
        <v>1468</v>
      </c>
      <c r="D5">
        <v>1518</v>
      </c>
      <c r="E5" s="3"/>
      <c r="F5" s="35"/>
      <c r="G5" s="35"/>
      <c r="H5" s="35"/>
      <c r="I5" s="35"/>
      <c r="J5" s="35"/>
    </row>
    <row r="6" spans="2:10">
      <c r="B6" t="s">
        <v>590</v>
      </c>
      <c r="C6" s="35">
        <v>722</v>
      </c>
      <c r="D6">
        <v>707</v>
      </c>
      <c r="E6" s="54"/>
      <c r="F6" s="35"/>
      <c r="G6" s="35"/>
      <c r="H6" s="3"/>
      <c r="I6" s="3"/>
      <c r="J6" s="3"/>
    </row>
    <row r="7" spans="2:10">
      <c r="B7" t="s">
        <v>497</v>
      </c>
      <c r="C7" s="35">
        <v>238</v>
      </c>
      <c r="D7">
        <v>217</v>
      </c>
      <c r="F7" s="35"/>
      <c r="G7" s="35"/>
    </row>
    <row r="8" spans="2:10">
      <c r="B8" t="s">
        <v>591</v>
      </c>
      <c r="C8" s="35">
        <v>693</v>
      </c>
      <c r="D8">
        <v>677</v>
      </c>
      <c r="F8" s="35"/>
      <c r="G8" s="35"/>
    </row>
    <row r="9" spans="2:10">
      <c r="B9" s="28"/>
      <c r="C9" s="28"/>
      <c r="D9" s="28"/>
      <c r="E9" s="28"/>
      <c r="F9" s="28"/>
    </row>
    <row r="32" spans="2:3">
      <c r="B32" s="35"/>
      <c r="C32" s="35"/>
    </row>
    <row r="33" spans="2:3">
      <c r="B33" s="35"/>
      <c r="C33" s="35"/>
    </row>
    <row r="34" spans="2:3">
      <c r="B34" s="35"/>
      <c r="C34" s="35"/>
    </row>
    <row r="35" spans="2:3">
      <c r="B35" s="35"/>
      <c r="C35" s="35"/>
    </row>
    <row r="36" spans="2:3">
      <c r="B36" s="35"/>
      <c r="C36" s="35"/>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249977111117893"/>
  </sheetPr>
  <dimension ref="A1:Q177"/>
  <sheetViews>
    <sheetView showZeros="0" topLeftCell="A28" workbookViewId="0">
      <selection activeCell="A63" sqref="A63"/>
    </sheetView>
  </sheetViews>
  <sheetFormatPr baseColWidth="10" defaultColWidth="9.1796875" defaultRowHeight="14.5"/>
  <cols>
    <col min="1" max="1" width="42.81640625" customWidth="1"/>
    <col min="2" max="2" width="2" style="28" customWidth="1"/>
    <col min="3" max="3" width="11" style="13" customWidth="1"/>
    <col min="4" max="4" width="9.81640625" style="13" customWidth="1"/>
    <col min="5" max="5" width="3.54296875" style="28" customWidth="1"/>
    <col min="6" max="7" width="10.81640625" style="28" customWidth="1"/>
    <col min="8" max="8" width="2.81640625" style="28" customWidth="1"/>
    <col min="9" max="9" width="10.54296875" style="28" customWidth="1"/>
    <col min="10" max="10" width="10.453125" style="28" customWidth="1"/>
    <col min="11" max="11" width="2.81640625" style="28" customWidth="1"/>
    <col min="12" max="12" width="10.1796875" style="28" customWidth="1"/>
    <col min="13" max="13" width="10.54296875" style="28" customWidth="1"/>
    <col min="14" max="14" width="2.81640625" style="28" customWidth="1"/>
    <col min="15" max="15" width="10.1796875" style="28" customWidth="1"/>
    <col min="16" max="16" width="10.81640625" style="36" customWidth="1"/>
    <col min="17" max="17" width="2.81640625" customWidth="1"/>
    <col min="257" max="257" width="42.81640625" customWidth="1"/>
    <col min="258" max="258" width="2" customWidth="1"/>
    <col min="259" max="259" width="11" customWidth="1"/>
    <col min="260" max="260" width="9.81640625" customWidth="1"/>
    <col min="261" max="261" width="3.54296875" customWidth="1"/>
    <col min="262" max="263" width="10.81640625" customWidth="1"/>
    <col min="264" max="264" width="2.81640625" customWidth="1"/>
    <col min="265" max="265" width="10.54296875" customWidth="1"/>
    <col min="266" max="266" width="10.453125" customWidth="1"/>
    <col min="267" max="267" width="2.81640625" customWidth="1"/>
    <col min="268" max="268" width="10.1796875" customWidth="1"/>
    <col min="269" max="269" width="10.54296875" customWidth="1"/>
    <col min="270" max="270" width="2.81640625" customWidth="1"/>
    <col min="271" max="271" width="10.1796875" customWidth="1"/>
    <col min="272" max="272" width="10.81640625" customWidth="1"/>
    <col min="273" max="273" width="2.81640625" customWidth="1"/>
    <col min="513" max="513" width="42.81640625" customWidth="1"/>
    <col min="514" max="514" width="2" customWidth="1"/>
    <col min="515" max="515" width="11" customWidth="1"/>
    <col min="516" max="516" width="9.81640625" customWidth="1"/>
    <col min="517" max="517" width="3.54296875" customWidth="1"/>
    <col min="518" max="519" width="10.81640625" customWidth="1"/>
    <col min="520" max="520" width="2.81640625" customWidth="1"/>
    <col min="521" max="521" width="10.54296875" customWidth="1"/>
    <col min="522" max="522" width="10.453125" customWidth="1"/>
    <col min="523" max="523" width="2.81640625" customWidth="1"/>
    <col min="524" max="524" width="10.1796875" customWidth="1"/>
    <col min="525" max="525" width="10.54296875" customWidth="1"/>
    <col min="526" max="526" width="2.81640625" customWidth="1"/>
    <col min="527" max="527" width="10.1796875" customWidth="1"/>
    <col min="528" max="528" width="10.81640625" customWidth="1"/>
    <col min="529" max="529" width="2.81640625" customWidth="1"/>
    <col min="769" max="769" width="42.81640625" customWidth="1"/>
    <col min="770" max="770" width="2" customWidth="1"/>
    <col min="771" max="771" width="11" customWidth="1"/>
    <col min="772" max="772" width="9.81640625" customWidth="1"/>
    <col min="773" max="773" width="3.54296875" customWidth="1"/>
    <col min="774" max="775" width="10.81640625" customWidth="1"/>
    <col min="776" max="776" width="2.81640625" customWidth="1"/>
    <col min="777" max="777" width="10.54296875" customWidth="1"/>
    <col min="778" max="778" width="10.453125" customWidth="1"/>
    <col min="779" max="779" width="2.81640625" customWidth="1"/>
    <col min="780" max="780" width="10.1796875" customWidth="1"/>
    <col min="781" max="781" width="10.54296875" customWidth="1"/>
    <col min="782" max="782" width="2.81640625" customWidth="1"/>
    <col min="783" max="783" width="10.1796875" customWidth="1"/>
    <col min="784" max="784" width="10.81640625" customWidth="1"/>
    <col min="785" max="785" width="2.81640625" customWidth="1"/>
    <col min="1025" max="1025" width="42.81640625" customWidth="1"/>
    <col min="1026" max="1026" width="2" customWidth="1"/>
    <col min="1027" max="1027" width="11" customWidth="1"/>
    <col min="1028" max="1028" width="9.81640625" customWidth="1"/>
    <col min="1029" max="1029" width="3.54296875" customWidth="1"/>
    <col min="1030" max="1031" width="10.81640625" customWidth="1"/>
    <col min="1032" max="1032" width="2.81640625" customWidth="1"/>
    <col min="1033" max="1033" width="10.54296875" customWidth="1"/>
    <col min="1034" max="1034" width="10.453125" customWidth="1"/>
    <col min="1035" max="1035" width="2.81640625" customWidth="1"/>
    <col min="1036" max="1036" width="10.1796875" customWidth="1"/>
    <col min="1037" max="1037" width="10.54296875" customWidth="1"/>
    <col min="1038" max="1038" width="2.81640625" customWidth="1"/>
    <col min="1039" max="1039" width="10.1796875" customWidth="1"/>
    <col min="1040" max="1040" width="10.81640625" customWidth="1"/>
    <col min="1041" max="1041" width="2.81640625" customWidth="1"/>
    <col min="1281" max="1281" width="42.81640625" customWidth="1"/>
    <col min="1282" max="1282" width="2" customWidth="1"/>
    <col min="1283" max="1283" width="11" customWidth="1"/>
    <col min="1284" max="1284" width="9.81640625" customWidth="1"/>
    <col min="1285" max="1285" width="3.54296875" customWidth="1"/>
    <col min="1286" max="1287" width="10.81640625" customWidth="1"/>
    <col min="1288" max="1288" width="2.81640625" customWidth="1"/>
    <col min="1289" max="1289" width="10.54296875" customWidth="1"/>
    <col min="1290" max="1290" width="10.453125" customWidth="1"/>
    <col min="1291" max="1291" width="2.81640625" customWidth="1"/>
    <col min="1292" max="1292" width="10.1796875" customWidth="1"/>
    <col min="1293" max="1293" width="10.54296875" customWidth="1"/>
    <col min="1294" max="1294" width="2.81640625" customWidth="1"/>
    <col min="1295" max="1295" width="10.1796875" customWidth="1"/>
    <col min="1296" max="1296" width="10.81640625" customWidth="1"/>
    <col min="1297" max="1297" width="2.81640625" customWidth="1"/>
    <col min="1537" max="1537" width="42.81640625" customWidth="1"/>
    <col min="1538" max="1538" width="2" customWidth="1"/>
    <col min="1539" max="1539" width="11" customWidth="1"/>
    <col min="1540" max="1540" width="9.81640625" customWidth="1"/>
    <col min="1541" max="1541" width="3.54296875" customWidth="1"/>
    <col min="1542" max="1543" width="10.81640625" customWidth="1"/>
    <col min="1544" max="1544" width="2.81640625" customWidth="1"/>
    <col min="1545" max="1545" width="10.54296875" customWidth="1"/>
    <col min="1546" max="1546" width="10.453125" customWidth="1"/>
    <col min="1547" max="1547" width="2.81640625" customWidth="1"/>
    <col min="1548" max="1548" width="10.1796875" customWidth="1"/>
    <col min="1549" max="1549" width="10.54296875" customWidth="1"/>
    <col min="1550" max="1550" width="2.81640625" customWidth="1"/>
    <col min="1551" max="1551" width="10.1796875" customWidth="1"/>
    <col min="1552" max="1552" width="10.81640625" customWidth="1"/>
    <col min="1553" max="1553" width="2.81640625" customWidth="1"/>
    <col min="1793" max="1793" width="42.81640625" customWidth="1"/>
    <col min="1794" max="1794" width="2" customWidth="1"/>
    <col min="1795" max="1795" width="11" customWidth="1"/>
    <col min="1796" max="1796" width="9.81640625" customWidth="1"/>
    <col min="1797" max="1797" width="3.54296875" customWidth="1"/>
    <col min="1798" max="1799" width="10.81640625" customWidth="1"/>
    <col min="1800" max="1800" width="2.81640625" customWidth="1"/>
    <col min="1801" max="1801" width="10.54296875" customWidth="1"/>
    <col min="1802" max="1802" width="10.453125" customWidth="1"/>
    <col min="1803" max="1803" width="2.81640625" customWidth="1"/>
    <col min="1804" max="1804" width="10.1796875" customWidth="1"/>
    <col min="1805" max="1805" width="10.54296875" customWidth="1"/>
    <col min="1806" max="1806" width="2.81640625" customWidth="1"/>
    <col min="1807" max="1807" width="10.1796875" customWidth="1"/>
    <col min="1808" max="1808" width="10.81640625" customWidth="1"/>
    <col min="1809" max="1809" width="2.81640625" customWidth="1"/>
    <col min="2049" max="2049" width="42.81640625" customWidth="1"/>
    <col min="2050" max="2050" width="2" customWidth="1"/>
    <col min="2051" max="2051" width="11" customWidth="1"/>
    <col min="2052" max="2052" width="9.81640625" customWidth="1"/>
    <col min="2053" max="2053" width="3.54296875" customWidth="1"/>
    <col min="2054" max="2055" width="10.81640625" customWidth="1"/>
    <col min="2056" max="2056" width="2.81640625" customWidth="1"/>
    <col min="2057" max="2057" width="10.54296875" customWidth="1"/>
    <col min="2058" max="2058" width="10.453125" customWidth="1"/>
    <col min="2059" max="2059" width="2.81640625" customWidth="1"/>
    <col min="2060" max="2060" width="10.1796875" customWidth="1"/>
    <col min="2061" max="2061" width="10.54296875" customWidth="1"/>
    <col min="2062" max="2062" width="2.81640625" customWidth="1"/>
    <col min="2063" max="2063" width="10.1796875" customWidth="1"/>
    <col min="2064" max="2064" width="10.81640625" customWidth="1"/>
    <col min="2065" max="2065" width="2.81640625" customWidth="1"/>
    <col min="2305" max="2305" width="42.81640625" customWidth="1"/>
    <col min="2306" max="2306" width="2" customWidth="1"/>
    <col min="2307" max="2307" width="11" customWidth="1"/>
    <col min="2308" max="2308" width="9.81640625" customWidth="1"/>
    <col min="2309" max="2309" width="3.54296875" customWidth="1"/>
    <col min="2310" max="2311" width="10.81640625" customWidth="1"/>
    <col min="2312" max="2312" width="2.81640625" customWidth="1"/>
    <col min="2313" max="2313" width="10.54296875" customWidth="1"/>
    <col min="2314" max="2314" width="10.453125" customWidth="1"/>
    <col min="2315" max="2315" width="2.81640625" customWidth="1"/>
    <col min="2316" max="2316" width="10.1796875" customWidth="1"/>
    <col min="2317" max="2317" width="10.54296875" customWidth="1"/>
    <col min="2318" max="2318" width="2.81640625" customWidth="1"/>
    <col min="2319" max="2319" width="10.1796875" customWidth="1"/>
    <col min="2320" max="2320" width="10.81640625" customWidth="1"/>
    <col min="2321" max="2321" width="2.81640625" customWidth="1"/>
    <col min="2561" max="2561" width="42.81640625" customWidth="1"/>
    <col min="2562" max="2562" width="2" customWidth="1"/>
    <col min="2563" max="2563" width="11" customWidth="1"/>
    <col min="2564" max="2564" width="9.81640625" customWidth="1"/>
    <col min="2565" max="2565" width="3.54296875" customWidth="1"/>
    <col min="2566" max="2567" width="10.81640625" customWidth="1"/>
    <col min="2568" max="2568" width="2.81640625" customWidth="1"/>
    <col min="2569" max="2569" width="10.54296875" customWidth="1"/>
    <col min="2570" max="2570" width="10.453125" customWidth="1"/>
    <col min="2571" max="2571" width="2.81640625" customWidth="1"/>
    <col min="2572" max="2572" width="10.1796875" customWidth="1"/>
    <col min="2573" max="2573" width="10.54296875" customWidth="1"/>
    <col min="2574" max="2574" width="2.81640625" customWidth="1"/>
    <col min="2575" max="2575" width="10.1796875" customWidth="1"/>
    <col min="2576" max="2576" width="10.81640625" customWidth="1"/>
    <col min="2577" max="2577" width="2.81640625" customWidth="1"/>
    <col min="2817" max="2817" width="42.81640625" customWidth="1"/>
    <col min="2818" max="2818" width="2" customWidth="1"/>
    <col min="2819" max="2819" width="11" customWidth="1"/>
    <col min="2820" max="2820" width="9.81640625" customWidth="1"/>
    <col min="2821" max="2821" width="3.54296875" customWidth="1"/>
    <col min="2822" max="2823" width="10.81640625" customWidth="1"/>
    <col min="2824" max="2824" width="2.81640625" customWidth="1"/>
    <col min="2825" max="2825" width="10.54296875" customWidth="1"/>
    <col min="2826" max="2826" width="10.453125" customWidth="1"/>
    <col min="2827" max="2827" width="2.81640625" customWidth="1"/>
    <col min="2828" max="2828" width="10.1796875" customWidth="1"/>
    <col min="2829" max="2829" width="10.54296875" customWidth="1"/>
    <col min="2830" max="2830" width="2.81640625" customWidth="1"/>
    <col min="2831" max="2831" width="10.1796875" customWidth="1"/>
    <col min="2832" max="2832" width="10.81640625" customWidth="1"/>
    <col min="2833" max="2833" width="2.81640625" customWidth="1"/>
    <col min="3073" max="3073" width="42.81640625" customWidth="1"/>
    <col min="3074" max="3074" width="2" customWidth="1"/>
    <col min="3075" max="3075" width="11" customWidth="1"/>
    <col min="3076" max="3076" width="9.81640625" customWidth="1"/>
    <col min="3077" max="3077" width="3.54296875" customWidth="1"/>
    <col min="3078" max="3079" width="10.81640625" customWidth="1"/>
    <col min="3080" max="3080" width="2.81640625" customWidth="1"/>
    <col min="3081" max="3081" width="10.54296875" customWidth="1"/>
    <col min="3082" max="3082" width="10.453125" customWidth="1"/>
    <col min="3083" max="3083" width="2.81640625" customWidth="1"/>
    <col min="3084" max="3084" width="10.1796875" customWidth="1"/>
    <col min="3085" max="3085" width="10.54296875" customWidth="1"/>
    <col min="3086" max="3086" width="2.81640625" customWidth="1"/>
    <col min="3087" max="3087" width="10.1796875" customWidth="1"/>
    <col min="3088" max="3088" width="10.81640625" customWidth="1"/>
    <col min="3089" max="3089" width="2.81640625" customWidth="1"/>
    <col min="3329" max="3329" width="42.81640625" customWidth="1"/>
    <col min="3330" max="3330" width="2" customWidth="1"/>
    <col min="3331" max="3331" width="11" customWidth="1"/>
    <col min="3332" max="3332" width="9.81640625" customWidth="1"/>
    <col min="3333" max="3333" width="3.54296875" customWidth="1"/>
    <col min="3334" max="3335" width="10.81640625" customWidth="1"/>
    <col min="3336" max="3336" width="2.81640625" customWidth="1"/>
    <col min="3337" max="3337" width="10.54296875" customWidth="1"/>
    <col min="3338" max="3338" width="10.453125" customWidth="1"/>
    <col min="3339" max="3339" width="2.81640625" customWidth="1"/>
    <col min="3340" max="3340" width="10.1796875" customWidth="1"/>
    <col min="3341" max="3341" width="10.54296875" customWidth="1"/>
    <col min="3342" max="3342" width="2.81640625" customWidth="1"/>
    <col min="3343" max="3343" width="10.1796875" customWidth="1"/>
    <col min="3344" max="3344" width="10.81640625" customWidth="1"/>
    <col min="3345" max="3345" width="2.81640625" customWidth="1"/>
    <col min="3585" max="3585" width="42.81640625" customWidth="1"/>
    <col min="3586" max="3586" width="2" customWidth="1"/>
    <col min="3587" max="3587" width="11" customWidth="1"/>
    <col min="3588" max="3588" width="9.81640625" customWidth="1"/>
    <col min="3589" max="3589" width="3.54296875" customWidth="1"/>
    <col min="3590" max="3591" width="10.81640625" customWidth="1"/>
    <col min="3592" max="3592" width="2.81640625" customWidth="1"/>
    <col min="3593" max="3593" width="10.54296875" customWidth="1"/>
    <col min="3594" max="3594" width="10.453125" customWidth="1"/>
    <col min="3595" max="3595" width="2.81640625" customWidth="1"/>
    <col min="3596" max="3596" width="10.1796875" customWidth="1"/>
    <col min="3597" max="3597" width="10.54296875" customWidth="1"/>
    <col min="3598" max="3598" width="2.81640625" customWidth="1"/>
    <col min="3599" max="3599" width="10.1796875" customWidth="1"/>
    <col min="3600" max="3600" width="10.81640625" customWidth="1"/>
    <col min="3601" max="3601" width="2.81640625" customWidth="1"/>
    <col min="3841" max="3841" width="42.81640625" customWidth="1"/>
    <col min="3842" max="3842" width="2" customWidth="1"/>
    <col min="3843" max="3843" width="11" customWidth="1"/>
    <col min="3844" max="3844" width="9.81640625" customWidth="1"/>
    <col min="3845" max="3845" width="3.54296875" customWidth="1"/>
    <col min="3846" max="3847" width="10.81640625" customWidth="1"/>
    <col min="3848" max="3848" width="2.81640625" customWidth="1"/>
    <col min="3849" max="3849" width="10.54296875" customWidth="1"/>
    <col min="3850" max="3850" width="10.453125" customWidth="1"/>
    <col min="3851" max="3851" width="2.81640625" customWidth="1"/>
    <col min="3852" max="3852" width="10.1796875" customWidth="1"/>
    <col min="3853" max="3853" width="10.54296875" customWidth="1"/>
    <col min="3854" max="3854" width="2.81640625" customWidth="1"/>
    <col min="3855" max="3855" width="10.1796875" customWidth="1"/>
    <col min="3856" max="3856" width="10.81640625" customWidth="1"/>
    <col min="3857" max="3857" width="2.81640625" customWidth="1"/>
    <col min="4097" max="4097" width="42.81640625" customWidth="1"/>
    <col min="4098" max="4098" width="2" customWidth="1"/>
    <col min="4099" max="4099" width="11" customWidth="1"/>
    <col min="4100" max="4100" width="9.81640625" customWidth="1"/>
    <col min="4101" max="4101" width="3.54296875" customWidth="1"/>
    <col min="4102" max="4103" width="10.81640625" customWidth="1"/>
    <col min="4104" max="4104" width="2.81640625" customWidth="1"/>
    <col min="4105" max="4105" width="10.54296875" customWidth="1"/>
    <col min="4106" max="4106" width="10.453125" customWidth="1"/>
    <col min="4107" max="4107" width="2.81640625" customWidth="1"/>
    <col min="4108" max="4108" width="10.1796875" customWidth="1"/>
    <col min="4109" max="4109" width="10.54296875" customWidth="1"/>
    <col min="4110" max="4110" width="2.81640625" customWidth="1"/>
    <col min="4111" max="4111" width="10.1796875" customWidth="1"/>
    <col min="4112" max="4112" width="10.81640625" customWidth="1"/>
    <col min="4113" max="4113" width="2.81640625" customWidth="1"/>
    <col min="4353" max="4353" width="42.81640625" customWidth="1"/>
    <col min="4354" max="4354" width="2" customWidth="1"/>
    <col min="4355" max="4355" width="11" customWidth="1"/>
    <col min="4356" max="4356" width="9.81640625" customWidth="1"/>
    <col min="4357" max="4357" width="3.54296875" customWidth="1"/>
    <col min="4358" max="4359" width="10.81640625" customWidth="1"/>
    <col min="4360" max="4360" width="2.81640625" customWidth="1"/>
    <col min="4361" max="4361" width="10.54296875" customWidth="1"/>
    <col min="4362" max="4362" width="10.453125" customWidth="1"/>
    <col min="4363" max="4363" width="2.81640625" customWidth="1"/>
    <col min="4364" max="4364" width="10.1796875" customWidth="1"/>
    <col min="4365" max="4365" width="10.54296875" customWidth="1"/>
    <col min="4366" max="4366" width="2.81640625" customWidth="1"/>
    <col min="4367" max="4367" width="10.1796875" customWidth="1"/>
    <col min="4368" max="4368" width="10.81640625" customWidth="1"/>
    <col min="4369" max="4369" width="2.81640625" customWidth="1"/>
    <col min="4609" max="4609" width="42.81640625" customWidth="1"/>
    <col min="4610" max="4610" width="2" customWidth="1"/>
    <col min="4611" max="4611" width="11" customWidth="1"/>
    <col min="4612" max="4612" width="9.81640625" customWidth="1"/>
    <col min="4613" max="4613" width="3.54296875" customWidth="1"/>
    <col min="4614" max="4615" width="10.81640625" customWidth="1"/>
    <col min="4616" max="4616" width="2.81640625" customWidth="1"/>
    <col min="4617" max="4617" width="10.54296875" customWidth="1"/>
    <col min="4618" max="4618" width="10.453125" customWidth="1"/>
    <col min="4619" max="4619" width="2.81640625" customWidth="1"/>
    <col min="4620" max="4620" width="10.1796875" customWidth="1"/>
    <col min="4621" max="4621" width="10.54296875" customWidth="1"/>
    <col min="4622" max="4622" width="2.81640625" customWidth="1"/>
    <col min="4623" max="4623" width="10.1796875" customWidth="1"/>
    <col min="4624" max="4624" width="10.81640625" customWidth="1"/>
    <col min="4625" max="4625" width="2.81640625" customWidth="1"/>
    <col min="4865" max="4865" width="42.81640625" customWidth="1"/>
    <col min="4866" max="4866" width="2" customWidth="1"/>
    <col min="4867" max="4867" width="11" customWidth="1"/>
    <col min="4868" max="4868" width="9.81640625" customWidth="1"/>
    <col min="4869" max="4869" width="3.54296875" customWidth="1"/>
    <col min="4870" max="4871" width="10.81640625" customWidth="1"/>
    <col min="4872" max="4872" width="2.81640625" customWidth="1"/>
    <col min="4873" max="4873" width="10.54296875" customWidth="1"/>
    <col min="4874" max="4874" width="10.453125" customWidth="1"/>
    <col min="4875" max="4875" width="2.81640625" customWidth="1"/>
    <col min="4876" max="4876" width="10.1796875" customWidth="1"/>
    <col min="4877" max="4877" width="10.54296875" customWidth="1"/>
    <col min="4878" max="4878" width="2.81640625" customWidth="1"/>
    <col min="4879" max="4879" width="10.1796875" customWidth="1"/>
    <col min="4880" max="4880" width="10.81640625" customWidth="1"/>
    <col min="4881" max="4881" width="2.81640625" customWidth="1"/>
    <col min="5121" max="5121" width="42.81640625" customWidth="1"/>
    <col min="5122" max="5122" width="2" customWidth="1"/>
    <col min="5123" max="5123" width="11" customWidth="1"/>
    <col min="5124" max="5124" width="9.81640625" customWidth="1"/>
    <col min="5125" max="5125" width="3.54296875" customWidth="1"/>
    <col min="5126" max="5127" width="10.81640625" customWidth="1"/>
    <col min="5128" max="5128" width="2.81640625" customWidth="1"/>
    <col min="5129" max="5129" width="10.54296875" customWidth="1"/>
    <col min="5130" max="5130" width="10.453125" customWidth="1"/>
    <col min="5131" max="5131" width="2.81640625" customWidth="1"/>
    <col min="5132" max="5132" width="10.1796875" customWidth="1"/>
    <col min="5133" max="5133" width="10.54296875" customWidth="1"/>
    <col min="5134" max="5134" width="2.81640625" customWidth="1"/>
    <col min="5135" max="5135" width="10.1796875" customWidth="1"/>
    <col min="5136" max="5136" width="10.81640625" customWidth="1"/>
    <col min="5137" max="5137" width="2.81640625" customWidth="1"/>
    <col min="5377" max="5377" width="42.81640625" customWidth="1"/>
    <col min="5378" max="5378" width="2" customWidth="1"/>
    <col min="5379" max="5379" width="11" customWidth="1"/>
    <col min="5380" max="5380" width="9.81640625" customWidth="1"/>
    <col min="5381" max="5381" width="3.54296875" customWidth="1"/>
    <col min="5382" max="5383" width="10.81640625" customWidth="1"/>
    <col min="5384" max="5384" width="2.81640625" customWidth="1"/>
    <col min="5385" max="5385" width="10.54296875" customWidth="1"/>
    <col min="5386" max="5386" width="10.453125" customWidth="1"/>
    <col min="5387" max="5387" width="2.81640625" customWidth="1"/>
    <col min="5388" max="5388" width="10.1796875" customWidth="1"/>
    <col min="5389" max="5389" width="10.54296875" customWidth="1"/>
    <col min="5390" max="5390" width="2.81640625" customWidth="1"/>
    <col min="5391" max="5391" width="10.1796875" customWidth="1"/>
    <col min="5392" max="5392" width="10.81640625" customWidth="1"/>
    <col min="5393" max="5393" width="2.81640625" customWidth="1"/>
    <col min="5633" max="5633" width="42.81640625" customWidth="1"/>
    <col min="5634" max="5634" width="2" customWidth="1"/>
    <col min="5635" max="5635" width="11" customWidth="1"/>
    <col min="5636" max="5636" width="9.81640625" customWidth="1"/>
    <col min="5637" max="5637" width="3.54296875" customWidth="1"/>
    <col min="5638" max="5639" width="10.81640625" customWidth="1"/>
    <col min="5640" max="5640" width="2.81640625" customWidth="1"/>
    <col min="5641" max="5641" width="10.54296875" customWidth="1"/>
    <col min="5642" max="5642" width="10.453125" customWidth="1"/>
    <col min="5643" max="5643" width="2.81640625" customWidth="1"/>
    <col min="5644" max="5644" width="10.1796875" customWidth="1"/>
    <col min="5645" max="5645" width="10.54296875" customWidth="1"/>
    <col min="5646" max="5646" width="2.81640625" customWidth="1"/>
    <col min="5647" max="5647" width="10.1796875" customWidth="1"/>
    <col min="5648" max="5648" width="10.81640625" customWidth="1"/>
    <col min="5649" max="5649" width="2.81640625" customWidth="1"/>
    <col min="5889" max="5889" width="42.81640625" customWidth="1"/>
    <col min="5890" max="5890" width="2" customWidth="1"/>
    <col min="5891" max="5891" width="11" customWidth="1"/>
    <col min="5892" max="5892" width="9.81640625" customWidth="1"/>
    <col min="5893" max="5893" width="3.54296875" customWidth="1"/>
    <col min="5894" max="5895" width="10.81640625" customWidth="1"/>
    <col min="5896" max="5896" width="2.81640625" customWidth="1"/>
    <col min="5897" max="5897" width="10.54296875" customWidth="1"/>
    <col min="5898" max="5898" width="10.453125" customWidth="1"/>
    <col min="5899" max="5899" width="2.81640625" customWidth="1"/>
    <col min="5900" max="5900" width="10.1796875" customWidth="1"/>
    <col min="5901" max="5901" width="10.54296875" customWidth="1"/>
    <col min="5902" max="5902" width="2.81640625" customWidth="1"/>
    <col min="5903" max="5903" width="10.1796875" customWidth="1"/>
    <col min="5904" max="5904" width="10.81640625" customWidth="1"/>
    <col min="5905" max="5905" width="2.81640625" customWidth="1"/>
    <col min="6145" max="6145" width="42.81640625" customWidth="1"/>
    <col min="6146" max="6146" width="2" customWidth="1"/>
    <col min="6147" max="6147" width="11" customWidth="1"/>
    <col min="6148" max="6148" width="9.81640625" customWidth="1"/>
    <col min="6149" max="6149" width="3.54296875" customWidth="1"/>
    <col min="6150" max="6151" width="10.81640625" customWidth="1"/>
    <col min="6152" max="6152" width="2.81640625" customWidth="1"/>
    <col min="6153" max="6153" width="10.54296875" customWidth="1"/>
    <col min="6154" max="6154" width="10.453125" customWidth="1"/>
    <col min="6155" max="6155" width="2.81640625" customWidth="1"/>
    <col min="6156" max="6156" width="10.1796875" customWidth="1"/>
    <col min="6157" max="6157" width="10.54296875" customWidth="1"/>
    <col min="6158" max="6158" width="2.81640625" customWidth="1"/>
    <col min="6159" max="6159" width="10.1796875" customWidth="1"/>
    <col min="6160" max="6160" width="10.81640625" customWidth="1"/>
    <col min="6161" max="6161" width="2.81640625" customWidth="1"/>
    <col min="6401" max="6401" width="42.81640625" customWidth="1"/>
    <col min="6402" max="6402" width="2" customWidth="1"/>
    <col min="6403" max="6403" width="11" customWidth="1"/>
    <col min="6404" max="6404" width="9.81640625" customWidth="1"/>
    <col min="6405" max="6405" width="3.54296875" customWidth="1"/>
    <col min="6406" max="6407" width="10.81640625" customWidth="1"/>
    <col min="6408" max="6408" width="2.81640625" customWidth="1"/>
    <col min="6409" max="6409" width="10.54296875" customWidth="1"/>
    <col min="6410" max="6410" width="10.453125" customWidth="1"/>
    <col min="6411" max="6411" width="2.81640625" customWidth="1"/>
    <col min="6412" max="6412" width="10.1796875" customWidth="1"/>
    <col min="6413" max="6413" width="10.54296875" customWidth="1"/>
    <col min="6414" max="6414" width="2.81640625" customWidth="1"/>
    <col min="6415" max="6415" width="10.1796875" customWidth="1"/>
    <col min="6416" max="6416" width="10.81640625" customWidth="1"/>
    <col min="6417" max="6417" width="2.81640625" customWidth="1"/>
    <col min="6657" max="6657" width="42.81640625" customWidth="1"/>
    <col min="6658" max="6658" width="2" customWidth="1"/>
    <col min="6659" max="6659" width="11" customWidth="1"/>
    <col min="6660" max="6660" width="9.81640625" customWidth="1"/>
    <col min="6661" max="6661" width="3.54296875" customWidth="1"/>
    <col min="6662" max="6663" width="10.81640625" customWidth="1"/>
    <col min="6664" max="6664" width="2.81640625" customWidth="1"/>
    <col min="6665" max="6665" width="10.54296875" customWidth="1"/>
    <col min="6666" max="6666" width="10.453125" customWidth="1"/>
    <col min="6667" max="6667" width="2.81640625" customWidth="1"/>
    <col min="6668" max="6668" width="10.1796875" customWidth="1"/>
    <col min="6669" max="6669" width="10.54296875" customWidth="1"/>
    <col min="6670" max="6670" width="2.81640625" customWidth="1"/>
    <col min="6671" max="6671" width="10.1796875" customWidth="1"/>
    <col min="6672" max="6672" width="10.81640625" customWidth="1"/>
    <col min="6673" max="6673" width="2.81640625" customWidth="1"/>
    <col min="6913" max="6913" width="42.81640625" customWidth="1"/>
    <col min="6914" max="6914" width="2" customWidth="1"/>
    <col min="6915" max="6915" width="11" customWidth="1"/>
    <col min="6916" max="6916" width="9.81640625" customWidth="1"/>
    <col min="6917" max="6917" width="3.54296875" customWidth="1"/>
    <col min="6918" max="6919" width="10.81640625" customWidth="1"/>
    <col min="6920" max="6920" width="2.81640625" customWidth="1"/>
    <col min="6921" max="6921" width="10.54296875" customWidth="1"/>
    <col min="6922" max="6922" width="10.453125" customWidth="1"/>
    <col min="6923" max="6923" width="2.81640625" customWidth="1"/>
    <col min="6924" max="6924" width="10.1796875" customWidth="1"/>
    <col min="6925" max="6925" width="10.54296875" customWidth="1"/>
    <col min="6926" max="6926" width="2.81640625" customWidth="1"/>
    <col min="6927" max="6927" width="10.1796875" customWidth="1"/>
    <col min="6928" max="6928" width="10.81640625" customWidth="1"/>
    <col min="6929" max="6929" width="2.81640625" customWidth="1"/>
    <col min="7169" max="7169" width="42.81640625" customWidth="1"/>
    <col min="7170" max="7170" width="2" customWidth="1"/>
    <col min="7171" max="7171" width="11" customWidth="1"/>
    <col min="7172" max="7172" width="9.81640625" customWidth="1"/>
    <col min="7173" max="7173" width="3.54296875" customWidth="1"/>
    <col min="7174" max="7175" width="10.81640625" customWidth="1"/>
    <col min="7176" max="7176" width="2.81640625" customWidth="1"/>
    <col min="7177" max="7177" width="10.54296875" customWidth="1"/>
    <col min="7178" max="7178" width="10.453125" customWidth="1"/>
    <col min="7179" max="7179" width="2.81640625" customWidth="1"/>
    <col min="7180" max="7180" width="10.1796875" customWidth="1"/>
    <col min="7181" max="7181" width="10.54296875" customWidth="1"/>
    <col min="7182" max="7182" width="2.81640625" customWidth="1"/>
    <col min="7183" max="7183" width="10.1796875" customWidth="1"/>
    <col min="7184" max="7184" width="10.81640625" customWidth="1"/>
    <col min="7185" max="7185" width="2.81640625" customWidth="1"/>
    <col min="7425" max="7425" width="42.81640625" customWidth="1"/>
    <col min="7426" max="7426" width="2" customWidth="1"/>
    <col min="7427" max="7427" width="11" customWidth="1"/>
    <col min="7428" max="7428" width="9.81640625" customWidth="1"/>
    <col min="7429" max="7429" width="3.54296875" customWidth="1"/>
    <col min="7430" max="7431" width="10.81640625" customWidth="1"/>
    <col min="7432" max="7432" width="2.81640625" customWidth="1"/>
    <col min="7433" max="7433" width="10.54296875" customWidth="1"/>
    <col min="7434" max="7434" width="10.453125" customWidth="1"/>
    <col min="7435" max="7435" width="2.81640625" customWidth="1"/>
    <col min="7436" max="7436" width="10.1796875" customWidth="1"/>
    <col min="7437" max="7437" width="10.54296875" customWidth="1"/>
    <col min="7438" max="7438" width="2.81640625" customWidth="1"/>
    <col min="7439" max="7439" width="10.1796875" customWidth="1"/>
    <col min="7440" max="7440" width="10.81640625" customWidth="1"/>
    <col min="7441" max="7441" width="2.81640625" customWidth="1"/>
    <col min="7681" max="7681" width="42.81640625" customWidth="1"/>
    <col min="7682" max="7682" width="2" customWidth="1"/>
    <col min="7683" max="7683" width="11" customWidth="1"/>
    <col min="7684" max="7684" width="9.81640625" customWidth="1"/>
    <col min="7685" max="7685" width="3.54296875" customWidth="1"/>
    <col min="7686" max="7687" width="10.81640625" customWidth="1"/>
    <col min="7688" max="7688" width="2.81640625" customWidth="1"/>
    <col min="7689" max="7689" width="10.54296875" customWidth="1"/>
    <col min="7690" max="7690" width="10.453125" customWidth="1"/>
    <col min="7691" max="7691" width="2.81640625" customWidth="1"/>
    <col min="7692" max="7692" width="10.1796875" customWidth="1"/>
    <col min="7693" max="7693" width="10.54296875" customWidth="1"/>
    <col min="7694" max="7694" width="2.81640625" customWidth="1"/>
    <col min="7695" max="7695" width="10.1796875" customWidth="1"/>
    <col min="7696" max="7696" width="10.81640625" customWidth="1"/>
    <col min="7697" max="7697" width="2.81640625" customWidth="1"/>
    <col min="7937" max="7937" width="42.81640625" customWidth="1"/>
    <col min="7938" max="7938" width="2" customWidth="1"/>
    <col min="7939" max="7939" width="11" customWidth="1"/>
    <col min="7940" max="7940" width="9.81640625" customWidth="1"/>
    <col min="7941" max="7941" width="3.54296875" customWidth="1"/>
    <col min="7942" max="7943" width="10.81640625" customWidth="1"/>
    <col min="7944" max="7944" width="2.81640625" customWidth="1"/>
    <col min="7945" max="7945" width="10.54296875" customWidth="1"/>
    <col min="7946" max="7946" width="10.453125" customWidth="1"/>
    <col min="7947" max="7947" width="2.81640625" customWidth="1"/>
    <col min="7948" max="7948" width="10.1796875" customWidth="1"/>
    <col min="7949" max="7949" width="10.54296875" customWidth="1"/>
    <col min="7950" max="7950" width="2.81640625" customWidth="1"/>
    <col min="7951" max="7951" width="10.1796875" customWidth="1"/>
    <col min="7952" max="7952" width="10.81640625" customWidth="1"/>
    <col min="7953" max="7953" width="2.81640625" customWidth="1"/>
    <col min="8193" max="8193" width="42.81640625" customWidth="1"/>
    <col min="8194" max="8194" width="2" customWidth="1"/>
    <col min="8195" max="8195" width="11" customWidth="1"/>
    <col min="8196" max="8196" width="9.81640625" customWidth="1"/>
    <col min="8197" max="8197" width="3.54296875" customWidth="1"/>
    <col min="8198" max="8199" width="10.81640625" customWidth="1"/>
    <col min="8200" max="8200" width="2.81640625" customWidth="1"/>
    <col min="8201" max="8201" width="10.54296875" customWidth="1"/>
    <col min="8202" max="8202" width="10.453125" customWidth="1"/>
    <col min="8203" max="8203" width="2.81640625" customWidth="1"/>
    <col min="8204" max="8204" width="10.1796875" customWidth="1"/>
    <col min="8205" max="8205" width="10.54296875" customWidth="1"/>
    <col min="8206" max="8206" width="2.81640625" customWidth="1"/>
    <col min="8207" max="8207" width="10.1796875" customWidth="1"/>
    <col min="8208" max="8208" width="10.81640625" customWidth="1"/>
    <col min="8209" max="8209" width="2.81640625" customWidth="1"/>
    <col min="8449" max="8449" width="42.81640625" customWidth="1"/>
    <col min="8450" max="8450" width="2" customWidth="1"/>
    <col min="8451" max="8451" width="11" customWidth="1"/>
    <col min="8452" max="8452" width="9.81640625" customWidth="1"/>
    <col min="8453" max="8453" width="3.54296875" customWidth="1"/>
    <col min="8454" max="8455" width="10.81640625" customWidth="1"/>
    <col min="8456" max="8456" width="2.81640625" customWidth="1"/>
    <col min="8457" max="8457" width="10.54296875" customWidth="1"/>
    <col min="8458" max="8458" width="10.453125" customWidth="1"/>
    <col min="8459" max="8459" width="2.81640625" customWidth="1"/>
    <col min="8460" max="8460" width="10.1796875" customWidth="1"/>
    <col min="8461" max="8461" width="10.54296875" customWidth="1"/>
    <col min="8462" max="8462" width="2.81640625" customWidth="1"/>
    <col min="8463" max="8463" width="10.1796875" customWidth="1"/>
    <col min="8464" max="8464" width="10.81640625" customWidth="1"/>
    <col min="8465" max="8465" width="2.81640625" customWidth="1"/>
    <col min="8705" max="8705" width="42.81640625" customWidth="1"/>
    <col min="8706" max="8706" width="2" customWidth="1"/>
    <col min="8707" max="8707" width="11" customWidth="1"/>
    <col min="8708" max="8708" width="9.81640625" customWidth="1"/>
    <col min="8709" max="8709" width="3.54296875" customWidth="1"/>
    <col min="8710" max="8711" width="10.81640625" customWidth="1"/>
    <col min="8712" max="8712" width="2.81640625" customWidth="1"/>
    <col min="8713" max="8713" width="10.54296875" customWidth="1"/>
    <col min="8714" max="8714" width="10.453125" customWidth="1"/>
    <col min="8715" max="8715" width="2.81640625" customWidth="1"/>
    <col min="8716" max="8716" width="10.1796875" customWidth="1"/>
    <col min="8717" max="8717" width="10.54296875" customWidth="1"/>
    <col min="8718" max="8718" width="2.81640625" customWidth="1"/>
    <col min="8719" max="8719" width="10.1796875" customWidth="1"/>
    <col min="8720" max="8720" width="10.81640625" customWidth="1"/>
    <col min="8721" max="8721" width="2.81640625" customWidth="1"/>
    <col min="8961" max="8961" width="42.81640625" customWidth="1"/>
    <col min="8962" max="8962" width="2" customWidth="1"/>
    <col min="8963" max="8963" width="11" customWidth="1"/>
    <col min="8964" max="8964" width="9.81640625" customWidth="1"/>
    <col min="8965" max="8965" width="3.54296875" customWidth="1"/>
    <col min="8966" max="8967" width="10.81640625" customWidth="1"/>
    <col min="8968" max="8968" width="2.81640625" customWidth="1"/>
    <col min="8969" max="8969" width="10.54296875" customWidth="1"/>
    <col min="8970" max="8970" width="10.453125" customWidth="1"/>
    <col min="8971" max="8971" width="2.81640625" customWidth="1"/>
    <col min="8972" max="8972" width="10.1796875" customWidth="1"/>
    <col min="8973" max="8973" width="10.54296875" customWidth="1"/>
    <col min="8974" max="8974" width="2.81640625" customWidth="1"/>
    <col min="8975" max="8975" width="10.1796875" customWidth="1"/>
    <col min="8976" max="8976" width="10.81640625" customWidth="1"/>
    <col min="8977" max="8977" width="2.81640625" customWidth="1"/>
    <col min="9217" max="9217" width="42.81640625" customWidth="1"/>
    <col min="9218" max="9218" width="2" customWidth="1"/>
    <col min="9219" max="9219" width="11" customWidth="1"/>
    <col min="9220" max="9220" width="9.81640625" customWidth="1"/>
    <col min="9221" max="9221" width="3.54296875" customWidth="1"/>
    <col min="9222" max="9223" width="10.81640625" customWidth="1"/>
    <col min="9224" max="9224" width="2.81640625" customWidth="1"/>
    <col min="9225" max="9225" width="10.54296875" customWidth="1"/>
    <col min="9226" max="9226" width="10.453125" customWidth="1"/>
    <col min="9227" max="9227" width="2.81640625" customWidth="1"/>
    <col min="9228" max="9228" width="10.1796875" customWidth="1"/>
    <col min="9229" max="9229" width="10.54296875" customWidth="1"/>
    <col min="9230" max="9230" width="2.81640625" customWidth="1"/>
    <col min="9231" max="9231" width="10.1796875" customWidth="1"/>
    <col min="9232" max="9232" width="10.81640625" customWidth="1"/>
    <col min="9233" max="9233" width="2.81640625" customWidth="1"/>
    <col min="9473" max="9473" width="42.81640625" customWidth="1"/>
    <col min="9474" max="9474" width="2" customWidth="1"/>
    <col min="9475" max="9475" width="11" customWidth="1"/>
    <col min="9476" max="9476" width="9.81640625" customWidth="1"/>
    <col min="9477" max="9477" width="3.54296875" customWidth="1"/>
    <col min="9478" max="9479" width="10.81640625" customWidth="1"/>
    <col min="9480" max="9480" width="2.81640625" customWidth="1"/>
    <col min="9481" max="9481" width="10.54296875" customWidth="1"/>
    <col min="9482" max="9482" width="10.453125" customWidth="1"/>
    <col min="9483" max="9483" width="2.81640625" customWidth="1"/>
    <col min="9484" max="9484" width="10.1796875" customWidth="1"/>
    <col min="9485" max="9485" width="10.54296875" customWidth="1"/>
    <col min="9486" max="9486" width="2.81640625" customWidth="1"/>
    <col min="9487" max="9487" width="10.1796875" customWidth="1"/>
    <col min="9488" max="9488" width="10.81640625" customWidth="1"/>
    <col min="9489" max="9489" width="2.81640625" customWidth="1"/>
    <col min="9729" max="9729" width="42.81640625" customWidth="1"/>
    <col min="9730" max="9730" width="2" customWidth="1"/>
    <col min="9731" max="9731" width="11" customWidth="1"/>
    <col min="9732" max="9732" width="9.81640625" customWidth="1"/>
    <col min="9733" max="9733" width="3.54296875" customWidth="1"/>
    <col min="9734" max="9735" width="10.81640625" customWidth="1"/>
    <col min="9736" max="9736" width="2.81640625" customWidth="1"/>
    <col min="9737" max="9737" width="10.54296875" customWidth="1"/>
    <col min="9738" max="9738" width="10.453125" customWidth="1"/>
    <col min="9739" max="9739" width="2.81640625" customWidth="1"/>
    <col min="9740" max="9740" width="10.1796875" customWidth="1"/>
    <col min="9741" max="9741" width="10.54296875" customWidth="1"/>
    <col min="9742" max="9742" width="2.81640625" customWidth="1"/>
    <col min="9743" max="9743" width="10.1796875" customWidth="1"/>
    <col min="9744" max="9744" width="10.81640625" customWidth="1"/>
    <col min="9745" max="9745" width="2.81640625" customWidth="1"/>
    <col min="9985" max="9985" width="42.81640625" customWidth="1"/>
    <col min="9986" max="9986" width="2" customWidth="1"/>
    <col min="9987" max="9987" width="11" customWidth="1"/>
    <col min="9988" max="9988" width="9.81640625" customWidth="1"/>
    <col min="9989" max="9989" width="3.54296875" customWidth="1"/>
    <col min="9990" max="9991" width="10.81640625" customWidth="1"/>
    <col min="9992" max="9992" width="2.81640625" customWidth="1"/>
    <col min="9993" max="9993" width="10.54296875" customWidth="1"/>
    <col min="9994" max="9994" width="10.453125" customWidth="1"/>
    <col min="9995" max="9995" width="2.81640625" customWidth="1"/>
    <col min="9996" max="9996" width="10.1796875" customWidth="1"/>
    <col min="9997" max="9997" width="10.54296875" customWidth="1"/>
    <col min="9998" max="9998" width="2.81640625" customWidth="1"/>
    <col min="9999" max="9999" width="10.1796875" customWidth="1"/>
    <col min="10000" max="10000" width="10.81640625" customWidth="1"/>
    <col min="10001" max="10001" width="2.81640625" customWidth="1"/>
    <col min="10241" max="10241" width="42.81640625" customWidth="1"/>
    <col min="10242" max="10242" width="2" customWidth="1"/>
    <col min="10243" max="10243" width="11" customWidth="1"/>
    <col min="10244" max="10244" width="9.81640625" customWidth="1"/>
    <col min="10245" max="10245" width="3.54296875" customWidth="1"/>
    <col min="10246" max="10247" width="10.81640625" customWidth="1"/>
    <col min="10248" max="10248" width="2.81640625" customWidth="1"/>
    <col min="10249" max="10249" width="10.54296875" customWidth="1"/>
    <col min="10250" max="10250" width="10.453125" customWidth="1"/>
    <col min="10251" max="10251" width="2.81640625" customWidth="1"/>
    <col min="10252" max="10252" width="10.1796875" customWidth="1"/>
    <col min="10253" max="10253" width="10.54296875" customWidth="1"/>
    <col min="10254" max="10254" width="2.81640625" customWidth="1"/>
    <col min="10255" max="10255" width="10.1796875" customWidth="1"/>
    <col min="10256" max="10256" width="10.81640625" customWidth="1"/>
    <col min="10257" max="10257" width="2.81640625" customWidth="1"/>
    <col min="10497" max="10497" width="42.81640625" customWidth="1"/>
    <col min="10498" max="10498" width="2" customWidth="1"/>
    <col min="10499" max="10499" width="11" customWidth="1"/>
    <col min="10500" max="10500" width="9.81640625" customWidth="1"/>
    <col min="10501" max="10501" width="3.54296875" customWidth="1"/>
    <col min="10502" max="10503" width="10.81640625" customWidth="1"/>
    <col min="10504" max="10504" width="2.81640625" customWidth="1"/>
    <col min="10505" max="10505" width="10.54296875" customWidth="1"/>
    <col min="10506" max="10506" width="10.453125" customWidth="1"/>
    <col min="10507" max="10507" width="2.81640625" customWidth="1"/>
    <col min="10508" max="10508" width="10.1796875" customWidth="1"/>
    <col min="10509" max="10509" width="10.54296875" customWidth="1"/>
    <col min="10510" max="10510" width="2.81640625" customWidth="1"/>
    <col min="10511" max="10511" width="10.1796875" customWidth="1"/>
    <col min="10512" max="10512" width="10.81640625" customWidth="1"/>
    <col min="10513" max="10513" width="2.81640625" customWidth="1"/>
    <col min="10753" max="10753" width="42.81640625" customWidth="1"/>
    <col min="10754" max="10754" width="2" customWidth="1"/>
    <col min="10755" max="10755" width="11" customWidth="1"/>
    <col min="10756" max="10756" width="9.81640625" customWidth="1"/>
    <col min="10757" max="10757" width="3.54296875" customWidth="1"/>
    <col min="10758" max="10759" width="10.81640625" customWidth="1"/>
    <col min="10760" max="10760" width="2.81640625" customWidth="1"/>
    <col min="10761" max="10761" width="10.54296875" customWidth="1"/>
    <col min="10762" max="10762" width="10.453125" customWidth="1"/>
    <col min="10763" max="10763" width="2.81640625" customWidth="1"/>
    <col min="10764" max="10764" width="10.1796875" customWidth="1"/>
    <col min="10765" max="10765" width="10.54296875" customWidth="1"/>
    <col min="10766" max="10766" width="2.81640625" customWidth="1"/>
    <col min="10767" max="10767" width="10.1796875" customWidth="1"/>
    <col min="10768" max="10768" width="10.81640625" customWidth="1"/>
    <col min="10769" max="10769" width="2.81640625" customWidth="1"/>
    <col min="11009" max="11009" width="42.81640625" customWidth="1"/>
    <col min="11010" max="11010" width="2" customWidth="1"/>
    <col min="11011" max="11011" width="11" customWidth="1"/>
    <col min="11012" max="11012" width="9.81640625" customWidth="1"/>
    <col min="11013" max="11013" width="3.54296875" customWidth="1"/>
    <col min="11014" max="11015" width="10.81640625" customWidth="1"/>
    <col min="11016" max="11016" width="2.81640625" customWidth="1"/>
    <col min="11017" max="11017" width="10.54296875" customWidth="1"/>
    <col min="11018" max="11018" width="10.453125" customWidth="1"/>
    <col min="11019" max="11019" width="2.81640625" customWidth="1"/>
    <col min="11020" max="11020" width="10.1796875" customWidth="1"/>
    <col min="11021" max="11021" width="10.54296875" customWidth="1"/>
    <col min="11022" max="11022" width="2.81640625" customWidth="1"/>
    <col min="11023" max="11023" width="10.1796875" customWidth="1"/>
    <col min="11024" max="11024" width="10.81640625" customWidth="1"/>
    <col min="11025" max="11025" width="2.81640625" customWidth="1"/>
    <col min="11265" max="11265" width="42.81640625" customWidth="1"/>
    <col min="11266" max="11266" width="2" customWidth="1"/>
    <col min="11267" max="11267" width="11" customWidth="1"/>
    <col min="11268" max="11268" width="9.81640625" customWidth="1"/>
    <col min="11269" max="11269" width="3.54296875" customWidth="1"/>
    <col min="11270" max="11271" width="10.81640625" customWidth="1"/>
    <col min="11272" max="11272" width="2.81640625" customWidth="1"/>
    <col min="11273" max="11273" width="10.54296875" customWidth="1"/>
    <col min="11274" max="11274" width="10.453125" customWidth="1"/>
    <col min="11275" max="11275" width="2.81640625" customWidth="1"/>
    <col min="11276" max="11276" width="10.1796875" customWidth="1"/>
    <col min="11277" max="11277" width="10.54296875" customWidth="1"/>
    <col min="11278" max="11278" width="2.81640625" customWidth="1"/>
    <col min="11279" max="11279" width="10.1796875" customWidth="1"/>
    <col min="11280" max="11280" width="10.81640625" customWidth="1"/>
    <col min="11281" max="11281" width="2.81640625" customWidth="1"/>
    <col min="11521" max="11521" width="42.81640625" customWidth="1"/>
    <col min="11522" max="11522" width="2" customWidth="1"/>
    <col min="11523" max="11523" width="11" customWidth="1"/>
    <col min="11524" max="11524" width="9.81640625" customWidth="1"/>
    <col min="11525" max="11525" width="3.54296875" customWidth="1"/>
    <col min="11526" max="11527" width="10.81640625" customWidth="1"/>
    <col min="11528" max="11528" width="2.81640625" customWidth="1"/>
    <col min="11529" max="11529" width="10.54296875" customWidth="1"/>
    <col min="11530" max="11530" width="10.453125" customWidth="1"/>
    <col min="11531" max="11531" width="2.81640625" customWidth="1"/>
    <col min="11532" max="11532" width="10.1796875" customWidth="1"/>
    <col min="11533" max="11533" width="10.54296875" customWidth="1"/>
    <col min="11534" max="11534" width="2.81640625" customWidth="1"/>
    <col min="11535" max="11535" width="10.1796875" customWidth="1"/>
    <col min="11536" max="11536" width="10.81640625" customWidth="1"/>
    <col min="11537" max="11537" width="2.81640625" customWidth="1"/>
    <col min="11777" max="11777" width="42.81640625" customWidth="1"/>
    <col min="11778" max="11778" width="2" customWidth="1"/>
    <col min="11779" max="11779" width="11" customWidth="1"/>
    <col min="11780" max="11780" width="9.81640625" customWidth="1"/>
    <col min="11781" max="11781" width="3.54296875" customWidth="1"/>
    <col min="11782" max="11783" width="10.81640625" customWidth="1"/>
    <col min="11784" max="11784" width="2.81640625" customWidth="1"/>
    <col min="11785" max="11785" width="10.54296875" customWidth="1"/>
    <col min="11786" max="11786" width="10.453125" customWidth="1"/>
    <col min="11787" max="11787" width="2.81640625" customWidth="1"/>
    <col min="11788" max="11788" width="10.1796875" customWidth="1"/>
    <col min="11789" max="11789" width="10.54296875" customWidth="1"/>
    <col min="11790" max="11790" width="2.81640625" customWidth="1"/>
    <col min="11791" max="11791" width="10.1796875" customWidth="1"/>
    <col min="11792" max="11792" width="10.81640625" customWidth="1"/>
    <col min="11793" max="11793" width="2.81640625" customWidth="1"/>
    <col min="12033" max="12033" width="42.81640625" customWidth="1"/>
    <col min="12034" max="12034" width="2" customWidth="1"/>
    <col min="12035" max="12035" width="11" customWidth="1"/>
    <col min="12036" max="12036" width="9.81640625" customWidth="1"/>
    <col min="12037" max="12037" width="3.54296875" customWidth="1"/>
    <col min="12038" max="12039" width="10.81640625" customWidth="1"/>
    <col min="12040" max="12040" width="2.81640625" customWidth="1"/>
    <col min="12041" max="12041" width="10.54296875" customWidth="1"/>
    <col min="12042" max="12042" width="10.453125" customWidth="1"/>
    <col min="12043" max="12043" width="2.81640625" customWidth="1"/>
    <col min="12044" max="12044" width="10.1796875" customWidth="1"/>
    <col min="12045" max="12045" width="10.54296875" customWidth="1"/>
    <col min="12046" max="12046" width="2.81640625" customWidth="1"/>
    <col min="12047" max="12047" width="10.1796875" customWidth="1"/>
    <col min="12048" max="12048" width="10.81640625" customWidth="1"/>
    <col min="12049" max="12049" width="2.81640625" customWidth="1"/>
    <col min="12289" max="12289" width="42.81640625" customWidth="1"/>
    <col min="12290" max="12290" width="2" customWidth="1"/>
    <col min="12291" max="12291" width="11" customWidth="1"/>
    <col min="12292" max="12292" width="9.81640625" customWidth="1"/>
    <col min="12293" max="12293" width="3.54296875" customWidth="1"/>
    <col min="12294" max="12295" width="10.81640625" customWidth="1"/>
    <col min="12296" max="12296" width="2.81640625" customWidth="1"/>
    <col min="12297" max="12297" width="10.54296875" customWidth="1"/>
    <col min="12298" max="12298" width="10.453125" customWidth="1"/>
    <col min="12299" max="12299" width="2.81640625" customWidth="1"/>
    <col min="12300" max="12300" width="10.1796875" customWidth="1"/>
    <col min="12301" max="12301" width="10.54296875" customWidth="1"/>
    <col min="12302" max="12302" width="2.81640625" customWidth="1"/>
    <col min="12303" max="12303" width="10.1796875" customWidth="1"/>
    <col min="12304" max="12304" width="10.81640625" customWidth="1"/>
    <col min="12305" max="12305" width="2.81640625" customWidth="1"/>
    <col min="12545" max="12545" width="42.81640625" customWidth="1"/>
    <col min="12546" max="12546" width="2" customWidth="1"/>
    <col min="12547" max="12547" width="11" customWidth="1"/>
    <col min="12548" max="12548" width="9.81640625" customWidth="1"/>
    <col min="12549" max="12549" width="3.54296875" customWidth="1"/>
    <col min="12550" max="12551" width="10.81640625" customWidth="1"/>
    <col min="12552" max="12552" width="2.81640625" customWidth="1"/>
    <col min="12553" max="12553" width="10.54296875" customWidth="1"/>
    <col min="12554" max="12554" width="10.453125" customWidth="1"/>
    <col min="12555" max="12555" width="2.81640625" customWidth="1"/>
    <col min="12556" max="12556" width="10.1796875" customWidth="1"/>
    <col min="12557" max="12557" width="10.54296875" customWidth="1"/>
    <col min="12558" max="12558" width="2.81640625" customWidth="1"/>
    <col min="12559" max="12559" width="10.1796875" customWidth="1"/>
    <col min="12560" max="12560" width="10.81640625" customWidth="1"/>
    <col min="12561" max="12561" width="2.81640625" customWidth="1"/>
    <col min="12801" max="12801" width="42.81640625" customWidth="1"/>
    <col min="12802" max="12802" width="2" customWidth="1"/>
    <col min="12803" max="12803" width="11" customWidth="1"/>
    <col min="12804" max="12804" width="9.81640625" customWidth="1"/>
    <col min="12805" max="12805" width="3.54296875" customWidth="1"/>
    <col min="12806" max="12807" width="10.81640625" customWidth="1"/>
    <col min="12808" max="12808" width="2.81640625" customWidth="1"/>
    <col min="12809" max="12809" width="10.54296875" customWidth="1"/>
    <col min="12810" max="12810" width="10.453125" customWidth="1"/>
    <col min="12811" max="12811" width="2.81640625" customWidth="1"/>
    <col min="12812" max="12812" width="10.1796875" customWidth="1"/>
    <col min="12813" max="12813" width="10.54296875" customWidth="1"/>
    <col min="12814" max="12814" width="2.81640625" customWidth="1"/>
    <col min="12815" max="12815" width="10.1796875" customWidth="1"/>
    <col min="12816" max="12816" width="10.81640625" customWidth="1"/>
    <col min="12817" max="12817" width="2.81640625" customWidth="1"/>
    <col min="13057" max="13057" width="42.81640625" customWidth="1"/>
    <col min="13058" max="13058" width="2" customWidth="1"/>
    <col min="13059" max="13059" width="11" customWidth="1"/>
    <col min="13060" max="13060" width="9.81640625" customWidth="1"/>
    <col min="13061" max="13061" width="3.54296875" customWidth="1"/>
    <col min="13062" max="13063" width="10.81640625" customWidth="1"/>
    <col min="13064" max="13064" width="2.81640625" customWidth="1"/>
    <col min="13065" max="13065" width="10.54296875" customWidth="1"/>
    <col min="13066" max="13066" width="10.453125" customWidth="1"/>
    <col min="13067" max="13067" width="2.81640625" customWidth="1"/>
    <col min="13068" max="13068" width="10.1796875" customWidth="1"/>
    <col min="13069" max="13069" width="10.54296875" customWidth="1"/>
    <col min="13070" max="13070" width="2.81640625" customWidth="1"/>
    <col min="13071" max="13071" width="10.1796875" customWidth="1"/>
    <col min="13072" max="13072" width="10.81640625" customWidth="1"/>
    <col min="13073" max="13073" width="2.81640625" customWidth="1"/>
    <col min="13313" max="13313" width="42.81640625" customWidth="1"/>
    <col min="13314" max="13314" width="2" customWidth="1"/>
    <col min="13315" max="13315" width="11" customWidth="1"/>
    <col min="13316" max="13316" width="9.81640625" customWidth="1"/>
    <col min="13317" max="13317" width="3.54296875" customWidth="1"/>
    <col min="13318" max="13319" width="10.81640625" customWidth="1"/>
    <col min="13320" max="13320" width="2.81640625" customWidth="1"/>
    <col min="13321" max="13321" width="10.54296875" customWidth="1"/>
    <col min="13322" max="13322" width="10.453125" customWidth="1"/>
    <col min="13323" max="13323" width="2.81640625" customWidth="1"/>
    <col min="13324" max="13324" width="10.1796875" customWidth="1"/>
    <col min="13325" max="13325" width="10.54296875" customWidth="1"/>
    <col min="13326" max="13326" width="2.81640625" customWidth="1"/>
    <col min="13327" max="13327" width="10.1796875" customWidth="1"/>
    <col min="13328" max="13328" width="10.81640625" customWidth="1"/>
    <col min="13329" max="13329" width="2.81640625" customWidth="1"/>
    <col min="13569" max="13569" width="42.81640625" customWidth="1"/>
    <col min="13570" max="13570" width="2" customWidth="1"/>
    <col min="13571" max="13571" width="11" customWidth="1"/>
    <col min="13572" max="13572" width="9.81640625" customWidth="1"/>
    <col min="13573" max="13573" width="3.54296875" customWidth="1"/>
    <col min="13574" max="13575" width="10.81640625" customWidth="1"/>
    <col min="13576" max="13576" width="2.81640625" customWidth="1"/>
    <col min="13577" max="13577" width="10.54296875" customWidth="1"/>
    <col min="13578" max="13578" width="10.453125" customWidth="1"/>
    <col min="13579" max="13579" width="2.81640625" customWidth="1"/>
    <col min="13580" max="13580" width="10.1796875" customWidth="1"/>
    <col min="13581" max="13581" width="10.54296875" customWidth="1"/>
    <col min="13582" max="13582" width="2.81640625" customWidth="1"/>
    <col min="13583" max="13583" width="10.1796875" customWidth="1"/>
    <col min="13584" max="13584" width="10.81640625" customWidth="1"/>
    <col min="13585" max="13585" width="2.81640625" customWidth="1"/>
    <col min="13825" max="13825" width="42.81640625" customWidth="1"/>
    <col min="13826" max="13826" width="2" customWidth="1"/>
    <col min="13827" max="13827" width="11" customWidth="1"/>
    <col min="13828" max="13828" width="9.81640625" customWidth="1"/>
    <col min="13829" max="13829" width="3.54296875" customWidth="1"/>
    <col min="13830" max="13831" width="10.81640625" customWidth="1"/>
    <col min="13832" max="13832" width="2.81640625" customWidth="1"/>
    <col min="13833" max="13833" width="10.54296875" customWidth="1"/>
    <col min="13834" max="13834" width="10.453125" customWidth="1"/>
    <col min="13835" max="13835" width="2.81640625" customWidth="1"/>
    <col min="13836" max="13836" width="10.1796875" customWidth="1"/>
    <col min="13837" max="13837" width="10.54296875" customWidth="1"/>
    <col min="13838" max="13838" width="2.81640625" customWidth="1"/>
    <col min="13839" max="13839" width="10.1796875" customWidth="1"/>
    <col min="13840" max="13840" width="10.81640625" customWidth="1"/>
    <col min="13841" max="13841" width="2.81640625" customWidth="1"/>
    <col min="14081" max="14081" width="42.81640625" customWidth="1"/>
    <col min="14082" max="14082" width="2" customWidth="1"/>
    <col min="14083" max="14083" width="11" customWidth="1"/>
    <col min="14084" max="14084" width="9.81640625" customWidth="1"/>
    <col min="14085" max="14085" width="3.54296875" customWidth="1"/>
    <col min="14086" max="14087" width="10.81640625" customWidth="1"/>
    <col min="14088" max="14088" width="2.81640625" customWidth="1"/>
    <col min="14089" max="14089" width="10.54296875" customWidth="1"/>
    <col min="14090" max="14090" width="10.453125" customWidth="1"/>
    <col min="14091" max="14091" width="2.81640625" customWidth="1"/>
    <col min="14092" max="14092" width="10.1796875" customWidth="1"/>
    <col min="14093" max="14093" width="10.54296875" customWidth="1"/>
    <col min="14094" max="14094" width="2.81640625" customWidth="1"/>
    <col min="14095" max="14095" width="10.1796875" customWidth="1"/>
    <col min="14096" max="14096" width="10.81640625" customWidth="1"/>
    <col min="14097" max="14097" width="2.81640625" customWidth="1"/>
    <col min="14337" max="14337" width="42.81640625" customWidth="1"/>
    <col min="14338" max="14338" width="2" customWidth="1"/>
    <col min="14339" max="14339" width="11" customWidth="1"/>
    <col min="14340" max="14340" width="9.81640625" customWidth="1"/>
    <col min="14341" max="14341" width="3.54296875" customWidth="1"/>
    <col min="14342" max="14343" width="10.81640625" customWidth="1"/>
    <col min="14344" max="14344" width="2.81640625" customWidth="1"/>
    <col min="14345" max="14345" width="10.54296875" customWidth="1"/>
    <col min="14346" max="14346" width="10.453125" customWidth="1"/>
    <col min="14347" max="14347" width="2.81640625" customWidth="1"/>
    <col min="14348" max="14348" width="10.1796875" customWidth="1"/>
    <col min="14349" max="14349" width="10.54296875" customWidth="1"/>
    <col min="14350" max="14350" width="2.81640625" customWidth="1"/>
    <col min="14351" max="14351" width="10.1796875" customWidth="1"/>
    <col min="14352" max="14352" width="10.81640625" customWidth="1"/>
    <col min="14353" max="14353" width="2.81640625" customWidth="1"/>
    <col min="14593" max="14593" width="42.81640625" customWidth="1"/>
    <col min="14594" max="14594" width="2" customWidth="1"/>
    <col min="14595" max="14595" width="11" customWidth="1"/>
    <col min="14596" max="14596" width="9.81640625" customWidth="1"/>
    <col min="14597" max="14597" width="3.54296875" customWidth="1"/>
    <col min="14598" max="14599" width="10.81640625" customWidth="1"/>
    <col min="14600" max="14600" width="2.81640625" customWidth="1"/>
    <col min="14601" max="14601" width="10.54296875" customWidth="1"/>
    <col min="14602" max="14602" width="10.453125" customWidth="1"/>
    <col min="14603" max="14603" width="2.81640625" customWidth="1"/>
    <col min="14604" max="14604" width="10.1796875" customWidth="1"/>
    <col min="14605" max="14605" width="10.54296875" customWidth="1"/>
    <col min="14606" max="14606" width="2.81640625" customWidth="1"/>
    <col min="14607" max="14607" width="10.1796875" customWidth="1"/>
    <col min="14608" max="14608" width="10.81640625" customWidth="1"/>
    <col min="14609" max="14609" width="2.81640625" customWidth="1"/>
    <col min="14849" max="14849" width="42.81640625" customWidth="1"/>
    <col min="14850" max="14850" width="2" customWidth="1"/>
    <col min="14851" max="14851" width="11" customWidth="1"/>
    <col min="14852" max="14852" width="9.81640625" customWidth="1"/>
    <col min="14853" max="14853" width="3.54296875" customWidth="1"/>
    <col min="14854" max="14855" width="10.81640625" customWidth="1"/>
    <col min="14856" max="14856" width="2.81640625" customWidth="1"/>
    <col min="14857" max="14857" width="10.54296875" customWidth="1"/>
    <col min="14858" max="14858" width="10.453125" customWidth="1"/>
    <col min="14859" max="14859" width="2.81640625" customWidth="1"/>
    <col min="14860" max="14860" width="10.1796875" customWidth="1"/>
    <col min="14861" max="14861" width="10.54296875" customWidth="1"/>
    <col min="14862" max="14862" width="2.81640625" customWidth="1"/>
    <col min="14863" max="14863" width="10.1796875" customWidth="1"/>
    <col min="14864" max="14864" width="10.81640625" customWidth="1"/>
    <col min="14865" max="14865" width="2.81640625" customWidth="1"/>
    <col min="15105" max="15105" width="42.81640625" customWidth="1"/>
    <col min="15106" max="15106" width="2" customWidth="1"/>
    <col min="15107" max="15107" width="11" customWidth="1"/>
    <col min="15108" max="15108" width="9.81640625" customWidth="1"/>
    <col min="15109" max="15109" width="3.54296875" customWidth="1"/>
    <col min="15110" max="15111" width="10.81640625" customWidth="1"/>
    <col min="15112" max="15112" width="2.81640625" customWidth="1"/>
    <col min="15113" max="15113" width="10.54296875" customWidth="1"/>
    <col min="15114" max="15114" width="10.453125" customWidth="1"/>
    <col min="15115" max="15115" width="2.81640625" customWidth="1"/>
    <col min="15116" max="15116" width="10.1796875" customWidth="1"/>
    <col min="15117" max="15117" width="10.54296875" customWidth="1"/>
    <col min="15118" max="15118" width="2.81640625" customWidth="1"/>
    <col min="15119" max="15119" width="10.1796875" customWidth="1"/>
    <col min="15120" max="15120" width="10.81640625" customWidth="1"/>
    <col min="15121" max="15121" width="2.81640625" customWidth="1"/>
    <col min="15361" max="15361" width="42.81640625" customWidth="1"/>
    <col min="15362" max="15362" width="2" customWidth="1"/>
    <col min="15363" max="15363" width="11" customWidth="1"/>
    <col min="15364" max="15364" width="9.81640625" customWidth="1"/>
    <col min="15365" max="15365" width="3.54296875" customWidth="1"/>
    <col min="15366" max="15367" width="10.81640625" customWidth="1"/>
    <col min="15368" max="15368" width="2.81640625" customWidth="1"/>
    <col min="15369" max="15369" width="10.54296875" customWidth="1"/>
    <col min="15370" max="15370" width="10.453125" customWidth="1"/>
    <col min="15371" max="15371" width="2.81640625" customWidth="1"/>
    <col min="15372" max="15372" width="10.1796875" customWidth="1"/>
    <col min="15373" max="15373" width="10.54296875" customWidth="1"/>
    <col min="15374" max="15374" width="2.81640625" customWidth="1"/>
    <col min="15375" max="15375" width="10.1796875" customWidth="1"/>
    <col min="15376" max="15376" width="10.81640625" customWidth="1"/>
    <col min="15377" max="15377" width="2.81640625" customWidth="1"/>
    <col min="15617" max="15617" width="42.81640625" customWidth="1"/>
    <col min="15618" max="15618" width="2" customWidth="1"/>
    <col min="15619" max="15619" width="11" customWidth="1"/>
    <col min="15620" max="15620" width="9.81640625" customWidth="1"/>
    <col min="15621" max="15621" width="3.54296875" customWidth="1"/>
    <col min="15622" max="15623" width="10.81640625" customWidth="1"/>
    <col min="15624" max="15624" width="2.81640625" customWidth="1"/>
    <col min="15625" max="15625" width="10.54296875" customWidth="1"/>
    <col min="15626" max="15626" width="10.453125" customWidth="1"/>
    <col min="15627" max="15627" width="2.81640625" customWidth="1"/>
    <col min="15628" max="15628" width="10.1796875" customWidth="1"/>
    <col min="15629" max="15629" width="10.54296875" customWidth="1"/>
    <col min="15630" max="15630" width="2.81640625" customWidth="1"/>
    <col min="15631" max="15631" width="10.1796875" customWidth="1"/>
    <col min="15632" max="15632" width="10.81640625" customWidth="1"/>
    <col min="15633" max="15633" width="2.81640625" customWidth="1"/>
    <col min="15873" max="15873" width="42.81640625" customWidth="1"/>
    <col min="15874" max="15874" width="2" customWidth="1"/>
    <col min="15875" max="15875" width="11" customWidth="1"/>
    <col min="15876" max="15876" width="9.81640625" customWidth="1"/>
    <col min="15877" max="15877" width="3.54296875" customWidth="1"/>
    <col min="15878" max="15879" width="10.81640625" customWidth="1"/>
    <col min="15880" max="15880" width="2.81640625" customWidth="1"/>
    <col min="15881" max="15881" width="10.54296875" customWidth="1"/>
    <col min="15882" max="15882" width="10.453125" customWidth="1"/>
    <col min="15883" max="15883" width="2.81640625" customWidth="1"/>
    <col min="15884" max="15884" width="10.1796875" customWidth="1"/>
    <col min="15885" max="15885" width="10.54296875" customWidth="1"/>
    <col min="15886" max="15886" width="2.81640625" customWidth="1"/>
    <col min="15887" max="15887" width="10.1796875" customWidth="1"/>
    <col min="15888" max="15888" width="10.81640625" customWidth="1"/>
    <col min="15889" max="15889" width="2.81640625" customWidth="1"/>
    <col min="16129" max="16129" width="42.81640625" customWidth="1"/>
    <col min="16130" max="16130" width="2" customWidth="1"/>
    <col min="16131" max="16131" width="11" customWidth="1"/>
    <col min="16132" max="16132" width="9.81640625" customWidth="1"/>
    <col min="16133" max="16133" width="3.54296875" customWidth="1"/>
    <col min="16134" max="16135" width="10.81640625" customWidth="1"/>
    <col min="16136" max="16136" width="2.81640625" customWidth="1"/>
    <col min="16137" max="16137" width="10.54296875" customWidth="1"/>
    <col min="16138" max="16138" width="10.453125" customWidth="1"/>
    <col min="16139" max="16139" width="2.81640625" customWidth="1"/>
    <col min="16140" max="16140" width="10.1796875" customWidth="1"/>
    <col min="16141" max="16141" width="10.54296875" customWidth="1"/>
    <col min="16142" max="16142" width="2.81640625" customWidth="1"/>
    <col min="16143" max="16143" width="10.1796875" customWidth="1"/>
    <col min="16144" max="16144" width="10.81640625" customWidth="1"/>
    <col min="16145" max="16145" width="2.81640625" customWidth="1"/>
  </cols>
  <sheetData>
    <row r="1" spans="1:17">
      <c r="A1" t="s">
        <v>438</v>
      </c>
    </row>
    <row r="2" spans="1:17">
      <c r="A2" t="s">
        <v>439</v>
      </c>
      <c r="F2" s="13"/>
      <c r="I2" s="13"/>
      <c r="L2" s="13"/>
      <c r="O2" s="13"/>
    </row>
    <row r="3" spans="1:17" ht="11.25" customHeight="1">
      <c r="A3" s="12"/>
      <c r="F3" s="13"/>
      <c r="G3"/>
      <c r="H3"/>
      <c r="I3" s="13"/>
      <c r="J3"/>
      <c r="K3"/>
      <c r="L3" s="13"/>
      <c r="M3"/>
    </row>
    <row r="4" spans="1:17">
      <c r="A4" s="14" t="s">
        <v>1558</v>
      </c>
      <c r="B4" s="13"/>
      <c r="E4" s="13"/>
    </row>
    <row r="5" spans="1:17" ht="9.75" customHeight="1" thickBot="1">
      <c r="A5" s="12"/>
      <c r="B5" s="13"/>
      <c r="E5" s="13"/>
    </row>
    <row r="6" spans="1:17" ht="8.25" customHeight="1">
      <c r="A6" s="595"/>
      <c r="B6" s="1078"/>
      <c r="C6" s="1078"/>
      <c r="D6" s="1078"/>
      <c r="E6" s="1078"/>
      <c r="F6" s="598"/>
      <c r="G6" s="598"/>
      <c r="H6" s="598"/>
      <c r="I6" s="598"/>
      <c r="J6" s="598"/>
      <c r="K6" s="598"/>
      <c r="L6" s="598"/>
      <c r="M6" s="598"/>
      <c r="N6" s="598"/>
      <c r="O6" s="598"/>
      <c r="P6" s="38"/>
      <c r="Q6" s="15"/>
    </row>
    <row r="7" spans="1:17" ht="15.5">
      <c r="A7" s="48" t="s">
        <v>509</v>
      </c>
      <c r="B7" s="13"/>
      <c r="C7" s="1100" t="s">
        <v>510</v>
      </c>
      <c r="D7" s="1100"/>
      <c r="E7" s="600"/>
      <c r="F7" s="1101" t="s">
        <v>80</v>
      </c>
      <c r="G7" s="1101"/>
      <c r="H7" s="594"/>
      <c r="I7" s="1101" t="s">
        <v>84</v>
      </c>
      <c r="J7" s="1101"/>
      <c r="K7" s="594"/>
      <c r="L7" s="1101" t="s">
        <v>20</v>
      </c>
      <c r="M7" s="1101"/>
      <c r="N7" s="594"/>
      <c r="O7" s="594" t="s">
        <v>511</v>
      </c>
      <c r="P7" s="1070"/>
      <c r="Q7" s="39"/>
    </row>
    <row r="8" spans="1:17">
      <c r="A8" s="12" t="s">
        <v>512</v>
      </c>
      <c r="B8" s="13"/>
      <c r="C8" s="1065" t="s">
        <v>388</v>
      </c>
      <c r="D8" s="1065" t="s">
        <v>389</v>
      </c>
      <c r="E8" s="600"/>
      <c r="F8" s="1079" t="s">
        <v>388</v>
      </c>
      <c r="G8" s="1079" t="s">
        <v>389</v>
      </c>
      <c r="H8" s="594"/>
      <c r="I8" s="1079" t="s">
        <v>388</v>
      </c>
      <c r="J8" s="1079" t="s">
        <v>389</v>
      </c>
      <c r="K8" s="594"/>
      <c r="L8" s="1079" t="s">
        <v>388</v>
      </c>
      <c r="M8" s="1079" t="s">
        <v>389</v>
      </c>
      <c r="N8" s="594"/>
      <c r="O8" s="1079" t="s">
        <v>388</v>
      </c>
      <c r="P8" s="41" t="s">
        <v>389</v>
      </c>
      <c r="Q8" s="39"/>
    </row>
    <row r="9" spans="1:17" ht="8.25" customHeight="1" thickBot="1">
      <c r="A9" s="596"/>
      <c r="B9" s="1080"/>
      <c r="C9" s="1080"/>
      <c r="D9" s="1080"/>
      <c r="E9" s="1080"/>
      <c r="F9" s="1081"/>
      <c r="G9" s="1081"/>
      <c r="H9" s="1081"/>
      <c r="I9" s="1081"/>
      <c r="J9" s="1081"/>
      <c r="K9" s="1081"/>
      <c r="L9" s="1081"/>
      <c r="M9" s="1081"/>
      <c r="N9" s="1081"/>
      <c r="O9" s="1081"/>
      <c r="P9" s="1076"/>
      <c r="Q9" s="23"/>
    </row>
    <row r="10" spans="1:17" ht="8.15" customHeight="1">
      <c r="A10" s="1082"/>
      <c r="B10" s="600"/>
      <c r="C10" s="600"/>
      <c r="D10" s="600"/>
      <c r="E10" s="600"/>
      <c r="F10" s="594"/>
      <c r="G10" s="594"/>
      <c r="H10" s="594"/>
      <c r="I10" s="594"/>
      <c r="J10" s="594"/>
      <c r="K10" s="594"/>
      <c r="L10" s="594"/>
      <c r="M10" s="594"/>
      <c r="N10" s="594"/>
      <c r="O10" s="594"/>
      <c r="P10" s="1070"/>
      <c r="Q10" s="39"/>
    </row>
    <row r="11" spans="1:17" ht="13.4" customHeight="1">
      <c r="A11" s="17" t="s">
        <v>390</v>
      </c>
      <c r="B11" s="13"/>
      <c r="C11" s="13">
        <f t="shared" ref="C11:C74" si="0">IF(A11&lt;&gt;0,F11+I11+L11+O11,"")</f>
        <v>131731.23500000002</v>
      </c>
      <c r="D11" s="13">
        <f>SUM(D13+D163)</f>
        <v>99.999999999999986</v>
      </c>
      <c r="E11" s="13"/>
      <c r="F11" s="28">
        <f>F13+F163</f>
        <v>91304.61</v>
      </c>
      <c r="G11" s="28">
        <f>IF($A11&lt;&gt;0,F11/$C11*100,"")</f>
        <v>69.311283690614445</v>
      </c>
      <c r="I11" s="28">
        <f>I13+I163</f>
        <v>15198.85</v>
      </c>
      <c r="J11" s="28">
        <f>IF($A11&lt;&gt;0,I11/$C11*100,"")</f>
        <v>11.537772343818077</v>
      </c>
      <c r="L11" s="28">
        <f>L13+L163</f>
        <v>8941.9500000000007</v>
      </c>
      <c r="M11" s="28">
        <f>IF($A11&lt;&gt;0,L11/$C11*100,"")</f>
        <v>6.788025634163378</v>
      </c>
      <c r="O11" s="28">
        <f>O13+O163</f>
        <v>16285.824999999999</v>
      </c>
      <c r="P11" s="36">
        <f>IF($A11&lt;&gt;0,O11/$C11*100,"")</f>
        <v>12.362918331404087</v>
      </c>
    </row>
    <row r="12" spans="1:17" ht="8.15" customHeight="1">
      <c r="A12" s="12"/>
      <c r="B12" s="13"/>
      <c r="C12" s="13" t="str">
        <f t="shared" si="0"/>
        <v/>
      </c>
      <c r="D12" s="13" t="str">
        <f t="shared" ref="D12:D73" si="1">IF(A12&lt;&gt;0,C12/$C$11*100,"")</f>
        <v/>
      </c>
      <c r="E12" s="13"/>
      <c r="G12" s="28" t="str">
        <f t="shared" ref="G12:G82" si="2">IF($A12&lt;&gt;0,F12/$C12*100,"")</f>
        <v/>
      </c>
      <c r="J12" s="28" t="str">
        <f t="shared" ref="J12:J82" si="3">IF($A12&lt;&gt;0,I12/$C12*100,"")</f>
        <v/>
      </c>
      <c r="M12" s="28" t="str">
        <f t="shared" ref="M12:M82" si="4">IF($A12&lt;&gt;0,L12/$C12*100,"")</f>
        <v/>
      </c>
      <c r="P12" s="36" t="str">
        <f t="shared" ref="P12:P82" si="5">IF($A12&lt;&gt;0,O12/$C12*100,"")</f>
        <v/>
      </c>
    </row>
    <row r="13" spans="1:17" ht="13.4" customHeight="1">
      <c r="A13" s="17" t="s">
        <v>391</v>
      </c>
      <c r="B13" s="13"/>
      <c r="C13" s="13">
        <f t="shared" si="0"/>
        <v>103135.235</v>
      </c>
      <c r="D13" s="13">
        <f t="shared" si="1"/>
        <v>78.292164345077296</v>
      </c>
      <c r="E13" s="13" t="s">
        <v>128</v>
      </c>
      <c r="F13" s="28">
        <f>F15+F28+F37+F66+F81+F89+F102++F105+F103</f>
        <v>67787.61</v>
      </c>
      <c r="G13" s="28">
        <f t="shared" si="2"/>
        <v>65.726916703103456</v>
      </c>
      <c r="H13" s="28" t="s">
        <v>128</v>
      </c>
      <c r="I13" s="28">
        <f>I15+I28+I37+I66+I81+I89+I102++I105+I103</f>
        <v>14501.85</v>
      </c>
      <c r="J13" s="28">
        <f t="shared" si="3"/>
        <v>14.061004466611241</v>
      </c>
      <c r="K13" s="28" t="s">
        <v>128</v>
      </c>
      <c r="L13" s="28">
        <f>L15+L28+L37+L66+L81+L89+L102++L105+L103</f>
        <v>6664.95</v>
      </c>
      <c r="M13" s="28">
        <f t="shared" si="4"/>
        <v>6.4623404406845051</v>
      </c>
      <c r="N13" s="28" t="s">
        <v>128</v>
      </c>
      <c r="O13" s="28">
        <f>O15+O28+O37+O66+O81+O89+O102++O105+O103</f>
        <v>14180.824999999999</v>
      </c>
      <c r="P13" s="36">
        <f t="shared" si="5"/>
        <v>13.749738389600799</v>
      </c>
      <c r="Q13" t="s">
        <v>128</v>
      </c>
    </row>
    <row r="14" spans="1:17" ht="8.15" customHeight="1">
      <c r="A14" s="12"/>
      <c r="B14" s="13"/>
      <c r="C14" s="13" t="str">
        <f t="shared" si="0"/>
        <v/>
      </c>
      <c r="D14" s="13" t="str">
        <f t="shared" si="1"/>
        <v/>
      </c>
      <c r="E14" s="13"/>
      <c r="G14" s="28" t="str">
        <f t="shared" si="2"/>
        <v/>
      </c>
      <c r="J14" s="28" t="str">
        <f t="shared" si="3"/>
        <v/>
      </c>
      <c r="M14" s="28" t="str">
        <f t="shared" si="4"/>
        <v/>
      </c>
      <c r="P14" s="36" t="str">
        <f t="shared" si="5"/>
        <v/>
      </c>
    </row>
    <row r="15" spans="1:17" ht="12.75" customHeight="1">
      <c r="A15" s="17" t="s">
        <v>392</v>
      </c>
      <c r="B15" s="13"/>
      <c r="C15" s="13">
        <f t="shared" si="0"/>
        <v>9915.5</v>
      </c>
      <c r="D15" s="13">
        <f t="shared" si="1"/>
        <v>7.5270682765556689</v>
      </c>
      <c r="E15" s="13"/>
      <c r="F15" s="28">
        <f>SUM(F16+F22)</f>
        <v>7870</v>
      </c>
      <c r="G15" s="28">
        <f t="shared" si="2"/>
        <v>79.370682265140431</v>
      </c>
      <c r="I15" s="28">
        <f>SUM(I16+I22)</f>
        <v>250</v>
      </c>
      <c r="J15" s="28">
        <f t="shared" si="3"/>
        <v>2.5213050274822248</v>
      </c>
      <c r="L15" s="28">
        <f>SUM(L16+L22)</f>
        <v>434</v>
      </c>
      <c r="M15" s="28">
        <f t="shared" si="4"/>
        <v>4.3769855277091425</v>
      </c>
      <c r="O15" s="28">
        <f>SUM(O16+O22)</f>
        <v>1361.5</v>
      </c>
      <c r="P15" s="36">
        <f t="shared" si="5"/>
        <v>13.731027179668196</v>
      </c>
    </row>
    <row r="16" spans="1:17" ht="12.75" customHeight="1">
      <c r="A16" s="12" t="s">
        <v>161</v>
      </c>
      <c r="B16" s="13"/>
      <c r="C16" s="13">
        <f t="shared" si="0"/>
        <v>4332.5</v>
      </c>
      <c r="D16" s="13">
        <f t="shared" si="1"/>
        <v>3.2888934807299117</v>
      </c>
      <c r="E16" s="13"/>
      <c r="F16" s="28">
        <f>SUM(F17:F20)</f>
        <v>3654</v>
      </c>
      <c r="G16" s="28">
        <f t="shared" si="2"/>
        <v>84.339296018465092</v>
      </c>
      <c r="I16" s="28">
        <f>SUM(I17:I20)</f>
        <v>0</v>
      </c>
      <c r="J16" s="28">
        <f t="shared" si="3"/>
        <v>0</v>
      </c>
      <c r="L16" s="28">
        <f>SUM(L17:L20)</f>
        <v>174</v>
      </c>
      <c r="M16" s="28">
        <f t="shared" si="4"/>
        <v>4.0161569532602419</v>
      </c>
      <c r="O16" s="28">
        <f>SUM(O17:O20)</f>
        <v>504.5</v>
      </c>
      <c r="P16" s="36">
        <f t="shared" si="5"/>
        <v>11.644547028274669</v>
      </c>
      <c r="Q16" t="s">
        <v>128</v>
      </c>
    </row>
    <row r="17" spans="1:17" ht="12.75" customHeight="1">
      <c r="A17" s="14" t="s">
        <v>1559</v>
      </c>
      <c r="B17" s="13"/>
      <c r="C17" s="13">
        <f t="shared" si="0"/>
        <v>50</v>
      </c>
      <c r="D17" s="13">
        <f t="shared" si="1"/>
        <v>3.7956070175763551E-2</v>
      </c>
      <c r="E17" s="13"/>
      <c r="F17" s="601">
        <v>0</v>
      </c>
      <c r="G17" s="28">
        <f t="shared" si="2"/>
        <v>0</v>
      </c>
      <c r="H17" s="601"/>
      <c r="I17" s="601">
        <v>0</v>
      </c>
      <c r="J17" s="28">
        <f t="shared" si="3"/>
        <v>0</v>
      </c>
      <c r="K17" s="601"/>
      <c r="L17" s="601">
        <v>10</v>
      </c>
      <c r="M17" s="28">
        <f t="shared" si="4"/>
        <v>20</v>
      </c>
      <c r="N17" s="601"/>
      <c r="O17" s="601">
        <v>40</v>
      </c>
      <c r="P17" s="36">
        <f t="shared" si="5"/>
        <v>80</v>
      </c>
    </row>
    <row r="18" spans="1:17" ht="12.75" customHeight="1">
      <c r="A18" s="12" t="s">
        <v>162</v>
      </c>
      <c r="B18" s="13"/>
      <c r="C18" s="13">
        <f>IF(A18&lt;&gt;0,F18+I18+L18+O18,"")</f>
        <v>657</v>
      </c>
      <c r="D18" s="13">
        <f>IF(A18&lt;&gt;0,C18/$C$11*100,"")</f>
        <v>0.49874276210953306</v>
      </c>
      <c r="E18" s="13"/>
      <c r="F18" s="601">
        <v>448</v>
      </c>
      <c r="G18" s="28">
        <f t="shared" si="2"/>
        <v>68.188736681887363</v>
      </c>
      <c r="H18" s="601"/>
      <c r="I18" s="601">
        <v>0</v>
      </c>
      <c r="J18" s="28">
        <f t="shared" si="3"/>
        <v>0</v>
      </c>
      <c r="K18" s="601"/>
      <c r="L18" s="601">
        <v>101</v>
      </c>
      <c r="M18" s="28">
        <f t="shared" si="4"/>
        <v>15.37290715372907</v>
      </c>
      <c r="N18" s="601"/>
      <c r="O18" s="601">
        <v>108</v>
      </c>
      <c r="P18" s="36">
        <f>IF($A18&lt;&gt;0,O18/$C18*100,"")</f>
        <v>16.43835616438356</v>
      </c>
    </row>
    <row r="19" spans="1:17" ht="12" customHeight="1">
      <c r="A19" s="12" t="s">
        <v>163</v>
      </c>
      <c r="B19" s="13"/>
      <c r="C19" s="13">
        <f t="shared" si="0"/>
        <v>1645</v>
      </c>
      <c r="D19" s="13">
        <f t="shared" si="1"/>
        <v>1.2487547087826207</v>
      </c>
      <c r="E19" s="13"/>
      <c r="F19" s="601">
        <v>1407</v>
      </c>
      <c r="G19" s="28">
        <f t="shared" si="2"/>
        <v>85.531914893617028</v>
      </c>
      <c r="H19" s="601"/>
      <c r="I19" s="601">
        <v>0</v>
      </c>
      <c r="J19" s="28">
        <f t="shared" si="3"/>
        <v>0</v>
      </c>
      <c r="K19" s="601"/>
      <c r="L19" s="601">
        <v>36</v>
      </c>
      <c r="M19" s="28">
        <f t="shared" si="4"/>
        <v>2.188449848024316</v>
      </c>
      <c r="N19" s="601"/>
      <c r="O19" s="601">
        <v>202</v>
      </c>
      <c r="P19" s="36">
        <f t="shared" si="5"/>
        <v>12.279635258358661</v>
      </c>
    </row>
    <row r="20" spans="1:17" ht="12" customHeight="1">
      <c r="A20" s="12" t="s">
        <v>164</v>
      </c>
      <c r="B20" s="13"/>
      <c r="C20" s="13">
        <f t="shared" si="0"/>
        <v>1980.5</v>
      </c>
      <c r="D20" s="13">
        <f t="shared" si="1"/>
        <v>1.5034399396619942</v>
      </c>
      <c r="E20" s="13"/>
      <c r="F20" s="601">
        <v>1799</v>
      </c>
      <c r="G20" s="28">
        <f t="shared" si="2"/>
        <v>90.835647563746519</v>
      </c>
      <c r="H20" s="601"/>
      <c r="I20" s="601">
        <v>0</v>
      </c>
      <c r="J20" s="28">
        <f t="shared" si="3"/>
        <v>0</v>
      </c>
      <c r="K20" s="601"/>
      <c r="L20" s="601">
        <v>27</v>
      </c>
      <c r="M20" s="28">
        <f t="shared" si="4"/>
        <v>1.363292097955062</v>
      </c>
      <c r="N20" s="601"/>
      <c r="O20" s="601">
        <v>154.5</v>
      </c>
      <c r="P20" s="36">
        <f t="shared" si="5"/>
        <v>7.8010603382984103</v>
      </c>
    </row>
    <row r="21" spans="1:17" ht="8.15" customHeight="1">
      <c r="A21" s="12"/>
      <c r="B21" s="13"/>
      <c r="C21" s="13" t="str">
        <f t="shared" si="0"/>
        <v/>
      </c>
      <c r="D21" s="13" t="str">
        <f t="shared" si="1"/>
        <v/>
      </c>
      <c r="E21" s="13"/>
      <c r="F21" s="13"/>
      <c r="G21" s="28" t="str">
        <f t="shared" si="2"/>
        <v/>
      </c>
      <c r="H21" s="13"/>
      <c r="I21" s="13"/>
      <c r="J21" s="28" t="str">
        <f t="shared" si="3"/>
        <v/>
      </c>
      <c r="M21" s="28" t="str">
        <f t="shared" si="4"/>
        <v/>
      </c>
      <c r="P21" s="36" t="str">
        <f t="shared" si="5"/>
        <v/>
      </c>
    </row>
    <row r="22" spans="1:17" ht="12" customHeight="1">
      <c r="A22" s="12" t="s">
        <v>165</v>
      </c>
      <c r="B22" s="13"/>
      <c r="C22" s="13">
        <f t="shared" si="0"/>
        <v>5583</v>
      </c>
      <c r="D22" s="13">
        <f t="shared" si="1"/>
        <v>4.2381747958257581</v>
      </c>
      <c r="E22" s="13"/>
      <c r="F22" s="13">
        <f>SUM(F23:F26)</f>
        <v>4216</v>
      </c>
      <c r="G22" s="28">
        <f t="shared" si="2"/>
        <v>75.514956116783097</v>
      </c>
      <c r="H22" s="13" t="s">
        <v>128</v>
      </c>
      <c r="I22" s="13">
        <f>SUM(I23:I26)</f>
        <v>250</v>
      </c>
      <c r="J22" s="28">
        <f t="shared" si="3"/>
        <v>4.4778792763747095</v>
      </c>
      <c r="K22" s="28" t="s">
        <v>128</v>
      </c>
      <c r="L22" s="28">
        <f>SUM(L23:L26)</f>
        <v>260</v>
      </c>
      <c r="M22" s="28">
        <f t="shared" si="4"/>
        <v>4.6569944474296969</v>
      </c>
      <c r="N22" s="28" t="s">
        <v>128</v>
      </c>
      <c r="O22" s="28">
        <f>SUM(O23:O26)</f>
        <v>857</v>
      </c>
      <c r="P22" s="36">
        <f t="shared" si="5"/>
        <v>15.350170159412501</v>
      </c>
      <c r="Q22" t="s">
        <v>128</v>
      </c>
    </row>
    <row r="23" spans="1:17" ht="12" customHeight="1">
      <c r="A23" s="33" t="s">
        <v>1529</v>
      </c>
      <c r="C23" s="13">
        <f t="shared" si="0"/>
        <v>40</v>
      </c>
      <c r="D23" s="13">
        <f t="shared" si="1"/>
        <v>3.0364856140610842E-2</v>
      </c>
      <c r="E23" s="13"/>
      <c r="F23" s="601">
        <v>0</v>
      </c>
      <c r="G23" s="28">
        <f t="shared" si="2"/>
        <v>0</v>
      </c>
      <c r="H23" s="601"/>
      <c r="I23" s="601">
        <v>0</v>
      </c>
      <c r="J23" s="28">
        <f t="shared" si="3"/>
        <v>0</v>
      </c>
      <c r="K23" s="601"/>
      <c r="L23" s="601">
        <v>0</v>
      </c>
      <c r="M23" s="28">
        <f t="shared" si="4"/>
        <v>0</v>
      </c>
      <c r="N23" s="601"/>
      <c r="O23" s="601">
        <v>40</v>
      </c>
      <c r="P23" s="36">
        <f t="shared" si="5"/>
        <v>100</v>
      </c>
    </row>
    <row r="24" spans="1:17" ht="12" customHeight="1">
      <c r="A24" t="s">
        <v>166</v>
      </c>
      <c r="C24" s="13">
        <f>IF(A24&lt;&gt;0,F24+I24+L24+O24,"")</f>
        <v>1454</v>
      </c>
      <c r="D24" s="13">
        <f>IF(A24&lt;&gt;0,C24/$C$11*100,"")</f>
        <v>1.1037625207112041</v>
      </c>
      <c r="E24" s="13"/>
      <c r="F24" s="601">
        <v>1074</v>
      </c>
      <c r="G24" s="28">
        <f t="shared" si="2"/>
        <v>73.865199449793678</v>
      </c>
      <c r="H24" s="601"/>
      <c r="I24" s="601">
        <v>115</v>
      </c>
      <c r="J24" s="28">
        <f t="shared" si="3"/>
        <v>7.9092159559834938</v>
      </c>
      <c r="K24" s="601"/>
      <c r="L24" s="601">
        <v>30</v>
      </c>
      <c r="M24" s="28">
        <f t="shared" si="4"/>
        <v>2.0632737276478679</v>
      </c>
      <c r="N24" s="601"/>
      <c r="O24" s="601">
        <v>235</v>
      </c>
      <c r="P24" s="36">
        <f t="shared" si="5"/>
        <v>16.162310866574966</v>
      </c>
    </row>
    <row r="25" spans="1:17" ht="12" customHeight="1">
      <c r="A25" t="s">
        <v>167</v>
      </c>
      <c r="C25" s="13">
        <f t="shared" si="0"/>
        <v>967</v>
      </c>
      <c r="D25" s="13">
        <f t="shared" si="1"/>
        <v>0.73407039719926703</v>
      </c>
      <c r="E25" s="13"/>
      <c r="F25" s="601">
        <v>705</v>
      </c>
      <c r="G25" s="28">
        <f t="shared" si="2"/>
        <v>72.905894519131337</v>
      </c>
      <c r="H25" s="601"/>
      <c r="I25" s="601">
        <v>40</v>
      </c>
      <c r="J25" s="28">
        <f t="shared" si="3"/>
        <v>4.1365046535677354</v>
      </c>
      <c r="K25" s="601"/>
      <c r="L25" s="601">
        <v>35</v>
      </c>
      <c r="M25" s="28">
        <f t="shared" si="4"/>
        <v>3.6194415718717683</v>
      </c>
      <c r="N25" s="601"/>
      <c r="O25" s="601">
        <v>187</v>
      </c>
      <c r="P25" s="36">
        <f t="shared" si="5"/>
        <v>19.338159255429161</v>
      </c>
    </row>
    <row r="26" spans="1:17" ht="12" customHeight="1">
      <c r="A26" t="s">
        <v>168</v>
      </c>
      <c r="C26" s="13">
        <f t="shared" si="0"/>
        <v>3122</v>
      </c>
      <c r="D26" s="13">
        <f t="shared" si="1"/>
        <v>2.3699770217746758</v>
      </c>
      <c r="E26" s="13"/>
      <c r="F26" s="601">
        <v>2437</v>
      </c>
      <c r="G26" s="28">
        <f t="shared" si="2"/>
        <v>78.058936579115951</v>
      </c>
      <c r="H26" s="601"/>
      <c r="I26" s="601">
        <v>95</v>
      </c>
      <c r="J26" s="28">
        <f t="shared" si="3"/>
        <v>3.042921204356182</v>
      </c>
      <c r="K26" s="601"/>
      <c r="L26" s="601">
        <v>195</v>
      </c>
      <c r="M26" s="28">
        <f t="shared" si="4"/>
        <v>6.2459961563100572</v>
      </c>
      <c r="N26" s="601"/>
      <c r="O26" s="601">
        <v>395</v>
      </c>
      <c r="P26" s="36">
        <f t="shared" si="5"/>
        <v>12.65214606021781</v>
      </c>
    </row>
    <row r="27" spans="1:17" ht="8.15" customHeight="1">
      <c r="C27" s="13" t="str">
        <f t="shared" si="0"/>
        <v/>
      </c>
      <c r="D27" s="13" t="str">
        <f t="shared" si="1"/>
        <v/>
      </c>
      <c r="E27" s="13"/>
      <c r="F27" s="13"/>
      <c r="G27" s="28" t="str">
        <f t="shared" si="2"/>
        <v/>
      </c>
      <c r="H27" s="13"/>
      <c r="I27" s="13"/>
      <c r="J27" s="28" t="str">
        <f t="shared" si="3"/>
        <v/>
      </c>
      <c r="M27" s="28" t="str">
        <f t="shared" si="4"/>
        <v/>
      </c>
      <c r="P27" s="36" t="str">
        <f t="shared" si="5"/>
        <v/>
      </c>
    </row>
    <row r="28" spans="1:17" ht="12" customHeight="1">
      <c r="A28" s="47" t="s">
        <v>449</v>
      </c>
      <c r="C28" s="13">
        <f t="shared" si="0"/>
        <v>11890.5</v>
      </c>
      <c r="D28" s="13">
        <f t="shared" si="1"/>
        <v>9.02633304849833</v>
      </c>
      <c r="E28" s="13"/>
      <c r="F28" s="13">
        <f>SUM(F29)</f>
        <v>7202</v>
      </c>
      <c r="G28" s="28">
        <f t="shared" si="2"/>
        <v>60.569362095790758</v>
      </c>
      <c r="H28" s="13"/>
      <c r="I28" s="13">
        <f>SUM(I29)</f>
        <v>2657</v>
      </c>
      <c r="J28" s="28">
        <f t="shared" si="3"/>
        <v>22.345569992851434</v>
      </c>
      <c r="L28" s="28">
        <f>SUM(L29)</f>
        <v>411.5</v>
      </c>
      <c r="M28" s="28">
        <f t="shared" si="4"/>
        <v>3.4607459736764641</v>
      </c>
      <c r="O28" s="28">
        <f>SUM(O29)</f>
        <v>1620</v>
      </c>
      <c r="P28" s="36">
        <f t="shared" si="5"/>
        <v>13.624321937681341</v>
      </c>
    </row>
    <row r="29" spans="1:17" ht="12" customHeight="1">
      <c r="A29" t="s">
        <v>169</v>
      </c>
      <c r="C29" s="13">
        <f t="shared" si="0"/>
        <v>11890.5</v>
      </c>
      <c r="D29" s="13">
        <f t="shared" si="1"/>
        <v>9.02633304849833</v>
      </c>
      <c r="E29" s="13"/>
      <c r="F29" s="13">
        <f>SUM(F30:F35)</f>
        <v>7202</v>
      </c>
      <c r="G29" s="28">
        <f t="shared" si="2"/>
        <v>60.569362095790758</v>
      </c>
      <c r="H29" s="13" t="s">
        <v>128</v>
      </c>
      <c r="I29" s="13">
        <f>SUM(I30:I35)</f>
        <v>2657</v>
      </c>
      <c r="J29" s="28">
        <f t="shared" si="3"/>
        <v>22.345569992851434</v>
      </c>
      <c r="K29" s="28" t="s">
        <v>128</v>
      </c>
      <c r="L29" s="28">
        <f>SUM(L30:L35)</f>
        <v>411.5</v>
      </c>
      <c r="M29" s="28">
        <f t="shared" si="4"/>
        <v>3.4607459736764641</v>
      </c>
      <c r="N29" s="28" t="s">
        <v>128</v>
      </c>
      <c r="O29" s="28">
        <f>SUM(O30:O35)</f>
        <v>1620</v>
      </c>
      <c r="P29" s="36">
        <f t="shared" si="5"/>
        <v>13.624321937681341</v>
      </c>
      <c r="Q29" t="s">
        <v>128</v>
      </c>
    </row>
    <row r="30" spans="1:17" ht="12" customHeight="1">
      <c r="A30" s="33" t="s">
        <v>1530</v>
      </c>
      <c r="C30" s="13">
        <f t="shared" si="0"/>
        <v>50</v>
      </c>
      <c r="D30" s="13">
        <f t="shared" si="1"/>
        <v>3.7956070175763551E-2</v>
      </c>
      <c r="E30" s="13"/>
      <c r="F30" s="601">
        <v>0</v>
      </c>
      <c r="G30" s="28">
        <f t="shared" si="2"/>
        <v>0</v>
      </c>
      <c r="H30" s="601"/>
      <c r="I30" s="601">
        <v>10</v>
      </c>
      <c r="J30" s="28">
        <f t="shared" si="3"/>
        <v>20</v>
      </c>
      <c r="K30" s="601"/>
      <c r="L30" s="601">
        <v>0</v>
      </c>
      <c r="M30" s="28">
        <f t="shared" si="4"/>
        <v>0</v>
      </c>
      <c r="N30" s="601"/>
      <c r="O30" s="601">
        <v>40</v>
      </c>
      <c r="P30" s="36">
        <f t="shared" si="5"/>
        <v>80</v>
      </c>
    </row>
    <row r="31" spans="1:17" ht="12" customHeight="1">
      <c r="A31" t="s">
        <v>170</v>
      </c>
      <c r="C31" s="13">
        <f>IF(A31&lt;&gt;0,F31+I31+L31+O31,"")</f>
        <v>1889.5</v>
      </c>
      <c r="D31" s="13">
        <f>IF(A31&lt;&gt;0,C31/$C$11*100,"")</f>
        <v>1.4343598919421046</v>
      </c>
      <c r="E31" s="13"/>
      <c r="F31" s="601">
        <v>599</v>
      </c>
      <c r="G31" s="28">
        <f t="shared" si="2"/>
        <v>31.701508335538502</v>
      </c>
      <c r="H31" s="601"/>
      <c r="I31" s="601">
        <v>877.5</v>
      </c>
      <c r="J31" s="28">
        <f t="shared" si="3"/>
        <v>46.440857369674518</v>
      </c>
      <c r="K31" s="601"/>
      <c r="L31" s="601">
        <v>94.5</v>
      </c>
      <c r="M31" s="28">
        <f t="shared" si="4"/>
        <v>5.0013231013495636</v>
      </c>
      <c r="N31" s="601"/>
      <c r="O31" s="601">
        <v>318.5</v>
      </c>
      <c r="P31" s="36">
        <f t="shared" si="5"/>
        <v>16.856311193437417</v>
      </c>
    </row>
    <row r="32" spans="1:17" ht="12" customHeight="1">
      <c r="A32" t="s">
        <v>171</v>
      </c>
      <c r="C32" s="13">
        <f t="shared" si="0"/>
        <v>2275</v>
      </c>
      <c r="D32" s="13">
        <f t="shared" si="1"/>
        <v>1.7270011929972413</v>
      </c>
      <c r="E32" s="13"/>
      <c r="F32" s="601">
        <v>1327.5</v>
      </c>
      <c r="G32" s="28">
        <f t="shared" si="2"/>
        <v>58.351648351648358</v>
      </c>
      <c r="H32" s="601"/>
      <c r="I32" s="601">
        <v>562.5</v>
      </c>
      <c r="J32" s="28">
        <f t="shared" si="3"/>
        <v>24.725274725274726</v>
      </c>
      <c r="K32" s="601"/>
      <c r="L32" s="601">
        <v>50</v>
      </c>
      <c r="M32" s="28">
        <f t="shared" si="4"/>
        <v>2.197802197802198</v>
      </c>
      <c r="N32" s="601"/>
      <c r="O32" s="601">
        <v>335</v>
      </c>
      <c r="P32" s="36">
        <f t="shared" si="5"/>
        <v>14.725274725274726</v>
      </c>
    </row>
    <row r="33" spans="1:17" ht="12" customHeight="1">
      <c r="A33" t="s">
        <v>172</v>
      </c>
      <c r="C33" s="13">
        <f t="shared" si="0"/>
        <v>923.5</v>
      </c>
      <c r="D33" s="13">
        <f t="shared" si="1"/>
        <v>0.70104861614635272</v>
      </c>
      <c r="E33" s="13"/>
      <c r="F33" s="601">
        <v>486.5</v>
      </c>
      <c r="G33" s="28">
        <f t="shared" si="2"/>
        <v>52.680021656740664</v>
      </c>
      <c r="H33" s="601"/>
      <c r="I33" s="601">
        <v>182</v>
      </c>
      <c r="J33" s="28">
        <f t="shared" si="3"/>
        <v>19.707634001082837</v>
      </c>
      <c r="K33" s="601"/>
      <c r="L33" s="601">
        <v>60</v>
      </c>
      <c r="M33" s="28">
        <f t="shared" si="4"/>
        <v>6.4970221981591774</v>
      </c>
      <c r="N33" s="601"/>
      <c r="O33" s="601">
        <v>195</v>
      </c>
      <c r="P33" s="36">
        <f t="shared" si="5"/>
        <v>21.115322144017327</v>
      </c>
    </row>
    <row r="34" spans="1:17" ht="12" customHeight="1">
      <c r="A34" t="s">
        <v>173</v>
      </c>
      <c r="C34" s="13">
        <f t="shared" si="0"/>
        <v>4103</v>
      </c>
      <c r="D34" s="13">
        <f t="shared" si="1"/>
        <v>3.1146751186231567</v>
      </c>
      <c r="E34" s="13"/>
      <c r="F34" s="601">
        <v>3193</v>
      </c>
      <c r="G34" s="28">
        <f t="shared" si="2"/>
        <v>77.821106507433598</v>
      </c>
      <c r="H34" s="601"/>
      <c r="I34" s="601">
        <v>520</v>
      </c>
      <c r="J34" s="28">
        <f t="shared" si="3"/>
        <v>12.673653424323666</v>
      </c>
      <c r="K34" s="601"/>
      <c r="L34" s="601">
        <v>105</v>
      </c>
      <c r="M34" s="28">
        <f t="shared" si="4"/>
        <v>2.5591030952961247</v>
      </c>
      <c r="N34" s="601"/>
      <c r="O34" s="601">
        <v>285</v>
      </c>
      <c r="P34" s="36">
        <f t="shared" si="5"/>
        <v>6.9461369729466247</v>
      </c>
    </row>
    <row r="35" spans="1:17" ht="12" customHeight="1">
      <c r="A35" t="s">
        <v>174</v>
      </c>
      <c r="C35" s="13">
        <f t="shared" si="0"/>
        <v>2649.5</v>
      </c>
      <c r="D35" s="13">
        <f t="shared" si="1"/>
        <v>2.0112921586137107</v>
      </c>
      <c r="E35" s="13"/>
      <c r="F35" s="601">
        <v>1596</v>
      </c>
      <c r="G35" s="28">
        <f t="shared" si="2"/>
        <v>60.23778071334214</v>
      </c>
      <c r="H35" s="601"/>
      <c r="I35" s="601">
        <v>505</v>
      </c>
      <c r="J35" s="28">
        <f t="shared" si="3"/>
        <v>19.06020003774297</v>
      </c>
      <c r="K35" s="601"/>
      <c r="L35" s="601">
        <v>102</v>
      </c>
      <c r="M35" s="28">
        <f t="shared" si="4"/>
        <v>3.8497829779203623</v>
      </c>
      <c r="N35" s="601"/>
      <c r="O35" s="601">
        <v>446.5</v>
      </c>
      <c r="P35" s="36">
        <f t="shared" si="5"/>
        <v>16.852236270994528</v>
      </c>
    </row>
    <row r="36" spans="1:17" ht="8.15" customHeight="1">
      <c r="C36" s="13" t="str">
        <f t="shared" si="0"/>
        <v/>
      </c>
      <c r="D36" s="13" t="str">
        <f t="shared" si="1"/>
        <v/>
      </c>
      <c r="E36" s="13"/>
      <c r="F36" s="13"/>
      <c r="G36" s="28" t="str">
        <f t="shared" si="2"/>
        <v/>
      </c>
      <c r="H36" s="13"/>
      <c r="I36" s="13"/>
      <c r="J36" s="28" t="str">
        <f t="shared" si="3"/>
        <v/>
      </c>
      <c r="M36" s="28" t="str">
        <f t="shared" si="4"/>
        <v/>
      </c>
      <c r="P36" s="36" t="str">
        <f t="shared" si="5"/>
        <v/>
      </c>
    </row>
    <row r="37" spans="1:17" ht="12" customHeight="1">
      <c r="A37" s="47" t="s">
        <v>394</v>
      </c>
      <c r="C37" s="13">
        <f t="shared" si="0"/>
        <v>26404.6</v>
      </c>
      <c r="D37" s="13">
        <f t="shared" si="1"/>
        <v>20.044297011259324</v>
      </c>
      <c r="E37" s="13"/>
      <c r="F37" s="13">
        <f>SUM(F38+F45+F56+F58)</f>
        <v>18609</v>
      </c>
      <c r="G37" s="28">
        <f t="shared" si="2"/>
        <v>70.476356392446775</v>
      </c>
      <c r="H37" s="13"/>
      <c r="I37" s="13">
        <f>SUM(I38+I45+I56+I58)</f>
        <v>1426.5</v>
      </c>
      <c r="J37" s="28">
        <f t="shared" si="3"/>
        <v>5.4024677518311206</v>
      </c>
      <c r="L37" s="28">
        <f>SUM(L38+L45+L56+L58)</f>
        <v>2291.1</v>
      </c>
      <c r="M37" s="28">
        <f t="shared" si="4"/>
        <v>8.676897207304787</v>
      </c>
      <c r="O37" s="28">
        <f>SUM(O38+O45+O56+O58)</f>
        <v>4078</v>
      </c>
      <c r="P37" s="36">
        <f t="shared" si="5"/>
        <v>15.444278648417322</v>
      </c>
    </row>
    <row r="38" spans="1:17" ht="12" customHeight="1">
      <c r="A38" t="s">
        <v>175</v>
      </c>
      <c r="C38" s="13">
        <f t="shared" si="0"/>
        <v>6490.6</v>
      </c>
      <c r="D38" s="13">
        <f t="shared" si="1"/>
        <v>4.9271533816562174</v>
      </c>
      <c r="E38" s="13"/>
      <c r="F38" s="13">
        <f>SUM(F39:F43)</f>
        <v>4867</v>
      </c>
      <c r="G38" s="28">
        <f t="shared" si="2"/>
        <v>74.985363448679621</v>
      </c>
      <c r="H38" s="13" t="s">
        <v>128</v>
      </c>
      <c r="I38" s="25">
        <f>SUM(I39:I43)</f>
        <v>200.5</v>
      </c>
      <c r="J38" s="28">
        <f t="shared" si="3"/>
        <v>3.0890826734046155</v>
      </c>
      <c r="K38" s="28" t="s">
        <v>128</v>
      </c>
      <c r="L38" s="28">
        <f>SUM(L39:L43)</f>
        <v>352.1</v>
      </c>
      <c r="M38" s="28">
        <f t="shared" si="4"/>
        <v>5.4247681262132934</v>
      </c>
      <c r="N38" s="28" t="s">
        <v>128</v>
      </c>
      <c r="O38" s="28">
        <f>SUM(O39:O43)</f>
        <v>1071</v>
      </c>
      <c r="P38" s="36">
        <f t="shared" si="5"/>
        <v>16.500785751702459</v>
      </c>
      <c r="Q38" t="s">
        <v>128</v>
      </c>
    </row>
    <row r="39" spans="1:17" ht="12" customHeight="1">
      <c r="A39" s="33" t="s">
        <v>1043</v>
      </c>
      <c r="C39" s="13">
        <f t="shared" si="0"/>
        <v>40</v>
      </c>
      <c r="D39" s="13">
        <f t="shared" si="1"/>
        <v>3.0364856140610842E-2</v>
      </c>
      <c r="E39" s="13"/>
      <c r="F39" s="601">
        <v>0</v>
      </c>
      <c r="G39" s="28">
        <f t="shared" si="2"/>
        <v>0</v>
      </c>
      <c r="H39" s="601"/>
      <c r="I39" s="601">
        <v>0</v>
      </c>
      <c r="J39" s="28">
        <f t="shared" si="3"/>
        <v>0</v>
      </c>
      <c r="K39" s="601"/>
      <c r="L39" s="601">
        <v>0</v>
      </c>
      <c r="M39" s="28">
        <f t="shared" si="4"/>
        <v>0</v>
      </c>
      <c r="N39" s="601"/>
      <c r="O39" s="601">
        <v>40</v>
      </c>
      <c r="P39" s="36">
        <f t="shared" si="5"/>
        <v>100</v>
      </c>
    </row>
    <row r="40" spans="1:17" ht="12" customHeight="1">
      <c r="A40" t="s">
        <v>176</v>
      </c>
      <c r="C40" s="13">
        <f>IF(A40&lt;&gt;0,F40+I40+L40+O40,"")</f>
        <v>2551.5</v>
      </c>
      <c r="D40" s="13">
        <f>IF(A40&lt;&gt;0,C40/$C$11*100,"")</f>
        <v>1.9368982610692138</v>
      </c>
      <c r="E40" s="13"/>
      <c r="F40" s="601">
        <v>1944</v>
      </c>
      <c r="G40" s="28">
        <f t="shared" si="2"/>
        <v>76.19047619047619</v>
      </c>
      <c r="H40" s="601"/>
      <c r="I40" s="601">
        <v>35</v>
      </c>
      <c r="J40" s="28">
        <f t="shared" si="3"/>
        <v>1.3717421124828533</v>
      </c>
      <c r="K40" s="601"/>
      <c r="L40" s="601">
        <v>135</v>
      </c>
      <c r="M40" s="28">
        <f t="shared" si="4"/>
        <v>5.2910052910052912</v>
      </c>
      <c r="N40" s="601"/>
      <c r="O40" s="601">
        <v>437.5</v>
      </c>
      <c r="P40" s="36">
        <f t="shared" si="5"/>
        <v>17.146776406035666</v>
      </c>
    </row>
    <row r="41" spans="1:17" ht="12" customHeight="1">
      <c r="A41" t="s">
        <v>177</v>
      </c>
      <c r="C41" s="13">
        <f t="shared" si="0"/>
        <v>1967</v>
      </c>
      <c r="D41" s="13">
        <f t="shared" si="1"/>
        <v>1.4931918007145379</v>
      </c>
      <c r="F41" s="601">
        <v>1629.5</v>
      </c>
      <c r="G41" s="28">
        <f t="shared" si="2"/>
        <v>82.841891204880525</v>
      </c>
      <c r="H41" s="601"/>
      <c r="I41" s="601">
        <v>0</v>
      </c>
      <c r="J41" s="28">
        <f t="shared" si="3"/>
        <v>0</v>
      </c>
      <c r="K41" s="601"/>
      <c r="L41" s="601">
        <v>97</v>
      </c>
      <c r="M41" s="28">
        <f t="shared" si="4"/>
        <v>4.9313675648195225</v>
      </c>
      <c r="N41" s="601"/>
      <c r="O41" s="601">
        <v>240.5</v>
      </c>
      <c r="P41" s="36">
        <f t="shared" si="5"/>
        <v>12.226741230299949</v>
      </c>
    </row>
    <row r="42" spans="1:17" ht="12" customHeight="1">
      <c r="A42" t="s">
        <v>178</v>
      </c>
      <c r="C42" s="13">
        <f t="shared" si="0"/>
        <v>995</v>
      </c>
      <c r="D42" s="13">
        <f t="shared" si="1"/>
        <v>0.7553257964976946</v>
      </c>
      <c r="F42" s="601">
        <v>638.5</v>
      </c>
      <c r="G42" s="28">
        <f t="shared" si="2"/>
        <v>64.170854271356774</v>
      </c>
      <c r="H42" s="601"/>
      <c r="I42" s="601">
        <v>92.5</v>
      </c>
      <c r="J42" s="28">
        <f t="shared" si="3"/>
        <v>9.2964824120603016</v>
      </c>
      <c r="K42" s="601"/>
      <c r="L42" s="601">
        <v>79</v>
      </c>
      <c r="M42" s="28">
        <f t="shared" si="4"/>
        <v>7.9396984924623117</v>
      </c>
      <c r="N42" s="601"/>
      <c r="O42" s="601">
        <v>185</v>
      </c>
      <c r="P42" s="36">
        <f t="shared" si="5"/>
        <v>18.592964824120603</v>
      </c>
    </row>
    <row r="43" spans="1:17" ht="12" customHeight="1">
      <c r="A43" t="s">
        <v>179</v>
      </c>
      <c r="C43" s="13">
        <f t="shared" si="0"/>
        <v>937.1</v>
      </c>
      <c r="D43" s="13">
        <f t="shared" si="1"/>
        <v>0.71137266723416037</v>
      </c>
      <c r="F43" s="601">
        <v>655</v>
      </c>
      <c r="G43" s="28">
        <f t="shared" si="2"/>
        <v>69.89648916871198</v>
      </c>
      <c r="H43" s="601"/>
      <c r="I43" s="601">
        <v>73</v>
      </c>
      <c r="J43" s="28">
        <f t="shared" si="3"/>
        <v>7.7899903959022518</v>
      </c>
      <c r="K43" s="601"/>
      <c r="L43" s="601">
        <v>41.1</v>
      </c>
      <c r="M43" s="28">
        <f t="shared" si="4"/>
        <v>4.3858713050901716</v>
      </c>
      <c r="N43" s="601"/>
      <c r="O43" s="601">
        <v>168</v>
      </c>
      <c r="P43" s="36">
        <f t="shared" si="5"/>
        <v>17.927649130295592</v>
      </c>
    </row>
    <row r="44" spans="1:17" ht="8.15" customHeight="1">
      <c r="C44" s="13" t="str">
        <f t="shared" si="0"/>
        <v/>
      </c>
      <c r="D44" s="13" t="str">
        <f t="shared" si="1"/>
        <v/>
      </c>
      <c r="G44" s="28" t="str">
        <f t="shared" si="2"/>
        <v/>
      </c>
      <c r="J44" s="28" t="str">
        <f t="shared" si="3"/>
        <v/>
      </c>
      <c r="M44" s="28" t="str">
        <f t="shared" si="4"/>
        <v/>
      </c>
      <c r="P44" s="36" t="str">
        <f t="shared" si="5"/>
        <v/>
      </c>
    </row>
    <row r="45" spans="1:17" ht="12" customHeight="1">
      <c r="A45" t="s">
        <v>180</v>
      </c>
      <c r="C45" s="13">
        <f t="shared" si="0"/>
        <v>10559</v>
      </c>
      <c r="D45" s="13">
        <f t="shared" si="1"/>
        <v>8.0155628997177466</v>
      </c>
      <c r="F45" s="28">
        <f>SUM(F46:F54)</f>
        <v>6860</v>
      </c>
      <c r="G45" s="28">
        <f t="shared" si="2"/>
        <v>64.968273510749114</v>
      </c>
      <c r="H45" s="28" t="s">
        <v>128</v>
      </c>
      <c r="I45" s="28">
        <f>SUM(I46:I54)</f>
        <v>834</v>
      </c>
      <c r="J45" s="28">
        <f t="shared" si="3"/>
        <v>7.8984752343971971</v>
      </c>
      <c r="K45" s="28" t="s">
        <v>128</v>
      </c>
      <c r="L45" s="28">
        <f>SUM(L46:L54)</f>
        <v>1150</v>
      </c>
      <c r="M45" s="28">
        <f t="shared" si="4"/>
        <v>10.891182877166399</v>
      </c>
      <c r="N45" s="28" t="s">
        <v>128</v>
      </c>
      <c r="O45" s="28">
        <f>SUM(O46:O54)</f>
        <v>1715</v>
      </c>
      <c r="P45" s="36">
        <f t="shared" si="5"/>
        <v>16.242068377687279</v>
      </c>
      <c r="Q45" t="s">
        <v>128</v>
      </c>
    </row>
    <row r="46" spans="1:17" ht="12" customHeight="1">
      <c r="A46" s="33" t="s">
        <v>1531</v>
      </c>
      <c r="C46" s="13">
        <f t="shared" si="0"/>
        <v>90</v>
      </c>
      <c r="D46" s="13">
        <f t="shared" si="1"/>
        <v>6.8320926316374389E-2</v>
      </c>
      <c r="F46" s="601">
        <v>10</v>
      </c>
      <c r="G46" s="28">
        <f t="shared" si="2"/>
        <v>11.111111111111111</v>
      </c>
      <c r="H46" s="601"/>
      <c r="I46" s="601">
        <v>0</v>
      </c>
      <c r="J46" s="28">
        <f t="shared" si="3"/>
        <v>0</v>
      </c>
      <c r="K46" s="601"/>
      <c r="L46" s="601">
        <v>40</v>
      </c>
      <c r="M46" s="28">
        <f t="shared" si="4"/>
        <v>44.444444444444443</v>
      </c>
      <c r="N46" s="601"/>
      <c r="O46" s="601">
        <v>40</v>
      </c>
      <c r="P46" s="36">
        <f t="shared" si="5"/>
        <v>44.444444444444443</v>
      </c>
    </row>
    <row r="47" spans="1:17" ht="12" customHeight="1">
      <c r="A47" t="s">
        <v>395</v>
      </c>
      <c r="C47" s="13">
        <f>IF(A47&lt;&gt;0,F47+I47+L47+O47,"")</f>
        <v>874</v>
      </c>
      <c r="D47" s="13">
        <f>IF(A47&lt;&gt;0,C47/$C$11*100,"")</f>
        <v>0.6634721066723468</v>
      </c>
      <c r="F47" s="601">
        <v>534</v>
      </c>
      <c r="G47" s="28">
        <f t="shared" si="2"/>
        <v>61.098398169336384</v>
      </c>
      <c r="H47" s="601"/>
      <c r="I47" s="601">
        <v>75</v>
      </c>
      <c r="J47" s="28">
        <f t="shared" si="3"/>
        <v>8.5812356979405031</v>
      </c>
      <c r="K47" s="601"/>
      <c r="L47" s="601">
        <v>40</v>
      </c>
      <c r="M47" s="28">
        <f t="shared" si="4"/>
        <v>4.5766590389016013</v>
      </c>
      <c r="N47" s="601"/>
      <c r="O47" s="601">
        <v>225</v>
      </c>
      <c r="P47" s="36">
        <f t="shared" si="5"/>
        <v>25.743707093821509</v>
      </c>
    </row>
    <row r="48" spans="1:17" ht="12" customHeight="1">
      <c r="A48" t="s">
        <v>181</v>
      </c>
      <c r="C48" s="13">
        <f t="shared" si="0"/>
        <v>1160</v>
      </c>
      <c r="D48" s="13">
        <f t="shared" si="1"/>
        <v>0.88058082807771432</v>
      </c>
      <c r="F48" s="601">
        <v>790</v>
      </c>
      <c r="G48" s="28">
        <f t="shared" si="2"/>
        <v>68.103448275862064</v>
      </c>
      <c r="H48" s="601"/>
      <c r="I48" s="601">
        <v>60</v>
      </c>
      <c r="J48" s="28">
        <f t="shared" si="3"/>
        <v>5.1724137931034484</v>
      </c>
      <c r="K48" s="601"/>
      <c r="L48" s="601">
        <v>95</v>
      </c>
      <c r="M48" s="28">
        <f t="shared" si="4"/>
        <v>8.1896551724137936</v>
      </c>
      <c r="N48" s="601"/>
      <c r="O48" s="601">
        <v>215</v>
      </c>
      <c r="P48" s="36">
        <f t="shared" si="5"/>
        <v>18.53448275862069</v>
      </c>
    </row>
    <row r="49" spans="1:17" ht="12" customHeight="1">
      <c r="A49" t="s">
        <v>513</v>
      </c>
      <c r="C49" s="13">
        <f t="shared" si="0"/>
        <v>1539</v>
      </c>
      <c r="D49" s="13">
        <f t="shared" si="1"/>
        <v>1.1682878400100021</v>
      </c>
      <c r="F49" s="601">
        <v>1009</v>
      </c>
      <c r="G49" s="28">
        <f t="shared" si="2"/>
        <v>65.562053281351524</v>
      </c>
      <c r="H49" s="601"/>
      <c r="I49" s="601">
        <v>180</v>
      </c>
      <c r="J49" s="28">
        <f t="shared" si="3"/>
        <v>11.695906432748536</v>
      </c>
      <c r="K49" s="601"/>
      <c r="L49" s="601">
        <v>100</v>
      </c>
      <c r="M49" s="28">
        <f t="shared" si="4"/>
        <v>6.4977257959714096</v>
      </c>
      <c r="N49" s="601"/>
      <c r="O49" s="601">
        <v>250</v>
      </c>
      <c r="P49" s="36">
        <f t="shared" si="5"/>
        <v>16.244314489928524</v>
      </c>
    </row>
    <row r="50" spans="1:17" ht="12" customHeight="1">
      <c r="A50" t="s">
        <v>183</v>
      </c>
      <c r="C50" s="13">
        <f t="shared" si="0"/>
        <v>1145</v>
      </c>
      <c r="D50" s="13">
        <f t="shared" si="1"/>
        <v>0.86919400702498528</v>
      </c>
      <c r="F50" s="601">
        <v>705</v>
      </c>
      <c r="G50" s="28">
        <f t="shared" si="2"/>
        <v>61.572052401746724</v>
      </c>
      <c r="H50" s="601"/>
      <c r="I50" s="601">
        <v>175</v>
      </c>
      <c r="J50" s="28">
        <f t="shared" si="3"/>
        <v>15.283842794759824</v>
      </c>
      <c r="K50" s="601"/>
      <c r="L50" s="601">
        <v>140</v>
      </c>
      <c r="M50" s="28">
        <f t="shared" si="4"/>
        <v>12.22707423580786</v>
      </c>
      <c r="N50" s="601"/>
      <c r="O50" s="601">
        <v>125</v>
      </c>
      <c r="P50" s="36">
        <f t="shared" si="5"/>
        <v>10.91703056768559</v>
      </c>
    </row>
    <row r="51" spans="1:17" ht="12" customHeight="1">
      <c r="A51" t="s">
        <v>514</v>
      </c>
      <c r="C51" s="13">
        <f t="shared" si="0"/>
        <v>1299</v>
      </c>
      <c r="D51" s="13">
        <f t="shared" si="1"/>
        <v>0.98609870316633697</v>
      </c>
      <c r="F51" s="601">
        <v>917</v>
      </c>
      <c r="G51" s="28">
        <f t="shared" si="2"/>
        <v>70.592763664357193</v>
      </c>
      <c r="H51" s="601"/>
      <c r="I51" s="601">
        <v>170</v>
      </c>
      <c r="J51" s="28">
        <f t="shared" si="3"/>
        <v>13.086989992301771</v>
      </c>
      <c r="K51" s="601"/>
      <c r="L51" s="601">
        <v>60</v>
      </c>
      <c r="M51" s="28">
        <f t="shared" si="4"/>
        <v>4.6189376443418011</v>
      </c>
      <c r="N51" s="601"/>
      <c r="O51" s="601">
        <v>152</v>
      </c>
      <c r="P51" s="36">
        <f t="shared" si="5"/>
        <v>11.701308698999229</v>
      </c>
    </row>
    <row r="52" spans="1:17" ht="12" customHeight="1">
      <c r="A52" t="s">
        <v>187</v>
      </c>
      <c r="C52" s="13">
        <f t="shared" si="0"/>
        <v>1052</v>
      </c>
      <c r="D52" s="13">
        <f t="shared" si="1"/>
        <v>0.79859571649806504</v>
      </c>
      <c r="F52" s="601">
        <v>666</v>
      </c>
      <c r="G52" s="28">
        <f t="shared" si="2"/>
        <v>63.307984790874528</v>
      </c>
      <c r="H52" s="601"/>
      <c r="I52" s="601">
        <v>89</v>
      </c>
      <c r="J52" s="28">
        <f t="shared" si="3"/>
        <v>8.4600760456273765</v>
      </c>
      <c r="K52" s="601"/>
      <c r="L52" s="601">
        <v>148</v>
      </c>
      <c r="M52" s="28">
        <f t="shared" si="4"/>
        <v>14.068441064638785</v>
      </c>
      <c r="N52" s="601"/>
      <c r="O52" s="601">
        <v>149</v>
      </c>
      <c r="P52" s="36">
        <f t="shared" si="5"/>
        <v>14.163498098859314</v>
      </c>
    </row>
    <row r="53" spans="1:17" ht="12" customHeight="1">
      <c r="A53" t="s">
        <v>186</v>
      </c>
      <c r="C53" s="13">
        <f t="shared" si="0"/>
        <v>1977</v>
      </c>
      <c r="D53" s="13">
        <f t="shared" si="1"/>
        <v>1.5007830147496908</v>
      </c>
      <c r="F53" s="601">
        <v>1332</v>
      </c>
      <c r="G53" s="28">
        <f t="shared" si="2"/>
        <v>67.374810318664643</v>
      </c>
      <c r="H53" s="601"/>
      <c r="I53" s="601">
        <v>45</v>
      </c>
      <c r="J53" s="28">
        <f t="shared" si="3"/>
        <v>2.2761760242792106</v>
      </c>
      <c r="K53" s="601"/>
      <c r="L53" s="601">
        <v>295</v>
      </c>
      <c r="M53" s="28">
        <f t="shared" si="4"/>
        <v>14.921598381385939</v>
      </c>
      <c r="N53" s="601"/>
      <c r="O53" s="601">
        <v>305</v>
      </c>
      <c r="P53" s="36">
        <f t="shared" si="5"/>
        <v>15.427415275670208</v>
      </c>
    </row>
    <row r="54" spans="1:17" ht="12" customHeight="1">
      <c r="A54" t="s">
        <v>185</v>
      </c>
      <c r="C54" s="13">
        <f t="shared" si="0"/>
        <v>1423</v>
      </c>
      <c r="D54" s="13">
        <f t="shared" si="1"/>
        <v>1.0802297572022308</v>
      </c>
      <c r="F54" s="601">
        <v>897</v>
      </c>
      <c r="G54" s="28">
        <f t="shared" si="2"/>
        <v>63.03583977512298</v>
      </c>
      <c r="H54" s="601"/>
      <c r="I54" s="601">
        <v>40</v>
      </c>
      <c r="J54" s="28">
        <f t="shared" si="3"/>
        <v>2.8109627547434997</v>
      </c>
      <c r="K54" s="601"/>
      <c r="L54" s="601">
        <v>232</v>
      </c>
      <c r="M54" s="28">
        <f t="shared" si="4"/>
        <v>16.303583977512297</v>
      </c>
      <c r="N54" s="601"/>
      <c r="O54" s="601">
        <v>254</v>
      </c>
      <c r="P54" s="36">
        <f t="shared" si="5"/>
        <v>17.849613492621224</v>
      </c>
    </row>
    <row r="55" spans="1:17" ht="8.15" customHeight="1">
      <c r="C55" s="13" t="str">
        <f t="shared" si="0"/>
        <v/>
      </c>
      <c r="D55" s="13" t="str">
        <f t="shared" si="1"/>
        <v/>
      </c>
      <c r="F55" s="39"/>
      <c r="G55" s="28" t="str">
        <f t="shared" si="2"/>
        <v/>
      </c>
      <c r="H55" s="39"/>
      <c r="I55" s="39"/>
      <c r="J55" s="28" t="str">
        <f t="shared" si="3"/>
        <v/>
      </c>
      <c r="K55" s="39"/>
      <c r="L55" s="39"/>
      <c r="M55" s="28" t="str">
        <f t="shared" si="4"/>
        <v/>
      </c>
      <c r="N55" s="39"/>
      <c r="O55" s="39"/>
      <c r="P55" s="36" t="str">
        <f t="shared" si="5"/>
        <v/>
      </c>
    </row>
    <row r="56" spans="1:17" ht="12" customHeight="1">
      <c r="A56" t="s">
        <v>189</v>
      </c>
      <c r="C56" s="13">
        <f t="shared" si="0"/>
        <v>2897</v>
      </c>
      <c r="D56" s="13">
        <f t="shared" si="1"/>
        <v>2.1991747059837401</v>
      </c>
      <c r="F56" s="601">
        <v>2477</v>
      </c>
      <c r="G56" s="28">
        <f t="shared" si="2"/>
        <v>85.502243700379694</v>
      </c>
      <c r="H56" s="601"/>
      <c r="I56" s="601">
        <v>75</v>
      </c>
      <c r="J56" s="28">
        <f t="shared" si="3"/>
        <v>2.5888850535036245</v>
      </c>
      <c r="K56" s="601"/>
      <c r="L56" s="601">
        <v>140</v>
      </c>
      <c r="M56" s="28">
        <f t="shared" si="4"/>
        <v>4.8325854332067664</v>
      </c>
      <c r="N56" s="601"/>
      <c r="O56" s="601">
        <v>205</v>
      </c>
      <c r="P56" s="36">
        <f t="shared" si="5"/>
        <v>7.076285812909906</v>
      </c>
    </row>
    <row r="57" spans="1:17" ht="8.15" customHeight="1">
      <c r="C57" s="13" t="str">
        <f t="shared" si="0"/>
        <v/>
      </c>
      <c r="D57" s="13" t="str">
        <f t="shared" si="1"/>
        <v/>
      </c>
      <c r="G57" s="28" t="str">
        <f t="shared" si="2"/>
        <v/>
      </c>
      <c r="J57" s="28" t="str">
        <f t="shared" si="3"/>
        <v/>
      </c>
      <c r="M57" s="28" t="str">
        <f t="shared" si="4"/>
        <v/>
      </c>
      <c r="P57" s="36" t="str">
        <f t="shared" si="5"/>
        <v/>
      </c>
    </row>
    <row r="58" spans="1:17" ht="12" customHeight="1">
      <c r="A58" t="s">
        <v>190</v>
      </c>
      <c r="C58" s="13">
        <f t="shared" si="0"/>
        <v>6458</v>
      </c>
      <c r="D58" s="13">
        <f t="shared" si="1"/>
        <v>4.9024060239016194</v>
      </c>
      <c r="F58" s="28">
        <f>SUM(F59:F64)</f>
        <v>4405</v>
      </c>
      <c r="G58" s="28">
        <f t="shared" si="2"/>
        <v>68.209972127593687</v>
      </c>
      <c r="H58" s="28" t="s">
        <v>128</v>
      </c>
      <c r="I58" s="28">
        <f>SUM(I59:I64)</f>
        <v>317</v>
      </c>
      <c r="J58" s="28">
        <f t="shared" si="3"/>
        <v>4.9086404459585005</v>
      </c>
      <c r="K58" s="28" t="s">
        <v>128</v>
      </c>
      <c r="L58" s="28">
        <f>SUM(L59:L64)</f>
        <v>649</v>
      </c>
      <c r="M58" s="28">
        <f t="shared" si="4"/>
        <v>10.049550944564881</v>
      </c>
      <c r="N58" s="28" t="s">
        <v>128</v>
      </c>
      <c r="O58" s="28">
        <f>SUM(O59:O64)</f>
        <v>1087</v>
      </c>
      <c r="P58" s="36">
        <f t="shared" si="5"/>
        <v>16.831836481882938</v>
      </c>
      <c r="Q58" t="s">
        <v>128</v>
      </c>
    </row>
    <row r="59" spans="1:17" ht="12" customHeight="1">
      <c r="A59" s="33" t="s">
        <v>943</v>
      </c>
      <c r="C59" s="13">
        <f t="shared" si="0"/>
        <v>195</v>
      </c>
      <c r="D59" s="13">
        <f t="shared" si="1"/>
        <v>0.14802867368547784</v>
      </c>
      <c r="F59" s="601">
        <v>40</v>
      </c>
      <c r="G59" s="28">
        <f t="shared" si="2"/>
        <v>20.512820512820511</v>
      </c>
      <c r="H59" s="601"/>
      <c r="I59" s="601">
        <v>0</v>
      </c>
      <c r="J59" s="28">
        <f t="shared" si="3"/>
        <v>0</v>
      </c>
      <c r="K59" s="601"/>
      <c r="L59" s="601">
        <v>75</v>
      </c>
      <c r="M59" s="28">
        <f t="shared" si="4"/>
        <v>38.461538461538467</v>
      </c>
      <c r="N59" s="601"/>
      <c r="O59" s="601">
        <v>80</v>
      </c>
      <c r="P59" s="36">
        <f t="shared" si="5"/>
        <v>41.025641025641022</v>
      </c>
    </row>
    <row r="60" spans="1:17" ht="12" customHeight="1">
      <c r="A60" t="s">
        <v>191</v>
      </c>
      <c r="C60" s="13">
        <f>IF(A60&lt;&gt;0,F60+I60+L60+O60,"")</f>
        <v>622</v>
      </c>
      <c r="D60" s="13">
        <f>IF(A60&lt;&gt;0,C60/$C$11*100,"")</f>
        <v>0.47217351298649857</v>
      </c>
      <c r="F60" s="601">
        <v>340</v>
      </c>
      <c r="G60" s="28">
        <f t="shared" si="2"/>
        <v>54.662379421221864</v>
      </c>
      <c r="H60" s="601"/>
      <c r="I60" s="601">
        <v>0</v>
      </c>
      <c r="J60" s="28">
        <f t="shared" si="3"/>
        <v>0</v>
      </c>
      <c r="K60" s="601"/>
      <c r="L60" s="601">
        <v>88</v>
      </c>
      <c r="M60" s="28">
        <f t="shared" si="4"/>
        <v>14.14790996784566</v>
      </c>
      <c r="N60" s="601"/>
      <c r="O60" s="601">
        <v>194</v>
      </c>
      <c r="P60" s="36">
        <f t="shared" si="5"/>
        <v>31.189710610932476</v>
      </c>
    </row>
    <row r="61" spans="1:17" ht="12" customHeight="1">
      <c r="A61" t="s">
        <v>192</v>
      </c>
      <c r="C61" s="13">
        <f t="shared" si="0"/>
        <v>2095</v>
      </c>
      <c r="D61" s="13">
        <f t="shared" si="1"/>
        <v>1.5903593403644927</v>
      </c>
      <c r="F61" s="601">
        <v>1625</v>
      </c>
      <c r="G61" s="28">
        <f t="shared" si="2"/>
        <v>77.565632458233893</v>
      </c>
      <c r="H61" s="601"/>
      <c r="I61" s="601">
        <v>30</v>
      </c>
      <c r="J61" s="28">
        <f t="shared" si="3"/>
        <v>1.431980906921241</v>
      </c>
      <c r="K61" s="601"/>
      <c r="L61" s="601">
        <v>180</v>
      </c>
      <c r="M61" s="28">
        <f t="shared" si="4"/>
        <v>8.5918854415274453</v>
      </c>
      <c r="N61" s="601"/>
      <c r="O61" s="601">
        <v>260</v>
      </c>
      <c r="P61" s="36">
        <f t="shared" si="5"/>
        <v>12.410501193317423</v>
      </c>
    </row>
    <row r="62" spans="1:17" ht="12" customHeight="1">
      <c r="A62" t="s">
        <v>193</v>
      </c>
      <c r="C62" s="13">
        <f t="shared" si="0"/>
        <v>1309</v>
      </c>
      <c r="D62" s="13">
        <f t="shared" si="1"/>
        <v>0.9936899172014898</v>
      </c>
      <c r="F62" s="601">
        <v>884</v>
      </c>
      <c r="G62" s="28">
        <f t="shared" si="2"/>
        <v>67.532467532467535</v>
      </c>
      <c r="H62" s="601"/>
      <c r="I62" s="601">
        <v>120</v>
      </c>
      <c r="J62" s="28">
        <f t="shared" si="3"/>
        <v>9.1673032849503446</v>
      </c>
      <c r="K62" s="601"/>
      <c r="L62" s="601">
        <v>135</v>
      </c>
      <c r="M62" s="28">
        <f t="shared" si="4"/>
        <v>10.313216195569137</v>
      </c>
      <c r="N62" s="601"/>
      <c r="O62" s="601">
        <v>170</v>
      </c>
      <c r="P62" s="36">
        <f t="shared" si="5"/>
        <v>12.987012987012985</v>
      </c>
    </row>
    <row r="63" spans="1:17" ht="12" customHeight="1">
      <c r="A63" t="s">
        <v>2031</v>
      </c>
      <c r="C63" s="13">
        <f t="shared" si="0"/>
        <v>931</v>
      </c>
      <c r="D63" s="13">
        <f t="shared" si="1"/>
        <v>0.70674202667271735</v>
      </c>
      <c r="F63" s="601">
        <v>639</v>
      </c>
      <c r="G63" s="28">
        <f t="shared" si="2"/>
        <v>68.635875402792706</v>
      </c>
      <c r="H63" s="601"/>
      <c r="I63" s="601">
        <v>42</v>
      </c>
      <c r="J63" s="28">
        <f t="shared" si="3"/>
        <v>4.5112781954887211</v>
      </c>
      <c r="K63" s="601"/>
      <c r="L63" s="601">
        <v>62</v>
      </c>
      <c r="M63" s="28">
        <f t="shared" si="4"/>
        <v>6.6595059076262082</v>
      </c>
      <c r="N63" s="601"/>
      <c r="O63" s="601">
        <v>188</v>
      </c>
      <c r="P63" s="36">
        <f t="shared" si="5"/>
        <v>20.193340494092375</v>
      </c>
    </row>
    <row r="64" spans="1:17" ht="12" customHeight="1">
      <c r="A64" t="s">
        <v>194</v>
      </c>
      <c r="C64" s="13">
        <f t="shared" si="0"/>
        <v>1306</v>
      </c>
      <c r="D64" s="13">
        <f t="shared" si="1"/>
        <v>0.99141255299094388</v>
      </c>
      <c r="F64" s="601">
        <v>877</v>
      </c>
      <c r="G64" s="28">
        <f t="shared" si="2"/>
        <v>67.151607963246548</v>
      </c>
      <c r="H64" s="601"/>
      <c r="I64" s="601">
        <v>125</v>
      </c>
      <c r="J64" s="28">
        <f t="shared" si="3"/>
        <v>9.5712098009188367</v>
      </c>
      <c r="K64" s="601"/>
      <c r="L64" s="601">
        <v>109</v>
      </c>
      <c r="M64" s="28">
        <f t="shared" si="4"/>
        <v>8.3460949464012248</v>
      </c>
      <c r="N64" s="601"/>
      <c r="O64" s="601">
        <v>195</v>
      </c>
      <c r="P64" s="36">
        <f t="shared" si="5"/>
        <v>14.931087289433384</v>
      </c>
    </row>
    <row r="65" spans="1:17" ht="8.15" customHeight="1">
      <c r="C65" s="13" t="str">
        <f t="shared" si="0"/>
        <v/>
      </c>
      <c r="D65" s="13" t="str">
        <f t="shared" si="1"/>
        <v/>
      </c>
      <c r="G65" s="28" t="str">
        <f t="shared" si="2"/>
        <v/>
      </c>
      <c r="J65" s="28" t="str">
        <f t="shared" si="3"/>
        <v/>
      </c>
      <c r="M65" s="28" t="str">
        <f t="shared" si="4"/>
        <v/>
      </c>
      <c r="P65" s="36" t="str">
        <f t="shared" si="5"/>
        <v/>
      </c>
    </row>
    <row r="66" spans="1:17" ht="12" customHeight="1">
      <c r="A66" s="47" t="s">
        <v>397</v>
      </c>
      <c r="C66" s="13">
        <f t="shared" si="0"/>
        <v>20208.664999999997</v>
      </c>
      <c r="D66" s="13">
        <f t="shared" si="1"/>
        <v>15.340830137969933</v>
      </c>
      <c r="F66" s="28">
        <f>SUM(F67+F69+F77+F79)</f>
        <v>14762.789999999999</v>
      </c>
      <c r="G66" s="28">
        <f t="shared" si="2"/>
        <v>73.051782490332741</v>
      </c>
      <c r="I66" s="28">
        <f>SUM(I67+I69+I77+I79)</f>
        <v>1493.85</v>
      </c>
      <c r="J66" s="28">
        <f t="shared" si="3"/>
        <v>7.3921261003633845</v>
      </c>
      <c r="L66" s="28">
        <f>SUM(L67+L69+L77+L79)</f>
        <v>1296.5999999999999</v>
      </c>
      <c r="M66" s="28">
        <f t="shared" si="4"/>
        <v>6.4160596457014858</v>
      </c>
      <c r="O66" s="28">
        <f>SUM(O67+O69+O77+O79)</f>
        <v>2655.4250000000002</v>
      </c>
      <c r="P66" s="36">
        <f t="shared" si="5"/>
        <v>13.140031763602398</v>
      </c>
    </row>
    <row r="67" spans="1:17" ht="12" customHeight="1">
      <c r="A67" t="s">
        <v>398</v>
      </c>
      <c r="C67" s="13">
        <f>IF(A67&lt;&gt;0,F67+I67+L67+O67,"")</f>
        <v>1833.5</v>
      </c>
      <c r="D67" s="13">
        <f t="shared" si="1"/>
        <v>1.3918490933452492</v>
      </c>
      <c r="F67" s="601">
        <v>1063.5</v>
      </c>
      <c r="G67" s="28">
        <f t="shared" si="2"/>
        <v>58.0038178347423</v>
      </c>
      <c r="H67" s="601"/>
      <c r="I67" s="601">
        <v>230.5</v>
      </c>
      <c r="J67" s="28">
        <f t="shared" si="3"/>
        <v>12.571584401418054</v>
      </c>
      <c r="K67" s="601"/>
      <c r="L67" s="601">
        <v>215.5</v>
      </c>
      <c r="M67" s="28">
        <f t="shared" si="4"/>
        <v>11.753476956640306</v>
      </c>
      <c r="N67" s="601"/>
      <c r="O67" s="601">
        <v>324</v>
      </c>
      <c r="P67" s="36">
        <f>IF($A67&lt;&gt;0,O67/$C67*100,"")</f>
        <v>17.671120807199344</v>
      </c>
    </row>
    <row r="68" spans="1:17" ht="8.15" customHeight="1">
      <c r="C68" s="13" t="str">
        <f t="shared" si="0"/>
        <v/>
      </c>
      <c r="D68" s="13" t="str">
        <f t="shared" si="1"/>
        <v/>
      </c>
      <c r="G68" s="28" t="str">
        <f t="shared" si="2"/>
        <v/>
      </c>
      <c r="J68" s="28" t="str">
        <f t="shared" si="3"/>
        <v/>
      </c>
      <c r="M68" s="28" t="str">
        <f t="shared" si="4"/>
        <v/>
      </c>
      <c r="P68" s="36" t="str">
        <f t="shared" si="5"/>
        <v/>
      </c>
    </row>
    <row r="69" spans="1:17" ht="10.5" customHeight="1">
      <c r="A69" t="s">
        <v>195</v>
      </c>
      <c r="C69" s="13">
        <f t="shared" si="0"/>
        <v>12503.275</v>
      </c>
      <c r="D69" s="13">
        <f t="shared" si="1"/>
        <v>9.4915036665373993</v>
      </c>
      <c r="F69" s="28">
        <f>SUM(F70:F75)</f>
        <v>9968.75</v>
      </c>
      <c r="G69" s="28">
        <f t="shared" si="2"/>
        <v>79.729110972925099</v>
      </c>
      <c r="H69" s="28" t="s">
        <v>128</v>
      </c>
      <c r="I69" s="28">
        <f>SUM(I70:I75)</f>
        <v>459.5</v>
      </c>
      <c r="J69" s="28">
        <f t="shared" si="3"/>
        <v>3.6750371402692492</v>
      </c>
      <c r="K69" s="28" t="s">
        <v>128</v>
      </c>
      <c r="L69" s="28">
        <f>SUM(L70:L75)</f>
        <v>634</v>
      </c>
      <c r="M69" s="28">
        <f t="shared" si="4"/>
        <v>5.0706714840711733</v>
      </c>
      <c r="N69" s="28" t="s">
        <v>128</v>
      </c>
      <c r="O69" s="28">
        <f>SUM(O70:O75)</f>
        <v>1441.0250000000001</v>
      </c>
      <c r="P69" s="36">
        <f t="shared" si="5"/>
        <v>11.525180402734485</v>
      </c>
      <c r="Q69" t="s">
        <v>128</v>
      </c>
    </row>
    <row r="70" spans="1:17" ht="14.25" customHeight="1">
      <c r="A70" s="33" t="s">
        <v>1532</v>
      </c>
      <c r="C70" s="13">
        <f t="shared" si="0"/>
        <v>40</v>
      </c>
      <c r="D70" s="13">
        <f t="shared" si="1"/>
        <v>3.0364856140610842E-2</v>
      </c>
      <c r="F70" s="601">
        <v>0</v>
      </c>
      <c r="G70" s="28">
        <f t="shared" si="2"/>
        <v>0</v>
      </c>
      <c r="H70" s="601"/>
      <c r="I70" s="601">
        <v>0</v>
      </c>
      <c r="J70" s="28">
        <f t="shared" si="3"/>
        <v>0</v>
      </c>
      <c r="K70" s="601"/>
      <c r="L70" s="601">
        <v>0</v>
      </c>
      <c r="M70" s="28">
        <f t="shared" si="4"/>
        <v>0</v>
      </c>
      <c r="N70" s="601"/>
      <c r="O70" s="601">
        <v>40</v>
      </c>
      <c r="P70" s="36">
        <f t="shared" si="5"/>
        <v>100</v>
      </c>
    </row>
    <row r="71" spans="1:17" ht="14.25" customHeight="1">
      <c r="A71" t="s">
        <v>399</v>
      </c>
      <c r="C71" s="13">
        <f>IF(A71&lt;&gt;0,F71+I71+L71+O71,"")</f>
        <v>5908.875</v>
      </c>
      <c r="D71" s="13">
        <f>IF(A71&lt;&gt;0,C71/$C$11*100,"")</f>
        <v>4.4855534831962967</v>
      </c>
      <c r="F71" s="601">
        <v>5378.25</v>
      </c>
      <c r="G71" s="28">
        <f t="shared" si="2"/>
        <v>91.019864187345306</v>
      </c>
      <c r="H71" s="601"/>
      <c r="I71" s="601">
        <v>139</v>
      </c>
      <c r="J71" s="28">
        <f t="shared" si="3"/>
        <v>2.3523936451524192</v>
      </c>
      <c r="K71" s="601"/>
      <c r="L71" s="601">
        <v>94</v>
      </c>
      <c r="M71" s="28">
        <f t="shared" si="4"/>
        <v>1.5908273571534344</v>
      </c>
      <c r="N71" s="601"/>
      <c r="O71" s="601">
        <v>297.625</v>
      </c>
    </row>
    <row r="72" spans="1:17" ht="12" customHeight="1">
      <c r="A72" t="s">
        <v>197</v>
      </c>
      <c r="C72" s="13">
        <f t="shared" si="0"/>
        <v>2394.9</v>
      </c>
      <c r="D72" s="13">
        <f t="shared" si="1"/>
        <v>1.8180198492787225</v>
      </c>
      <c r="F72" s="601">
        <v>1810</v>
      </c>
      <c r="G72" s="28">
        <f t="shared" si="2"/>
        <v>75.577268361935779</v>
      </c>
      <c r="H72" s="601"/>
      <c r="I72" s="601">
        <v>130</v>
      </c>
      <c r="J72" s="28">
        <f t="shared" si="3"/>
        <v>5.4282015950561604</v>
      </c>
      <c r="K72" s="601"/>
      <c r="L72" s="601">
        <v>117</v>
      </c>
      <c r="M72" s="28">
        <f t="shared" si="4"/>
        <v>4.8853814355505447</v>
      </c>
      <c r="N72" s="601"/>
      <c r="O72" s="601">
        <v>337.9</v>
      </c>
      <c r="P72" s="36">
        <f t="shared" si="5"/>
        <v>14.109148607457511</v>
      </c>
    </row>
    <row r="73" spans="1:17" ht="12" customHeight="1">
      <c r="A73" t="s">
        <v>198</v>
      </c>
      <c r="C73" s="13">
        <f t="shared" si="0"/>
        <v>835</v>
      </c>
      <c r="D73" s="13">
        <f t="shared" si="1"/>
        <v>0.6338663719352513</v>
      </c>
      <c r="F73" s="601">
        <v>420</v>
      </c>
      <c r="G73" s="28">
        <f t="shared" si="2"/>
        <v>50.299401197604787</v>
      </c>
      <c r="H73" s="601"/>
      <c r="I73" s="601">
        <v>130</v>
      </c>
      <c r="J73" s="28">
        <f t="shared" si="3"/>
        <v>15.568862275449103</v>
      </c>
      <c r="K73" s="601"/>
      <c r="L73" s="601">
        <v>100</v>
      </c>
      <c r="M73" s="28">
        <f t="shared" si="4"/>
        <v>11.976047904191617</v>
      </c>
      <c r="N73" s="601"/>
      <c r="O73" s="601">
        <v>185</v>
      </c>
      <c r="P73" s="36">
        <f t="shared" si="5"/>
        <v>22.155688622754489</v>
      </c>
    </row>
    <row r="74" spans="1:17" ht="12" customHeight="1">
      <c r="A74" t="s">
        <v>199</v>
      </c>
      <c r="C74" s="13">
        <f t="shared" si="0"/>
        <v>1287</v>
      </c>
      <c r="D74" s="13">
        <f>IF(A74&lt;&gt;0,C74/$C$11*100,"")</f>
        <v>0.97698924632415374</v>
      </c>
      <c r="F74" s="601">
        <v>708</v>
      </c>
      <c r="G74" s="28">
        <f t="shared" si="2"/>
        <v>55.011655011655016</v>
      </c>
      <c r="H74" s="601"/>
      <c r="I74" s="601">
        <v>30.5</v>
      </c>
      <c r="J74" s="28">
        <f t="shared" si="3"/>
        <v>2.3698523698523699</v>
      </c>
      <c r="K74" s="601"/>
      <c r="L74" s="601">
        <v>248</v>
      </c>
      <c r="M74" s="28">
        <f t="shared" si="4"/>
        <v>19.26961926961927</v>
      </c>
      <c r="N74" s="601"/>
      <c r="O74" s="601">
        <v>300.5</v>
      </c>
      <c r="P74" s="36">
        <f t="shared" si="5"/>
        <v>23.348873348873351</v>
      </c>
    </row>
    <row r="75" spans="1:17" ht="12" customHeight="1">
      <c r="A75" t="s">
        <v>200</v>
      </c>
      <c r="C75" s="13">
        <f t="shared" ref="C75:C115" si="6">IF(A75&lt;&gt;0,F75+I75+L75+O75,"")</f>
        <v>2037.5</v>
      </c>
      <c r="D75" s="13">
        <f t="shared" ref="D75:D107" si="7">IF(A75&lt;&gt;0,C75/$C$11*100,"")</f>
        <v>1.5467098596623647</v>
      </c>
      <c r="F75" s="601">
        <v>1652.5</v>
      </c>
      <c r="G75" s="28">
        <f t="shared" si="2"/>
        <v>81.104294478527606</v>
      </c>
      <c r="H75" s="601"/>
      <c r="I75" s="601">
        <v>30</v>
      </c>
      <c r="J75" s="28">
        <f t="shared" si="3"/>
        <v>1.4723926380368098</v>
      </c>
      <c r="K75" s="601"/>
      <c r="L75" s="601">
        <v>75</v>
      </c>
      <c r="M75" s="28">
        <f t="shared" si="4"/>
        <v>3.6809815950920246</v>
      </c>
      <c r="N75" s="601"/>
      <c r="O75" s="601">
        <v>280</v>
      </c>
      <c r="P75" s="36">
        <f t="shared" si="5"/>
        <v>13.742331288343559</v>
      </c>
    </row>
    <row r="76" spans="1:17" ht="8.15" customHeight="1">
      <c r="C76" s="13" t="str">
        <f t="shared" si="6"/>
        <v/>
      </c>
      <c r="D76" s="13" t="str">
        <f t="shared" si="7"/>
        <v/>
      </c>
      <c r="F76" s="39"/>
      <c r="G76" s="28" t="str">
        <f t="shared" si="2"/>
        <v/>
      </c>
      <c r="H76" s="39"/>
      <c r="I76" s="39"/>
      <c r="J76" s="28" t="str">
        <f t="shared" si="3"/>
        <v/>
      </c>
      <c r="K76" s="39"/>
      <c r="L76" s="39"/>
      <c r="M76" s="28" t="str">
        <f t="shared" si="4"/>
        <v/>
      </c>
      <c r="N76" s="39"/>
      <c r="O76" s="39"/>
      <c r="P76" s="36" t="str">
        <f t="shared" si="5"/>
        <v/>
      </c>
    </row>
    <row r="77" spans="1:17" ht="12" customHeight="1">
      <c r="A77" t="s">
        <v>201</v>
      </c>
      <c r="C77" s="13">
        <f t="shared" si="6"/>
        <v>2151.67</v>
      </c>
      <c r="D77" s="13">
        <f t="shared" si="7"/>
        <v>1.6333787503017034</v>
      </c>
      <c r="F77" s="601">
        <v>978.32</v>
      </c>
      <c r="G77" s="28">
        <f t="shared" si="2"/>
        <v>45.467938856794952</v>
      </c>
      <c r="H77" s="601"/>
      <c r="I77" s="601">
        <v>604.85</v>
      </c>
      <c r="J77" s="28">
        <f t="shared" si="3"/>
        <v>28.110723298647102</v>
      </c>
      <c r="K77" s="601"/>
      <c r="L77" s="601">
        <v>243.6</v>
      </c>
      <c r="M77" s="28">
        <f t="shared" si="4"/>
        <v>11.321438696454381</v>
      </c>
      <c r="N77" s="601"/>
      <c r="O77" s="601">
        <v>324.89999999999998</v>
      </c>
      <c r="P77" s="36">
        <f t="shared" si="5"/>
        <v>15.099899148103566</v>
      </c>
    </row>
    <row r="78" spans="1:17" ht="8.15" customHeight="1">
      <c r="C78" s="13" t="str">
        <f t="shared" si="6"/>
        <v/>
      </c>
      <c r="D78" s="13" t="str">
        <f t="shared" si="7"/>
        <v/>
      </c>
      <c r="F78" s="39"/>
      <c r="G78" s="28" t="str">
        <f t="shared" si="2"/>
        <v/>
      </c>
      <c r="H78" s="39"/>
      <c r="I78" s="39"/>
      <c r="J78" s="28" t="str">
        <f t="shared" si="3"/>
        <v/>
      </c>
      <c r="K78" s="39"/>
      <c r="L78" s="39"/>
      <c r="M78" s="28" t="str">
        <f t="shared" si="4"/>
        <v/>
      </c>
      <c r="N78" s="39"/>
      <c r="O78" s="39"/>
      <c r="P78" s="36" t="str">
        <f t="shared" si="5"/>
        <v/>
      </c>
    </row>
    <row r="79" spans="1:17" ht="12" customHeight="1">
      <c r="A79" t="s">
        <v>202</v>
      </c>
      <c r="C79" s="13">
        <f t="shared" si="6"/>
        <v>3720.22</v>
      </c>
      <c r="D79" s="13">
        <f t="shared" si="7"/>
        <v>2.8240986277855815</v>
      </c>
      <c r="F79" s="601">
        <v>2752.22</v>
      </c>
      <c r="G79" s="28">
        <f t="shared" si="2"/>
        <v>73.980033438882643</v>
      </c>
      <c r="H79" s="601"/>
      <c r="I79" s="601">
        <v>199</v>
      </c>
      <c r="J79" s="28">
        <f t="shared" si="3"/>
        <v>5.3491460182462331</v>
      </c>
      <c r="K79" s="601"/>
      <c r="L79" s="601">
        <v>203.5</v>
      </c>
      <c r="M79" s="28">
        <f t="shared" si="4"/>
        <v>5.4701066065985344</v>
      </c>
      <c r="N79" s="601"/>
      <c r="O79" s="601">
        <v>565.5</v>
      </c>
      <c r="P79" s="36">
        <f t="shared" si="5"/>
        <v>15.200713936272587</v>
      </c>
    </row>
    <row r="80" spans="1:17" ht="8.15" customHeight="1">
      <c r="C80" s="13" t="str">
        <f t="shared" si="6"/>
        <v/>
      </c>
      <c r="D80" s="13" t="str">
        <f t="shared" si="7"/>
        <v/>
      </c>
      <c r="G80" s="28" t="str">
        <f t="shared" si="2"/>
        <v/>
      </c>
      <c r="J80" s="28" t="str">
        <f t="shared" si="3"/>
        <v/>
      </c>
      <c r="M80" s="28" t="str">
        <f t="shared" si="4"/>
        <v/>
      </c>
      <c r="P80" s="36" t="str">
        <f t="shared" si="5"/>
        <v/>
      </c>
    </row>
    <row r="81" spans="1:17" ht="12" customHeight="1">
      <c r="A81" s="47" t="s">
        <v>400</v>
      </c>
      <c r="C81" s="13">
        <f t="shared" si="6"/>
        <v>3787.5</v>
      </c>
      <c r="D81" s="13">
        <f t="shared" si="7"/>
        <v>2.8751723158140887</v>
      </c>
      <c r="F81" s="28">
        <f>SUM(F82)</f>
        <v>1641.75</v>
      </c>
      <c r="G81" s="28">
        <f t="shared" si="2"/>
        <v>43.346534653465348</v>
      </c>
      <c r="I81" s="28">
        <f>SUM(I82)</f>
        <v>1015.5</v>
      </c>
      <c r="J81" s="28">
        <f t="shared" si="3"/>
        <v>26.811881188118814</v>
      </c>
      <c r="L81" s="28">
        <f>SUM(L82)</f>
        <v>500.25</v>
      </c>
      <c r="M81" s="28">
        <f t="shared" si="4"/>
        <v>13.207920792079209</v>
      </c>
      <c r="O81" s="28">
        <f>SUM(O82)</f>
        <v>630</v>
      </c>
      <c r="P81" s="36">
        <f t="shared" si="5"/>
        <v>16.633663366336634</v>
      </c>
    </row>
    <row r="82" spans="1:17" ht="12" customHeight="1">
      <c r="A82" s="33" t="s">
        <v>401</v>
      </c>
      <c r="C82" s="13">
        <f t="shared" si="6"/>
        <v>3787.5</v>
      </c>
      <c r="D82" s="13">
        <f t="shared" si="7"/>
        <v>2.8751723158140887</v>
      </c>
      <c r="F82" s="28">
        <f>SUM(F83:F87)</f>
        <v>1641.75</v>
      </c>
      <c r="G82" s="28">
        <f t="shared" si="2"/>
        <v>43.346534653465348</v>
      </c>
      <c r="H82" s="28" t="s">
        <v>128</v>
      </c>
      <c r="I82" s="28">
        <f>SUM(I83:I87)</f>
        <v>1015.5</v>
      </c>
      <c r="J82" s="28">
        <f t="shared" si="3"/>
        <v>26.811881188118814</v>
      </c>
      <c r="K82" s="28" t="s">
        <v>128</v>
      </c>
      <c r="L82" s="28">
        <f>SUM(L83:L87)</f>
        <v>500.25</v>
      </c>
      <c r="M82" s="28">
        <f t="shared" si="4"/>
        <v>13.207920792079209</v>
      </c>
      <c r="N82" s="28" t="s">
        <v>128</v>
      </c>
      <c r="O82" s="28">
        <f>SUM(O83:O87)</f>
        <v>630</v>
      </c>
      <c r="P82" s="36">
        <f t="shared" si="5"/>
        <v>16.633663366336634</v>
      </c>
      <c r="Q82" t="s">
        <v>128</v>
      </c>
    </row>
    <row r="83" spans="1:17" ht="12" customHeight="1">
      <c r="A83" s="33" t="s">
        <v>1533</v>
      </c>
      <c r="C83" s="13">
        <f t="shared" si="6"/>
        <v>69</v>
      </c>
      <c r="D83" s="13">
        <f t="shared" si="7"/>
        <v>5.2379376842553699E-2</v>
      </c>
      <c r="F83" s="601">
        <v>15</v>
      </c>
      <c r="G83" s="28">
        <f t="shared" ref="G83:G146" si="8">IF($A83&lt;&gt;0,F83/$C83*100,"")</f>
        <v>21.739130434782609</v>
      </c>
      <c r="H83" s="601"/>
      <c r="I83" s="601">
        <v>5</v>
      </c>
      <c r="J83" s="28">
        <f t="shared" ref="J83:J146" si="9">IF($A83&lt;&gt;0,I83/$C83*100,"")</f>
        <v>7.2463768115942031</v>
      </c>
      <c r="K83" s="601"/>
      <c r="L83" s="601">
        <v>0</v>
      </c>
      <c r="M83" s="28">
        <f t="shared" ref="M83:M146" si="10">IF($A83&lt;&gt;0,L83/$C83*100,"")</f>
        <v>0</v>
      </c>
      <c r="N83" s="601"/>
      <c r="O83" s="601">
        <v>49</v>
      </c>
      <c r="P83" s="36">
        <f t="shared" ref="P83:P147" si="11">IF($A83&lt;&gt;0,O83/$C83*100,"")</f>
        <v>71.014492753623188</v>
      </c>
    </row>
    <row r="84" spans="1:17" ht="12" customHeight="1">
      <c r="A84" t="s">
        <v>204</v>
      </c>
      <c r="C84" s="13">
        <f>IF(A84&lt;&gt;0,F84+I84+L84+O84,"")</f>
        <v>855.5</v>
      </c>
      <c r="D84" s="13">
        <f>IF(A84&lt;&gt;0,C84/$C$11*100,"")</f>
        <v>0.64942836070731436</v>
      </c>
      <c r="F84" s="601">
        <v>456.5</v>
      </c>
      <c r="G84" s="28">
        <f t="shared" si="8"/>
        <v>53.360607831677385</v>
      </c>
      <c r="H84" s="601"/>
      <c r="I84" s="601">
        <v>157</v>
      </c>
      <c r="J84" s="28">
        <f t="shared" si="9"/>
        <v>18.351841028638223</v>
      </c>
      <c r="K84" s="601"/>
      <c r="L84" s="601">
        <v>110</v>
      </c>
      <c r="M84" s="28">
        <f t="shared" si="10"/>
        <v>12.857977790765634</v>
      </c>
      <c r="N84" s="601"/>
      <c r="O84" s="601">
        <v>132</v>
      </c>
      <c r="P84" s="36">
        <f t="shared" si="11"/>
        <v>15.42957334891876</v>
      </c>
    </row>
    <row r="85" spans="1:17" ht="12" customHeight="1">
      <c r="A85" t="s">
        <v>205</v>
      </c>
      <c r="C85" s="13">
        <f t="shared" si="6"/>
        <v>1301.45</v>
      </c>
      <c r="D85" s="13">
        <f t="shared" si="7"/>
        <v>0.98795855060494953</v>
      </c>
      <c r="F85" s="601">
        <v>530.95000000000005</v>
      </c>
      <c r="G85" s="28">
        <f t="shared" si="8"/>
        <v>40.796803565254145</v>
      </c>
      <c r="H85" s="601"/>
      <c r="I85" s="601">
        <v>402.5</v>
      </c>
      <c r="J85" s="28">
        <f t="shared" si="9"/>
        <v>30.927042913673208</v>
      </c>
      <c r="K85" s="601"/>
      <c r="L85" s="601">
        <v>185.5</v>
      </c>
      <c r="M85" s="28">
        <f t="shared" si="10"/>
        <v>14.253332821084175</v>
      </c>
      <c r="N85" s="601"/>
      <c r="O85" s="601">
        <v>182.5</v>
      </c>
      <c r="P85" s="36">
        <f t="shared" si="11"/>
        <v>14.022820699988475</v>
      </c>
    </row>
    <row r="86" spans="1:17" ht="12" customHeight="1">
      <c r="A86" t="s">
        <v>206</v>
      </c>
      <c r="C86" s="13">
        <f t="shared" si="6"/>
        <v>799.5</v>
      </c>
      <c r="D86" s="13">
        <f t="shared" si="7"/>
        <v>0.60691756211045922</v>
      </c>
      <c r="F86" s="601">
        <v>330.5</v>
      </c>
      <c r="G86" s="28">
        <f t="shared" si="8"/>
        <v>41.338336460287678</v>
      </c>
      <c r="H86" s="601"/>
      <c r="I86" s="601">
        <v>306</v>
      </c>
      <c r="J86" s="28">
        <f t="shared" si="9"/>
        <v>38.273921200750472</v>
      </c>
      <c r="K86" s="601"/>
      <c r="L86" s="601">
        <v>95</v>
      </c>
      <c r="M86" s="28">
        <f t="shared" si="10"/>
        <v>11.882426516572858</v>
      </c>
      <c r="N86" s="601"/>
      <c r="O86" s="601">
        <v>68</v>
      </c>
      <c r="P86" s="36">
        <f t="shared" si="11"/>
        <v>8.5053158223889938</v>
      </c>
    </row>
    <row r="87" spans="1:17" ht="12" customHeight="1">
      <c r="A87" t="s">
        <v>207</v>
      </c>
      <c r="C87" s="13">
        <f t="shared" si="6"/>
        <v>762.05</v>
      </c>
      <c r="D87" s="13">
        <f t="shared" si="7"/>
        <v>0.57848846554881217</v>
      </c>
      <c r="F87" s="601">
        <v>308.8</v>
      </c>
      <c r="G87" s="28">
        <f t="shared" si="8"/>
        <v>40.522275441244012</v>
      </c>
      <c r="H87" s="601"/>
      <c r="I87" s="601">
        <v>145</v>
      </c>
      <c r="J87" s="28">
        <f t="shared" si="9"/>
        <v>19.02762285939243</v>
      </c>
      <c r="K87" s="601"/>
      <c r="L87" s="601">
        <v>109.75</v>
      </c>
      <c r="M87" s="28">
        <f t="shared" si="10"/>
        <v>14.401942129781512</v>
      </c>
      <c r="N87" s="601"/>
      <c r="O87" s="601">
        <v>198.5</v>
      </c>
      <c r="P87" s="36">
        <f t="shared" si="11"/>
        <v>26.048159569582051</v>
      </c>
    </row>
    <row r="88" spans="1:17" ht="8.15" customHeight="1">
      <c r="D88" s="13" t="str">
        <f t="shared" si="7"/>
        <v/>
      </c>
      <c r="G88" s="28" t="str">
        <f t="shared" si="8"/>
        <v/>
      </c>
      <c r="J88" s="28" t="str">
        <f t="shared" si="9"/>
        <v/>
      </c>
      <c r="M88" s="28" t="str">
        <f t="shared" si="10"/>
        <v/>
      </c>
      <c r="P88" s="36" t="str">
        <f t="shared" si="11"/>
        <v/>
      </c>
    </row>
    <row r="89" spans="1:17" ht="12" customHeight="1">
      <c r="A89" s="47" t="s">
        <v>468</v>
      </c>
      <c r="C89" s="13">
        <f t="shared" si="6"/>
        <v>11346</v>
      </c>
      <c r="D89" s="13">
        <f t="shared" si="7"/>
        <v>8.6129914442842637</v>
      </c>
      <c r="F89" s="28">
        <f>SUM(F90)</f>
        <v>8151</v>
      </c>
      <c r="G89" s="28">
        <f t="shared" si="8"/>
        <v>71.840296139608668</v>
      </c>
      <c r="I89" s="28">
        <f>SUM(I90)</f>
        <v>1004</v>
      </c>
      <c r="J89" s="28">
        <f t="shared" si="9"/>
        <v>8.8489335448616266</v>
      </c>
      <c r="L89" s="28">
        <f>SUM(L90)</f>
        <v>478</v>
      </c>
      <c r="M89" s="28">
        <f t="shared" si="10"/>
        <v>4.2129384805217693</v>
      </c>
      <c r="O89" s="28">
        <f>SUM(O90)</f>
        <v>1713</v>
      </c>
      <c r="P89" s="36">
        <f t="shared" si="11"/>
        <v>15.097831835007932</v>
      </c>
    </row>
    <row r="90" spans="1:17" ht="12" customHeight="1">
      <c r="A90" t="s">
        <v>209</v>
      </c>
      <c r="C90" s="13">
        <f t="shared" si="6"/>
        <v>11346</v>
      </c>
      <c r="D90" s="13">
        <f t="shared" si="7"/>
        <v>8.6129914442842637</v>
      </c>
      <c r="F90" s="28">
        <f>SUM(F91:F100)</f>
        <v>8151</v>
      </c>
      <c r="G90" s="28">
        <f t="shared" si="8"/>
        <v>71.840296139608668</v>
      </c>
      <c r="H90" s="28" t="s">
        <v>128</v>
      </c>
      <c r="I90" s="28">
        <f>SUM(I91:I100)</f>
        <v>1004</v>
      </c>
      <c r="J90" s="28">
        <f t="shared" si="9"/>
        <v>8.8489335448616266</v>
      </c>
      <c r="K90" s="28" t="s">
        <v>128</v>
      </c>
      <c r="L90" s="28">
        <f>SUM(L91:L100)</f>
        <v>478</v>
      </c>
      <c r="M90" s="28">
        <f t="shared" si="10"/>
        <v>4.2129384805217693</v>
      </c>
      <c r="N90" s="28" t="s">
        <v>128</v>
      </c>
      <c r="O90" s="28">
        <f>SUM(O91:O100)</f>
        <v>1713</v>
      </c>
      <c r="P90" s="36">
        <f t="shared" si="11"/>
        <v>15.097831835007932</v>
      </c>
      <c r="Q90" t="s">
        <v>128</v>
      </c>
    </row>
    <row r="91" spans="1:17" ht="12" customHeight="1">
      <c r="A91" s="33" t="s">
        <v>1534</v>
      </c>
      <c r="C91" s="13">
        <f t="shared" si="6"/>
        <v>40</v>
      </c>
      <c r="D91" s="13">
        <f t="shared" si="7"/>
        <v>3.0364856140610842E-2</v>
      </c>
      <c r="F91" s="601">
        <v>0</v>
      </c>
      <c r="G91" s="28">
        <f t="shared" si="8"/>
        <v>0</v>
      </c>
      <c r="H91" s="601"/>
      <c r="I91" s="601">
        <v>0</v>
      </c>
      <c r="J91" s="28">
        <f t="shared" si="9"/>
        <v>0</v>
      </c>
      <c r="K91" s="601"/>
      <c r="L91" s="601">
        <v>0</v>
      </c>
      <c r="M91" s="28">
        <f t="shared" si="10"/>
        <v>0</v>
      </c>
      <c r="N91" s="601"/>
      <c r="O91" s="601">
        <v>40</v>
      </c>
      <c r="P91" s="36">
        <f t="shared" si="11"/>
        <v>100</v>
      </c>
    </row>
    <row r="92" spans="1:17" ht="12" customHeight="1">
      <c r="A92" s="33" t="s">
        <v>1457</v>
      </c>
      <c r="C92" s="13">
        <f>IF(A92&lt;&gt;0,F92+I92+L92+O92,"")</f>
        <v>697</v>
      </c>
      <c r="D92" s="13">
        <f>IF(A92&lt;&gt;0,C92/$C$11*100,"")</f>
        <v>0.52910761825014385</v>
      </c>
      <c r="F92" s="601">
        <v>387</v>
      </c>
      <c r="G92" s="28">
        <f t="shared" si="8"/>
        <v>55.523672883787654</v>
      </c>
      <c r="H92" s="601"/>
      <c r="I92" s="601">
        <v>148</v>
      </c>
      <c r="J92" s="28">
        <f t="shared" si="9"/>
        <v>21.233859397417504</v>
      </c>
      <c r="K92" s="601"/>
      <c r="L92" s="601">
        <v>35</v>
      </c>
      <c r="M92" s="28">
        <f t="shared" si="10"/>
        <v>5.0215208034433285</v>
      </c>
      <c r="N92" s="601"/>
      <c r="O92" s="601">
        <v>127</v>
      </c>
    </row>
    <row r="93" spans="1:17" ht="12" customHeight="1">
      <c r="A93" t="s">
        <v>210</v>
      </c>
      <c r="C93" s="13">
        <f t="shared" si="6"/>
        <v>1668</v>
      </c>
      <c r="D93" s="13">
        <f t="shared" si="7"/>
        <v>1.266214501063472</v>
      </c>
      <c r="F93" s="601">
        <v>1200</v>
      </c>
      <c r="G93" s="28">
        <f t="shared" si="8"/>
        <v>71.942446043165461</v>
      </c>
      <c r="H93" s="601"/>
      <c r="I93" s="601">
        <v>98</v>
      </c>
      <c r="J93" s="28">
        <f t="shared" si="9"/>
        <v>5.8752997601918464</v>
      </c>
      <c r="K93" s="601"/>
      <c r="L93" s="601">
        <v>93</v>
      </c>
      <c r="M93" s="28">
        <f t="shared" si="10"/>
        <v>5.5755395683453237</v>
      </c>
      <c r="N93" s="601"/>
      <c r="O93" s="601">
        <v>277</v>
      </c>
      <c r="P93" s="36">
        <f t="shared" si="11"/>
        <v>16.606714628297361</v>
      </c>
    </row>
    <row r="94" spans="1:17" ht="12" customHeight="1">
      <c r="A94" t="s">
        <v>212</v>
      </c>
      <c r="C94" s="13">
        <f t="shared" si="6"/>
        <v>1581</v>
      </c>
      <c r="D94" s="13">
        <f t="shared" si="7"/>
        <v>1.2001709389576434</v>
      </c>
      <c r="F94" s="601">
        <v>1131</v>
      </c>
      <c r="G94" s="28">
        <f t="shared" si="8"/>
        <v>71.537001897533202</v>
      </c>
      <c r="H94" s="601"/>
      <c r="I94" s="601">
        <v>185</v>
      </c>
      <c r="J94" s="28">
        <f t="shared" si="9"/>
        <v>11.70145477545857</v>
      </c>
      <c r="K94" s="601"/>
      <c r="L94" s="601">
        <v>121</v>
      </c>
      <c r="M94" s="28">
        <f t="shared" si="10"/>
        <v>7.6533839342188497</v>
      </c>
      <c r="N94" s="601"/>
      <c r="O94" s="601">
        <v>144</v>
      </c>
      <c r="P94" s="36">
        <f t="shared" si="11"/>
        <v>9.1081593927893731</v>
      </c>
    </row>
    <row r="95" spans="1:17" ht="12" customHeight="1">
      <c r="A95" t="s">
        <v>214</v>
      </c>
      <c r="C95" s="13">
        <f t="shared" si="6"/>
        <v>1070</v>
      </c>
      <c r="D95" s="13">
        <f t="shared" si="7"/>
        <v>0.81225990176134</v>
      </c>
      <c r="F95" s="601">
        <v>661</v>
      </c>
      <c r="G95" s="28">
        <f t="shared" si="8"/>
        <v>61.775700934579433</v>
      </c>
      <c r="H95" s="601"/>
      <c r="I95" s="601">
        <v>130</v>
      </c>
      <c r="J95" s="28">
        <f t="shared" si="9"/>
        <v>12.149532710280374</v>
      </c>
      <c r="K95" s="601"/>
      <c r="L95" s="601">
        <v>96</v>
      </c>
      <c r="M95" s="28">
        <f t="shared" si="10"/>
        <v>8.9719626168224291</v>
      </c>
      <c r="N95" s="601"/>
      <c r="O95" s="601">
        <v>183</v>
      </c>
      <c r="P95" s="36">
        <f t="shared" si="11"/>
        <v>17.102803738317757</v>
      </c>
    </row>
    <row r="96" spans="1:17" ht="12" customHeight="1">
      <c r="A96" t="s">
        <v>213</v>
      </c>
      <c r="C96" s="13">
        <f t="shared" si="6"/>
        <v>904</v>
      </c>
      <c r="D96" s="13">
        <f t="shared" si="7"/>
        <v>0.68624574877780498</v>
      </c>
      <c r="F96" s="601">
        <v>734</v>
      </c>
      <c r="G96" s="28">
        <f t="shared" si="8"/>
        <v>81.194690265486727</v>
      </c>
      <c r="H96" s="601"/>
      <c r="I96" s="601">
        <v>0</v>
      </c>
      <c r="J96" s="28">
        <f t="shared" si="9"/>
        <v>0</v>
      </c>
      <c r="K96" s="601"/>
      <c r="L96" s="601">
        <v>2</v>
      </c>
      <c r="M96" s="28">
        <f t="shared" si="10"/>
        <v>0.22123893805309736</v>
      </c>
      <c r="N96" s="601"/>
      <c r="O96" s="601">
        <v>168</v>
      </c>
      <c r="P96" s="36">
        <f t="shared" si="11"/>
        <v>18.584070796460178</v>
      </c>
    </row>
    <row r="97" spans="1:16" ht="12" customHeight="1">
      <c r="A97" t="s">
        <v>211</v>
      </c>
      <c r="C97" s="13">
        <f t="shared" si="6"/>
        <v>980</v>
      </c>
      <c r="D97" s="13">
        <f t="shared" si="7"/>
        <v>0.74393897544496557</v>
      </c>
      <c r="F97" s="601">
        <v>669</v>
      </c>
      <c r="G97" s="28">
        <f t="shared" si="8"/>
        <v>68.265306122448976</v>
      </c>
      <c r="H97" s="601"/>
      <c r="I97" s="601">
        <v>100</v>
      </c>
      <c r="J97" s="28">
        <f t="shared" si="9"/>
        <v>10.204081632653061</v>
      </c>
      <c r="K97" s="601"/>
      <c r="L97" s="601">
        <v>35</v>
      </c>
      <c r="M97" s="28">
        <f t="shared" si="10"/>
        <v>3.5714285714285712</v>
      </c>
      <c r="N97" s="601"/>
      <c r="O97" s="601">
        <v>176</v>
      </c>
      <c r="P97" s="36">
        <f t="shared" si="11"/>
        <v>17.959183673469386</v>
      </c>
    </row>
    <row r="98" spans="1:16" ht="12" customHeight="1">
      <c r="A98" t="s">
        <v>215</v>
      </c>
      <c r="C98" s="13">
        <f t="shared" si="6"/>
        <v>1997</v>
      </c>
      <c r="D98" s="13">
        <f t="shared" si="7"/>
        <v>1.5159654428199962</v>
      </c>
      <c r="F98" s="601">
        <v>1561</v>
      </c>
      <c r="G98" s="28">
        <f t="shared" si="8"/>
        <v>78.167250876314469</v>
      </c>
      <c r="H98" s="601"/>
      <c r="I98" s="601">
        <v>110</v>
      </c>
      <c r="J98" s="28">
        <f t="shared" si="9"/>
        <v>5.5082623935903863</v>
      </c>
      <c r="K98" s="601"/>
      <c r="L98" s="601">
        <v>45</v>
      </c>
      <c r="M98" s="28">
        <f t="shared" si="10"/>
        <v>2.2533800701051576</v>
      </c>
      <c r="N98" s="601"/>
      <c r="O98" s="601">
        <v>281</v>
      </c>
      <c r="P98" s="36">
        <f t="shared" si="11"/>
        <v>14.071106659989985</v>
      </c>
    </row>
    <row r="99" spans="1:16" ht="12" customHeight="1">
      <c r="A99" t="s">
        <v>516</v>
      </c>
      <c r="C99" s="13">
        <f t="shared" si="6"/>
        <v>737</v>
      </c>
      <c r="D99" s="13">
        <f t="shared" si="7"/>
        <v>0.55947247439075476</v>
      </c>
      <c r="F99" s="601">
        <v>554</v>
      </c>
      <c r="G99" s="28">
        <f t="shared" si="8"/>
        <v>75.169606512890098</v>
      </c>
      <c r="H99" s="601"/>
      <c r="I99" s="601">
        <v>45</v>
      </c>
      <c r="J99" s="28">
        <f t="shared" si="9"/>
        <v>6.1058344640434195</v>
      </c>
      <c r="K99" s="601"/>
      <c r="L99" s="601">
        <v>20</v>
      </c>
      <c r="M99" s="28">
        <f t="shared" si="10"/>
        <v>2.7137042062415198</v>
      </c>
      <c r="N99" s="601"/>
      <c r="O99" s="601">
        <v>118</v>
      </c>
      <c r="P99" s="36">
        <f t="shared" si="11"/>
        <v>16.010854816824967</v>
      </c>
    </row>
    <row r="100" spans="1:16" ht="12" customHeight="1">
      <c r="A100" t="s">
        <v>216</v>
      </c>
      <c r="C100" s="13">
        <f t="shared" si="6"/>
        <v>1672</v>
      </c>
      <c r="D100" s="13">
        <f t="shared" si="7"/>
        <v>1.2692509866775332</v>
      </c>
      <c r="F100" s="601">
        <v>1254</v>
      </c>
      <c r="G100" s="28">
        <f t="shared" si="8"/>
        <v>75</v>
      </c>
      <c r="H100" s="601"/>
      <c r="I100" s="601">
        <v>188</v>
      </c>
      <c r="J100" s="28">
        <f t="shared" si="9"/>
        <v>11.244019138755981</v>
      </c>
      <c r="K100" s="601"/>
      <c r="L100" s="601">
        <v>31</v>
      </c>
      <c r="M100" s="28">
        <f t="shared" si="10"/>
        <v>1.8540669856459329</v>
      </c>
      <c r="N100" s="601"/>
      <c r="O100" s="601">
        <v>199</v>
      </c>
      <c r="P100" s="36">
        <f t="shared" si="11"/>
        <v>11.901913875598085</v>
      </c>
    </row>
    <row r="101" spans="1:16" ht="8.15" customHeight="1">
      <c r="C101" s="13" t="str">
        <f t="shared" si="6"/>
        <v/>
      </c>
      <c r="D101" s="13" t="str">
        <f t="shared" si="7"/>
        <v/>
      </c>
      <c r="F101" s="39"/>
      <c r="G101" s="28" t="str">
        <f t="shared" si="8"/>
        <v/>
      </c>
      <c r="H101" s="39"/>
      <c r="I101" s="39"/>
      <c r="J101" s="28" t="str">
        <f t="shared" si="9"/>
        <v/>
      </c>
      <c r="K101" s="39"/>
      <c r="L101" s="39"/>
      <c r="M101" s="28" t="str">
        <f t="shared" si="10"/>
        <v/>
      </c>
      <c r="N101" s="39"/>
      <c r="O101" s="39"/>
      <c r="P101" s="36" t="str">
        <f t="shared" si="11"/>
        <v/>
      </c>
    </row>
    <row r="102" spans="1:16" ht="12" customHeight="1">
      <c r="A102" t="s">
        <v>517</v>
      </c>
      <c r="C102" s="13">
        <f>IF(A102&lt;&gt;0,F102+I102+L102+O102,"")</f>
        <v>5080</v>
      </c>
      <c r="D102" s="13">
        <f t="shared" si="7"/>
        <v>3.8563367298575768</v>
      </c>
      <c r="F102" s="601">
        <v>4750</v>
      </c>
      <c r="G102" s="28">
        <f t="shared" si="8"/>
        <v>93.503937007874015</v>
      </c>
      <c r="H102" s="601"/>
      <c r="I102" s="601">
        <v>80</v>
      </c>
      <c r="J102" s="28">
        <f t="shared" si="9"/>
        <v>1.5748031496062991</v>
      </c>
      <c r="K102" s="601"/>
      <c r="L102" s="601">
        <v>80</v>
      </c>
      <c r="M102" s="28">
        <f t="shared" si="10"/>
        <v>1.5748031496062991</v>
      </c>
      <c r="N102" s="601"/>
      <c r="O102" s="601">
        <v>170</v>
      </c>
      <c r="P102" s="36">
        <f t="shared" si="11"/>
        <v>3.3464566929133861</v>
      </c>
    </row>
    <row r="103" spans="1:16" ht="12" customHeight="1">
      <c r="A103" t="s">
        <v>518</v>
      </c>
      <c r="C103" s="13">
        <f>IF(A103&lt;&gt;0,F103+I103+L103+O103,"")</f>
        <v>2148</v>
      </c>
      <c r="D103" s="13">
        <f t="shared" si="7"/>
        <v>1.6305927747508022</v>
      </c>
      <c r="F103" s="601">
        <v>1825</v>
      </c>
      <c r="G103" s="28">
        <f t="shared" si="8"/>
        <v>84.962756052141529</v>
      </c>
      <c r="H103" s="601"/>
      <c r="I103" s="601">
        <v>20</v>
      </c>
      <c r="J103" s="28">
        <f t="shared" si="9"/>
        <v>0.93109869646182497</v>
      </c>
      <c r="K103" s="601"/>
      <c r="L103" s="601">
        <v>90</v>
      </c>
      <c r="M103" s="28">
        <f t="shared" si="10"/>
        <v>4.1899441340782122</v>
      </c>
      <c r="N103" s="601"/>
      <c r="O103" s="601">
        <v>213</v>
      </c>
      <c r="P103" s="36">
        <f t="shared" si="11"/>
        <v>9.9162011173184368</v>
      </c>
    </row>
    <row r="104" spans="1:16" ht="8.15" customHeight="1">
      <c r="C104" s="13" t="str">
        <f>IF(A104&lt;&gt;0,F104+I104+L104+O104,"")</f>
        <v/>
      </c>
      <c r="D104" s="13" t="str">
        <f t="shared" si="7"/>
        <v/>
      </c>
      <c r="G104" s="28" t="str">
        <f t="shared" si="8"/>
        <v/>
      </c>
      <c r="J104" s="28" t="str">
        <f t="shared" si="9"/>
        <v/>
      </c>
      <c r="M104" s="28" t="str">
        <f t="shared" si="10"/>
        <v/>
      </c>
      <c r="P104" s="36" t="str">
        <f t="shared" si="11"/>
        <v/>
      </c>
    </row>
    <row r="105" spans="1:16" ht="12" customHeight="1">
      <c r="A105" s="47" t="s">
        <v>519</v>
      </c>
      <c r="C105" s="13">
        <f>IF(A105&lt;&gt;0,F105+I105+L105+O105,"")</f>
        <v>12354.47</v>
      </c>
      <c r="D105" s="13">
        <f t="shared" si="7"/>
        <v>9.3785426060873096</v>
      </c>
      <c r="F105" s="28">
        <f>SUM(F106+F120+F157+F161)</f>
        <v>2976.0699999999997</v>
      </c>
      <c r="G105" s="28">
        <f t="shared" si="8"/>
        <v>24.089013935846701</v>
      </c>
      <c r="I105" s="28">
        <f>SUM(I106+I120+I157+I161)</f>
        <v>6555</v>
      </c>
      <c r="J105" s="28">
        <f t="shared" si="9"/>
        <v>53.05771918989646</v>
      </c>
      <c r="L105" s="28">
        <f>SUM(L106+L120+L157+L161)</f>
        <v>1083.5</v>
      </c>
      <c r="M105" s="28">
        <f t="shared" si="10"/>
        <v>8.7701050712818933</v>
      </c>
      <c r="O105" s="28">
        <f>SUM(O106+O120+O157+O161)</f>
        <v>1739.9</v>
      </c>
      <c r="P105" s="36">
        <f t="shared" si="11"/>
        <v>14.083161802974958</v>
      </c>
    </row>
    <row r="106" spans="1:16" ht="12" customHeight="1">
      <c r="A106" t="s">
        <v>520</v>
      </c>
      <c r="C106" s="13">
        <f t="shared" si="6"/>
        <v>3642.9</v>
      </c>
      <c r="D106" s="13">
        <f t="shared" si="7"/>
        <v>2.7654033608657804</v>
      </c>
      <c r="F106" s="28">
        <f>SUM(F107:F118)</f>
        <v>418.9</v>
      </c>
      <c r="G106" s="28">
        <f t="shared" si="8"/>
        <v>11.49908040297565</v>
      </c>
      <c r="I106" s="28">
        <f>SUM(I107:I118)</f>
        <v>2607.5</v>
      </c>
      <c r="J106" s="28">
        <f t="shared" si="9"/>
        <v>71.577589283263336</v>
      </c>
      <c r="L106" s="28">
        <f>SUM(L107:L118)</f>
        <v>321.5</v>
      </c>
      <c r="M106" s="28">
        <f t="shared" si="10"/>
        <v>8.8253863680035138</v>
      </c>
      <c r="O106" s="28">
        <f>SUM(O107:O118)</f>
        <v>295</v>
      </c>
      <c r="P106" s="36">
        <f t="shared" si="11"/>
        <v>8.0979439457574998</v>
      </c>
    </row>
    <row r="107" spans="1:16" ht="12" customHeight="1">
      <c r="A107" t="s">
        <v>521</v>
      </c>
      <c r="C107" s="13">
        <f t="shared" si="6"/>
        <v>96</v>
      </c>
      <c r="D107" s="13">
        <f t="shared" si="7"/>
        <v>7.2875654737466017E-2</v>
      </c>
      <c r="F107" s="601">
        <v>16</v>
      </c>
      <c r="G107" s="28">
        <f t="shared" si="8"/>
        <v>16.666666666666664</v>
      </c>
      <c r="H107" s="601"/>
      <c r="I107" s="601">
        <v>50</v>
      </c>
      <c r="J107" s="28">
        <f t="shared" si="9"/>
        <v>52.083333333333336</v>
      </c>
      <c r="K107" s="601"/>
      <c r="L107" s="601">
        <v>0</v>
      </c>
      <c r="M107" s="28">
        <f t="shared" si="10"/>
        <v>0</v>
      </c>
      <c r="N107" s="601"/>
      <c r="O107" s="601">
        <v>30</v>
      </c>
      <c r="P107" s="36">
        <f t="shared" si="11"/>
        <v>31.25</v>
      </c>
    </row>
    <row r="108" spans="1:16" ht="12" customHeight="1">
      <c r="A108" s="33" t="s">
        <v>522</v>
      </c>
      <c r="C108" s="13">
        <f t="shared" si="6"/>
        <v>60</v>
      </c>
      <c r="F108" s="601">
        <v>0</v>
      </c>
      <c r="G108" s="28">
        <f t="shared" si="8"/>
        <v>0</v>
      </c>
      <c r="H108" s="601"/>
      <c r="I108" s="601">
        <v>30</v>
      </c>
      <c r="J108" s="28">
        <f t="shared" si="9"/>
        <v>50</v>
      </c>
      <c r="K108" s="601"/>
      <c r="L108" s="601">
        <v>10</v>
      </c>
      <c r="M108" s="28">
        <f t="shared" si="10"/>
        <v>16.666666666666664</v>
      </c>
      <c r="N108" s="601"/>
      <c r="O108" s="601">
        <v>20</v>
      </c>
      <c r="P108" s="36">
        <f t="shared" si="11"/>
        <v>33.333333333333329</v>
      </c>
    </row>
    <row r="109" spans="1:16" ht="12" customHeight="1">
      <c r="A109" s="33" t="s">
        <v>523</v>
      </c>
      <c r="C109" s="13">
        <f t="shared" si="6"/>
        <v>40</v>
      </c>
      <c r="F109" s="601">
        <v>0</v>
      </c>
      <c r="G109" s="28">
        <f t="shared" si="8"/>
        <v>0</v>
      </c>
      <c r="H109" s="601"/>
      <c r="I109" s="601">
        <v>8</v>
      </c>
      <c r="J109" s="28">
        <f t="shared" si="9"/>
        <v>20</v>
      </c>
      <c r="K109" s="601"/>
      <c r="L109" s="601">
        <v>12</v>
      </c>
      <c r="M109" s="28">
        <f t="shared" si="10"/>
        <v>30</v>
      </c>
      <c r="N109" s="601"/>
      <c r="O109" s="601">
        <v>20</v>
      </c>
      <c r="P109" s="36">
        <f t="shared" si="11"/>
        <v>50</v>
      </c>
    </row>
    <row r="110" spans="1:16" ht="12" customHeight="1">
      <c r="A110" t="s">
        <v>524</v>
      </c>
      <c r="C110" s="13">
        <f t="shared" si="6"/>
        <v>545.9</v>
      </c>
      <c r="D110" s="13">
        <f t="shared" ref="D110:D164" si="12">IF(A110&lt;&gt;0,C110/$C$11*100,"")</f>
        <v>0.4144043741789864</v>
      </c>
      <c r="F110" s="601">
        <v>93.4</v>
      </c>
      <c r="G110" s="28">
        <f t="shared" si="8"/>
        <v>17.109360688770838</v>
      </c>
      <c r="H110" s="601"/>
      <c r="I110" s="601">
        <v>395.5</v>
      </c>
      <c r="J110" s="28">
        <f t="shared" si="9"/>
        <v>72.449166514013569</v>
      </c>
      <c r="K110" s="601"/>
      <c r="L110" s="601">
        <v>37</v>
      </c>
      <c r="M110" s="28">
        <f t="shared" si="10"/>
        <v>6.7777981315259206</v>
      </c>
      <c r="N110" s="601"/>
      <c r="O110" s="601">
        <v>20</v>
      </c>
      <c r="P110" s="36">
        <f t="shared" si="11"/>
        <v>3.6636746656896868</v>
      </c>
    </row>
    <row r="111" spans="1:16" ht="12" customHeight="1">
      <c r="A111" t="s">
        <v>525</v>
      </c>
      <c r="C111" s="13">
        <f t="shared" si="6"/>
        <v>417</v>
      </c>
      <c r="D111" s="13">
        <f t="shared" si="12"/>
        <v>0.316553625265868</v>
      </c>
      <c r="F111" s="601">
        <v>40</v>
      </c>
      <c r="G111" s="28">
        <f t="shared" si="8"/>
        <v>9.5923261390887298</v>
      </c>
      <c r="H111" s="601"/>
      <c r="I111" s="601">
        <v>340</v>
      </c>
      <c r="J111" s="28">
        <f t="shared" si="9"/>
        <v>81.534772182254201</v>
      </c>
      <c r="K111" s="601"/>
      <c r="L111" s="601">
        <v>15</v>
      </c>
      <c r="M111" s="28">
        <f t="shared" si="10"/>
        <v>3.5971223021582732</v>
      </c>
      <c r="N111" s="601"/>
      <c r="O111" s="601">
        <v>22</v>
      </c>
      <c r="P111" s="36">
        <f t="shared" si="11"/>
        <v>5.275779376498801</v>
      </c>
    </row>
    <row r="112" spans="1:16" ht="12" customHeight="1">
      <c r="A112" t="s">
        <v>526</v>
      </c>
      <c r="C112" s="13">
        <f t="shared" si="6"/>
        <v>419</v>
      </c>
      <c r="D112" s="13">
        <f t="shared" si="12"/>
        <v>0.3180718680728985</v>
      </c>
      <c r="F112" s="601">
        <v>124</v>
      </c>
      <c r="G112" s="28">
        <f t="shared" si="8"/>
        <v>29.594272076372313</v>
      </c>
      <c r="H112" s="601"/>
      <c r="I112" s="601">
        <v>197</v>
      </c>
      <c r="J112" s="28">
        <f t="shared" si="9"/>
        <v>47.016706443914082</v>
      </c>
      <c r="K112" s="601"/>
      <c r="L112" s="601">
        <v>70</v>
      </c>
      <c r="M112" s="28">
        <f t="shared" si="10"/>
        <v>16.706443914081145</v>
      </c>
      <c r="N112" s="601"/>
      <c r="O112" s="601">
        <v>28</v>
      </c>
      <c r="P112" s="36">
        <f t="shared" si="11"/>
        <v>6.6825775656324584</v>
      </c>
    </row>
    <row r="113" spans="1:16" ht="12" customHeight="1">
      <c r="A113" t="s">
        <v>527</v>
      </c>
      <c r="C113" s="13">
        <f t="shared" si="6"/>
        <v>50</v>
      </c>
      <c r="F113" s="601">
        <v>0</v>
      </c>
      <c r="G113" s="28">
        <f t="shared" si="8"/>
        <v>0</v>
      </c>
      <c r="H113" s="601"/>
      <c r="I113" s="601">
        <v>30</v>
      </c>
      <c r="J113" s="28">
        <f t="shared" si="9"/>
        <v>60</v>
      </c>
      <c r="K113" s="601"/>
      <c r="L113" s="601">
        <v>0</v>
      </c>
      <c r="M113" s="28">
        <f t="shared" si="10"/>
        <v>0</v>
      </c>
      <c r="N113" s="601"/>
      <c r="O113" s="601">
        <v>20</v>
      </c>
      <c r="P113" s="36">
        <f t="shared" si="11"/>
        <v>40</v>
      </c>
    </row>
    <row r="114" spans="1:16" ht="12" customHeight="1">
      <c r="A114" t="s">
        <v>528</v>
      </c>
      <c r="C114" s="13">
        <f t="shared" si="6"/>
        <v>670</v>
      </c>
      <c r="D114" s="13">
        <f t="shared" si="12"/>
        <v>0.50861134035523159</v>
      </c>
      <c r="F114" s="601">
        <v>10</v>
      </c>
      <c r="G114" s="28">
        <f t="shared" si="8"/>
        <v>1.4925373134328357</v>
      </c>
      <c r="H114" s="601"/>
      <c r="I114" s="601">
        <v>570</v>
      </c>
      <c r="J114" s="28">
        <f t="shared" si="9"/>
        <v>85.074626865671647</v>
      </c>
      <c r="K114" s="601"/>
      <c r="L114" s="601">
        <v>70</v>
      </c>
      <c r="M114" s="28">
        <f t="shared" si="10"/>
        <v>10.44776119402985</v>
      </c>
      <c r="N114" s="601"/>
      <c r="O114" s="601">
        <v>20</v>
      </c>
      <c r="P114" s="36">
        <f t="shared" si="11"/>
        <v>2.9850746268656714</v>
      </c>
    </row>
    <row r="115" spans="1:16" ht="12" customHeight="1">
      <c r="A115" t="s">
        <v>529</v>
      </c>
      <c r="C115" s="13">
        <f t="shared" si="6"/>
        <v>687.5</v>
      </c>
      <c r="D115" s="13">
        <f t="shared" si="12"/>
        <v>0.52189596491674883</v>
      </c>
      <c r="F115" s="601">
        <v>125.5</v>
      </c>
      <c r="G115" s="28">
        <f t="shared" si="8"/>
        <v>18.254545454545454</v>
      </c>
      <c r="H115" s="601"/>
      <c r="I115" s="601">
        <v>462</v>
      </c>
      <c r="J115" s="28">
        <f t="shared" si="9"/>
        <v>67.2</v>
      </c>
      <c r="K115" s="601"/>
      <c r="L115" s="601">
        <v>45</v>
      </c>
      <c r="M115" s="28">
        <f t="shared" si="10"/>
        <v>6.5454545454545459</v>
      </c>
      <c r="N115" s="601"/>
      <c r="O115" s="601">
        <v>55</v>
      </c>
      <c r="P115" s="36">
        <f t="shared" si="11"/>
        <v>8</v>
      </c>
    </row>
    <row r="116" spans="1:16" ht="12" customHeight="1">
      <c r="A116" t="s">
        <v>530</v>
      </c>
      <c r="C116" s="13">
        <f>IF(A116&lt;&gt;0,F116+I116+L116+O116,"")</f>
        <v>480</v>
      </c>
      <c r="D116" s="13">
        <f>IF(A116&lt;&gt;0,C116/$C$11*100,"")</f>
        <v>0.36437827368733006</v>
      </c>
      <c r="F116" s="601">
        <v>0</v>
      </c>
      <c r="G116" s="28">
        <f t="shared" si="8"/>
        <v>0</v>
      </c>
      <c r="H116" s="601"/>
      <c r="I116" s="601">
        <v>400</v>
      </c>
      <c r="J116" s="28">
        <f t="shared" si="9"/>
        <v>83.333333333333343</v>
      </c>
      <c r="K116" s="601"/>
      <c r="L116" s="601">
        <v>60</v>
      </c>
      <c r="M116" s="28">
        <f t="shared" si="10"/>
        <v>12.5</v>
      </c>
      <c r="N116" s="601"/>
      <c r="O116" s="601">
        <v>20</v>
      </c>
      <c r="P116" s="36">
        <f t="shared" si="11"/>
        <v>4.1666666666666661</v>
      </c>
    </row>
    <row r="117" spans="1:16" ht="12" customHeight="1">
      <c r="A117" t="s">
        <v>531</v>
      </c>
      <c r="C117" s="13">
        <f>IF(A117&lt;&gt;0,F117+I117+L117+O117,"")</f>
        <v>70</v>
      </c>
      <c r="D117" s="13">
        <f>IF(A117&lt;&gt;0,C117/$C$11*100,"")</f>
        <v>5.313849824606897E-2</v>
      </c>
      <c r="F117" s="601">
        <v>10</v>
      </c>
      <c r="G117" s="28">
        <f t="shared" si="8"/>
        <v>14.285714285714285</v>
      </c>
      <c r="H117" s="601"/>
      <c r="I117" s="601">
        <v>40</v>
      </c>
      <c r="J117" s="28">
        <f t="shared" si="9"/>
        <v>57.142857142857139</v>
      </c>
      <c r="K117" s="601"/>
      <c r="L117" s="601">
        <v>0</v>
      </c>
      <c r="M117" s="28">
        <f t="shared" si="10"/>
        <v>0</v>
      </c>
      <c r="N117" s="601"/>
      <c r="O117" s="601">
        <v>20</v>
      </c>
      <c r="P117" s="36">
        <f t="shared" si="11"/>
        <v>28.571428571428569</v>
      </c>
    </row>
    <row r="118" spans="1:16" ht="12" customHeight="1">
      <c r="A118" s="33" t="s">
        <v>532</v>
      </c>
      <c r="C118" s="13">
        <f t="shared" ref="C118:C159" si="13">IF(A118&lt;&gt;0,F118+I118+L118+O118,"")</f>
        <v>107.5</v>
      </c>
      <c r="D118" s="13">
        <f t="shared" si="12"/>
        <v>8.1605550877891633E-2</v>
      </c>
      <c r="F118" s="601">
        <v>0</v>
      </c>
      <c r="G118" s="28">
        <f t="shared" si="8"/>
        <v>0</v>
      </c>
      <c r="H118" s="601"/>
      <c r="I118" s="601">
        <v>85</v>
      </c>
      <c r="J118" s="28">
        <f t="shared" si="9"/>
        <v>79.069767441860463</v>
      </c>
      <c r="K118" s="601"/>
      <c r="L118" s="601">
        <v>2.5</v>
      </c>
      <c r="M118" s="28">
        <f t="shared" si="10"/>
        <v>2.3255813953488373</v>
      </c>
      <c r="N118" s="601"/>
      <c r="O118" s="601">
        <v>20</v>
      </c>
      <c r="P118" s="36">
        <f t="shared" si="11"/>
        <v>18.604651162790699</v>
      </c>
    </row>
    <row r="119" spans="1:16" ht="8.15" customHeight="1">
      <c r="C119" s="13" t="str">
        <f t="shared" si="13"/>
        <v/>
      </c>
      <c r="D119" s="13" t="str">
        <f t="shared" si="12"/>
        <v/>
      </c>
      <c r="G119" s="28" t="str">
        <f t="shared" si="8"/>
        <v/>
      </c>
      <c r="J119" s="28" t="str">
        <f t="shared" si="9"/>
        <v/>
      </c>
      <c r="M119" s="28" t="str">
        <f t="shared" si="10"/>
        <v/>
      </c>
      <c r="P119" s="36" t="str">
        <f t="shared" si="11"/>
        <v/>
      </c>
    </row>
    <row r="120" spans="1:16" ht="12" customHeight="1">
      <c r="A120" t="s">
        <v>533</v>
      </c>
      <c r="C120" s="13">
        <f t="shared" si="13"/>
        <v>5780.57</v>
      </c>
      <c r="D120" s="13">
        <f t="shared" si="12"/>
        <v>4.3881544115182702</v>
      </c>
      <c r="F120" s="28">
        <f>SUM(F121:F155)</f>
        <v>695.17</v>
      </c>
      <c r="G120" s="28">
        <f t="shared" si="8"/>
        <v>12.0259766770405</v>
      </c>
      <c r="I120" s="28">
        <f>SUM(I121:I155)</f>
        <v>3468.5</v>
      </c>
      <c r="J120" s="28">
        <f t="shared" si="9"/>
        <v>60.002733294467504</v>
      </c>
      <c r="L120" s="28">
        <f>SUM(L121:L155)</f>
        <v>606</v>
      </c>
      <c r="M120" s="28">
        <f t="shared" si="10"/>
        <v>10.483395236109933</v>
      </c>
      <c r="O120" s="28">
        <f>SUM(O121:O155)</f>
        <v>1010.9</v>
      </c>
      <c r="P120" s="36">
        <f t="shared" si="11"/>
        <v>17.487894792382068</v>
      </c>
    </row>
    <row r="121" spans="1:16" ht="12" customHeight="1">
      <c r="A121" t="s">
        <v>534</v>
      </c>
      <c r="C121" s="13">
        <f t="shared" si="13"/>
        <v>451.7</v>
      </c>
      <c r="D121" s="13">
        <f t="shared" si="12"/>
        <v>0.34289513796784793</v>
      </c>
      <c r="F121" s="601">
        <v>51.3</v>
      </c>
      <c r="G121" s="28">
        <f t="shared" si="8"/>
        <v>11.357095417312376</v>
      </c>
      <c r="H121" s="601"/>
      <c r="I121" s="601">
        <v>245</v>
      </c>
      <c r="J121" s="28">
        <f t="shared" si="9"/>
        <v>54.239539517378788</v>
      </c>
      <c r="K121" s="601"/>
      <c r="L121" s="601">
        <v>102</v>
      </c>
      <c r="M121" s="28">
        <f t="shared" si="10"/>
        <v>22.58135930927607</v>
      </c>
      <c r="N121" s="601"/>
      <c r="O121" s="601">
        <v>53.4</v>
      </c>
      <c r="P121" s="36">
        <f t="shared" si="11"/>
        <v>11.822005756032764</v>
      </c>
    </row>
    <row r="122" spans="1:16" ht="12" customHeight="1">
      <c r="A122" t="s">
        <v>535</v>
      </c>
      <c r="C122" s="13">
        <f t="shared" si="13"/>
        <v>589.54999999999995</v>
      </c>
      <c r="D122" s="13">
        <f t="shared" si="12"/>
        <v>0.44754002344242794</v>
      </c>
      <c r="F122" s="601">
        <v>87.55</v>
      </c>
      <c r="G122" s="28">
        <f t="shared" si="8"/>
        <v>14.850309558137564</v>
      </c>
      <c r="H122" s="601"/>
      <c r="I122" s="601">
        <v>443</v>
      </c>
      <c r="J122" s="28">
        <f t="shared" si="9"/>
        <v>75.142057501484189</v>
      </c>
      <c r="K122" s="601"/>
      <c r="L122" s="601">
        <v>0</v>
      </c>
      <c r="M122" s="28">
        <f t="shared" si="10"/>
        <v>0</v>
      </c>
      <c r="N122" s="601"/>
      <c r="O122" s="601">
        <v>59</v>
      </c>
      <c r="P122" s="36">
        <f t="shared" si="11"/>
        <v>10.007632940378256</v>
      </c>
    </row>
    <row r="123" spans="1:16" ht="12" customHeight="1">
      <c r="A123" t="s">
        <v>536</v>
      </c>
      <c r="C123" s="13">
        <f t="shared" si="13"/>
        <v>245</v>
      </c>
      <c r="D123" s="13">
        <f t="shared" si="12"/>
        <v>0.18598474386124139</v>
      </c>
      <c r="F123" s="601">
        <v>10</v>
      </c>
      <c r="G123" s="28">
        <f t="shared" si="8"/>
        <v>4.0816326530612246</v>
      </c>
      <c r="H123" s="601"/>
      <c r="I123" s="601">
        <v>215</v>
      </c>
      <c r="J123" s="28">
        <f t="shared" si="9"/>
        <v>87.755102040816325</v>
      </c>
      <c r="K123" s="601"/>
      <c r="L123" s="601">
        <v>0</v>
      </c>
      <c r="M123" s="28">
        <f t="shared" si="10"/>
        <v>0</v>
      </c>
      <c r="N123" s="601"/>
      <c r="O123" s="601">
        <v>20</v>
      </c>
      <c r="P123" s="36">
        <f t="shared" si="11"/>
        <v>8.1632653061224492</v>
      </c>
    </row>
    <row r="124" spans="1:16" ht="12" customHeight="1">
      <c r="A124" t="s">
        <v>537</v>
      </c>
      <c r="C124" s="13">
        <f t="shared" si="13"/>
        <v>448.25</v>
      </c>
      <c r="D124" s="13">
        <f t="shared" si="12"/>
        <v>0.34027616912572023</v>
      </c>
      <c r="F124" s="601">
        <v>31.75</v>
      </c>
      <c r="G124" s="28">
        <f t="shared" si="8"/>
        <v>7.0831009481316221</v>
      </c>
      <c r="H124" s="601"/>
      <c r="I124" s="601">
        <v>371.5</v>
      </c>
      <c r="J124" s="28">
        <f t="shared" si="9"/>
        <v>82.877858337981039</v>
      </c>
      <c r="K124" s="601"/>
      <c r="L124" s="601">
        <v>0</v>
      </c>
      <c r="M124" s="28">
        <f t="shared" si="10"/>
        <v>0</v>
      </c>
      <c r="N124" s="601"/>
      <c r="O124" s="601">
        <v>45</v>
      </c>
      <c r="P124" s="36">
        <f t="shared" si="11"/>
        <v>10.03904071388734</v>
      </c>
    </row>
    <row r="125" spans="1:16" ht="12" customHeight="1">
      <c r="A125" t="s">
        <v>538</v>
      </c>
      <c r="C125" s="13">
        <f t="shared" si="13"/>
        <v>120</v>
      </c>
      <c r="D125" s="13">
        <f t="shared" si="12"/>
        <v>9.1094568421832514E-2</v>
      </c>
      <c r="F125" s="601">
        <v>5</v>
      </c>
      <c r="G125" s="28">
        <f t="shared" si="8"/>
        <v>4.1666666666666661</v>
      </c>
      <c r="H125" s="601"/>
      <c r="I125" s="601">
        <v>95</v>
      </c>
      <c r="J125" s="28">
        <f t="shared" si="9"/>
        <v>79.166666666666657</v>
      </c>
      <c r="K125" s="601"/>
      <c r="L125" s="601">
        <v>0</v>
      </c>
      <c r="M125" s="28">
        <f t="shared" si="10"/>
        <v>0</v>
      </c>
      <c r="N125" s="601"/>
      <c r="O125" s="601">
        <v>20</v>
      </c>
      <c r="P125" s="36">
        <f t="shared" si="11"/>
        <v>16.666666666666664</v>
      </c>
    </row>
    <row r="126" spans="1:16" ht="12" customHeight="1">
      <c r="A126" t="s">
        <v>539</v>
      </c>
      <c r="C126" s="13">
        <f t="shared" si="13"/>
        <v>75</v>
      </c>
      <c r="D126" s="13">
        <f t="shared" si="12"/>
        <v>5.6934105263645327E-2</v>
      </c>
      <c r="F126" s="601">
        <v>20</v>
      </c>
      <c r="G126" s="28">
        <f t="shared" si="8"/>
        <v>26.666666666666668</v>
      </c>
      <c r="H126" s="601"/>
      <c r="I126" s="601">
        <v>35</v>
      </c>
      <c r="J126" s="28">
        <f t="shared" si="9"/>
        <v>46.666666666666664</v>
      </c>
      <c r="K126" s="601"/>
      <c r="L126" s="601">
        <v>0</v>
      </c>
      <c r="M126" s="28">
        <f t="shared" si="10"/>
        <v>0</v>
      </c>
      <c r="N126" s="601"/>
      <c r="O126" s="601">
        <v>20</v>
      </c>
      <c r="P126" s="36">
        <f t="shared" si="11"/>
        <v>26.666666666666668</v>
      </c>
    </row>
    <row r="127" spans="1:16" ht="12" customHeight="1">
      <c r="A127" t="s">
        <v>540</v>
      </c>
      <c r="C127" s="13">
        <f t="shared" si="13"/>
        <v>477.3</v>
      </c>
      <c r="D127" s="13">
        <f t="shared" si="12"/>
        <v>0.36232864589783886</v>
      </c>
      <c r="F127" s="601">
        <v>118.3</v>
      </c>
      <c r="G127" s="28">
        <f t="shared" si="8"/>
        <v>24.785250366645712</v>
      </c>
      <c r="H127" s="601"/>
      <c r="I127" s="601">
        <v>318.5</v>
      </c>
      <c r="J127" s="28">
        <f t="shared" si="9"/>
        <v>66.729520217892315</v>
      </c>
      <c r="K127" s="601"/>
      <c r="L127" s="601">
        <v>10</v>
      </c>
      <c r="M127" s="28">
        <f t="shared" si="10"/>
        <v>2.0951183741881416</v>
      </c>
      <c r="N127" s="601"/>
      <c r="O127" s="601">
        <v>30.5</v>
      </c>
      <c r="P127" s="36">
        <f t="shared" si="11"/>
        <v>6.3901110412738316</v>
      </c>
    </row>
    <row r="128" spans="1:16" ht="12" customHeight="1">
      <c r="A128" t="s">
        <v>541</v>
      </c>
      <c r="C128" s="13">
        <f t="shared" si="13"/>
        <v>113.42</v>
      </c>
      <c r="D128" s="13">
        <f t="shared" si="12"/>
        <v>8.6099549586702032E-2</v>
      </c>
      <c r="F128" s="601">
        <v>36.42</v>
      </c>
      <c r="G128" s="28">
        <f t="shared" si="8"/>
        <v>32.110738846764242</v>
      </c>
      <c r="H128" s="601"/>
      <c r="I128" s="601">
        <v>36</v>
      </c>
      <c r="J128" s="28">
        <f t="shared" si="9"/>
        <v>31.740433785928406</v>
      </c>
      <c r="K128" s="601"/>
      <c r="L128" s="601">
        <v>21</v>
      </c>
      <c r="M128" s="28">
        <f t="shared" si="10"/>
        <v>18.515253041791571</v>
      </c>
      <c r="N128" s="601"/>
      <c r="O128" s="601">
        <v>20</v>
      </c>
      <c r="P128" s="36">
        <f t="shared" si="11"/>
        <v>17.633574325515784</v>
      </c>
    </row>
    <row r="129" spans="1:16" ht="12" customHeight="1">
      <c r="A129" t="s">
        <v>542</v>
      </c>
      <c r="C129" s="13">
        <f t="shared" si="13"/>
        <v>165</v>
      </c>
      <c r="D129" s="13">
        <f t="shared" si="12"/>
        <v>0.12525503158001972</v>
      </c>
      <c r="F129" s="601">
        <v>15</v>
      </c>
      <c r="G129" s="28">
        <f t="shared" si="8"/>
        <v>9.0909090909090917</v>
      </c>
      <c r="H129" s="601"/>
      <c r="I129" s="601">
        <v>110</v>
      </c>
      <c r="J129" s="28">
        <f t="shared" si="9"/>
        <v>66.666666666666657</v>
      </c>
      <c r="K129" s="601"/>
      <c r="L129" s="601">
        <v>20</v>
      </c>
      <c r="M129" s="28">
        <f t="shared" si="10"/>
        <v>12.121212121212121</v>
      </c>
      <c r="N129" s="601"/>
      <c r="O129" s="601">
        <v>20</v>
      </c>
      <c r="P129" s="36">
        <f t="shared" si="11"/>
        <v>12.121212121212121</v>
      </c>
    </row>
    <row r="130" spans="1:16" ht="12" customHeight="1">
      <c r="A130" t="s">
        <v>543</v>
      </c>
      <c r="C130" s="13">
        <f t="shared" si="13"/>
        <v>153</v>
      </c>
      <c r="D130" s="13">
        <f t="shared" si="12"/>
        <v>0.11614557473783646</v>
      </c>
      <c r="F130" s="601">
        <v>4.5</v>
      </c>
      <c r="G130" s="28">
        <f t="shared" si="8"/>
        <v>2.9411764705882351</v>
      </c>
      <c r="H130" s="601"/>
      <c r="I130" s="601">
        <v>58.5</v>
      </c>
      <c r="J130" s="28">
        <f t="shared" si="9"/>
        <v>38.235294117647058</v>
      </c>
      <c r="K130" s="601"/>
      <c r="L130" s="601">
        <v>50</v>
      </c>
      <c r="M130" s="28">
        <f t="shared" si="10"/>
        <v>32.679738562091501</v>
      </c>
      <c r="N130" s="601"/>
      <c r="O130" s="601">
        <v>40</v>
      </c>
      <c r="P130" s="36">
        <f t="shared" si="11"/>
        <v>26.143790849673206</v>
      </c>
    </row>
    <row r="131" spans="1:16" ht="12" customHeight="1">
      <c r="A131" t="s">
        <v>544</v>
      </c>
      <c r="C131" s="13">
        <f t="shared" si="13"/>
        <v>120.5</v>
      </c>
      <c r="D131" s="13">
        <f t="shared" si="12"/>
        <v>9.1474129123590153E-2</v>
      </c>
      <c r="F131" s="601">
        <v>7.5</v>
      </c>
      <c r="G131" s="28">
        <f t="shared" si="8"/>
        <v>6.2240663900414939</v>
      </c>
      <c r="H131" s="601"/>
      <c r="I131" s="601">
        <v>43</v>
      </c>
      <c r="J131" s="28">
        <f t="shared" si="9"/>
        <v>35.684647302904565</v>
      </c>
      <c r="K131" s="601"/>
      <c r="L131" s="601">
        <v>0</v>
      </c>
      <c r="M131" s="28">
        <f t="shared" si="10"/>
        <v>0</v>
      </c>
      <c r="N131" s="601"/>
      <c r="O131" s="601">
        <v>70</v>
      </c>
      <c r="P131" s="36">
        <f t="shared" si="11"/>
        <v>58.091286307053949</v>
      </c>
    </row>
    <row r="132" spans="1:16" ht="12" customHeight="1">
      <c r="A132" t="s">
        <v>545</v>
      </c>
      <c r="C132" s="13">
        <f t="shared" si="13"/>
        <v>629.6</v>
      </c>
      <c r="D132" s="13">
        <f t="shared" si="12"/>
        <v>0.4779428356532146</v>
      </c>
      <c r="F132" s="601">
        <v>173.6</v>
      </c>
      <c r="G132" s="28">
        <f t="shared" si="8"/>
        <v>27.573062261753496</v>
      </c>
      <c r="H132" s="601"/>
      <c r="I132" s="601">
        <v>217</v>
      </c>
      <c r="J132" s="28">
        <f t="shared" si="9"/>
        <v>34.466327827191868</v>
      </c>
      <c r="K132" s="601"/>
      <c r="L132" s="601">
        <v>156</v>
      </c>
      <c r="M132" s="28">
        <f t="shared" si="10"/>
        <v>24.777636594663278</v>
      </c>
      <c r="N132" s="601"/>
      <c r="O132" s="601">
        <v>83</v>
      </c>
      <c r="P132" s="36">
        <f t="shared" si="11"/>
        <v>13.182973316391358</v>
      </c>
    </row>
    <row r="133" spans="1:16" ht="12" customHeight="1">
      <c r="A133" t="s">
        <v>546</v>
      </c>
      <c r="C133" s="13">
        <f t="shared" si="13"/>
        <v>212.5</v>
      </c>
      <c r="D133" s="13">
        <f t="shared" si="12"/>
        <v>0.16131329824699508</v>
      </c>
      <c r="F133" s="601">
        <v>2.5</v>
      </c>
      <c r="G133" s="28">
        <f t="shared" si="8"/>
        <v>1.1764705882352942</v>
      </c>
      <c r="H133" s="601"/>
      <c r="I133" s="601">
        <v>90</v>
      </c>
      <c r="J133" s="28">
        <f t="shared" si="9"/>
        <v>42.352941176470587</v>
      </c>
      <c r="K133" s="601"/>
      <c r="L133" s="601">
        <v>60</v>
      </c>
      <c r="M133" s="28">
        <f t="shared" si="10"/>
        <v>28.235294117647058</v>
      </c>
      <c r="N133" s="601"/>
      <c r="O133" s="601">
        <v>60</v>
      </c>
      <c r="P133" s="36">
        <f t="shared" si="11"/>
        <v>28.235294117647058</v>
      </c>
    </row>
    <row r="134" spans="1:16" ht="12" customHeight="1">
      <c r="A134" t="s">
        <v>547</v>
      </c>
      <c r="C134" s="13">
        <f t="shared" si="13"/>
        <v>40</v>
      </c>
      <c r="D134" s="13">
        <f t="shared" si="12"/>
        <v>3.0364856140610842E-2</v>
      </c>
      <c r="F134" s="601">
        <v>15</v>
      </c>
      <c r="G134" s="28">
        <f t="shared" si="8"/>
        <v>37.5</v>
      </c>
      <c r="H134" s="601"/>
      <c r="I134" s="601">
        <v>5</v>
      </c>
      <c r="J134" s="28">
        <f t="shared" si="9"/>
        <v>12.5</v>
      </c>
      <c r="K134" s="601"/>
      <c r="L134" s="601">
        <v>0</v>
      </c>
      <c r="M134" s="28">
        <f t="shared" si="10"/>
        <v>0</v>
      </c>
      <c r="N134" s="601"/>
      <c r="O134" s="601">
        <v>20</v>
      </c>
      <c r="P134" s="36">
        <f t="shared" si="11"/>
        <v>50</v>
      </c>
    </row>
    <row r="135" spans="1:16" ht="12" customHeight="1">
      <c r="A135" t="s">
        <v>548</v>
      </c>
      <c r="C135" s="13">
        <f t="shared" si="13"/>
        <v>180</v>
      </c>
      <c r="D135" s="13">
        <f t="shared" si="12"/>
        <v>0.13664185263274878</v>
      </c>
      <c r="F135" s="601">
        <v>10</v>
      </c>
      <c r="G135" s="28">
        <f t="shared" si="8"/>
        <v>5.5555555555555554</v>
      </c>
      <c r="H135" s="601"/>
      <c r="I135" s="601">
        <v>140</v>
      </c>
      <c r="J135" s="28">
        <f t="shared" si="9"/>
        <v>77.777777777777786</v>
      </c>
      <c r="K135" s="601"/>
      <c r="L135" s="601">
        <v>0</v>
      </c>
      <c r="M135" s="28">
        <f t="shared" si="10"/>
        <v>0</v>
      </c>
      <c r="N135" s="601"/>
      <c r="O135" s="601">
        <v>30</v>
      </c>
      <c r="P135" s="36">
        <f t="shared" si="11"/>
        <v>16.666666666666664</v>
      </c>
    </row>
    <row r="136" spans="1:16" ht="12" customHeight="1">
      <c r="A136" t="s">
        <v>549</v>
      </c>
      <c r="C136" s="13">
        <f t="shared" si="13"/>
        <v>10</v>
      </c>
      <c r="D136" s="13">
        <f t="shared" si="12"/>
        <v>7.5912140351527104E-3</v>
      </c>
      <c r="F136" s="601">
        <v>0</v>
      </c>
      <c r="G136" s="28">
        <f t="shared" si="8"/>
        <v>0</v>
      </c>
      <c r="H136" s="601"/>
      <c r="I136" s="601">
        <v>0</v>
      </c>
      <c r="J136" s="28">
        <f t="shared" si="9"/>
        <v>0</v>
      </c>
      <c r="K136" s="601"/>
      <c r="L136" s="601">
        <v>10</v>
      </c>
      <c r="M136" s="28">
        <f t="shared" si="10"/>
        <v>100</v>
      </c>
      <c r="N136" s="601"/>
      <c r="O136" s="601">
        <v>0</v>
      </c>
      <c r="P136" s="36">
        <f t="shared" si="11"/>
        <v>0</v>
      </c>
    </row>
    <row r="137" spans="1:16" ht="12" customHeight="1">
      <c r="A137" t="s">
        <v>550</v>
      </c>
      <c r="C137" s="13">
        <f t="shared" si="13"/>
        <v>50</v>
      </c>
      <c r="D137" s="13">
        <f t="shared" si="12"/>
        <v>3.7956070175763551E-2</v>
      </c>
      <c r="F137" s="601">
        <v>0</v>
      </c>
      <c r="G137" s="28">
        <f t="shared" si="8"/>
        <v>0</v>
      </c>
      <c r="H137" s="601"/>
      <c r="I137" s="601">
        <v>30</v>
      </c>
      <c r="J137" s="28">
        <f t="shared" si="9"/>
        <v>60</v>
      </c>
      <c r="K137" s="601"/>
      <c r="L137" s="601">
        <v>0</v>
      </c>
      <c r="M137" s="28">
        <f t="shared" si="10"/>
        <v>0</v>
      </c>
      <c r="N137" s="601"/>
      <c r="O137" s="601">
        <v>20</v>
      </c>
      <c r="P137" s="36">
        <f t="shared" si="11"/>
        <v>40</v>
      </c>
    </row>
    <row r="138" spans="1:16" ht="12" customHeight="1">
      <c r="A138" t="s">
        <v>551</v>
      </c>
      <c r="C138" s="13">
        <f t="shared" si="13"/>
        <v>345</v>
      </c>
      <c r="D138" s="13">
        <f t="shared" si="12"/>
        <v>0.26189688421276852</v>
      </c>
      <c r="F138" s="601">
        <v>14</v>
      </c>
      <c r="G138" s="28">
        <f t="shared" si="8"/>
        <v>4.057971014492753</v>
      </c>
      <c r="H138" s="601"/>
      <c r="I138" s="601">
        <v>284</v>
      </c>
      <c r="J138" s="28">
        <f t="shared" si="9"/>
        <v>82.318840579710141</v>
      </c>
      <c r="K138" s="601"/>
      <c r="L138" s="601">
        <v>27</v>
      </c>
      <c r="M138" s="28">
        <f t="shared" si="10"/>
        <v>7.8260869565217401</v>
      </c>
      <c r="N138" s="601"/>
      <c r="O138" s="601">
        <v>20</v>
      </c>
      <c r="P138" s="36">
        <f t="shared" si="11"/>
        <v>5.7971014492753623</v>
      </c>
    </row>
    <row r="139" spans="1:16" ht="12" customHeight="1">
      <c r="A139" t="s">
        <v>552</v>
      </c>
      <c r="C139" s="13">
        <f t="shared" si="13"/>
        <v>115</v>
      </c>
      <c r="D139" s="13">
        <f t="shared" si="12"/>
        <v>8.7298961404256165E-2</v>
      </c>
      <c r="F139" s="601">
        <v>15</v>
      </c>
      <c r="G139" s="28">
        <f t="shared" si="8"/>
        <v>13.043478260869565</v>
      </c>
      <c r="H139" s="601"/>
      <c r="I139" s="601">
        <v>80</v>
      </c>
      <c r="J139" s="28">
        <f t="shared" si="9"/>
        <v>69.565217391304344</v>
      </c>
      <c r="K139" s="601"/>
      <c r="L139" s="601">
        <v>0</v>
      </c>
      <c r="M139" s="28">
        <f t="shared" si="10"/>
        <v>0</v>
      </c>
      <c r="N139" s="601"/>
      <c r="O139" s="601">
        <v>20</v>
      </c>
      <c r="P139" s="36">
        <f t="shared" si="11"/>
        <v>17.391304347826086</v>
      </c>
    </row>
    <row r="140" spans="1:16" ht="12" customHeight="1">
      <c r="A140" s="33" t="s">
        <v>553</v>
      </c>
      <c r="C140" s="13">
        <f t="shared" si="13"/>
        <v>88</v>
      </c>
      <c r="D140" s="13">
        <f t="shared" si="12"/>
        <v>6.6802683509343846E-2</v>
      </c>
      <c r="F140" s="601">
        <v>0</v>
      </c>
      <c r="G140" s="28">
        <f t="shared" si="8"/>
        <v>0</v>
      </c>
      <c r="H140" s="601"/>
      <c r="I140" s="601">
        <v>60</v>
      </c>
      <c r="J140" s="28">
        <f t="shared" si="9"/>
        <v>68.181818181818173</v>
      </c>
      <c r="K140" s="601"/>
      <c r="L140" s="601">
        <v>0</v>
      </c>
      <c r="M140" s="28">
        <f t="shared" si="10"/>
        <v>0</v>
      </c>
      <c r="N140" s="601"/>
      <c r="O140" s="601">
        <v>28</v>
      </c>
      <c r="P140" s="36">
        <f t="shared" si="11"/>
        <v>31.818181818181817</v>
      </c>
    </row>
    <row r="141" spans="1:16" ht="12" customHeight="1">
      <c r="A141" s="33" t="s">
        <v>1447</v>
      </c>
      <c r="C141" s="13">
        <f t="shared" si="13"/>
        <v>70</v>
      </c>
      <c r="D141" s="13">
        <f t="shared" si="12"/>
        <v>5.313849824606897E-2</v>
      </c>
      <c r="F141" s="601">
        <v>0</v>
      </c>
      <c r="G141" s="28">
        <f t="shared" si="8"/>
        <v>0</v>
      </c>
      <c r="H141" s="601"/>
      <c r="I141" s="601">
        <v>50</v>
      </c>
      <c r="J141" s="28">
        <f t="shared" si="9"/>
        <v>71.428571428571431</v>
      </c>
      <c r="K141" s="601"/>
      <c r="L141" s="601">
        <v>0</v>
      </c>
      <c r="M141" s="28">
        <f t="shared" si="10"/>
        <v>0</v>
      </c>
      <c r="N141" s="601"/>
      <c r="O141" s="601">
        <v>20</v>
      </c>
      <c r="P141" s="36">
        <f t="shared" si="11"/>
        <v>28.571428571428569</v>
      </c>
    </row>
    <row r="142" spans="1:16" ht="12" customHeight="1">
      <c r="A142" t="s">
        <v>554</v>
      </c>
      <c r="C142" s="13">
        <f t="shared" si="13"/>
        <v>20</v>
      </c>
      <c r="D142" s="13">
        <f t="shared" si="12"/>
        <v>1.5182428070305421E-2</v>
      </c>
      <c r="F142" s="601">
        <v>0</v>
      </c>
      <c r="G142" s="28">
        <f t="shared" si="8"/>
        <v>0</v>
      </c>
      <c r="H142" s="601"/>
      <c r="I142" s="601">
        <v>20</v>
      </c>
      <c r="J142" s="28">
        <f t="shared" si="9"/>
        <v>100</v>
      </c>
      <c r="K142" s="601"/>
      <c r="L142" s="601">
        <v>0</v>
      </c>
      <c r="M142" s="28">
        <f t="shared" si="10"/>
        <v>0</v>
      </c>
      <c r="N142" s="601"/>
      <c r="O142" s="601">
        <v>0</v>
      </c>
      <c r="P142" s="36">
        <f t="shared" si="11"/>
        <v>0</v>
      </c>
    </row>
    <row r="143" spans="1:16" ht="12" customHeight="1">
      <c r="A143" t="s">
        <v>555</v>
      </c>
      <c r="C143" s="13">
        <f t="shared" si="13"/>
        <v>150</v>
      </c>
      <c r="D143" s="13">
        <f t="shared" si="12"/>
        <v>0.11386821052729065</v>
      </c>
      <c r="F143" s="601">
        <v>0</v>
      </c>
      <c r="G143" s="28">
        <f t="shared" si="8"/>
        <v>0</v>
      </c>
      <c r="H143" s="601"/>
      <c r="I143" s="601">
        <v>60</v>
      </c>
      <c r="J143" s="28">
        <f t="shared" si="9"/>
        <v>40</v>
      </c>
      <c r="K143" s="601"/>
      <c r="L143" s="601">
        <v>70</v>
      </c>
      <c r="M143" s="28">
        <f t="shared" si="10"/>
        <v>46.666666666666664</v>
      </c>
      <c r="N143" s="601"/>
      <c r="O143" s="601">
        <v>20</v>
      </c>
      <c r="P143" s="36">
        <f t="shared" si="11"/>
        <v>13.333333333333334</v>
      </c>
    </row>
    <row r="144" spans="1:16" ht="12" customHeight="1">
      <c r="A144" s="33" t="s">
        <v>1448</v>
      </c>
      <c r="C144" s="13">
        <f t="shared" si="13"/>
        <v>95</v>
      </c>
      <c r="D144" s="13">
        <f t="shared" si="12"/>
        <v>7.2116533333950739E-2</v>
      </c>
      <c r="F144" s="601">
        <v>10</v>
      </c>
      <c r="G144" s="28">
        <f t="shared" si="8"/>
        <v>10.526315789473683</v>
      </c>
      <c r="H144" s="601"/>
      <c r="I144" s="601">
        <v>75</v>
      </c>
      <c r="J144" s="28">
        <f t="shared" si="9"/>
        <v>78.94736842105263</v>
      </c>
      <c r="K144" s="601"/>
      <c r="L144" s="601">
        <v>10</v>
      </c>
      <c r="M144" s="28">
        <f t="shared" si="10"/>
        <v>10.526315789473683</v>
      </c>
      <c r="N144" s="601"/>
      <c r="O144" s="601">
        <v>0</v>
      </c>
      <c r="P144" s="36">
        <f t="shared" si="11"/>
        <v>0</v>
      </c>
    </row>
    <row r="145" spans="1:16" ht="12" customHeight="1">
      <c r="A145" s="33" t="s">
        <v>1560</v>
      </c>
      <c r="C145" s="13">
        <f t="shared" si="13"/>
        <v>55</v>
      </c>
      <c r="D145" s="13">
        <f t="shared" si="12"/>
        <v>4.1751677193339901E-2</v>
      </c>
      <c r="F145" s="601">
        <v>0</v>
      </c>
      <c r="G145" s="28">
        <f t="shared" si="8"/>
        <v>0</v>
      </c>
      <c r="H145" s="601"/>
      <c r="I145" s="601">
        <v>35</v>
      </c>
      <c r="J145" s="28">
        <f t="shared" si="9"/>
        <v>63.636363636363633</v>
      </c>
      <c r="K145" s="601"/>
      <c r="L145" s="601">
        <v>0</v>
      </c>
      <c r="M145" s="28">
        <f t="shared" si="10"/>
        <v>0</v>
      </c>
      <c r="N145" s="601"/>
      <c r="O145" s="601">
        <v>20</v>
      </c>
      <c r="P145" s="36">
        <f t="shared" si="11"/>
        <v>36.363636363636367</v>
      </c>
    </row>
    <row r="146" spans="1:16" ht="12" customHeight="1">
      <c r="A146" s="33" t="s">
        <v>556</v>
      </c>
      <c r="C146" s="13">
        <f t="shared" si="13"/>
        <v>65</v>
      </c>
      <c r="D146" s="13">
        <f t="shared" si="12"/>
        <v>4.9342891228492614E-2</v>
      </c>
      <c r="F146" s="601">
        <v>0</v>
      </c>
      <c r="G146" s="28">
        <f t="shared" si="8"/>
        <v>0</v>
      </c>
      <c r="H146" s="601"/>
      <c r="I146" s="601">
        <v>40</v>
      </c>
      <c r="J146" s="28">
        <f t="shared" si="9"/>
        <v>61.53846153846154</v>
      </c>
      <c r="K146" s="601"/>
      <c r="L146" s="601">
        <v>5</v>
      </c>
      <c r="M146" s="28">
        <f t="shared" si="10"/>
        <v>7.6923076923076925</v>
      </c>
      <c r="N146" s="601"/>
      <c r="O146" s="601">
        <v>20</v>
      </c>
      <c r="P146" s="36">
        <f t="shared" si="11"/>
        <v>30.76923076923077</v>
      </c>
    </row>
    <row r="147" spans="1:16" ht="12" customHeight="1">
      <c r="A147" s="33" t="s">
        <v>557</v>
      </c>
      <c r="C147" s="13">
        <f t="shared" si="13"/>
        <v>30</v>
      </c>
      <c r="D147" s="13">
        <f t="shared" si="12"/>
        <v>2.2773642105458129E-2</v>
      </c>
      <c r="F147" s="601">
        <v>0</v>
      </c>
      <c r="G147" s="28">
        <f t="shared" ref="G147:G167" si="14">IF($A147&lt;&gt;0,F147/$C147*100,"")</f>
        <v>0</v>
      </c>
      <c r="H147" s="601"/>
      <c r="I147" s="601">
        <v>10</v>
      </c>
      <c r="J147" s="28">
        <f t="shared" ref="J147:J167" si="15">IF($A147&lt;&gt;0,I147/$C147*100,"")</f>
        <v>33.333333333333329</v>
      </c>
      <c r="K147" s="601"/>
      <c r="L147" s="601">
        <v>0</v>
      </c>
      <c r="M147" s="28">
        <f t="shared" ref="M147:M167" si="16">IF($A147&lt;&gt;0,L147/$C147*100,"")</f>
        <v>0</v>
      </c>
      <c r="N147" s="601"/>
      <c r="O147" s="601">
        <v>20</v>
      </c>
      <c r="P147" s="36">
        <f t="shared" si="11"/>
        <v>66.666666666666657</v>
      </c>
    </row>
    <row r="148" spans="1:16" ht="12" customHeight="1">
      <c r="A148" t="s">
        <v>558</v>
      </c>
      <c r="C148" s="13">
        <f t="shared" si="13"/>
        <v>50</v>
      </c>
      <c r="D148" s="13">
        <f t="shared" si="12"/>
        <v>3.7956070175763551E-2</v>
      </c>
      <c r="F148" s="601">
        <v>0</v>
      </c>
      <c r="G148" s="28">
        <f t="shared" si="14"/>
        <v>0</v>
      </c>
      <c r="H148" s="601"/>
      <c r="I148" s="601">
        <v>20</v>
      </c>
      <c r="J148" s="28">
        <f t="shared" si="15"/>
        <v>40</v>
      </c>
      <c r="K148" s="601"/>
      <c r="L148" s="601">
        <v>10</v>
      </c>
      <c r="M148" s="28">
        <f t="shared" si="16"/>
        <v>20</v>
      </c>
      <c r="N148" s="601"/>
      <c r="O148" s="601">
        <v>20</v>
      </c>
      <c r="P148" s="36">
        <f t="shared" ref="P148:P167" si="17">IF($A148&lt;&gt;0,O148/$C148*100,"")</f>
        <v>40</v>
      </c>
    </row>
    <row r="149" spans="1:16" ht="12" customHeight="1">
      <c r="A149" s="33" t="s">
        <v>559</v>
      </c>
      <c r="C149" s="13">
        <f t="shared" si="13"/>
        <v>75</v>
      </c>
      <c r="D149" s="13">
        <f t="shared" si="12"/>
        <v>5.6934105263645327E-2</v>
      </c>
      <c r="F149" s="601">
        <v>10</v>
      </c>
      <c r="G149" s="28">
        <f t="shared" si="14"/>
        <v>13.333333333333334</v>
      </c>
      <c r="H149" s="601"/>
      <c r="I149" s="601">
        <v>20</v>
      </c>
      <c r="J149" s="28">
        <f t="shared" si="15"/>
        <v>26.666666666666668</v>
      </c>
      <c r="K149" s="601"/>
      <c r="L149" s="601">
        <v>25</v>
      </c>
      <c r="M149" s="28">
        <f t="shared" si="16"/>
        <v>33.333333333333329</v>
      </c>
      <c r="N149" s="601"/>
      <c r="O149" s="601">
        <v>20</v>
      </c>
      <c r="P149" s="36">
        <f t="shared" si="17"/>
        <v>26.666666666666668</v>
      </c>
    </row>
    <row r="150" spans="1:16" ht="12" customHeight="1">
      <c r="A150" s="33" t="s">
        <v>560</v>
      </c>
      <c r="C150" s="13">
        <f t="shared" si="13"/>
        <v>60</v>
      </c>
      <c r="D150" s="13">
        <f t="shared" si="12"/>
        <v>4.5547284210916257E-2</v>
      </c>
      <c r="F150" s="601">
        <v>0</v>
      </c>
      <c r="G150" s="28">
        <f t="shared" si="14"/>
        <v>0</v>
      </c>
      <c r="H150" s="601"/>
      <c r="I150" s="601">
        <v>30</v>
      </c>
      <c r="J150" s="28">
        <f t="shared" si="15"/>
        <v>50</v>
      </c>
      <c r="K150" s="601"/>
      <c r="L150" s="601">
        <v>0</v>
      </c>
      <c r="M150" s="28">
        <f t="shared" si="16"/>
        <v>0</v>
      </c>
      <c r="N150" s="601"/>
      <c r="O150" s="601">
        <v>30</v>
      </c>
      <c r="P150" s="36">
        <f t="shared" si="17"/>
        <v>50</v>
      </c>
    </row>
    <row r="151" spans="1:16" ht="12" customHeight="1">
      <c r="A151" s="33" t="s">
        <v>561</v>
      </c>
      <c r="C151" s="13">
        <f t="shared" si="13"/>
        <v>100</v>
      </c>
      <c r="D151" s="13">
        <f t="shared" si="12"/>
        <v>7.5912140351527102E-2</v>
      </c>
      <c r="F151" s="601">
        <v>20</v>
      </c>
      <c r="G151" s="28">
        <f t="shared" si="14"/>
        <v>20</v>
      </c>
      <c r="H151" s="601"/>
      <c r="I151" s="601">
        <v>60</v>
      </c>
      <c r="J151" s="28">
        <f t="shared" si="15"/>
        <v>60</v>
      </c>
      <c r="K151" s="601"/>
      <c r="L151" s="601">
        <v>0</v>
      </c>
      <c r="M151" s="28">
        <f t="shared" si="16"/>
        <v>0</v>
      </c>
      <c r="N151" s="601"/>
      <c r="O151" s="601">
        <v>20</v>
      </c>
      <c r="P151" s="36">
        <f t="shared" si="17"/>
        <v>20</v>
      </c>
    </row>
    <row r="152" spans="1:16" ht="12" customHeight="1">
      <c r="A152" s="33" t="s">
        <v>562</v>
      </c>
      <c r="C152" s="13">
        <f>IF(A152&lt;&gt;0,F152+I152+L152+O152,"")</f>
        <v>50</v>
      </c>
      <c r="D152" s="13">
        <f>IF(A152&lt;&gt;0,C152/$C$11*100,"")</f>
        <v>3.7956070175763551E-2</v>
      </c>
      <c r="F152" s="601">
        <v>0</v>
      </c>
      <c r="G152" s="28">
        <f t="shared" si="14"/>
        <v>0</v>
      </c>
      <c r="H152" s="601"/>
      <c r="I152" s="601">
        <v>20</v>
      </c>
      <c r="J152" s="28">
        <f t="shared" si="15"/>
        <v>40</v>
      </c>
      <c r="K152" s="601"/>
      <c r="L152" s="601">
        <v>10</v>
      </c>
      <c r="M152" s="28">
        <f t="shared" si="16"/>
        <v>20</v>
      </c>
      <c r="N152" s="601"/>
      <c r="O152" s="601">
        <v>20</v>
      </c>
      <c r="P152" s="36">
        <f t="shared" si="17"/>
        <v>40</v>
      </c>
    </row>
    <row r="153" spans="1:16" ht="12" customHeight="1">
      <c r="A153" s="33" t="s">
        <v>563</v>
      </c>
      <c r="C153" s="13">
        <f t="shared" si="13"/>
        <v>77.75</v>
      </c>
      <c r="D153" s="13">
        <f t="shared" si="12"/>
        <v>5.9021689123312321E-2</v>
      </c>
      <c r="F153" s="601">
        <v>13.75</v>
      </c>
      <c r="G153" s="28">
        <f t="shared" si="14"/>
        <v>17.684887459807076</v>
      </c>
      <c r="H153" s="601"/>
      <c r="I153" s="601">
        <v>22</v>
      </c>
      <c r="J153" s="28">
        <f t="shared" si="15"/>
        <v>28.29581993569132</v>
      </c>
      <c r="K153" s="601"/>
      <c r="L153" s="601">
        <v>20</v>
      </c>
      <c r="M153" s="28">
        <f t="shared" si="16"/>
        <v>25.723472668810288</v>
      </c>
      <c r="N153" s="601"/>
      <c r="O153" s="601">
        <v>22</v>
      </c>
      <c r="P153" s="36">
        <f t="shared" si="17"/>
        <v>28.29581993569132</v>
      </c>
    </row>
    <row r="154" spans="1:16" ht="12" customHeight="1">
      <c r="A154" s="33" t="s">
        <v>1449</v>
      </c>
      <c r="C154" s="13">
        <f t="shared" si="13"/>
        <v>214</v>
      </c>
      <c r="D154" s="13">
        <f t="shared" si="12"/>
        <v>0.16245198035226799</v>
      </c>
      <c r="F154" s="601">
        <v>24</v>
      </c>
      <c r="G154" s="28">
        <f t="shared" si="14"/>
        <v>11.214953271028037</v>
      </c>
      <c r="H154" s="601"/>
      <c r="I154" s="601">
        <v>130</v>
      </c>
      <c r="J154" s="28">
        <f t="shared" si="15"/>
        <v>60.747663551401864</v>
      </c>
      <c r="K154" s="601"/>
      <c r="L154" s="601">
        <v>0</v>
      </c>
      <c r="M154" s="28">
        <f t="shared" si="16"/>
        <v>0</v>
      </c>
      <c r="N154" s="601"/>
      <c r="O154" s="601">
        <v>60</v>
      </c>
      <c r="P154" s="36">
        <f t="shared" si="17"/>
        <v>28.037383177570092</v>
      </c>
    </row>
    <row r="155" spans="1:16" ht="12" customHeight="1">
      <c r="A155" s="33" t="s">
        <v>565</v>
      </c>
      <c r="C155" s="13">
        <f t="shared" si="13"/>
        <v>40</v>
      </c>
      <c r="D155" s="13">
        <f t="shared" si="12"/>
        <v>3.0364856140610842E-2</v>
      </c>
      <c r="F155" s="601">
        <v>0</v>
      </c>
      <c r="G155" s="28">
        <f t="shared" si="14"/>
        <v>0</v>
      </c>
      <c r="H155" s="601"/>
      <c r="I155" s="601">
        <v>0</v>
      </c>
      <c r="J155" s="28">
        <f t="shared" si="15"/>
        <v>0</v>
      </c>
      <c r="K155" s="601"/>
      <c r="L155" s="601">
        <v>0</v>
      </c>
      <c r="M155" s="28">
        <f t="shared" si="16"/>
        <v>0</v>
      </c>
      <c r="N155" s="601"/>
      <c r="O155" s="601">
        <v>40</v>
      </c>
      <c r="P155" s="36">
        <f t="shared" si="17"/>
        <v>100</v>
      </c>
    </row>
    <row r="156" spans="1:16" ht="8.15" customHeight="1">
      <c r="A156" s="28"/>
      <c r="C156" s="13" t="str">
        <f t="shared" si="13"/>
        <v/>
      </c>
      <c r="D156" s="13" t="str">
        <f t="shared" si="12"/>
        <v/>
      </c>
      <c r="G156" s="28" t="str">
        <f t="shared" si="14"/>
        <v/>
      </c>
      <c r="J156" s="28" t="str">
        <f t="shared" si="15"/>
        <v/>
      </c>
      <c r="M156" s="28" t="str">
        <f t="shared" si="16"/>
        <v/>
      </c>
      <c r="P156" s="36" t="str">
        <f t="shared" si="17"/>
        <v/>
      </c>
    </row>
    <row r="157" spans="1:16" ht="12" customHeight="1">
      <c r="A157" t="s">
        <v>408</v>
      </c>
      <c r="C157" s="13">
        <f t="shared" si="13"/>
        <v>900.75</v>
      </c>
      <c r="D157" s="13">
        <f t="shared" si="12"/>
        <v>0.68377860421638026</v>
      </c>
      <c r="F157" s="28">
        <f>SUM(F158:F159)</f>
        <v>191.75</v>
      </c>
      <c r="G157" s="28">
        <f t="shared" si="14"/>
        <v>21.28781570913128</v>
      </c>
      <c r="I157" s="28">
        <f>SUM(I158:I159)</f>
        <v>459</v>
      </c>
      <c r="J157" s="28">
        <f t="shared" si="15"/>
        <v>50.957535387177359</v>
      </c>
      <c r="L157" s="28">
        <f>SUM(L158:L159)</f>
        <v>116</v>
      </c>
      <c r="M157" s="28">
        <f t="shared" si="16"/>
        <v>12.878157091312795</v>
      </c>
      <c r="O157" s="28">
        <f>SUM(O158:O159)</f>
        <v>134</v>
      </c>
      <c r="P157" s="36">
        <f t="shared" si="17"/>
        <v>14.876491812378573</v>
      </c>
    </row>
    <row r="158" spans="1:16" ht="12" customHeight="1">
      <c r="A158" t="s">
        <v>566</v>
      </c>
      <c r="C158" s="13">
        <f t="shared" si="13"/>
        <v>182.5</v>
      </c>
      <c r="D158" s="13">
        <f t="shared" si="12"/>
        <v>0.13853965614153696</v>
      </c>
      <c r="F158" s="601">
        <v>19.5</v>
      </c>
      <c r="G158" s="28">
        <f t="shared" si="14"/>
        <v>10.684931506849315</v>
      </c>
      <c r="H158" s="601"/>
      <c r="I158" s="601">
        <v>112</v>
      </c>
      <c r="J158" s="28">
        <f t="shared" si="15"/>
        <v>61.369863013698634</v>
      </c>
      <c r="K158" s="601"/>
      <c r="L158" s="601">
        <v>11</v>
      </c>
      <c r="M158" s="28">
        <f t="shared" si="16"/>
        <v>6.0273972602739727</v>
      </c>
      <c r="N158" s="601"/>
      <c r="O158" s="601">
        <v>40</v>
      </c>
      <c r="P158" s="36">
        <f t="shared" si="17"/>
        <v>21.917808219178081</v>
      </c>
    </row>
    <row r="159" spans="1:16" ht="12" customHeight="1">
      <c r="A159" t="s">
        <v>567</v>
      </c>
      <c r="C159" s="13">
        <f t="shared" si="13"/>
        <v>718.25</v>
      </c>
      <c r="D159" s="13">
        <f t="shared" si="12"/>
        <v>0.5452389480748433</v>
      </c>
      <c r="F159" s="601">
        <v>172.25</v>
      </c>
      <c r="G159" s="28">
        <f t="shared" si="14"/>
        <v>23.981900452488688</v>
      </c>
      <c r="H159" s="601"/>
      <c r="I159" s="601">
        <v>347</v>
      </c>
      <c r="J159" s="28">
        <f t="shared" si="15"/>
        <v>48.311869126348768</v>
      </c>
      <c r="K159" s="601"/>
      <c r="L159" s="601">
        <v>105</v>
      </c>
      <c r="M159" s="28">
        <f t="shared" si="16"/>
        <v>14.61886529759833</v>
      </c>
      <c r="N159" s="601"/>
      <c r="O159" s="601">
        <v>94</v>
      </c>
      <c r="P159" s="36">
        <f t="shared" si="17"/>
        <v>13.087365123564219</v>
      </c>
    </row>
    <row r="160" spans="1:16" ht="6" customHeight="1">
      <c r="D160" s="13" t="str">
        <f t="shared" si="12"/>
        <v/>
      </c>
      <c r="F160" s="39"/>
      <c r="G160" s="28" t="str">
        <f t="shared" si="14"/>
        <v/>
      </c>
      <c r="H160" s="39"/>
      <c r="I160" s="39"/>
      <c r="J160" s="28" t="str">
        <f t="shared" si="15"/>
        <v/>
      </c>
      <c r="K160" s="39"/>
      <c r="L160" s="39"/>
      <c r="M160" s="28" t="str">
        <f t="shared" si="16"/>
        <v/>
      </c>
      <c r="N160" s="39"/>
      <c r="O160" s="39"/>
      <c r="P160" s="36" t="str">
        <f t="shared" si="17"/>
        <v/>
      </c>
    </row>
    <row r="161" spans="1:17" ht="12.75" customHeight="1">
      <c r="A161" t="s">
        <v>281</v>
      </c>
      <c r="C161" s="13">
        <f>IF(A161&lt;&gt;0,F161+I161+L161+O161,"")</f>
        <v>2030.25</v>
      </c>
      <c r="D161" s="13">
        <f t="shared" si="12"/>
        <v>1.5412062294868789</v>
      </c>
      <c r="F161" s="601">
        <v>1670.25</v>
      </c>
      <c r="G161" s="28">
        <f t="shared" si="14"/>
        <v>82.26819357222017</v>
      </c>
      <c r="H161" s="601"/>
      <c r="I161" s="601">
        <v>20</v>
      </c>
      <c r="J161" s="28">
        <f t="shared" si="15"/>
        <v>0.98510035709887944</v>
      </c>
      <c r="K161" s="601"/>
      <c r="L161" s="601">
        <v>40</v>
      </c>
      <c r="M161" s="28">
        <f t="shared" si="16"/>
        <v>1.9702007141977589</v>
      </c>
      <c r="N161" s="601"/>
      <c r="O161" s="601">
        <v>300</v>
      </c>
      <c r="P161" s="36">
        <f t="shared" si="17"/>
        <v>14.776505356483192</v>
      </c>
    </row>
    <row r="162" spans="1:17" ht="8.15" customHeight="1">
      <c r="D162" s="13" t="str">
        <f t="shared" si="12"/>
        <v/>
      </c>
      <c r="G162" s="28" t="str">
        <f t="shared" si="14"/>
        <v/>
      </c>
      <c r="J162" s="28" t="str">
        <f t="shared" si="15"/>
        <v/>
      </c>
      <c r="M162" s="28" t="str">
        <f t="shared" si="16"/>
        <v/>
      </c>
      <c r="P162" s="36" t="str">
        <f t="shared" si="17"/>
        <v/>
      </c>
    </row>
    <row r="163" spans="1:17" ht="12.75" customHeight="1">
      <c r="A163" s="47" t="s">
        <v>410</v>
      </c>
      <c r="C163" s="13">
        <f t="shared" ref="C163:C169" si="18">IF(A163&lt;&gt;0,F163+I163+L163+O163,"")</f>
        <v>28596</v>
      </c>
      <c r="D163" s="13">
        <f t="shared" si="12"/>
        <v>21.70783565492269</v>
      </c>
      <c r="F163" s="28">
        <f>SUM(F164:F169)</f>
        <v>23517</v>
      </c>
      <c r="G163" s="28">
        <f t="shared" si="14"/>
        <v>82.238774653797734</v>
      </c>
      <c r="H163" s="28" t="s">
        <v>128</v>
      </c>
      <c r="I163" s="28">
        <f>SUM(I164:I169)</f>
        <v>697</v>
      </c>
      <c r="J163" s="28">
        <f t="shared" si="15"/>
        <v>2.437403832703875</v>
      </c>
      <c r="K163" s="28" t="s">
        <v>128</v>
      </c>
      <c r="L163" s="28">
        <f>SUM(L164:L169)</f>
        <v>2277</v>
      </c>
      <c r="M163" s="28">
        <f t="shared" si="16"/>
        <v>7.9626521191775073</v>
      </c>
      <c r="N163" s="28" t="s">
        <v>128</v>
      </c>
      <c r="O163" s="28">
        <f>SUM(O164:O169)</f>
        <v>2105</v>
      </c>
      <c r="P163" s="36">
        <f t="shared" si="17"/>
        <v>7.3611693943208838</v>
      </c>
      <c r="Q163" t="s">
        <v>128</v>
      </c>
    </row>
    <row r="164" spans="1:17" ht="12" customHeight="1">
      <c r="A164" t="s">
        <v>411</v>
      </c>
      <c r="C164" s="13">
        <f t="shared" si="18"/>
        <v>8834</v>
      </c>
      <c r="D164" s="13">
        <f t="shared" si="12"/>
        <v>6.7060784786539038</v>
      </c>
      <c r="F164" s="601">
        <v>7134</v>
      </c>
      <c r="G164" s="28">
        <f t="shared" si="14"/>
        <v>80.756169345709765</v>
      </c>
      <c r="H164" s="601"/>
      <c r="I164" s="601">
        <v>350</v>
      </c>
      <c r="J164" s="28">
        <f t="shared" si="15"/>
        <v>3.9619651347068143</v>
      </c>
      <c r="K164" s="601"/>
      <c r="L164" s="601">
        <v>665</v>
      </c>
      <c r="M164" s="28">
        <f t="shared" si="16"/>
        <v>7.5277337559429478</v>
      </c>
      <c r="N164" s="601"/>
      <c r="O164" s="601">
        <v>685</v>
      </c>
      <c r="P164" s="36">
        <f t="shared" si="17"/>
        <v>7.7541317636404798</v>
      </c>
    </row>
    <row r="165" spans="1:17" ht="12" customHeight="1">
      <c r="A165" t="s">
        <v>412</v>
      </c>
      <c r="C165" s="13">
        <f t="shared" si="18"/>
        <v>5863</v>
      </c>
      <c r="D165" s="13">
        <f>IF(A165&lt;&gt;0,C165/$C$11*100,"")</f>
        <v>4.450728788810034</v>
      </c>
      <c r="F165" s="601">
        <v>4838</v>
      </c>
      <c r="G165" s="28">
        <f t="shared" si="14"/>
        <v>82.51748251748252</v>
      </c>
      <c r="H165" s="601"/>
      <c r="I165" s="601">
        <v>80</v>
      </c>
      <c r="J165" s="28">
        <f t="shared" si="15"/>
        <v>1.3644891693672181</v>
      </c>
      <c r="K165" s="601"/>
      <c r="L165" s="601">
        <v>480</v>
      </c>
      <c r="M165" s="28">
        <f t="shared" si="16"/>
        <v>8.186935016203309</v>
      </c>
      <c r="N165" s="601"/>
      <c r="O165" s="601">
        <v>465</v>
      </c>
      <c r="P165" s="36">
        <f t="shared" si="17"/>
        <v>7.9310932969469565</v>
      </c>
    </row>
    <row r="166" spans="1:17" ht="12" customHeight="1">
      <c r="A166" t="s">
        <v>413</v>
      </c>
      <c r="C166" s="13">
        <f t="shared" si="18"/>
        <v>5193</v>
      </c>
      <c r="D166" s="13">
        <f>IF(A166&lt;&gt;0,C166/$C$11*100,"")</f>
        <v>3.9421174484548023</v>
      </c>
      <c r="F166" s="601">
        <v>4334</v>
      </c>
      <c r="G166" s="28">
        <f t="shared" si="14"/>
        <v>83.45850182938571</v>
      </c>
      <c r="H166" s="601"/>
      <c r="I166" s="601">
        <v>102</v>
      </c>
      <c r="J166" s="28">
        <f t="shared" si="15"/>
        <v>1.9641825534373194</v>
      </c>
      <c r="K166" s="601"/>
      <c r="L166" s="601">
        <v>437</v>
      </c>
      <c r="M166" s="28">
        <f t="shared" si="16"/>
        <v>8.4151742730598897</v>
      </c>
      <c r="N166" s="601"/>
      <c r="O166" s="601">
        <v>320</v>
      </c>
      <c r="P166" s="36">
        <f t="shared" si="17"/>
        <v>6.1621413441170807</v>
      </c>
    </row>
    <row r="167" spans="1:17" ht="12" customHeight="1">
      <c r="A167" s="33" t="s">
        <v>414</v>
      </c>
      <c r="C167" s="13">
        <f t="shared" si="18"/>
        <v>3375</v>
      </c>
      <c r="D167" s="13">
        <f>IF(A167&lt;&gt;0,C167/$C$11*100,"")</f>
        <v>2.5620347368640393</v>
      </c>
      <c r="F167" s="601">
        <v>2925</v>
      </c>
      <c r="G167" s="28">
        <f t="shared" si="14"/>
        <v>86.666666666666671</v>
      </c>
      <c r="H167" s="601"/>
      <c r="I167" s="601">
        <v>80</v>
      </c>
      <c r="J167" s="28">
        <f t="shared" si="15"/>
        <v>2.3703703703703702</v>
      </c>
      <c r="K167" s="601"/>
      <c r="L167" s="601">
        <v>250</v>
      </c>
      <c r="M167" s="28">
        <f t="shared" si="16"/>
        <v>7.4074074074074066</v>
      </c>
      <c r="N167" s="601"/>
      <c r="O167" s="601">
        <v>120</v>
      </c>
      <c r="P167" s="36">
        <f t="shared" si="17"/>
        <v>3.5555555555555554</v>
      </c>
    </row>
    <row r="168" spans="1:17" ht="12" customHeight="1">
      <c r="A168" s="33" t="s">
        <v>568</v>
      </c>
      <c r="C168" s="13">
        <f>IF(A168&lt;&gt;0,F168+I168+L168+O168,"")</f>
        <v>3660</v>
      </c>
      <c r="D168" s="13">
        <f>IF(A168&lt;&gt;0,C168/$C$11*100,"")</f>
        <v>2.778384336865892</v>
      </c>
      <c r="F168" s="601">
        <v>2990</v>
      </c>
      <c r="G168" s="28">
        <f>IF($A168&lt;&gt;0,F168/$C168*100,"")</f>
        <v>81.69398907103826</v>
      </c>
      <c r="H168" s="601"/>
      <c r="I168" s="601">
        <v>55</v>
      </c>
      <c r="J168" s="28">
        <f>IF($A168&lt;&gt;0,I168/$C168*100,"")</f>
        <v>1.5027322404371584</v>
      </c>
      <c r="K168" s="601"/>
      <c r="L168" s="601">
        <v>335</v>
      </c>
      <c r="M168" s="28">
        <f>IF($A168&lt;&gt;0,L168/$C168*100,"")</f>
        <v>9.1530054644808754</v>
      </c>
      <c r="N168" s="601"/>
      <c r="O168" s="601">
        <v>280</v>
      </c>
      <c r="P168" s="36">
        <f>IF($A168&lt;&gt;0,O168/$C168*100,"")</f>
        <v>7.6502732240437163</v>
      </c>
    </row>
    <row r="169" spans="1:17" ht="12" customHeight="1">
      <c r="A169" s="33" t="s">
        <v>1535</v>
      </c>
      <c r="C169" s="13">
        <f t="shared" si="18"/>
        <v>1671</v>
      </c>
      <c r="D169" s="13">
        <f>IF(A169&lt;&gt;0,C169/$C$11*100,"")</f>
        <v>1.2684918652740178</v>
      </c>
      <c r="F169" s="601">
        <v>1296</v>
      </c>
      <c r="G169" s="28">
        <f>IF($A169&lt;&gt;0,F169/$C169*100,"")</f>
        <v>77.558348294434467</v>
      </c>
      <c r="H169" s="601"/>
      <c r="I169" s="601">
        <v>30</v>
      </c>
      <c r="J169" s="28">
        <f>IF($A169&lt;&gt;0,I169/$C169*100,"")</f>
        <v>1.7953321364452424</v>
      </c>
      <c r="K169" s="601"/>
      <c r="L169" s="601">
        <v>110</v>
      </c>
      <c r="M169" s="28">
        <f>IF($A169&lt;&gt;0,L169/$C169*100,"")</f>
        <v>6.5828845002992216</v>
      </c>
      <c r="N169" s="601"/>
      <c r="O169" s="601">
        <v>235</v>
      </c>
      <c r="P169" s="36">
        <f>IF($A169&lt;&gt;0,O169/$C169*100,"")</f>
        <v>14.063435068821065</v>
      </c>
    </row>
    <row r="170" spans="1:17" ht="9.75" customHeight="1" thickBot="1">
      <c r="A170" s="23"/>
      <c r="B170" s="1081"/>
      <c r="C170" s="1080"/>
      <c r="D170" s="1080"/>
      <c r="E170" s="1081"/>
      <c r="F170" s="1081"/>
      <c r="G170" s="1081"/>
      <c r="H170" s="1081"/>
      <c r="I170" s="1081"/>
      <c r="J170" s="1081"/>
      <c r="K170" s="1081"/>
      <c r="L170" s="1081"/>
      <c r="M170" s="1081"/>
      <c r="N170" s="1081"/>
      <c r="O170" s="1081"/>
      <c r="P170" s="1076"/>
      <c r="Q170" s="23"/>
    </row>
    <row r="171" spans="1:17" ht="9.75" customHeight="1">
      <c r="A171" s="39"/>
      <c r="B171" s="594"/>
      <c r="C171" s="600"/>
      <c r="D171" s="600"/>
      <c r="E171" s="594"/>
      <c r="F171" s="594"/>
      <c r="G171" s="594"/>
      <c r="H171" s="594"/>
      <c r="I171" s="594"/>
      <c r="J171" s="594"/>
      <c r="K171" s="594"/>
      <c r="L171" s="594"/>
      <c r="M171" s="594"/>
      <c r="N171" s="594"/>
      <c r="O171" s="594"/>
      <c r="P171" s="1070"/>
      <c r="Q171" s="39"/>
    </row>
    <row r="172" spans="1:17" ht="12" customHeight="1">
      <c r="A172" s="39" t="s">
        <v>569</v>
      </c>
      <c r="B172" s="594"/>
      <c r="C172" s="600"/>
      <c r="D172" s="600"/>
      <c r="E172" s="594"/>
      <c r="F172" s="594"/>
      <c r="G172" s="594"/>
      <c r="H172" s="594"/>
      <c r="I172" s="594"/>
      <c r="J172" s="594"/>
      <c r="K172" s="594"/>
      <c r="L172" s="594"/>
      <c r="M172" s="594"/>
      <c r="N172" s="594"/>
      <c r="O172" s="594"/>
      <c r="P172" s="1070"/>
      <c r="Q172" s="39"/>
    </row>
    <row r="173" spans="1:17" ht="8.15" customHeight="1">
      <c r="A173" s="39"/>
      <c r="B173" s="594"/>
      <c r="C173" s="600"/>
      <c r="D173" s="600"/>
      <c r="E173" s="594"/>
      <c r="F173" s="594"/>
      <c r="G173" s="594"/>
      <c r="H173" s="594"/>
      <c r="I173" s="594"/>
      <c r="J173" s="594"/>
      <c r="K173" s="594"/>
      <c r="L173" s="594"/>
      <c r="M173" s="594"/>
      <c r="N173" s="594"/>
      <c r="O173" s="594"/>
      <c r="P173" s="1070"/>
      <c r="Q173" s="39"/>
    </row>
    <row r="174" spans="1:17" ht="13.4" customHeight="1">
      <c r="A174" s="51" t="s">
        <v>2022</v>
      </c>
      <c r="B174" s="594"/>
      <c r="C174" s="600"/>
      <c r="D174" s="600"/>
      <c r="E174" s="594"/>
      <c r="F174" s="594"/>
      <c r="G174" s="594"/>
      <c r="H174" s="594"/>
      <c r="I174" s="594"/>
      <c r="J174" s="594"/>
      <c r="K174" s="594"/>
      <c r="L174" s="594"/>
      <c r="M174" s="594"/>
      <c r="N174" s="594"/>
      <c r="O174" s="594"/>
      <c r="P174" s="1070"/>
      <c r="Q174" s="39"/>
    </row>
    <row r="175" spans="1:17" ht="8.15" customHeight="1"/>
    <row r="176" spans="1:17">
      <c r="A176" t="s">
        <v>418</v>
      </c>
    </row>
    <row r="177" spans="1:1" ht="12" customHeight="1">
      <c r="A177" t="s">
        <v>456</v>
      </c>
    </row>
  </sheetData>
  <mergeCells count="4">
    <mergeCell ref="C7:D7"/>
    <mergeCell ref="F7:G7"/>
    <mergeCell ref="I7:J7"/>
    <mergeCell ref="L7:M7"/>
  </mergeCells>
  <pageMargins left="0.70866141732283472" right="0.70866141732283472" top="0.74803149606299213" bottom="0.74803149606299213" header="0.31496062992125984" footer="0.31496062992125984"/>
  <pageSetup scale="7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249977111117893"/>
  </sheetPr>
  <dimension ref="A1:W39"/>
  <sheetViews>
    <sheetView workbookViewId="0">
      <selection activeCell="A2" sqref="A2"/>
    </sheetView>
  </sheetViews>
  <sheetFormatPr baseColWidth="10" defaultRowHeight="12.5"/>
  <cols>
    <col min="1" max="1" width="22" style="81" customWidth="1"/>
    <col min="2" max="2" width="2.81640625" style="81" customWidth="1"/>
    <col min="3" max="4" width="0" style="81" hidden="1" customWidth="1"/>
    <col min="5" max="5" width="2.453125" style="81" hidden="1" customWidth="1"/>
    <col min="6" max="7" width="0" style="81" hidden="1" customWidth="1"/>
    <col min="8" max="8" width="2.453125" style="81" hidden="1" customWidth="1"/>
    <col min="9" max="10" width="10.81640625" style="81"/>
    <col min="11" max="11" width="3.453125" style="81" customWidth="1"/>
    <col min="12" max="13" width="10.81640625" style="81"/>
    <col min="14" max="14" width="3" style="81" customWidth="1"/>
    <col min="15" max="16" width="10.81640625" style="81"/>
    <col min="17" max="17" width="2.81640625" style="81" customWidth="1"/>
    <col min="18" max="19" width="10.81640625" style="81"/>
    <col min="20" max="20" width="2.81640625" style="81" customWidth="1"/>
    <col min="21" max="22" width="10.81640625" style="81"/>
    <col min="23" max="23" width="1.81640625" style="81" customWidth="1"/>
    <col min="24" max="256" width="10.81640625" style="81"/>
    <col min="257" max="257" width="22" style="81" customWidth="1"/>
    <col min="258" max="258" width="2.81640625" style="81" customWidth="1"/>
    <col min="259" max="264" width="0" style="81" hidden="1" customWidth="1"/>
    <col min="265" max="266" width="10.81640625" style="81"/>
    <col min="267" max="267" width="3.453125" style="81" customWidth="1"/>
    <col min="268" max="269" width="10.81640625" style="81"/>
    <col min="270" max="270" width="3" style="81" customWidth="1"/>
    <col min="271" max="272" width="10.81640625" style="81"/>
    <col min="273" max="273" width="2.81640625" style="81" customWidth="1"/>
    <col min="274" max="275" width="10.81640625" style="81"/>
    <col min="276" max="276" width="2.81640625" style="81" customWidth="1"/>
    <col min="277" max="278" width="10.81640625" style="81"/>
    <col min="279" max="279" width="1.81640625" style="81" customWidth="1"/>
    <col min="280" max="512" width="10.81640625" style="81"/>
    <col min="513" max="513" width="22" style="81" customWidth="1"/>
    <col min="514" max="514" width="2.81640625" style="81" customWidth="1"/>
    <col min="515" max="520" width="0" style="81" hidden="1" customWidth="1"/>
    <col min="521" max="522" width="10.81640625" style="81"/>
    <col min="523" max="523" width="3.453125" style="81" customWidth="1"/>
    <col min="524" max="525" width="10.81640625" style="81"/>
    <col min="526" max="526" width="3" style="81" customWidth="1"/>
    <col min="527" max="528" width="10.81640625" style="81"/>
    <col min="529" max="529" width="2.81640625" style="81" customWidth="1"/>
    <col min="530" max="531" width="10.81640625" style="81"/>
    <col min="532" max="532" width="2.81640625" style="81" customWidth="1"/>
    <col min="533" max="534" width="10.81640625" style="81"/>
    <col min="535" max="535" width="1.81640625" style="81" customWidth="1"/>
    <col min="536" max="768" width="10.81640625" style="81"/>
    <col min="769" max="769" width="22" style="81" customWidth="1"/>
    <col min="770" max="770" width="2.81640625" style="81" customWidth="1"/>
    <col min="771" max="776" width="0" style="81" hidden="1" customWidth="1"/>
    <col min="777" max="778" width="10.81640625" style="81"/>
    <col min="779" max="779" width="3.453125" style="81" customWidth="1"/>
    <col min="780" max="781" width="10.81640625" style="81"/>
    <col min="782" max="782" width="3" style="81" customWidth="1"/>
    <col min="783" max="784" width="10.81640625" style="81"/>
    <col min="785" max="785" width="2.81640625" style="81" customWidth="1"/>
    <col min="786" max="787" width="10.81640625" style="81"/>
    <col min="788" max="788" width="2.81640625" style="81" customWidth="1"/>
    <col min="789" max="790" width="10.81640625" style="81"/>
    <col min="791" max="791" width="1.81640625" style="81" customWidth="1"/>
    <col min="792" max="1024" width="10.81640625" style="81"/>
    <col min="1025" max="1025" width="22" style="81" customWidth="1"/>
    <col min="1026" max="1026" width="2.81640625" style="81" customWidth="1"/>
    <col min="1027" max="1032" width="0" style="81" hidden="1" customWidth="1"/>
    <col min="1033" max="1034" width="10.81640625" style="81"/>
    <col min="1035" max="1035" width="3.453125" style="81" customWidth="1"/>
    <col min="1036" max="1037" width="10.81640625" style="81"/>
    <col min="1038" max="1038" width="3" style="81" customWidth="1"/>
    <col min="1039" max="1040" width="10.81640625" style="81"/>
    <col min="1041" max="1041" width="2.81640625" style="81" customWidth="1"/>
    <col min="1042" max="1043" width="10.81640625" style="81"/>
    <col min="1044" max="1044" width="2.81640625" style="81" customWidth="1"/>
    <col min="1045" max="1046" width="10.81640625" style="81"/>
    <col min="1047" max="1047" width="1.81640625" style="81" customWidth="1"/>
    <col min="1048" max="1280" width="10.81640625" style="81"/>
    <col min="1281" max="1281" width="22" style="81" customWidth="1"/>
    <col min="1282" max="1282" width="2.81640625" style="81" customWidth="1"/>
    <col min="1283" max="1288" width="0" style="81" hidden="1" customWidth="1"/>
    <col min="1289" max="1290" width="10.81640625" style="81"/>
    <col min="1291" max="1291" width="3.453125" style="81" customWidth="1"/>
    <col min="1292" max="1293" width="10.81640625" style="81"/>
    <col min="1294" max="1294" width="3" style="81" customWidth="1"/>
    <col min="1295" max="1296" width="10.81640625" style="81"/>
    <col min="1297" max="1297" width="2.81640625" style="81" customWidth="1"/>
    <col min="1298" max="1299" width="10.81640625" style="81"/>
    <col min="1300" max="1300" width="2.81640625" style="81" customWidth="1"/>
    <col min="1301" max="1302" width="10.81640625" style="81"/>
    <col min="1303" max="1303" width="1.81640625" style="81" customWidth="1"/>
    <col min="1304" max="1536" width="10.81640625" style="81"/>
    <col min="1537" max="1537" width="22" style="81" customWidth="1"/>
    <col min="1538" max="1538" width="2.81640625" style="81" customWidth="1"/>
    <col min="1539" max="1544" width="0" style="81" hidden="1" customWidth="1"/>
    <col min="1545" max="1546" width="10.81640625" style="81"/>
    <col min="1547" max="1547" width="3.453125" style="81" customWidth="1"/>
    <col min="1548" max="1549" width="10.81640625" style="81"/>
    <col min="1550" max="1550" width="3" style="81" customWidth="1"/>
    <col min="1551" max="1552" width="10.81640625" style="81"/>
    <col min="1553" max="1553" width="2.81640625" style="81" customWidth="1"/>
    <col min="1554" max="1555" width="10.81640625" style="81"/>
    <col min="1556" max="1556" width="2.81640625" style="81" customWidth="1"/>
    <col min="1557" max="1558" width="10.81640625" style="81"/>
    <col min="1559" max="1559" width="1.81640625" style="81" customWidth="1"/>
    <col min="1560" max="1792" width="10.81640625" style="81"/>
    <col min="1793" max="1793" width="22" style="81" customWidth="1"/>
    <col min="1794" max="1794" width="2.81640625" style="81" customWidth="1"/>
    <col min="1795" max="1800" width="0" style="81" hidden="1" customWidth="1"/>
    <col min="1801" max="1802" width="10.81640625" style="81"/>
    <col min="1803" max="1803" width="3.453125" style="81" customWidth="1"/>
    <col min="1804" max="1805" width="10.81640625" style="81"/>
    <col min="1806" max="1806" width="3" style="81" customWidth="1"/>
    <col min="1807" max="1808" width="10.81640625" style="81"/>
    <col min="1809" max="1809" width="2.81640625" style="81" customWidth="1"/>
    <col min="1810" max="1811" width="10.81640625" style="81"/>
    <col min="1812" max="1812" width="2.81640625" style="81" customWidth="1"/>
    <col min="1813" max="1814" width="10.81640625" style="81"/>
    <col min="1815" max="1815" width="1.81640625" style="81" customWidth="1"/>
    <col min="1816" max="2048" width="10.81640625" style="81"/>
    <col min="2049" max="2049" width="22" style="81" customWidth="1"/>
    <col min="2050" max="2050" width="2.81640625" style="81" customWidth="1"/>
    <col min="2051" max="2056" width="0" style="81" hidden="1" customWidth="1"/>
    <col min="2057" max="2058" width="10.81640625" style="81"/>
    <col min="2059" max="2059" width="3.453125" style="81" customWidth="1"/>
    <col min="2060" max="2061" width="10.81640625" style="81"/>
    <col min="2062" max="2062" width="3" style="81" customWidth="1"/>
    <col min="2063" max="2064" width="10.81640625" style="81"/>
    <col min="2065" max="2065" width="2.81640625" style="81" customWidth="1"/>
    <col min="2066" max="2067" width="10.81640625" style="81"/>
    <col min="2068" max="2068" width="2.81640625" style="81" customWidth="1"/>
    <col min="2069" max="2070" width="10.81640625" style="81"/>
    <col min="2071" max="2071" width="1.81640625" style="81" customWidth="1"/>
    <col min="2072" max="2304" width="10.81640625" style="81"/>
    <col min="2305" max="2305" width="22" style="81" customWidth="1"/>
    <col min="2306" max="2306" width="2.81640625" style="81" customWidth="1"/>
    <col min="2307" max="2312" width="0" style="81" hidden="1" customWidth="1"/>
    <col min="2313" max="2314" width="10.81640625" style="81"/>
    <col min="2315" max="2315" width="3.453125" style="81" customWidth="1"/>
    <col min="2316" max="2317" width="10.81640625" style="81"/>
    <col min="2318" max="2318" width="3" style="81" customWidth="1"/>
    <col min="2319" max="2320" width="10.81640625" style="81"/>
    <col min="2321" max="2321" width="2.81640625" style="81" customWidth="1"/>
    <col min="2322" max="2323" width="10.81640625" style="81"/>
    <col min="2324" max="2324" width="2.81640625" style="81" customWidth="1"/>
    <col min="2325" max="2326" width="10.81640625" style="81"/>
    <col min="2327" max="2327" width="1.81640625" style="81" customWidth="1"/>
    <col min="2328" max="2560" width="10.81640625" style="81"/>
    <col min="2561" max="2561" width="22" style="81" customWidth="1"/>
    <col min="2562" max="2562" width="2.81640625" style="81" customWidth="1"/>
    <col min="2563" max="2568" width="0" style="81" hidden="1" customWidth="1"/>
    <col min="2569" max="2570" width="10.81640625" style="81"/>
    <col min="2571" max="2571" width="3.453125" style="81" customWidth="1"/>
    <col min="2572" max="2573" width="10.81640625" style="81"/>
    <col min="2574" max="2574" width="3" style="81" customWidth="1"/>
    <col min="2575" max="2576" width="10.81640625" style="81"/>
    <col min="2577" max="2577" width="2.81640625" style="81" customWidth="1"/>
    <col min="2578" max="2579" width="10.81640625" style="81"/>
    <col min="2580" max="2580" width="2.81640625" style="81" customWidth="1"/>
    <col min="2581" max="2582" width="10.81640625" style="81"/>
    <col min="2583" max="2583" width="1.81640625" style="81" customWidth="1"/>
    <col min="2584" max="2816" width="10.81640625" style="81"/>
    <col min="2817" max="2817" width="22" style="81" customWidth="1"/>
    <col min="2818" max="2818" width="2.81640625" style="81" customWidth="1"/>
    <col min="2819" max="2824" width="0" style="81" hidden="1" customWidth="1"/>
    <col min="2825" max="2826" width="10.81640625" style="81"/>
    <col min="2827" max="2827" width="3.453125" style="81" customWidth="1"/>
    <col min="2828" max="2829" width="10.81640625" style="81"/>
    <col min="2830" max="2830" width="3" style="81" customWidth="1"/>
    <col min="2831" max="2832" width="10.81640625" style="81"/>
    <col min="2833" max="2833" width="2.81640625" style="81" customWidth="1"/>
    <col min="2834" max="2835" width="10.81640625" style="81"/>
    <col min="2836" max="2836" width="2.81640625" style="81" customWidth="1"/>
    <col min="2837" max="2838" width="10.81640625" style="81"/>
    <col min="2839" max="2839" width="1.81640625" style="81" customWidth="1"/>
    <col min="2840" max="3072" width="10.81640625" style="81"/>
    <col min="3073" max="3073" width="22" style="81" customWidth="1"/>
    <col min="3074" max="3074" width="2.81640625" style="81" customWidth="1"/>
    <col min="3075" max="3080" width="0" style="81" hidden="1" customWidth="1"/>
    <col min="3081" max="3082" width="10.81640625" style="81"/>
    <col min="3083" max="3083" width="3.453125" style="81" customWidth="1"/>
    <col min="3084" max="3085" width="10.81640625" style="81"/>
    <col min="3086" max="3086" width="3" style="81" customWidth="1"/>
    <col min="3087" max="3088" width="10.81640625" style="81"/>
    <col min="3089" max="3089" width="2.81640625" style="81" customWidth="1"/>
    <col min="3090" max="3091" width="10.81640625" style="81"/>
    <col min="3092" max="3092" width="2.81640625" style="81" customWidth="1"/>
    <col min="3093" max="3094" width="10.81640625" style="81"/>
    <col min="3095" max="3095" width="1.81640625" style="81" customWidth="1"/>
    <col min="3096" max="3328" width="10.81640625" style="81"/>
    <col min="3329" max="3329" width="22" style="81" customWidth="1"/>
    <col min="3330" max="3330" width="2.81640625" style="81" customWidth="1"/>
    <col min="3331" max="3336" width="0" style="81" hidden="1" customWidth="1"/>
    <col min="3337" max="3338" width="10.81640625" style="81"/>
    <col min="3339" max="3339" width="3.453125" style="81" customWidth="1"/>
    <col min="3340" max="3341" width="10.81640625" style="81"/>
    <col min="3342" max="3342" width="3" style="81" customWidth="1"/>
    <col min="3343" max="3344" width="10.81640625" style="81"/>
    <col min="3345" max="3345" width="2.81640625" style="81" customWidth="1"/>
    <col min="3346" max="3347" width="10.81640625" style="81"/>
    <col min="3348" max="3348" width="2.81640625" style="81" customWidth="1"/>
    <col min="3349" max="3350" width="10.81640625" style="81"/>
    <col min="3351" max="3351" width="1.81640625" style="81" customWidth="1"/>
    <col min="3352" max="3584" width="10.81640625" style="81"/>
    <col min="3585" max="3585" width="22" style="81" customWidth="1"/>
    <col min="3586" max="3586" width="2.81640625" style="81" customWidth="1"/>
    <col min="3587" max="3592" width="0" style="81" hidden="1" customWidth="1"/>
    <col min="3593" max="3594" width="10.81640625" style="81"/>
    <col min="3595" max="3595" width="3.453125" style="81" customWidth="1"/>
    <col min="3596" max="3597" width="10.81640625" style="81"/>
    <col min="3598" max="3598" width="3" style="81" customWidth="1"/>
    <col min="3599" max="3600" width="10.81640625" style="81"/>
    <col min="3601" max="3601" width="2.81640625" style="81" customWidth="1"/>
    <col min="3602" max="3603" width="10.81640625" style="81"/>
    <col min="3604" max="3604" width="2.81640625" style="81" customWidth="1"/>
    <col min="3605" max="3606" width="10.81640625" style="81"/>
    <col min="3607" max="3607" width="1.81640625" style="81" customWidth="1"/>
    <col min="3608" max="3840" width="10.81640625" style="81"/>
    <col min="3841" max="3841" width="22" style="81" customWidth="1"/>
    <col min="3842" max="3842" width="2.81640625" style="81" customWidth="1"/>
    <col min="3843" max="3848" width="0" style="81" hidden="1" customWidth="1"/>
    <col min="3849" max="3850" width="10.81640625" style="81"/>
    <col min="3851" max="3851" width="3.453125" style="81" customWidth="1"/>
    <col min="3852" max="3853" width="10.81640625" style="81"/>
    <col min="3854" max="3854" width="3" style="81" customWidth="1"/>
    <col min="3855" max="3856" width="10.81640625" style="81"/>
    <col min="3857" max="3857" width="2.81640625" style="81" customWidth="1"/>
    <col min="3858" max="3859" width="10.81640625" style="81"/>
    <col min="3860" max="3860" width="2.81640625" style="81" customWidth="1"/>
    <col min="3861" max="3862" width="10.81640625" style="81"/>
    <col min="3863" max="3863" width="1.81640625" style="81" customWidth="1"/>
    <col min="3864" max="4096" width="10.81640625" style="81"/>
    <col min="4097" max="4097" width="22" style="81" customWidth="1"/>
    <col min="4098" max="4098" width="2.81640625" style="81" customWidth="1"/>
    <col min="4099" max="4104" width="0" style="81" hidden="1" customWidth="1"/>
    <col min="4105" max="4106" width="10.81640625" style="81"/>
    <col min="4107" max="4107" width="3.453125" style="81" customWidth="1"/>
    <col min="4108" max="4109" width="10.81640625" style="81"/>
    <col min="4110" max="4110" width="3" style="81" customWidth="1"/>
    <col min="4111" max="4112" width="10.81640625" style="81"/>
    <col min="4113" max="4113" width="2.81640625" style="81" customWidth="1"/>
    <col min="4114" max="4115" width="10.81640625" style="81"/>
    <col min="4116" max="4116" width="2.81640625" style="81" customWidth="1"/>
    <col min="4117" max="4118" width="10.81640625" style="81"/>
    <col min="4119" max="4119" width="1.81640625" style="81" customWidth="1"/>
    <col min="4120" max="4352" width="10.81640625" style="81"/>
    <col min="4353" max="4353" width="22" style="81" customWidth="1"/>
    <col min="4354" max="4354" width="2.81640625" style="81" customWidth="1"/>
    <col min="4355" max="4360" width="0" style="81" hidden="1" customWidth="1"/>
    <col min="4361" max="4362" width="10.81640625" style="81"/>
    <col min="4363" max="4363" width="3.453125" style="81" customWidth="1"/>
    <col min="4364" max="4365" width="10.81640625" style="81"/>
    <col min="4366" max="4366" width="3" style="81" customWidth="1"/>
    <col min="4367" max="4368" width="10.81640625" style="81"/>
    <col min="4369" max="4369" width="2.81640625" style="81" customWidth="1"/>
    <col min="4370" max="4371" width="10.81640625" style="81"/>
    <col min="4372" max="4372" width="2.81640625" style="81" customWidth="1"/>
    <col min="4373" max="4374" width="10.81640625" style="81"/>
    <col min="4375" max="4375" width="1.81640625" style="81" customWidth="1"/>
    <col min="4376" max="4608" width="10.81640625" style="81"/>
    <col min="4609" max="4609" width="22" style="81" customWidth="1"/>
    <col min="4610" max="4610" width="2.81640625" style="81" customWidth="1"/>
    <col min="4611" max="4616" width="0" style="81" hidden="1" customWidth="1"/>
    <col min="4617" max="4618" width="10.81640625" style="81"/>
    <col min="4619" max="4619" width="3.453125" style="81" customWidth="1"/>
    <col min="4620" max="4621" width="10.81640625" style="81"/>
    <col min="4622" max="4622" width="3" style="81" customWidth="1"/>
    <col min="4623" max="4624" width="10.81640625" style="81"/>
    <col min="4625" max="4625" width="2.81640625" style="81" customWidth="1"/>
    <col min="4626" max="4627" width="10.81640625" style="81"/>
    <col min="4628" max="4628" width="2.81640625" style="81" customWidth="1"/>
    <col min="4629" max="4630" width="10.81640625" style="81"/>
    <col min="4631" max="4631" width="1.81640625" style="81" customWidth="1"/>
    <col min="4632" max="4864" width="10.81640625" style="81"/>
    <col min="4865" max="4865" width="22" style="81" customWidth="1"/>
    <col min="4866" max="4866" width="2.81640625" style="81" customWidth="1"/>
    <col min="4867" max="4872" width="0" style="81" hidden="1" customWidth="1"/>
    <col min="4873" max="4874" width="10.81640625" style="81"/>
    <col min="4875" max="4875" width="3.453125" style="81" customWidth="1"/>
    <col min="4876" max="4877" width="10.81640625" style="81"/>
    <col min="4878" max="4878" width="3" style="81" customWidth="1"/>
    <col min="4879" max="4880" width="10.81640625" style="81"/>
    <col min="4881" max="4881" width="2.81640625" style="81" customWidth="1"/>
    <col min="4882" max="4883" width="10.81640625" style="81"/>
    <col min="4884" max="4884" width="2.81640625" style="81" customWidth="1"/>
    <col min="4885" max="4886" width="10.81640625" style="81"/>
    <col min="4887" max="4887" width="1.81640625" style="81" customWidth="1"/>
    <col min="4888" max="5120" width="10.81640625" style="81"/>
    <col min="5121" max="5121" width="22" style="81" customWidth="1"/>
    <col min="5122" max="5122" width="2.81640625" style="81" customWidth="1"/>
    <col min="5123" max="5128" width="0" style="81" hidden="1" customWidth="1"/>
    <col min="5129" max="5130" width="10.81640625" style="81"/>
    <col min="5131" max="5131" width="3.453125" style="81" customWidth="1"/>
    <col min="5132" max="5133" width="10.81640625" style="81"/>
    <col min="5134" max="5134" width="3" style="81" customWidth="1"/>
    <col min="5135" max="5136" width="10.81640625" style="81"/>
    <col min="5137" max="5137" width="2.81640625" style="81" customWidth="1"/>
    <col min="5138" max="5139" width="10.81640625" style="81"/>
    <col min="5140" max="5140" width="2.81640625" style="81" customWidth="1"/>
    <col min="5141" max="5142" width="10.81640625" style="81"/>
    <col min="5143" max="5143" width="1.81640625" style="81" customWidth="1"/>
    <col min="5144" max="5376" width="10.81640625" style="81"/>
    <col min="5377" max="5377" width="22" style="81" customWidth="1"/>
    <col min="5378" max="5378" width="2.81640625" style="81" customWidth="1"/>
    <col min="5379" max="5384" width="0" style="81" hidden="1" customWidth="1"/>
    <col min="5385" max="5386" width="10.81640625" style="81"/>
    <col min="5387" max="5387" width="3.453125" style="81" customWidth="1"/>
    <col min="5388" max="5389" width="10.81640625" style="81"/>
    <col min="5390" max="5390" width="3" style="81" customWidth="1"/>
    <col min="5391" max="5392" width="10.81640625" style="81"/>
    <col min="5393" max="5393" width="2.81640625" style="81" customWidth="1"/>
    <col min="5394" max="5395" width="10.81640625" style="81"/>
    <col min="5396" max="5396" width="2.81640625" style="81" customWidth="1"/>
    <col min="5397" max="5398" width="10.81640625" style="81"/>
    <col min="5399" max="5399" width="1.81640625" style="81" customWidth="1"/>
    <col min="5400" max="5632" width="10.81640625" style="81"/>
    <col min="5633" max="5633" width="22" style="81" customWidth="1"/>
    <col min="5634" max="5634" width="2.81640625" style="81" customWidth="1"/>
    <col min="5635" max="5640" width="0" style="81" hidden="1" customWidth="1"/>
    <col min="5641" max="5642" width="10.81640625" style="81"/>
    <col min="5643" max="5643" width="3.453125" style="81" customWidth="1"/>
    <col min="5644" max="5645" width="10.81640625" style="81"/>
    <col min="5646" max="5646" width="3" style="81" customWidth="1"/>
    <col min="5647" max="5648" width="10.81640625" style="81"/>
    <col min="5649" max="5649" width="2.81640625" style="81" customWidth="1"/>
    <col min="5650" max="5651" width="10.81640625" style="81"/>
    <col min="5652" max="5652" width="2.81640625" style="81" customWidth="1"/>
    <col min="5653" max="5654" width="10.81640625" style="81"/>
    <col min="5655" max="5655" width="1.81640625" style="81" customWidth="1"/>
    <col min="5656" max="5888" width="10.81640625" style="81"/>
    <col min="5889" max="5889" width="22" style="81" customWidth="1"/>
    <col min="5890" max="5890" width="2.81640625" style="81" customWidth="1"/>
    <col min="5891" max="5896" width="0" style="81" hidden="1" customWidth="1"/>
    <col min="5897" max="5898" width="10.81640625" style="81"/>
    <col min="5899" max="5899" width="3.453125" style="81" customWidth="1"/>
    <col min="5900" max="5901" width="10.81640625" style="81"/>
    <col min="5902" max="5902" width="3" style="81" customWidth="1"/>
    <col min="5903" max="5904" width="10.81640625" style="81"/>
    <col min="5905" max="5905" width="2.81640625" style="81" customWidth="1"/>
    <col min="5906" max="5907" width="10.81640625" style="81"/>
    <col min="5908" max="5908" width="2.81640625" style="81" customWidth="1"/>
    <col min="5909" max="5910" width="10.81640625" style="81"/>
    <col min="5911" max="5911" width="1.81640625" style="81" customWidth="1"/>
    <col min="5912" max="6144" width="10.81640625" style="81"/>
    <col min="6145" max="6145" width="22" style="81" customWidth="1"/>
    <col min="6146" max="6146" width="2.81640625" style="81" customWidth="1"/>
    <col min="6147" max="6152" width="0" style="81" hidden="1" customWidth="1"/>
    <col min="6153" max="6154" width="10.81640625" style="81"/>
    <col min="6155" max="6155" width="3.453125" style="81" customWidth="1"/>
    <col min="6156" max="6157" width="10.81640625" style="81"/>
    <col min="6158" max="6158" width="3" style="81" customWidth="1"/>
    <col min="6159" max="6160" width="10.81640625" style="81"/>
    <col min="6161" max="6161" width="2.81640625" style="81" customWidth="1"/>
    <col min="6162" max="6163" width="10.81640625" style="81"/>
    <col min="6164" max="6164" width="2.81640625" style="81" customWidth="1"/>
    <col min="6165" max="6166" width="10.81640625" style="81"/>
    <col min="6167" max="6167" width="1.81640625" style="81" customWidth="1"/>
    <col min="6168" max="6400" width="10.81640625" style="81"/>
    <col min="6401" max="6401" width="22" style="81" customWidth="1"/>
    <col min="6402" max="6402" width="2.81640625" style="81" customWidth="1"/>
    <col min="6403" max="6408" width="0" style="81" hidden="1" customWidth="1"/>
    <col min="6409" max="6410" width="10.81640625" style="81"/>
    <col min="6411" max="6411" width="3.453125" style="81" customWidth="1"/>
    <col min="6412" max="6413" width="10.81640625" style="81"/>
    <col min="6414" max="6414" width="3" style="81" customWidth="1"/>
    <col min="6415" max="6416" width="10.81640625" style="81"/>
    <col min="6417" max="6417" width="2.81640625" style="81" customWidth="1"/>
    <col min="6418" max="6419" width="10.81640625" style="81"/>
    <col min="6420" max="6420" width="2.81640625" style="81" customWidth="1"/>
    <col min="6421" max="6422" width="10.81640625" style="81"/>
    <col min="6423" max="6423" width="1.81640625" style="81" customWidth="1"/>
    <col min="6424" max="6656" width="10.81640625" style="81"/>
    <col min="6657" max="6657" width="22" style="81" customWidth="1"/>
    <col min="6658" max="6658" width="2.81640625" style="81" customWidth="1"/>
    <col min="6659" max="6664" width="0" style="81" hidden="1" customWidth="1"/>
    <col min="6665" max="6666" width="10.81640625" style="81"/>
    <col min="6667" max="6667" width="3.453125" style="81" customWidth="1"/>
    <col min="6668" max="6669" width="10.81640625" style="81"/>
    <col min="6670" max="6670" width="3" style="81" customWidth="1"/>
    <col min="6671" max="6672" width="10.81640625" style="81"/>
    <col min="6673" max="6673" width="2.81640625" style="81" customWidth="1"/>
    <col min="6674" max="6675" width="10.81640625" style="81"/>
    <col min="6676" max="6676" width="2.81640625" style="81" customWidth="1"/>
    <col min="6677" max="6678" width="10.81640625" style="81"/>
    <col min="6679" max="6679" width="1.81640625" style="81" customWidth="1"/>
    <col min="6680" max="6912" width="10.81640625" style="81"/>
    <col min="6913" max="6913" width="22" style="81" customWidth="1"/>
    <col min="6914" max="6914" width="2.81640625" style="81" customWidth="1"/>
    <col min="6915" max="6920" width="0" style="81" hidden="1" customWidth="1"/>
    <col min="6921" max="6922" width="10.81640625" style="81"/>
    <col min="6923" max="6923" width="3.453125" style="81" customWidth="1"/>
    <col min="6924" max="6925" width="10.81640625" style="81"/>
    <col min="6926" max="6926" width="3" style="81" customWidth="1"/>
    <col min="6927" max="6928" width="10.81640625" style="81"/>
    <col min="6929" max="6929" width="2.81640625" style="81" customWidth="1"/>
    <col min="6930" max="6931" width="10.81640625" style="81"/>
    <col min="6932" max="6932" width="2.81640625" style="81" customWidth="1"/>
    <col min="6933" max="6934" width="10.81640625" style="81"/>
    <col min="6935" max="6935" width="1.81640625" style="81" customWidth="1"/>
    <col min="6936" max="7168" width="10.81640625" style="81"/>
    <col min="7169" max="7169" width="22" style="81" customWidth="1"/>
    <col min="7170" max="7170" width="2.81640625" style="81" customWidth="1"/>
    <col min="7171" max="7176" width="0" style="81" hidden="1" customWidth="1"/>
    <col min="7177" max="7178" width="10.81640625" style="81"/>
    <col min="7179" max="7179" width="3.453125" style="81" customWidth="1"/>
    <col min="7180" max="7181" width="10.81640625" style="81"/>
    <col min="7182" max="7182" width="3" style="81" customWidth="1"/>
    <col min="7183" max="7184" width="10.81640625" style="81"/>
    <col min="7185" max="7185" width="2.81640625" style="81" customWidth="1"/>
    <col min="7186" max="7187" width="10.81640625" style="81"/>
    <col min="7188" max="7188" width="2.81640625" style="81" customWidth="1"/>
    <col min="7189" max="7190" width="10.81640625" style="81"/>
    <col min="7191" max="7191" width="1.81640625" style="81" customWidth="1"/>
    <col min="7192" max="7424" width="10.81640625" style="81"/>
    <col min="7425" max="7425" width="22" style="81" customWidth="1"/>
    <col min="7426" max="7426" width="2.81640625" style="81" customWidth="1"/>
    <col min="7427" max="7432" width="0" style="81" hidden="1" customWidth="1"/>
    <col min="7433" max="7434" width="10.81640625" style="81"/>
    <col min="7435" max="7435" width="3.453125" style="81" customWidth="1"/>
    <col min="7436" max="7437" width="10.81640625" style="81"/>
    <col min="7438" max="7438" width="3" style="81" customWidth="1"/>
    <col min="7439" max="7440" width="10.81640625" style="81"/>
    <col min="7441" max="7441" width="2.81640625" style="81" customWidth="1"/>
    <col min="7442" max="7443" width="10.81640625" style="81"/>
    <col min="7444" max="7444" width="2.81640625" style="81" customWidth="1"/>
    <col min="7445" max="7446" width="10.81640625" style="81"/>
    <col min="7447" max="7447" width="1.81640625" style="81" customWidth="1"/>
    <col min="7448" max="7680" width="10.81640625" style="81"/>
    <col min="7681" max="7681" width="22" style="81" customWidth="1"/>
    <col min="7682" max="7682" width="2.81640625" style="81" customWidth="1"/>
    <col min="7683" max="7688" width="0" style="81" hidden="1" customWidth="1"/>
    <col min="7689" max="7690" width="10.81640625" style="81"/>
    <col min="7691" max="7691" width="3.453125" style="81" customWidth="1"/>
    <col min="7692" max="7693" width="10.81640625" style="81"/>
    <col min="7694" max="7694" width="3" style="81" customWidth="1"/>
    <col min="7695" max="7696" width="10.81640625" style="81"/>
    <col min="7697" max="7697" width="2.81640625" style="81" customWidth="1"/>
    <col min="7698" max="7699" width="10.81640625" style="81"/>
    <col min="7700" max="7700" width="2.81640625" style="81" customWidth="1"/>
    <col min="7701" max="7702" width="10.81640625" style="81"/>
    <col min="7703" max="7703" width="1.81640625" style="81" customWidth="1"/>
    <col min="7704" max="7936" width="10.81640625" style="81"/>
    <col min="7937" max="7937" width="22" style="81" customWidth="1"/>
    <col min="7938" max="7938" width="2.81640625" style="81" customWidth="1"/>
    <col min="7939" max="7944" width="0" style="81" hidden="1" customWidth="1"/>
    <col min="7945" max="7946" width="10.81640625" style="81"/>
    <col min="7947" max="7947" width="3.453125" style="81" customWidth="1"/>
    <col min="7948" max="7949" width="10.81640625" style="81"/>
    <col min="7950" max="7950" width="3" style="81" customWidth="1"/>
    <col min="7951" max="7952" width="10.81640625" style="81"/>
    <col min="7953" max="7953" width="2.81640625" style="81" customWidth="1"/>
    <col min="7954" max="7955" width="10.81640625" style="81"/>
    <col min="7956" max="7956" width="2.81640625" style="81" customWidth="1"/>
    <col min="7957" max="7958" width="10.81640625" style="81"/>
    <col min="7959" max="7959" width="1.81640625" style="81" customWidth="1"/>
    <col min="7960" max="8192" width="10.81640625" style="81"/>
    <col min="8193" max="8193" width="22" style="81" customWidth="1"/>
    <col min="8194" max="8194" width="2.81640625" style="81" customWidth="1"/>
    <col min="8195" max="8200" width="0" style="81" hidden="1" customWidth="1"/>
    <col min="8201" max="8202" width="10.81640625" style="81"/>
    <col min="8203" max="8203" width="3.453125" style="81" customWidth="1"/>
    <col min="8204" max="8205" width="10.81640625" style="81"/>
    <col min="8206" max="8206" width="3" style="81" customWidth="1"/>
    <col min="8207" max="8208" width="10.81640625" style="81"/>
    <col min="8209" max="8209" width="2.81640625" style="81" customWidth="1"/>
    <col min="8210" max="8211" width="10.81640625" style="81"/>
    <col min="8212" max="8212" width="2.81640625" style="81" customWidth="1"/>
    <col min="8213" max="8214" width="10.81640625" style="81"/>
    <col min="8215" max="8215" width="1.81640625" style="81" customWidth="1"/>
    <col min="8216" max="8448" width="10.81640625" style="81"/>
    <col min="8449" max="8449" width="22" style="81" customWidth="1"/>
    <col min="8450" max="8450" width="2.81640625" style="81" customWidth="1"/>
    <col min="8451" max="8456" width="0" style="81" hidden="1" customWidth="1"/>
    <col min="8457" max="8458" width="10.81640625" style="81"/>
    <col min="8459" max="8459" width="3.453125" style="81" customWidth="1"/>
    <col min="8460" max="8461" width="10.81640625" style="81"/>
    <col min="8462" max="8462" width="3" style="81" customWidth="1"/>
    <col min="8463" max="8464" width="10.81640625" style="81"/>
    <col min="8465" max="8465" width="2.81640625" style="81" customWidth="1"/>
    <col min="8466" max="8467" width="10.81640625" style="81"/>
    <col min="8468" max="8468" width="2.81640625" style="81" customWidth="1"/>
    <col min="8469" max="8470" width="10.81640625" style="81"/>
    <col min="8471" max="8471" width="1.81640625" style="81" customWidth="1"/>
    <col min="8472" max="8704" width="10.81640625" style="81"/>
    <col min="8705" max="8705" width="22" style="81" customWidth="1"/>
    <col min="8706" max="8706" width="2.81640625" style="81" customWidth="1"/>
    <col min="8707" max="8712" width="0" style="81" hidden="1" customWidth="1"/>
    <col min="8713" max="8714" width="10.81640625" style="81"/>
    <col min="8715" max="8715" width="3.453125" style="81" customWidth="1"/>
    <col min="8716" max="8717" width="10.81640625" style="81"/>
    <col min="8718" max="8718" width="3" style="81" customWidth="1"/>
    <col min="8719" max="8720" width="10.81640625" style="81"/>
    <col min="8721" max="8721" width="2.81640625" style="81" customWidth="1"/>
    <col min="8722" max="8723" width="10.81640625" style="81"/>
    <col min="8724" max="8724" width="2.81640625" style="81" customWidth="1"/>
    <col min="8725" max="8726" width="10.81640625" style="81"/>
    <col min="8727" max="8727" width="1.81640625" style="81" customWidth="1"/>
    <col min="8728" max="8960" width="10.81640625" style="81"/>
    <col min="8961" max="8961" width="22" style="81" customWidth="1"/>
    <col min="8962" max="8962" width="2.81640625" style="81" customWidth="1"/>
    <col min="8963" max="8968" width="0" style="81" hidden="1" customWidth="1"/>
    <col min="8969" max="8970" width="10.81640625" style="81"/>
    <col min="8971" max="8971" width="3.453125" style="81" customWidth="1"/>
    <col min="8972" max="8973" width="10.81640625" style="81"/>
    <col min="8974" max="8974" width="3" style="81" customWidth="1"/>
    <col min="8975" max="8976" width="10.81640625" style="81"/>
    <col min="8977" max="8977" width="2.81640625" style="81" customWidth="1"/>
    <col min="8978" max="8979" width="10.81640625" style="81"/>
    <col min="8980" max="8980" width="2.81640625" style="81" customWidth="1"/>
    <col min="8981" max="8982" width="10.81640625" style="81"/>
    <col min="8983" max="8983" width="1.81640625" style="81" customWidth="1"/>
    <col min="8984" max="9216" width="10.81640625" style="81"/>
    <col min="9217" max="9217" width="22" style="81" customWidth="1"/>
    <col min="9218" max="9218" width="2.81640625" style="81" customWidth="1"/>
    <col min="9219" max="9224" width="0" style="81" hidden="1" customWidth="1"/>
    <col min="9225" max="9226" width="10.81640625" style="81"/>
    <col min="9227" max="9227" width="3.453125" style="81" customWidth="1"/>
    <col min="9228" max="9229" width="10.81640625" style="81"/>
    <col min="9230" max="9230" width="3" style="81" customWidth="1"/>
    <col min="9231" max="9232" width="10.81640625" style="81"/>
    <col min="9233" max="9233" width="2.81640625" style="81" customWidth="1"/>
    <col min="9234" max="9235" width="10.81640625" style="81"/>
    <col min="9236" max="9236" width="2.81640625" style="81" customWidth="1"/>
    <col min="9237" max="9238" width="10.81640625" style="81"/>
    <col min="9239" max="9239" width="1.81640625" style="81" customWidth="1"/>
    <col min="9240" max="9472" width="10.81640625" style="81"/>
    <col min="9473" max="9473" width="22" style="81" customWidth="1"/>
    <col min="9474" max="9474" width="2.81640625" style="81" customWidth="1"/>
    <col min="9475" max="9480" width="0" style="81" hidden="1" customWidth="1"/>
    <col min="9481" max="9482" width="10.81640625" style="81"/>
    <col min="9483" max="9483" width="3.453125" style="81" customWidth="1"/>
    <col min="9484" max="9485" width="10.81640625" style="81"/>
    <col min="9486" max="9486" width="3" style="81" customWidth="1"/>
    <col min="9487" max="9488" width="10.81640625" style="81"/>
    <col min="9489" max="9489" width="2.81640625" style="81" customWidth="1"/>
    <col min="9490" max="9491" width="10.81640625" style="81"/>
    <col min="9492" max="9492" width="2.81640625" style="81" customWidth="1"/>
    <col min="9493" max="9494" width="10.81640625" style="81"/>
    <col min="9495" max="9495" width="1.81640625" style="81" customWidth="1"/>
    <col min="9496" max="9728" width="10.81640625" style="81"/>
    <col min="9729" max="9729" width="22" style="81" customWidth="1"/>
    <col min="9730" max="9730" width="2.81640625" style="81" customWidth="1"/>
    <col min="9731" max="9736" width="0" style="81" hidden="1" customWidth="1"/>
    <col min="9737" max="9738" width="10.81640625" style="81"/>
    <col min="9739" max="9739" width="3.453125" style="81" customWidth="1"/>
    <col min="9740" max="9741" width="10.81640625" style="81"/>
    <col min="9742" max="9742" width="3" style="81" customWidth="1"/>
    <col min="9743" max="9744" width="10.81640625" style="81"/>
    <col min="9745" max="9745" width="2.81640625" style="81" customWidth="1"/>
    <col min="9746" max="9747" width="10.81640625" style="81"/>
    <col min="9748" max="9748" width="2.81640625" style="81" customWidth="1"/>
    <col min="9749" max="9750" width="10.81640625" style="81"/>
    <col min="9751" max="9751" width="1.81640625" style="81" customWidth="1"/>
    <col min="9752" max="9984" width="10.81640625" style="81"/>
    <col min="9985" max="9985" width="22" style="81" customWidth="1"/>
    <col min="9986" max="9986" width="2.81640625" style="81" customWidth="1"/>
    <col min="9987" max="9992" width="0" style="81" hidden="1" customWidth="1"/>
    <col min="9993" max="9994" width="10.81640625" style="81"/>
    <col min="9995" max="9995" width="3.453125" style="81" customWidth="1"/>
    <col min="9996" max="9997" width="10.81640625" style="81"/>
    <col min="9998" max="9998" width="3" style="81" customWidth="1"/>
    <col min="9999" max="10000" width="10.81640625" style="81"/>
    <col min="10001" max="10001" width="2.81640625" style="81" customWidth="1"/>
    <col min="10002" max="10003" width="10.81640625" style="81"/>
    <col min="10004" max="10004" width="2.81640625" style="81" customWidth="1"/>
    <col min="10005" max="10006" width="10.81640625" style="81"/>
    <col min="10007" max="10007" width="1.81640625" style="81" customWidth="1"/>
    <col min="10008" max="10240" width="10.81640625" style="81"/>
    <col min="10241" max="10241" width="22" style="81" customWidth="1"/>
    <col min="10242" max="10242" width="2.81640625" style="81" customWidth="1"/>
    <col min="10243" max="10248" width="0" style="81" hidden="1" customWidth="1"/>
    <col min="10249" max="10250" width="10.81640625" style="81"/>
    <col min="10251" max="10251" width="3.453125" style="81" customWidth="1"/>
    <col min="10252" max="10253" width="10.81640625" style="81"/>
    <col min="10254" max="10254" width="3" style="81" customWidth="1"/>
    <col min="10255" max="10256" width="10.81640625" style="81"/>
    <col min="10257" max="10257" width="2.81640625" style="81" customWidth="1"/>
    <col min="10258" max="10259" width="10.81640625" style="81"/>
    <col min="10260" max="10260" width="2.81640625" style="81" customWidth="1"/>
    <col min="10261" max="10262" width="10.81640625" style="81"/>
    <col min="10263" max="10263" width="1.81640625" style="81" customWidth="1"/>
    <col min="10264" max="10496" width="10.81640625" style="81"/>
    <col min="10497" max="10497" width="22" style="81" customWidth="1"/>
    <col min="10498" max="10498" width="2.81640625" style="81" customWidth="1"/>
    <col min="10499" max="10504" width="0" style="81" hidden="1" customWidth="1"/>
    <col min="10505" max="10506" width="10.81640625" style="81"/>
    <col min="10507" max="10507" width="3.453125" style="81" customWidth="1"/>
    <col min="10508" max="10509" width="10.81640625" style="81"/>
    <col min="10510" max="10510" width="3" style="81" customWidth="1"/>
    <col min="10511" max="10512" width="10.81640625" style="81"/>
    <col min="10513" max="10513" width="2.81640625" style="81" customWidth="1"/>
    <col min="10514" max="10515" width="10.81640625" style="81"/>
    <col min="10516" max="10516" width="2.81640625" style="81" customWidth="1"/>
    <col min="10517" max="10518" width="10.81640625" style="81"/>
    <col min="10519" max="10519" width="1.81640625" style="81" customWidth="1"/>
    <col min="10520" max="10752" width="10.81640625" style="81"/>
    <col min="10753" max="10753" width="22" style="81" customWidth="1"/>
    <col min="10754" max="10754" width="2.81640625" style="81" customWidth="1"/>
    <col min="10755" max="10760" width="0" style="81" hidden="1" customWidth="1"/>
    <col min="10761" max="10762" width="10.81640625" style="81"/>
    <col min="10763" max="10763" width="3.453125" style="81" customWidth="1"/>
    <col min="10764" max="10765" width="10.81640625" style="81"/>
    <col min="10766" max="10766" width="3" style="81" customWidth="1"/>
    <col min="10767" max="10768" width="10.81640625" style="81"/>
    <col min="10769" max="10769" width="2.81640625" style="81" customWidth="1"/>
    <col min="10770" max="10771" width="10.81640625" style="81"/>
    <col min="10772" max="10772" width="2.81640625" style="81" customWidth="1"/>
    <col min="10773" max="10774" width="10.81640625" style="81"/>
    <col min="10775" max="10775" width="1.81640625" style="81" customWidth="1"/>
    <col min="10776" max="11008" width="10.81640625" style="81"/>
    <col min="11009" max="11009" width="22" style="81" customWidth="1"/>
    <col min="11010" max="11010" width="2.81640625" style="81" customWidth="1"/>
    <col min="11011" max="11016" width="0" style="81" hidden="1" customWidth="1"/>
    <col min="11017" max="11018" width="10.81640625" style="81"/>
    <col min="11019" max="11019" width="3.453125" style="81" customWidth="1"/>
    <col min="11020" max="11021" width="10.81640625" style="81"/>
    <col min="11022" max="11022" width="3" style="81" customWidth="1"/>
    <col min="11023" max="11024" width="10.81640625" style="81"/>
    <col min="11025" max="11025" width="2.81640625" style="81" customWidth="1"/>
    <col min="11026" max="11027" width="10.81640625" style="81"/>
    <col min="11028" max="11028" width="2.81640625" style="81" customWidth="1"/>
    <col min="11029" max="11030" width="10.81640625" style="81"/>
    <col min="11031" max="11031" width="1.81640625" style="81" customWidth="1"/>
    <col min="11032" max="11264" width="10.81640625" style="81"/>
    <col min="11265" max="11265" width="22" style="81" customWidth="1"/>
    <col min="11266" max="11266" width="2.81640625" style="81" customWidth="1"/>
    <col min="11267" max="11272" width="0" style="81" hidden="1" customWidth="1"/>
    <col min="11273" max="11274" width="10.81640625" style="81"/>
    <col min="11275" max="11275" width="3.453125" style="81" customWidth="1"/>
    <col min="11276" max="11277" width="10.81640625" style="81"/>
    <col min="11278" max="11278" width="3" style="81" customWidth="1"/>
    <col min="11279" max="11280" width="10.81640625" style="81"/>
    <col min="11281" max="11281" width="2.81640625" style="81" customWidth="1"/>
    <col min="11282" max="11283" width="10.81640625" style="81"/>
    <col min="11284" max="11284" width="2.81640625" style="81" customWidth="1"/>
    <col min="11285" max="11286" width="10.81640625" style="81"/>
    <col min="11287" max="11287" width="1.81640625" style="81" customWidth="1"/>
    <col min="11288" max="11520" width="10.81640625" style="81"/>
    <col min="11521" max="11521" width="22" style="81" customWidth="1"/>
    <col min="11522" max="11522" width="2.81640625" style="81" customWidth="1"/>
    <col min="11523" max="11528" width="0" style="81" hidden="1" customWidth="1"/>
    <col min="11529" max="11530" width="10.81640625" style="81"/>
    <col min="11531" max="11531" width="3.453125" style="81" customWidth="1"/>
    <col min="11532" max="11533" width="10.81640625" style="81"/>
    <col min="11534" max="11534" width="3" style="81" customWidth="1"/>
    <col min="11535" max="11536" width="10.81640625" style="81"/>
    <col min="11537" max="11537" width="2.81640625" style="81" customWidth="1"/>
    <col min="11538" max="11539" width="10.81640625" style="81"/>
    <col min="11540" max="11540" width="2.81640625" style="81" customWidth="1"/>
    <col min="11541" max="11542" width="10.81640625" style="81"/>
    <col min="11543" max="11543" width="1.81640625" style="81" customWidth="1"/>
    <col min="11544" max="11776" width="10.81640625" style="81"/>
    <col min="11777" max="11777" width="22" style="81" customWidth="1"/>
    <col min="11778" max="11778" width="2.81640625" style="81" customWidth="1"/>
    <col min="11779" max="11784" width="0" style="81" hidden="1" customWidth="1"/>
    <col min="11785" max="11786" width="10.81640625" style="81"/>
    <col min="11787" max="11787" width="3.453125" style="81" customWidth="1"/>
    <col min="11788" max="11789" width="10.81640625" style="81"/>
    <col min="11790" max="11790" width="3" style="81" customWidth="1"/>
    <col min="11791" max="11792" width="10.81640625" style="81"/>
    <col min="11793" max="11793" width="2.81640625" style="81" customWidth="1"/>
    <col min="11794" max="11795" width="10.81640625" style="81"/>
    <col min="11796" max="11796" width="2.81640625" style="81" customWidth="1"/>
    <col min="11797" max="11798" width="10.81640625" style="81"/>
    <col min="11799" max="11799" width="1.81640625" style="81" customWidth="1"/>
    <col min="11800" max="12032" width="10.81640625" style="81"/>
    <col min="12033" max="12033" width="22" style="81" customWidth="1"/>
    <col min="12034" max="12034" width="2.81640625" style="81" customWidth="1"/>
    <col min="12035" max="12040" width="0" style="81" hidden="1" customWidth="1"/>
    <col min="12041" max="12042" width="10.81640625" style="81"/>
    <col min="12043" max="12043" width="3.453125" style="81" customWidth="1"/>
    <col min="12044" max="12045" width="10.81640625" style="81"/>
    <col min="12046" max="12046" width="3" style="81" customWidth="1"/>
    <col min="12047" max="12048" width="10.81640625" style="81"/>
    <col min="12049" max="12049" width="2.81640625" style="81" customWidth="1"/>
    <col min="12050" max="12051" width="10.81640625" style="81"/>
    <col min="12052" max="12052" width="2.81640625" style="81" customWidth="1"/>
    <col min="12053" max="12054" width="10.81640625" style="81"/>
    <col min="12055" max="12055" width="1.81640625" style="81" customWidth="1"/>
    <col min="12056" max="12288" width="10.81640625" style="81"/>
    <col min="12289" max="12289" width="22" style="81" customWidth="1"/>
    <col min="12290" max="12290" width="2.81640625" style="81" customWidth="1"/>
    <col min="12291" max="12296" width="0" style="81" hidden="1" customWidth="1"/>
    <col min="12297" max="12298" width="10.81640625" style="81"/>
    <col min="12299" max="12299" width="3.453125" style="81" customWidth="1"/>
    <col min="12300" max="12301" width="10.81640625" style="81"/>
    <col min="12302" max="12302" width="3" style="81" customWidth="1"/>
    <col min="12303" max="12304" width="10.81640625" style="81"/>
    <col min="12305" max="12305" width="2.81640625" style="81" customWidth="1"/>
    <col min="12306" max="12307" width="10.81640625" style="81"/>
    <col min="12308" max="12308" width="2.81640625" style="81" customWidth="1"/>
    <col min="12309" max="12310" width="10.81640625" style="81"/>
    <col min="12311" max="12311" width="1.81640625" style="81" customWidth="1"/>
    <col min="12312" max="12544" width="10.81640625" style="81"/>
    <col min="12545" max="12545" width="22" style="81" customWidth="1"/>
    <col min="12546" max="12546" width="2.81640625" style="81" customWidth="1"/>
    <col min="12547" max="12552" width="0" style="81" hidden="1" customWidth="1"/>
    <col min="12553" max="12554" width="10.81640625" style="81"/>
    <col min="12555" max="12555" width="3.453125" style="81" customWidth="1"/>
    <col min="12556" max="12557" width="10.81640625" style="81"/>
    <col min="12558" max="12558" width="3" style="81" customWidth="1"/>
    <col min="12559" max="12560" width="10.81640625" style="81"/>
    <col min="12561" max="12561" width="2.81640625" style="81" customWidth="1"/>
    <col min="12562" max="12563" width="10.81640625" style="81"/>
    <col min="12564" max="12564" width="2.81640625" style="81" customWidth="1"/>
    <col min="12565" max="12566" width="10.81640625" style="81"/>
    <col min="12567" max="12567" width="1.81640625" style="81" customWidth="1"/>
    <col min="12568" max="12800" width="10.81640625" style="81"/>
    <col min="12801" max="12801" width="22" style="81" customWidth="1"/>
    <col min="12802" max="12802" width="2.81640625" style="81" customWidth="1"/>
    <col min="12803" max="12808" width="0" style="81" hidden="1" customWidth="1"/>
    <col min="12809" max="12810" width="10.81640625" style="81"/>
    <col min="12811" max="12811" width="3.453125" style="81" customWidth="1"/>
    <col min="12812" max="12813" width="10.81640625" style="81"/>
    <col min="12814" max="12814" width="3" style="81" customWidth="1"/>
    <col min="12815" max="12816" width="10.81640625" style="81"/>
    <col min="12817" max="12817" width="2.81640625" style="81" customWidth="1"/>
    <col min="12818" max="12819" width="10.81640625" style="81"/>
    <col min="12820" max="12820" width="2.81640625" style="81" customWidth="1"/>
    <col min="12821" max="12822" width="10.81640625" style="81"/>
    <col min="12823" max="12823" width="1.81640625" style="81" customWidth="1"/>
    <col min="12824" max="13056" width="10.81640625" style="81"/>
    <col min="13057" max="13057" width="22" style="81" customWidth="1"/>
    <col min="13058" max="13058" width="2.81640625" style="81" customWidth="1"/>
    <col min="13059" max="13064" width="0" style="81" hidden="1" customWidth="1"/>
    <col min="13065" max="13066" width="10.81640625" style="81"/>
    <col min="13067" max="13067" width="3.453125" style="81" customWidth="1"/>
    <col min="13068" max="13069" width="10.81640625" style="81"/>
    <col min="13070" max="13070" width="3" style="81" customWidth="1"/>
    <col min="13071" max="13072" width="10.81640625" style="81"/>
    <col min="13073" max="13073" width="2.81640625" style="81" customWidth="1"/>
    <col min="13074" max="13075" width="10.81640625" style="81"/>
    <col min="13076" max="13076" width="2.81640625" style="81" customWidth="1"/>
    <col min="13077" max="13078" width="10.81640625" style="81"/>
    <col min="13079" max="13079" width="1.81640625" style="81" customWidth="1"/>
    <col min="13080" max="13312" width="10.81640625" style="81"/>
    <col min="13313" max="13313" width="22" style="81" customWidth="1"/>
    <col min="13314" max="13314" width="2.81640625" style="81" customWidth="1"/>
    <col min="13315" max="13320" width="0" style="81" hidden="1" customWidth="1"/>
    <col min="13321" max="13322" width="10.81640625" style="81"/>
    <col min="13323" max="13323" width="3.453125" style="81" customWidth="1"/>
    <col min="13324" max="13325" width="10.81640625" style="81"/>
    <col min="13326" max="13326" width="3" style="81" customWidth="1"/>
    <col min="13327" max="13328" width="10.81640625" style="81"/>
    <col min="13329" max="13329" width="2.81640625" style="81" customWidth="1"/>
    <col min="13330" max="13331" width="10.81640625" style="81"/>
    <col min="13332" max="13332" width="2.81640625" style="81" customWidth="1"/>
    <col min="13333" max="13334" width="10.81640625" style="81"/>
    <col min="13335" max="13335" width="1.81640625" style="81" customWidth="1"/>
    <col min="13336" max="13568" width="10.81640625" style="81"/>
    <col min="13569" max="13569" width="22" style="81" customWidth="1"/>
    <col min="13570" max="13570" width="2.81640625" style="81" customWidth="1"/>
    <col min="13571" max="13576" width="0" style="81" hidden="1" customWidth="1"/>
    <col min="13577" max="13578" width="10.81640625" style="81"/>
    <col min="13579" max="13579" width="3.453125" style="81" customWidth="1"/>
    <col min="13580" max="13581" width="10.81640625" style="81"/>
    <col min="13582" max="13582" width="3" style="81" customWidth="1"/>
    <col min="13583" max="13584" width="10.81640625" style="81"/>
    <col min="13585" max="13585" width="2.81640625" style="81" customWidth="1"/>
    <col min="13586" max="13587" width="10.81640625" style="81"/>
    <col min="13588" max="13588" width="2.81640625" style="81" customWidth="1"/>
    <col min="13589" max="13590" width="10.81640625" style="81"/>
    <col min="13591" max="13591" width="1.81640625" style="81" customWidth="1"/>
    <col min="13592" max="13824" width="10.81640625" style="81"/>
    <col min="13825" max="13825" width="22" style="81" customWidth="1"/>
    <col min="13826" max="13826" width="2.81640625" style="81" customWidth="1"/>
    <col min="13827" max="13832" width="0" style="81" hidden="1" customWidth="1"/>
    <col min="13833" max="13834" width="10.81640625" style="81"/>
    <col min="13835" max="13835" width="3.453125" style="81" customWidth="1"/>
    <col min="13836" max="13837" width="10.81640625" style="81"/>
    <col min="13838" max="13838" width="3" style="81" customWidth="1"/>
    <col min="13839" max="13840" width="10.81640625" style="81"/>
    <col min="13841" max="13841" width="2.81640625" style="81" customWidth="1"/>
    <col min="13842" max="13843" width="10.81640625" style="81"/>
    <col min="13844" max="13844" width="2.81640625" style="81" customWidth="1"/>
    <col min="13845" max="13846" width="10.81640625" style="81"/>
    <col min="13847" max="13847" width="1.81640625" style="81" customWidth="1"/>
    <col min="13848" max="14080" width="10.81640625" style="81"/>
    <col min="14081" max="14081" width="22" style="81" customWidth="1"/>
    <col min="14082" max="14082" width="2.81640625" style="81" customWidth="1"/>
    <col min="14083" max="14088" width="0" style="81" hidden="1" customWidth="1"/>
    <col min="14089" max="14090" width="10.81640625" style="81"/>
    <col min="14091" max="14091" width="3.453125" style="81" customWidth="1"/>
    <col min="14092" max="14093" width="10.81640625" style="81"/>
    <col min="14094" max="14094" width="3" style="81" customWidth="1"/>
    <col min="14095" max="14096" width="10.81640625" style="81"/>
    <col min="14097" max="14097" width="2.81640625" style="81" customWidth="1"/>
    <col min="14098" max="14099" width="10.81640625" style="81"/>
    <col min="14100" max="14100" width="2.81640625" style="81" customWidth="1"/>
    <col min="14101" max="14102" width="10.81640625" style="81"/>
    <col min="14103" max="14103" width="1.81640625" style="81" customWidth="1"/>
    <col min="14104" max="14336" width="10.81640625" style="81"/>
    <col min="14337" max="14337" width="22" style="81" customWidth="1"/>
    <col min="14338" max="14338" width="2.81640625" style="81" customWidth="1"/>
    <col min="14339" max="14344" width="0" style="81" hidden="1" customWidth="1"/>
    <col min="14345" max="14346" width="10.81640625" style="81"/>
    <col min="14347" max="14347" width="3.453125" style="81" customWidth="1"/>
    <col min="14348" max="14349" width="10.81640625" style="81"/>
    <col min="14350" max="14350" width="3" style="81" customWidth="1"/>
    <col min="14351" max="14352" width="10.81640625" style="81"/>
    <col min="14353" max="14353" width="2.81640625" style="81" customWidth="1"/>
    <col min="14354" max="14355" width="10.81640625" style="81"/>
    <col min="14356" max="14356" width="2.81640625" style="81" customWidth="1"/>
    <col min="14357" max="14358" width="10.81640625" style="81"/>
    <col min="14359" max="14359" width="1.81640625" style="81" customWidth="1"/>
    <col min="14360" max="14592" width="10.81640625" style="81"/>
    <col min="14593" max="14593" width="22" style="81" customWidth="1"/>
    <col min="14594" max="14594" width="2.81640625" style="81" customWidth="1"/>
    <col min="14595" max="14600" width="0" style="81" hidden="1" customWidth="1"/>
    <col min="14601" max="14602" width="10.81640625" style="81"/>
    <col min="14603" max="14603" width="3.453125" style="81" customWidth="1"/>
    <col min="14604" max="14605" width="10.81640625" style="81"/>
    <col min="14606" max="14606" width="3" style="81" customWidth="1"/>
    <col min="14607" max="14608" width="10.81640625" style="81"/>
    <col min="14609" max="14609" width="2.81640625" style="81" customWidth="1"/>
    <col min="14610" max="14611" width="10.81640625" style="81"/>
    <col min="14612" max="14612" width="2.81640625" style="81" customWidth="1"/>
    <col min="14613" max="14614" width="10.81640625" style="81"/>
    <col min="14615" max="14615" width="1.81640625" style="81" customWidth="1"/>
    <col min="14616" max="14848" width="10.81640625" style="81"/>
    <col min="14849" max="14849" width="22" style="81" customWidth="1"/>
    <col min="14850" max="14850" width="2.81640625" style="81" customWidth="1"/>
    <col min="14851" max="14856" width="0" style="81" hidden="1" customWidth="1"/>
    <col min="14857" max="14858" width="10.81640625" style="81"/>
    <col min="14859" max="14859" width="3.453125" style="81" customWidth="1"/>
    <col min="14860" max="14861" width="10.81640625" style="81"/>
    <col min="14862" max="14862" width="3" style="81" customWidth="1"/>
    <col min="14863" max="14864" width="10.81640625" style="81"/>
    <col min="14865" max="14865" width="2.81640625" style="81" customWidth="1"/>
    <col min="14866" max="14867" width="10.81640625" style="81"/>
    <col min="14868" max="14868" width="2.81640625" style="81" customWidth="1"/>
    <col min="14869" max="14870" width="10.81640625" style="81"/>
    <col min="14871" max="14871" width="1.81640625" style="81" customWidth="1"/>
    <col min="14872" max="15104" width="10.81640625" style="81"/>
    <col min="15105" max="15105" width="22" style="81" customWidth="1"/>
    <col min="15106" max="15106" width="2.81640625" style="81" customWidth="1"/>
    <col min="15107" max="15112" width="0" style="81" hidden="1" customWidth="1"/>
    <col min="15113" max="15114" width="10.81640625" style="81"/>
    <col min="15115" max="15115" width="3.453125" style="81" customWidth="1"/>
    <col min="15116" max="15117" width="10.81640625" style="81"/>
    <col min="15118" max="15118" width="3" style="81" customWidth="1"/>
    <col min="15119" max="15120" width="10.81640625" style="81"/>
    <col min="15121" max="15121" width="2.81640625" style="81" customWidth="1"/>
    <col min="15122" max="15123" width="10.81640625" style="81"/>
    <col min="15124" max="15124" width="2.81640625" style="81" customWidth="1"/>
    <col min="15125" max="15126" width="10.81640625" style="81"/>
    <col min="15127" max="15127" width="1.81640625" style="81" customWidth="1"/>
    <col min="15128" max="15360" width="10.81640625" style="81"/>
    <col min="15361" max="15361" width="22" style="81" customWidth="1"/>
    <col min="15362" max="15362" width="2.81640625" style="81" customWidth="1"/>
    <col min="15363" max="15368" width="0" style="81" hidden="1" customWidth="1"/>
    <col min="15369" max="15370" width="10.81640625" style="81"/>
    <col min="15371" max="15371" width="3.453125" style="81" customWidth="1"/>
    <col min="15372" max="15373" width="10.81640625" style="81"/>
    <col min="15374" max="15374" width="3" style="81" customWidth="1"/>
    <col min="15375" max="15376" width="10.81640625" style="81"/>
    <col min="15377" max="15377" width="2.81640625" style="81" customWidth="1"/>
    <col min="15378" max="15379" width="10.81640625" style="81"/>
    <col min="15380" max="15380" width="2.81640625" style="81" customWidth="1"/>
    <col min="15381" max="15382" width="10.81640625" style="81"/>
    <col min="15383" max="15383" width="1.81640625" style="81" customWidth="1"/>
    <col min="15384" max="15616" width="10.81640625" style="81"/>
    <col min="15617" max="15617" width="22" style="81" customWidth="1"/>
    <col min="15618" max="15618" width="2.81640625" style="81" customWidth="1"/>
    <col min="15619" max="15624" width="0" style="81" hidden="1" customWidth="1"/>
    <col min="15625" max="15626" width="10.81640625" style="81"/>
    <col min="15627" max="15627" width="3.453125" style="81" customWidth="1"/>
    <col min="15628" max="15629" width="10.81640625" style="81"/>
    <col min="15630" max="15630" width="3" style="81" customWidth="1"/>
    <col min="15631" max="15632" width="10.81640625" style="81"/>
    <col min="15633" max="15633" width="2.81640625" style="81" customWidth="1"/>
    <col min="15634" max="15635" width="10.81640625" style="81"/>
    <col min="15636" max="15636" width="2.81640625" style="81" customWidth="1"/>
    <col min="15637" max="15638" width="10.81640625" style="81"/>
    <col min="15639" max="15639" width="1.81640625" style="81" customWidth="1"/>
    <col min="15640" max="15872" width="10.81640625" style="81"/>
    <col min="15873" max="15873" width="22" style="81" customWidth="1"/>
    <col min="15874" max="15874" width="2.81640625" style="81" customWidth="1"/>
    <col min="15875" max="15880" width="0" style="81" hidden="1" customWidth="1"/>
    <col min="15881" max="15882" width="10.81640625" style="81"/>
    <col min="15883" max="15883" width="3.453125" style="81" customWidth="1"/>
    <col min="15884" max="15885" width="10.81640625" style="81"/>
    <col min="15886" max="15886" width="3" style="81" customWidth="1"/>
    <col min="15887" max="15888" width="10.81640625" style="81"/>
    <col min="15889" max="15889" width="2.81640625" style="81" customWidth="1"/>
    <col min="15890" max="15891" width="10.81640625" style="81"/>
    <col min="15892" max="15892" width="2.81640625" style="81" customWidth="1"/>
    <col min="15893" max="15894" width="10.81640625" style="81"/>
    <col min="15895" max="15895" width="1.81640625" style="81" customWidth="1"/>
    <col min="15896" max="16128" width="10.81640625" style="81"/>
    <col min="16129" max="16129" width="22" style="81" customWidth="1"/>
    <col min="16130" max="16130" width="2.81640625" style="81" customWidth="1"/>
    <col min="16131" max="16136" width="0" style="81" hidden="1" customWidth="1"/>
    <col min="16137" max="16138" width="10.81640625" style="81"/>
    <col min="16139" max="16139" width="3.453125" style="81" customWidth="1"/>
    <col min="16140" max="16141" width="10.81640625" style="81"/>
    <col min="16142" max="16142" width="3" style="81" customWidth="1"/>
    <col min="16143" max="16144" width="10.81640625" style="81"/>
    <col min="16145" max="16145" width="2.81640625" style="81" customWidth="1"/>
    <col min="16146" max="16147" width="10.81640625" style="81"/>
    <col min="16148" max="16148" width="2.81640625" style="81" customWidth="1"/>
    <col min="16149" max="16150" width="10.81640625" style="81"/>
    <col min="16151" max="16151" width="1.81640625" style="81" customWidth="1"/>
    <col min="16152" max="16384" width="10.81640625" style="81"/>
  </cols>
  <sheetData>
    <row r="1" spans="1:23">
      <c r="A1" s="81" t="s">
        <v>128</v>
      </c>
    </row>
    <row r="2" spans="1:23">
      <c r="A2" s="81" t="s">
        <v>570</v>
      </c>
    </row>
    <row r="3" spans="1:23">
      <c r="A3" s="81" t="s">
        <v>571</v>
      </c>
    </row>
    <row r="4" spans="1:23">
      <c r="A4" s="90"/>
    </row>
    <row r="5" spans="1:23">
      <c r="A5" s="14" t="s">
        <v>1561</v>
      </c>
    </row>
    <row r="7" spans="1:23" ht="13" thickBot="1">
      <c r="E7" s="82"/>
      <c r="H7" s="82"/>
      <c r="K7" s="82"/>
      <c r="N7" s="82"/>
      <c r="Q7" s="82"/>
      <c r="T7" s="82"/>
      <c r="W7" s="82"/>
    </row>
    <row r="8" spans="1:23">
      <c r="A8" s="83"/>
      <c r="B8" s="83"/>
      <c r="C8" s="836"/>
      <c r="D8" s="84"/>
      <c r="F8" s="836"/>
      <c r="G8" s="84"/>
      <c r="I8" s="836"/>
      <c r="J8" s="84"/>
      <c r="L8" s="836"/>
      <c r="M8" s="84"/>
      <c r="O8" s="836"/>
      <c r="P8" s="84"/>
      <c r="R8" s="836"/>
      <c r="S8" s="84"/>
      <c r="U8" s="836"/>
      <c r="V8" s="84"/>
    </row>
    <row r="9" spans="1:23">
      <c r="A9" s="33" t="s">
        <v>572</v>
      </c>
      <c r="C9" s="1102">
        <v>2013</v>
      </c>
      <c r="D9" s="1102"/>
      <c r="F9" s="1102">
        <v>2014</v>
      </c>
      <c r="G9" s="1102"/>
      <c r="I9" s="857">
        <v>2016</v>
      </c>
      <c r="J9" s="857"/>
      <c r="L9" s="857">
        <v>2017</v>
      </c>
      <c r="M9" s="857"/>
      <c r="O9" s="857">
        <v>2018</v>
      </c>
      <c r="P9" s="857"/>
      <c r="R9" s="1102">
        <v>2019</v>
      </c>
      <c r="S9" s="1102"/>
      <c r="U9" s="1102">
        <v>2020</v>
      </c>
      <c r="V9" s="1102"/>
    </row>
    <row r="10" spans="1:23">
      <c r="A10" s="33" t="s">
        <v>573</v>
      </c>
      <c r="C10" s="856" t="s">
        <v>152</v>
      </c>
      <c r="D10" s="85" t="s">
        <v>153</v>
      </c>
      <c r="F10" s="856" t="s">
        <v>152</v>
      </c>
      <c r="G10" s="85" t="s">
        <v>153</v>
      </c>
      <c r="I10" s="856" t="s">
        <v>152</v>
      </c>
      <c r="J10" s="85" t="s">
        <v>153</v>
      </c>
      <c r="L10" s="856" t="s">
        <v>152</v>
      </c>
      <c r="M10" s="85" t="s">
        <v>153</v>
      </c>
      <c r="O10" s="856" t="s">
        <v>152</v>
      </c>
      <c r="P10" s="85" t="s">
        <v>153</v>
      </c>
      <c r="R10" s="856" t="s">
        <v>152</v>
      </c>
      <c r="S10" s="85" t="s">
        <v>153</v>
      </c>
      <c r="U10" s="856" t="s">
        <v>152</v>
      </c>
      <c r="V10" s="85" t="s">
        <v>153</v>
      </c>
    </row>
    <row r="11" spans="1:23" ht="13" thickBot="1">
      <c r="A11" s="86"/>
      <c r="B11" s="86"/>
      <c r="C11" s="841"/>
      <c r="D11" s="82"/>
      <c r="E11" s="82"/>
      <c r="F11" s="841"/>
      <c r="G11" s="82"/>
      <c r="H11" s="82"/>
      <c r="I11" s="841"/>
      <c r="J11" s="82"/>
      <c r="K11" s="82"/>
      <c r="L11" s="841"/>
      <c r="M11" s="82"/>
      <c r="N11" s="82"/>
      <c r="O11" s="841"/>
      <c r="P11" s="82"/>
      <c r="Q11" s="82"/>
      <c r="R11" s="841"/>
      <c r="S11" s="82"/>
      <c r="T11" s="82"/>
      <c r="U11" s="841"/>
      <c r="V11" s="82"/>
      <c r="W11" s="82"/>
    </row>
    <row r="12" spans="1:23">
      <c r="C12" s="87"/>
      <c r="D12" s="88"/>
      <c r="F12" s="87"/>
      <c r="G12" s="88"/>
      <c r="I12" s="87"/>
      <c r="J12" s="88"/>
      <c r="L12" s="87"/>
      <c r="M12" s="88"/>
      <c r="O12" s="87"/>
      <c r="P12" s="88"/>
      <c r="R12" s="87"/>
      <c r="S12" s="88"/>
      <c r="U12" s="87"/>
      <c r="V12" s="88"/>
    </row>
    <row r="13" spans="1:23">
      <c r="A13" s="819" t="s">
        <v>574</v>
      </c>
      <c r="C13" s="87">
        <f>SUM(C15:C21)</f>
        <v>131620.4571</v>
      </c>
      <c r="D13" s="88">
        <f>SUM(D14:D21)</f>
        <v>99.999999999999986</v>
      </c>
      <c r="F13" s="87">
        <f>SUM(F15:F21)</f>
        <v>132270.06519999998</v>
      </c>
      <c r="G13" s="88">
        <f>SUM(G14:G21)</f>
        <v>100</v>
      </c>
      <c r="I13" s="87">
        <f>SUM(I15:I21)</f>
        <v>122239.73097</v>
      </c>
      <c r="J13" s="88">
        <f>SUM(J14:J21)</f>
        <v>100</v>
      </c>
      <c r="L13" s="87">
        <f>SUM(L15:L21)</f>
        <v>126089.47742</v>
      </c>
      <c r="M13" s="88">
        <f>SUM(M14:M21)</f>
        <v>100</v>
      </c>
      <c r="O13" s="87">
        <f>SUM(O15:O21)</f>
        <v>128737.01083000001</v>
      </c>
      <c r="P13" s="88">
        <f>SUM(P14:P21)</f>
        <v>100.00000000000001</v>
      </c>
      <c r="R13" s="87">
        <f>SUM(R15:R21)</f>
        <v>125091.03820000001</v>
      </c>
      <c r="S13" s="88">
        <f>SUM(S14:S21)</f>
        <v>100</v>
      </c>
      <c r="U13" s="87">
        <f>SUM(U15:U21)</f>
        <v>131731.24</v>
      </c>
      <c r="V13" s="88">
        <f>SUM(V14:V21)</f>
        <v>100</v>
      </c>
    </row>
    <row r="14" spans="1:23">
      <c r="A14" s="89"/>
      <c r="C14" s="87"/>
      <c r="D14" s="88" t="str">
        <f t="shared" ref="D14:D21" si="0">IF($A14&lt;&gt;0,C14/C$13*100,"")</f>
        <v/>
      </c>
      <c r="F14" s="87"/>
      <c r="G14" s="88" t="str">
        <f>IF($A14&lt;&gt;0,F14/F$13*100,"")</f>
        <v/>
      </c>
      <c r="I14" s="87"/>
      <c r="J14" s="88" t="str">
        <f>IF($A14&lt;&gt;0,I14/I$13*100,"")</f>
        <v/>
      </c>
      <c r="L14" s="87"/>
      <c r="M14" s="88" t="str">
        <f>IF($A14&lt;&gt;0,L14/L$13*100,"")</f>
        <v/>
      </c>
      <c r="O14" s="87"/>
      <c r="P14" s="88" t="str">
        <f>IF($A14&lt;&gt;0,O14/O$13*100,"")</f>
        <v/>
      </c>
      <c r="R14" s="87"/>
      <c r="S14" s="88" t="str">
        <f>IF($A14&lt;&gt;0,R14/R$13*100,"")</f>
        <v/>
      </c>
      <c r="U14" s="87"/>
      <c r="V14" s="88" t="str">
        <f>IF($A14&lt;&gt;0,U14/U$13*100,"")</f>
        <v/>
      </c>
    </row>
    <row r="15" spans="1:23">
      <c r="A15" s="858" t="s">
        <v>575</v>
      </c>
      <c r="C15" s="87">
        <v>92336.127099999998</v>
      </c>
      <c r="D15" s="88">
        <f>IF($A15&lt;&gt;0,C15/C$13*100,"")</f>
        <v>70.153325048739703</v>
      </c>
      <c r="F15" s="87">
        <v>93036.595199999996</v>
      </c>
      <c r="G15" s="88">
        <f>IF($A15&lt;&gt;0,F15/F$13*100,"")</f>
        <v>70.33836042896273</v>
      </c>
      <c r="I15" s="87">
        <v>84003.720969999995</v>
      </c>
      <c r="J15" s="88">
        <f>IF($A15&lt;&gt;0,I15/I$13*100,"")</f>
        <v>68.720472716531205</v>
      </c>
      <c r="L15" s="87">
        <v>87833.927419999993</v>
      </c>
      <c r="M15" s="88">
        <f>IF($A15&lt;&gt;0,L15/L$13*100,"")</f>
        <v>69.65999797701437</v>
      </c>
      <c r="O15" s="87">
        <v>89999.760830000014</v>
      </c>
      <c r="P15" s="88">
        <f>IF($A15&lt;&gt;0,O15/O$13*100,"")</f>
        <v>69.909779829241671</v>
      </c>
      <c r="R15" s="87">
        <v>86470.298200000005</v>
      </c>
      <c r="S15" s="88">
        <f>IF($A15&lt;&gt;0,R15/R$13*100,"")</f>
        <v>69.125893784451776</v>
      </c>
      <c r="U15" s="87">
        <v>91304.61</v>
      </c>
      <c r="V15" s="88">
        <f>IF($A15&lt;&gt;0,U15/U$13*100,"")</f>
        <v>69.311281059830605</v>
      </c>
    </row>
    <row r="16" spans="1:23">
      <c r="A16" s="819"/>
      <c r="C16" s="87"/>
      <c r="D16" s="88" t="str">
        <f t="shared" si="0"/>
        <v/>
      </c>
      <c r="F16" s="87"/>
      <c r="G16" s="88" t="str">
        <f t="shared" ref="G16:G21" si="1">IF($A16&lt;&gt;0,F16/F$13*100,"")</f>
        <v/>
      </c>
      <c r="I16" s="87"/>
      <c r="J16" s="88" t="str">
        <f t="shared" ref="J16:J21" si="2">IF($A16&lt;&gt;0,I16/I$13*100,"")</f>
        <v/>
      </c>
      <c r="L16" s="87"/>
      <c r="M16" s="88" t="str">
        <f t="shared" ref="M16:M21" si="3">IF($A16&lt;&gt;0,L16/L$13*100,"")</f>
        <v/>
      </c>
      <c r="P16" s="88" t="str">
        <f t="shared" ref="P16:P21" si="4">IF($A16&lt;&gt;0,O16/O$13*100,"")</f>
        <v/>
      </c>
      <c r="S16" s="88" t="str">
        <f t="shared" ref="S16:S21" si="5">IF($A16&lt;&gt;0,R16/R$13*100,"")</f>
        <v/>
      </c>
      <c r="V16" s="88" t="str">
        <f t="shared" ref="V16:V21" si="6">IF($A16&lt;&gt;0,U16/U$13*100,"")</f>
        <v/>
      </c>
    </row>
    <row r="17" spans="1:23">
      <c r="A17" s="858" t="s">
        <v>576</v>
      </c>
      <c r="C17" s="87">
        <v>12359.7</v>
      </c>
      <c r="D17" s="88">
        <f t="shared" si="0"/>
        <v>9.3904095703068347</v>
      </c>
      <c r="F17" s="87">
        <v>12846.34</v>
      </c>
      <c r="G17" s="88">
        <f t="shared" si="1"/>
        <v>9.7122050862949152</v>
      </c>
      <c r="I17" s="87">
        <v>13770.849999999999</v>
      </c>
      <c r="J17" s="88">
        <f t="shared" si="2"/>
        <v>11.265445277672962</v>
      </c>
      <c r="L17" s="87">
        <v>13400.17</v>
      </c>
      <c r="M17" s="88">
        <f t="shared" si="3"/>
        <v>10.627508555186143</v>
      </c>
      <c r="O17" s="87">
        <v>14087.07</v>
      </c>
      <c r="P17" s="88">
        <f t="shared" si="4"/>
        <v>10.942517547344856</v>
      </c>
      <c r="R17" s="87">
        <v>14474.11</v>
      </c>
      <c r="S17" s="88">
        <f t="shared" si="5"/>
        <v>11.570860877226295</v>
      </c>
      <c r="U17" s="87">
        <v>15198.85</v>
      </c>
      <c r="V17" s="88">
        <f t="shared" si="6"/>
        <v>11.537771905889599</v>
      </c>
    </row>
    <row r="18" spans="1:23">
      <c r="A18" s="819"/>
      <c r="C18" s="87"/>
      <c r="D18" s="88" t="str">
        <f t="shared" si="0"/>
        <v/>
      </c>
      <c r="F18" s="87"/>
      <c r="G18" s="88" t="str">
        <f t="shared" si="1"/>
        <v/>
      </c>
      <c r="I18" s="87"/>
      <c r="J18" s="88" t="str">
        <f t="shared" si="2"/>
        <v/>
      </c>
      <c r="L18" s="87"/>
      <c r="M18" s="88" t="str">
        <f t="shared" si="3"/>
        <v/>
      </c>
      <c r="P18" s="88" t="str">
        <f t="shared" si="4"/>
        <v/>
      </c>
      <c r="S18" s="88" t="str">
        <f t="shared" si="5"/>
        <v/>
      </c>
      <c r="V18" s="88" t="str">
        <f t="shared" si="6"/>
        <v/>
      </c>
    </row>
    <row r="19" spans="1:23">
      <c r="A19" s="858" t="s">
        <v>577</v>
      </c>
      <c r="C19" s="87">
        <v>6731.35</v>
      </c>
      <c r="D19" s="88">
        <f t="shared" si="0"/>
        <v>5.1142125990990808</v>
      </c>
      <c r="F19" s="87">
        <v>6675</v>
      </c>
      <c r="G19" s="88">
        <f t="shared" si="1"/>
        <v>5.0464933164635655</v>
      </c>
      <c r="I19" s="87">
        <v>6813.25</v>
      </c>
      <c r="J19" s="88">
        <f t="shared" si="2"/>
        <v>5.5736788243358486</v>
      </c>
      <c r="L19" s="87">
        <v>7071.5</v>
      </c>
      <c r="M19" s="88">
        <f t="shared" si="3"/>
        <v>5.6083189055063345</v>
      </c>
      <c r="O19" s="87">
        <v>8110.5</v>
      </c>
      <c r="P19" s="88">
        <f t="shared" si="4"/>
        <v>6.3000530676528514</v>
      </c>
      <c r="R19" s="87">
        <v>8126.34</v>
      </c>
      <c r="S19" s="88">
        <f t="shared" si="5"/>
        <v>6.4963406787041915</v>
      </c>
      <c r="U19" s="87">
        <v>8941.9500000000007</v>
      </c>
      <c r="V19" s="88">
        <f t="shared" si="6"/>
        <v>6.788025376516611</v>
      </c>
    </row>
    <row r="20" spans="1:23">
      <c r="A20" s="819"/>
      <c r="C20" s="87"/>
      <c r="D20" s="88" t="str">
        <f t="shared" si="0"/>
        <v/>
      </c>
      <c r="F20" s="87"/>
      <c r="G20" s="88" t="str">
        <f t="shared" si="1"/>
        <v/>
      </c>
      <c r="I20" s="87"/>
      <c r="J20" s="88" t="str">
        <f t="shared" si="2"/>
        <v/>
      </c>
      <c r="L20" s="87"/>
      <c r="M20" s="88" t="str">
        <f t="shared" si="3"/>
        <v/>
      </c>
      <c r="P20" s="88" t="str">
        <f t="shared" si="4"/>
        <v/>
      </c>
      <c r="S20" s="88" t="str">
        <f t="shared" si="5"/>
        <v/>
      </c>
      <c r="V20" s="88" t="str">
        <f t="shared" si="6"/>
        <v/>
      </c>
    </row>
    <row r="21" spans="1:23">
      <c r="A21" s="858" t="s">
        <v>578</v>
      </c>
      <c r="C21" s="87">
        <v>20193.28</v>
      </c>
      <c r="D21" s="88">
        <f t="shared" si="0"/>
        <v>15.342052781854379</v>
      </c>
      <c r="F21" s="87">
        <v>19712.13</v>
      </c>
      <c r="G21" s="88">
        <f t="shared" si="1"/>
        <v>14.902941168278794</v>
      </c>
      <c r="I21" s="87">
        <v>17651.910000000003</v>
      </c>
      <c r="J21" s="88">
        <f t="shared" si="2"/>
        <v>14.440403181459981</v>
      </c>
      <c r="L21" s="87">
        <v>17783.88</v>
      </c>
      <c r="M21" s="88">
        <f t="shared" si="3"/>
        <v>14.104174562293148</v>
      </c>
      <c r="O21" s="87">
        <v>16539.68</v>
      </c>
      <c r="P21" s="88">
        <f t="shared" si="4"/>
        <v>12.84764955576062</v>
      </c>
      <c r="R21" s="87">
        <v>16020.29</v>
      </c>
      <c r="S21" s="88">
        <f t="shared" si="5"/>
        <v>12.806904659617736</v>
      </c>
      <c r="U21" s="87">
        <v>16285.83</v>
      </c>
      <c r="V21" s="88">
        <f t="shared" si="6"/>
        <v>12.362921657763186</v>
      </c>
    </row>
    <row r="22" spans="1:23" ht="13" thickBot="1">
      <c r="A22" s="824"/>
      <c r="B22" s="86"/>
      <c r="C22" s="82"/>
      <c r="D22" s="82"/>
      <c r="E22" s="82"/>
      <c r="F22" s="82"/>
      <c r="G22" s="82"/>
      <c r="H22" s="82"/>
      <c r="I22" s="82"/>
      <c r="J22" s="82"/>
      <c r="K22" s="82"/>
      <c r="L22" s="82"/>
      <c r="M22" s="82"/>
      <c r="N22" s="82"/>
      <c r="O22" s="82"/>
      <c r="P22" s="82"/>
      <c r="Q22" s="82"/>
      <c r="R22" s="82"/>
      <c r="S22" s="82"/>
      <c r="T22" s="82"/>
      <c r="U22" s="82"/>
      <c r="V22" s="82"/>
      <c r="W22" s="82"/>
    </row>
    <row r="23" spans="1:23">
      <c r="A23" s="89"/>
    </row>
    <row r="24" spans="1:23">
      <c r="A24" s="819" t="s">
        <v>579</v>
      </c>
    </row>
    <row r="25" spans="1:23">
      <c r="A25" s="819" t="s">
        <v>580</v>
      </c>
    </row>
    <row r="27" spans="1:23">
      <c r="A27" s="81" t="s">
        <v>581</v>
      </c>
    </row>
    <row r="28" spans="1:23">
      <c r="A28" s="81" t="s">
        <v>437</v>
      </c>
    </row>
    <row r="32" spans="1:23">
      <c r="G32" s="87"/>
    </row>
    <row r="33" spans="7:12">
      <c r="I33" s="87"/>
      <c r="J33" s="87"/>
      <c r="K33" s="87"/>
      <c r="L33" s="87"/>
    </row>
    <row r="34" spans="7:12">
      <c r="G34" s="87"/>
    </row>
    <row r="35" spans="7:12">
      <c r="I35" s="87"/>
    </row>
    <row r="36" spans="7:12">
      <c r="G36" s="87"/>
    </row>
    <row r="37" spans="7:12">
      <c r="I37" s="87"/>
    </row>
    <row r="38" spans="7:12">
      <c r="G38" s="87"/>
    </row>
    <row r="39" spans="7:12">
      <c r="I39" s="87"/>
    </row>
  </sheetData>
  <mergeCells count="4">
    <mergeCell ref="U9:V9"/>
    <mergeCell ref="R9:S9"/>
    <mergeCell ref="C9:D9"/>
    <mergeCell ref="F9:G9"/>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000"/>
  </sheetPr>
  <dimension ref="B2:J19"/>
  <sheetViews>
    <sheetView workbookViewId="0">
      <selection activeCell="J5" sqref="J5"/>
    </sheetView>
  </sheetViews>
  <sheetFormatPr baseColWidth="10" defaultRowHeight="14.5"/>
  <sheetData>
    <row r="2" spans="2:10">
      <c r="B2" s="28"/>
      <c r="C2" s="28"/>
      <c r="D2" s="28"/>
      <c r="E2" s="28"/>
      <c r="F2" s="28"/>
    </row>
    <row r="3" spans="2:10">
      <c r="C3" s="33" t="s">
        <v>80</v>
      </c>
      <c r="D3" s="33" t="s">
        <v>84</v>
      </c>
      <c r="E3" s="33" t="s">
        <v>20</v>
      </c>
      <c r="F3" s="33" t="s">
        <v>592</v>
      </c>
      <c r="J3" s="36"/>
    </row>
    <row r="4" spans="2:10">
      <c r="B4">
        <v>2016</v>
      </c>
      <c r="C4" s="28">
        <v>68.72</v>
      </c>
      <c r="D4" s="28">
        <v>11.27</v>
      </c>
      <c r="E4" s="28">
        <v>5.57</v>
      </c>
      <c r="F4" s="28">
        <v>14.44</v>
      </c>
      <c r="G4" s="28"/>
      <c r="H4" s="28"/>
      <c r="J4" s="36"/>
    </row>
    <row r="5" spans="2:10">
      <c r="B5">
        <v>2017</v>
      </c>
      <c r="C5" s="28">
        <v>69.66</v>
      </c>
      <c r="D5" s="28">
        <v>10.63</v>
      </c>
      <c r="E5" s="28">
        <v>5.61</v>
      </c>
      <c r="F5" s="28">
        <v>14.1</v>
      </c>
      <c r="H5" s="28"/>
      <c r="J5" s="36"/>
    </row>
    <row r="6" spans="2:10">
      <c r="B6">
        <v>2018</v>
      </c>
      <c r="C6" s="28">
        <v>69.909779829241671</v>
      </c>
      <c r="D6" s="28">
        <v>10.942517547344856</v>
      </c>
      <c r="E6" s="28">
        <v>6.3000530676528514</v>
      </c>
      <c r="F6" s="28">
        <v>12.84764955576062</v>
      </c>
      <c r="H6" s="28"/>
      <c r="J6" s="36"/>
    </row>
    <row r="7" spans="2:10">
      <c r="B7">
        <v>2019</v>
      </c>
      <c r="C7" s="28">
        <v>69.13</v>
      </c>
      <c r="D7" s="28">
        <v>11.57</v>
      </c>
      <c r="E7" s="28">
        <v>6.5</v>
      </c>
      <c r="F7" s="28">
        <v>12.81</v>
      </c>
    </row>
    <row r="8" spans="2:10">
      <c r="B8">
        <v>2020</v>
      </c>
      <c r="C8" s="28">
        <v>69.31</v>
      </c>
      <c r="D8" s="28">
        <v>11.54</v>
      </c>
      <c r="E8" s="28">
        <v>6.79</v>
      </c>
      <c r="F8" s="28">
        <v>12.36</v>
      </c>
      <c r="H8" s="28"/>
    </row>
    <row r="13" spans="2:10">
      <c r="C13" s="28"/>
    </row>
    <row r="14" spans="2:10">
      <c r="C14" s="28"/>
    </row>
    <row r="15" spans="2:10">
      <c r="C15" s="28"/>
    </row>
    <row r="16" spans="2:10">
      <c r="C16" s="28"/>
    </row>
    <row r="17" spans="3:3">
      <c r="C17" s="28"/>
    </row>
    <row r="18" spans="3:3">
      <c r="C18" s="28"/>
    </row>
    <row r="19" spans="3:3">
      <c r="C19" s="28"/>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39997558519241921"/>
  </sheetPr>
  <dimension ref="A1:B8"/>
  <sheetViews>
    <sheetView workbookViewId="0">
      <selection activeCell="A2" sqref="A2"/>
    </sheetView>
  </sheetViews>
  <sheetFormatPr baseColWidth="10" defaultRowHeight="14.5"/>
  <cols>
    <col min="1" max="1" width="14.81640625" customWidth="1"/>
    <col min="2" max="2" width="110.1796875" customWidth="1"/>
  </cols>
  <sheetData>
    <row r="1" spans="1:2" ht="15.5">
      <c r="A1" s="5" t="s">
        <v>126</v>
      </c>
    </row>
    <row r="2" spans="1:2" ht="15.5">
      <c r="A2" s="7" t="s">
        <v>593</v>
      </c>
    </row>
    <row r="3" spans="1:2">
      <c r="A3" s="8"/>
    </row>
    <row r="4" spans="1:2" ht="15.5">
      <c r="A4" s="9" t="s">
        <v>594</v>
      </c>
      <c r="B4" s="10" t="s">
        <v>2023</v>
      </c>
    </row>
    <row r="5" spans="1:2" ht="15.5">
      <c r="A5" s="9" t="s">
        <v>595</v>
      </c>
      <c r="B5" s="10" t="s">
        <v>1562</v>
      </c>
    </row>
    <row r="6" spans="1:2" ht="15.5">
      <c r="A6" s="9" t="s">
        <v>596</v>
      </c>
      <c r="B6" s="10" t="s">
        <v>1563</v>
      </c>
    </row>
    <row r="7" spans="1:2" ht="15.5">
      <c r="A7" s="9" t="s">
        <v>597</v>
      </c>
      <c r="B7" s="10" t="s">
        <v>1564</v>
      </c>
    </row>
    <row r="8" spans="1:2" ht="15.5">
      <c r="A8" s="9"/>
      <c r="B8" s="9"/>
    </row>
  </sheetData>
  <pageMargins left="0.70866141732283472" right="0.70866141732283472" top="0.74803149606299213" bottom="0.74803149606299213" header="0.31496062992125984" footer="0.31496062992125984"/>
  <pageSetup scale="9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F26"/>
  <sheetViews>
    <sheetView topLeftCell="B1" workbookViewId="0">
      <selection activeCell="B2" sqref="B2"/>
    </sheetView>
  </sheetViews>
  <sheetFormatPr baseColWidth="10" defaultColWidth="8" defaultRowHeight="12.5"/>
  <cols>
    <col min="1" max="1" width="7.453125" style="173" hidden="1" customWidth="1"/>
    <col min="2" max="2" width="57.54296875" style="173" customWidth="1"/>
    <col min="3" max="3" width="2.7265625" style="14" hidden="1" customWidth="1"/>
    <col min="4" max="4" width="14.26953125" style="14" hidden="1" customWidth="1"/>
    <col min="5" max="5" width="8.26953125" style="14" hidden="1" customWidth="1"/>
    <col min="6" max="6" width="8.7265625" style="14" hidden="1" customWidth="1"/>
    <col min="7" max="7" width="2.7265625" style="14" customWidth="1"/>
    <col min="8" max="8" width="14.453125" style="14" customWidth="1"/>
    <col min="9" max="9" width="9" style="14" customWidth="1"/>
    <col min="10" max="10" width="8.7265625" style="14" customWidth="1"/>
    <col min="11" max="11" width="2.7265625" style="14" customWidth="1"/>
    <col min="12" max="12" width="13.453125" style="14" customWidth="1"/>
    <col min="13" max="13" width="8.7265625" style="14" customWidth="1"/>
    <col min="14" max="14" width="10.1796875" style="14" customWidth="1"/>
    <col min="15" max="15" width="2.1796875" style="14" customWidth="1"/>
    <col min="16" max="16" width="13.81640625" style="14" customWidth="1"/>
    <col min="17" max="17" width="8" style="14" customWidth="1"/>
    <col min="18" max="18" width="9.26953125" style="14" customWidth="1"/>
    <col min="19" max="19" width="1.7265625" style="14" customWidth="1"/>
    <col min="20" max="20" width="13.54296875" style="14" customWidth="1"/>
    <col min="21" max="21" width="8" style="14" customWidth="1"/>
    <col min="22" max="22" width="8.1796875" style="14" customWidth="1"/>
    <col min="23" max="23" width="1.81640625" style="14" customWidth="1"/>
    <col min="24" max="24" width="13.54296875" style="14" customWidth="1"/>
    <col min="25" max="25" width="8.54296875" style="14" bestFit="1" customWidth="1"/>
    <col min="26" max="26" width="8.81640625" style="14" customWidth="1"/>
    <col min="27" max="27" width="1.81640625" style="14" customWidth="1"/>
    <col min="28" max="256" width="8" style="14"/>
    <col min="257" max="257" width="7.453125" style="14" customWidth="1"/>
    <col min="258" max="258" width="57.54296875" style="14" customWidth="1"/>
    <col min="259" max="262" width="0" style="14" hidden="1" customWidth="1"/>
    <col min="263" max="263" width="2.7265625" style="14" customWidth="1"/>
    <col min="264" max="264" width="14.453125" style="14" customWidth="1"/>
    <col min="265" max="265" width="9" style="14" customWidth="1"/>
    <col min="266" max="266" width="8.7265625" style="14" customWidth="1"/>
    <col min="267" max="267" width="2.7265625" style="14" customWidth="1"/>
    <col min="268" max="268" width="13.453125" style="14" customWidth="1"/>
    <col min="269" max="269" width="8.7265625" style="14" customWidth="1"/>
    <col min="270" max="270" width="10.1796875" style="14" customWidth="1"/>
    <col min="271" max="271" width="2.1796875" style="14" customWidth="1"/>
    <col min="272" max="272" width="13.81640625" style="14" customWidth="1"/>
    <col min="273" max="273" width="8" style="14" customWidth="1"/>
    <col min="274" max="274" width="9.26953125" style="14" customWidth="1"/>
    <col min="275" max="275" width="1.7265625" style="14" customWidth="1"/>
    <col min="276" max="276" width="13.54296875" style="14" customWidth="1"/>
    <col min="277" max="277" width="8" style="14" customWidth="1"/>
    <col min="278" max="278" width="8.1796875" style="14" customWidth="1"/>
    <col min="279" max="279" width="1.81640625" style="14" customWidth="1"/>
    <col min="280" max="280" width="13.54296875" style="14" customWidth="1"/>
    <col min="281" max="281" width="8.54296875" style="14" bestFit="1" customWidth="1"/>
    <col min="282" max="282" width="8.81640625" style="14" customWidth="1"/>
    <col min="283" max="283" width="1.81640625" style="14" customWidth="1"/>
    <col min="284" max="512" width="8" style="14"/>
    <col min="513" max="513" width="7.453125" style="14" customWidth="1"/>
    <col min="514" max="514" width="57.54296875" style="14" customWidth="1"/>
    <col min="515" max="518" width="0" style="14" hidden="1" customWidth="1"/>
    <col min="519" max="519" width="2.7265625" style="14" customWidth="1"/>
    <col min="520" max="520" width="14.453125" style="14" customWidth="1"/>
    <col min="521" max="521" width="9" style="14" customWidth="1"/>
    <col min="522" max="522" width="8.7265625" style="14" customWidth="1"/>
    <col min="523" max="523" width="2.7265625" style="14" customWidth="1"/>
    <col min="524" max="524" width="13.453125" style="14" customWidth="1"/>
    <col min="525" max="525" width="8.7265625" style="14" customWidth="1"/>
    <col min="526" max="526" width="10.1796875" style="14" customWidth="1"/>
    <col min="527" max="527" width="2.1796875" style="14" customWidth="1"/>
    <col min="528" max="528" width="13.81640625" style="14" customWidth="1"/>
    <col min="529" max="529" width="8" style="14" customWidth="1"/>
    <col min="530" max="530" width="9.26953125" style="14" customWidth="1"/>
    <col min="531" max="531" width="1.7265625" style="14" customWidth="1"/>
    <col min="532" max="532" width="13.54296875" style="14" customWidth="1"/>
    <col min="533" max="533" width="8" style="14" customWidth="1"/>
    <col min="534" max="534" width="8.1796875" style="14" customWidth="1"/>
    <col min="535" max="535" width="1.81640625" style="14" customWidth="1"/>
    <col min="536" max="536" width="13.54296875" style="14" customWidth="1"/>
    <col min="537" max="537" width="8.54296875" style="14" bestFit="1" customWidth="1"/>
    <col min="538" max="538" width="8.81640625" style="14" customWidth="1"/>
    <col min="539" max="539" width="1.81640625" style="14" customWidth="1"/>
    <col min="540" max="768" width="8" style="14"/>
    <col min="769" max="769" width="7.453125" style="14" customWidth="1"/>
    <col min="770" max="770" width="57.54296875" style="14" customWidth="1"/>
    <col min="771" max="774" width="0" style="14" hidden="1" customWidth="1"/>
    <col min="775" max="775" width="2.7265625" style="14" customWidth="1"/>
    <col min="776" max="776" width="14.453125" style="14" customWidth="1"/>
    <col min="777" max="777" width="9" style="14" customWidth="1"/>
    <col min="778" max="778" width="8.7265625" style="14" customWidth="1"/>
    <col min="779" max="779" width="2.7265625" style="14" customWidth="1"/>
    <col min="780" max="780" width="13.453125" style="14" customWidth="1"/>
    <col min="781" max="781" width="8.7265625" style="14" customWidth="1"/>
    <col min="782" max="782" width="10.1796875" style="14" customWidth="1"/>
    <col min="783" max="783" width="2.1796875" style="14" customWidth="1"/>
    <col min="784" max="784" width="13.81640625" style="14" customWidth="1"/>
    <col min="785" max="785" width="8" style="14" customWidth="1"/>
    <col min="786" max="786" width="9.26953125" style="14" customWidth="1"/>
    <col min="787" max="787" width="1.7265625" style="14" customWidth="1"/>
    <col min="788" max="788" width="13.54296875" style="14" customWidth="1"/>
    <col min="789" max="789" width="8" style="14" customWidth="1"/>
    <col min="790" max="790" width="8.1796875" style="14" customWidth="1"/>
    <col min="791" max="791" width="1.81640625" style="14" customWidth="1"/>
    <col min="792" max="792" width="13.54296875" style="14" customWidth="1"/>
    <col min="793" max="793" width="8.54296875" style="14" bestFit="1" customWidth="1"/>
    <col min="794" max="794" width="8.81640625" style="14" customWidth="1"/>
    <col min="795" max="795" width="1.81640625" style="14" customWidth="1"/>
    <col min="796" max="1024" width="8" style="14"/>
    <col min="1025" max="1025" width="7.453125" style="14" customWidth="1"/>
    <col min="1026" max="1026" width="57.54296875" style="14" customWidth="1"/>
    <col min="1027" max="1030" width="0" style="14" hidden="1" customWidth="1"/>
    <col min="1031" max="1031" width="2.7265625" style="14" customWidth="1"/>
    <col min="1032" max="1032" width="14.453125" style="14" customWidth="1"/>
    <col min="1033" max="1033" width="9" style="14" customWidth="1"/>
    <col min="1034" max="1034" width="8.7265625" style="14" customWidth="1"/>
    <col min="1035" max="1035" width="2.7265625" style="14" customWidth="1"/>
    <col min="1036" max="1036" width="13.453125" style="14" customWidth="1"/>
    <col min="1037" max="1037" width="8.7265625" style="14" customWidth="1"/>
    <col min="1038" max="1038" width="10.1796875" style="14" customWidth="1"/>
    <col min="1039" max="1039" width="2.1796875" style="14" customWidth="1"/>
    <col min="1040" max="1040" width="13.81640625" style="14" customWidth="1"/>
    <col min="1041" max="1041" width="8" style="14" customWidth="1"/>
    <col min="1042" max="1042" width="9.26953125" style="14" customWidth="1"/>
    <col min="1043" max="1043" width="1.7265625" style="14" customWidth="1"/>
    <col min="1044" max="1044" width="13.54296875" style="14" customWidth="1"/>
    <col min="1045" max="1045" width="8" style="14" customWidth="1"/>
    <col min="1046" max="1046" width="8.1796875" style="14" customWidth="1"/>
    <col min="1047" max="1047" width="1.81640625" style="14" customWidth="1"/>
    <col min="1048" max="1048" width="13.54296875" style="14" customWidth="1"/>
    <col min="1049" max="1049" width="8.54296875" style="14" bestFit="1" customWidth="1"/>
    <col min="1050" max="1050" width="8.81640625" style="14" customWidth="1"/>
    <col min="1051" max="1051" width="1.81640625" style="14" customWidth="1"/>
    <col min="1052" max="1280" width="8" style="14"/>
    <col min="1281" max="1281" width="7.453125" style="14" customWidth="1"/>
    <col min="1282" max="1282" width="57.54296875" style="14" customWidth="1"/>
    <col min="1283" max="1286" width="0" style="14" hidden="1" customWidth="1"/>
    <col min="1287" max="1287" width="2.7265625" style="14" customWidth="1"/>
    <col min="1288" max="1288" width="14.453125" style="14" customWidth="1"/>
    <col min="1289" max="1289" width="9" style="14" customWidth="1"/>
    <col min="1290" max="1290" width="8.7265625" style="14" customWidth="1"/>
    <col min="1291" max="1291" width="2.7265625" style="14" customWidth="1"/>
    <col min="1292" max="1292" width="13.453125" style="14" customWidth="1"/>
    <col min="1293" max="1293" width="8.7265625" style="14" customWidth="1"/>
    <col min="1294" max="1294" width="10.1796875" style="14" customWidth="1"/>
    <col min="1295" max="1295" width="2.1796875" style="14" customWidth="1"/>
    <col min="1296" max="1296" width="13.81640625" style="14" customWidth="1"/>
    <col min="1297" max="1297" width="8" style="14" customWidth="1"/>
    <col min="1298" max="1298" width="9.26953125" style="14" customWidth="1"/>
    <col min="1299" max="1299" width="1.7265625" style="14" customWidth="1"/>
    <col min="1300" max="1300" width="13.54296875" style="14" customWidth="1"/>
    <col min="1301" max="1301" width="8" style="14" customWidth="1"/>
    <col min="1302" max="1302" width="8.1796875" style="14" customWidth="1"/>
    <col min="1303" max="1303" width="1.81640625" style="14" customWidth="1"/>
    <col min="1304" max="1304" width="13.54296875" style="14" customWidth="1"/>
    <col min="1305" max="1305" width="8.54296875" style="14" bestFit="1" customWidth="1"/>
    <col min="1306" max="1306" width="8.81640625" style="14" customWidth="1"/>
    <col min="1307" max="1307" width="1.81640625" style="14" customWidth="1"/>
    <col min="1308" max="1536" width="8" style="14"/>
    <col min="1537" max="1537" width="7.453125" style="14" customWidth="1"/>
    <col min="1538" max="1538" width="57.54296875" style="14" customWidth="1"/>
    <col min="1539" max="1542" width="0" style="14" hidden="1" customWidth="1"/>
    <col min="1543" max="1543" width="2.7265625" style="14" customWidth="1"/>
    <col min="1544" max="1544" width="14.453125" style="14" customWidth="1"/>
    <col min="1545" max="1545" width="9" style="14" customWidth="1"/>
    <col min="1546" max="1546" width="8.7265625" style="14" customWidth="1"/>
    <col min="1547" max="1547" width="2.7265625" style="14" customWidth="1"/>
    <col min="1548" max="1548" width="13.453125" style="14" customWidth="1"/>
    <col min="1549" max="1549" width="8.7265625" style="14" customWidth="1"/>
    <col min="1550" max="1550" width="10.1796875" style="14" customWidth="1"/>
    <col min="1551" max="1551" width="2.1796875" style="14" customWidth="1"/>
    <col min="1552" max="1552" width="13.81640625" style="14" customWidth="1"/>
    <col min="1553" max="1553" width="8" style="14" customWidth="1"/>
    <col min="1554" max="1554" width="9.26953125" style="14" customWidth="1"/>
    <col min="1555" max="1555" width="1.7265625" style="14" customWidth="1"/>
    <col min="1556" max="1556" width="13.54296875" style="14" customWidth="1"/>
    <col min="1557" max="1557" width="8" style="14" customWidth="1"/>
    <col min="1558" max="1558" width="8.1796875" style="14" customWidth="1"/>
    <col min="1559" max="1559" width="1.81640625" style="14" customWidth="1"/>
    <col min="1560" max="1560" width="13.54296875" style="14" customWidth="1"/>
    <col min="1561" max="1561" width="8.54296875" style="14" bestFit="1" customWidth="1"/>
    <col min="1562" max="1562" width="8.81640625" style="14" customWidth="1"/>
    <col min="1563" max="1563" width="1.81640625" style="14" customWidth="1"/>
    <col min="1564" max="1792" width="8" style="14"/>
    <col min="1793" max="1793" width="7.453125" style="14" customWidth="1"/>
    <col min="1794" max="1794" width="57.54296875" style="14" customWidth="1"/>
    <col min="1795" max="1798" width="0" style="14" hidden="1" customWidth="1"/>
    <col min="1799" max="1799" width="2.7265625" style="14" customWidth="1"/>
    <col min="1800" max="1800" width="14.453125" style="14" customWidth="1"/>
    <col min="1801" max="1801" width="9" style="14" customWidth="1"/>
    <col min="1802" max="1802" width="8.7265625" style="14" customWidth="1"/>
    <col min="1803" max="1803" width="2.7265625" style="14" customWidth="1"/>
    <col min="1804" max="1804" width="13.453125" style="14" customWidth="1"/>
    <col min="1805" max="1805" width="8.7265625" style="14" customWidth="1"/>
    <col min="1806" max="1806" width="10.1796875" style="14" customWidth="1"/>
    <col min="1807" max="1807" width="2.1796875" style="14" customWidth="1"/>
    <col min="1808" max="1808" width="13.81640625" style="14" customWidth="1"/>
    <col min="1809" max="1809" width="8" style="14" customWidth="1"/>
    <col min="1810" max="1810" width="9.26953125" style="14" customWidth="1"/>
    <col min="1811" max="1811" width="1.7265625" style="14" customWidth="1"/>
    <col min="1812" max="1812" width="13.54296875" style="14" customWidth="1"/>
    <col min="1813" max="1813" width="8" style="14" customWidth="1"/>
    <col min="1814" max="1814" width="8.1796875" style="14" customWidth="1"/>
    <col min="1815" max="1815" width="1.81640625" style="14" customWidth="1"/>
    <col min="1816" max="1816" width="13.54296875" style="14" customWidth="1"/>
    <col min="1817" max="1817" width="8.54296875" style="14" bestFit="1" customWidth="1"/>
    <col min="1818" max="1818" width="8.81640625" style="14" customWidth="1"/>
    <col min="1819" max="1819" width="1.81640625" style="14" customWidth="1"/>
    <col min="1820" max="2048" width="8" style="14"/>
    <col min="2049" max="2049" width="7.453125" style="14" customWidth="1"/>
    <col min="2050" max="2050" width="57.54296875" style="14" customWidth="1"/>
    <col min="2051" max="2054" width="0" style="14" hidden="1" customWidth="1"/>
    <col min="2055" max="2055" width="2.7265625" style="14" customWidth="1"/>
    <col min="2056" max="2056" width="14.453125" style="14" customWidth="1"/>
    <col min="2057" max="2057" width="9" style="14" customWidth="1"/>
    <col min="2058" max="2058" width="8.7265625" style="14" customWidth="1"/>
    <col min="2059" max="2059" width="2.7265625" style="14" customWidth="1"/>
    <col min="2060" max="2060" width="13.453125" style="14" customWidth="1"/>
    <col min="2061" max="2061" width="8.7265625" style="14" customWidth="1"/>
    <col min="2062" max="2062" width="10.1796875" style="14" customWidth="1"/>
    <col min="2063" max="2063" width="2.1796875" style="14" customWidth="1"/>
    <col min="2064" max="2064" width="13.81640625" style="14" customWidth="1"/>
    <col min="2065" max="2065" width="8" style="14" customWidth="1"/>
    <col min="2066" max="2066" width="9.26953125" style="14" customWidth="1"/>
    <col min="2067" max="2067" width="1.7265625" style="14" customWidth="1"/>
    <col min="2068" max="2068" width="13.54296875" style="14" customWidth="1"/>
    <col min="2069" max="2069" width="8" style="14" customWidth="1"/>
    <col min="2070" max="2070" width="8.1796875" style="14" customWidth="1"/>
    <col min="2071" max="2071" width="1.81640625" style="14" customWidth="1"/>
    <col min="2072" max="2072" width="13.54296875" style="14" customWidth="1"/>
    <col min="2073" max="2073" width="8.54296875" style="14" bestFit="1" customWidth="1"/>
    <col min="2074" max="2074" width="8.81640625" style="14" customWidth="1"/>
    <col min="2075" max="2075" width="1.81640625" style="14" customWidth="1"/>
    <col min="2076" max="2304" width="8" style="14"/>
    <col min="2305" max="2305" width="7.453125" style="14" customWidth="1"/>
    <col min="2306" max="2306" width="57.54296875" style="14" customWidth="1"/>
    <col min="2307" max="2310" width="0" style="14" hidden="1" customWidth="1"/>
    <col min="2311" max="2311" width="2.7265625" style="14" customWidth="1"/>
    <col min="2312" max="2312" width="14.453125" style="14" customWidth="1"/>
    <col min="2313" max="2313" width="9" style="14" customWidth="1"/>
    <col min="2314" max="2314" width="8.7265625" style="14" customWidth="1"/>
    <col min="2315" max="2315" width="2.7265625" style="14" customWidth="1"/>
    <col min="2316" max="2316" width="13.453125" style="14" customWidth="1"/>
    <col min="2317" max="2317" width="8.7265625" style="14" customWidth="1"/>
    <col min="2318" max="2318" width="10.1796875" style="14" customWidth="1"/>
    <col min="2319" max="2319" width="2.1796875" style="14" customWidth="1"/>
    <col min="2320" max="2320" width="13.81640625" style="14" customWidth="1"/>
    <col min="2321" max="2321" width="8" style="14" customWidth="1"/>
    <col min="2322" max="2322" width="9.26953125" style="14" customWidth="1"/>
    <col min="2323" max="2323" width="1.7265625" style="14" customWidth="1"/>
    <col min="2324" max="2324" width="13.54296875" style="14" customWidth="1"/>
    <col min="2325" max="2325" width="8" style="14" customWidth="1"/>
    <col min="2326" max="2326" width="8.1796875" style="14" customWidth="1"/>
    <col min="2327" max="2327" width="1.81640625" style="14" customWidth="1"/>
    <col min="2328" max="2328" width="13.54296875" style="14" customWidth="1"/>
    <col min="2329" max="2329" width="8.54296875" style="14" bestFit="1" customWidth="1"/>
    <col min="2330" max="2330" width="8.81640625" style="14" customWidth="1"/>
    <col min="2331" max="2331" width="1.81640625" style="14" customWidth="1"/>
    <col min="2332" max="2560" width="8" style="14"/>
    <col min="2561" max="2561" width="7.453125" style="14" customWidth="1"/>
    <col min="2562" max="2562" width="57.54296875" style="14" customWidth="1"/>
    <col min="2563" max="2566" width="0" style="14" hidden="1" customWidth="1"/>
    <col min="2567" max="2567" width="2.7265625" style="14" customWidth="1"/>
    <col min="2568" max="2568" width="14.453125" style="14" customWidth="1"/>
    <col min="2569" max="2569" width="9" style="14" customWidth="1"/>
    <col min="2570" max="2570" width="8.7265625" style="14" customWidth="1"/>
    <col min="2571" max="2571" width="2.7265625" style="14" customWidth="1"/>
    <col min="2572" max="2572" width="13.453125" style="14" customWidth="1"/>
    <col min="2573" max="2573" width="8.7265625" style="14" customWidth="1"/>
    <col min="2574" max="2574" width="10.1796875" style="14" customWidth="1"/>
    <col min="2575" max="2575" width="2.1796875" style="14" customWidth="1"/>
    <col min="2576" max="2576" width="13.81640625" style="14" customWidth="1"/>
    <col min="2577" max="2577" width="8" style="14" customWidth="1"/>
    <col min="2578" max="2578" width="9.26953125" style="14" customWidth="1"/>
    <col min="2579" max="2579" width="1.7265625" style="14" customWidth="1"/>
    <col min="2580" max="2580" width="13.54296875" style="14" customWidth="1"/>
    <col min="2581" max="2581" width="8" style="14" customWidth="1"/>
    <col min="2582" max="2582" width="8.1796875" style="14" customWidth="1"/>
    <col min="2583" max="2583" width="1.81640625" style="14" customWidth="1"/>
    <col min="2584" max="2584" width="13.54296875" style="14" customWidth="1"/>
    <col min="2585" max="2585" width="8.54296875" style="14" bestFit="1" customWidth="1"/>
    <col min="2586" max="2586" width="8.81640625" style="14" customWidth="1"/>
    <col min="2587" max="2587" width="1.81640625" style="14" customWidth="1"/>
    <col min="2588" max="2816" width="8" style="14"/>
    <col min="2817" max="2817" width="7.453125" style="14" customWidth="1"/>
    <col min="2818" max="2818" width="57.54296875" style="14" customWidth="1"/>
    <col min="2819" max="2822" width="0" style="14" hidden="1" customWidth="1"/>
    <col min="2823" max="2823" width="2.7265625" style="14" customWidth="1"/>
    <col min="2824" max="2824" width="14.453125" style="14" customWidth="1"/>
    <col min="2825" max="2825" width="9" style="14" customWidth="1"/>
    <col min="2826" max="2826" width="8.7265625" style="14" customWidth="1"/>
    <col min="2827" max="2827" width="2.7265625" style="14" customWidth="1"/>
    <col min="2828" max="2828" width="13.453125" style="14" customWidth="1"/>
    <col min="2829" max="2829" width="8.7265625" style="14" customWidth="1"/>
    <col min="2830" max="2830" width="10.1796875" style="14" customWidth="1"/>
    <col min="2831" max="2831" width="2.1796875" style="14" customWidth="1"/>
    <col min="2832" max="2832" width="13.81640625" style="14" customWidth="1"/>
    <col min="2833" max="2833" width="8" style="14" customWidth="1"/>
    <col min="2834" max="2834" width="9.26953125" style="14" customWidth="1"/>
    <col min="2835" max="2835" width="1.7265625" style="14" customWidth="1"/>
    <col min="2836" max="2836" width="13.54296875" style="14" customWidth="1"/>
    <col min="2837" max="2837" width="8" style="14" customWidth="1"/>
    <col min="2838" max="2838" width="8.1796875" style="14" customWidth="1"/>
    <col min="2839" max="2839" width="1.81640625" style="14" customWidth="1"/>
    <col min="2840" max="2840" width="13.54296875" style="14" customWidth="1"/>
    <col min="2841" max="2841" width="8.54296875" style="14" bestFit="1" customWidth="1"/>
    <col min="2842" max="2842" width="8.81640625" style="14" customWidth="1"/>
    <col min="2843" max="2843" width="1.81640625" style="14" customWidth="1"/>
    <col min="2844" max="3072" width="8" style="14"/>
    <col min="3073" max="3073" width="7.453125" style="14" customWidth="1"/>
    <col min="3074" max="3074" width="57.54296875" style="14" customWidth="1"/>
    <col min="3075" max="3078" width="0" style="14" hidden="1" customWidth="1"/>
    <col min="3079" max="3079" width="2.7265625" style="14" customWidth="1"/>
    <col min="3080" max="3080" width="14.453125" style="14" customWidth="1"/>
    <col min="3081" max="3081" width="9" style="14" customWidth="1"/>
    <col min="3082" max="3082" width="8.7265625" style="14" customWidth="1"/>
    <col min="3083" max="3083" width="2.7265625" style="14" customWidth="1"/>
    <col min="3084" max="3084" width="13.453125" style="14" customWidth="1"/>
    <col min="3085" max="3085" width="8.7265625" style="14" customWidth="1"/>
    <col min="3086" max="3086" width="10.1796875" style="14" customWidth="1"/>
    <col min="3087" max="3087" width="2.1796875" style="14" customWidth="1"/>
    <col min="3088" max="3088" width="13.81640625" style="14" customWidth="1"/>
    <col min="3089" max="3089" width="8" style="14" customWidth="1"/>
    <col min="3090" max="3090" width="9.26953125" style="14" customWidth="1"/>
    <col min="3091" max="3091" width="1.7265625" style="14" customWidth="1"/>
    <col min="3092" max="3092" width="13.54296875" style="14" customWidth="1"/>
    <col min="3093" max="3093" width="8" style="14" customWidth="1"/>
    <col min="3094" max="3094" width="8.1796875" style="14" customWidth="1"/>
    <col min="3095" max="3095" width="1.81640625" style="14" customWidth="1"/>
    <col min="3096" max="3096" width="13.54296875" style="14" customWidth="1"/>
    <col min="3097" max="3097" width="8.54296875" style="14" bestFit="1" customWidth="1"/>
    <col min="3098" max="3098" width="8.81640625" style="14" customWidth="1"/>
    <col min="3099" max="3099" width="1.81640625" style="14" customWidth="1"/>
    <col min="3100" max="3328" width="8" style="14"/>
    <col min="3329" max="3329" width="7.453125" style="14" customWidth="1"/>
    <col min="3330" max="3330" width="57.54296875" style="14" customWidth="1"/>
    <col min="3331" max="3334" width="0" style="14" hidden="1" customWidth="1"/>
    <col min="3335" max="3335" width="2.7265625" style="14" customWidth="1"/>
    <col min="3336" max="3336" width="14.453125" style="14" customWidth="1"/>
    <col min="3337" max="3337" width="9" style="14" customWidth="1"/>
    <col min="3338" max="3338" width="8.7265625" style="14" customWidth="1"/>
    <col min="3339" max="3339" width="2.7265625" style="14" customWidth="1"/>
    <col min="3340" max="3340" width="13.453125" style="14" customWidth="1"/>
    <col min="3341" max="3341" width="8.7265625" style="14" customWidth="1"/>
    <col min="3342" max="3342" width="10.1796875" style="14" customWidth="1"/>
    <col min="3343" max="3343" width="2.1796875" style="14" customWidth="1"/>
    <col min="3344" max="3344" width="13.81640625" style="14" customWidth="1"/>
    <col min="3345" max="3345" width="8" style="14" customWidth="1"/>
    <col min="3346" max="3346" width="9.26953125" style="14" customWidth="1"/>
    <col min="3347" max="3347" width="1.7265625" style="14" customWidth="1"/>
    <col min="3348" max="3348" width="13.54296875" style="14" customWidth="1"/>
    <col min="3349" max="3349" width="8" style="14" customWidth="1"/>
    <col min="3350" max="3350" width="8.1796875" style="14" customWidth="1"/>
    <col min="3351" max="3351" width="1.81640625" style="14" customWidth="1"/>
    <col min="3352" max="3352" width="13.54296875" style="14" customWidth="1"/>
    <col min="3353" max="3353" width="8.54296875" style="14" bestFit="1" customWidth="1"/>
    <col min="3354" max="3354" width="8.81640625" style="14" customWidth="1"/>
    <col min="3355" max="3355" width="1.81640625" style="14" customWidth="1"/>
    <col min="3356" max="3584" width="8" style="14"/>
    <col min="3585" max="3585" width="7.453125" style="14" customWidth="1"/>
    <col min="3586" max="3586" width="57.54296875" style="14" customWidth="1"/>
    <col min="3587" max="3590" width="0" style="14" hidden="1" customWidth="1"/>
    <col min="3591" max="3591" width="2.7265625" style="14" customWidth="1"/>
    <col min="3592" max="3592" width="14.453125" style="14" customWidth="1"/>
    <col min="3593" max="3593" width="9" style="14" customWidth="1"/>
    <col min="3594" max="3594" width="8.7265625" style="14" customWidth="1"/>
    <col min="3595" max="3595" width="2.7265625" style="14" customWidth="1"/>
    <col min="3596" max="3596" width="13.453125" style="14" customWidth="1"/>
    <col min="3597" max="3597" width="8.7265625" style="14" customWidth="1"/>
    <col min="3598" max="3598" width="10.1796875" style="14" customWidth="1"/>
    <col min="3599" max="3599" width="2.1796875" style="14" customWidth="1"/>
    <col min="3600" max="3600" width="13.81640625" style="14" customWidth="1"/>
    <col min="3601" max="3601" width="8" style="14" customWidth="1"/>
    <col min="3602" max="3602" width="9.26953125" style="14" customWidth="1"/>
    <col min="3603" max="3603" width="1.7265625" style="14" customWidth="1"/>
    <col min="3604" max="3604" width="13.54296875" style="14" customWidth="1"/>
    <col min="3605" max="3605" width="8" style="14" customWidth="1"/>
    <col min="3606" max="3606" width="8.1796875" style="14" customWidth="1"/>
    <col min="3607" max="3607" width="1.81640625" style="14" customWidth="1"/>
    <col min="3608" max="3608" width="13.54296875" style="14" customWidth="1"/>
    <col min="3609" max="3609" width="8.54296875" style="14" bestFit="1" customWidth="1"/>
    <col min="3610" max="3610" width="8.81640625" style="14" customWidth="1"/>
    <col min="3611" max="3611" width="1.81640625" style="14" customWidth="1"/>
    <col min="3612" max="3840" width="8" style="14"/>
    <col min="3841" max="3841" width="7.453125" style="14" customWidth="1"/>
    <col min="3842" max="3842" width="57.54296875" style="14" customWidth="1"/>
    <col min="3843" max="3846" width="0" style="14" hidden="1" customWidth="1"/>
    <col min="3847" max="3847" width="2.7265625" style="14" customWidth="1"/>
    <col min="3848" max="3848" width="14.453125" style="14" customWidth="1"/>
    <col min="3849" max="3849" width="9" style="14" customWidth="1"/>
    <col min="3850" max="3850" width="8.7265625" style="14" customWidth="1"/>
    <col min="3851" max="3851" width="2.7265625" style="14" customWidth="1"/>
    <col min="3852" max="3852" width="13.453125" style="14" customWidth="1"/>
    <col min="3853" max="3853" width="8.7265625" style="14" customWidth="1"/>
    <col min="3854" max="3854" width="10.1796875" style="14" customWidth="1"/>
    <col min="3855" max="3855" width="2.1796875" style="14" customWidth="1"/>
    <col min="3856" max="3856" width="13.81640625" style="14" customWidth="1"/>
    <col min="3857" max="3857" width="8" style="14" customWidth="1"/>
    <col min="3858" max="3858" width="9.26953125" style="14" customWidth="1"/>
    <col min="3859" max="3859" width="1.7265625" style="14" customWidth="1"/>
    <col min="3860" max="3860" width="13.54296875" style="14" customWidth="1"/>
    <col min="3861" max="3861" width="8" style="14" customWidth="1"/>
    <col min="3862" max="3862" width="8.1796875" style="14" customWidth="1"/>
    <col min="3863" max="3863" width="1.81640625" style="14" customWidth="1"/>
    <col min="3864" max="3864" width="13.54296875" style="14" customWidth="1"/>
    <col min="3865" max="3865" width="8.54296875" style="14" bestFit="1" customWidth="1"/>
    <col min="3866" max="3866" width="8.81640625" style="14" customWidth="1"/>
    <col min="3867" max="3867" width="1.81640625" style="14" customWidth="1"/>
    <col min="3868" max="4096" width="8" style="14"/>
    <col min="4097" max="4097" width="7.453125" style="14" customWidth="1"/>
    <col min="4098" max="4098" width="57.54296875" style="14" customWidth="1"/>
    <col min="4099" max="4102" width="0" style="14" hidden="1" customWidth="1"/>
    <col min="4103" max="4103" width="2.7265625" style="14" customWidth="1"/>
    <col min="4104" max="4104" width="14.453125" style="14" customWidth="1"/>
    <col min="4105" max="4105" width="9" style="14" customWidth="1"/>
    <col min="4106" max="4106" width="8.7265625" style="14" customWidth="1"/>
    <col min="4107" max="4107" width="2.7265625" style="14" customWidth="1"/>
    <col min="4108" max="4108" width="13.453125" style="14" customWidth="1"/>
    <col min="4109" max="4109" width="8.7265625" style="14" customWidth="1"/>
    <col min="4110" max="4110" width="10.1796875" style="14" customWidth="1"/>
    <col min="4111" max="4111" width="2.1796875" style="14" customWidth="1"/>
    <col min="4112" max="4112" width="13.81640625" style="14" customWidth="1"/>
    <col min="4113" max="4113" width="8" style="14" customWidth="1"/>
    <col min="4114" max="4114" width="9.26953125" style="14" customWidth="1"/>
    <col min="4115" max="4115" width="1.7265625" style="14" customWidth="1"/>
    <col min="4116" max="4116" width="13.54296875" style="14" customWidth="1"/>
    <col min="4117" max="4117" width="8" style="14" customWidth="1"/>
    <col min="4118" max="4118" width="8.1796875" style="14" customWidth="1"/>
    <col min="4119" max="4119" width="1.81640625" style="14" customWidth="1"/>
    <col min="4120" max="4120" width="13.54296875" style="14" customWidth="1"/>
    <col min="4121" max="4121" width="8.54296875" style="14" bestFit="1" customWidth="1"/>
    <col min="4122" max="4122" width="8.81640625" style="14" customWidth="1"/>
    <col min="4123" max="4123" width="1.81640625" style="14" customWidth="1"/>
    <col min="4124" max="4352" width="8" style="14"/>
    <col min="4353" max="4353" width="7.453125" style="14" customWidth="1"/>
    <col min="4354" max="4354" width="57.54296875" style="14" customWidth="1"/>
    <col min="4355" max="4358" width="0" style="14" hidden="1" customWidth="1"/>
    <col min="4359" max="4359" width="2.7265625" style="14" customWidth="1"/>
    <col min="4360" max="4360" width="14.453125" style="14" customWidth="1"/>
    <col min="4361" max="4361" width="9" style="14" customWidth="1"/>
    <col min="4362" max="4362" width="8.7265625" style="14" customWidth="1"/>
    <col min="4363" max="4363" width="2.7265625" style="14" customWidth="1"/>
    <col min="4364" max="4364" width="13.453125" style="14" customWidth="1"/>
    <col min="4365" max="4365" width="8.7265625" style="14" customWidth="1"/>
    <col min="4366" max="4366" width="10.1796875" style="14" customWidth="1"/>
    <col min="4367" max="4367" width="2.1796875" style="14" customWidth="1"/>
    <col min="4368" max="4368" width="13.81640625" style="14" customWidth="1"/>
    <col min="4369" max="4369" width="8" style="14" customWidth="1"/>
    <col min="4370" max="4370" width="9.26953125" style="14" customWidth="1"/>
    <col min="4371" max="4371" width="1.7265625" style="14" customWidth="1"/>
    <col min="4372" max="4372" width="13.54296875" style="14" customWidth="1"/>
    <col min="4373" max="4373" width="8" style="14" customWidth="1"/>
    <col min="4374" max="4374" width="8.1796875" style="14" customWidth="1"/>
    <col min="4375" max="4375" width="1.81640625" style="14" customWidth="1"/>
    <col min="4376" max="4376" width="13.54296875" style="14" customWidth="1"/>
    <col min="4377" max="4377" width="8.54296875" style="14" bestFit="1" customWidth="1"/>
    <col min="4378" max="4378" width="8.81640625" style="14" customWidth="1"/>
    <col min="4379" max="4379" width="1.81640625" style="14" customWidth="1"/>
    <col min="4380" max="4608" width="8" style="14"/>
    <col min="4609" max="4609" width="7.453125" style="14" customWidth="1"/>
    <col min="4610" max="4610" width="57.54296875" style="14" customWidth="1"/>
    <col min="4611" max="4614" width="0" style="14" hidden="1" customWidth="1"/>
    <col min="4615" max="4615" width="2.7265625" style="14" customWidth="1"/>
    <col min="4616" max="4616" width="14.453125" style="14" customWidth="1"/>
    <col min="4617" max="4617" width="9" style="14" customWidth="1"/>
    <col min="4618" max="4618" width="8.7265625" style="14" customWidth="1"/>
    <col min="4619" max="4619" width="2.7265625" style="14" customWidth="1"/>
    <col min="4620" max="4620" width="13.453125" style="14" customWidth="1"/>
    <col min="4621" max="4621" width="8.7265625" style="14" customWidth="1"/>
    <col min="4622" max="4622" width="10.1796875" style="14" customWidth="1"/>
    <col min="4623" max="4623" width="2.1796875" style="14" customWidth="1"/>
    <col min="4624" max="4624" width="13.81640625" style="14" customWidth="1"/>
    <col min="4625" max="4625" width="8" style="14" customWidth="1"/>
    <col min="4626" max="4626" width="9.26953125" style="14" customWidth="1"/>
    <col min="4627" max="4627" width="1.7265625" style="14" customWidth="1"/>
    <col min="4628" max="4628" width="13.54296875" style="14" customWidth="1"/>
    <col min="4629" max="4629" width="8" style="14" customWidth="1"/>
    <col min="4630" max="4630" width="8.1796875" style="14" customWidth="1"/>
    <col min="4631" max="4631" width="1.81640625" style="14" customWidth="1"/>
    <col min="4632" max="4632" width="13.54296875" style="14" customWidth="1"/>
    <col min="4633" max="4633" width="8.54296875" style="14" bestFit="1" customWidth="1"/>
    <col min="4634" max="4634" width="8.81640625" style="14" customWidth="1"/>
    <col min="4635" max="4635" width="1.81640625" style="14" customWidth="1"/>
    <col min="4636" max="4864" width="8" style="14"/>
    <col min="4865" max="4865" width="7.453125" style="14" customWidth="1"/>
    <col min="4866" max="4866" width="57.54296875" style="14" customWidth="1"/>
    <col min="4867" max="4870" width="0" style="14" hidden="1" customWidth="1"/>
    <col min="4871" max="4871" width="2.7265625" style="14" customWidth="1"/>
    <col min="4872" max="4872" width="14.453125" style="14" customWidth="1"/>
    <col min="4873" max="4873" width="9" style="14" customWidth="1"/>
    <col min="4874" max="4874" width="8.7265625" style="14" customWidth="1"/>
    <col min="4875" max="4875" width="2.7265625" style="14" customWidth="1"/>
    <col min="4876" max="4876" width="13.453125" style="14" customWidth="1"/>
    <col min="4877" max="4877" width="8.7265625" style="14" customWidth="1"/>
    <col min="4878" max="4878" width="10.1796875" style="14" customWidth="1"/>
    <col min="4879" max="4879" width="2.1796875" style="14" customWidth="1"/>
    <col min="4880" max="4880" width="13.81640625" style="14" customWidth="1"/>
    <col min="4881" max="4881" width="8" style="14" customWidth="1"/>
    <col min="4882" max="4882" width="9.26953125" style="14" customWidth="1"/>
    <col min="4883" max="4883" width="1.7265625" style="14" customWidth="1"/>
    <col min="4884" max="4884" width="13.54296875" style="14" customWidth="1"/>
    <col min="4885" max="4885" width="8" style="14" customWidth="1"/>
    <col min="4886" max="4886" width="8.1796875" style="14" customWidth="1"/>
    <col min="4887" max="4887" width="1.81640625" style="14" customWidth="1"/>
    <col min="4888" max="4888" width="13.54296875" style="14" customWidth="1"/>
    <col min="4889" max="4889" width="8.54296875" style="14" bestFit="1" customWidth="1"/>
    <col min="4890" max="4890" width="8.81640625" style="14" customWidth="1"/>
    <col min="4891" max="4891" width="1.81640625" style="14" customWidth="1"/>
    <col min="4892" max="5120" width="8" style="14"/>
    <col min="5121" max="5121" width="7.453125" style="14" customWidth="1"/>
    <col min="5122" max="5122" width="57.54296875" style="14" customWidth="1"/>
    <col min="5123" max="5126" width="0" style="14" hidden="1" customWidth="1"/>
    <col min="5127" max="5127" width="2.7265625" style="14" customWidth="1"/>
    <col min="5128" max="5128" width="14.453125" style="14" customWidth="1"/>
    <col min="5129" max="5129" width="9" style="14" customWidth="1"/>
    <col min="5130" max="5130" width="8.7265625" style="14" customWidth="1"/>
    <col min="5131" max="5131" width="2.7265625" style="14" customWidth="1"/>
    <col min="5132" max="5132" width="13.453125" style="14" customWidth="1"/>
    <col min="5133" max="5133" width="8.7265625" style="14" customWidth="1"/>
    <col min="5134" max="5134" width="10.1796875" style="14" customWidth="1"/>
    <col min="5135" max="5135" width="2.1796875" style="14" customWidth="1"/>
    <col min="5136" max="5136" width="13.81640625" style="14" customWidth="1"/>
    <col min="5137" max="5137" width="8" style="14" customWidth="1"/>
    <col min="5138" max="5138" width="9.26953125" style="14" customWidth="1"/>
    <col min="5139" max="5139" width="1.7265625" style="14" customWidth="1"/>
    <col min="5140" max="5140" width="13.54296875" style="14" customWidth="1"/>
    <col min="5141" max="5141" width="8" style="14" customWidth="1"/>
    <col min="5142" max="5142" width="8.1796875" style="14" customWidth="1"/>
    <col min="5143" max="5143" width="1.81640625" style="14" customWidth="1"/>
    <col min="5144" max="5144" width="13.54296875" style="14" customWidth="1"/>
    <col min="5145" max="5145" width="8.54296875" style="14" bestFit="1" customWidth="1"/>
    <col min="5146" max="5146" width="8.81640625" style="14" customWidth="1"/>
    <col min="5147" max="5147" width="1.81640625" style="14" customWidth="1"/>
    <col min="5148" max="5376" width="8" style="14"/>
    <col min="5377" max="5377" width="7.453125" style="14" customWidth="1"/>
    <col min="5378" max="5378" width="57.54296875" style="14" customWidth="1"/>
    <col min="5379" max="5382" width="0" style="14" hidden="1" customWidth="1"/>
    <col min="5383" max="5383" width="2.7265625" style="14" customWidth="1"/>
    <col min="5384" max="5384" width="14.453125" style="14" customWidth="1"/>
    <col min="5385" max="5385" width="9" style="14" customWidth="1"/>
    <col min="5386" max="5386" width="8.7265625" style="14" customWidth="1"/>
    <col min="5387" max="5387" width="2.7265625" style="14" customWidth="1"/>
    <col min="5388" max="5388" width="13.453125" style="14" customWidth="1"/>
    <col min="5389" max="5389" width="8.7265625" style="14" customWidth="1"/>
    <col min="5390" max="5390" width="10.1796875" style="14" customWidth="1"/>
    <col min="5391" max="5391" width="2.1796875" style="14" customWidth="1"/>
    <col min="5392" max="5392" width="13.81640625" style="14" customWidth="1"/>
    <col min="5393" max="5393" width="8" style="14" customWidth="1"/>
    <col min="5394" max="5394" width="9.26953125" style="14" customWidth="1"/>
    <col min="5395" max="5395" width="1.7265625" style="14" customWidth="1"/>
    <col min="5396" max="5396" width="13.54296875" style="14" customWidth="1"/>
    <col min="5397" max="5397" width="8" style="14" customWidth="1"/>
    <col min="5398" max="5398" width="8.1796875" style="14" customWidth="1"/>
    <col min="5399" max="5399" width="1.81640625" style="14" customWidth="1"/>
    <col min="5400" max="5400" width="13.54296875" style="14" customWidth="1"/>
    <col min="5401" max="5401" width="8.54296875" style="14" bestFit="1" customWidth="1"/>
    <col min="5402" max="5402" width="8.81640625" style="14" customWidth="1"/>
    <col min="5403" max="5403" width="1.81640625" style="14" customWidth="1"/>
    <col min="5404" max="5632" width="8" style="14"/>
    <col min="5633" max="5633" width="7.453125" style="14" customWidth="1"/>
    <col min="5634" max="5634" width="57.54296875" style="14" customWidth="1"/>
    <col min="5635" max="5638" width="0" style="14" hidden="1" customWidth="1"/>
    <col min="5639" max="5639" width="2.7265625" style="14" customWidth="1"/>
    <col min="5640" max="5640" width="14.453125" style="14" customWidth="1"/>
    <col min="5641" max="5641" width="9" style="14" customWidth="1"/>
    <col min="5642" max="5642" width="8.7265625" style="14" customWidth="1"/>
    <col min="5643" max="5643" width="2.7265625" style="14" customWidth="1"/>
    <col min="5644" max="5644" width="13.453125" style="14" customWidth="1"/>
    <col min="5645" max="5645" width="8.7265625" style="14" customWidth="1"/>
    <col min="5646" max="5646" width="10.1796875" style="14" customWidth="1"/>
    <col min="5647" max="5647" width="2.1796875" style="14" customWidth="1"/>
    <col min="5648" max="5648" width="13.81640625" style="14" customWidth="1"/>
    <col min="5649" max="5649" width="8" style="14" customWidth="1"/>
    <col min="5650" max="5650" width="9.26953125" style="14" customWidth="1"/>
    <col min="5651" max="5651" width="1.7265625" style="14" customWidth="1"/>
    <col min="5652" max="5652" width="13.54296875" style="14" customWidth="1"/>
    <col min="5653" max="5653" width="8" style="14" customWidth="1"/>
    <col min="5654" max="5654" width="8.1796875" style="14" customWidth="1"/>
    <col min="5655" max="5655" width="1.81640625" style="14" customWidth="1"/>
    <col min="5656" max="5656" width="13.54296875" style="14" customWidth="1"/>
    <col min="5657" max="5657" width="8.54296875" style="14" bestFit="1" customWidth="1"/>
    <col min="5658" max="5658" width="8.81640625" style="14" customWidth="1"/>
    <col min="5659" max="5659" width="1.81640625" style="14" customWidth="1"/>
    <col min="5660" max="5888" width="8" style="14"/>
    <col min="5889" max="5889" width="7.453125" style="14" customWidth="1"/>
    <col min="5890" max="5890" width="57.54296875" style="14" customWidth="1"/>
    <col min="5891" max="5894" width="0" style="14" hidden="1" customWidth="1"/>
    <col min="5895" max="5895" width="2.7265625" style="14" customWidth="1"/>
    <col min="5896" max="5896" width="14.453125" style="14" customWidth="1"/>
    <col min="5897" max="5897" width="9" style="14" customWidth="1"/>
    <col min="5898" max="5898" width="8.7265625" style="14" customWidth="1"/>
    <col min="5899" max="5899" width="2.7265625" style="14" customWidth="1"/>
    <col min="5900" max="5900" width="13.453125" style="14" customWidth="1"/>
    <col min="5901" max="5901" width="8.7265625" style="14" customWidth="1"/>
    <col min="5902" max="5902" width="10.1796875" style="14" customWidth="1"/>
    <col min="5903" max="5903" width="2.1796875" style="14" customWidth="1"/>
    <col min="5904" max="5904" width="13.81640625" style="14" customWidth="1"/>
    <col min="5905" max="5905" width="8" style="14" customWidth="1"/>
    <col min="5906" max="5906" width="9.26953125" style="14" customWidth="1"/>
    <col min="5907" max="5907" width="1.7265625" style="14" customWidth="1"/>
    <col min="5908" max="5908" width="13.54296875" style="14" customWidth="1"/>
    <col min="5909" max="5909" width="8" style="14" customWidth="1"/>
    <col min="5910" max="5910" width="8.1796875" style="14" customWidth="1"/>
    <col min="5911" max="5911" width="1.81640625" style="14" customWidth="1"/>
    <col min="5912" max="5912" width="13.54296875" style="14" customWidth="1"/>
    <col min="5913" max="5913" width="8.54296875" style="14" bestFit="1" customWidth="1"/>
    <col min="5914" max="5914" width="8.81640625" style="14" customWidth="1"/>
    <col min="5915" max="5915" width="1.81640625" style="14" customWidth="1"/>
    <col min="5916" max="6144" width="8" style="14"/>
    <col min="6145" max="6145" width="7.453125" style="14" customWidth="1"/>
    <col min="6146" max="6146" width="57.54296875" style="14" customWidth="1"/>
    <col min="6147" max="6150" width="0" style="14" hidden="1" customWidth="1"/>
    <col min="6151" max="6151" width="2.7265625" style="14" customWidth="1"/>
    <col min="6152" max="6152" width="14.453125" style="14" customWidth="1"/>
    <col min="6153" max="6153" width="9" style="14" customWidth="1"/>
    <col min="6154" max="6154" width="8.7265625" style="14" customWidth="1"/>
    <col min="6155" max="6155" width="2.7265625" style="14" customWidth="1"/>
    <col min="6156" max="6156" width="13.453125" style="14" customWidth="1"/>
    <col min="6157" max="6157" width="8.7265625" style="14" customWidth="1"/>
    <col min="6158" max="6158" width="10.1796875" style="14" customWidth="1"/>
    <col min="6159" max="6159" width="2.1796875" style="14" customWidth="1"/>
    <col min="6160" max="6160" width="13.81640625" style="14" customWidth="1"/>
    <col min="6161" max="6161" width="8" style="14" customWidth="1"/>
    <col min="6162" max="6162" width="9.26953125" style="14" customWidth="1"/>
    <col min="6163" max="6163" width="1.7265625" style="14" customWidth="1"/>
    <col min="6164" max="6164" width="13.54296875" style="14" customWidth="1"/>
    <col min="6165" max="6165" width="8" style="14" customWidth="1"/>
    <col min="6166" max="6166" width="8.1796875" style="14" customWidth="1"/>
    <col min="6167" max="6167" width="1.81640625" style="14" customWidth="1"/>
    <col min="6168" max="6168" width="13.54296875" style="14" customWidth="1"/>
    <col min="6169" max="6169" width="8.54296875" style="14" bestFit="1" customWidth="1"/>
    <col min="6170" max="6170" width="8.81640625" style="14" customWidth="1"/>
    <col min="6171" max="6171" width="1.81640625" style="14" customWidth="1"/>
    <col min="6172" max="6400" width="8" style="14"/>
    <col min="6401" max="6401" width="7.453125" style="14" customWidth="1"/>
    <col min="6402" max="6402" width="57.54296875" style="14" customWidth="1"/>
    <col min="6403" max="6406" width="0" style="14" hidden="1" customWidth="1"/>
    <col min="6407" max="6407" width="2.7265625" style="14" customWidth="1"/>
    <col min="6408" max="6408" width="14.453125" style="14" customWidth="1"/>
    <col min="6409" max="6409" width="9" style="14" customWidth="1"/>
    <col min="6410" max="6410" width="8.7265625" style="14" customWidth="1"/>
    <col min="6411" max="6411" width="2.7265625" style="14" customWidth="1"/>
    <col min="6412" max="6412" width="13.453125" style="14" customWidth="1"/>
    <col min="6413" max="6413" width="8.7265625" style="14" customWidth="1"/>
    <col min="6414" max="6414" width="10.1796875" style="14" customWidth="1"/>
    <col min="6415" max="6415" width="2.1796875" style="14" customWidth="1"/>
    <col min="6416" max="6416" width="13.81640625" style="14" customWidth="1"/>
    <col min="6417" max="6417" width="8" style="14" customWidth="1"/>
    <col min="6418" max="6418" width="9.26953125" style="14" customWidth="1"/>
    <col min="6419" max="6419" width="1.7265625" style="14" customWidth="1"/>
    <col min="6420" max="6420" width="13.54296875" style="14" customWidth="1"/>
    <col min="6421" max="6421" width="8" style="14" customWidth="1"/>
    <col min="6422" max="6422" width="8.1796875" style="14" customWidth="1"/>
    <col min="6423" max="6423" width="1.81640625" style="14" customWidth="1"/>
    <col min="6424" max="6424" width="13.54296875" style="14" customWidth="1"/>
    <col min="6425" max="6425" width="8.54296875" style="14" bestFit="1" customWidth="1"/>
    <col min="6426" max="6426" width="8.81640625" style="14" customWidth="1"/>
    <col min="6427" max="6427" width="1.81640625" style="14" customWidth="1"/>
    <col min="6428" max="6656" width="8" style="14"/>
    <col min="6657" max="6657" width="7.453125" style="14" customWidth="1"/>
    <col min="6658" max="6658" width="57.54296875" style="14" customWidth="1"/>
    <col min="6659" max="6662" width="0" style="14" hidden="1" customWidth="1"/>
    <col min="6663" max="6663" width="2.7265625" style="14" customWidth="1"/>
    <col min="6664" max="6664" width="14.453125" style="14" customWidth="1"/>
    <col min="6665" max="6665" width="9" style="14" customWidth="1"/>
    <col min="6666" max="6666" width="8.7265625" style="14" customWidth="1"/>
    <col min="6667" max="6667" width="2.7265625" style="14" customWidth="1"/>
    <col min="6668" max="6668" width="13.453125" style="14" customWidth="1"/>
    <col min="6669" max="6669" width="8.7265625" style="14" customWidth="1"/>
    <col min="6670" max="6670" width="10.1796875" style="14" customWidth="1"/>
    <col min="6671" max="6671" width="2.1796875" style="14" customWidth="1"/>
    <col min="6672" max="6672" width="13.81640625" style="14" customWidth="1"/>
    <col min="6673" max="6673" width="8" style="14" customWidth="1"/>
    <col min="6674" max="6674" width="9.26953125" style="14" customWidth="1"/>
    <col min="6675" max="6675" width="1.7265625" style="14" customWidth="1"/>
    <col min="6676" max="6676" width="13.54296875" style="14" customWidth="1"/>
    <col min="6677" max="6677" width="8" style="14" customWidth="1"/>
    <col min="6678" max="6678" width="8.1796875" style="14" customWidth="1"/>
    <col min="6679" max="6679" width="1.81640625" style="14" customWidth="1"/>
    <col min="6680" max="6680" width="13.54296875" style="14" customWidth="1"/>
    <col min="6681" max="6681" width="8.54296875" style="14" bestFit="1" customWidth="1"/>
    <col min="6682" max="6682" width="8.81640625" style="14" customWidth="1"/>
    <col min="6683" max="6683" width="1.81640625" style="14" customWidth="1"/>
    <col min="6684" max="6912" width="8" style="14"/>
    <col min="6913" max="6913" width="7.453125" style="14" customWidth="1"/>
    <col min="6914" max="6914" width="57.54296875" style="14" customWidth="1"/>
    <col min="6915" max="6918" width="0" style="14" hidden="1" customWidth="1"/>
    <col min="6919" max="6919" width="2.7265625" style="14" customWidth="1"/>
    <col min="6920" max="6920" width="14.453125" style="14" customWidth="1"/>
    <col min="6921" max="6921" width="9" style="14" customWidth="1"/>
    <col min="6922" max="6922" width="8.7265625" style="14" customWidth="1"/>
    <col min="6923" max="6923" width="2.7265625" style="14" customWidth="1"/>
    <col min="6924" max="6924" width="13.453125" style="14" customWidth="1"/>
    <col min="6925" max="6925" width="8.7265625" style="14" customWidth="1"/>
    <col min="6926" max="6926" width="10.1796875" style="14" customWidth="1"/>
    <col min="6927" max="6927" width="2.1796875" style="14" customWidth="1"/>
    <col min="6928" max="6928" width="13.81640625" style="14" customWidth="1"/>
    <col min="6929" max="6929" width="8" style="14" customWidth="1"/>
    <col min="6930" max="6930" width="9.26953125" style="14" customWidth="1"/>
    <col min="6931" max="6931" width="1.7265625" style="14" customWidth="1"/>
    <col min="6932" max="6932" width="13.54296875" style="14" customWidth="1"/>
    <col min="6933" max="6933" width="8" style="14" customWidth="1"/>
    <col min="6934" max="6934" width="8.1796875" style="14" customWidth="1"/>
    <col min="6935" max="6935" width="1.81640625" style="14" customWidth="1"/>
    <col min="6936" max="6936" width="13.54296875" style="14" customWidth="1"/>
    <col min="6937" max="6937" width="8.54296875" style="14" bestFit="1" customWidth="1"/>
    <col min="6938" max="6938" width="8.81640625" style="14" customWidth="1"/>
    <col min="6939" max="6939" width="1.81640625" style="14" customWidth="1"/>
    <col min="6940" max="7168" width="8" style="14"/>
    <col min="7169" max="7169" width="7.453125" style="14" customWidth="1"/>
    <col min="7170" max="7170" width="57.54296875" style="14" customWidth="1"/>
    <col min="7171" max="7174" width="0" style="14" hidden="1" customWidth="1"/>
    <col min="7175" max="7175" width="2.7265625" style="14" customWidth="1"/>
    <col min="7176" max="7176" width="14.453125" style="14" customWidth="1"/>
    <col min="7177" max="7177" width="9" style="14" customWidth="1"/>
    <col min="7178" max="7178" width="8.7265625" style="14" customWidth="1"/>
    <col min="7179" max="7179" width="2.7265625" style="14" customWidth="1"/>
    <col min="7180" max="7180" width="13.453125" style="14" customWidth="1"/>
    <col min="7181" max="7181" width="8.7265625" style="14" customWidth="1"/>
    <col min="7182" max="7182" width="10.1796875" style="14" customWidth="1"/>
    <col min="7183" max="7183" width="2.1796875" style="14" customWidth="1"/>
    <col min="7184" max="7184" width="13.81640625" style="14" customWidth="1"/>
    <col min="7185" max="7185" width="8" style="14" customWidth="1"/>
    <col min="7186" max="7186" width="9.26953125" style="14" customWidth="1"/>
    <col min="7187" max="7187" width="1.7265625" style="14" customWidth="1"/>
    <col min="7188" max="7188" width="13.54296875" style="14" customWidth="1"/>
    <col min="7189" max="7189" width="8" style="14" customWidth="1"/>
    <col min="7190" max="7190" width="8.1796875" style="14" customWidth="1"/>
    <col min="7191" max="7191" width="1.81640625" style="14" customWidth="1"/>
    <col min="7192" max="7192" width="13.54296875" style="14" customWidth="1"/>
    <col min="7193" max="7193" width="8.54296875" style="14" bestFit="1" customWidth="1"/>
    <col min="7194" max="7194" width="8.81640625" style="14" customWidth="1"/>
    <col min="7195" max="7195" width="1.81640625" style="14" customWidth="1"/>
    <col min="7196" max="7424" width="8" style="14"/>
    <col min="7425" max="7425" width="7.453125" style="14" customWidth="1"/>
    <col min="7426" max="7426" width="57.54296875" style="14" customWidth="1"/>
    <col min="7427" max="7430" width="0" style="14" hidden="1" customWidth="1"/>
    <col min="7431" max="7431" width="2.7265625" style="14" customWidth="1"/>
    <col min="7432" max="7432" width="14.453125" style="14" customWidth="1"/>
    <col min="7433" max="7433" width="9" style="14" customWidth="1"/>
    <col min="7434" max="7434" width="8.7265625" style="14" customWidth="1"/>
    <col min="7435" max="7435" width="2.7265625" style="14" customWidth="1"/>
    <col min="7436" max="7436" width="13.453125" style="14" customWidth="1"/>
    <col min="7437" max="7437" width="8.7265625" style="14" customWidth="1"/>
    <col min="7438" max="7438" width="10.1796875" style="14" customWidth="1"/>
    <col min="7439" max="7439" width="2.1796875" style="14" customWidth="1"/>
    <col min="7440" max="7440" width="13.81640625" style="14" customWidth="1"/>
    <col min="7441" max="7441" width="8" style="14" customWidth="1"/>
    <col min="7442" max="7442" width="9.26953125" style="14" customWidth="1"/>
    <col min="7443" max="7443" width="1.7265625" style="14" customWidth="1"/>
    <col min="7444" max="7444" width="13.54296875" style="14" customWidth="1"/>
    <col min="7445" max="7445" width="8" style="14" customWidth="1"/>
    <col min="7446" max="7446" width="8.1796875" style="14" customWidth="1"/>
    <col min="7447" max="7447" width="1.81640625" style="14" customWidth="1"/>
    <col min="7448" max="7448" width="13.54296875" style="14" customWidth="1"/>
    <col min="7449" max="7449" width="8.54296875" style="14" bestFit="1" customWidth="1"/>
    <col min="7450" max="7450" width="8.81640625" style="14" customWidth="1"/>
    <col min="7451" max="7451" width="1.81640625" style="14" customWidth="1"/>
    <col min="7452" max="7680" width="8" style="14"/>
    <col min="7681" max="7681" width="7.453125" style="14" customWidth="1"/>
    <col min="7682" max="7682" width="57.54296875" style="14" customWidth="1"/>
    <col min="7683" max="7686" width="0" style="14" hidden="1" customWidth="1"/>
    <col min="7687" max="7687" width="2.7265625" style="14" customWidth="1"/>
    <col min="7688" max="7688" width="14.453125" style="14" customWidth="1"/>
    <col min="7689" max="7689" width="9" style="14" customWidth="1"/>
    <col min="7690" max="7690" width="8.7265625" style="14" customWidth="1"/>
    <col min="7691" max="7691" width="2.7265625" style="14" customWidth="1"/>
    <col min="7692" max="7692" width="13.453125" style="14" customWidth="1"/>
    <col min="7693" max="7693" width="8.7265625" style="14" customWidth="1"/>
    <col min="7694" max="7694" width="10.1796875" style="14" customWidth="1"/>
    <col min="7695" max="7695" width="2.1796875" style="14" customWidth="1"/>
    <col min="7696" max="7696" width="13.81640625" style="14" customWidth="1"/>
    <col min="7697" max="7697" width="8" style="14" customWidth="1"/>
    <col min="7698" max="7698" width="9.26953125" style="14" customWidth="1"/>
    <col min="7699" max="7699" width="1.7265625" style="14" customWidth="1"/>
    <col min="7700" max="7700" width="13.54296875" style="14" customWidth="1"/>
    <col min="7701" max="7701" width="8" style="14" customWidth="1"/>
    <col min="7702" max="7702" width="8.1796875" style="14" customWidth="1"/>
    <col min="7703" max="7703" width="1.81640625" style="14" customWidth="1"/>
    <col min="7704" max="7704" width="13.54296875" style="14" customWidth="1"/>
    <col min="7705" max="7705" width="8.54296875" style="14" bestFit="1" customWidth="1"/>
    <col min="7706" max="7706" width="8.81640625" style="14" customWidth="1"/>
    <col min="7707" max="7707" width="1.81640625" style="14" customWidth="1"/>
    <col min="7708" max="7936" width="8" style="14"/>
    <col min="7937" max="7937" width="7.453125" style="14" customWidth="1"/>
    <col min="7938" max="7938" width="57.54296875" style="14" customWidth="1"/>
    <col min="7939" max="7942" width="0" style="14" hidden="1" customWidth="1"/>
    <col min="7943" max="7943" width="2.7265625" style="14" customWidth="1"/>
    <col min="7944" max="7944" width="14.453125" style="14" customWidth="1"/>
    <col min="7945" max="7945" width="9" style="14" customWidth="1"/>
    <col min="7946" max="7946" width="8.7265625" style="14" customWidth="1"/>
    <col min="7947" max="7947" width="2.7265625" style="14" customWidth="1"/>
    <col min="7948" max="7948" width="13.453125" style="14" customWidth="1"/>
    <col min="7949" max="7949" width="8.7265625" style="14" customWidth="1"/>
    <col min="7950" max="7950" width="10.1796875" style="14" customWidth="1"/>
    <col min="7951" max="7951" width="2.1796875" style="14" customWidth="1"/>
    <col min="7952" max="7952" width="13.81640625" style="14" customWidth="1"/>
    <col min="7953" max="7953" width="8" style="14" customWidth="1"/>
    <col min="7954" max="7954" width="9.26953125" style="14" customWidth="1"/>
    <col min="7955" max="7955" width="1.7265625" style="14" customWidth="1"/>
    <col min="7956" max="7956" width="13.54296875" style="14" customWidth="1"/>
    <col min="7957" max="7957" width="8" style="14" customWidth="1"/>
    <col min="7958" max="7958" width="8.1796875" style="14" customWidth="1"/>
    <col min="7959" max="7959" width="1.81640625" style="14" customWidth="1"/>
    <col min="7960" max="7960" width="13.54296875" style="14" customWidth="1"/>
    <col min="7961" max="7961" width="8.54296875" style="14" bestFit="1" customWidth="1"/>
    <col min="7962" max="7962" width="8.81640625" style="14" customWidth="1"/>
    <col min="7963" max="7963" width="1.81640625" style="14" customWidth="1"/>
    <col min="7964" max="8192" width="8" style="14"/>
    <col min="8193" max="8193" width="7.453125" style="14" customWidth="1"/>
    <col min="8194" max="8194" width="57.54296875" style="14" customWidth="1"/>
    <col min="8195" max="8198" width="0" style="14" hidden="1" customWidth="1"/>
    <col min="8199" max="8199" width="2.7265625" style="14" customWidth="1"/>
    <col min="8200" max="8200" width="14.453125" style="14" customWidth="1"/>
    <col min="8201" max="8201" width="9" style="14" customWidth="1"/>
    <col min="8202" max="8202" width="8.7265625" style="14" customWidth="1"/>
    <col min="8203" max="8203" width="2.7265625" style="14" customWidth="1"/>
    <col min="8204" max="8204" width="13.453125" style="14" customWidth="1"/>
    <col min="8205" max="8205" width="8.7265625" style="14" customWidth="1"/>
    <col min="8206" max="8206" width="10.1796875" style="14" customWidth="1"/>
    <col min="8207" max="8207" width="2.1796875" style="14" customWidth="1"/>
    <col min="8208" max="8208" width="13.81640625" style="14" customWidth="1"/>
    <col min="8209" max="8209" width="8" style="14" customWidth="1"/>
    <col min="8210" max="8210" width="9.26953125" style="14" customWidth="1"/>
    <col min="8211" max="8211" width="1.7265625" style="14" customWidth="1"/>
    <col min="8212" max="8212" width="13.54296875" style="14" customWidth="1"/>
    <col min="8213" max="8213" width="8" style="14" customWidth="1"/>
    <col min="8214" max="8214" width="8.1796875" style="14" customWidth="1"/>
    <col min="8215" max="8215" width="1.81640625" style="14" customWidth="1"/>
    <col min="8216" max="8216" width="13.54296875" style="14" customWidth="1"/>
    <col min="8217" max="8217" width="8.54296875" style="14" bestFit="1" customWidth="1"/>
    <col min="8218" max="8218" width="8.81640625" style="14" customWidth="1"/>
    <col min="8219" max="8219" width="1.81640625" style="14" customWidth="1"/>
    <col min="8220" max="8448" width="8" style="14"/>
    <col min="8449" max="8449" width="7.453125" style="14" customWidth="1"/>
    <col min="8450" max="8450" width="57.54296875" style="14" customWidth="1"/>
    <col min="8451" max="8454" width="0" style="14" hidden="1" customWidth="1"/>
    <col min="8455" max="8455" width="2.7265625" style="14" customWidth="1"/>
    <col min="8456" max="8456" width="14.453125" style="14" customWidth="1"/>
    <col min="8457" max="8457" width="9" style="14" customWidth="1"/>
    <col min="8458" max="8458" width="8.7265625" style="14" customWidth="1"/>
    <col min="8459" max="8459" width="2.7265625" style="14" customWidth="1"/>
    <col min="8460" max="8460" width="13.453125" style="14" customWidth="1"/>
    <col min="8461" max="8461" width="8.7265625" style="14" customWidth="1"/>
    <col min="8462" max="8462" width="10.1796875" style="14" customWidth="1"/>
    <col min="8463" max="8463" width="2.1796875" style="14" customWidth="1"/>
    <col min="8464" max="8464" width="13.81640625" style="14" customWidth="1"/>
    <col min="8465" max="8465" width="8" style="14" customWidth="1"/>
    <col min="8466" max="8466" width="9.26953125" style="14" customWidth="1"/>
    <col min="8467" max="8467" width="1.7265625" style="14" customWidth="1"/>
    <col min="8468" max="8468" width="13.54296875" style="14" customWidth="1"/>
    <col min="8469" max="8469" width="8" style="14" customWidth="1"/>
    <col min="8470" max="8470" width="8.1796875" style="14" customWidth="1"/>
    <col min="8471" max="8471" width="1.81640625" style="14" customWidth="1"/>
    <col min="8472" max="8472" width="13.54296875" style="14" customWidth="1"/>
    <col min="8473" max="8473" width="8.54296875" style="14" bestFit="1" customWidth="1"/>
    <col min="8474" max="8474" width="8.81640625" style="14" customWidth="1"/>
    <col min="8475" max="8475" width="1.81640625" style="14" customWidth="1"/>
    <col min="8476" max="8704" width="8" style="14"/>
    <col min="8705" max="8705" width="7.453125" style="14" customWidth="1"/>
    <col min="8706" max="8706" width="57.54296875" style="14" customWidth="1"/>
    <col min="8707" max="8710" width="0" style="14" hidden="1" customWidth="1"/>
    <col min="8711" max="8711" width="2.7265625" style="14" customWidth="1"/>
    <col min="8712" max="8712" width="14.453125" style="14" customWidth="1"/>
    <col min="8713" max="8713" width="9" style="14" customWidth="1"/>
    <col min="8714" max="8714" width="8.7265625" style="14" customWidth="1"/>
    <col min="8715" max="8715" width="2.7265625" style="14" customWidth="1"/>
    <col min="8716" max="8716" width="13.453125" style="14" customWidth="1"/>
    <col min="8717" max="8717" width="8.7265625" style="14" customWidth="1"/>
    <col min="8718" max="8718" width="10.1796875" style="14" customWidth="1"/>
    <col min="8719" max="8719" width="2.1796875" style="14" customWidth="1"/>
    <col min="8720" max="8720" width="13.81640625" style="14" customWidth="1"/>
    <col min="8721" max="8721" width="8" style="14" customWidth="1"/>
    <col min="8722" max="8722" width="9.26953125" style="14" customWidth="1"/>
    <col min="8723" max="8723" width="1.7265625" style="14" customWidth="1"/>
    <col min="8724" max="8724" width="13.54296875" style="14" customWidth="1"/>
    <col min="8725" max="8725" width="8" style="14" customWidth="1"/>
    <col min="8726" max="8726" width="8.1796875" style="14" customWidth="1"/>
    <col min="8727" max="8727" width="1.81640625" style="14" customWidth="1"/>
    <col min="8728" max="8728" width="13.54296875" style="14" customWidth="1"/>
    <col min="8729" max="8729" width="8.54296875" style="14" bestFit="1" customWidth="1"/>
    <col min="8730" max="8730" width="8.81640625" style="14" customWidth="1"/>
    <col min="8731" max="8731" width="1.81640625" style="14" customWidth="1"/>
    <col min="8732" max="8960" width="8" style="14"/>
    <col min="8961" max="8961" width="7.453125" style="14" customWidth="1"/>
    <col min="8962" max="8962" width="57.54296875" style="14" customWidth="1"/>
    <col min="8963" max="8966" width="0" style="14" hidden="1" customWidth="1"/>
    <col min="8967" max="8967" width="2.7265625" style="14" customWidth="1"/>
    <col min="8968" max="8968" width="14.453125" style="14" customWidth="1"/>
    <col min="8969" max="8969" width="9" style="14" customWidth="1"/>
    <col min="8970" max="8970" width="8.7265625" style="14" customWidth="1"/>
    <col min="8971" max="8971" width="2.7265625" style="14" customWidth="1"/>
    <col min="8972" max="8972" width="13.453125" style="14" customWidth="1"/>
    <col min="8973" max="8973" width="8.7265625" style="14" customWidth="1"/>
    <col min="8974" max="8974" width="10.1796875" style="14" customWidth="1"/>
    <col min="8975" max="8975" width="2.1796875" style="14" customWidth="1"/>
    <col min="8976" max="8976" width="13.81640625" style="14" customWidth="1"/>
    <col min="8977" max="8977" width="8" style="14" customWidth="1"/>
    <col min="8978" max="8978" width="9.26953125" style="14" customWidth="1"/>
    <col min="8979" max="8979" width="1.7265625" style="14" customWidth="1"/>
    <col min="8980" max="8980" width="13.54296875" style="14" customWidth="1"/>
    <col min="8981" max="8981" width="8" style="14" customWidth="1"/>
    <col min="8982" max="8982" width="8.1796875" style="14" customWidth="1"/>
    <col min="8983" max="8983" width="1.81640625" style="14" customWidth="1"/>
    <col min="8984" max="8984" width="13.54296875" style="14" customWidth="1"/>
    <col min="8985" max="8985" width="8.54296875" style="14" bestFit="1" customWidth="1"/>
    <col min="8986" max="8986" width="8.81640625" style="14" customWidth="1"/>
    <col min="8987" max="8987" width="1.81640625" style="14" customWidth="1"/>
    <col min="8988" max="9216" width="8" style="14"/>
    <col min="9217" max="9217" width="7.453125" style="14" customWidth="1"/>
    <col min="9218" max="9218" width="57.54296875" style="14" customWidth="1"/>
    <col min="9219" max="9222" width="0" style="14" hidden="1" customWidth="1"/>
    <col min="9223" max="9223" width="2.7265625" style="14" customWidth="1"/>
    <col min="9224" max="9224" width="14.453125" style="14" customWidth="1"/>
    <col min="9225" max="9225" width="9" style="14" customWidth="1"/>
    <col min="9226" max="9226" width="8.7265625" style="14" customWidth="1"/>
    <col min="9227" max="9227" width="2.7265625" style="14" customWidth="1"/>
    <col min="9228" max="9228" width="13.453125" style="14" customWidth="1"/>
    <col min="9229" max="9229" width="8.7265625" style="14" customWidth="1"/>
    <col min="9230" max="9230" width="10.1796875" style="14" customWidth="1"/>
    <col min="9231" max="9231" width="2.1796875" style="14" customWidth="1"/>
    <col min="9232" max="9232" width="13.81640625" style="14" customWidth="1"/>
    <col min="9233" max="9233" width="8" style="14" customWidth="1"/>
    <col min="9234" max="9234" width="9.26953125" style="14" customWidth="1"/>
    <col min="9235" max="9235" width="1.7265625" style="14" customWidth="1"/>
    <col min="9236" max="9236" width="13.54296875" style="14" customWidth="1"/>
    <col min="9237" max="9237" width="8" style="14" customWidth="1"/>
    <col min="9238" max="9238" width="8.1796875" style="14" customWidth="1"/>
    <col min="9239" max="9239" width="1.81640625" style="14" customWidth="1"/>
    <col min="9240" max="9240" width="13.54296875" style="14" customWidth="1"/>
    <col min="9241" max="9241" width="8.54296875" style="14" bestFit="1" customWidth="1"/>
    <col min="9242" max="9242" width="8.81640625" style="14" customWidth="1"/>
    <col min="9243" max="9243" width="1.81640625" style="14" customWidth="1"/>
    <col min="9244" max="9472" width="8" style="14"/>
    <col min="9473" max="9473" width="7.453125" style="14" customWidth="1"/>
    <col min="9474" max="9474" width="57.54296875" style="14" customWidth="1"/>
    <col min="9475" max="9478" width="0" style="14" hidden="1" customWidth="1"/>
    <col min="9479" max="9479" width="2.7265625" style="14" customWidth="1"/>
    <col min="9480" max="9480" width="14.453125" style="14" customWidth="1"/>
    <col min="9481" max="9481" width="9" style="14" customWidth="1"/>
    <col min="9482" max="9482" width="8.7265625" style="14" customWidth="1"/>
    <col min="9483" max="9483" width="2.7265625" style="14" customWidth="1"/>
    <col min="9484" max="9484" width="13.453125" style="14" customWidth="1"/>
    <col min="9485" max="9485" width="8.7265625" style="14" customWidth="1"/>
    <col min="9486" max="9486" width="10.1796875" style="14" customWidth="1"/>
    <col min="9487" max="9487" width="2.1796875" style="14" customWidth="1"/>
    <col min="9488" max="9488" width="13.81640625" style="14" customWidth="1"/>
    <col min="9489" max="9489" width="8" style="14" customWidth="1"/>
    <col min="9490" max="9490" width="9.26953125" style="14" customWidth="1"/>
    <col min="9491" max="9491" width="1.7265625" style="14" customWidth="1"/>
    <col min="9492" max="9492" width="13.54296875" style="14" customWidth="1"/>
    <col min="9493" max="9493" width="8" style="14" customWidth="1"/>
    <col min="9494" max="9494" width="8.1796875" style="14" customWidth="1"/>
    <col min="9495" max="9495" width="1.81640625" style="14" customWidth="1"/>
    <col min="9496" max="9496" width="13.54296875" style="14" customWidth="1"/>
    <col min="9497" max="9497" width="8.54296875" style="14" bestFit="1" customWidth="1"/>
    <col min="9498" max="9498" width="8.81640625" style="14" customWidth="1"/>
    <col min="9499" max="9499" width="1.81640625" style="14" customWidth="1"/>
    <col min="9500" max="9728" width="8" style="14"/>
    <col min="9729" max="9729" width="7.453125" style="14" customWidth="1"/>
    <col min="9730" max="9730" width="57.54296875" style="14" customWidth="1"/>
    <col min="9731" max="9734" width="0" style="14" hidden="1" customWidth="1"/>
    <col min="9735" max="9735" width="2.7265625" style="14" customWidth="1"/>
    <col min="9736" max="9736" width="14.453125" style="14" customWidth="1"/>
    <col min="9737" max="9737" width="9" style="14" customWidth="1"/>
    <col min="9738" max="9738" width="8.7265625" style="14" customWidth="1"/>
    <col min="9739" max="9739" width="2.7265625" style="14" customWidth="1"/>
    <col min="9740" max="9740" width="13.453125" style="14" customWidth="1"/>
    <col min="9741" max="9741" width="8.7265625" style="14" customWidth="1"/>
    <col min="9742" max="9742" width="10.1796875" style="14" customWidth="1"/>
    <col min="9743" max="9743" width="2.1796875" style="14" customWidth="1"/>
    <col min="9744" max="9744" width="13.81640625" style="14" customWidth="1"/>
    <col min="9745" max="9745" width="8" style="14" customWidth="1"/>
    <col min="9746" max="9746" width="9.26953125" style="14" customWidth="1"/>
    <col min="9747" max="9747" width="1.7265625" style="14" customWidth="1"/>
    <col min="9748" max="9748" width="13.54296875" style="14" customWidth="1"/>
    <col min="9749" max="9749" width="8" style="14" customWidth="1"/>
    <col min="9750" max="9750" width="8.1796875" style="14" customWidth="1"/>
    <col min="9751" max="9751" width="1.81640625" style="14" customWidth="1"/>
    <col min="9752" max="9752" width="13.54296875" style="14" customWidth="1"/>
    <col min="9753" max="9753" width="8.54296875" style="14" bestFit="1" customWidth="1"/>
    <col min="9754" max="9754" width="8.81640625" style="14" customWidth="1"/>
    <col min="9755" max="9755" width="1.81640625" style="14" customWidth="1"/>
    <col min="9756" max="9984" width="8" style="14"/>
    <col min="9985" max="9985" width="7.453125" style="14" customWidth="1"/>
    <col min="9986" max="9986" width="57.54296875" style="14" customWidth="1"/>
    <col min="9987" max="9990" width="0" style="14" hidden="1" customWidth="1"/>
    <col min="9991" max="9991" width="2.7265625" style="14" customWidth="1"/>
    <col min="9992" max="9992" width="14.453125" style="14" customWidth="1"/>
    <col min="9993" max="9993" width="9" style="14" customWidth="1"/>
    <col min="9994" max="9994" width="8.7265625" style="14" customWidth="1"/>
    <col min="9995" max="9995" width="2.7265625" style="14" customWidth="1"/>
    <col min="9996" max="9996" width="13.453125" style="14" customWidth="1"/>
    <col min="9997" max="9997" width="8.7265625" style="14" customWidth="1"/>
    <col min="9998" max="9998" width="10.1796875" style="14" customWidth="1"/>
    <col min="9999" max="9999" width="2.1796875" style="14" customWidth="1"/>
    <col min="10000" max="10000" width="13.81640625" style="14" customWidth="1"/>
    <col min="10001" max="10001" width="8" style="14" customWidth="1"/>
    <col min="10002" max="10002" width="9.26953125" style="14" customWidth="1"/>
    <col min="10003" max="10003" width="1.7265625" style="14" customWidth="1"/>
    <col min="10004" max="10004" width="13.54296875" style="14" customWidth="1"/>
    <col min="10005" max="10005" width="8" style="14" customWidth="1"/>
    <col min="10006" max="10006" width="8.1796875" style="14" customWidth="1"/>
    <col min="10007" max="10007" width="1.81640625" style="14" customWidth="1"/>
    <col min="10008" max="10008" width="13.54296875" style="14" customWidth="1"/>
    <col min="10009" max="10009" width="8.54296875" style="14" bestFit="1" customWidth="1"/>
    <col min="10010" max="10010" width="8.81640625" style="14" customWidth="1"/>
    <col min="10011" max="10011" width="1.81640625" style="14" customWidth="1"/>
    <col min="10012" max="10240" width="8" style="14"/>
    <col min="10241" max="10241" width="7.453125" style="14" customWidth="1"/>
    <col min="10242" max="10242" width="57.54296875" style="14" customWidth="1"/>
    <col min="10243" max="10246" width="0" style="14" hidden="1" customWidth="1"/>
    <col min="10247" max="10247" width="2.7265625" style="14" customWidth="1"/>
    <col min="10248" max="10248" width="14.453125" style="14" customWidth="1"/>
    <col min="10249" max="10249" width="9" style="14" customWidth="1"/>
    <col min="10250" max="10250" width="8.7265625" style="14" customWidth="1"/>
    <col min="10251" max="10251" width="2.7265625" style="14" customWidth="1"/>
    <col min="10252" max="10252" width="13.453125" style="14" customWidth="1"/>
    <col min="10253" max="10253" width="8.7265625" style="14" customWidth="1"/>
    <col min="10254" max="10254" width="10.1796875" style="14" customWidth="1"/>
    <col min="10255" max="10255" width="2.1796875" style="14" customWidth="1"/>
    <col min="10256" max="10256" width="13.81640625" style="14" customWidth="1"/>
    <col min="10257" max="10257" width="8" style="14" customWidth="1"/>
    <col min="10258" max="10258" width="9.26953125" style="14" customWidth="1"/>
    <col min="10259" max="10259" width="1.7265625" style="14" customWidth="1"/>
    <col min="10260" max="10260" width="13.54296875" style="14" customWidth="1"/>
    <col min="10261" max="10261" width="8" style="14" customWidth="1"/>
    <col min="10262" max="10262" width="8.1796875" style="14" customWidth="1"/>
    <col min="10263" max="10263" width="1.81640625" style="14" customWidth="1"/>
    <col min="10264" max="10264" width="13.54296875" style="14" customWidth="1"/>
    <col min="10265" max="10265" width="8.54296875" style="14" bestFit="1" customWidth="1"/>
    <col min="10266" max="10266" width="8.81640625" style="14" customWidth="1"/>
    <col min="10267" max="10267" width="1.81640625" style="14" customWidth="1"/>
    <col min="10268" max="10496" width="8" style="14"/>
    <col min="10497" max="10497" width="7.453125" style="14" customWidth="1"/>
    <col min="10498" max="10498" width="57.54296875" style="14" customWidth="1"/>
    <col min="10499" max="10502" width="0" style="14" hidden="1" customWidth="1"/>
    <col min="10503" max="10503" width="2.7265625" style="14" customWidth="1"/>
    <col min="10504" max="10504" width="14.453125" style="14" customWidth="1"/>
    <col min="10505" max="10505" width="9" style="14" customWidth="1"/>
    <col min="10506" max="10506" width="8.7265625" style="14" customWidth="1"/>
    <col min="10507" max="10507" width="2.7265625" style="14" customWidth="1"/>
    <col min="10508" max="10508" width="13.453125" style="14" customWidth="1"/>
    <col min="10509" max="10509" width="8.7265625" style="14" customWidth="1"/>
    <col min="10510" max="10510" width="10.1796875" style="14" customWidth="1"/>
    <col min="10511" max="10511" width="2.1796875" style="14" customWidth="1"/>
    <col min="10512" max="10512" width="13.81640625" style="14" customWidth="1"/>
    <col min="10513" max="10513" width="8" style="14" customWidth="1"/>
    <col min="10514" max="10514" width="9.26953125" style="14" customWidth="1"/>
    <col min="10515" max="10515" width="1.7265625" style="14" customWidth="1"/>
    <col min="10516" max="10516" width="13.54296875" style="14" customWidth="1"/>
    <col min="10517" max="10517" width="8" style="14" customWidth="1"/>
    <col min="10518" max="10518" width="8.1796875" style="14" customWidth="1"/>
    <col min="10519" max="10519" width="1.81640625" style="14" customWidth="1"/>
    <col min="10520" max="10520" width="13.54296875" style="14" customWidth="1"/>
    <col min="10521" max="10521" width="8.54296875" style="14" bestFit="1" customWidth="1"/>
    <col min="10522" max="10522" width="8.81640625" style="14" customWidth="1"/>
    <col min="10523" max="10523" width="1.81640625" style="14" customWidth="1"/>
    <col min="10524" max="10752" width="8" style="14"/>
    <col min="10753" max="10753" width="7.453125" style="14" customWidth="1"/>
    <col min="10754" max="10754" width="57.54296875" style="14" customWidth="1"/>
    <col min="10755" max="10758" width="0" style="14" hidden="1" customWidth="1"/>
    <col min="10759" max="10759" width="2.7265625" style="14" customWidth="1"/>
    <col min="10760" max="10760" width="14.453125" style="14" customWidth="1"/>
    <col min="10761" max="10761" width="9" style="14" customWidth="1"/>
    <col min="10762" max="10762" width="8.7265625" style="14" customWidth="1"/>
    <col min="10763" max="10763" width="2.7265625" style="14" customWidth="1"/>
    <col min="10764" max="10764" width="13.453125" style="14" customWidth="1"/>
    <col min="10765" max="10765" width="8.7265625" style="14" customWidth="1"/>
    <col min="10766" max="10766" width="10.1796875" style="14" customWidth="1"/>
    <col min="10767" max="10767" width="2.1796875" style="14" customWidth="1"/>
    <col min="10768" max="10768" width="13.81640625" style="14" customWidth="1"/>
    <col min="10769" max="10769" width="8" style="14" customWidth="1"/>
    <col min="10770" max="10770" width="9.26953125" style="14" customWidth="1"/>
    <col min="10771" max="10771" width="1.7265625" style="14" customWidth="1"/>
    <col min="10772" max="10772" width="13.54296875" style="14" customWidth="1"/>
    <col min="10773" max="10773" width="8" style="14" customWidth="1"/>
    <col min="10774" max="10774" width="8.1796875" style="14" customWidth="1"/>
    <col min="10775" max="10775" width="1.81640625" style="14" customWidth="1"/>
    <col min="10776" max="10776" width="13.54296875" style="14" customWidth="1"/>
    <col min="10777" max="10777" width="8.54296875" style="14" bestFit="1" customWidth="1"/>
    <col min="10778" max="10778" width="8.81640625" style="14" customWidth="1"/>
    <col min="10779" max="10779" width="1.81640625" style="14" customWidth="1"/>
    <col min="10780" max="11008" width="8" style="14"/>
    <col min="11009" max="11009" width="7.453125" style="14" customWidth="1"/>
    <col min="11010" max="11010" width="57.54296875" style="14" customWidth="1"/>
    <col min="11011" max="11014" width="0" style="14" hidden="1" customWidth="1"/>
    <col min="11015" max="11015" width="2.7265625" style="14" customWidth="1"/>
    <col min="11016" max="11016" width="14.453125" style="14" customWidth="1"/>
    <col min="11017" max="11017" width="9" style="14" customWidth="1"/>
    <col min="11018" max="11018" width="8.7265625" style="14" customWidth="1"/>
    <col min="11019" max="11019" width="2.7265625" style="14" customWidth="1"/>
    <col min="11020" max="11020" width="13.453125" style="14" customWidth="1"/>
    <col min="11021" max="11021" width="8.7265625" style="14" customWidth="1"/>
    <col min="11022" max="11022" width="10.1796875" style="14" customWidth="1"/>
    <col min="11023" max="11023" width="2.1796875" style="14" customWidth="1"/>
    <col min="11024" max="11024" width="13.81640625" style="14" customWidth="1"/>
    <col min="11025" max="11025" width="8" style="14" customWidth="1"/>
    <col min="11026" max="11026" width="9.26953125" style="14" customWidth="1"/>
    <col min="11027" max="11027" width="1.7265625" style="14" customWidth="1"/>
    <col min="11028" max="11028" width="13.54296875" style="14" customWidth="1"/>
    <col min="11029" max="11029" width="8" style="14" customWidth="1"/>
    <col min="11030" max="11030" width="8.1796875" style="14" customWidth="1"/>
    <col min="11031" max="11031" width="1.81640625" style="14" customWidth="1"/>
    <col min="11032" max="11032" width="13.54296875" style="14" customWidth="1"/>
    <col min="11033" max="11033" width="8.54296875" style="14" bestFit="1" customWidth="1"/>
    <col min="11034" max="11034" width="8.81640625" style="14" customWidth="1"/>
    <col min="11035" max="11035" width="1.81640625" style="14" customWidth="1"/>
    <col min="11036" max="11264" width="8" style="14"/>
    <col min="11265" max="11265" width="7.453125" style="14" customWidth="1"/>
    <col min="11266" max="11266" width="57.54296875" style="14" customWidth="1"/>
    <col min="11267" max="11270" width="0" style="14" hidden="1" customWidth="1"/>
    <col min="11271" max="11271" width="2.7265625" style="14" customWidth="1"/>
    <col min="11272" max="11272" width="14.453125" style="14" customWidth="1"/>
    <col min="11273" max="11273" width="9" style="14" customWidth="1"/>
    <col min="11274" max="11274" width="8.7265625" style="14" customWidth="1"/>
    <col min="11275" max="11275" width="2.7265625" style="14" customWidth="1"/>
    <col min="11276" max="11276" width="13.453125" style="14" customWidth="1"/>
    <col min="11277" max="11277" width="8.7265625" style="14" customWidth="1"/>
    <col min="11278" max="11278" width="10.1796875" style="14" customWidth="1"/>
    <col min="11279" max="11279" width="2.1796875" style="14" customWidth="1"/>
    <col min="11280" max="11280" width="13.81640625" style="14" customWidth="1"/>
    <col min="11281" max="11281" width="8" style="14" customWidth="1"/>
    <col min="11282" max="11282" width="9.26953125" style="14" customWidth="1"/>
    <col min="11283" max="11283" width="1.7265625" style="14" customWidth="1"/>
    <col min="11284" max="11284" width="13.54296875" style="14" customWidth="1"/>
    <col min="11285" max="11285" width="8" style="14" customWidth="1"/>
    <col min="11286" max="11286" width="8.1796875" style="14" customWidth="1"/>
    <col min="11287" max="11287" width="1.81640625" style="14" customWidth="1"/>
    <col min="11288" max="11288" width="13.54296875" style="14" customWidth="1"/>
    <col min="11289" max="11289" width="8.54296875" style="14" bestFit="1" customWidth="1"/>
    <col min="11290" max="11290" width="8.81640625" style="14" customWidth="1"/>
    <col min="11291" max="11291" width="1.81640625" style="14" customWidth="1"/>
    <col min="11292" max="11520" width="8" style="14"/>
    <col min="11521" max="11521" width="7.453125" style="14" customWidth="1"/>
    <col min="11522" max="11522" width="57.54296875" style="14" customWidth="1"/>
    <col min="11523" max="11526" width="0" style="14" hidden="1" customWidth="1"/>
    <col min="11527" max="11527" width="2.7265625" style="14" customWidth="1"/>
    <col min="11528" max="11528" width="14.453125" style="14" customWidth="1"/>
    <col min="11529" max="11529" width="9" style="14" customWidth="1"/>
    <col min="11530" max="11530" width="8.7265625" style="14" customWidth="1"/>
    <col min="11531" max="11531" width="2.7265625" style="14" customWidth="1"/>
    <col min="11532" max="11532" width="13.453125" style="14" customWidth="1"/>
    <col min="11533" max="11533" width="8.7265625" style="14" customWidth="1"/>
    <col min="11534" max="11534" width="10.1796875" style="14" customWidth="1"/>
    <col min="11535" max="11535" width="2.1796875" style="14" customWidth="1"/>
    <col min="11536" max="11536" width="13.81640625" style="14" customWidth="1"/>
    <col min="11537" max="11537" width="8" style="14" customWidth="1"/>
    <col min="11538" max="11538" width="9.26953125" style="14" customWidth="1"/>
    <col min="11539" max="11539" width="1.7265625" style="14" customWidth="1"/>
    <col min="11540" max="11540" width="13.54296875" style="14" customWidth="1"/>
    <col min="11541" max="11541" width="8" style="14" customWidth="1"/>
    <col min="11542" max="11542" width="8.1796875" style="14" customWidth="1"/>
    <col min="11543" max="11543" width="1.81640625" style="14" customWidth="1"/>
    <col min="11544" max="11544" width="13.54296875" style="14" customWidth="1"/>
    <col min="11545" max="11545" width="8.54296875" style="14" bestFit="1" customWidth="1"/>
    <col min="11546" max="11546" width="8.81640625" style="14" customWidth="1"/>
    <col min="11547" max="11547" width="1.81640625" style="14" customWidth="1"/>
    <col min="11548" max="11776" width="8" style="14"/>
    <col min="11777" max="11777" width="7.453125" style="14" customWidth="1"/>
    <col min="11778" max="11778" width="57.54296875" style="14" customWidth="1"/>
    <col min="11779" max="11782" width="0" style="14" hidden="1" customWidth="1"/>
    <col min="11783" max="11783" width="2.7265625" style="14" customWidth="1"/>
    <col min="11784" max="11784" width="14.453125" style="14" customWidth="1"/>
    <col min="11785" max="11785" width="9" style="14" customWidth="1"/>
    <col min="11786" max="11786" width="8.7265625" style="14" customWidth="1"/>
    <col min="11787" max="11787" width="2.7265625" style="14" customWidth="1"/>
    <col min="11788" max="11788" width="13.453125" style="14" customWidth="1"/>
    <col min="11789" max="11789" width="8.7265625" style="14" customWidth="1"/>
    <col min="11790" max="11790" width="10.1796875" style="14" customWidth="1"/>
    <col min="11791" max="11791" width="2.1796875" style="14" customWidth="1"/>
    <col min="11792" max="11792" width="13.81640625" style="14" customWidth="1"/>
    <col min="11793" max="11793" width="8" style="14" customWidth="1"/>
    <col min="11794" max="11794" width="9.26953125" style="14" customWidth="1"/>
    <col min="11795" max="11795" width="1.7265625" style="14" customWidth="1"/>
    <col min="11796" max="11796" width="13.54296875" style="14" customWidth="1"/>
    <col min="11797" max="11797" width="8" style="14" customWidth="1"/>
    <col min="11798" max="11798" width="8.1796875" style="14" customWidth="1"/>
    <col min="11799" max="11799" width="1.81640625" style="14" customWidth="1"/>
    <col min="11800" max="11800" width="13.54296875" style="14" customWidth="1"/>
    <col min="11801" max="11801" width="8.54296875" style="14" bestFit="1" customWidth="1"/>
    <col min="11802" max="11802" width="8.81640625" style="14" customWidth="1"/>
    <col min="11803" max="11803" width="1.81640625" style="14" customWidth="1"/>
    <col min="11804" max="12032" width="8" style="14"/>
    <col min="12033" max="12033" width="7.453125" style="14" customWidth="1"/>
    <col min="12034" max="12034" width="57.54296875" style="14" customWidth="1"/>
    <col min="12035" max="12038" width="0" style="14" hidden="1" customWidth="1"/>
    <col min="12039" max="12039" width="2.7265625" style="14" customWidth="1"/>
    <col min="12040" max="12040" width="14.453125" style="14" customWidth="1"/>
    <col min="12041" max="12041" width="9" style="14" customWidth="1"/>
    <col min="12042" max="12042" width="8.7265625" style="14" customWidth="1"/>
    <col min="12043" max="12043" width="2.7265625" style="14" customWidth="1"/>
    <col min="12044" max="12044" width="13.453125" style="14" customWidth="1"/>
    <col min="12045" max="12045" width="8.7265625" style="14" customWidth="1"/>
    <col min="12046" max="12046" width="10.1796875" style="14" customWidth="1"/>
    <col min="12047" max="12047" width="2.1796875" style="14" customWidth="1"/>
    <col min="12048" max="12048" width="13.81640625" style="14" customWidth="1"/>
    <col min="12049" max="12049" width="8" style="14" customWidth="1"/>
    <col min="12050" max="12050" width="9.26953125" style="14" customWidth="1"/>
    <col min="12051" max="12051" width="1.7265625" style="14" customWidth="1"/>
    <col min="12052" max="12052" width="13.54296875" style="14" customWidth="1"/>
    <col min="12053" max="12053" width="8" style="14" customWidth="1"/>
    <col min="12054" max="12054" width="8.1796875" style="14" customWidth="1"/>
    <col min="12055" max="12055" width="1.81640625" style="14" customWidth="1"/>
    <col min="12056" max="12056" width="13.54296875" style="14" customWidth="1"/>
    <col min="12057" max="12057" width="8.54296875" style="14" bestFit="1" customWidth="1"/>
    <col min="12058" max="12058" width="8.81640625" style="14" customWidth="1"/>
    <col min="12059" max="12059" width="1.81640625" style="14" customWidth="1"/>
    <col min="12060" max="12288" width="8" style="14"/>
    <col min="12289" max="12289" width="7.453125" style="14" customWidth="1"/>
    <col min="12290" max="12290" width="57.54296875" style="14" customWidth="1"/>
    <col min="12291" max="12294" width="0" style="14" hidden="1" customWidth="1"/>
    <col min="12295" max="12295" width="2.7265625" style="14" customWidth="1"/>
    <col min="12296" max="12296" width="14.453125" style="14" customWidth="1"/>
    <col min="12297" max="12297" width="9" style="14" customWidth="1"/>
    <col min="12298" max="12298" width="8.7265625" style="14" customWidth="1"/>
    <col min="12299" max="12299" width="2.7265625" style="14" customWidth="1"/>
    <col min="12300" max="12300" width="13.453125" style="14" customWidth="1"/>
    <col min="12301" max="12301" width="8.7265625" style="14" customWidth="1"/>
    <col min="12302" max="12302" width="10.1796875" style="14" customWidth="1"/>
    <col min="12303" max="12303" width="2.1796875" style="14" customWidth="1"/>
    <col min="12304" max="12304" width="13.81640625" style="14" customWidth="1"/>
    <col min="12305" max="12305" width="8" style="14" customWidth="1"/>
    <col min="12306" max="12306" width="9.26953125" style="14" customWidth="1"/>
    <col min="12307" max="12307" width="1.7265625" style="14" customWidth="1"/>
    <col min="12308" max="12308" width="13.54296875" style="14" customWidth="1"/>
    <col min="12309" max="12309" width="8" style="14" customWidth="1"/>
    <col min="12310" max="12310" width="8.1796875" style="14" customWidth="1"/>
    <col min="12311" max="12311" width="1.81640625" style="14" customWidth="1"/>
    <col min="12312" max="12312" width="13.54296875" style="14" customWidth="1"/>
    <col min="12313" max="12313" width="8.54296875" style="14" bestFit="1" customWidth="1"/>
    <col min="12314" max="12314" width="8.81640625" style="14" customWidth="1"/>
    <col min="12315" max="12315" width="1.81640625" style="14" customWidth="1"/>
    <col min="12316" max="12544" width="8" style="14"/>
    <col min="12545" max="12545" width="7.453125" style="14" customWidth="1"/>
    <col min="12546" max="12546" width="57.54296875" style="14" customWidth="1"/>
    <col min="12547" max="12550" width="0" style="14" hidden="1" customWidth="1"/>
    <col min="12551" max="12551" width="2.7265625" style="14" customWidth="1"/>
    <col min="12552" max="12552" width="14.453125" style="14" customWidth="1"/>
    <col min="12553" max="12553" width="9" style="14" customWidth="1"/>
    <col min="12554" max="12554" width="8.7265625" style="14" customWidth="1"/>
    <col min="12555" max="12555" width="2.7265625" style="14" customWidth="1"/>
    <col min="12556" max="12556" width="13.453125" style="14" customWidth="1"/>
    <col min="12557" max="12557" width="8.7265625" style="14" customWidth="1"/>
    <col min="12558" max="12558" width="10.1796875" style="14" customWidth="1"/>
    <col min="12559" max="12559" width="2.1796875" style="14" customWidth="1"/>
    <col min="12560" max="12560" width="13.81640625" style="14" customWidth="1"/>
    <col min="12561" max="12561" width="8" style="14" customWidth="1"/>
    <col min="12562" max="12562" width="9.26953125" style="14" customWidth="1"/>
    <col min="12563" max="12563" width="1.7265625" style="14" customWidth="1"/>
    <col min="12564" max="12564" width="13.54296875" style="14" customWidth="1"/>
    <col min="12565" max="12565" width="8" style="14" customWidth="1"/>
    <col min="12566" max="12566" width="8.1796875" style="14" customWidth="1"/>
    <col min="12567" max="12567" width="1.81640625" style="14" customWidth="1"/>
    <col min="12568" max="12568" width="13.54296875" style="14" customWidth="1"/>
    <col min="12569" max="12569" width="8.54296875" style="14" bestFit="1" customWidth="1"/>
    <col min="12570" max="12570" width="8.81640625" style="14" customWidth="1"/>
    <col min="12571" max="12571" width="1.81640625" style="14" customWidth="1"/>
    <col min="12572" max="12800" width="8" style="14"/>
    <col min="12801" max="12801" width="7.453125" style="14" customWidth="1"/>
    <col min="12802" max="12802" width="57.54296875" style="14" customWidth="1"/>
    <col min="12803" max="12806" width="0" style="14" hidden="1" customWidth="1"/>
    <col min="12807" max="12807" width="2.7265625" style="14" customWidth="1"/>
    <col min="12808" max="12808" width="14.453125" style="14" customWidth="1"/>
    <col min="12809" max="12809" width="9" style="14" customWidth="1"/>
    <col min="12810" max="12810" width="8.7265625" style="14" customWidth="1"/>
    <col min="12811" max="12811" width="2.7265625" style="14" customWidth="1"/>
    <col min="12812" max="12812" width="13.453125" style="14" customWidth="1"/>
    <col min="12813" max="12813" width="8.7265625" style="14" customWidth="1"/>
    <col min="12814" max="12814" width="10.1796875" style="14" customWidth="1"/>
    <col min="12815" max="12815" width="2.1796875" style="14" customWidth="1"/>
    <col min="12816" max="12816" width="13.81640625" style="14" customWidth="1"/>
    <col min="12817" max="12817" width="8" style="14" customWidth="1"/>
    <col min="12818" max="12818" width="9.26953125" style="14" customWidth="1"/>
    <col min="12819" max="12819" width="1.7265625" style="14" customWidth="1"/>
    <col min="12820" max="12820" width="13.54296875" style="14" customWidth="1"/>
    <col min="12821" max="12821" width="8" style="14" customWidth="1"/>
    <col min="12822" max="12822" width="8.1796875" style="14" customWidth="1"/>
    <col min="12823" max="12823" width="1.81640625" style="14" customWidth="1"/>
    <col min="12824" max="12824" width="13.54296875" style="14" customWidth="1"/>
    <col min="12825" max="12825" width="8.54296875" style="14" bestFit="1" customWidth="1"/>
    <col min="12826" max="12826" width="8.81640625" style="14" customWidth="1"/>
    <col min="12827" max="12827" width="1.81640625" style="14" customWidth="1"/>
    <col min="12828" max="13056" width="8" style="14"/>
    <col min="13057" max="13057" width="7.453125" style="14" customWidth="1"/>
    <col min="13058" max="13058" width="57.54296875" style="14" customWidth="1"/>
    <col min="13059" max="13062" width="0" style="14" hidden="1" customWidth="1"/>
    <col min="13063" max="13063" width="2.7265625" style="14" customWidth="1"/>
    <col min="13064" max="13064" width="14.453125" style="14" customWidth="1"/>
    <col min="13065" max="13065" width="9" style="14" customWidth="1"/>
    <col min="13066" max="13066" width="8.7265625" style="14" customWidth="1"/>
    <col min="13067" max="13067" width="2.7265625" style="14" customWidth="1"/>
    <col min="13068" max="13068" width="13.453125" style="14" customWidth="1"/>
    <col min="13069" max="13069" width="8.7265625" style="14" customWidth="1"/>
    <col min="13070" max="13070" width="10.1796875" style="14" customWidth="1"/>
    <col min="13071" max="13071" width="2.1796875" style="14" customWidth="1"/>
    <col min="13072" max="13072" width="13.81640625" style="14" customWidth="1"/>
    <col min="13073" max="13073" width="8" style="14" customWidth="1"/>
    <col min="13074" max="13074" width="9.26953125" style="14" customWidth="1"/>
    <col min="13075" max="13075" width="1.7265625" style="14" customWidth="1"/>
    <col min="13076" max="13076" width="13.54296875" style="14" customWidth="1"/>
    <col min="13077" max="13077" width="8" style="14" customWidth="1"/>
    <col min="13078" max="13078" width="8.1796875" style="14" customWidth="1"/>
    <col min="13079" max="13079" width="1.81640625" style="14" customWidth="1"/>
    <col min="13080" max="13080" width="13.54296875" style="14" customWidth="1"/>
    <col min="13081" max="13081" width="8.54296875" style="14" bestFit="1" customWidth="1"/>
    <col min="13082" max="13082" width="8.81640625" style="14" customWidth="1"/>
    <col min="13083" max="13083" width="1.81640625" style="14" customWidth="1"/>
    <col min="13084" max="13312" width="8" style="14"/>
    <col min="13313" max="13313" width="7.453125" style="14" customWidth="1"/>
    <col min="13314" max="13314" width="57.54296875" style="14" customWidth="1"/>
    <col min="13315" max="13318" width="0" style="14" hidden="1" customWidth="1"/>
    <col min="13319" max="13319" width="2.7265625" style="14" customWidth="1"/>
    <col min="13320" max="13320" width="14.453125" style="14" customWidth="1"/>
    <col min="13321" max="13321" width="9" style="14" customWidth="1"/>
    <col min="13322" max="13322" width="8.7265625" style="14" customWidth="1"/>
    <col min="13323" max="13323" width="2.7265625" style="14" customWidth="1"/>
    <col min="13324" max="13324" width="13.453125" style="14" customWidth="1"/>
    <col min="13325" max="13325" width="8.7265625" style="14" customWidth="1"/>
    <col min="13326" max="13326" width="10.1796875" style="14" customWidth="1"/>
    <col min="13327" max="13327" width="2.1796875" style="14" customWidth="1"/>
    <col min="13328" max="13328" width="13.81640625" style="14" customWidth="1"/>
    <col min="13329" max="13329" width="8" style="14" customWidth="1"/>
    <col min="13330" max="13330" width="9.26953125" style="14" customWidth="1"/>
    <col min="13331" max="13331" width="1.7265625" style="14" customWidth="1"/>
    <col min="13332" max="13332" width="13.54296875" style="14" customWidth="1"/>
    <col min="13333" max="13333" width="8" style="14" customWidth="1"/>
    <col min="13334" max="13334" width="8.1796875" style="14" customWidth="1"/>
    <col min="13335" max="13335" width="1.81640625" style="14" customWidth="1"/>
    <col min="13336" max="13336" width="13.54296875" style="14" customWidth="1"/>
    <col min="13337" max="13337" width="8.54296875" style="14" bestFit="1" customWidth="1"/>
    <col min="13338" max="13338" width="8.81640625" style="14" customWidth="1"/>
    <col min="13339" max="13339" width="1.81640625" style="14" customWidth="1"/>
    <col min="13340" max="13568" width="8" style="14"/>
    <col min="13569" max="13569" width="7.453125" style="14" customWidth="1"/>
    <col min="13570" max="13570" width="57.54296875" style="14" customWidth="1"/>
    <col min="13571" max="13574" width="0" style="14" hidden="1" customWidth="1"/>
    <col min="13575" max="13575" width="2.7265625" style="14" customWidth="1"/>
    <col min="13576" max="13576" width="14.453125" style="14" customWidth="1"/>
    <col min="13577" max="13577" width="9" style="14" customWidth="1"/>
    <col min="13578" max="13578" width="8.7265625" style="14" customWidth="1"/>
    <col min="13579" max="13579" width="2.7265625" style="14" customWidth="1"/>
    <col min="13580" max="13580" width="13.453125" style="14" customWidth="1"/>
    <col min="13581" max="13581" width="8.7265625" style="14" customWidth="1"/>
    <col min="13582" max="13582" width="10.1796875" style="14" customWidth="1"/>
    <col min="13583" max="13583" width="2.1796875" style="14" customWidth="1"/>
    <col min="13584" max="13584" width="13.81640625" style="14" customWidth="1"/>
    <col min="13585" max="13585" width="8" style="14" customWidth="1"/>
    <col min="13586" max="13586" width="9.26953125" style="14" customWidth="1"/>
    <col min="13587" max="13587" width="1.7265625" style="14" customWidth="1"/>
    <col min="13588" max="13588" width="13.54296875" style="14" customWidth="1"/>
    <col min="13589" max="13589" width="8" style="14" customWidth="1"/>
    <col min="13590" max="13590" width="8.1796875" style="14" customWidth="1"/>
    <col min="13591" max="13591" width="1.81640625" style="14" customWidth="1"/>
    <col min="13592" max="13592" width="13.54296875" style="14" customWidth="1"/>
    <col min="13593" max="13593" width="8.54296875" style="14" bestFit="1" customWidth="1"/>
    <col min="13594" max="13594" width="8.81640625" style="14" customWidth="1"/>
    <col min="13595" max="13595" width="1.81640625" style="14" customWidth="1"/>
    <col min="13596" max="13824" width="8" style="14"/>
    <col min="13825" max="13825" width="7.453125" style="14" customWidth="1"/>
    <col min="13826" max="13826" width="57.54296875" style="14" customWidth="1"/>
    <col min="13827" max="13830" width="0" style="14" hidden="1" customWidth="1"/>
    <col min="13831" max="13831" width="2.7265625" style="14" customWidth="1"/>
    <col min="13832" max="13832" width="14.453125" style="14" customWidth="1"/>
    <col min="13833" max="13833" width="9" style="14" customWidth="1"/>
    <col min="13834" max="13834" width="8.7265625" style="14" customWidth="1"/>
    <col min="13835" max="13835" width="2.7265625" style="14" customWidth="1"/>
    <col min="13836" max="13836" width="13.453125" style="14" customWidth="1"/>
    <col min="13837" max="13837" width="8.7265625" style="14" customWidth="1"/>
    <col min="13838" max="13838" width="10.1796875" style="14" customWidth="1"/>
    <col min="13839" max="13839" width="2.1796875" style="14" customWidth="1"/>
    <col min="13840" max="13840" width="13.81640625" style="14" customWidth="1"/>
    <col min="13841" max="13841" width="8" style="14" customWidth="1"/>
    <col min="13842" max="13842" width="9.26953125" style="14" customWidth="1"/>
    <col min="13843" max="13843" width="1.7265625" style="14" customWidth="1"/>
    <col min="13844" max="13844" width="13.54296875" style="14" customWidth="1"/>
    <col min="13845" max="13845" width="8" style="14" customWidth="1"/>
    <col min="13846" max="13846" width="8.1796875" style="14" customWidth="1"/>
    <col min="13847" max="13847" width="1.81640625" style="14" customWidth="1"/>
    <col min="13848" max="13848" width="13.54296875" style="14" customWidth="1"/>
    <col min="13849" max="13849" width="8.54296875" style="14" bestFit="1" customWidth="1"/>
    <col min="13850" max="13850" width="8.81640625" style="14" customWidth="1"/>
    <col min="13851" max="13851" width="1.81640625" style="14" customWidth="1"/>
    <col min="13852" max="14080" width="8" style="14"/>
    <col min="14081" max="14081" width="7.453125" style="14" customWidth="1"/>
    <col min="14082" max="14082" width="57.54296875" style="14" customWidth="1"/>
    <col min="14083" max="14086" width="0" style="14" hidden="1" customWidth="1"/>
    <col min="14087" max="14087" width="2.7265625" style="14" customWidth="1"/>
    <col min="14088" max="14088" width="14.453125" style="14" customWidth="1"/>
    <col min="14089" max="14089" width="9" style="14" customWidth="1"/>
    <col min="14090" max="14090" width="8.7265625" style="14" customWidth="1"/>
    <col min="14091" max="14091" width="2.7265625" style="14" customWidth="1"/>
    <col min="14092" max="14092" width="13.453125" style="14" customWidth="1"/>
    <col min="14093" max="14093" width="8.7265625" style="14" customWidth="1"/>
    <col min="14094" max="14094" width="10.1796875" style="14" customWidth="1"/>
    <col min="14095" max="14095" width="2.1796875" style="14" customWidth="1"/>
    <col min="14096" max="14096" width="13.81640625" style="14" customWidth="1"/>
    <col min="14097" max="14097" width="8" style="14" customWidth="1"/>
    <col min="14098" max="14098" width="9.26953125" style="14" customWidth="1"/>
    <col min="14099" max="14099" width="1.7265625" style="14" customWidth="1"/>
    <col min="14100" max="14100" width="13.54296875" style="14" customWidth="1"/>
    <col min="14101" max="14101" width="8" style="14" customWidth="1"/>
    <col min="14102" max="14102" width="8.1796875" style="14" customWidth="1"/>
    <col min="14103" max="14103" width="1.81640625" style="14" customWidth="1"/>
    <col min="14104" max="14104" width="13.54296875" style="14" customWidth="1"/>
    <col min="14105" max="14105" width="8.54296875" style="14" bestFit="1" customWidth="1"/>
    <col min="14106" max="14106" width="8.81640625" style="14" customWidth="1"/>
    <col min="14107" max="14107" width="1.81640625" style="14" customWidth="1"/>
    <col min="14108" max="14336" width="8" style="14"/>
    <col min="14337" max="14337" width="7.453125" style="14" customWidth="1"/>
    <col min="14338" max="14338" width="57.54296875" style="14" customWidth="1"/>
    <col min="14339" max="14342" width="0" style="14" hidden="1" customWidth="1"/>
    <col min="14343" max="14343" width="2.7265625" style="14" customWidth="1"/>
    <col min="14344" max="14344" width="14.453125" style="14" customWidth="1"/>
    <col min="14345" max="14345" width="9" style="14" customWidth="1"/>
    <col min="14346" max="14346" width="8.7265625" style="14" customWidth="1"/>
    <col min="14347" max="14347" width="2.7265625" style="14" customWidth="1"/>
    <col min="14348" max="14348" width="13.453125" style="14" customWidth="1"/>
    <col min="14349" max="14349" width="8.7265625" style="14" customWidth="1"/>
    <col min="14350" max="14350" width="10.1796875" style="14" customWidth="1"/>
    <col min="14351" max="14351" width="2.1796875" style="14" customWidth="1"/>
    <col min="14352" max="14352" width="13.81640625" style="14" customWidth="1"/>
    <col min="14353" max="14353" width="8" style="14" customWidth="1"/>
    <col min="14354" max="14354" width="9.26953125" style="14" customWidth="1"/>
    <col min="14355" max="14355" width="1.7265625" style="14" customWidth="1"/>
    <col min="14356" max="14356" width="13.54296875" style="14" customWidth="1"/>
    <col min="14357" max="14357" width="8" style="14" customWidth="1"/>
    <col min="14358" max="14358" width="8.1796875" style="14" customWidth="1"/>
    <col min="14359" max="14359" width="1.81640625" style="14" customWidth="1"/>
    <col min="14360" max="14360" width="13.54296875" style="14" customWidth="1"/>
    <col min="14361" max="14361" width="8.54296875" style="14" bestFit="1" customWidth="1"/>
    <col min="14362" max="14362" width="8.81640625" style="14" customWidth="1"/>
    <col min="14363" max="14363" width="1.81640625" style="14" customWidth="1"/>
    <col min="14364" max="14592" width="8" style="14"/>
    <col min="14593" max="14593" width="7.453125" style="14" customWidth="1"/>
    <col min="14594" max="14594" width="57.54296875" style="14" customWidth="1"/>
    <col min="14595" max="14598" width="0" style="14" hidden="1" customWidth="1"/>
    <col min="14599" max="14599" width="2.7265625" style="14" customWidth="1"/>
    <col min="14600" max="14600" width="14.453125" style="14" customWidth="1"/>
    <col min="14601" max="14601" width="9" style="14" customWidth="1"/>
    <col min="14602" max="14602" width="8.7265625" style="14" customWidth="1"/>
    <col min="14603" max="14603" width="2.7265625" style="14" customWidth="1"/>
    <col min="14604" max="14604" width="13.453125" style="14" customWidth="1"/>
    <col min="14605" max="14605" width="8.7265625" style="14" customWidth="1"/>
    <col min="14606" max="14606" width="10.1796875" style="14" customWidth="1"/>
    <col min="14607" max="14607" width="2.1796875" style="14" customWidth="1"/>
    <col min="14608" max="14608" width="13.81640625" style="14" customWidth="1"/>
    <col min="14609" max="14609" width="8" style="14" customWidth="1"/>
    <col min="14610" max="14610" width="9.26953125" style="14" customWidth="1"/>
    <col min="14611" max="14611" width="1.7265625" style="14" customWidth="1"/>
    <col min="14612" max="14612" width="13.54296875" style="14" customWidth="1"/>
    <col min="14613" max="14613" width="8" style="14" customWidth="1"/>
    <col min="14614" max="14614" width="8.1796875" style="14" customWidth="1"/>
    <col min="14615" max="14615" width="1.81640625" style="14" customWidth="1"/>
    <col min="14616" max="14616" width="13.54296875" style="14" customWidth="1"/>
    <col min="14617" max="14617" width="8.54296875" style="14" bestFit="1" customWidth="1"/>
    <col min="14618" max="14618" width="8.81640625" style="14" customWidth="1"/>
    <col min="14619" max="14619" width="1.81640625" style="14" customWidth="1"/>
    <col min="14620" max="14848" width="8" style="14"/>
    <col min="14849" max="14849" width="7.453125" style="14" customWidth="1"/>
    <col min="14850" max="14850" width="57.54296875" style="14" customWidth="1"/>
    <col min="14851" max="14854" width="0" style="14" hidden="1" customWidth="1"/>
    <col min="14855" max="14855" width="2.7265625" style="14" customWidth="1"/>
    <col min="14856" max="14856" width="14.453125" style="14" customWidth="1"/>
    <col min="14857" max="14857" width="9" style="14" customWidth="1"/>
    <col min="14858" max="14858" width="8.7265625" style="14" customWidth="1"/>
    <col min="14859" max="14859" width="2.7265625" style="14" customWidth="1"/>
    <col min="14860" max="14860" width="13.453125" style="14" customWidth="1"/>
    <col min="14861" max="14861" width="8.7265625" style="14" customWidth="1"/>
    <col min="14862" max="14862" width="10.1796875" style="14" customWidth="1"/>
    <col min="14863" max="14863" width="2.1796875" style="14" customWidth="1"/>
    <col min="14864" max="14864" width="13.81640625" style="14" customWidth="1"/>
    <col min="14865" max="14865" width="8" style="14" customWidth="1"/>
    <col min="14866" max="14866" width="9.26953125" style="14" customWidth="1"/>
    <col min="14867" max="14867" width="1.7265625" style="14" customWidth="1"/>
    <col min="14868" max="14868" width="13.54296875" style="14" customWidth="1"/>
    <col min="14869" max="14869" width="8" style="14" customWidth="1"/>
    <col min="14870" max="14870" width="8.1796875" style="14" customWidth="1"/>
    <col min="14871" max="14871" width="1.81640625" style="14" customWidth="1"/>
    <col min="14872" max="14872" width="13.54296875" style="14" customWidth="1"/>
    <col min="14873" max="14873" width="8.54296875" style="14" bestFit="1" customWidth="1"/>
    <col min="14874" max="14874" width="8.81640625" style="14" customWidth="1"/>
    <col min="14875" max="14875" width="1.81640625" style="14" customWidth="1"/>
    <col min="14876" max="15104" width="8" style="14"/>
    <col min="15105" max="15105" width="7.453125" style="14" customWidth="1"/>
    <col min="15106" max="15106" width="57.54296875" style="14" customWidth="1"/>
    <col min="15107" max="15110" width="0" style="14" hidden="1" customWidth="1"/>
    <col min="15111" max="15111" width="2.7265625" style="14" customWidth="1"/>
    <col min="15112" max="15112" width="14.453125" style="14" customWidth="1"/>
    <col min="15113" max="15113" width="9" style="14" customWidth="1"/>
    <col min="15114" max="15114" width="8.7265625" style="14" customWidth="1"/>
    <col min="15115" max="15115" width="2.7265625" style="14" customWidth="1"/>
    <col min="15116" max="15116" width="13.453125" style="14" customWidth="1"/>
    <col min="15117" max="15117" width="8.7265625" style="14" customWidth="1"/>
    <col min="15118" max="15118" width="10.1796875" style="14" customWidth="1"/>
    <col min="15119" max="15119" width="2.1796875" style="14" customWidth="1"/>
    <col min="15120" max="15120" width="13.81640625" style="14" customWidth="1"/>
    <col min="15121" max="15121" width="8" style="14" customWidth="1"/>
    <col min="15122" max="15122" width="9.26953125" style="14" customWidth="1"/>
    <col min="15123" max="15123" width="1.7265625" style="14" customWidth="1"/>
    <col min="15124" max="15124" width="13.54296875" style="14" customWidth="1"/>
    <col min="15125" max="15125" width="8" style="14" customWidth="1"/>
    <col min="15126" max="15126" width="8.1796875" style="14" customWidth="1"/>
    <col min="15127" max="15127" width="1.81640625" style="14" customWidth="1"/>
    <col min="15128" max="15128" width="13.54296875" style="14" customWidth="1"/>
    <col min="15129" max="15129" width="8.54296875" style="14" bestFit="1" customWidth="1"/>
    <col min="15130" max="15130" width="8.81640625" style="14" customWidth="1"/>
    <col min="15131" max="15131" width="1.81640625" style="14" customWidth="1"/>
    <col min="15132" max="15360" width="8" style="14"/>
    <col min="15361" max="15361" width="7.453125" style="14" customWidth="1"/>
    <col min="15362" max="15362" width="57.54296875" style="14" customWidth="1"/>
    <col min="15363" max="15366" width="0" style="14" hidden="1" customWidth="1"/>
    <col min="15367" max="15367" width="2.7265625" style="14" customWidth="1"/>
    <col min="15368" max="15368" width="14.453125" style="14" customWidth="1"/>
    <col min="15369" max="15369" width="9" style="14" customWidth="1"/>
    <col min="15370" max="15370" width="8.7265625" style="14" customWidth="1"/>
    <col min="15371" max="15371" width="2.7265625" style="14" customWidth="1"/>
    <col min="15372" max="15372" width="13.453125" style="14" customWidth="1"/>
    <col min="15373" max="15373" width="8.7265625" style="14" customWidth="1"/>
    <col min="15374" max="15374" width="10.1796875" style="14" customWidth="1"/>
    <col min="15375" max="15375" width="2.1796875" style="14" customWidth="1"/>
    <col min="15376" max="15376" width="13.81640625" style="14" customWidth="1"/>
    <col min="15377" max="15377" width="8" style="14" customWidth="1"/>
    <col min="15378" max="15378" width="9.26953125" style="14" customWidth="1"/>
    <col min="15379" max="15379" width="1.7265625" style="14" customWidth="1"/>
    <col min="15380" max="15380" width="13.54296875" style="14" customWidth="1"/>
    <col min="15381" max="15381" width="8" style="14" customWidth="1"/>
    <col min="15382" max="15382" width="8.1796875" style="14" customWidth="1"/>
    <col min="15383" max="15383" width="1.81640625" style="14" customWidth="1"/>
    <col min="15384" max="15384" width="13.54296875" style="14" customWidth="1"/>
    <col min="15385" max="15385" width="8.54296875" style="14" bestFit="1" customWidth="1"/>
    <col min="15386" max="15386" width="8.81640625" style="14" customWidth="1"/>
    <col min="15387" max="15387" width="1.81640625" style="14" customWidth="1"/>
    <col min="15388" max="15616" width="8" style="14"/>
    <col min="15617" max="15617" width="7.453125" style="14" customWidth="1"/>
    <col min="15618" max="15618" width="57.54296875" style="14" customWidth="1"/>
    <col min="15619" max="15622" width="0" style="14" hidden="1" customWidth="1"/>
    <col min="15623" max="15623" width="2.7265625" style="14" customWidth="1"/>
    <col min="15624" max="15624" width="14.453125" style="14" customWidth="1"/>
    <col min="15625" max="15625" width="9" style="14" customWidth="1"/>
    <col min="15626" max="15626" width="8.7265625" style="14" customWidth="1"/>
    <col min="15627" max="15627" width="2.7265625" style="14" customWidth="1"/>
    <col min="15628" max="15628" width="13.453125" style="14" customWidth="1"/>
    <col min="15629" max="15629" width="8.7265625" style="14" customWidth="1"/>
    <col min="15630" max="15630" width="10.1796875" style="14" customWidth="1"/>
    <col min="15631" max="15631" width="2.1796875" style="14" customWidth="1"/>
    <col min="15632" max="15632" width="13.81640625" style="14" customWidth="1"/>
    <col min="15633" max="15633" width="8" style="14" customWidth="1"/>
    <col min="15634" max="15634" width="9.26953125" style="14" customWidth="1"/>
    <col min="15635" max="15635" width="1.7265625" style="14" customWidth="1"/>
    <col min="15636" max="15636" width="13.54296875" style="14" customWidth="1"/>
    <col min="15637" max="15637" width="8" style="14" customWidth="1"/>
    <col min="15638" max="15638" width="8.1796875" style="14" customWidth="1"/>
    <col min="15639" max="15639" width="1.81640625" style="14" customWidth="1"/>
    <col min="15640" max="15640" width="13.54296875" style="14" customWidth="1"/>
    <col min="15641" max="15641" width="8.54296875" style="14" bestFit="1" customWidth="1"/>
    <col min="15642" max="15642" width="8.81640625" style="14" customWidth="1"/>
    <col min="15643" max="15643" width="1.81640625" style="14" customWidth="1"/>
    <col min="15644" max="15872" width="8" style="14"/>
    <col min="15873" max="15873" width="7.453125" style="14" customWidth="1"/>
    <col min="15874" max="15874" width="57.54296875" style="14" customWidth="1"/>
    <col min="15875" max="15878" width="0" style="14" hidden="1" customWidth="1"/>
    <col min="15879" max="15879" width="2.7265625" style="14" customWidth="1"/>
    <col min="15880" max="15880" width="14.453125" style="14" customWidth="1"/>
    <col min="15881" max="15881" width="9" style="14" customWidth="1"/>
    <col min="15882" max="15882" width="8.7265625" style="14" customWidth="1"/>
    <col min="15883" max="15883" width="2.7265625" style="14" customWidth="1"/>
    <col min="15884" max="15884" width="13.453125" style="14" customWidth="1"/>
    <col min="15885" max="15885" width="8.7265625" style="14" customWidth="1"/>
    <col min="15886" max="15886" width="10.1796875" style="14" customWidth="1"/>
    <col min="15887" max="15887" width="2.1796875" style="14" customWidth="1"/>
    <col min="15888" max="15888" width="13.81640625" style="14" customWidth="1"/>
    <col min="15889" max="15889" width="8" style="14" customWidth="1"/>
    <col min="15890" max="15890" width="9.26953125" style="14" customWidth="1"/>
    <col min="15891" max="15891" width="1.7265625" style="14" customWidth="1"/>
    <col min="15892" max="15892" width="13.54296875" style="14" customWidth="1"/>
    <col min="15893" max="15893" width="8" style="14" customWidth="1"/>
    <col min="15894" max="15894" width="8.1796875" style="14" customWidth="1"/>
    <col min="15895" max="15895" width="1.81640625" style="14" customWidth="1"/>
    <col min="15896" max="15896" width="13.54296875" style="14" customWidth="1"/>
    <col min="15897" max="15897" width="8.54296875" style="14" bestFit="1" customWidth="1"/>
    <col min="15898" max="15898" width="8.81640625" style="14" customWidth="1"/>
    <col min="15899" max="15899" width="1.81640625" style="14" customWidth="1"/>
    <col min="15900" max="16128" width="8" style="14"/>
    <col min="16129" max="16129" width="7.453125" style="14" customWidth="1"/>
    <col min="16130" max="16130" width="57.54296875" style="14" customWidth="1"/>
    <col min="16131" max="16134" width="0" style="14" hidden="1" customWidth="1"/>
    <col min="16135" max="16135" width="2.7265625" style="14" customWidth="1"/>
    <col min="16136" max="16136" width="14.453125" style="14" customWidth="1"/>
    <col min="16137" max="16137" width="9" style="14" customWidth="1"/>
    <col min="16138" max="16138" width="8.7265625" style="14" customWidth="1"/>
    <col min="16139" max="16139" width="2.7265625" style="14" customWidth="1"/>
    <col min="16140" max="16140" width="13.453125" style="14" customWidth="1"/>
    <col min="16141" max="16141" width="8.7265625" style="14" customWidth="1"/>
    <col min="16142" max="16142" width="10.1796875" style="14" customWidth="1"/>
    <col min="16143" max="16143" width="2.1796875" style="14" customWidth="1"/>
    <col min="16144" max="16144" width="13.81640625" style="14" customWidth="1"/>
    <col min="16145" max="16145" width="8" style="14" customWidth="1"/>
    <col min="16146" max="16146" width="9.26953125" style="14" customWidth="1"/>
    <col min="16147" max="16147" width="1.7265625" style="14" customWidth="1"/>
    <col min="16148" max="16148" width="13.54296875" style="14" customWidth="1"/>
    <col min="16149" max="16149" width="8" style="14" customWidth="1"/>
    <col min="16150" max="16150" width="8.1796875" style="14" customWidth="1"/>
    <col min="16151" max="16151" width="1.81640625" style="14" customWidth="1"/>
    <col min="16152" max="16152" width="13.54296875" style="14" customWidth="1"/>
    <col min="16153" max="16153" width="8.54296875" style="14" bestFit="1" customWidth="1"/>
    <col min="16154" max="16154" width="8.81640625" style="14" customWidth="1"/>
    <col min="16155" max="16155" width="1.81640625" style="14" customWidth="1"/>
    <col min="16156" max="16384" width="8" style="14"/>
  </cols>
  <sheetData>
    <row r="1" spans="1:2">
      <c r="B1" s="174" t="s">
        <v>144</v>
      </c>
    </row>
    <row r="2" spans="1:2">
      <c r="B2" s="174" t="s">
        <v>765</v>
      </c>
    </row>
    <row r="3" spans="1:2" ht="6.75" customHeight="1">
      <c r="A3" s="14"/>
      <c r="B3" s="174"/>
    </row>
    <row r="4" spans="1:2">
      <c r="B4" s="26" t="s">
        <v>2027</v>
      </c>
    </row>
    <row r="6" spans="1:2" ht="20">
      <c r="B6" s="1085" t="s">
        <v>2028</v>
      </c>
    </row>
    <row r="8" spans="1:2">
      <c r="A8" s="14"/>
      <c r="B8" s="14"/>
    </row>
    <row r="9" spans="1:2">
      <c r="A9" s="14"/>
      <c r="B9" s="14"/>
    </row>
    <row r="10" spans="1:2">
      <c r="A10" s="14"/>
      <c r="B10" s="14"/>
    </row>
    <row r="11" spans="1:2">
      <c r="A11" s="14"/>
      <c r="B11" s="14"/>
    </row>
    <row r="12" spans="1:2">
      <c r="A12" s="14"/>
      <c r="B12" s="14"/>
    </row>
    <row r="13" spans="1:2">
      <c r="A13" s="14"/>
      <c r="B13" s="14"/>
    </row>
    <row r="14" spans="1:2">
      <c r="A14" s="14"/>
      <c r="B14" s="14"/>
    </row>
    <row r="15" spans="1:2">
      <c r="A15" s="14"/>
      <c r="B15" s="14"/>
    </row>
    <row r="16" spans="1:2">
      <c r="A16" s="14"/>
      <c r="B16" s="14"/>
    </row>
    <row r="17" spans="1:2">
      <c r="A17" s="14"/>
      <c r="B17" s="14"/>
    </row>
    <row r="18" spans="1:2">
      <c r="A18" s="14"/>
      <c r="B18" s="14"/>
    </row>
    <row r="19" spans="1:2">
      <c r="A19" s="14"/>
      <c r="B19" s="14"/>
    </row>
    <row r="20" spans="1:2">
      <c r="A20" s="14"/>
      <c r="B20" s="14"/>
    </row>
    <row r="21" spans="1:2">
      <c r="A21" s="14"/>
      <c r="B21" s="14"/>
    </row>
    <row r="22" spans="1:2">
      <c r="A22" s="14"/>
      <c r="B22" s="14"/>
    </row>
    <row r="23" spans="1:2">
      <c r="A23" s="14"/>
      <c r="B23" s="14"/>
    </row>
    <row r="24" spans="1:2">
      <c r="A24" s="14"/>
      <c r="B24" s="14"/>
    </row>
    <row r="25" spans="1:2">
      <c r="A25" s="14"/>
      <c r="B25" s="14"/>
    </row>
    <row r="26" spans="1:2">
      <c r="A26" s="14"/>
      <c r="B26" s="14"/>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000"/>
  </sheetPr>
  <dimension ref="A3:G5"/>
  <sheetViews>
    <sheetView workbookViewId="0">
      <selection activeCell="K21" sqref="K21"/>
    </sheetView>
  </sheetViews>
  <sheetFormatPr baseColWidth="10" defaultRowHeight="14.5"/>
  <cols>
    <col min="1" max="1" width="12.7265625" bestFit="1" customWidth="1"/>
    <col min="2" max="5" width="13.7265625" bestFit="1" customWidth="1"/>
    <col min="257" max="257" width="12.7265625" bestFit="1" customWidth="1"/>
    <col min="258" max="261" width="13.7265625" bestFit="1" customWidth="1"/>
    <col min="513" max="513" width="12.7265625" bestFit="1" customWidth="1"/>
    <col min="514" max="517" width="13.7265625" bestFit="1" customWidth="1"/>
    <col min="769" max="769" width="12.7265625" bestFit="1" customWidth="1"/>
    <col min="770" max="773" width="13.7265625" bestFit="1" customWidth="1"/>
    <col min="1025" max="1025" width="12.7265625" bestFit="1" customWidth="1"/>
    <col min="1026" max="1029" width="13.7265625" bestFit="1" customWidth="1"/>
    <col min="1281" max="1281" width="12.7265625" bestFit="1" customWidth="1"/>
    <col min="1282" max="1285" width="13.7265625" bestFit="1" customWidth="1"/>
    <col min="1537" max="1537" width="12.7265625" bestFit="1" customWidth="1"/>
    <col min="1538" max="1541" width="13.7265625" bestFit="1" customWidth="1"/>
    <col min="1793" max="1793" width="12.7265625" bestFit="1" customWidth="1"/>
    <col min="1794" max="1797" width="13.7265625" bestFit="1" customWidth="1"/>
    <col min="2049" max="2049" width="12.7265625" bestFit="1" customWidth="1"/>
    <col min="2050" max="2053" width="13.7265625" bestFit="1" customWidth="1"/>
    <col min="2305" max="2305" width="12.7265625" bestFit="1" customWidth="1"/>
    <col min="2306" max="2309" width="13.7265625" bestFit="1" customWidth="1"/>
    <col min="2561" max="2561" width="12.7265625" bestFit="1" customWidth="1"/>
    <col min="2562" max="2565" width="13.7265625" bestFit="1" customWidth="1"/>
    <col min="2817" max="2817" width="12.7265625" bestFit="1" customWidth="1"/>
    <col min="2818" max="2821" width="13.7265625" bestFit="1" customWidth="1"/>
    <col min="3073" max="3073" width="12.7265625" bestFit="1" customWidth="1"/>
    <col min="3074" max="3077" width="13.7265625" bestFit="1" customWidth="1"/>
    <col min="3329" max="3329" width="12.7265625" bestFit="1" customWidth="1"/>
    <col min="3330" max="3333" width="13.7265625" bestFit="1" customWidth="1"/>
    <col min="3585" max="3585" width="12.7265625" bestFit="1" customWidth="1"/>
    <col min="3586" max="3589" width="13.7265625" bestFit="1" customWidth="1"/>
    <col min="3841" max="3841" width="12.7265625" bestFit="1" customWidth="1"/>
    <col min="3842" max="3845" width="13.7265625" bestFit="1" customWidth="1"/>
    <col min="4097" max="4097" width="12.7265625" bestFit="1" customWidth="1"/>
    <col min="4098" max="4101" width="13.7265625" bestFit="1" customWidth="1"/>
    <col min="4353" max="4353" width="12.7265625" bestFit="1" customWidth="1"/>
    <col min="4354" max="4357" width="13.7265625" bestFit="1" customWidth="1"/>
    <col min="4609" max="4609" width="12.7265625" bestFit="1" customWidth="1"/>
    <col min="4610" max="4613" width="13.7265625" bestFit="1" customWidth="1"/>
    <col min="4865" max="4865" width="12.7265625" bestFit="1" customWidth="1"/>
    <col min="4866" max="4869" width="13.7265625" bestFit="1" customWidth="1"/>
    <col min="5121" max="5121" width="12.7265625" bestFit="1" customWidth="1"/>
    <col min="5122" max="5125" width="13.7265625" bestFit="1" customWidth="1"/>
    <col min="5377" max="5377" width="12.7265625" bestFit="1" customWidth="1"/>
    <col min="5378" max="5381" width="13.7265625" bestFit="1" customWidth="1"/>
    <col min="5633" max="5633" width="12.7265625" bestFit="1" customWidth="1"/>
    <col min="5634" max="5637" width="13.7265625" bestFit="1" customWidth="1"/>
    <col min="5889" max="5889" width="12.7265625" bestFit="1" customWidth="1"/>
    <col min="5890" max="5893" width="13.7265625" bestFit="1" customWidth="1"/>
    <col min="6145" max="6145" width="12.7265625" bestFit="1" customWidth="1"/>
    <col min="6146" max="6149" width="13.7265625" bestFit="1" customWidth="1"/>
    <col min="6401" max="6401" width="12.7265625" bestFit="1" customWidth="1"/>
    <col min="6402" max="6405" width="13.7265625" bestFit="1" customWidth="1"/>
    <col min="6657" max="6657" width="12.7265625" bestFit="1" customWidth="1"/>
    <col min="6658" max="6661" width="13.7265625" bestFit="1" customWidth="1"/>
    <col min="6913" max="6913" width="12.7265625" bestFit="1" customWidth="1"/>
    <col min="6914" max="6917" width="13.7265625" bestFit="1" customWidth="1"/>
    <col min="7169" max="7169" width="12.7265625" bestFit="1" customWidth="1"/>
    <col min="7170" max="7173" width="13.7265625" bestFit="1" customWidth="1"/>
    <col min="7425" max="7425" width="12.7265625" bestFit="1" customWidth="1"/>
    <col min="7426" max="7429" width="13.7265625" bestFit="1" customWidth="1"/>
    <col min="7681" max="7681" width="12.7265625" bestFit="1" customWidth="1"/>
    <col min="7682" max="7685" width="13.7265625" bestFit="1" customWidth="1"/>
    <col min="7937" max="7937" width="12.7265625" bestFit="1" customWidth="1"/>
    <col min="7938" max="7941" width="13.7265625" bestFit="1" customWidth="1"/>
    <col min="8193" max="8193" width="12.7265625" bestFit="1" customWidth="1"/>
    <col min="8194" max="8197" width="13.7265625" bestFit="1" customWidth="1"/>
    <col min="8449" max="8449" width="12.7265625" bestFit="1" customWidth="1"/>
    <col min="8450" max="8453" width="13.7265625" bestFit="1" customWidth="1"/>
    <col min="8705" max="8705" width="12.7265625" bestFit="1" customWidth="1"/>
    <col min="8706" max="8709" width="13.7265625" bestFit="1" customWidth="1"/>
    <col min="8961" max="8961" width="12.7265625" bestFit="1" customWidth="1"/>
    <col min="8962" max="8965" width="13.7265625" bestFit="1" customWidth="1"/>
    <col min="9217" max="9217" width="12.7265625" bestFit="1" customWidth="1"/>
    <col min="9218" max="9221" width="13.7265625" bestFit="1" customWidth="1"/>
    <col min="9473" max="9473" width="12.7265625" bestFit="1" customWidth="1"/>
    <col min="9474" max="9477" width="13.7265625" bestFit="1" customWidth="1"/>
    <col min="9729" max="9729" width="12.7265625" bestFit="1" customWidth="1"/>
    <col min="9730" max="9733" width="13.7265625" bestFit="1" customWidth="1"/>
    <col min="9985" max="9985" width="12.7265625" bestFit="1" customWidth="1"/>
    <col min="9986" max="9989" width="13.7265625" bestFit="1" customWidth="1"/>
    <col min="10241" max="10241" width="12.7265625" bestFit="1" customWidth="1"/>
    <col min="10242" max="10245" width="13.7265625" bestFit="1" customWidth="1"/>
    <col min="10497" max="10497" width="12.7265625" bestFit="1" customWidth="1"/>
    <col min="10498" max="10501" width="13.7265625" bestFit="1" customWidth="1"/>
    <col min="10753" max="10753" width="12.7265625" bestFit="1" customWidth="1"/>
    <col min="10754" max="10757" width="13.7265625" bestFit="1" customWidth="1"/>
    <col min="11009" max="11009" width="12.7265625" bestFit="1" customWidth="1"/>
    <col min="11010" max="11013" width="13.7265625" bestFit="1" customWidth="1"/>
    <col min="11265" max="11265" width="12.7265625" bestFit="1" customWidth="1"/>
    <col min="11266" max="11269" width="13.7265625" bestFit="1" customWidth="1"/>
    <col min="11521" max="11521" width="12.7265625" bestFit="1" customWidth="1"/>
    <col min="11522" max="11525" width="13.7265625" bestFit="1" customWidth="1"/>
    <col min="11777" max="11777" width="12.7265625" bestFit="1" customWidth="1"/>
    <col min="11778" max="11781" width="13.7265625" bestFit="1" customWidth="1"/>
    <col min="12033" max="12033" width="12.7265625" bestFit="1" customWidth="1"/>
    <col min="12034" max="12037" width="13.7265625" bestFit="1" customWidth="1"/>
    <col min="12289" max="12289" width="12.7265625" bestFit="1" customWidth="1"/>
    <col min="12290" max="12293" width="13.7265625" bestFit="1" customWidth="1"/>
    <col min="12545" max="12545" width="12.7265625" bestFit="1" customWidth="1"/>
    <col min="12546" max="12549" width="13.7265625" bestFit="1" customWidth="1"/>
    <col min="12801" max="12801" width="12.7265625" bestFit="1" customWidth="1"/>
    <col min="12802" max="12805" width="13.7265625" bestFit="1" customWidth="1"/>
    <col min="13057" max="13057" width="12.7265625" bestFit="1" customWidth="1"/>
    <col min="13058" max="13061" width="13.7265625" bestFit="1" customWidth="1"/>
    <col min="13313" max="13313" width="12.7265625" bestFit="1" customWidth="1"/>
    <col min="13314" max="13317" width="13.7265625" bestFit="1" customWidth="1"/>
    <col min="13569" max="13569" width="12.7265625" bestFit="1" customWidth="1"/>
    <col min="13570" max="13573" width="13.7265625" bestFit="1" customWidth="1"/>
    <col min="13825" max="13825" width="12.7265625" bestFit="1" customWidth="1"/>
    <col min="13826" max="13829" width="13.7265625" bestFit="1" customWidth="1"/>
    <col min="14081" max="14081" width="12.7265625" bestFit="1" customWidth="1"/>
    <col min="14082" max="14085" width="13.7265625" bestFit="1" customWidth="1"/>
    <col min="14337" max="14337" width="12.7265625" bestFit="1" customWidth="1"/>
    <col min="14338" max="14341" width="13.7265625" bestFit="1" customWidth="1"/>
    <col min="14593" max="14593" width="12.7265625" bestFit="1" customWidth="1"/>
    <col min="14594" max="14597" width="13.7265625" bestFit="1" customWidth="1"/>
    <col min="14849" max="14849" width="12.7265625" bestFit="1" customWidth="1"/>
    <col min="14850" max="14853" width="13.7265625" bestFit="1" customWidth="1"/>
    <col min="15105" max="15105" width="12.7265625" bestFit="1" customWidth="1"/>
    <col min="15106" max="15109" width="13.7265625" bestFit="1" customWidth="1"/>
    <col min="15361" max="15361" width="12.7265625" bestFit="1" customWidth="1"/>
    <col min="15362" max="15365" width="13.7265625" bestFit="1" customWidth="1"/>
    <col min="15617" max="15617" width="12.7265625" bestFit="1" customWidth="1"/>
    <col min="15618" max="15621" width="13.7265625" bestFit="1" customWidth="1"/>
    <col min="15873" max="15873" width="12.7265625" bestFit="1" customWidth="1"/>
    <col min="15874" max="15877" width="13.7265625" bestFit="1" customWidth="1"/>
    <col min="16129" max="16129" width="12.7265625" bestFit="1" customWidth="1"/>
    <col min="16130" max="16133" width="13.7265625" bestFit="1" customWidth="1"/>
  </cols>
  <sheetData>
    <row r="3" spans="1:7">
      <c r="B3" s="33"/>
      <c r="C3" s="33"/>
      <c r="D3" s="33" t="s">
        <v>767</v>
      </c>
      <c r="E3" s="33" t="s">
        <v>768</v>
      </c>
      <c r="F3" s="33" t="s">
        <v>769</v>
      </c>
      <c r="G3" s="33" t="s">
        <v>1452</v>
      </c>
    </row>
    <row r="4" spans="1:7">
      <c r="D4">
        <v>11.75</v>
      </c>
      <c r="E4">
        <v>12.76</v>
      </c>
      <c r="F4">
        <v>7.74</v>
      </c>
      <c r="G4" s="28">
        <v>-2.6522434966672798E-2</v>
      </c>
    </row>
    <row r="5" spans="1:7">
      <c r="A5" s="28"/>
      <c r="B5" s="28"/>
      <c r="C5" s="28"/>
      <c r="D5" s="28"/>
      <c r="E5" s="28"/>
      <c r="G5" s="28"/>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B19"/>
  <sheetViews>
    <sheetView workbookViewId="0">
      <selection activeCell="B18" sqref="B18"/>
    </sheetView>
  </sheetViews>
  <sheetFormatPr baseColWidth="10" defaultRowHeight="14.5"/>
  <cols>
    <col min="1" max="1" width="14.1796875" customWidth="1"/>
    <col min="2" max="2" width="112.81640625" customWidth="1"/>
  </cols>
  <sheetData>
    <row r="1" spans="1:2" ht="15.5">
      <c r="A1" s="5" t="s">
        <v>126</v>
      </c>
    </row>
    <row r="2" spans="1:2" ht="15.5">
      <c r="A2" s="7" t="s">
        <v>127</v>
      </c>
    </row>
    <row r="3" spans="1:2">
      <c r="A3" s="8" t="s">
        <v>128</v>
      </c>
    </row>
    <row r="4" spans="1:2" ht="15.5">
      <c r="A4" s="9" t="s">
        <v>129</v>
      </c>
      <c r="B4" s="10" t="s">
        <v>1507</v>
      </c>
    </row>
    <row r="5" spans="1:2" ht="15.5">
      <c r="A5" s="9" t="s">
        <v>130</v>
      </c>
      <c r="B5" s="10" t="s">
        <v>1508</v>
      </c>
    </row>
    <row r="6" spans="1:2" ht="15.5">
      <c r="A6" s="9" t="s">
        <v>131</v>
      </c>
      <c r="B6" s="10" t="s">
        <v>1519</v>
      </c>
    </row>
    <row r="7" spans="1:2" ht="15.5">
      <c r="A7" s="9" t="s">
        <v>132</v>
      </c>
      <c r="B7" s="10" t="s">
        <v>1509</v>
      </c>
    </row>
    <row r="8" spans="1:2" ht="15.5">
      <c r="A8" s="9" t="s">
        <v>133</v>
      </c>
      <c r="B8" s="10" t="s">
        <v>1520</v>
      </c>
    </row>
    <row r="9" spans="1:2" ht="15.5">
      <c r="A9" s="9" t="s">
        <v>134</v>
      </c>
      <c r="B9" s="10" t="s">
        <v>1510</v>
      </c>
    </row>
    <row r="10" spans="1:2" ht="15.5">
      <c r="A10" s="9" t="s">
        <v>135</v>
      </c>
      <c r="B10" s="10" t="s">
        <v>1511</v>
      </c>
    </row>
    <row r="11" spans="1:2" ht="15.5">
      <c r="A11" s="9" t="s">
        <v>136</v>
      </c>
      <c r="B11" s="10" t="s">
        <v>1512</v>
      </c>
    </row>
    <row r="12" spans="1:2" ht="15.5">
      <c r="A12" s="9" t="s">
        <v>137</v>
      </c>
      <c r="B12" s="10" t="s">
        <v>1513</v>
      </c>
    </row>
    <row r="13" spans="1:2" ht="15.5">
      <c r="A13" s="9" t="s">
        <v>138</v>
      </c>
      <c r="B13" s="10" t="s">
        <v>1514</v>
      </c>
    </row>
    <row r="14" spans="1:2" ht="15.5">
      <c r="A14" s="9" t="s">
        <v>139</v>
      </c>
      <c r="B14" s="10" t="s">
        <v>1515</v>
      </c>
    </row>
    <row r="15" spans="1:2" ht="15.5">
      <c r="A15" s="9" t="s">
        <v>140</v>
      </c>
      <c r="B15" s="10" t="s">
        <v>1516</v>
      </c>
    </row>
    <row r="16" spans="1:2" ht="15.5">
      <c r="A16" s="9" t="s">
        <v>141</v>
      </c>
      <c r="B16" s="10" t="s">
        <v>1517</v>
      </c>
    </row>
    <row r="17" spans="1:2" ht="15.5">
      <c r="A17" s="9" t="s">
        <v>142</v>
      </c>
      <c r="B17" s="10" t="s">
        <v>1518</v>
      </c>
    </row>
    <row r="18" spans="1:2" ht="15.5">
      <c r="A18" s="9" t="s">
        <v>143</v>
      </c>
      <c r="B18" s="11" t="s">
        <v>1521</v>
      </c>
    </row>
    <row r="19" spans="1:2">
      <c r="A19" s="8"/>
    </row>
  </sheetData>
  <pageMargins left="0.70866141732283472" right="0.70866141732283472" top="0.74803149606299213" bottom="0.74803149606299213" header="0.31496062992125984" footer="0.31496062992125984"/>
  <pageSetup scale="90" orientation="landscape"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249977111117893"/>
  </sheetPr>
  <dimension ref="A1:R45"/>
  <sheetViews>
    <sheetView workbookViewId="0">
      <selection activeCell="A2" sqref="A2"/>
    </sheetView>
  </sheetViews>
  <sheetFormatPr baseColWidth="10" defaultColWidth="11.453125" defaultRowHeight="14.5"/>
  <cols>
    <col min="3" max="3" width="2" customWidth="1"/>
    <col min="4" max="4" width="17.54296875" customWidth="1"/>
    <col min="5" max="5" width="6.54296875" customWidth="1"/>
    <col min="6" max="6" width="1.7265625" customWidth="1"/>
    <col min="7" max="7" width="17.54296875" customWidth="1"/>
    <col min="8" max="8" width="6.54296875" customWidth="1"/>
    <col min="9" max="9" width="2.26953125" customWidth="1"/>
    <col min="10" max="10" width="17.7265625" customWidth="1"/>
    <col min="11" max="11" width="6.7265625" customWidth="1"/>
    <col min="12" max="12" width="2" customWidth="1"/>
    <col min="13" max="13" width="18.1796875" customWidth="1"/>
    <col min="14" max="14" width="6.7265625" customWidth="1"/>
    <col min="15" max="15" width="2.26953125" customWidth="1"/>
    <col min="16" max="16" width="18.1796875" customWidth="1"/>
    <col min="17" max="17" width="6.7265625" customWidth="1"/>
    <col min="18" max="18" width="2.26953125" customWidth="1"/>
  </cols>
  <sheetData>
    <row r="1" spans="1:18">
      <c r="A1" t="s">
        <v>376</v>
      </c>
    </row>
    <row r="2" spans="1:18">
      <c r="A2" t="s">
        <v>377</v>
      </c>
    </row>
    <row r="4" spans="1:18">
      <c r="A4" s="12" t="s">
        <v>1565</v>
      </c>
      <c r="B4" s="12"/>
      <c r="C4" s="12"/>
    </row>
    <row r="5" spans="1:18" ht="15" thickBot="1">
      <c r="A5" s="23"/>
      <c r="C5" s="602"/>
      <c r="D5" s="602"/>
      <c r="E5" s="602"/>
      <c r="F5" s="602"/>
      <c r="G5" s="602"/>
      <c r="H5" s="602"/>
      <c r="I5" s="602"/>
      <c r="J5" s="602"/>
      <c r="K5" s="602"/>
      <c r="L5" s="602"/>
      <c r="M5" s="602"/>
      <c r="N5" s="602"/>
      <c r="O5" s="602"/>
      <c r="P5" s="602"/>
      <c r="Q5" s="602"/>
      <c r="R5" s="602"/>
    </row>
    <row r="6" spans="1:18">
      <c r="A6" s="39"/>
      <c r="B6" s="15"/>
      <c r="D6" s="603"/>
      <c r="E6" s="603"/>
      <c r="G6" s="603"/>
      <c r="H6" s="603"/>
      <c r="J6" s="603"/>
      <c r="K6" s="603"/>
      <c r="M6" s="603"/>
      <c r="N6" s="603"/>
      <c r="P6" s="603"/>
      <c r="Q6" s="603"/>
    </row>
    <row r="7" spans="1:18">
      <c r="A7" s="39" t="s">
        <v>598</v>
      </c>
      <c r="B7" s="39"/>
      <c r="D7" s="1103" t="s">
        <v>599</v>
      </c>
      <c r="E7" s="1103"/>
      <c r="G7" s="1103" t="s">
        <v>600</v>
      </c>
      <c r="H7" s="1103"/>
      <c r="J7" s="1103" t="s">
        <v>601</v>
      </c>
      <c r="K7" s="1103"/>
      <c r="M7" s="1103" t="s">
        <v>1450</v>
      </c>
      <c r="N7" s="1103"/>
      <c r="P7" s="1103" t="s">
        <v>1566</v>
      </c>
      <c r="Q7" s="1103"/>
    </row>
    <row r="8" spans="1:18">
      <c r="A8" s="39"/>
      <c r="B8" s="39"/>
      <c r="D8" s="604" t="s">
        <v>152</v>
      </c>
      <c r="E8" s="604" t="s">
        <v>153</v>
      </c>
      <c r="G8" s="604" t="s">
        <v>152</v>
      </c>
      <c r="H8" s="604" t="s">
        <v>153</v>
      </c>
      <c r="J8" s="604" t="s">
        <v>152</v>
      </c>
      <c r="K8" s="604" t="s">
        <v>153</v>
      </c>
      <c r="M8" s="604" t="s">
        <v>152</v>
      </c>
      <c r="N8" s="604" t="s">
        <v>153</v>
      </c>
      <c r="P8" s="604" t="s">
        <v>152</v>
      </c>
      <c r="Q8" s="604" t="s">
        <v>153</v>
      </c>
    </row>
    <row r="9" spans="1:18" ht="15" thickBot="1">
      <c r="A9" s="23"/>
      <c r="B9" s="23"/>
      <c r="C9" s="602"/>
      <c r="D9" s="602"/>
      <c r="E9" s="602"/>
      <c r="F9" s="602"/>
      <c r="G9" s="602"/>
      <c r="H9" s="602"/>
      <c r="I9" s="602"/>
      <c r="J9" s="602"/>
      <c r="K9" s="602"/>
      <c r="L9" s="602"/>
      <c r="M9" s="602"/>
      <c r="N9" s="602"/>
      <c r="O9" s="602"/>
      <c r="P9" s="602"/>
      <c r="Q9" s="602"/>
      <c r="R9" s="602"/>
    </row>
    <row r="10" spans="1:18">
      <c r="A10" s="39"/>
      <c r="B10" s="39"/>
      <c r="D10" s="605"/>
      <c r="E10" s="605"/>
      <c r="G10" s="605"/>
      <c r="H10" s="605"/>
      <c r="J10" s="605"/>
      <c r="K10" s="605"/>
      <c r="M10" s="605"/>
      <c r="N10" s="605"/>
      <c r="P10" s="605"/>
      <c r="Q10" s="605"/>
    </row>
    <row r="11" spans="1:18">
      <c r="A11" s="59" t="s">
        <v>602</v>
      </c>
      <c r="B11" s="39"/>
      <c r="D11" s="71">
        <f>D13+D18+D20+D22</f>
        <v>333079758813.91998</v>
      </c>
      <c r="E11" s="72">
        <f>E13+E18+E20+E22</f>
        <v>100.00000000000001</v>
      </c>
      <c r="G11" s="71">
        <f>G13+G18+G20+G22</f>
        <v>375575442939.54999</v>
      </c>
      <c r="H11" s="72">
        <f>H13+H18+H20+H22</f>
        <v>100</v>
      </c>
      <c r="J11" s="71">
        <f>J13+J18+J20+J22</f>
        <v>404644048055.40002</v>
      </c>
      <c r="K11" s="72">
        <f>K13+K18+K20+K22</f>
        <v>100.00000000000001</v>
      </c>
      <c r="M11" s="71">
        <f>M13+M18+M20+M22</f>
        <v>393911902605.81</v>
      </c>
      <c r="N11" s="72">
        <f>N13+N18+N20+N22</f>
        <v>100</v>
      </c>
      <c r="P11" s="71">
        <f>P13+P18+P20+P22</f>
        <v>348819858896.99011</v>
      </c>
      <c r="Q11" s="72">
        <f>Q13+Q18+Q20+Q22</f>
        <v>99.999999999999986</v>
      </c>
    </row>
    <row r="12" spans="1:18">
      <c r="A12" s="39"/>
      <c r="B12" s="39"/>
      <c r="D12" s="73"/>
      <c r="E12" s="73"/>
      <c r="G12" s="73"/>
      <c r="H12" s="73"/>
      <c r="J12" s="73"/>
      <c r="K12" s="73"/>
      <c r="M12" s="73"/>
      <c r="N12" s="73"/>
      <c r="P12" s="73"/>
      <c r="Q12" s="73"/>
    </row>
    <row r="13" spans="1:18">
      <c r="A13" s="2" t="s">
        <v>603</v>
      </c>
      <c r="B13" s="2"/>
      <c r="D13" s="13">
        <f>287973179684.87+212396224.32</f>
        <v>288185575909.19</v>
      </c>
      <c r="E13" s="73">
        <f>D13/D$11*100</f>
        <v>86.521491709794716</v>
      </c>
      <c r="G13" s="13">
        <f>321492652504.62+254787133.11</f>
        <v>321747439637.72998</v>
      </c>
      <c r="H13" s="73">
        <f>G13/G$11*100</f>
        <v>85.667858664954352</v>
      </c>
      <c r="J13" s="13">
        <f>345075588373.84+182377264.53</f>
        <v>345257965638.37006</v>
      </c>
      <c r="K13" s="73">
        <f>J13/J$11*100</f>
        <v>85.323871016410109</v>
      </c>
      <c r="M13" s="13">
        <f>340397593831.49+137282084.92</f>
        <v>340534875916.40997</v>
      </c>
      <c r="N13" s="73">
        <f>M13/M$11*100</f>
        <v>86.449501440220573</v>
      </c>
      <c r="P13" s="13">
        <f>306112460713.02+157537415.53</f>
        <v>306269998128.55005</v>
      </c>
      <c r="Q13" s="73">
        <f>P13/P$11*100</f>
        <v>87.801766532734746</v>
      </c>
    </row>
    <row r="14" spans="1:18">
      <c r="A14" s="2"/>
      <c r="B14" s="2"/>
      <c r="D14" s="73"/>
      <c r="E14" s="73"/>
      <c r="G14" s="73"/>
      <c r="H14" s="73"/>
      <c r="J14" s="73"/>
      <c r="K14" s="73"/>
      <c r="M14" s="73"/>
      <c r="N14" s="73"/>
      <c r="P14" s="73"/>
      <c r="Q14" s="73"/>
    </row>
    <row r="15" spans="1:18" ht="15.5">
      <c r="A15" s="2" t="s">
        <v>604</v>
      </c>
      <c r="B15" s="2"/>
      <c r="D15" s="73">
        <v>237935278999</v>
      </c>
      <c r="E15" s="73">
        <f>D15/D$11*100</f>
        <v>71.434925930736654</v>
      </c>
      <c r="G15" s="73">
        <v>263336668921.14001</v>
      </c>
      <c r="H15" s="73">
        <f>G15/G$11*100</f>
        <v>70.115518432211459</v>
      </c>
      <c r="J15" s="73">
        <v>272225781916.64001</v>
      </c>
      <c r="K15" s="73">
        <f>J15/J$11*100</f>
        <v>67.275370347068446</v>
      </c>
      <c r="M15" s="606">
        <v>269546833779</v>
      </c>
      <c r="N15" s="73">
        <f>M15/M$11*100</f>
        <v>68.428202345725282</v>
      </c>
      <c r="P15" s="606">
        <v>226230657539.78</v>
      </c>
      <c r="Q15" s="73">
        <f>P15/P$11*100</f>
        <v>64.856014292061303</v>
      </c>
    </row>
    <row r="16" spans="1:18" ht="15.5">
      <c r="A16" s="2" t="s">
        <v>605</v>
      </c>
      <c r="B16" s="2"/>
      <c r="D16" s="73">
        <f>D13-D15</f>
        <v>50250296910.190002</v>
      </c>
      <c r="E16" s="73">
        <f>D16/D$11*100</f>
        <v>15.086565779058066</v>
      </c>
      <c r="G16" s="73">
        <f>G13-G15</f>
        <v>58410770716.589966</v>
      </c>
      <c r="H16" s="73">
        <f>G16/G$11*100</f>
        <v>15.552340232742894</v>
      </c>
      <c r="J16" s="73">
        <f>J13-J15</f>
        <v>73032183721.730042</v>
      </c>
      <c r="K16" s="73">
        <f>J16/J$11*100</f>
        <v>18.048500669341657</v>
      </c>
      <c r="M16" s="73">
        <f>M13-M15</f>
        <v>70988042137.409973</v>
      </c>
      <c r="N16" s="73">
        <f>M16/M$11*100</f>
        <v>18.021299094495284</v>
      </c>
      <c r="P16" s="73">
        <f>P13-P15</f>
        <v>80039340588.77005</v>
      </c>
      <c r="Q16" s="73">
        <f>P16/P$11*100</f>
        <v>22.945752240673443</v>
      </c>
    </row>
    <row r="17" spans="1:18">
      <c r="A17" s="2"/>
      <c r="B17" s="2"/>
      <c r="D17" s="73"/>
      <c r="E17" s="73"/>
      <c r="G17" s="73"/>
      <c r="H17" s="73"/>
      <c r="J17" s="73"/>
      <c r="K17" s="73"/>
      <c r="M17" s="73"/>
      <c r="N17" s="73"/>
      <c r="P17" s="73"/>
      <c r="Q17" s="73"/>
    </row>
    <row r="18" spans="1:18">
      <c r="A18" s="2" t="s">
        <v>606</v>
      </c>
      <c r="B18" s="2"/>
      <c r="C18" s="12"/>
      <c r="D18" s="13">
        <v>5859559126.3599997</v>
      </c>
      <c r="E18" s="73">
        <f>D18/D$11*100</f>
        <v>1.7592060073615974</v>
      </c>
      <c r="G18" s="13">
        <v>6965706801.8299999</v>
      </c>
      <c r="H18" s="73">
        <f>G18/G$11*100</f>
        <v>1.8546757869233617</v>
      </c>
      <c r="J18" s="13">
        <v>7603406596.1800003</v>
      </c>
      <c r="K18" s="73">
        <f>J18/J$11*100</f>
        <v>1.8790358174597479</v>
      </c>
      <c r="M18" s="13">
        <v>6326343054.5100002</v>
      </c>
      <c r="N18" s="73">
        <f>M18/M$11*100</f>
        <v>1.6060299302102607</v>
      </c>
      <c r="P18" s="28">
        <v>5259012369.0799999</v>
      </c>
      <c r="Q18" s="73">
        <f>P18/P$11*100</f>
        <v>1.5076585334647008</v>
      </c>
    </row>
    <row r="19" spans="1:18">
      <c r="A19" s="2"/>
      <c r="B19" s="2"/>
      <c r="C19" s="12"/>
      <c r="D19" s="73"/>
      <c r="E19" s="73"/>
      <c r="G19" s="73"/>
      <c r="H19" s="73"/>
      <c r="J19" s="73"/>
      <c r="K19" s="73"/>
      <c r="M19" s="73"/>
      <c r="N19" s="73"/>
      <c r="P19" s="73"/>
      <c r="Q19" s="73"/>
    </row>
    <row r="20" spans="1:18" ht="15.5">
      <c r="A20" s="74" t="s">
        <v>607</v>
      </c>
      <c r="B20" s="2"/>
      <c r="C20" s="12"/>
      <c r="D20" s="73">
        <f>15648187325.92+7911056829.68+8449925859.74+3404384803.52</f>
        <v>35413554818.859993</v>
      </c>
      <c r="E20" s="73">
        <f>D20/D$11*100</f>
        <v>10.632154576118902</v>
      </c>
      <c r="G20" s="73">
        <f>15276160610.95+9841439214.44+9574372545.12+8775224368.38</f>
        <v>43467196738.889999</v>
      </c>
      <c r="H20" s="73">
        <f>G20/G$11*100</f>
        <v>11.57349277116773</v>
      </c>
      <c r="J20" s="73">
        <f>15162930306.83+10639240225.13+11270346883.82+11180792929.88</f>
        <v>48253310345.659996</v>
      </c>
      <c r="K20" s="73">
        <f>J20/J$11*100</f>
        <v>11.92487831652317</v>
      </c>
      <c r="M20" s="73">
        <f>18706012109.51+11167392937.59+6518405010.76+7182157566.73</f>
        <v>43573967624.589996</v>
      </c>
      <c r="N20" s="73">
        <f>M20/M$11*100</f>
        <v>11.061856048608597</v>
      </c>
      <c r="P20" s="73">
        <f>19021074070.28+10336974946.34+4676697530.39+473513503.08</f>
        <v>34508260050.089996</v>
      </c>
      <c r="Q20" s="73">
        <f>P20/P$11*100</f>
        <v>9.8928599303976608</v>
      </c>
    </row>
    <row r="21" spans="1:18">
      <c r="A21" s="2"/>
      <c r="B21" s="2"/>
      <c r="C21" s="12"/>
      <c r="D21" s="73"/>
      <c r="E21" s="73"/>
      <c r="G21" s="73"/>
      <c r="H21" s="73"/>
      <c r="J21" s="73"/>
      <c r="K21" s="73"/>
      <c r="M21" s="73"/>
      <c r="N21" s="73"/>
      <c r="P21" s="73"/>
      <c r="Q21" s="73"/>
    </row>
    <row r="22" spans="1:18">
      <c r="A22" s="2" t="s">
        <v>608</v>
      </c>
      <c r="B22" s="2"/>
      <c r="C22" s="12"/>
      <c r="D22" s="73">
        <f>925670343.3+2695398616.21</f>
        <v>3621068959.5100002</v>
      </c>
      <c r="E22" s="73">
        <f>D22/D$11*100</f>
        <v>1.0871477067247923</v>
      </c>
      <c r="G22" s="73">
        <f>891165600.75+2503934160.35</f>
        <v>3395099761.0999999</v>
      </c>
      <c r="H22" s="73">
        <f>G22/G$11*100</f>
        <v>0.90397277695454958</v>
      </c>
      <c r="J22" s="73">
        <f>988672080.22+2540693394.97</f>
        <v>3529365475.1899996</v>
      </c>
      <c r="K22" s="73">
        <f>J22/J$11*100</f>
        <v>0.87221484960697915</v>
      </c>
      <c r="M22" s="73">
        <f>859198663.98+2617517346.32</f>
        <v>3476716010.3000002</v>
      </c>
      <c r="N22" s="73">
        <f>M22/M$11*100</f>
        <v>0.88261258096056328</v>
      </c>
      <c r="P22" s="73">
        <f>761642121.45+2020946227.82</f>
        <v>2782588349.27</v>
      </c>
      <c r="Q22" s="73">
        <f>P22/P$11*100</f>
        <v>0.79771500340286672</v>
      </c>
    </row>
    <row r="23" spans="1:18" ht="15" thickBot="1">
      <c r="C23" s="607"/>
      <c r="D23" s="607"/>
      <c r="E23" s="602"/>
      <c r="F23" s="602"/>
      <c r="G23" s="607"/>
      <c r="H23" s="602"/>
      <c r="I23" s="602"/>
      <c r="J23" s="607"/>
      <c r="K23" s="602"/>
      <c r="L23" s="602"/>
      <c r="M23" s="607"/>
      <c r="N23" s="602"/>
      <c r="O23" s="602"/>
      <c r="P23" s="607"/>
      <c r="Q23" s="602"/>
      <c r="R23" s="602"/>
    </row>
    <row r="24" spans="1:18">
      <c r="A24" s="15"/>
      <c r="B24" s="15"/>
      <c r="D24" s="73"/>
      <c r="G24" s="73"/>
      <c r="J24" s="73"/>
      <c r="M24" s="73"/>
      <c r="P24" s="73"/>
    </row>
    <row r="25" spans="1:18" s="33" customFormat="1" ht="15.5">
      <c r="A25" s="51" t="s">
        <v>1451</v>
      </c>
      <c r="B25" s="49"/>
      <c r="M25" s="12"/>
      <c r="N25" s="14"/>
      <c r="O25" s="14"/>
      <c r="P25" s="13"/>
    </row>
    <row r="26" spans="1:18" s="33" customFormat="1" ht="15.5">
      <c r="A26" s="51" t="s">
        <v>609</v>
      </c>
      <c r="B26" s="49"/>
      <c r="C26" s="12"/>
      <c r="G26" s="71"/>
      <c r="M26" s="12"/>
      <c r="N26" s="14"/>
      <c r="O26" s="14"/>
      <c r="P26" s="13"/>
    </row>
    <row r="27" spans="1:18" s="33" customFormat="1" ht="15.5">
      <c r="A27" s="51" t="s">
        <v>610</v>
      </c>
      <c r="B27" s="49"/>
      <c r="C27" s="12"/>
      <c r="J27" s="608"/>
      <c r="M27" s="14"/>
      <c r="N27" s="14"/>
      <c r="O27" s="14"/>
      <c r="P27" s="13"/>
    </row>
    <row r="28" spans="1:18" s="33" customFormat="1">
      <c r="A28" s="49"/>
      <c r="B28" s="49"/>
      <c r="C28" s="12"/>
      <c r="M28" s="14"/>
      <c r="N28" s="14"/>
      <c r="O28" s="14"/>
      <c r="P28" s="14"/>
    </row>
    <row r="29" spans="1:18" s="33" customFormat="1">
      <c r="A29" s="33" t="s">
        <v>1567</v>
      </c>
      <c r="C29" s="12"/>
      <c r="J29" s="73"/>
      <c r="M29" s="13"/>
      <c r="N29" s="14"/>
      <c r="O29" s="14"/>
      <c r="P29" s="13"/>
    </row>
    <row r="30" spans="1:18" s="33" customFormat="1">
      <c r="A30" s="33" t="s">
        <v>437</v>
      </c>
      <c r="C30" s="12"/>
      <c r="J30" s="76"/>
      <c r="M30" s="13"/>
      <c r="N30" s="14"/>
      <c r="O30" s="14"/>
      <c r="P30" s="13"/>
    </row>
    <row r="31" spans="1:18">
      <c r="D31" s="13"/>
      <c r="M31" s="13"/>
      <c r="N31" s="12"/>
      <c r="O31" s="12"/>
      <c r="P31" s="13"/>
    </row>
    <row r="32" spans="1:18">
      <c r="D32" s="13"/>
      <c r="J32" s="13"/>
      <c r="M32" s="13"/>
      <c r="N32" s="12"/>
      <c r="O32" s="12"/>
      <c r="P32" s="13"/>
    </row>
    <row r="33" spans="1:16">
      <c r="D33" s="13"/>
      <c r="G33" s="13"/>
      <c r="J33" s="13"/>
      <c r="M33" s="12"/>
      <c r="N33" s="12"/>
      <c r="O33" s="12"/>
      <c r="P33" s="73"/>
    </row>
    <row r="34" spans="1:16">
      <c r="D34" s="13"/>
      <c r="J34" s="13"/>
      <c r="M34" s="75"/>
    </row>
    <row r="35" spans="1:16">
      <c r="C35" s="12"/>
      <c r="D35" s="13"/>
    </row>
    <row r="36" spans="1:16">
      <c r="A36" s="3"/>
      <c r="C36" s="13"/>
      <c r="D36" s="13"/>
      <c r="M36" s="75"/>
    </row>
    <row r="37" spans="1:16">
      <c r="A37" s="3"/>
      <c r="C37" s="12"/>
      <c r="D37" s="13"/>
      <c r="M37" s="75"/>
    </row>
    <row r="38" spans="1:16">
      <c r="A38" s="3"/>
      <c r="C38" s="12"/>
      <c r="D38" s="13"/>
      <c r="M38" s="28"/>
    </row>
    <row r="39" spans="1:16">
      <c r="A39" s="3"/>
      <c r="C39" s="12"/>
      <c r="D39" s="13"/>
    </row>
    <row r="40" spans="1:16">
      <c r="A40" s="3"/>
      <c r="C40" s="12"/>
      <c r="D40" s="28"/>
    </row>
    <row r="41" spans="1:16">
      <c r="A41" s="3"/>
      <c r="C41" s="12"/>
    </row>
    <row r="42" spans="1:16">
      <c r="A42" s="3"/>
      <c r="C42" s="12"/>
    </row>
    <row r="43" spans="1:16">
      <c r="A43" s="3"/>
    </row>
    <row r="44" spans="1:16">
      <c r="A44" s="3"/>
    </row>
    <row r="45" spans="1:16">
      <c r="A45" s="3"/>
    </row>
  </sheetData>
  <mergeCells count="5">
    <mergeCell ref="D7:E7"/>
    <mergeCell ref="G7:H7"/>
    <mergeCell ref="J7:K7"/>
    <mergeCell ref="M7:N7"/>
    <mergeCell ref="P7:Q7"/>
  </mergeCell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249977111117893"/>
  </sheetPr>
  <dimension ref="A1:AB1299"/>
  <sheetViews>
    <sheetView showZeros="0" workbookViewId="0">
      <selection activeCell="A2" sqref="A2"/>
    </sheetView>
  </sheetViews>
  <sheetFormatPr baseColWidth="10" defaultColWidth="8.7265625" defaultRowHeight="14.5"/>
  <cols>
    <col min="1" max="1" width="16.54296875" customWidth="1"/>
    <col min="2" max="2" width="2.26953125" customWidth="1"/>
    <col min="3" max="3" width="17.26953125" customWidth="1"/>
    <col min="4" max="4" width="2.7265625" customWidth="1"/>
    <col min="5" max="5" width="17.453125" style="609" customWidth="1"/>
    <col min="6" max="6" width="7.26953125" style="12" customWidth="1"/>
    <col min="7" max="7" width="2.7265625" style="12" customWidth="1"/>
    <col min="8" max="8" width="16" style="609" customWidth="1"/>
    <col min="9" max="9" width="7" style="609" customWidth="1"/>
    <col min="10" max="10" width="2.7265625" style="609" customWidth="1"/>
    <col min="11" max="11" width="16.26953125" style="609" customWidth="1"/>
    <col min="12" max="12" width="6.7265625" style="609" customWidth="1"/>
    <col min="13" max="13" width="2.7265625" style="609" customWidth="1"/>
    <col min="14" max="14" width="15.54296875" style="609" customWidth="1"/>
    <col min="15" max="15" width="6.7265625" style="609" customWidth="1"/>
    <col min="16" max="16" width="2.7265625" style="12" customWidth="1"/>
    <col min="17" max="17" width="15.26953125" style="12" customWidth="1"/>
    <col min="18" max="18" width="8.453125" style="13" customWidth="1"/>
    <col min="19" max="19" width="3" style="13" customWidth="1"/>
    <col min="20" max="20" width="15.453125" style="12" customWidth="1"/>
    <col min="21" max="21" width="6.453125" style="12" customWidth="1"/>
    <col min="22" max="22" width="2.453125" style="12" customWidth="1"/>
    <col min="23" max="23" width="15.7265625" style="12" customWidth="1"/>
    <col min="24" max="24" width="7.453125" style="12" customWidth="1"/>
    <col min="25" max="25" width="3.26953125" style="12" customWidth="1"/>
    <col min="26" max="26" width="15.7265625" customWidth="1"/>
    <col min="27" max="27" width="7.453125" customWidth="1"/>
    <col min="28" max="28" width="2.26953125" customWidth="1"/>
    <col min="29" max="253" width="11.453125" customWidth="1"/>
  </cols>
  <sheetData>
    <row r="1" spans="1:28">
      <c r="A1" t="s">
        <v>570</v>
      </c>
    </row>
    <row r="2" spans="1:28">
      <c r="A2" t="s">
        <v>571</v>
      </c>
    </row>
    <row r="4" spans="1:28">
      <c r="A4" s="14" t="s">
        <v>1568</v>
      </c>
      <c r="B4" s="12"/>
      <c r="C4" s="12"/>
    </row>
    <row r="5" spans="1:28" ht="11.25" customHeight="1" thickBot="1">
      <c r="Q5" s="609"/>
      <c r="R5" s="609"/>
      <c r="S5" s="12"/>
      <c r="T5" s="609"/>
      <c r="U5" s="609"/>
      <c r="W5" s="609"/>
      <c r="X5" s="609"/>
    </row>
    <row r="6" spans="1:28" ht="15" customHeight="1">
      <c r="A6" s="15"/>
      <c r="B6" s="15"/>
      <c r="C6" s="15"/>
      <c r="D6" s="15"/>
      <c r="E6" s="610"/>
      <c r="F6" s="595"/>
      <c r="G6" s="595"/>
      <c r="H6" s="610"/>
      <c r="I6" s="610"/>
      <c r="J6" s="610"/>
      <c r="K6" s="610"/>
      <c r="L6" s="610"/>
      <c r="M6" s="610"/>
      <c r="N6" s="610"/>
      <c r="O6" s="610"/>
      <c r="P6" s="37"/>
      <c r="Q6" s="610"/>
      <c r="R6" s="610"/>
      <c r="S6" s="37"/>
      <c r="T6" s="610"/>
      <c r="U6" s="610"/>
      <c r="V6" s="37"/>
      <c r="W6" s="610"/>
      <c r="X6" s="610"/>
      <c r="Y6" s="37"/>
      <c r="Z6" s="37"/>
      <c r="AA6" s="37"/>
      <c r="AB6" s="37"/>
    </row>
    <row r="7" spans="1:28" ht="15" customHeight="1">
      <c r="A7" s="39"/>
      <c r="B7" s="39"/>
      <c r="D7" s="39"/>
      <c r="E7" s="1106" t="s">
        <v>611</v>
      </c>
      <c r="F7" s="1106"/>
      <c r="G7" s="1106"/>
      <c r="H7" s="1106"/>
      <c r="I7" s="1106"/>
      <c r="J7" s="1106"/>
      <c r="K7" s="1106"/>
      <c r="L7" s="1106"/>
      <c r="M7" s="1106"/>
      <c r="N7" s="1106"/>
      <c r="O7" s="1106"/>
      <c r="P7" s="1106"/>
      <c r="Q7" s="1106"/>
      <c r="R7" s="1106"/>
      <c r="S7" s="1106"/>
      <c r="T7" s="1106"/>
      <c r="U7" s="1106"/>
      <c r="V7" s="1106"/>
      <c r="W7" s="1106"/>
      <c r="X7" s="1106"/>
      <c r="Y7" s="611"/>
    </row>
    <row r="8" spans="1:28" ht="15" customHeight="1">
      <c r="A8" s="39" t="s">
        <v>612</v>
      </c>
      <c r="B8" s="39"/>
      <c r="C8" s="319" t="s">
        <v>148</v>
      </c>
      <c r="D8" s="39"/>
      <c r="E8" s="1107" t="s">
        <v>603</v>
      </c>
      <c r="F8" s="1107"/>
      <c r="G8" s="612"/>
      <c r="H8" s="1107" t="s">
        <v>606</v>
      </c>
      <c r="I8" s="1107"/>
      <c r="J8" s="612"/>
      <c r="K8" s="1105" t="s">
        <v>613</v>
      </c>
      <c r="L8" s="1105"/>
      <c r="M8" s="612"/>
      <c r="N8" s="1105" t="s">
        <v>614</v>
      </c>
      <c r="O8" s="1105"/>
      <c r="P8" s="44"/>
      <c r="Q8" s="1105" t="s">
        <v>615</v>
      </c>
      <c r="R8" s="1105"/>
      <c r="S8" s="44"/>
      <c r="T8" s="1105" t="s">
        <v>616</v>
      </c>
      <c r="U8" s="1105"/>
      <c r="V8" s="44"/>
      <c r="W8" s="1105" t="s">
        <v>617</v>
      </c>
      <c r="X8" s="1105"/>
      <c r="Y8" s="44"/>
      <c r="Z8" s="1104" t="s">
        <v>1569</v>
      </c>
      <c r="AA8" s="1105"/>
      <c r="AB8" s="44"/>
    </row>
    <row r="9" spans="1:28" ht="15" customHeight="1">
      <c r="B9" s="39"/>
      <c r="C9" s="39"/>
      <c r="D9" s="39"/>
      <c r="E9" s="613" t="s">
        <v>424</v>
      </c>
      <c r="F9" s="613" t="s">
        <v>153</v>
      </c>
      <c r="G9" s="48"/>
      <c r="H9" s="613" t="s">
        <v>424</v>
      </c>
      <c r="I9" s="613" t="s">
        <v>153</v>
      </c>
      <c r="J9" s="77"/>
      <c r="K9" s="613" t="s">
        <v>424</v>
      </c>
      <c r="L9" s="613" t="s">
        <v>153</v>
      </c>
      <c r="M9" s="77"/>
      <c r="N9" s="613" t="s">
        <v>424</v>
      </c>
      <c r="O9" s="613" t="s">
        <v>153</v>
      </c>
      <c r="P9" s="44"/>
      <c r="Q9" s="613" t="s">
        <v>424</v>
      </c>
      <c r="R9" s="613" t="s">
        <v>153</v>
      </c>
      <c r="S9" s="44"/>
      <c r="T9" s="613" t="s">
        <v>424</v>
      </c>
      <c r="U9" s="613" t="s">
        <v>153</v>
      </c>
      <c r="V9" s="44"/>
      <c r="W9" s="613" t="s">
        <v>424</v>
      </c>
      <c r="X9" s="613" t="s">
        <v>153</v>
      </c>
      <c r="Y9" s="44"/>
      <c r="Z9" s="613" t="s">
        <v>424</v>
      </c>
      <c r="AA9" s="613" t="s">
        <v>153</v>
      </c>
      <c r="AB9" s="44"/>
    </row>
    <row r="10" spans="1:28" ht="15" customHeight="1" thickBot="1">
      <c r="A10" s="23"/>
      <c r="B10" s="23"/>
      <c r="C10" s="23"/>
      <c r="D10" s="23"/>
      <c r="E10" s="607"/>
      <c r="F10" s="596"/>
      <c r="G10" s="596"/>
      <c r="H10" s="607"/>
      <c r="I10" s="607"/>
      <c r="J10" s="607"/>
      <c r="K10" s="607"/>
      <c r="L10" s="607"/>
      <c r="M10" s="607"/>
      <c r="N10" s="607"/>
      <c r="O10" s="607"/>
      <c r="P10" s="43"/>
      <c r="Q10" s="607"/>
      <c r="R10" s="607"/>
      <c r="S10" s="43"/>
      <c r="T10" s="607"/>
      <c r="U10" s="607"/>
      <c r="V10" s="43"/>
      <c r="W10" s="607"/>
      <c r="X10" s="607"/>
      <c r="Y10" s="43"/>
      <c r="Z10" s="607"/>
      <c r="AA10" s="607"/>
      <c r="AB10" s="43"/>
    </row>
    <row r="11" spans="1:28" ht="15" customHeight="1">
      <c r="A11" s="39"/>
      <c r="B11" s="39"/>
      <c r="C11" s="594"/>
      <c r="D11" s="39"/>
      <c r="E11" s="77"/>
      <c r="F11" s="48"/>
      <c r="G11" s="48"/>
      <c r="H11" s="77"/>
      <c r="I11" s="77"/>
      <c r="J11" s="77"/>
      <c r="K11" s="77"/>
      <c r="L11" s="77"/>
      <c r="Q11" s="609"/>
      <c r="R11" s="609"/>
      <c r="S11" s="12"/>
      <c r="T11" s="609"/>
      <c r="U11" s="609"/>
      <c r="W11" s="609"/>
      <c r="X11" s="609"/>
      <c r="Z11" s="609"/>
      <c r="AA11" s="609"/>
      <c r="AB11" s="12"/>
    </row>
    <row r="12" spans="1:28" ht="15" customHeight="1">
      <c r="A12" s="59" t="s">
        <v>602</v>
      </c>
      <c r="B12" s="39"/>
      <c r="C12" s="600">
        <f>IF(A12&lt;&gt;0,E12+H12+K12+N12+Q12+T12+W12+Z12)</f>
        <v>298417219986.93994</v>
      </c>
      <c r="D12" s="48"/>
      <c r="E12" s="77">
        <f>SUM(E14:E28)</f>
        <v>281504263978.16998</v>
      </c>
      <c r="F12" s="77">
        <f>SUM(F14:F28)</f>
        <v>100</v>
      </c>
      <c r="G12" s="48"/>
      <c r="H12" s="77">
        <f>SUM(H14:H28)</f>
        <v>2004637233.3500004</v>
      </c>
      <c r="I12" s="77">
        <f>SUM(I14:I28)</f>
        <v>99.999999999999986</v>
      </c>
      <c r="J12" s="77"/>
      <c r="K12" s="77">
        <f>SUM(K14:K28)</f>
        <v>5850063865.0199995</v>
      </c>
      <c r="L12" s="77">
        <f>SUM(L14:L28)</f>
        <v>100.00000000000001</v>
      </c>
      <c r="N12" s="77">
        <f>SUM(N14:N28)</f>
        <v>300261842.13</v>
      </c>
      <c r="O12" s="77">
        <f>SUM(O14:O28)</f>
        <v>100</v>
      </c>
      <c r="Q12" s="77">
        <f>SUM(Q14:Q28)</f>
        <v>1800036322.1199999</v>
      </c>
      <c r="R12" s="77">
        <f>SUM(R14:R28)</f>
        <v>100</v>
      </c>
      <c r="T12" s="77">
        <f>SUM(T14:T28)</f>
        <v>2548296236.9900002</v>
      </c>
      <c r="U12" s="77">
        <f>SUM(U14:U28)</f>
        <v>100</v>
      </c>
      <c r="V12" s="13"/>
      <c r="W12" s="77">
        <f>SUM(W14:W28)</f>
        <v>3563875198.48</v>
      </c>
      <c r="X12" s="77">
        <f>SUM(X14:X28)</f>
        <v>100</v>
      </c>
      <c r="Z12" s="77">
        <f>SUM(Z14:Z28)</f>
        <v>845785310.67999995</v>
      </c>
      <c r="AA12" s="77">
        <f>SUM(AA14:AA28)</f>
        <v>100</v>
      </c>
      <c r="AB12" s="12"/>
    </row>
    <row r="13" spans="1:28" ht="15" customHeight="1">
      <c r="A13" s="39"/>
      <c r="B13" s="39"/>
      <c r="C13" s="600"/>
      <c r="D13" s="48"/>
      <c r="E13" s="77"/>
      <c r="F13" s="609"/>
      <c r="G13" s="48"/>
      <c r="H13" s="33"/>
      <c r="I13" s="77"/>
      <c r="J13" s="77"/>
      <c r="K13" s="33"/>
      <c r="L13" s="77"/>
      <c r="N13" s="33"/>
      <c r="Q13" s="33"/>
      <c r="T13" s="33"/>
      <c r="U13" s="13"/>
      <c r="V13" s="13"/>
      <c r="W13" s="13"/>
      <c r="X13" s="13"/>
      <c r="Z13" s="13"/>
      <c r="AA13" s="13"/>
      <c r="AB13" s="12"/>
    </row>
    <row r="14" spans="1:28" ht="13.9" customHeight="1">
      <c r="A14" s="2" t="s">
        <v>80</v>
      </c>
      <c r="B14" s="2"/>
      <c r="C14" s="600">
        <f t="shared" ref="C14:C28" si="0">IF(A14&lt;&gt;0,E14+H14+K14+N14+Q14+T14+W14)</f>
        <v>102814667057.03</v>
      </c>
      <c r="D14" s="614"/>
      <c r="E14" s="78">
        <v>98627595187.759995</v>
      </c>
      <c r="F14" s="609">
        <f>IF($A12&lt;&gt;"",E14/E$12*100,"")</f>
        <v>35.035915191468767</v>
      </c>
      <c r="G14" s="614"/>
      <c r="H14" s="13">
        <v>156716208.21000001</v>
      </c>
      <c r="I14" s="609">
        <f t="shared" ref="I14:I28" si="1">IF($A12&lt;&gt;"",H14/H$12*100,"")</f>
        <v>7.8176841975596529</v>
      </c>
      <c r="K14" s="13">
        <v>25473917.800000001</v>
      </c>
      <c r="L14" s="609">
        <f t="shared" ref="L14:L28" si="2">IF($A12&lt;&gt;"",K14/K$12*100,"")</f>
        <v>0.43544683250928773</v>
      </c>
      <c r="N14" s="13">
        <v>103788250.17</v>
      </c>
      <c r="O14" s="609">
        <f t="shared" ref="O14:O26" si="3">IF($A12&lt;&gt;"",N14/N$12*100,"")</f>
        <v>34.565914014829872</v>
      </c>
      <c r="Q14" s="13">
        <v>1800036322.1199999</v>
      </c>
      <c r="R14" s="609">
        <f t="shared" ref="R14:R28" si="4">IF($A12&lt;&gt;"",Q14/Q$12*100,"")</f>
        <v>100</v>
      </c>
      <c r="T14" s="13">
        <v>155115305.65000001</v>
      </c>
      <c r="U14" s="609">
        <f>IF($A12&lt;&gt;"",T14/T$12*100,"")</f>
        <v>6.0870201587402288</v>
      </c>
      <c r="V14" s="13"/>
      <c r="W14" s="13">
        <v>1945941865.3199999</v>
      </c>
      <c r="X14" s="609">
        <f t="shared" ref="X14:X28" si="5">IF($A12&lt;&gt;"",W14/W$12*100,"")</f>
        <v>54.601852111711104</v>
      </c>
      <c r="Z14" s="13"/>
      <c r="AA14" s="609">
        <f t="shared" ref="AA14:AA28" si="6">IF($A12&lt;&gt;"",Z14/Z$12*100,"")</f>
        <v>0</v>
      </c>
      <c r="AB14" s="12"/>
    </row>
    <row r="15" spans="1:28" ht="13.9" customHeight="1">
      <c r="A15" s="2"/>
      <c r="B15" s="2"/>
      <c r="C15" s="600"/>
      <c r="D15" s="614"/>
      <c r="E15" s="28"/>
      <c r="F15" s="609" t="str">
        <f t="shared" ref="F15:F28" si="7">IF($A13&lt;&gt;"",E15/E$12*100,"")</f>
        <v/>
      </c>
      <c r="G15" s="614"/>
      <c r="H15" s="33"/>
      <c r="I15" s="609" t="str">
        <f t="shared" si="1"/>
        <v/>
      </c>
      <c r="K15" s="79"/>
      <c r="L15" s="609" t="str">
        <f t="shared" si="2"/>
        <v/>
      </c>
      <c r="N15" s="12"/>
      <c r="O15" s="609" t="str">
        <f t="shared" si="3"/>
        <v/>
      </c>
      <c r="Q15" s="13"/>
      <c r="R15" s="609" t="str">
        <f t="shared" si="4"/>
        <v/>
      </c>
      <c r="U15" s="609" t="str">
        <f t="shared" ref="U15:U28" si="8">IF($A13&lt;&gt;"",T15/T$12*100,"")</f>
        <v/>
      </c>
      <c r="V15" s="13"/>
      <c r="W15" s="33"/>
      <c r="X15" s="609" t="str">
        <f t="shared" si="5"/>
        <v/>
      </c>
      <c r="Z15" s="33"/>
      <c r="AA15" s="609" t="str">
        <f t="shared" si="6"/>
        <v/>
      </c>
      <c r="AB15" s="12"/>
    </row>
    <row r="16" spans="1:28" ht="13.9" customHeight="1">
      <c r="A16" s="2" t="s">
        <v>84</v>
      </c>
      <c r="B16" s="2"/>
      <c r="C16" s="600">
        <f t="shared" si="0"/>
        <v>39845410812.840004</v>
      </c>
      <c r="D16" s="614"/>
      <c r="E16" s="78">
        <v>32856073006.84</v>
      </c>
      <c r="F16" s="609">
        <f t="shared" si="7"/>
        <v>11.671607577989624</v>
      </c>
      <c r="G16" s="614"/>
      <c r="H16" s="13">
        <v>1212370100.1500001</v>
      </c>
      <c r="I16" s="609">
        <f t="shared" si="1"/>
        <v>60.478279061193405</v>
      </c>
      <c r="J16" s="77"/>
      <c r="K16" s="13">
        <v>4905452316.0299997</v>
      </c>
      <c r="L16" s="609">
        <f t="shared" si="2"/>
        <v>83.85297031305538</v>
      </c>
      <c r="N16" s="13"/>
      <c r="O16" s="609">
        <f t="shared" si="3"/>
        <v>0</v>
      </c>
      <c r="Q16" s="13"/>
      <c r="R16" s="609">
        <f t="shared" si="4"/>
        <v>0</v>
      </c>
      <c r="T16" s="13">
        <v>787047028.17999995</v>
      </c>
      <c r="U16" s="609">
        <f t="shared" si="8"/>
        <v>30.885225067460965</v>
      </c>
      <c r="V16" s="13"/>
      <c r="W16" s="13">
        <v>84468361.640000001</v>
      </c>
      <c r="X16" s="609">
        <f t="shared" si="5"/>
        <v>2.3701268124098713</v>
      </c>
      <c r="Z16" s="13">
        <v>479674056.19999999</v>
      </c>
      <c r="AA16" s="609">
        <f t="shared" si="6"/>
        <v>56.713453182858963</v>
      </c>
      <c r="AB16" s="12"/>
    </row>
    <row r="17" spans="1:28" ht="13.9" customHeight="1">
      <c r="A17" s="2"/>
      <c r="B17" s="2"/>
      <c r="C17" s="600"/>
      <c r="D17" s="614"/>
      <c r="E17"/>
      <c r="F17" s="609" t="str">
        <f t="shared" si="7"/>
        <v/>
      </c>
      <c r="G17" s="614"/>
      <c r="H17" s="33"/>
      <c r="I17" s="609" t="str">
        <f t="shared" si="1"/>
        <v/>
      </c>
      <c r="J17" s="77"/>
      <c r="K17" s="79"/>
      <c r="L17" s="609" t="str">
        <f t="shared" si="2"/>
        <v/>
      </c>
      <c r="N17" s="12"/>
      <c r="O17" s="609" t="str">
        <f t="shared" si="3"/>
        <v/>
      </c>
      <c r="Q17" s="13"/>
      <c r="R17" s="609" t="str">
        <f t="shared" si="4"/>
        <v/>
      </c>
      <c r="U17" s="609" t="str">
        <f t="shared" si="8"/>
        <v/>
      </c>
      <c r="V17" s="13"/>
      <c r="W17" s="33"/>
      <c r="X17" s="609" t="str">
        <f t="shared" si="5"/>
        <v/>
      </c>
      <c r="Z17" s="33"/>
      <c r="AA17" s="609" t="str">
        <f t="shared" si="6"/>
        <v/>
      </c>
      <c r="AB17" s="12"/>
    </row>
    <row r="18" spans="1:28" ht="13.9" customHeight="1">
      <c r="A18" s="2" t="s">
        <v>20</v>
      </c>
      <c r="B18" s="2"/>
      <c r="C18" s="600">
        <f t="shared" si="0"/>
        <v>7266370514.5100002</v>
      </c>
      <c r="D18" s="614"/>
      <c r="E18" s="78">
        <v>5808576060.3900003</v>
      </c>
      <c r="F18" s="609">
        <f t="shared" si="7"/>
        <v>2.0634060665029366</v>
      </c>
      <c r="G18" s="614"/>
      <c r="H18" s="13">
        <v>465676225.93000001</v>
      </c>
      <c r="I18" s="609">
        <f t="shared" si="1"/>
        <v>23.229949947193017</v>
      </c>
      <c r="J18" s="77"/>
      <c r="K18" s="13">
        <v>410492435.39999998</v>
      </c>
      <c r="L18" s="609">
        <f t="shared" si="2"/>
        <v>7.0168881036411834</v>
      </c>
      <c r="N18" s="13">
        <v>196473591.96000001</v>
      </c>
      <c r="O18" s="609">
        <f t="shared" si="3"/>
        <v>65.434085985170128</v>
      </c>
      <c r="Q18" s="13"/>
      <c r="R18" s="609">
        <f t="shared" si="4"/>
        <v>0</v>
      </c>
      <c r="T18" s="13">
        <v>365128241.48000002</v>
      </c>
      <c r="U18" s="609">
        <f t="shared" si="8"/>
        <v>14.328327930636615</v>
      </c>
      <c r="V18" s="13"/>
      <c r="W18" s="78">
        <v>20023959.350000001</v>
      </c>
      <c r="X18" s="609">
        <f t="shared" si="5"/>
        <v>0.5618591627041335</v>
      </c>
      <c r="Z18" s="78"/>
      <c r="AA18" s="609">
        <f t="shared" si="6"/>
        <v>0</v>
      </c>
      <c r="AB18" s="12"/>
    </row>
    <row r="19" spans="1:28" ht="13.9" customHeight="1">
      <c r="A19" s="2"/>
      <c r="B19" s="2"/>
      <c r="C19" s="600"/>
      <c r="D19" s="614"/>
      <c r="E19"/>
      <c r="F19" s="609" t="str">
        <f t="shared" si="7"/>
        <v/>
      </c>
      <c r="G19" s="614"/>
      <c r="H19" s="33"/>
      <c r="I19" s="609" t="str">
        <f t="shared" si="1"/>
        <v/>
      </c>
      <c r="K19" s="79"/>
      <c r="L19" s="609" t="str">
        <f t="shared" si="2"/>
        <v/>
      </c>
      <c r="O19" s="609" t="str">
        <f t="shared" si="3"/>
        <v/>
      </c>
      <c r="Q19" s="13"/>
      <c r="R19" s="609" t="str">
        <f t="shared" si="4"/>
        <v/>
      </c>
      <c r="U19" s="609" t="str">
        <f t="shared" si="8"/>
        <v/>
      </c>
      <c r="V19" s="13"/>
      <c r="W19" s="13"/>
      <c r="X19" s="609" t="str">
        <f t="shared" si="5"/>
        <v/>
      </c>
      <c r="Z19" s="13"/>
      <c r="AA19" s="609" t="str">
        <f t="shared" si="6"/>
        <v/>
      </c>
      <c r="AB19" s="12"/>
    </row>
    <row r="20" spans="1:28" ht="13.9" customHeight="1">
      <c r="A20" s="2" t="s">
        <v>122</v>
      </c>
      <c r="B20" s="2"/>
      <c r="C20" s="600">
        <f t="shared" si="0"/>
        <v>26847245795.849998</v>
      </c>
      <c r="D20" s="614"/>
      <c r="E20" s="609">
        <f>26167376148.29+0</f>
        <v>26167376148.290001</v>
      </c>
      <c r="F20" s="609">
        <f t="shared" si="7"/>
        <v>9.2955523225464258</v>
      </c>
      <c r="G20" s="614"/>
      <c r="H20" s="13">
        <v>34716433.920000002</v>
      </c>
      <c r="I20" s="609">
        <f t="shared" si="1"/>
        <v>1.7318063010325555</v>
      </c>
      <c r="K20" s="13">
        <v>23871490</v>
      </c>
      <c r="L20" s="609">
        <f t="shared" si="2"/>
        <v>0.40805520334124407</v>
      </c>
      <c r="O20" s="609">
        <f t="shared" si="3"/>
        <v>0</v>
      </c>
      <c r="Q20" s="13"/>
      <c r="R20" s="609">
        <f t="shared" si="4"/>
        <v>0</v>
      </c>
      <c r="T20" s="13">
        <v>519665279.00999999</v>
      </c>
      <c r="U20" s="609">
        <f t="shared" si="8"/>
        <v>20.392655746484909</v>
      </c>
      <c r="V20" s="13"/>
      <c r="W20" s="78">
        <v>101616444.63</v>
      </c>
      <c r="X20" s="609">
        <f t="shared" si="5"/>
        <v>2.8512907711622342</v>
      </c>
      <c r="Z20" s="78"/>
      <c r="AA20" s="609">
        <f t="shared" si="6"/>
        <v>0</v>
      </c>
      <c r="AB20" s="12"/>
    </row>
    <row r="21" spans="1:28" ht="13.9" customHeight="1">
      <c r="A21" s="2"/>
      <c r="B21" s="2"/>
      <c r="C21" s="600"/>
      <c r="D21" s="614"/>
      <c r="E21"/>
      <c r="F21" s="609" t="str">
        <f t="shared" si="7"/>
        <v/>
      </c>
      <c r="G21" s="614"/>
      <c r="H21" s="33"/>
      <c r="I21" s="609" t="str">
        <f t="shared" si="1"/>
        <v/>
      </c>
      <c r="K21" s="79"/>
      <c r="L21" s="609" t="str">
        <f t="shared" si="2"/>
        <v/>
      </c>
      <c r="N21" s="609" t="str">
        <f>IF(A21&lt;&gt;0,H21-K21,"")</f>
        <v/>
      </c>
      <c r="O21" s="609" t="str">
        <f t="shared" si="3"/>
        <v/>
      </c>
      <c r="Q21" s="13"/>
      <c r="R21" s="609" t="str">
        <f t="shared" si="4"/>
        <v/>
      </c>
      <c r="U21" s="609" t="str">
        <f t="shared" si="8"/>
        <v/>
      </c>
      <c r="V21" s="13"/>
      <c r="W21" s="13"/>
      <c r="X21" s="609" t="str">
        <f t="shared" si="5"/>
        <v/>
      </c>
      <c r="Z21" s="13"/>
      <c r="AA21" s="609" t="str">
        <f t="shared" si="6"/>
        <v/>
      </c>
      <c r="AB21" s="12"/>
    </row>
    <row r="22" spans="1:28" ht="13.9" customHeight="1">
      <c r="A22" s="2" t="s">
        <v>22</v>
      </c>
      <c r="B22" s="2"/>
      <c r="C22" s="600">
        <f t="shared" si="0"/>
        <v>32927775506.259998</v>
      </c>
      <c r="D22" s="614"/>
      <c r="E22" s="78">
        <v>32815519796.619999</v>
      </c>
      <c r="F22" s="609">
        <f t="shared" si="7"/>
        <v>11.657201682445836</v>
      </c>
      <c r="G22" s="614"/>
      <c r="H22" s="25"/>
      <c r="I22" s="609">
        <f t="shared" si="1"/>
        <v>0</v>
      </c>
      <c r="K22" s="13">
        <v>12107657.470000001</v>
      </c>
      <c r="L22" s="609">
        <f t="shared" si="2"/>
        <v>0.20696624429002891</v>
      </c>
      <c r="O22" s="609">
        <f t="shared" si="3"/>
        <v>0</v>
      </c>
      <c r="Q22" s="13"/>
      <c r="R22" s="609">
        <f t="shared" si="4"/>
        <v>0</v>
      </c>
      <c r="T22" s="13"/>
      <c r="U22" s="609">
        <f t="shared" si="8"/>
        <v>0</v>
      </c>
      <c r="V22" s="13"/>
      <c r="W22" s="78">
        <v>100148052.17</v>
      </c>
      <c r="X22" s="609">
        <f t="shared" si="5"/>
        <v>2.8100886420689855</v>
      </c>
      <c r="Z22" s="78"/>
      <c r="AA22" s="609">
        <f t="shared" si="6"/>
        <v>0</v>
      </c>
      <c r="AB22" s="12"/>
    </row>
    <row r="23" spans="1:28" ht="13.9" customHeight="1">
      <c r="A23" s="2"/>
      <c r="B23" s="2"/>
      <c r="C23" s="600"/>
      <c r="D23" s="614"/>
      <c r="E23" s="33"/>
      <c r="F23" s="609" t="str">
        <f t="shared" si="7"/>
        <v/>
      </c>
      <c r="G23" s="614"/>
      <c r="H23" s="12"/>
      <c r="I23" s="609" t="str">
        <f t="shared" si="1"/>
        <v/>
      </c>
      <c r="K23" s="79"/>
      <c r="L23" s="609" t="str">
        <f t="shared" si="2"/>
        <v/>
      </c>
      <c r="N23" s="609" t="str">
        <f>IF(A23&lt;&gt;0,H23-K23,"")</f>
        <v/>
      </c>
      <c r="O23" s="609" t="str">
        <f t="shared" si="3"/>
        <v/>
      </c>
      <c r="Q23" s="13"/>
      <c r="R23" s="609" t="str">
        <f t="shared" si="4"/>
        <v/>
      </c>
      <c r="U23" s="609" t="str">
        <f t="shared" si="8"/>
        <v/>
      </c>
      <c r="V23" s="13"/>
      <c r="W23" s="13"/>
      <c r="X23" s="609" t="str">
        <f t="shared" si="5"/>
        <v/>
      </c>
      <c r="Z23" s="13"/>
      <c r="AA23" s="609" t="str">
        <f t="shared" si="6"/>
        <v/>
      </c>
      <c r="AB23" s="12"/>
    </row>
    <row r="24" spans="1:28" ht="13.9" customHeight="1">
      <c r="A24" s="2" t="s">
        <v>82</v>
      </c>
      <c r="B24" s="2"/>
      <c r="C24" s="600">
        <f t="shared" si="0"/>
        <v>38684733154.839996</v>
      </c>
      <c r="D24" s="614"/>
      <c r="E24" s="609">
        <f>36636651643.28+428851.83</f>
        <v>36637080495.110001</v>
      </c>
      <c r="F24" s="609">
        <f t="shared" si="7"/>
        <v>13.014751527156662</v>
      </c>
      <c r="G24" s="614"/>
      <c r="H24" s="25"/>
      <c r="I24" s="609">
        <f t="shared" si="1"/>
        <v>0</v>
      </c>
      <c r="K24" s="13">
        <v>130855411.17</v>
      </c>
      <c r="L24" s="609">
        <f t="shared" si="2"/>
        <v>2.2368202158003734</v>
      </c>
      <c r="O24" s="609">
        <f t="shared" si="3"/>
        <v>0</v>
      </c>
      <c r="Q24" s="13"/>
      <c r="R24" s="609">
        <f t="shared" si="4"/>
        <v>0</v>
      </c>
      <c r="T24" s="13">
        <v>680157356.76999998</v>
      </c>
      <c r="U24" s="609">
        <f t="shared" si="8"/>
        <v>26.690670688011892</v>
      </c>
      <c r="V24" s="13"/>
      <c r="W24" s="78">
        <v>1236639891.79</v>
      </c>
      <c r="X24" s="609">
        <f t="shared" si="5"/>
        <v>34.699304069834696</v>
      </c>
      <c r="Z24" s="78">
        <v>148424983.88</v>
      </c>
      <c r="AA24" s="609">
        <f t="shared" si="6"/>
        <v>17.548777686936688</v>
      </c>
      <c r="AB24" s="12"/>
    </row>
    <row r="25" spans="1:28" ht="13.9" customHeight="1">
      <c r="A25" s="2"/>
      <c r="B25" s="2"/>
      <c r="C25" s="600"/>
      <c r="D25" s="614"/>
      <c r="E25" s="33"/>
      <c r="F25" s="609" t="str">
        <f t="shared" si="7"/>
        <v/>
      </c>
      <c r="G25" s="614"/>
      <c r="H25" s="12"/>
      <c r="I25" s="609" t="str">
        <f t="shared" si="1"/>
        <v/>
      </c>
      <c r="K25" s="79"/>
      <c r="L25" s="609" t="str">
        <f t="shared" si="2"/>
        <v/>
      </c>
      <c r="N25" s="609" t="str">
        <f>IF(A25&lt;&gt;0,H25-K25,"")</f>
        <v/>
      </c>
      <c r="O25" s="609" t="str">
        <f t="shared" si="3"/>
        <v/>
      </c>
      <c r="Q25" s="13"/>
      <c r="R25" s="609" t="str">
        <f t="shared" si="4"/>
        <v/>
      </c>
      <c r="U25" s="609" t="str">
        <f t="shared" si="8"/>
        <v/>
      </c>
      <c r="V25" s="13"/>
      <c r="W25" s="13"/>
      <c r="X25" s="609" t="str">
        <f t="shared" si="5"/>
        <v/>
      </c>
      <c r="Z25" s="13"/>
      <c r="AA25" s="609" t="str">
        <f t="shared" si="6"/>
        <v/>
      </c>
      <c r="AB25" s="12"/>
    </row>
    <row r="26" spans="1:28" ht="13.9" customHeight="1">
      <c r="A26" s="2" t="s">
        <v>340</v>
      </c>
      <c r="B26" s="2"/>
      <c r="C26" s="600">
        <f t="shared" si="0"/>
        <v>40530437629.190002</v>
      </c>
      <c r="D26" s="614"/>
      <c r="E26" s="609">
        <v>39937249077.419998</v>
      </c>
      <c r="F26" s="609">
        <f t="shared" si="7"/>
        <v>14.187084953184595</v>
      </c>
      <c r="G26" s="614"/>
      <c r="H26" s="13">
        <v>135158265.13999999</v>
      </c>
      <c r="I26" s="609">
        <f t="shared" si="1"/>
        <v>6.7422804930213518</v>
      </c>
      <c r="K26" s="13">
        <v>341810637.14999998</v>
      </c>
      <c r="L26" s="609">
        <f t="shared" si="2"/>
        <v>5.8428530873625162</v>
      </c>
      <c r="O26" s="609">
        <f t="shared" si="3"/>
        <v>0</v>
      </c>
      <c r="Q26" s="13"/>
      <c r="R26" s="609">
        <f t="shared" si="4"/>
        <v>0</v>
      </c>
      <c r="T26" s="13">
        <v>41183025.899999999</v>
      </c>
      <c r="U26" s="609">
        <f t="shared" si="8"/>
        <v>1.6161004086653841</v>
      </c>
      <c r="V26" s="13"/>
      <c r="W26" s="78">
        <v>75036623.579999998</v>
      </c>
      <c r="X26" s="609">
        <f t="shared" si="5"/>
        <v>2.1054784301089797</v>
      </c>
      <c r="Z26" s="78"/>
      <c r="AA26" s="609">
        <f t="shared" si="6"/>
        <v>0</v>
      </c>
      <c r="AB26" s="12"/>
    </row>
    <row r="27" spans="1:28" ht="13.9" customHeight="1">
      <c r="A27" s="2"/>
      <c r="B27" s="2"/>
      <c r="C27" s="600"/>
      <c r="D27" s="614"/>
      <c r="E27" s="33"/>
      <c r="F27" s="609" t="str">
        <f t="shared" si="7"/>
        <v/>
      </c>
      <c r="G27" s="614"/>
      <c r="H27" s="33"/>
      <c r="I27" s="609" t="str">
        <f t="shared" si="1"/>
        <v/>
      </c>
      <c r="K27" s="79"/>
      <c r="L27" s="609" t="str">
        <f t="shared" si="2"/>
        <v/>
      </c>
      <c r="Q27" s="13"/>
      <c r="R27" s="609" t="str">
        <f t="shared" si="4"/>
        <v/>
      </c>
      <c r="T27" s="13"/>
      <c r="U27" s="609" t="str">
        <f t="shared" si="8"/>
        <v/>
      </c>
      <c r="V27" s="13"/>
      <c r="W27" s="13"/>
      <c r="X27" s="609" t="str">
        <f t="shared" si="5"/>
        <v/>
      </c>
      <c r="Z27" s="13"/>
      <c r="AA27" s="609" t="str">
        <f t="shared" si="6"/>
        <v/>
      </c>
      <c r="AB27" s="12"/>
    </row>
    <row r="28" spans="1:28" ht="13.9" customHeight="1">
      <c r="A28" s="2" t="s">
        <v>618</v>
      </c>
      <c r="B28" s="2"/>
      <c r="C28" s="600">
        <f t="shared" si="0"/>
        <v>8654794205.7399998</v>
      </c>
      <c r="D28" s="614"/>
      <c r="E28" s="13">
        <v>8654794205.7399998</v>
      </c>
      <c r="F28" s="609">
        <f t="shared" si="7"/>
        <v>3.0744806787051582</v>
      </c>
      <c r="G28" s="614"/>
      <c r="I28" s="609">
        <f t="shared" si="1"/>
        <v>0</v>
      </c>
      <c r="K28" s="13"/>
      <c r="L28" s="609">
        <f t="shared" si="2"/>
        <v>0</v>
      </c>
      <c r="Q28" s="13"/>
      <c r="R28" s="609">
        <f t="shared" si="4"/>
        <v>0</v>
      </c>
      <c r="T28" s="13"/>
      <c r="U28" s="609">
        <f t="shared" si="8"/>
        <v>0</v>
      </c>
      <c r="V28" s="13"/>
      <c r="W28" s="13"/>
      <c r="X28" s="609">
        <f t="shared" si="5"/>
        <v>0</v>
      </c>
      <c r="Z28" s="13">
        <v>217686270.59999999</v>
      </c>
      <c r="AA28" s="609">
        <f t="shared" si="6"/>
        <v>25.737769130204352</v>
      </c>
      <c r="AB28" s="12"/>
    </row>
    <row r="29" spans="1:28" ht="15" customHeight="1" thickBot="1">
      <c r="E29" s="33"/>
      <c r="P29" s="609"/>
      <c r="Q29" s="609"/>
      <c r="R29" s="609"/>
      <c r="S29" s="609"/>
      <c r="T29" s="609"/>
      <c r="U29" s="609"/>
      <c r="V29" s="609"/>
      <c r="W29" s="609"/>
      <c r="X29" s="609"/>
      <c r="Y29" s="609"/>
      <c r="Z29" s="609"/>
      <c r="AA29" s="609"/>
      <c r="AB29" s="609"/>
    </row>
    <row r="30" spans="1:28" ht="13.15" customHeight="1">
      <c r="A30" s="15"/>
      <c r="B30" s="15"/>
      <c r="C30" s="15"/>
      <c r="D30" s="15"/>
      <c r="E30" s="610"/>
      <c r="F30" s="595"/>
      <c r="G30" s="595"/>
      <c r="H30" s="610"/>
      <c r="I30" s="610"/>
      <c r="J30" s="610"/>
      <c r="K30" s="610"/>
      <c r="L30" s="610"/>
      <c r="M30" s="610"/>
      <c r="N30" s="610"/>
      <c r="O30" s="610"/>
      <c r="P30" s="610"/>
      <c r="Q30" s="610"/>
      <c r="R30" s="610"/>
      <c r="S30" s="610"/>
      <c r="T30" s="610"/>
      <c r="U30" s="610"/>
      <c r="V30" s="610"/>
      <c r="W30" s="610"/>
      <c r="X30" s="610"/>
      <c r="Y30" s="610"/>
      <c r="Z30" s="610"/>
      <c r="AA30" s="610"/>
      <c r="AB30" s="610"/>
    </row>
    <row r="31" spans="1:28" s="12" customFormat="1">
      <c r="A31" s="14" t="s">
        <v>1570</v>
      </c>
      <c r="E31" s="609"/>
      <c r="H31" s="609"/>
      <c r="I31" s="609"/>
      <c r="J31" s="609"/>
      <c r="K31" s="609"/>
      <c r="L31" s="609"/>
      <c r="M31" s="609"/>
      <c r="N31" s="609"/>
      <c r="O31" s="609"/>
      <c r="R31" s="13"/>
      <c r="S31" s="13"/>
    </row>
    <row r="32" spans="1:28">
      <c r="A32" s="33" t="s">
        <v>437</v>
      </c>
      <c r="W32" s="13"/>
    </row>
    <row r="33" spans="1:1">
      <c r="A33" s="80"/>
    </row>
    <row r="34" spans="1:1">
      <c r="A34" s="28"/>
    </row>
    <row r="35" spans="1:1">
      <c r="A35" s="28"/>
    </row>
    <row r="36" spans="1:1">
      <c r="A36" s="28"/>
    </row>
    <row r="37" spans="1:1">
      <c r="A37" s="28"/>
    </row>
    <row r="38" spans="1:1">
      <c r="A38" s="28"/>
    </row>
    <row r="39" spans="1:1">
      <c r="A39" s="28"/>
    </row>
    <row r="40" spans="1:1">
      <c r="A40" s="28"/>
    </row>
    <row r="41" spans="1:1">
      <c r="A41" s="28"/>
    </row>
    <row r="42" spans="1:1">
      <c r="A42" s="28"/>
    </row>
    <row r="43" spans="1:1">
      <c r="A43" s="28"/>
    </row>
    <row r="44" spans="1:1">
      <c r="A44" s="28"/>
    </row>
    <row r="45" spans="1:1">
      <c r="A45" s="28"/>
    </row>
    <row r="46" spans="1:1">
      <c r="A46" s="28"/>
    </row>
    <row r="47" spans="1:1">
      <c r="A47" s="28"/>
    </row>
    <row r="48" spans="1:1">
      <c r="A48" s="28"/>
    </row>
    <row r="49" spans="1:1">
      <c r="A49" s="28"/>
    </row>
    <row r="50" spans="1:1">
      <c r="A50" s="28"/>
    </row>
    <row r="51" spans="1:1">
      <c r="A51" s="28"/>
    </row>
    <row r="52" spans="1:1">
      <c r="A52" s="28"/>
    </row>
    <row r="53" spans="1:1">
      <c r="A53" s="28"/>
    </row>
    <row r="54" spans="1:1">
      <c r="A54" s="28"/>
    </row>
    <row r="55" spans="1:1">
      <c r="A55" s="28"/>
    </row>
    <row r="56" spans="1:1">
      <c r="A56" s="28"/>
    </row>
    <row r="57" spans="1:1">
      <c r="A57" s="28"/>
    </row>
    <row r="58" spans="1:1">
      <c r="A58" s="28"/>
    </row>
    <row r="59" spans="1:1">
      <c r="A59" s="28"/>
    </row>
    <row r="60" spans="1:1">
      <c r="A60" s="28"/>
    </row>
    <row r="61" spans="1:1">
      <c r="A61" s="28"/>
    </row>
    <row r="62" spans="1:1">
      <c r="A62" s="28"/>
    </row>
    <row r="63" spans="1:1">
      <c r="A63" s="28"/>
    </row>
    <row r="64" spans="1:1">
      <c r="A64" s="28"/>
    </row>
    <row r="65" spans="1:1">
      <c r="A65" s="28"/>
    </row>
    <row r="66" spans="1:1">
      <c r="A66" s="28"/>
    </row>
    <row r="67" spans="1:1">
      <c r="A67" s="28"/>
    </row>
    <row r="68" spans="1:1">
      <c r="A68" s="28"/>
    </row>
    <row r="69" spans="1:1">
      <c r="A69" s="28"/>
    </row>
    <row r="70" spans="1:1">
      <c r="A70" s="28"/>
    </row>
    <row r="71" spans="1:1">
      <c r="A71" s="28"/>
    </row>
    <row r="72" spans="1:1">
      <c r="A72" s="28"/>
    </row>
    <row r="73" spans="1:1">
      <c r="A73" s="28"/>
    </row>
    <row r="74" spans="1:1">
      <c r="A74" s="28"/>
    </row>
    <row r="75" spans="1:1">
      <c r="A75" s="28"/>
    </row>
    <row r="76" spans="1:1">
      <c r="A76" s="28"/>
    </row>
    <row r="77" spans="1:1">
      <c r="A77" s="28"/>
    </row>
    <row r="78" spans="1:1">
      <c r="A78" s="28"/>
    </row>
    <row r="79" spans="1:1">
      <c r="A79" s="28"/>
    </row>
    <row r="80" spans="1:1">
      <c r="A80" s="28"/>
    </row>
    <row r="81" spans="1:1">
      <c r="A81" s="28"/>
    </row>
    <row r="82" spans="1:1">
      <c r="A82" s="28"/>
    </row>
    <row r="83" spans="1:1">
      <c r="A83" s="28"/>
    </row>
    <row r="84" spans="1:1">
      <c r="A84" s="28"/>
    </row>
    <row r="85" spans="1:1">
      <c r="A85" s="28"/>
    </row>
    <row r="86" spans="1:1">
      <c r="A86" s="28"/>
    </row>
    <row r="87" spans="1:1">
      <c r="A87" s="28"/>
    </row>
    <row r="88" spans="1:1">
      <c r="A88" s="28"/>
    </row>
    <row r="89" spans="1:1">
      <c r="A89" s="28"/>
    </row>
    <row r="90" spans="1:1">
      <c r="A90" s="28"/>
    </row>
    <row r="91" spans="1:1">
      <c r="A91" s="28"/>
    </row>
    <row r="92" spans="1:1">
      <c r="A92" s="28"/>
    </row>
    <row r="93" spans="1:1">
      <c r="A93" s="28"/>
    </row>
    <row r="94" spans="1:1">
      <c r="A94" s="28"/>
    </row>
    <row r="95" spans="1:1">
      <c r="A95" s="28"/>
    </row>
    <row r="96" spans="1:1">
      <c r="A96" s="28"/>
    </row>
    <row r="97" spans="1:1">
      <c r="A97" s="28"/>
    </row>
    <row r="98" spans="1:1">
      <c r="A98" s="28"/>
    </row>
    <row r="99" spans="1:1">
      <c r="A99" s="28"/>
    </row>
    <row r="100" spans="1:1">
      <c r="A100" s="28"/>
    </row>
    <row r="101" spans="1:1">
      <c r="A101" s="28"/>
    </row>
    <row r="102" spans="1:1">
      <c r="A102" s="28"/>
    </row>
    <row r="103" spans="1:1">
      <c r="A103" s="28"/>
    </row>
    <row r="104" spans="1:1">
      <c r="A104" s="28"/>
    </row>
    <row r="105" spans="1:1">
      <c r="A105" s="28"/>
    </row>
    <row r="106" spans="1:1">
      <c r="A106" s="28"/>
    </row>
    <row r="107" spans="1:1">
      <c r="A107" s="28"/>
    </row>
    <row r="108" spans="1:1">
      <c r="A108" s="28"/>
    </row>
    <row r="109" spans="1:1">
      <c r="A109" s="28"/>
    </row>
    <row r="110" spans="1:1">
      <c r="A110" s="28"/>
    </row>
    <row r="111" spans="1:1">
      <c r="A111" s="28"/>
    </row>
    <row r="112" spans="1:1">
      <c r="A112" s="28"/>
    </row>
    <row r="113" spans="1:1">
      <c r="A113" s="28"/>
    </row>
    <row r="114" spans="1:1">
      <c r="A114" s="28"/>
    </row>
    <row r="115" spans="1:1">
      <c r="A115" s="28"/>
    </row>
    <row r="116" spans="1:1">
      <c r="A116" s="28"/>
    </row>
    <row r="117" spans="1:1">
      <c r="A117" s="28"/>
    </row>
    <row r="118" spans="1:1">
      <c r="A118" s="28"/>
    </row>
    <row r="119" spans="1:1">
      <c r="A119" s="28"/>
    </row>
    <row r="120" spans="1:1">
      <c r="A120" s="28"/>
    </row>
    <row r="121" spans="1:1">
      <c r="A121" s="28"/>
    </row>
    <row r="122" spans="1:1">
      <c r="A122" s="28"/>
    </row>
    <row r="123" spans="1:1">
      <c r="A123" s="28"/>
    </row>
    <row r="124" spans="1:1">
      <c r="A124" s="28"/>
    </row>
    <row r="125" spans="1:1">
      <c r="A125" s="28"/>
    </row>
    <row r="126" spans="1:1">
      <c r="A126" s="28"/>
    </row>
    <row r="127" spans="1:1">
      <c r="A127" s="28"/>
    </row>
    <row r="128" spans="1:1">
      <c r="A128" s="28"/>
    </row>
    <row r="129" spans="1:1">
      <c r="A129" s="28"/>
    </row>
    <row r="130" spans="1:1">
      <c r="A130" s="28"/>
    </row>
    <row r="131" spans="1:1">
      <c r="A131" s="28"/>
    </row>
    <row r="132" spans="1:1">
      <c r="A132" s="28"/>
    </row>
    <row r="133" spans="1:1">
      <c r="A133" s="28"/>
    </row>
    <row r="134" spans="1:1">
      <c r="A134" s="28"/>
    </row>
    <row r="135" spans="1:1">
      <c r="A135" s="28"/>
    </row>
    <row r="136" spans="1:1">
      <c r="A136" s="28"/>
    </row>
    <row r="137" spans="1:1">
      <c r="A137" s="28"/>
    </row>
    <row r="138" spans="1:1">
      <c r="A138" s="28"/>
    </row>
    <row r="139" spans="1:1">
      <c r="A139" s="28"/>
    </row>
    <row r="140" spans="1:1">
      <c r="A140" s="28"/>
    </row>
    <row r="141" spans="1:1">
      <c r="A141" s="28"/>
    </row>
    <row r="142" spans="1:1">
      <c r="A142" s="28"/>
    </row>
    <row r="143" spans="1:1">
      <c r="A143" s="28"/>
    </row>
    <row r="144" spans="1:1">
      <c r="A144" s="28"/>
    </row>
    <row r="145" spans="1:1">
      <c r="A145" s="28"/>
    </row>
    <row r="146" spans="1:1">
      <c r="A146" s="28"/>
    </row>
    <row r="147" spans="1:1">
      <c r="A147" s="28"/>
    </row>
    <row r="148" spans="1:1">
      <c r="A148" s="28"/>
    </row>
    <row r="149" spans="1:1">
      <c r="A149" s="28"/>
    </row>
    <row r="150" spans="1:1">
      <c r="A150" s="28"/>
    </row>
    <row r="151" spans="1:1">
      <c r="A151" s="28"/>
    </row>
    <row r="152" spans="1:1">
      <c r="A152" s="28"/>
    </row>
    <row r="153" spans="1:1">
      <c r="A153" s="28"/>
    </row>
    <row r="154" spans="1:1">
      <c r="A154" s="28"/>
    </row>
    <row r="155" spans="1:1">
      <c r="A155" s="28"/>
    </row>
    <row r="156" spans="1:1">
      <c r="A156" s="28"/>
    </row>
    <row r="157" spans="1:1">
      <c r="A157" s="28"/>
    </row>
    <row r="158" spans="1:1">
      <c r="A158" s="28"/>
    </row>
    <row r="159" spans="1:1">
      <c r="A159" s="28"/>
    </row>
    <row r="160" spans="1:1">
      <c r="A160" s="28"/>
    </row>
    <row r="161" spans="1:1">
      <c r="A161" s="28"/>
    </row>
    <row r="162" spans="1:1">
      <c r="A162" s="28"/>
    </row>
    <row r="163" spans="1:1">
      <c r="A163" s="28"/>
    </row>
    <row r="164" spans="1:1">
      <c r="A164" s="28"/>
    </row>
    <row r="165" spans="1:1">
      <c r="A165" s="28"/>
    </row>
    <row r="166" spans="1:1">
      <c r="A166" s="28"/>
    </row>
    <row r="167" spans="1:1">
      <c r="A167" s="28"/>
    </row>
    <row r="168" spans="1:1">
      <c r="A168" s="28"/>
    </row>
    <row r="169" spans="1:1">
      <c r="A169" s="28"/>
    </row>
    <row r="170" spans="1:1">
      <c r="A170" s="28"/>
    </row>
    <row r="171" spans="1:1">
      <c r="A171" s="28"/>
    </row>
    <row r="172" spans="1:1">
      <c r="A172" s="28"/>
    </row>
    <row r="173" spans="1:1">
      <c r="A173" s="28"/>
    </row>
    <row r="174" spans="1:1">
      <c r="A174" s="28"/>
    </row>
    <row r="175" spans="1:1">
      <c r="A175" s="28"/>
    </row>
    <row r="176" spans="1:1">
      <c r="A176" s="28"/>
    </row>
    <row r="177" spans="1:1">
      <c r="A177" s="28"/>
    </row>
    <row r="178" spans="1:1">
      <c r="A178" s="28"/>
    </row>
    <row r="179" spans="1:1">
      <c r="A179" s="28"/>
    </row>
    <row r="180" spans="1:1">
      <c r="A180" s="28"/>
    </row>
    <row r="181" spans="1:1">
      <c r="A181" s="28"/>
    </row>
    <row r="182" spans="1:1">
      <c r="A182" s="28"/>
    </row>
    <row r="183" spans="1:1">
      <c r="A183" s="28"/>
    </row>
    <row r="184" spans="1:1">
      <c r="A184" s="28"/>
    </row>
    <row r="185" spans="1:1">
      <c r="A185" s="28"/>
    </row>
    <row r="186" spans="1:1">
      <c r="A186" s="28"/>
    </row>
    <row r="187" spans="1:1">
      <c r="A187" s="28"/>
    </row>
    <row r="188" spans="1:1">
      <c r="A188" s="28"/>
    </row>
    <row r="189" spans="1:1">
      <c r="A189" s="28"/>
    </row>
    <row r="190" spans="1:1">
      <c r="A190" s="28"/>
    </row>
    <row r="191" spans="1:1">
      <c r="A191" s="28"/>
    </row>
    <row r="192" spans="1:1">
      <c r="A192" s="28"/>
    </row>
    <row r="193" spans="1:1">
      <c r="A193" s="28"/>
    </row>
    <row r="194" spans="1:1">
      <c r="A194" s="28"/>
    </row>
    <row r="195" spans="1:1">
      <c r="A195" s="28"/>
    </row>
    <row r="196" spans="1:1">
      <c r="A196" s="28"/>
    </row>
    <row r="197" spans="1:1">
      <c r="A197" s="28"/>
    </row>
    <row r="198" spans="1:1">
      <c r="A198" s="28"/>
    </row>
    <row r="199" spans="1:1">
      <c r="A199" s="28"/>
    </row>
    <row r="200" spans="1:1">
      <c r="A200" s="28"/>
    </row>
    <row r="201" spans="1:1">
      <c r="A201" s="28"/>
    </row>
    <row r="202" spans="1:1">
      <c r="A202" s="28"/>
    </row>
    <row r="203" spans="1:1">
      <c r="A203" s="28"/>
    </row>
    <row r="204" spans="1:1">
      <c r="A204" s="28"/>
    </row>
    <row r="205" spans="1:1">
      <c r="A205" s="28"/>
    </row>
    <row r="206" spans="1:1">
      <c r="A206" s="28"/>
    </row>
    <row r="207" spans="1:1">
      <c r="A207" s="28"/>
    </row>
    <row r="208" spans="1:1">
      <c r="A208" s="28"/>
    </row>
    <row r="209" spans="1:1">
      <c r="A209" s="28"/>
    </row>
    <row r="210" spans="1:1">
      <c r="A210" s="28"/>
    </row>
    <row r="211" spans="1:1">
      <c r="A211" s="28"/>
    </row>
    <row r="212" spans="1:1">
      <c r="A212" s="28"/>
    </row>
    <row r="213" spans="1:1">
      <c r="A213" s="28"/>
    </row>
    <row r="214" spans="1:1">
      <c r="A214" s="28"/>
    </row>
    <row r="215" spans="1:1">
      <c r="A215" s="28"/>
    </row>
    <row r="216" spans="1:1">
      <c r="A216" s="28"/>
    </row>
    <row r="217" spans="1:1">
      <c r="A217" s="28"/>
    </row>
    <row r="218" spans="1:1">
      <c r="A218" s="28"/>
    </row>
    <row r="219" spans="1:1">
      <c r="A219" s="28"/>
    </row>
    <row r="220" spans="1:1">
      <c r="A220" s="28"/>
    </row>
    <row r="221" spans="1:1">
      <c r="A221" s="28"/>
    </row>
    <row r="222" spans="1:1">
      <c r="A222" s="28"/>
    </row>
    <row r="223" spans="1:1">
      <c r="A223" s="28"/>
    </row>
    <row r="224" spans="1:1">
      <c r="A224" s="28"/>
    </row>
    <row r="225" spans="1:1">
      <c r="A225" s="28"/>
    </row>
    <row r="226" spans="1:1">
      <c r="A226" s="28"/>
    </row>
    <row r="227" spans="1:1">
      <c r="A227" s="28"/>
    </row>
    <row r="228" spans="1:1">
      <c r="A228" s="28"/>
    </row>
    <row r="229" spans="1:1">
      <c r="A229" s="28"/>
    </row>
    <row r="230" spans="1:1">
      <c r="A230" s="28"/>
    </row>
    <row r="231" spans="1:1">
      <c r="A231" s="28"/>
    </row>
    <row r="232" spans="1:1">
      <c r="A232" s="28"/>
    </row>
    <row r="233" spans="1:1">
      <c r="A233" s="28"/>
    </row>
    <row r="234" spans="1:1">
      <c r="A234" s="28"/>
    </row>
    <row r="235" spans="1:1">
      <c r="A235" s="28"/>
    </row>
    <row r="236" spans="1:1">
      <c r="A236" s="28"/>
    </row>
    <row r="237" spans="1:1">
      <c r="A237" s="28"/>
    </row>
    <row r="238" spans="1:1">
      <c r="A238" s="28"/>
    </row>
    <row r="239" spans="1:1">
      <c r="A239" s="28"/>
    </row>
    <row r="240" spans="1:1">
      <c r="A240" s="28"/>
    </row>
    <row r="241" spans="1:1">
      <c r="A241" s="28"/>
    </row>
    <row r="242" spans="1:1">
      <c r="A242" s="28"/>
    </row>
    <row r="243" spans="1:1">
      <c r="A243" s="28"/>
    </row>
    <row r="244" spans="1:1">
      <c r="A244" s="28"/>
    </row>
    <row r="245" spans="1:1">
      <c r="A245" s="28"/>
    </row>
    <row r="246" spans="1:1">
      <c r="A246" s="28"/>
    </row>
    <row r="247" spans="1:1">
      <c r="A247" s="28"/>
    </row>
    <row r="248" spans="1:1">
      <c r="A248" s="28"/>
    </row>
    <row r="249" spans="1:1">
      <c r="A249" s="28"/>
    </row>
    <row r="250" spans="1:1">
      <c r="A250" s="28"/>
    </row>
    <row r="251" spans="1:1">
      <c r="A251" s="28"/>
    </row>
    <row r="252" spans="1:1">
      <c r="A252" s="28"/>
    </row>
    <row r="253" spans="1:1">
      <c r="A253" s="28"/>
    </row>
    <row r="254" spans="1:1">
      <c r="A254" s="28"/>
    </row>
    <row r="255" spans="1:1">
      <c r="A255" s="28"/>
    </row>
    <row r="256" spans="1:1">
      <c r="A256" s="28"/>
    </row>
    <row r="257" spans="1:1">
      <c r="A257" s="28"/>
    </row>
    <row r="258" spans="1:1">
      <c r="A258" s="28"/>
    </row>
    <row r="259" spans="1:1">
      <c r="A259" s="28"/>
    </row>
    <row r="260" spans="1:1">
      <c r="A260" s="28"/>
    </row>
    <row r="261" spans="1:1">
      <c r="A261" s="28"/>
    </row>
    <row r="262" spans="1:1">
      <c r="A262" s="28"/>
    </row>
    <row r="263" spans="1:1">
      <c r="A263" s="28"/>
    </row>
    <row r="264" spans="1:1">
      <c r="A264" s="28"/>
    </row>
    <row r="265" spans="1:1">
      <c r="A265" s="28"/>
    </row>
    <row r="266" spans="1:1">
      <c r="A266" s="28"/>
    </row>
    <row r="267" spans="1:1">
      <c r="A267" s="28"/>
    </row>
    <row r="268" spans="1:1">
      <c r="A268" s="28"/>
    </row>
    <row r="269" spans="1:1">
      <c r="A269" s="28"/>
    </row>
    <row r="270" spans="1:1">
      <c r="A270" s="28"/>
    </row>
    <row r="271" spans="1:1">
      <c r="A271" s="28"/>
    </row>
    <row r="272" spans="1:1">
      <c r="A272" s="28"/>
    </row>
    <row r="273" spans="1:1">
      <c r="A273" s="28"/>
    </row>
    <row r="274" spans="1:1">
      <c r="A274" s="28"/>
    </row>
    <row r="275" spans="1:1">
      <c r="A275" s="28"/>
    </row>
    <row r="276" spans="1:1">
      <c r="A276" s="28"/>
    </row>
    <row r="277" spans="1:1">
      <c r="A277" s="28"/>
    </row>
    <row r="278" spans="1:1">
      <c r="A278" s="28"/>
    </row>
    <row r="279" spans="1:1">
      <c r="A279" s="28"/>
    </row>
    <row r="280" spans="1:1">
      <c r="A280" s="28"/>
    </row>
    <row r="281" spans="1:1">
      <c r="A281" s="28"/>
    </row>
    <row r="282" spans="1:1">
      <c r="A282" s="28"/>
    </row>
    <row r="283" spans="1:1">
      <c r="A283" s="28"/>
    </row>
    <row r="284" spans="1:1">
      <c r="A284" s="28"/>
    </row>
    <row r="285" spans="1:1">
      <c r="A285" s="28"/>
    </row>
    <row r="286" spans="1:1">
      <c r="A286" s="28"/>
    </row>
    <row r="287" spans="1:1">
      <c r="A287" s="28"/>
    </row>
    <row r="288" spans="1:1">
      <c r="A288" s="28"/>
    </row>
    <row r="289" spans="1:1">
      <c r="A289" s="28"/>
    </row>
    <row r="290" spans="1:1">
      <c r="A290" s="28"/>
    </row>
    <row r="291" spans="1:1">
      <c r="A291" s="28"/>
    </row>
    <row r="292" spans="1:1">
      <c r="A292" s="28"/>
    </row>
    <row r="293" spans="1:1">
      <c r="A293" s="28"/>
    </row>
    <row r="294" spans="1:1">
      <c r="A294" s="28"/>
    </row>
    <row r="295" spans="1:1">
      <c r="A295" s="28"/>
    </row>
    <row r="296" spans="1:1">
      <c r="A296" s="28"/>
    </row>
    <row r="297" spans="1:1">
      <c r="A297" s="28"/>
    </row>
    <row r="298" spans="1:1">
      <c r="A298" s="28"/>
    </row>
    <row r="299" spans="1:1">
      <c r="A299" s="28"/>
    </row>
    <row r="300" spans="1:1">
      <c r="A300" s="28"/>
    </row>
    <row r="301" spans="1:1">
      <c r="A301" s="28"/>
    </row>
    <row r="302" spans="1:1">
      <c r="A302" s="28"/>
    </row>
    <row r="303" spans="1:1">
      <c r="A303" s="28"/>
    </row>
    <row r="304" spans="1:1">
      <c r="A304" s="28"/>
    </row>
    <row r="305" spans="1:1">
      <c r="A305" s="28"/>
    </row>
    <row r="306" spans="1:1">
      <c r="A306" s="28"/>
    </row>
    <row r="307" spans="1:1">
      <c r="A307" s="28"/>
    </row>
    <row r="308" spans="1:1">
      <c r="A308" s="28"/>
    </row>
    <row r="309" spans="1:1">
      <c r="A309" s="28"/>
    </row>
    <row r="310" spans="1:1">
      <c r="A310" s="28"/>
    </row>
    <row r="311" spans="1:1">
      <c r="A311" s="28"/>
    </row>
    <row r="312" spans="1:1">
      <c r="A312" s="28"/>
    </row>
    <row r="313" spans="1:1">
      <c r="A313" s="28"/>
    </row>
    <row r="314" spans="1:1">
      <c r="A314" s="28"/>
    </row>
    <row r="315" spans="1:1">
      <c r="A315" s="28"/>
    </row>
    <row r="316" spans="1:1">
      <c r="A316" s="28"/>
    </row>
    <row r="317" spans="1:1">
      <c r="A317" s="28"/>
    </row>
    <row r="318" spans="1:1">
      <c r="A318" s="28"/>
    </row>
    <row r="319" spans="1:1">
      <c r="A319" s="28"/>
    </row>
    <row r="320" spans="1:1">
      <c r="A320" s="28"/>
    </row>
    <row r="321" spans="1:1">
      <c r="A321" s="28"/>
    </row>
    <row r="322" spans="1:1">
      <c r="A322" s="28"/>
    </row>
    <row r="323" spans="1:1">
      <c r="A323" s="28"/>
    </row>
    <row r="324" spans="1:1">
      <c r="A324" s="28"/>
    </row>
    <row r="325" spans="1:1">
      <c r="A325" s="28"/>
    </row>
    <row r="326" spans="1:1">
      <c r="A326" s="28"/>
    </row>
    <row r="327" spans="1:1">
      <c r="A327" s="28"/>
    </row>
    <row r="328" spans="1:1">
      <c r="A328" s="28"/>
    </row>
    <row r="329" spans="1:1">
      <c r="A329" s="28"/>
    </row>
    <row r="330" spans="1:1">
      <c r="A330" s="28"/>
    </row>
    <row r="331" spans="1:1">
      <c r="A331" s="28"/>
    </row>
    <row r="332" spans="1:1">
      <c r="A332" s="28"/>
    </row>
    <row r="333" spans="1:1">
      <c r="A333" s="28"/>
    </row>
    <row r="334" spans="1:1">
      <c r="A334" s="28"/>
    </row>
    <row r="335" spans="1:1">
      <c r="A335" s="28"/>
    </row>
    <row r="336" spans="1:1">
      <c r="A336" s="28"/>
    </row>
    <row r="337" spans="1:1">
      <c r="A337" s="28"/>
    </row>
    <row r="338" spans="1:1">
      <c r="A338" s="28"/>
    </row>
    <row r="339" spans="1:1">
      <c r="A339" s="28"/>
    </row>
    <row r="340" spans="1:1">
      <c r="A340" s="28"/>
    </row>
    <row r="341" spans="1:1">
      <c r="A341" s="28"/>
    </row>
    <row r="342" spans="1:1">
      <c r="A342" s="28"/>
    </row>
    <row r="343" spans="1:1">
      <c r="A343" s="28"/>
    </row>
    <row r="344" spans="1:1">
      <c r="A344" s="28"/>
    </row>
    <row r="345" spans="1:1">
      <c r="A345" s="28"/>
    </row>
    <row r="346" spans="1:1">
      <c r="A346" s="28"/>
    </row>
    <row r="347" spans="1:1">
      <c r="A347" s="28"/>
    </row>
    <row r="348" spans="1:1">
      <c r="A348" s="28"/>
    </row>
    <row r="349" spans="1:1">
      <c r="A349" s="28"/>
    </row>
    <row r="350" spans="1:1">
      <c r="A350" s="28"/>
    </row>
    <row r="351" spans="1:1">
      <c r="A351" s="28"/>
    </row>
    <row r="352" spans="1:1">
      <c r="A352" s="28"/>
    </row>
    <row r="353" spans="1:1">
      <c r="A353" s="28"/>
    </row>
    <row r="354" spans="1:1">
      <c r="A354" s="28"/>
    </row>
    <row r="355" spans="1:1">
      <c r="A355" s="28"/>
    </row>
    <row r="356" spans="1:1">
      <c r="A356" s="28"/>
    </row>
    <row r="357" spans="1:1">
      <c r="A357" s="28"/>
    </row>
    <row r="358" spans="1:1">
      <c r="A358" s="28"/>
    </row>
    <row r="359" spans="1:1">
      <c r="A359" s="28"/>
    </row>
    <row r="360" spans="1:1">
      <c r="A360" s="28"/>
    </row>
    <row r="361" spans="1:1">
      <c r="A361" s="28"/>
    </row>
    <row r="362" spans="1:1">
      <c r="A362" s="28"/>
    </row>
    <row r="363" spans="1:1">
      <c r="A363" s="28"/>
    </row>
    <row r="364" spans="1:1">
      <c r="A364" s="28"/>
    </row>
    <row r="365" spans="1:1">
      <c r="A365" s="28"/>
    </row>
    <row r="366" spans="1:1">
      <c r="A366" s="28"/>
    </row>
    <row r="367" spans="1:1">
      <c r="A367" s="28"/>
    </row>
    <row r="368" spans="1:1">
      <c r="A368" s="28"/>
    </row>
    <row r="369" spans="1:1">
      <c r="A369" s="28"/>
    </row>
    <row r="370" spans="1:1">
      <c r="A370" s="28"/>
    </row>
    <row r="371" spans="1:1">
      <c r="A371" s="28"/>
    </row>
    <row r="372" spans="1:1">
      <c r="A372" s="28"/>
    </row>
    <row r="373" spans="1:1">
      <c r="A373" s="28"/>
    </row>
    <row r="374" spans="1:1">
      <c r="A374" s="28"/>
    </row>
    <row r="375" spans="1:1">
      <c r="A375" s="28"/>
    </row>
    <row r="376" spans="1:1">
      <c r="A376" s="28"/>
    </row>
    <row r="377" spans="1:1">
      <c r="A377" s="28"/>
    </row>
    <row r="378" spans="1:1">
      <c r="A378" s="28"/>
    </row>
    <row r="379" spans="1:1">
      <c r="A379" s="28"/>
    </row>
    <row r="380" spans="1:1">
      <c r="A380" s="28"/>
    </row>
    <row r="381" spans="1:1">
      <c r="A381" s="28"/>
    </row>
    <row r="382" spans="1:1">
      <c r="A382" s="28"/>
    </row>
    <row r="383" spans="1:1">
      <c r="A383" s="28"/>
    </row>
    <row r="384" spans="1:1">
      <c r="A384" s="28"/>
    </row>
    <row r="385" spans="1:1">
      <c r="A385" s="28"/>
    </row>
    <row r="386" spans="1:1">
      <c r="A386" s="28"/>
    </row>
    <row r="387" spans="1:1">
      <c r="A387" s="28"/>
    </row>
    <row r="388" spans="1:1">
      <c r="A388" s="28"/>
    </row>
    <row r="389" spans="1:1">
      <c r="A389" s="28"/>
    </row>
    <row r="390" spans="1:1">
      <c r="A390" s="28"/>
    </row>
    <row r="391" spans="1:1">
      <c r="A391" s="28"/>
    </row>
    <row r="392" spans="1:1">
      <c r="A392" s="28"/>
    </row>
    <row r="393" spans="1:1">
      <c r="A393" s="28"/>
    </row>
    <row r="394" spans="1:1">
      <c r="A394" s="28"/>
    </row>
    <row r="395" spans="1:1">
      <c r="A395" s="28"/>
    </row>
    <row r="396" spans="1:1">
      <c r="A396" s="28"/>
    </row>
    <row r="397" spans="1:1">
      <c r="A397" s="28"/>
    </row>
    <row r="398" spans="1:1">
      <c r="A398" s="28"/>
    </row>
    <row r="399" spans="1:1">
      <c r="A399" s="28"/>
    </row>
    <row r="400" spans="1:1">
      <c r="A400" s="28"/>
    </row>
    <row r="401" spans="1:1">
      <c r="A401" s="28"/>
    </row>
    <row r="402" spans="1:1">
      <c r="A402" s="28"/>
    </row>
    <row r="403" spans="1:1">
      <c r="A403" s="28"/>
    </row>
    <row r="404" spans="1:1">
      <c r="A404" s="28"/>
    </row>
    <row r="405" spans="1:1">
      <c r="A405" s="28"/>
    </row>
    <row r="406" spans="1:1">
      <c r="A406" s="28"/>
    </row>
    <row r="407" spans="1:1">
      <c r="A407" s="28"/>
    </row>
    <row r="408" spans="1:1">
      <c r="A408" s="28"/>
    </row>
    <row r="409" spans="1:1">
      <c r="A409" s="28"/>
    </row>
    <row r="410" spans="1:1">
      <c r="A410" s="28"/>
    </row>
    <row r="411" spans="1:1">
      <c r="A411" s="28"/>
    </row>
    <row r="412" spans="1:1">
      <c r="A412" s="28"/>
    </row>
    <row r="413" spans="1:1">
      <c r="A413" s="28"/>
    </row>
    <row r="414" spans="1:1">
      <c r="A414" s="28"/>
    </row>
    <row r="415" spans="1:1">
      <c r="A415" s="28"/>
    </row>
    <row r="416" spans="1:1">
      <c r="A416" s="28"/>
    </row>
    <row r="417" spans="1:1">
      <c r="A417" s="28"/>
    </row>
    <row r="418" spans="1:1">
      <c r="A418" s="28"/>
    </row>
    <row r="419" spans="1:1">
      <c r="A419" s="28"/>
    </row>
    <row r="420" spans="1:1">
      <c r="A420" s="28"/>
    </row>
    <row r="421" spans="1:1">
      <c r="A421" s="28"/>
    </row>
    <row r="422" spans="1:1">
      <c r="A422" s="28"/>
    </row>
    <row r="423" spans="1:1">
      <c r="A423" s="28"/>
    </row>
    <row r="424" spans="1:1">
      <c r="A424" s="28"/>
    </row>
    <row r="425" spans="1:1">
      <c r="A425" s="28"/>
    </row>
    <row r="426" spans="1:1">
      <c r="A426" s="28"/>
    </row>
    <row r="427" spans="1:1">
      <c r="A427" s="28"/>
    </row>
    <row r="428" spans="1:1">
      <c r="A428" s="28"/>
    </row>
    <row r="429" spans="1:1">
      <c r="A429" s="28"/>
    </row>
    <row r="430" spans="1:1">
      <c r="A430" s="28"/>
    </row>
    <row r="431" spans="1:1">
      <c r="A431" s="28"/>
    </row>
    <row r="432" spans="1:1">
      <c r="A432" s="28"/>
    </row>
    <row r="433" spans="1:1">
      <c r="A433" s="28"/>
    </row>
    <row r="434" spans="1:1">
      <c r="A434" s="28"/>
    </row>
    <row r="435" spans="1:1">
      <c r="A435" s="28"/>
    </row>
    <row r="436" spans="1:1">
      <c r="A436" s="28"/>
    </row>
    <row r="437" spans="1:1">
      <c r="A437" s="28"/>
    </row>
    <row r="438" spans="1:1">
      <c r="A438" s="28"/>
    </row>
    <row r="439" spans="1:1">
      <c r="A439" s="28"/>
    </row>
    <row r="440" spans="1:1">
      <c r="A440" s="28"/>
    </row>
    <row r="441" spans="1:1">
      <c r="A441" s="28"/>
    </row>
    <row r="442" spans="1:1">
      <c r="A442" s="28"/>
    </row>
    <row r="443" spans="1:1">
      <c r="A443" s="28"/>
    </row>
    <row r="444" spans="1:1">
      <c r="A444" s="28"/>
    </row>
    <row r="445" spans="1:1">
      <c r="A445" s="28"/>
    </row>
    <row r="446" spans="1:1">
      <c r="A446" s="28"/>
    </row>
    <row r="447" spans="1:1">
      <c r="A447" s="28"/>
    </row>
    <row r="448" spans="1:1">
      <c r="A448" s="28"/>
    </row>
    <row r="449" spans="1:1">
      <c r="A449" s="28"/>
    </row>
    <row r="450" spans="1:1">
      <c r="A450" s="28"/>
    </row>
    <row r="451" spans="1:1">
      <c r="A451" s="28"/>
    </row>
    <row r="452" spans="1:1">
      <c r="A452" s="28"/>
    </row>
    <row r="453" spans="1:1">
      <c r="A453" s="28"/>
    </row>
    <row r="454" spans="1:1">
      <c r="A454" s="28"/>
    </row>
    <row r="455" spans="1:1">
      <c r="A455" s="28"/>
    </row>
    <row r="456" spans="1:1">
      <c r="A456" s="28"/>
    </row>
    <row r="457" spans="1:1">
      <c r="A457" s="28"/>
    </row>
    <row r="458" spans="1:1">
      <c r="A458" s="28"/>
    </row>
    <row r="459" spans="1:1">
      <c r="A459" s="28"/>
    </row>
    <row r="460" spans="1:1">
      <c r="A460" s="28"/>
    </row>
    <row r="461" spans="1:1">
      <c r="A461" s="28"/>
    </row>
    <row r="462" spans="1:1">
      <c r="A462" s="28"/>
    </row>
    <row r="463" spans="1:1">
      <c r="A463" s="28"/>
    </row>
    <row r="464" spans="1:1">
      <c r="A464" s="28"/>
    </row>
    <row r="465" spans="1:1">
      <c r="A465" s="28"/>
    </row>
    <row r="466" spans="1:1">
      <c r="A466" s="28"/>
    </row>
    <row r="467" spans="1:1">
      <c r="A467" s="28"/>
    </row>
    <row r="468" spans="1:1">
      <c r="A468" s="28"/>
    </row>
    <row r="469" spans="1:1">
      <c r="A469" s="28"/>
    </row>
    <row r="470" spans="1:1">
      <c r="A470" s="28"/>
    </row>
    <row r="471" spans="1:1">
      <c r="A471" s="28"/>
    </row>
    <row r="472" spans="1:1">
      <c r="A472" s="28"/>
    </row>
    <row r="473" spans="1:1">
      <c r="A473" s="28"/>
    </row>
    <row r="474" spans="1:1">
      <c r="A474" s="28"/>
    </row>
    <row r="475" spans="1:1">
      <c r="A475" s="28"/>
    </row>
    <row r="476" spans="1:1">
      <c r="A476" s="28"/>
    </row>
    <row r="477" spans="1:1">
      <c r="A477" s="28"/>
    </row>
    <row r="478" spans="1:1">
      <c r="A478" s="28"/>
    </row>
    <row r="479" spans="1:1">
      <c r="A479" s="28"/>
    </row>
    <row r="480" spans="1:1">
      <c r="A480" s="28"/>
    </row>
    <row r="481" spans="1:1">
      <c r="A481" s="28"/>
    </row>
    <row r="482" spans="1:1">
      <c r="A482" s="28"/>
    </row>
    <row r="483" spans="1:1">
      <c r="A483" s="28"/>
    </row>
    <row r="484" spans="1:1">
      <c r="A484" s="28"/>
    </row>
    <row r="485" spans="1:1">
      <c r="A485" s="28"/>
    </row>
    <row r="486" spans="1:1">
      <c r="A486" s="28"/>
    </row>
    <row r="487" spans="1:1">
      <c r="A487" s="28"/>
    </row>
    <row r="488" spans="1:1">
      <c r="A488" s="28"/>
    </row>
    <row r="489" spans="1:1">
      <c r="A489" s="28"/>
    </row>
    <row r="490" spans="1:1">
      <c r="A490" s="28"/>
    </row>
    <row r="491" spans="1:1">
      <c r="A491" s="28"/>
    </row>
    <row r="492" spans="1:1">
      <c r="A492" s="28"/>
    </row>
    <row r="493" spans="1:1">
      <c r="A493" s="28"/>
    </row>
    <row r="494" spans="1:1">
      <c r="A494" s="28"/>
    </row>
    <row r="495" spans="1:1">
      <c r="A495" s="28"/>
    </row>
    <row r="496" spans="1:1">
      <c r="A496" s="28"/>
    </row>
    <row r="497" spans="1:1">
      <c r="A497" s="28"/>
    </row>
    <row r="498" spans="1:1">
      <c r="A498" s="28"/>
    </row>
    <row r="499" spans="1:1">
      <c r="A499" s="28"/>
    </row>
    <row r="500" spans="1:1">
      <c r="A500" s="28"/>
    </row>
    <row r="501" spans="1:1">
      <c r="A501" s="28"/>
    </row>
    <row r="502" spans="1:1">
      <c r="A502" s="28"/>
    </row>
    <row r="503" spans="1:1">
      <c r="A503" s="28"/>
    </row>
    <row r="504" spans="1:1">
      <c r="A504" s="28"/>
    </row>
    <row r="505" spans="1:1">
      <c r="A505" s="28"/>
    </row>
    <row r="506" spans="1:1">
      <c r="A506" s="28"/>
    </row>
    <row r="507" spans="1:1">
      <c r="A507" s="28"/>
    </row>
    <row r="508" spans="1:1">
      <c r="A508" s="28"/>
    </row>
    <row r="509" spans="1:1">
      <c r="A509" s="28"/>
    </row>
    <row r="510" spans="1:1">
      <c r="A510" s="28"/>
    </row>
    <row r="511" spans="1:1">
      <c r="A511" s="28"/>
    </row>
    <row r="512" spans="1:1">
      <c r="A512" s="28"/>
    </row>
    <row r="513" spans="1:1">
      <c r="A513" s="28"/>
    </row>
    <row r="514" spans="1:1">
      <c r="A514" s="28"/>
    </row>
    <row r="515" spans="1:1">
      <c r="A515" s="28"/>
    </row>
    <row r="516" spans="1:1">
      <c r="A516" s="28"/>
    </row>
    <row r="517" spans="1:1">
      <c r="A517" s="28"/>
    </row>
    <row r="518" spans="1:1">
      <c r="A518" s="28"/>
    </row>
    <row r="519" spans="1:1">
      <c r="A519" s="28"/>
    </row>
    <row r="520" spans="1:1">
      <c r="A520" s="28"/>
    </row>
    <row r="521" spans="1:1">
      <c r="A521" s="28"/>
    </row>
    <row r="522" spans="1:1">
      <c r="A522" s="28"/>
    </row>
    <row r="523" spans="1:1">
      <c r="A523" s="28"/>
    </row>
    <row r="524" spans="1:1">
      <c r="A524" s="28"/>
    </row>
    <row r="525" spans="1:1">
      <c r="A525" s="28"/>
    </row>
    <row r="526" spans="1:1">
      <c r="A526" s="28"/>
    </row>
    <row r="527" spans="1:1">
      <c r="A527" s="28"/>
    </row>
    <row r="528" spans="1:1">
      <c r="A528" s="28"/>
    </row>
    <row r="529" spans="1:1">
      <c r="A529" s="28"/>
    </row>
    <row r="530" spans="1:1">
      <c r="A530" s="28"/>
    </row>
    <row r="531" spans="1:1">
      <c r="A531" s="28"/>
    </row>
    <row r="532" spans="1:1">
      <c r="A532" s="28"/>
    </row>
    <row r="533" spans="1:1">
      <c r="A533" s="28"/>
    </row>
    <row r="534" spans="1:1">
      <c r="A534" s="28"/>
    </row>
    <row r="535" spans="1:1">
      <c r="A535" s="28"/>
    </row>
    <row r="536" spans="1:1">
      <c r="A536" s="28"/>
    </row>
    <row r="537" spans="1:1">
      <c r="A537" s="28"/>
    </row>
    <row r="538" spans="1:1">
      <c r="A538" s="28"/>
    </row>
    <row r="539" spans="1:1">
      <c r="A539" s="28"/>
    </row>
    <row r="540" spans="1:1">
      <c r="A540" s="28"/>
    </row>
    <row r="541" spans="1:1">
      <c r="A541" s="28"/>
    </row>
    <row r="542" spans="1:1">
      <c r="A542" s="28"/>
    </row>
    <row r="543" spans="1:1">
      <c r="A543" s="28"/>
    </row>
    <row r="544" spans="1:1">
      <c r="A544" s="28"/>
    </row>
    <row r="545" spans="1:1">
      <c r="A545" s="28"/>
    </row>
    <row r="546" spans="1:1">
      <c r="A546" s="28"/>
    </row>
    <row r="547" spans="1:1">
      <c r="A547" s="28"/>
    </row>
    <row r="548" spans="1:1">
      <c r="A548" s="28"/>
    </row>
    <row r="549" spans="1:1">
      <c r="A549" s="28"/>
    </row>
    <row r="550" spans="1:1">
      <c r="A550" s="28"/>
    </row>
    <row r="551" spans="1:1">
      <c r="A551" s="28"/>
    </row>
    <row r="552" spans="1:1">
      <c r="A552" s="28"/>
    </row>
    <row r="553" spans="1:1">
      <c r="A553" s="28"/>
    </row>
    <row r="554" spans="1:1">
      <c r="A554" s="28"/>
    </row>
    <row r="555" spans="1:1">
      <c r="A555" s="28"/>
    </row>
    <row r="556" spans="1:1">
      <c r="A556" s="28"/>
    </row>
    <row r="557" spans="1:1">
      <c r="A557" s="28"/>
    </row>
    <row r="558" spans="1:1">
      <c r="A558" s="28"/>
    </row>
    <row r="559" spans="1:1">
      <c r="A559" s="28"/>
    </row>
    <row r="560" spans="1:1">
      <c r="A560" s="28"/>
    </row>
    <row r="561" spans="1:1">
      <c r="A561" s="28"/>
    </row>
    <row r="562" spans="1:1">
      <c r="A562" s="28"/>
    </row>
    <row r="563" spans="1:1">
      <c r="A563" s="28"/>
    </row>
    <row r="564" spans="1:1">
      <c r="A564" s="28"/>
    </row>
    <row r="565" spans="1:1">
      <c r="A565" s="28"/>
    </row>
    <row r="566" spans="1:1">
      <c r="A566" s="28"/>
    </row>
    <row r="567" spans="1:1">
      <c r="A567" s="28"/>
    </row>
    <row r="568" spans="1:1">
      <c r="A568" s="28"/>
    </row>
    <row r="569" spans="1:1">
      <c r="A569" s="28"/>
    </row>
    <row r="570" spans="1:1">
      <c r="A570" s="28"/>
    </row>
    <row r="571" spans="1:1">
      <c r="A571" s="28"/>
    </row>
    <row r="572" spans="1:1">
      <c r="A572" s="28"/>
    </row>
    <row r="573" spans="1:1">
      <c r="A573" s="28"/>
    </row>
    <row r="574" spans="1:1">
      <c r="A574" s="28"/>
    </row>
    <row r="575" spans="1:1">
      <c r="A575" s="28"/>
    </row>
    <row r="576" spans="1:1">
      <c r="A576" s="28"/>
    </row>
    <row r="577" spans="1:1">
      <c r="A577" s="28"/>
    </row>
    <row r="578" spans="1:1">
      <c r="A578" s="28"/>
    </row>
    <row r="579" spans="1:1">
      <c r="A579" s="28"/>
    </row>
    <row r="580" spans="1:1">
      <c r="A580" s="28"/>
    </row>
    <row r="581" spans="1:1">
      <c r="A581" s="28"/>
    </row>
    <row r="582" spans="1:1">
      <c r="A582" s="28"/>
    </row>
    <row r="583" spans="1:1">
      <c r="A583" s="28"/>
    </row>
    <row r="584" spans="1:1">
      <c r="A584" s="28"/>
    </row>
    <row r="585" spans="1:1">
      <c r="A585" s="28"/>
    </row>
    <row r="586" spans="1:1">
      <c r="A586" s="28"/>
    </row>
    <row r="587" spans="1:1">
      <c r="A587" s="28"/>
    </row>
    <row r="588" spans="1:1">
      <c r="A588" s="28"/>
    </row>
    <row r="589" spans="1:1">
      <c r="A589" s="28"/>
    </row>
    <row r="590" spans="1:1">
      <c r="A590" s="28"/>
    </row>
    <row r="591" spans="1:1">
      <c r="A591" s="28"/>
    </row>
    <row r="592" spans="1:1">
      <c r="A592" s="28"/>
    </row>
    <row r="593" spans="1:1">
      <c r="A593" s="28"/>
    </row>
    <row r="594" spans="1:1">
      <c r="A594" s="28"/>
    </row>
    <row r="595" spans="1:1">
      <c r="A595" s="28"/>
    </row>
    <row r="596" spans="1:1">
      <c r="A596" s="28"/>
    </row>
    <row r="597" spans="1:1">
      <c r="A597" s="28"/>
    </row>
    <row r="598" spans="1:1">
      <c r="A598" s="28"/>
    </row>
    <row r="599" spans="1:1">
      <c r="A599" s="28"/>
    </row>
    <row r="600" spans="1:1">
      <c r="A600" s="28"/>
    </row>
    <row r="601" spans="1:1">
      <c r="A601" s="28"/>
    </row>
    <row r="602" spans="1:1">
      <c r="A602" s="28"/>
    </row>
    <row r="603" spans="1:1">
      <c r="A603" s="28"/>
    </row>
    <row r="604" spans="1:1">
      <c r="A604" s="28"/>
    </row>
    <row r="605" spans="1:1">
      <c r="A605" s="28"/>
    </row>
    <row r="606" spans="1:1">
      <c r="A606" s="28"/>
    </row>
    <row r="607" spans="1:1">
      <c r="A607" s="28"/>
    </row>
    <row r="608" spans="1:1">
      <c r="A608" s="28"/>
    </row>
    <row r="609" spans="1:1">
      <c r="A609" s="28"/>
    </row>
    <row r="610" spans="1:1">
      <c r="A610" s="28"/>
    </row>
    <row r="611" spans="1:1">
      <c r="A611" s="28"/>
    </row>
    <row r="612" spans="1:1">
      <c r="A612" s="28"/>
    </row>
    <row r="613" spans="1:1">
      <c r="A613" s="28"/>
    </row>
    <row r="614" spans="1:1">
      <c r="A614" s="28"/>
    </row>
    <row r="615" spans="1:1">
      <c r="A615" s="28"/>
    </row>
    <row r="616" spans="1:1">
      <c r="A616" s="28"/>
    </row>
    <row r="617" spans="1:1">
      <c r="A617" s="28"/>
    </row>
    <row r="618" spans="1:1">
      <c r="A618" s="28"/>
    </row>
    <row r="619" spans="1:1">
      <c r="A619" s="28"/>
    </row>
    <row r="620" spans="1:1">
      <c r="A620" s="28"/>
    </row>
    <row r="621" spans="1:1">
      <c r="A621" s="28"/>
    </row>
    <row r="622" spans="1:1">
      <c r="A622" s="28"/>
    </row>
    <row r="623" spans="1:1">
      <c r="A623" s="28"/>
    </row>
    <row r="624" spans="1:1">
      <c r="A624" s="28"/>
    </row>
    <row r="625" spans="1:1">
      <c r="A625" s="28"/>
    </row>
    <row r="626" spans="1:1">
      <c r="A626" s="28"/>
    </row>
    <row r="627" spans="1:1">
      <c r="A627" s="28"/>
    </row>
    <row r="628" spans="1:1">
      <c r="A628" s="28"/>
    </row>
    <row r="629" spans="1:1">
      <c r="A629" s="28"/>
    </row>
    <row r="630" spans="1:1">
      <c r="A630" s="28"/>
    </row>
    <row r="631" spans="1:1">
      <c r="A631" s="28"/>
    </row>
    <row r="632" spans="1:1">
      <c r="A632" s="28"/>
    </row>
    <row r="633" spans="1:1">
      <c r="A633" s="28"/>
    </row>
    <row r="634" spans="1:1">
      <c r="A634" s="28"/>
    </row>
    <row r="635" spans="1:1">
      <c r="A635" s="28"/>
    </row>
    <row r="636" spans="1:1">
      <c r="A636" s="28"/>
    </row>
    <row r="637" spans="1:1">
      <c r="A637" s="28"/>
    </row>
    <row r="638" spans="1:1">
      <c r="A638" s="28"/>
    </row>
    <row r="639" spans="1:1">
      <c r="A639" s="28"/>
    </row>
    <row r="640" spans="1:1">
      <c r="A640" s="28"/>
    </row>
    <row r="641" spans="1:1">
      <c r="A641" s="28"/>
    </row>
    <row r="642" spans="1:1">
      <c r="A642" s="28"/>
    </row>
    <row r="643" spans="1:1">
      <c r="A643" s="28"/>
    </row>
    <row r="644" spans="1:1">
      <c r="A644" s="28"/>
    </row>
    <row r="645" spans="1:1">
      <c r="A645" s="28"/>
    </row>
    <row r="646" spans="1:1">
      <c r="A646" s="28"/>
    </row>
    <row r="647" spans="1:1">
      <c r="A647" s="28"/>
    </row>
    <row r="648" spans="1:1">
      <c r="A648" s="28"/>
    </row>
    <row r="649" spans="1:1">
      <c r="A649" s="28"/>
    </row>
    <row r="650" spans="1:1">
      <c r="A650" s="28"/>
    </row>
    <row r="651" spans="1:1">
      <c r="A651" s="28"/>
    </row>
    <row r="652" spans="1:1">
      <c r="A652" s="28"/>
    </row>
    <row r="653" spans="1:1">
      <c r="A653" s="28"/>
    </row>
    <row r="654" spans="1:1">
      <c r="A654" s="28"/>
    </row>
    <row r="655" spans="1:1">
      <c r="A655" s="28"/>
    </row>
    <row r="656" spans="1:1">
      <c r="A656" s="28"/>
    </row>
    <row r="657" spans="1:1">
      <c r="A657" s="28"/>
    </row>
    <row r="658" spans="1:1">
      <c r="A658" s="28"/>
    </row>
    <row r="659" spans="1:1">
      <c r="A659" s="28"/>
    </row>
    <row r="660" spans="1:1">
      <c r="A660" s="28"/>
    </row>
    <row r="661" spans="1:1">
      <c r="A661" s="28"/>
    </row>
    <row r="662" spans="1:1">
      <c r="A662" s="28"/>
    </row>
    <row r="663" spans="1:1">
      <c r="A663" s="28"/>
    </row>
    <row r="664" spans="1:1">
      <c r="A664" s="28"/>
    </row>
    <row r="665" spans="1:1">
      <c r="A665" s="28"/>
    </row>
    <row r="666" spans="1:1">
      <c r="A666" s="28"/>
    </row>
    <row r="667" spans="1:1">
      <c r="A667" s="28"/>
    </row>
    <row r="668" spans="1:1">
      <c r="A668" s="28"/>
    </row>
    <row r="669" spans="1:1">
      <c r="A669" s="28"/>
    </row>
    <row r="670" spans="1:1">
      <c r="A670" s="28"/>
    </row>
    <row r="671" spans="1:1">
      <c r="A671" s="28"/>
    </row>
    <row r="672" spans="1:1">
      <c r="A672" s="28"/>
    </row>
    <row r="673" spans="1:1">
      <c r="A673" s="28"/>
    </row>
    <row r="674" spans="1:1">
      <c r="A674" s="28"/>
    </row>
    <row r="675" spans="1:1">
      <c r="A675" s="28"/>
    </row>
    <row r="676" spans="1:1">
      <c r="A676" s="28"/>
    </row>
    <row r="677" spans="1:1">
      <c r="A677" s="28"/>
    </row>
    <row r="678" spans="1:1">
      <c r="A678" s="28"/>
    </row>
    <row r="679" spans="1:1">
      <c r="A679" s="28"/>
    </row>
    <row r="680" spans="1:1">
      <c r="A680" s="28"/>
    </row>
    <row r="681" spans="1:1">
      <c r="A681" s="28"/>
    </row>
    <row r="682" spans="1:1">
      <c r="A682" s="28"/>
    </row>
    <row r="683" spans="1:1">
      <c r="A683" s="28"/>
    </row>
    <row r="684" spans="1:1">
      <c r="A684" s="28"/>
    </row>
    <row r="685" spans="1:1">
      <c r="A685" s="28"/>
    </row>
    <row r="686" spans="1:1">
      <c r="A686" s="28"/>
    </row>
    <row r="687" spans="1:1">
      <c r="A687" s="28"/>
    </row>
    <row r="688" spans="1:1">
      <c r="A688" s="28"/>
    </row>
    <row r="689" spans="1:1">
      <c r="A689" s="28"/>
    </row>
    <row r="690" spans="1:1">
      <c r="A690" s="28"/>
    </row>
    <row r="691" spans="1:1">
      <c r="A691" s="28"/>
    </row>
    <row r="692" spans="1:1">
      <c r="A692" s="28"/>
    </row>
    <row r="693" spans="1:1">
      <c r="A693" s="28"/>
    </row>
    <row r="694" spans="1:1">
      <c r="A694" s="28"/>
    </row>
    <row r="695" spans="1:1">
      <c r="A695" s="28"/>
    </row>
    <row r="696" spans="1:1">
      <c r="A696" s="28"/>
    </row>
    <row r="697" spans="1:1">
      <c r="A697" s="28"/>
    </row>
    <row r="698" spans="1:1">
      <c r="A698" s="28"/>
    </row>
    <row r="699" spans="1:1">
      <c r="A699" s="28"/>
    </row>
    <row r="700" spans="1:1">
      <c r="A700" s="28"/>
    </row>
    <row r="701" spans="1:1">
      <c r="A701" s="28"/>
    </row>
    <row r="702" spans="1:1">
      <c r="A702" s="28"/>
    </row>
    <row r="703" spans="1:1">
      <c r="A703" s="28"/>
    </row>
    <row r="704" spans="1:1">
      <c r="A704" s="28"/>
    </row>
    <row r="705" spans="1:1">
      <c r="A705" s="28"/>
    </row>
    <row r="706" spans="1:1">
      <c r="A706" s="28"/>
    </row>
    <row r="707" spans="1:1">
      <c r="A707" s="28"/>
    </row>
    <row r="708" spans="1:1">
      <c r="A708" s="28"/>
    </row>
    <row r="709" spans="1:1">
      <c r="A709" s="28"/>
    </row>
    <row r="710" spans="1:1">
      <c r="A710" s="28"/>
    </row>
    <row r="711" spans="1:1">
      <c r="A711" s="28"/>
    </row>
    <row r="712" spans="1:1">
      <c r="A712" s="28"/>
    </row>
    <row r="713" spans="1:1">
      <c r="A713" s="28"/>
    </row>
    <row r="714" spans="1:1">
      <c r="A714" s="28"/>
    </row>
    <row r="715" spans="1:1">
      <c r="A715" s="28"/>
    </row>
    <row r="716" spans="1:1">
      <c r="A716" s="28"/>
    </row>
    <row r="717" spans="1:1">
      <c r="A717" s="28"/>
    </row>
    <row r="718" spans="1:1">
      <c r="A718" s="28"/>
    </row>
    <row r="719" spans="1:1">
      <c r="A719" s="28"/>
    </row>
    <row r="720" spans="1:1">
      <c r="A720" s="28"/>
    </row>
    <row r="721" spans="1:1">
      <c r="A721" s="28"/>
    </row>
    <row r="722" spans="1:1">
      <c r="A722" s="28"/>
    </row>
    <row r="723" spans="1:1">
      <c r="A723" s="28"/>
    </row>
    <row r="724" spans="1:1">
      <c r="A724" s="28"/>
    </row>
    <row r="725" spans="1:1">
      <c r="A725" s="28"/>
    </row>
    <row r="726" spans="1:1">
      <c r="A726" s="28"/>
    </row>
    <row r="727" spans="1:1">
      <c r="A727" s="28"/>
    </row>
    <row r="728" spans="1:1">
      <c r="A728" s="28"/>
    </row>
    <row r="729" spans="1:1">
      <c r="A729" s="28"/>
    </row>
    <row r="730" spans="1:1">
      <c r="A730" s="28"/>
    </row>
    <row r="731" spans="1:1">
      <c r="A731" s="28"/>
    </row>
    <row r="732" spans="1:1">
      <c r="A732" s="28"/>
    </row>
    <row r="733" spans="1:1">
      <c r="A733" s="28"/>
    </row>
    <row r="734" spans="1:1">
      <c r="A734" s="28"/>
    </row>
    <row r="735" spans="1:1">
      <c r="A735" s="28"/>
    </row>
    <row r="736" spans="1:1">
      <c r="A736" s="28"/>
    </row>
    <row r="737" spans="1:1">
      <c r="A737" s="28"/>
    </row>
    <row r="738" spans="1:1">
      <c r="A738" s="28"/>
    </row>
    <row r="739" spans="1:1">
      <c r="A739" s="28"/>
    </row>
    <row r="740" spans="1:1">
      <c r="A740" s="28"/>
    </row>
    <row r="741" spans="1:1">
      <c r="A741" s="28"/>
    </row>
    <row r="742" spans="1:1">
      <c r="A742" s="28"/>
    </row>
    <row r="743" spans="1:1">
      <c r="A743" s="28"/>
    </row>
    <row r="744" spans="1:1">
      <c r="A744" s="28"/>
    </row>
    <row r="745" spans="1:1">
      <c r="A745" s="28"/>
    </row>
    <row r="746" spans="1:1">
      <c r="A746" s="28"/>
    </row>
    <row r="747" spans="1:1">
      <c r="A747" s="28"/>
    </row>
    <row r="748" spans="1:1">
      <c r="A748" s="28"/>
    </row>
    <row r="749" spans="1:1">
      <c r="A749" s="28"/>
    </row>
    <row r="750" spans="1:1">
      <c r="A750" s="28"/>
    </row>
    <row r="751" spans="1:1">
      <c r="A751" s="28"/>
    </row>
    <row r="752" spans="1:1">
      <c r="A752" s="28"/>
    </row>
    <row r="753" spans="1:1">
      <c r="A753" s="28"/>
    </row>
    <row r="754" spans="1:1">
      <c r="A754" s="28"/>
    </row>
    <row r="755" spans="1:1">
      <c r="A755" s="28"/>
    </row>
    <row r="756" spans="1:1">
      <c r="A756" s="28"/>
    </row>
    <row r="757" spans="1:1">
      <c r="A757" s="28"/>
    </row>
    <row r="758" spans="1:1">
      <c r="A758" s="28"/>
    </row>
    <row r="759" spans="1:1">
      <c r="A759" s="28"/>
    </row>
    <row r="760" spans="1:1">
      <c r="A760" s="28"/>
    </row>
    <row r="761" spans="1:1">
      <c r="A761" s="28"/>
    </row>
    <row r="762" spans="1:1">
      <c r="A762" s="28"/>
    </row>
    <row r="763" spans="1:1">
      <c r="A763" s="28"/>
    </row>
    <row r="764" spans="1:1">
      <c r="A764" s="28"/>
    </row>
    <row r="765" spans="1:1">
      <c r="A765" s="28"/>
    </row>
    <row r="766" spans="1:1">
      <c r="A766" s="28"/>
    </row>
    <row r="767" spans="1:1">
      <c r="A767" s="28"/>
    </row>
    <row r="768" spans="1:1">
      <c r="A768" s="28"/>
    </row>
    <row r="769" spans="1:1">
      <c r="A769" s="28"/>
    </row>
    <row r="770" spans="1:1">
      <c r="A770" s="28"/>
    </row>
    <row r="771" spans="1:1">
      <c r="A771" s="28"/>
    </row>
    <row r="772" spans="1:1">
      <c r="A772" s="28"/>
    </row>
    <row r="773" spans="1:1">
      <c r="A773" s="28"/>
    </row>
    <row r="774" spans="1:1">
      <c r="A774" s="28"/>
    </row>
    <row r="775" spans="1:1">
      <c r="A775" s="28"/>
    </row>
    <row r="776" spans="1:1">
      <c r="A776" s="28"/>
    </row>
    <row r="777" spans="1:1">
      <c r="A777" s="28"/>
    </row>
    <row r="778" spans="1:1">
      <c r="A778" s="28"/>
    </row>
    <row r="779" spans="1:1">
      <c r="A779" s="28"/>
    </row>
    <row r="780" spans="1:1">
      <c r="A780" s="28"/>
    </row>
    <row r="781" spans="1:1">
      <c r="A781" s="28"/>
    </row>
    <row r="782" spans="1:1">
      <c r="A782" s="28"/>
    </row>
    <row r="783" spans="1:1">
      <c r="A783" s="28"/>
    </row>
    <row r="784" spans="1:1">
      <c r="A784" s="28"/>
    </row>
    <row r="785" spans="1:1">
      <c r="A785" s="28"/>
    </row>
    <row r="786" spans="1:1">
      <c r="A786" s="28"/>
    </row>
    <row r="787" spans="1:1">
      <c r="A787" s="28"/>
    </row>
    <row r="788" spans="1:1">
      <c r="A788" s="28"/>
    </row>
    <row r="789" spans="1:1">
      <c r="A789" s="28"/>
    </row>
    <row r="790" spans="1:1">
      <c r="A790" s="28"/>
    </row>
    <row r="791" spans="1:1">
      <c r="A791" s="28"/>
    </row>
    <row r="792" spans="1:1">
      <c r="A792" s="28"/>
    </row>
    <row r="793" spans="1:1">
      <c r="A793" s="28"/>
    </row>
    <row r="794" spans="1:1">
      <c r="A794" s="28"/>
    </row>
    <row r="795" spans="1:1">
      <c r="A795" s="28"/>
    </row>
    <row r="796" spans="1:1">
      <c r="A796" s="28"/>
    </row>
    <row r="797" spans="1:1">
      <c r="A797" s="28"/>
    </row>
    <row r="798" spans="1:1">
      <c r="A798" s="28"/>
    </row>
    <row r="799" spans="1:1">
      <c r="A799" s="28"/>
    </row>
    <row r="800" spans="1:1">
      <c r="A800" s="28"/>
    </row>
    <row r="801" spans="1:1">
      <c r="A801" s="28"/>
    </row>
    <row r="802" spans="1:1">
      <c r="A802" s="28"/>
    </row>
    <row r="803" spans="1:1">
      <c r="A803" s="28"/>
    </row>
    <row r="804" spans="1:1">
      <c r="A804" s="28"/>
    </row>
    <row r="805" spans="1:1">
      <c r="A805" s="28"/>
    </row>
    <row r="806" spans="1:1">
      <c r="A806" s="28"/>
    </row>
    <row r="807" spans="1:1">
      <c r="A807" s="28"/>
    </row>
    <row r="808" spans="1:1">
      <c r="A808" s="28"/>
    </row>
    <row r="809" spans="1:1">
      <c r="A809" s="28"/>
    </row>
    <row r="810" spans="1:1">
      <c r="A810" s="28"/>
    </row>
    <row r="811" spans="1:1">
      <c r="A811" s="28"/>
    </row>
    <row r="812" spans="1:1">
      <c r="A812" s="28"/>
    </row>
    <row r="813" spans="1:1">
      <c r="A813" s="28"/>
    </row>
    <row r="814" spans="1:1">
      <c r="A814" s="28"/>
    </row>
    <row r="815" spans="1:1">
      <c r="A815" s="28"/>
    </row>
    <row r="816" spans="1:1">
      <c r="A816" s="28"/>
    </row>
    <row r="817" spans="1:1">
      <c r="A817" s="28"/>
    </row>
    <row r="818" spans="1:1">
      <c r="A818" s="28"/>
    </row>
    <row r="819" spans="1:1">
      <c r="A819" s="28"/>
    </row>
    <row r="820" spans="1:1">
      <c r="A820" s="28"/>
    </row>
    <row r="821" spans="1:1">
      <c r="A821" s="28"/>
    </row>
    <row r="822" spans="1:1">
      <c r="A822" s="28"/>
    </row>
    <row r="823" spans="1:1">
      <c r="A823" s="28"/>
    </row>
    <row r="824" spans="1:1">
      <c r="A824" s="28"/>
    </row>
    <row r="825" spans="1:1">
      <c r="A825" s="28"/>
    </row>
    <row r="826" spans="1:1">
      <c r="A826" s="28"/>
    </row>
    <row r="827" spans="1:1">
      <c r="A827" s="28"/>
    </row>
    <row r="828" spans="1:1">
      <c r="A828" s="28"/>
    </row>
    <row r="829" spans="1:1">
      <c r="A829" s="28"/>
    </row>
    <row r="830" spans="1:1">
      <c r="A830" s="28"/>
    </row>
    <row r="831" spans="1:1">
      <c r="A831" s="28"/>
    </row>
    <row r="832" spans="1:1">
      <c r="A832" s="28"/>
    </row>
    <row r="833" spans="1:1">
      <c r="A833" s="28"/>
    </row>
    <row r="834" spans="1:1">
      <c r="A834" s="28"/>
    </row>
    <row r="835" spans="1:1">
      <c r="A835" s="28"/>
    </row>
    <row r="836" spans="1:1">
      <c r="A836" s="28"/>
    </row>
    <row r="837" spans="1:1">
      <c r="A837" s="28"/>
    </row>
    <row r="838" spans="1:1">
      <c r="A838" s="28"/>
    </row>
    <row r="839" spans="1:1">
      <c r="A839" s="28"/>
    </row>
    <row r="840" spans="1:1">
      <c r="A840" s="28"/>
    </row>
    <row r="841" spans="1:1">
      <c r="A841" s="28"/>
    </row>
    <row r="842" spans="1:1">
      <c r="A842" s="28"/>
    </row>
    <row r="843" spans="1:1">
      <c r="A843" s="28"/>
    </row>
    <row r="844" spans="1:1">
      <c r="A844" s="28"/>
    </row>
    <row r="845" spans="1:1">
      <c r="A845" s="28"/>
    </row>
    <row r="846" spans="1:1">
      <c r="A846" s="28"/>
    </row>
    <row r="847" spans="1:1">
      <c r="A847" s="28"/>
    </row>
    <row r="848" spans="1:1">
      <c r="A848" s="28"/>
    </row>
    <row r="849" spans="1:1">
      <c r="A849" s="28"/>
    </row>
    <row r="850" spans="1:1">
      <c r="A850" s="28"/>
    </row>
    <row r="851" spans="1:1">
      <c r="A851" s="28"/>
    </row>
    <row r="852" spans="1:1">
      <c r="A852" s="28"/>
    </row>
    <row r="853" spans="1:1">
      <c r="A853" s="28"/>
    </row>
    <row r="854" spans="1:1">
      <c r="A854" s="28"/>
    </row>
    <row r="855" spans="1:1">
      <c r="A855" s="28"/>
    </row>
    <row r="856" spans="1:1">
      <c r="A856" s="28"/>
    </row>
    <row r="857" spans="1:1">
      <c r="A857" s="28"/>
    </row>
    <row r="858" spans="1:1">
      <c r="A858" s="28"/>
    </row>
    <row r="859" spans="1:1">
      <c r="A859" s="28"/>
    </row>
    <row r="860" spans="1:1">
      <c r="A860" s="28"/>
    </row>
    <row r="861" spans="1:1">
      <c r="A861" s="28"/>
    </row>
    <row r="862" spans="1:1">
      <c r="A862" s="28"/>
    </row>
    <row r="863" spans="1:1">
      <c r="A863" s="28"/>
    </row>
    <row r="864" spans="1:1">
      <c r="A864" s="28"/>
    </row>
    <row r="865" spans="1:1">
      <c r="A865" s="28"/>
    </row>
    <row r="866" spans="1:1">
      <c r="A866" s="28"/>
    </row>
    <row r="867" spans="1:1">
      <c r="A867" s="28"/>
    </row>
    <row r="868" spans="1:1">
      <c r="A868" s="28"/>
    </row>
    <row r="869" spans="1:1">
      <c r="A869" s="28"/>
    </row>
    <row r="870" spans="1:1">
      <c r="A870" s="28"/>
    </row>
    <row r="871" spans="1:1">
      <c r="A871" s="28"/>
    </row>
    <row r="872" spans="1:1">
      <c r="A872" s="28"/>
    </row>
    <row r="873" spans="1:1">
      <c r="A873" s="28"/>
    </row>
    <row r="874" spans="1:1">
      <c r="A874" s="28"/>
    </row>
    <row r="875" spans="1:1">
      <c r="A875" s="28"/>
    </row>
    <row r="876" spans="1:1">
      <c r="A876" s="28"/>
    </row>
    <row r="877" spans="1:1">
      <c r="A877" s="28"/>
    </row>
    <row r="878" spans="1:1">
      <c r="A878" s="28"/>
    </row>
    <row r="879" spans="1:1">
      <c r="A879" s="28"/>
    </row>
    <row r="880" spans="1:1">
      <c r="A880" s="28"/>
    </row>
    <row r="881" spans="1:1">
      <c r="A881" s="28"/>
    </row>
    <row r="882" spans="1:1">
      <c r="A882" s="28"/>
    </row>
    <row r="883" spans="1:1">
      <c r="A883" s="28"/>
    </row>
    <row r="884" spans="1:1">
      <c r="A884" s="28"/>
    </row>
    <row r="885" spans="1:1">
      <c r="A885" s="28"/>
    </row>
    <row r="886" spans="1:1">
      <c r="A886" s="28"/>
    </row>
    <row r="887" spans="1:1">
      <c r="A887" s="28"/>
    </row>
    <row r="888" spans="1:1">
      <c r="A888" s="28"/>
    </row>
    <row r="889" spans="1:1">
      <c r="A889" s="28"/>
    </row>
    <row r="890" spans="1:1">
      <c r="A890" s="28"/>
    </row>
    <row r="891" spans="1:1">
      <c r="A891" s="28"/>
    </row>
    <row r="892" spans="1:1">
      <c r="A892" s="28"/>
    </row>
    <row r="893" spans="1:1">
      <c r="A893" s="28"/>
    </row>
    <row r="894" spans="1:1">
      <c r="A894" s="28"/>
    </row>
    <row r="895" spans="1:1">
      <c r="A895" s="28"/>
    </row>
    <row r="896" spans="1:1">
      <c r="A896" s="28"/>
    </row>
    <row r="897" spans="1:1">
      <c r="A897" s="28"/>
    </row>
    <row r="898" spans="1:1">
      <c r="A898" s="28"/>
    </row>
    <row r="899" spans="1:1">
      <c r="A899" s="28"/>
    </row>
    <row r="900" spans="1:1">
      <c r="A900" s="28"/>
    </row>
    <row r="901" spans="1:1">
      <c r="A901" s="28"/>
    </row>
    <row r="902" spans="1:1">
      <c r="A902" s="28"/>
    </row>
    <row r="903" spans="1:1">
      <c r="A903" s="28"/>
    </row>
    <row r="904" spans="1:1">
      <c r="A904" s="28"/>
    </row>
    <row r="905" spans="1:1">
      <c r="A905" s="28"/>
    </row>
    <row r="906" spans="1:1">
      <c r="A906" s="28"/>
    </row>
    <row r="907" spans="1:1">
      <c r="A907" s="28"/>
    </row>
    <row r="908" spans="1:1">
      <c r="A908" s="28"/>
    </row>
    <row r="909" spans="1:1">
      <c r="A909" s="28"/>
    </row>
    <row r="910" spans="1:1">
      <c r="A910" s="28"/>
    </row>
    <row r="911" spans="1:1">
      <c r="A911" s="28"/>
    </row>
    <row r="912" spans="1:1">
      <c r="A912" s="28"/>
    </row>
    <row r="913" spans="1:1">
      <c r="A913" s="28"/>
    </row>
    <row r="914" spans="1:1">
      <c r="A914" s="28"/>
    </row>
    <row r="915" spans="1:1">
      <c r="A915" s="28"/>
    </row>
    <row r="916" spans="1:1">
      <c r="A916" s="28"/>
    </row>
    <row r="917" spans="1:1">
      <c r="A917" s="28"/>
    </row>
    <row r="918" spans="1:1">
      <c r="A918" s="28"/>
    </row>
    <row r="919" spans="1:1">
      <c r="A919" s="28"/>
    </row>
    <row r="920" spans="1:1">
      <c r="A920" s="28"/>
    </row>
    <row r="921" spans="1:1">
      <c r="A921" s="28"/>
    </row>
    <row r="922" spans="1:1">
      <c r="A922" s="28"/>
    </row>
    <row r="923" spans="1:1">
      <c r="A923" s="28"/>
    </row>
    <row r="924" spans="1:1">
      <c r="A924" s="28"/>
    </row>
    <row r="925" spans="1:1">
      <c r="A925" s="28"/>
    </row>
    <row r="926" spans="1:1">
      <c r="A926" s="28"/>
    </row>
    <row r="927" spans="1:1">
      <c r="A927" s="28"/>
    </row>
    <row r="928" spans="1:1">
      <c r="A928" s="28"/>
    </row>
    <row r="929" spans="1:1">
      <c r="A929" s="28"/>
    </row>
    <row r="930" spans="1:1">
      <c r="A930" s="28"/>
    </row>
    <row r="931" spans="1:1">
      <c r="A931" s="28"/>
    </row>
    <row r="932" spans="1:1">
      <c r="A932" s="28"/>
    </row>
    <row r="933" spans="1:1">
      <c r="A933" s="28"/>
    </row>
    <row r="934" spans="1:1">
      <c r="A934" s="28"/>
    </row>
    <row r="935" spans="1:1">
      <c r="A935" s="28"/>
    </row>
    <row r="936" spans="1:1">
      <c r="A936" s="28"/>
    </row>
    <row r="937" spans="1:1">
      <c r="A937" s="28"/>
    </row>
    <row r="938" spans="1:1">
      <c r="A938" s="28"/>
    </row>
    <row r="939" spans="1:1">
      <c r="A939" s="28"/>
    </row>
    <row r="940" spans="1:1">
      <c r="A940" s="28"/>
    </row>
    <row r="941" spans="1:1">
      <c r="A941" s="28"/>
    </row>
    <row r="942" spans="1:1">
      <c r="A942" s="28"/>
    </row>
    <row r="943" spans="1:1">
      <c r="A943" s="28"/>
    </row>
    <row r="944" spans="1:1">
      <c r="A944" s="28"/>
    </row>
    <row r="945" spans="1:1">
      <c r="A945" s="28"/>
    </row>
    <row r="946" spans="1:1">
      <c r="A946" s="28"/>
    </row>
    <row r="947" spans="1:1">
      <c r="A947" s="28"/>
    </row>
    <row r="948" spans="1:1">
      <c r="A948" s="28"/>
    </row>
    <row r="949" spans="1:1">
      <c r="A949" s="28"/>
    </row>
    <row r="950" spans="1:1">
      <c r="A950" s="28"/>
    </row>
    <row r="951" spans="1:1">
      <c r="A951" s="28"/>
    </row>
    <row r="952" spans="1:1">
      <c r="A952" s="28"/>
    </row>
    <row r="953" spans="1:1">
      <c r="A953" s="28"/>
    </row>
    <row r="954" spans="1:1">
      <c r="A954" s="28"/>
    </row>
    <row r="955" spans="1:1">
      <c r="A955" s="28"/>
    </row>
    <row r="956" spans="1:1">
      <c r="A956" s="28"/>
    </row>
    <row r="957" spans="1:1">
      <c r="A957" s="28"/>
    </row>
    <row r="958" spans="1:1">
      <c r="A958" s="28"/>
    </row>
    <row r="959" spans="1:1">
      <c r="A959" s="28"/>
    </row>
    <row r="960" spans="1:1">
      <c r="A960" s="28"/>
    </row>
    <row r="961" spans="1:1">
      <c r="A961" s="28"/>
    </row>
    <row r="962" spans="1:1">
      <c r="A962" s="28"/>
    </row>
    <row r="963" spans="1:1">
      <c r="A963" s="28"/>
    </row>
    <row r="964" spans="1:1">
      <c r="A964" s="28"/>
    </row>
    <row r="965" spans="1:1">
      <c r="A965" s="28"/>
    </row>
    <row r="966" spans="1:1">
      <c r="A966" s="28"/>
    </row>
    <row r="967" spans="1:1">
      <c r="A967" s="28"/>
    </row>
    <row r="968" spans="1:1">
      <c r="A968" s="28"/>
    </row>
    <row r="969" spans="1:1">
      <c r="A969" s="28"/>
    </row>
    <row r="970" spans="1:1">
      <c r="A970" s="28"/>
    </row>
    <row r="971" spans="1:1">
      <c r="A971" s="28"/>
    </row>
    <row r="972" spans="1:1">
      <c r="A972" s="28"/>
    </row>
    <row r="973" spans="1:1">
      <c r="A973" s="28"/>
    </row>
    <row r="974" spans="1:1">
      <c r="A974" s="28"/>
    </row>
    <row r="975" spans="1:1">
      <c r="A975" s="28"/>
    </row>
    <row r="976" spans="1:1">
      <c r="A976" s="28"/>
    </row>
    <row r="977" spans="1:1">
      <c r="A977" s="28"/>
    </row>
    <row r="978" spans="1:1">
      <c r="A978" s="28"/>
    </row>
    <row r="979" spans="1:1">
      <c r="A979" s="28"/>
    </row>
    <row r="980" spans="1:1">
      <c r="A980" s="28"/>
    </row>
    <row r="981" spans="1:1">
      <c r="A981" s="28"/>
    </row>
    <row r="982" spans="1:1">
      <c r="A982" s="28"/>
    </row>
    <row r="983" spans="1:1">
      <c r="A983" s="28"/>
    </row>
    <row r="984" spans="1:1">
      <c r="A984" s="28"/>
    </row>
    <row r="985" spans="1:1">
      <c r="A985" s="28"/>
    </row>
    <row r="986" spans="1:1">
      <c r="A986" s="28"/>
    </row>
    <row r="987" spans="1:1">
      <c r="A987" s="28"/>
    </row>
    <row r="988" spans="1:1">
      <c r="A988" s="28"/>
    </row>
    <row r="989" spans="1:1">
      <c r="A989" s="28"/>
    </row>
    <row r="990" spans="1:1">
      <c r="A990" s="28"/>
    </row>
    <row r="991" spans="1:1">
      <c r="A991" s="28"/>
    </row>
    <row r="992" spans="1:1">
      <c r="A992" s="28"/>
    </row>
    <row r="993" spans="1:1">
      <c r="A993" s="28"/>
    </row>
    <row r="994" spans="1:1">
      <c r="A994" s="28"/>
    </row>
    <row r="995" spans="1:1">
      <c r="A995" s="28"/>
    </row>
    <row r="996" spans="1:1">
      <c r="A996" s="28"/>
    </row>
    <row r="997" spans="1:1">
      <c r="A997" s="28"/>
    </row>
    <row r="998" spans="1:1">
      <c r="A998" s="28"/>
    </row>
    <row r="999" spans="1:1">
      <c r="A999" s="28"/>
    </row>
    <row r="1000" spans="1:1">
      <c r="A1000" s="28"/>
    </row>
    <row r="1001" spans="1:1">
      <c r="A1001" s="28"/>
    </row>
    <row r="1002" spans="1:1">
      <c r="A1002" s="28"/>
    </row>
    <row r="1003" spans="1:1">
      <c r="A1003" s="28"/>
    </row>
    <row r="1004" spans="1:1">
      <c r="A1004" s="28"/>
    </row>
    <row r="1005" spans="1:1">
      <c r="A1005" s="28"/>
    </row>
    <row r="1006" spans="1:1">
      <c r="A1006" s="28"/>
    </row>
    <row r="1007" spans="1:1">
      <c r="A1007" s="28"/>
    </row>
    <row r="1008" spans="1:1">
      <c r="A1008" s="28"/>
    </row>
    <row r="1009" spans="1:1">
      <c r="A1009" s="28"/>
    </row>
    <row r="1010" spans="1:1">
      <c r="A1010" s="28"/>
    </row>
    <row r="1011" spans="1:1">
      <c r="A1011" s="28"/>
    </row>
    <row r="1012" spans="1:1">
      <c r="A1012" s="28"/>
    </row>
    <row r="1013" spans="1:1">
      <c r="A1013" s="28"/>
    </row>
    <row r="1014" spans="1:1">
      <c r="A1014" s="28"/>
    </row>
    <row r="1015" spans="1:1">
      <c r="A1015" s="28"/>
    </row>
    <row r="1016" spans="1:1">
      <c r="A1016" s="28"/>
    </row>
    <row r="1017" spans="1:1">
      <c r="A1017" s="28"/>
    </row>
    <row r="1018" spans="1:1">
      <c r="A1018" s="28"/>
    </row>
    <row r="1019" spans="1:1">
      <c r="A1019" s="28"/>
    </row>
    <row r="1020" spans="1:1">
      <c r="A1020" s="28"/>
    </row>
    <row r="1021" spans="1:1">
      <c r="A1021" s="28"/>
    </row>
    <row r="1022" spans="1:1">
      <c r="A1022" s="28"/>
    </row>
    <row r="1023" spans="1:1">
      <c r="A1023" s="28"/>
    </row>
    <row r="1024" spans="1:1">
      <c r="A1024" s="28"/>
    </row>
    <row r="1025" spans="1:1">
      <c r="A1025" s="28"/>
    </row>
    <row r="1026" spans="1:1">
      <c r="A1026" s="28"/>
    </row>
    <row r="1027" spans="1:1">
      <c r="A1027" s="28"/>
    </row>
    <row r="1028" spans="1:1">
      <c r="A1028" s="28"/>
    </row>
    <row r="1029" spans="1:1">
      <c r="A1029" s="28"/>
    </row>
    <row r="1030" spans="1:1">
      <c r="A1030" s="28"/>
    </row>
    <row r="1031" spans="1:1">
      <c r="A1031" s="28"/>
    </row>
    <row r="1032" spans="1:1">
      <c r="A1032" s="28"/>
    </row>
    <row r="1033" spans="1:1">
      <c r="A1033" s="28"/>
    </row>
    <row r="1034" spans="1:1">
      <c r="A1034" s="28"/>
    </row>
    <row r="1035" spans="1:1">
      <c r="A1035" s="28"/>
    </row>
    <row r="1036" spans="1:1">
      <c r="A1036" s="28"/>
    </row>
    <row r="1037" spans="1:1">
      <c r="A1037" s="28"/>
    </row>
    <row r="1038" spans="1:1">
      <c r="A1038" s="28"/>
    </row>
    <row r="1039" spans="1:1">
      <c r="A1039" s="28"/>
    </row>
    <row r="1040" spans="1:1">
      <c r="A1040" s="28"/>
    </row>
    <row r="1041" spans="1:1">
      <c r="A1041" s="28"/>
    </row>
    <row r="1042" spans="1:1">
      <c r="A1042" s="28"/>
    </row>
    <row r="1043" spans="1:1">
      <c r="A1043" s="28"/>
    </row>
    <row r="1044" spans="1:1">
      <c r="A1044" s="28"/>
    </row>
    <row r="1045" spans="1:1">
      <c r="A1045" s="28"/>
    </row>
    <row r="1046" spans="1:1">
      <c r="A1046" s="28"/>
    </row>
    <row r="1047" spans="1:1">
      <c r="A1047" s="28"/>
    </row>
    <row r="1048" spans="1:1">
      <c r="A1048" s="28"/>
    </row>
    <row r="1049" spans="1:1">
      <c r="A1049" s="28"/>
    </row>
    <row r="1050" spans="1:1">
      <c r="A1050" s="28"/>
    </row>
    <row r="1051" spans="1:1">
      <c r="A1051" s="28"/>
    </row>
    <row r="1052" spans="1:1">
      <c r="A1052" s="28"/>
    </row>
    <row r="1053" spans="1:1">
      <c r="A1053" s="28"/>
    </row>
    <row r="1054" spans="1:1">
      <c r="A1054" s="28"/>
    </row>
    <row r="1055" spans="1:1">
      <c r="A1055" s="28"/>
    </row>
    <row r="1056" spans="1:1">
      <c r="A1056" s="28"/>
    </row>
    <row r="1057" spans="1:1">
      <c r="A1057" s="28"/>
    </row>
    <row r="1058" spans="1:1">
      <c r="A1058" s="28"/>
    </row>
    <row r="1059" spans="1:1">
      <c r="A1059" s="28"/>
    </row>
    <row r="1060" spans="1:1">
      <c r="A1060" s="28"/>
    </row>
    <row r="1061" spans="1:1">
      <c r="A1061" s="28"/>
    </row>
    <row r="1062" spans="1:1">
      <c r="A1062" s="28"/>
    </row>
    <row r="1063" spans="1:1">
      <c r="A1063" s="28"/>
    </row>
    <row r="1064" spans="1:1">
      <c r="A1064" s="28"/>
    </row>
    <row r="1065" spans="1:1">
      <c r="A1065" s="28"/>
    </row>
    <row r="1066" spans="1:1">
      <c r="A1066" s="28"/>
    </row>
    <row r="1067" spans="1:1">
      <c r="A1067" s="28"/>
    </row>
    <row r="1068" spans="1:1">
      <c r="A1068" s="28"/>
    </row>
    <row r="1069" spans="1:1">
      <c r="A1069" s="28"/>
    </row>
    <row r="1070" spans="1:1">
      <c r="A1070" s="28"/>
    </row>
    <row r="1071" spans="1:1">
      <c r="A1071" s="28"/>
    </row>
    <row r="1072" spans="1:1">
      <c r="A1072" s="28"/>
    </row>
    <row r="1073" spans="1:1">
      <c r="A1073" s="28"/>
    </row>
    <row r="1074" spans="1:1">
      <c r="A1074" s="28"/>
    </row>
    <row r="1075" spans="1:1">
      <c r="A1075" s="28"/>
    </row>
    <row r="1076" spans="1:1">
      <c r="A1076" s="28"/>
    </row>
    <row r="1077" spans="1:1">
      <c r="A1077" s="28"/>
    </row>
    <row r="1078" spans="1:1">
      <c r="A1078" s="28"/>
    </row>
    <row r="1079" spans="1:1">
      <c r="A1079" s="28"/>
    </row>
    <row r="1080" spans="1:1">
      <c r="A1080" s="28"/>
    </row>
    <row r="1081" spans="1:1">
      <c r="A1081" s="28"/>
    </row>
    <row r="1082" spans="1:1">
      <c r="A1082" s="28"/>
    </row>
    <row r="1083" spans="1:1">
      <c r="A1083" s="28"/>
    </row>
    <row r="1084" spans="1:1">
      <c r="A1084" s="28"/>
    </row>
    <row r="1085" spans="1:1">
      <c r="A1085" s="28"/>
    </row>
    <row r="1086" spans="1:1">
      <c r="A1086" s="28"/>
    </row>
    <row r="1087" spans="1:1">
      <c r="A1087" s="28"/>
    </row>
    <row r="1088" spans="1:1">
      <c r="A1088" s="28"/>
    </row>
    <row r="1089" spans="1:1">
      <c r="A1089" s="28"/>
    </row>
    <row r="1090" spans="1:1">
      <c r="A1090" s="28"/>
    </row>
    <row r="1091" spans="1:1">
      <c r="A1091" s="28"/>
    </row>
    <row r="1092" spans="1:1">
      <c r="A1092" s="28"/>
    </row>
    <row r="1093" spans="1:1">
      <c r="A1093" s="28"/>
    </row>
    <row r="1094" spans="1:1">
      <c r="A1094" s="28"/>
    </row>
    <row r="1095" spans="1:1">
      <c r="A1095" s="28"/>
    </row>
    <row r="1096" spans="1:1">
      <c r="A1096" s="28"/>
    </row>
    <row r="1097" spans="1:1">
      <c r="A1097" s="28"/>
    </row>
    <row r="1098" spans="1:1">
      <c r="A1098" s="28"/>
    </row>
    <row r="1099" spans="1:1">
      <c r="A1099" s="28"/>
    </row>
    <row r="1100" spans="1:1">
      <c r="A1100" s="28"/>
    </row>
    <row r="1101" spans="1:1">
      <c r="A1101" s="28"/>
    </row>
    <row r="1102" spans="1:1">
      <c r="A1102" s="28"/>
    </row>
    <row r="1103" spans="1:1">
      <c r="A1103" s="28"/>
    </row>
    <row r="1104" spans="1:1">
      <c r="A1104" s="28"/>
    </row>
    <row r="1105" spans="1:1">
      <c r="A1105" s="28"/>
    </row>
    <row r="1106" spans="1:1">
      <c r="A1106" s="28"/>
    </row>
    <row r="1107" spans="1:1">
      <c r="A1107" s="28"/>
    </row>
    <row r="1108" spans="1:1">
      <c r="A1108" s="28"/>
    </row>
    <row r="1109" spans="1:1">
      <c r="A1109" s="28"/>
    </row>
    <row r="1110" spans="1:1">
      <c r="A1110" s="28"/>
    </row>
    <row r="1111" spans="1:1">
      <c r="A1111" s="28"/>
    </row>
    <row r="1112" spans="1:1">
      <c r="A1112" s="28"/>
    </row>
    <row r="1113" spans="1:1">
      <c r="A1113" s="28"/>
    </row>
    <row r="1114" spans="1:1">
      <c r="A1114" s="28"/>
    </row>
    <row r="1115" spans="1:1">
      <c r="A1115" s="28"/>
    </row>
    <row r="1116" spans="1:1">
      <c r="A1116" s="28"/>
    </row>
    <row r="1117" spans="1:1">
      <c r="A1117" s="28"/>
    </row>
    <row r="1118" spans="1:1">
      <c r="A1118" s="28"/>
    </row>
    <row r="1119" spans="1:1">
      <c r="A1119" s="28"/>
    </row>
    <row r="1120" spans="1:1">
      <c r="A1120" s="28"/>
    </row>
    <row r="1121" spans="1:1">
      <c r="A1121" s="28"/>
    </row>
    <row r="1122" spans="1:1">
      <c r="A1122" s="28"/>
    </row>
    <row r="1123" spans="1:1">
      <c r="A1123" s="28"/>
    </row>
    <row r="1124" spans="1:1">
      <c r="A1124" s="28"/>
    </row>
    <row r="1125" spans="1:1">
      <c r="A1125" s="28"/>
    </row>
    <row r="1126" spans="1:1">
      <c r="A1126" s="28"/>
    </row>
    <row r="1127" spans="1:1">
      <c r="A1127" s="28"/>
    </row>
    <row r="1128" spans="1:1">
      <c r="A1128" s="28"/>
    </row>
    <row r="1129" spans="1:1">
      <c r="A1129" s="28"/>
    </row>
    <row r="1130" spans="1:1">
      <c r="A1130" s="28"/>
    </row>
    <row r="1131" spans="1:1">
      <c r="A1131" s="28"/>
    </row>
    <row r="1132" spans="1:1">
      <c r="A1132" s="28"/>
    </row>
    <row r="1133" spans="1:1">
      <c r="A1133" s="28"/>
    </row>
    <row r="1134" spans="1:1">
      <c r="A1134" s="28"/>
    </row>
    <row r="1135" spans="1:1">
      <c r="A1135" s="28"/>
    </row>
    <row r="1136" spans="1:1">
      <c r="A1136" s="28"/>
    </row>
    <row r="1137" spans="1:1">
      <c r="A1137" s="28"/>
    </row>
    <row r="1138" spans="1:1">
      <c r="A1138" s="28"/>
    </row>
    <row r="1139" spans="1:1">
      <c r="A1139" s="28"/>
    </row>
    <row r="1140" spans="1:1">
      <c r="A1140" s="28"/>
    </row>
    <row r="1141" spans="1:1">
      <c r="A1141" s="28"/>
    </row>
    <row r="1142" spans="1:1">
      <c r="A1142" s="28"/>
    </row>
    <row r="1143" spans="1:1">
      <c r="A1143" s="28"/>
    </row>
    <row r="1144" spans="1:1">
      <c r="A1144" s="28"/>
    </row>
    <row r="1145" spans="1:1">
      <c r="A1145" s="28"/>
    </row>
    <row r="1146" spans="1:1">
      <c r="A1146" s="28"/>
    </row>
    <row r="1147" spans="1:1">
      <c r="A1147" s="28"/>
    </row>
    <row r="1148" spans="1:1">
      <c r="A1148" s="28"/>
    </row>
    <row r="1149" spans="1:1">
      <c r="A1149" s="28"/>
    </row>
    <row r="1150" spans="1:1">
      <c r="A1150" s="28"/>
    </row>
    <row r="1151" spans="1:1">
      <c r="A1151" s="28"/>
    </row>
    <row r="1152" spans="1:1">
      <c r="A1152" s="28"/>
    </row>
    <row r="1153" spans="1:1">
      <c r="A1153" s="28"/>
    </row>
    <row r="1154" spans="1:1">
      <c r="A1154" s="28"/>
    </row>
    <row r="1155" spans="1:1">
      <c r="A1155" s="28"/>
    </row>
    <row r="1156" spans="1:1">
      <c r="A1156" s="28"/>
    </row>
    <row r="1157" spans="1:1">
      <c r="A1157" s="28"/>
    </row>
    <row r="1158" spans="1:1">
      <c r="A1158" s="28"/>
    </row>
    <row r="1159" spans="1:1">
      <c r="A1159" s="28"/>
    </row>
    <row r="1160" spans="1:1">
      <c r="A1160" s="28"/>
    </row>
    <row r="1161" spans="1:1">
      <c r="A1161" s="28"/>
    </row>
    <row r="1162" spans="1:1">
      <c r="A1162" s="28"/>
    </row>
    <row r="1163" spans="1:1">
      <c r="A1163" s="28"/>
    </row>
    <row r="1164" spans="1:1">
      <c r="A1164" s="28"/>
    </row>
    <row r="1165" spans="1:1">
      <c r="A1165" s="28"/>
    </row>
    <row r="1166" spans="1:1">
      <c r="A1166" s="28"/>
    </row>
    <row r="1167" spans="1:1">
      <c r="A1167" s="28"/>
    </row>
    <row r="1168" spans="1:1">
      <c r="A1168" s="28"/>
    </row>
    <row r="1169" spans="1:1">
      <c r="A1169" s="28"/>
    </row>
    <row r="1170" spans="1:1">
      <c r="A1170" s="28"/>
    </row>
    <row r="1171" spans="1:1">
      <c r="A1171" s="28"/>
    </row>
    <row r="1172" spans="1:1">
      <c r="A1172" s="28"/>
    </row>
    <row r="1173" spans="1:1">
      <c r="A1173" s="28"/>
    </row>
    <row r="1174" spans="1:1">
      <c r="A1174" s="28"/>
    </row>
    <row r="1175" spans="1:1">
      <c r="A1175" s="28"/>
    </row>
    <row r="1176" spans="1:1">
      <c r="A1176" s="28"/>
    </row>
    <row r="1177" spans="1:1">
      <c r="A1177" s="28"/>
    </row>
    <row r="1178" spans="1:1">
      <c r="A1178" s="28"/>
    </row>
    <row r="1179" spans="1:1">
      <c r="A1179" s="28"/>
    </row>
    <row r="1180" spans="1:1">
      <c r="A1180" s="28"/>
    </row>
    <row r="1181" spans="1:1">
      <c r="A1181" s="28"/>
    </row>
    <row r="1182" spans="1:1">
      <c r="A1182" s="28"/>
    </row>
    <row r="1183" spans="1:1">
      <c r="A1183" s="28"/>
    </row>
    <row r="1184" spans="1:1">
      <c r="A1184" s="28"/>
    </row>
    <row r="1185" spans="1:1">
      <c r="A1185" s="28"/>
    </row>
    <row r="1186" spans="1:1">
      <c r="A1186" s="28"/>
    </row>
    <row r="1187" spans="1:1">
      <c r="A1187" s="28"/>
    </row>
    <row r="1188" spans="1:1">
      <c r="A1188" s="28"/>
    </row>
    <row r="1189" spans="1:1">
      <c r="A1189" s="28"/>
    </row>
    <row r="1190" spans="1:1">
      <c r="A1190" s="28"/>
    </row>
    <row r="1191" spans="1:1">
      <c r="A1191" s="28"/>
    </row>
    <row r="1192" spans="1:1">
      <c r="A1192" s="28"/>
    </row>
    <row r="1193" spans="1:1">
      <c r="A1193" s="28"/>
    </row>
    <row r="1194" spans="1:1">
      <c r="A1194" s="28"/>
    </row>
    <row r="1195" spans="1:1">
      <c r="A1195" s="28"/>
    </row>
    <row r="1196" spans="1:1">
      <c r="A1196" s="28"/>
    </row>
    <row r="1197" spans="1:1">
      <c r="A1197" s="28"/>
    </row>
    <row r="1198" spans="1:1">
      <c r="A1198" s="28"/>
    </row>
    <row r="1199" spans="1:1">
      <c r="A1199" s="28"/>
    </row>
    <row r="1200" spans="1:1">
      <c r="A1200" s="28"/>
    </row>
    <row r="1201" spans="1:1">
      <c r="A1201" s="28"/>
    </row>
    <row r="1202" spans="1:1">
      <c r="A1202" s="28"/>
    </row>
    <row r="1203" spans="1:1">
      <c r="A1203" s="28"/>
    </row>
    <row r="1204" spans="1:1">
      <c r="A1204" s="28"/>
    </row>
    <row r="1205" spans="1:1">
      <c r="A1205" s="28"/>
    </row>
    <row r="1206" spans="1:1">
      <c r="A1206" s="28"/>
    </row>
    <row r="1207" spans="1:1">
      <c r="A1207" s="28"/>
    </row>
    <row r="1208" spans="1:1">
      <c r="A1208" s="28"/>
    </row>
    <row r="1209" spans="1:1">
      <c r="A1209" s="28"/>
    </row>
    <row r="1210" spans="1:1">
      <c r="A1210" s="28"/>
    </row>
    <row r="1211" spans="1:1">
      <c r="A1211" s="28"/>
    </row>
    <row r="1212" spans="1:1">
      <c r="A1212" s="28"/>
    </row>
    <row r="1213" spans="1:1">
      <c r="A1213" s="28"/>
    </row>
    <row r="1214" spans="1:1">
      <c r="A1214" s="28"/>
    </row>
    <row r="1215" spans="1:1">
      <c r="A1215" s="28"/>
    </row>
    <row r="1216" spans="1:1">
      <c r="A1216" s="28"/>
    </row>
    <row r="1217" spans="1:1">
      <c r="A1217" s="28"/>
    </row>
    <row r="1218" spans="1:1">
      <c r="A1218" s="28"/>
    </row>
    <row r="1219" spans="1:1">
      <c r="A1219" s="28"/>
    </row>
    <row r="1220" spans="1:1">
      <c r="A1220" s="28"/>
    </row>
    <row r="1221" spans="1:1">
      <c r="A1221" s="28"/>
    </row>
    <row r="1222" spans="1:1">
      <c r="A1222" s="28"/>
    </row>
    <row r="1223" spans="1:1">
      <c r="A1223" s="28"/>
    </row>
    <row r="1224" spans="1:1">
      <c r="A1224" s="28"/>
    </row>
    <row r="1225" spans="1:1">
      <c r="A1225" s="28"/>
    </row>
    <row r="1226" spans="1:1">
      <c r="A1226" s="28"/>
    </row>
    <row r="1227" spans="1:1">
      <c r="A1227" s="28"/>
    </row>
    <row r="1228" spans="1:1">
      <c r="A1228" s="28"/>
    </row>
    <row r="1229" spans="1:1">
      <c r="A1229" s="28"/>
    </row>
    <row r="1230" spans="1:1">
      <c r="A1230" s="28"/>
    </row>
    <row r="1231" spans="1:1">
      <c r="A1231" s="28"/>
    </row>
    <row r="1232" spans="1:1">
      <c r="A1232" s="28"/>
    </row>
    <row r="1233" spans="1:1">
      <c r="A1233" s="28"/>
    </row>
    <row r="1234" spans="1:1">
      <c r="A1234" s="28"/>
    </row>
    <row r="1235" spans="1:1">
      <c r="A1235" s="28"/>
    </row>
    <row r="1236" spans="1:1">
      <c r="A1236" s="28"/>
    </row>
    <row r="1237" spans="1:1">
      <c r="A1237" s="28"/>
    </row>
    <row r="1238" spans="1:1">
      <c r="A1238" s="28"/>
    </row>
    <row r="1239" spans="1:1">
      <c r="A1239" s="28"/>
    </row>
    <row r="1240" spans="1:1">
      <c r="A1240" s="28"/>
    </row>
    <row r="1241" spans="1:1">
      <c r="A1241" s="28"/>
    </row>
    <row r="1242" spans="1:1">
      <c r="A1242" s="28"/>
    </row>
    <row r="1243" spans="1:1">
      <c r="A1243" s="28"/>
    </row>
    <row r="1244" spans="1:1">
      <c r="A1244" s="28"/>
    </row>
    <row r="1245" spans="1:1">
      <c r="A1245" s="28"/>
    </row>
    <row r="1246" spans="1:1">
      <c r="A1246" s="28"/>
    </row>
    <row r="1247" spans="1:1">
      <c r="A1247" s="28"/>
    </row>
    <row r="1248" spans="1:1">
      <c r="A1248" s="28"/>
    </row>
    <row r="1249" spans="1:1">
      <c r="A1249" s="28"/>
    </row>
    <row r="1250" spans="1:1">
      <c r="A1250" s="28"/>
    </row>
    <row r="1251" spans="1:1">
      <c r="A1251" s="28"/>
    </row>
    <row r="1252" spans="1:1">
      <c r="A1252" s="28"/>
    </row>
    <row r="1253" spans="1:1">
      <c r="A1253" s="28"/>
    </row>
    <row r="1254" spans="1:1">
      <c r="A1254" s="28"/>
    </row>
    <row r="1255" spans="1:1">
      <c r="A1255" s="28"/>
    </row>
    <row r="1256" spans="1:1">
      <c r="A1256" s="28"/>
    </row>
    <row r="1257" spans="1:1">
      <c r="A1257" s="28"/>
    </row>
    <row r="1258" spans="1:1">
      <c r="A1258" s="28"/>
    </row>
    <row r="1259" spans="1:1">
      <c r="A1259" s="28"/>
    </row>
    <row r="1260" spans="1:1">
      <c r="A1260" s="28"/>
    </row>
    <row r="1261" spans="1:1">
      <c r="A1261" s="28"/>
    </row>
    <row r="1262" spans="1:1">
      <c r="A1262" s="28"/>
    </row>
    <row r="1263" spans="1:1">
      <c r="A1263" s="28"/>
    </row>
    <row r="1264" spans="1:1">
      <c r="A1264" s="28"/>
    </row>
    <row r="1265" spans="1:1">
      <c r="A1265" s="28"/>
    </row>
    <row r="1266" spans="1:1">
      <c r="A1266" s="28"/>
    </row>
    <row r="1267" spans="1:1">
      <c r="A1267" s="28"/>
    </row>
    <row r="1268" spans="1:1">
      <c r="A1268" s="28"/>
    </row>
    <row r="1269" spans="1:1">
      <c r="A1269" s="28"/>
    </row>
    <row r="1270" spans="1:1">
      <c r="A1270" s="28"/>
    </row>
    <row r="1271" spans="1:1">
      <c r="A1271" s="28"/>
    </row>
    <row r="1272" spans="1:1">
      <c r="A1272" s="28"/>
    </row>
    <row r="1273" spans="1:1">
      <c r="A1273" s="28"/>
    </row>
    <row r="1274" spans="1:1">
      <c r="A1274" s="28"/>
    </row>
    <row r="1275" spans="1:1">
      <c r="A1275" s="28"/>
    </row>
    <row r="1276" spans="1:1">
      <c r="A1276" s="28"/>
    </row>
    <row r="1277" spans="1:1">
      <c r="A1277" s="28"/>
    </row>
    <row r="1278" spans="1:1">
      <c r="A1278" s="28"/>
    </row>
    <row r="1279" spans="1:1">
      <c r="A1279" s="28"/>
    </row>
    <row r="1280" spans="1:1">
      <c r="A1280" s="28"/>
    </row>
    <row r="1281" spans="1:1">
      <c r="A1281" s="28"/>
    </row>
    <row r="1282" spans="1:1">
      <c r="A1282" s="28"/>
    </row>
    <row r="1283" spans="1:1">
      <c r="A1283" s="28"/>
    </row>
    <row r="1284" spans="1:1">
      <c r="A1284" s="28"/>
    </row>
    <row r="1285" spans="1:1">
      <c r="A1285" s="28"/>
    </row>
    <row r="1286" spans="1:1">
      <c r="A1286" s="28"/>
    </row>
    <row r="1287" spans="1:1">
      <c r="A1287" s="28"/>
    </row>
    <row r="1288" spans="1:1">
      <c r="A1288" s="28"/>
    </row>
    <row r="1289" spans="1:1">
      <c r="A1289" s="28"/>
    </row>
    <row r="1290" spans="1:1">
      <c r="A1290" s="28"/>
    </row>
    <row r="1291" spans="1:1">
      <c r="A1291" s="28"/>
    </row>
    <row r="1292" spans="1:1">
      <c r="A1292" s="28"/>
    </row>
    <row r="1293" spans="1:1">
      <c r="A1293" s="28"/>
    </row>
    <row r="1294" spans="1:1">
      <c r="A1294" s="28"/>
    </row>
    <row r="1295" spans="1:1">
      <c r="A1295" s="28"/>
    </row>
    <row r="1296" spans="1:1">
      <c r="A1296" s="28"/>
    </row>
    <row r="1297" spans="1:1">
      <c r="A1297" s="28"/>
    </row>
    <row r="1298" spans="1:1">
      <c r="A1298" s="28"/>
    </row>
    <row r="1299" spans="1:1">
      <c r="A1299" s="28"/>
    </row>
  </sheetData>
  <mergeCells count="9">
    <mergeCell ref="Z8:AA8"/>
    <mergeCell ref="E7:X7"/>
    <mergeCell ref="E8:F8"/>
    <mergeCell ref="H8:I8"/>
    <mergeCell ref="K8:L8"/>
    <mergeCell ref="N8:O8"/>
    <mergeCell ref="Q8:R8"/>
    <mergeCell ref="T8:U8"/>
    <mergeCell ref="W8:X8"/>
  </mergeCells>
  <pageMargins left="0.31496062992125984" right="0.31496062992125984" top="0.74803149606299213" bottom="0.74803149606299213" header="0.31496062992125984" footer="0.31496062992125984"/>
  <pageSetup scale="55"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249977111117893"/>
  </sheetPr>
  <dimension ref="A1:P37"/>
  <sheetViews>
    <sheetView workbookViewId="0">
      <selection activeCell="C20" sqref="C20"/>
    </sheetView>
  </sheetViews>
  <sheetFormatPr baseColWidth="10" defaultColWidth="8.7265625" defaultRowHeight="14.5"/>
  <cols>
    <col min="1" max="1" width="18.26953125" customWidth="1"/>
    <col min="2" max="2" width="1.7265625" customWidth="1"/>
    <col min="3" max="3" width="17.7265625" customWidth="1"/>
    <col min="4" max="4" width="9.7265625" customWidth="1"/>
    <col min="5" max="5" width="2.7265625" customWidth="1"/>
    <col min="6" max="6" width="17.7265625" customWidth="1"/>
    <col min="7" max="7" width="9.7265625" customWidth="1"/>
    <col min="8" max="8" width="2.26953125" customWidth="1"/>
    <col min="9" max="9" width="18.453125" customWidth="1"/>
    <col min="10" max="10" width="9.7265625" customWidth="1"/>
    <col min="11" max="11" width="2.26953125" customWidth="1"/>
    <col min="12" max="12" width="18.453125" customWidth="1"/>
    <col min="13" max="13" width="9.7265625" customWidth="1"/>
    <col min="14" max="14" width="18.453125" customWidth="1"/>
    <col min="15" max="15" width="9.7265625" customWidth="1"/>
    <col min="16" max="16" width="2.54296875" customWidth="1"/>
    <col min="17" max="252" width="11.453125" customWidth="1"/>
  </cols>
  <sheetData>
    <row r="1" spans="1:16">
      <c r="A1" t="s">
        <v>376</v>
      </c>
    </row>
    <row r="2" spans="1:16">
      <c r="A2" t="s">
        <v>377</v>
      </c>
    </row>
    <row r="4" spans="1:16">
      <c r="A4" s="33" t="s">
        <v>1571</v>
      </c>
    </row>
    <row r="6" spans="1:16" ht="15" thickBot="1"/>
    <row r="7" spans="1:16" ht="16" customHeight="1">
      <c r="A7" s="15"/>
      <c r="B7" s="15"/>
      <c r="C7" s="615"/>
      <c r="D7" s="615"/>
      <c r="E7" s="615"/>
      <c r="F7" s="615"/>
      <c r="G7" s="615"/>
      <c r="H7" s="615"/>
      <c r="I7" s="615"/>
      <c r="J7" s="615"/>
      <c r="K7" s="615"/>
      <c r="L7" s="615"/>
      <c r="M7" s="615"/>
      <c r="N7" s="615"/>
      <c r="O7" s="615"/>
      <c r="P7" s="615"/>
    </row>
    <row r="8" spans="1:16" ht="16" customHeight="1">
      <c r="A8" s="39" t="s">
        <v>611</v>
      </c>
      <c r="B8" s="39"/>
      <c r="C8" s="1103" t="s">
        <v>599</v>
      </c>
      <c r="D8" s="1103"/>
      <c r="E8" s="616"/>
      <c r="F8" s="1108" t="s">
        <v>600</v>
      </c>
      <c r="G8" s="1103"/>
      <c r="H8" s="616"/>
      <c r="I8" s="1108" t="s">
        <v>601</v>
      </c>
      <c r="J8" s="1103"/>
      <c r="K8" s="616"/>
      <c r="L8" s="1108" t="s">
        <v>1450</v>
      </c>
      <c r="M8" s="1103"/>
      <c r="N8" s="1108" t="s">
        <v>1566</v>
      </c>
      <c r="O8" s="1103"/>
    </row>
    <row r="9" spans="1:16" ht="16" customHeight="1">
      <c r="A9" s="39"/>
      <c r="B9" s="39"/>
      <c r="C9" s="604" t="s">
        <v>152</v>
      </c>
      <c r="D9" s="604" t="s">
        <v>153</v>
      </c>
      <c r="E9" s="616"/>
      <c r="F9" s="604" t="s">
        <v>152</v>
      </c>
      <c r="G9" s="604" t="s">
        <v>153</v>
      </c>
      <c r="H9" s="616"/>
      <c r="I9" s="604" t="s">
        <v>152</v>
      </c>
      <c r="J9" s="604" t="s">
        <v>153</v>
      </c>
      <c r="K9" s="616"/>
      <c r="L9" s="604" t="s">
        <v>152</v>
      </c>
      <c r="M9" s="604" t="s">
        <v>153</v>
      </c>
      <c r="N9" s="604" t="s">
        <v>152</v>
      </c>
      <c r="O9" s="604" t="s">
        <v>153</v>
      </c>
    </row>
    <row r="10" spans="1:16" ht="16" customHeight="1" thickBot="1">
      <c r="A10" s="23"/>
      <c r="B10" s="23"/>
      <c r="C10" s="602"/>
      <c r="D10" s="602"/>
      <c r="E10" s="602"/>
      <c r="F10" s="602"/>
      <c r="G10" s="602"/>
      <c r="H10" s="602"/>
      <c r="I10" s="602"/>
      <c r="J10" s="602"/>
      <c r="K10" s="602"/>
      <c r="L10" s="602"/>
      <c r="M10" s="602"/>
      <c r="N10" s="602"/>
      <c r="O10" s="602"/>
      <c r="P10" s="602"/>
    </row>
    <row r="11" spans="1:16" ht="16" customHeight="1">
      <c r="A11" s="39"/>
      <c r="B11" s="39"/>
    </row>
    <row r="12" spans="1:16" ht="16" customHeight="1">
      <c r="A12" s="59" t="s">
        <v>602</v>
      </c>
      <c r="B12" s="39"/>
      <c r="C12" s="611">
        <f>C14+C16+C18+C20+C23+C25+C28+C31</f>
        <v>259295848684.91995</v>
      </c>
      <c r="D12" s="77">
        <f>D14+D16+D18+D20+D23+D25+D31+D28</f>
        <v>100.00000000000001</v>
      </c>
      <c r="F12" s="611">
        <f>F14+F16+F18+F20+F23+F25+F28+F31</f>
        <v>286035200279.58002</v>
      </c>
      <c r="G12" s="77">
        <f>G14+G16+G18+G20+G23+G25+G31+G28</f>
        <v>100</v>
      </c>
      <c r="I12" s="611">
        <f>I14+I16+I18+I20+I23+I25+I28+I31</f>
        <v>325363025056.57007</v>
      </c>
      <c r="J12" s="77">
        <f>J14+J16+J18+J20+J23+J25+J31+J28</f>
        <v>99.999999999999972</v>
      </c>
      <c r="L12" s="611">
        <f>L14+L16+L18+L20+L23+L25+L28+L31</f>
        <v>321058482945.46002</v>
      </c>
      <c r="M12" s="77">
        <f>M14+M16+M18+M20+M23+M25+M31+M28</f>
        <v>99.999999999999986</v>
      </c>
      <c r="N12" s="611">
        <f>N14+N16+N18+N20+N23+N25+N28+N31</f>
        <v>298417219986.93994</v>
      </c>
      <c r="O12" s="77">
        <f>O14+O16+O18+O20+O23+O25+O31+O28</f>
        <v>100.00000000000004</v>
      </c>
    </row>
    <row r="13" spans="1:16" ht="16" customHeight="1">
      <c r="A13" s="39"/>
      <c r="B13" s="39"/>
      <c r="C13" s="12"/>
      <c r="D13" s="77"/>
      <c r="F13" s="12"/>
      <c r="G13" s="77"/>
      <c r="I13" s="12"/>
      <c r="J13" s="77"/>
      <c r="L13" s="12"/>
      <c r="M13" s="77"/>
      <c r="N13" s="12"/>
      <c r="O13" s="77"/>
    </row>
    <row r="14" spans="1:16" ht="16" customHeight="1">
      <c r="A14" s="2" t="s">
        <v>603</v>
      </c>
      <c r="B14" s="2"/>
      <c r="C14" s="77">
        <v>240251908562.79999</v>
      </c>
      <c r="D14" s="609">
        <f>C14/C$12*100</f>
        <v>92.655516770243025</v>
      </c>
      <c r="F14" s="28">
        <v>261358615128.76001</v>
      </c>
      <c r="G14" s="609">
        <f>F14/F$12*100</f>
        <v>91.372885181019569</v>
      </c>
      <c r="I14" s="28">
        <v>290470086992.28998</v>
      </c>
      <c r="J14" s="609">
        <f>I14/I$12*100</f>
        <v>89.275690420503878</v>
      </c>
      <c r="L14" s="77">
        <v>301962140829.41003</v>
      </c>
      <c r="M14" s="609">
        <f>L14/L$12*100</f>
        <v>94.05206741748232</v>
      </c>
      <c r="N14" s="77">
        <v>281504263978.16998</v>
      </c>
      <c r="O14" s="609">
        <f>N14/N$12*100</f>
        <v>94.332446361671046</v>
      </c>
    </row>
    <row r="15" spans="1:16" ht="16" customHeight="1">
      <c r="A15" s="2"/>
      <c r="B15" s="2"/>
      <c r="C15" s="77"/>
      <c r="D15" s="609"/>
      <c r="G15" s="609"/>
      <c r="I15" s="603"/>
      <c r="J15" s="609"/>
      <c r="L15" s="603"/>
      <c r="M15" s="609"/>
      <c r="N15" s="77"/>
      <c r="O15" s="609"/>
    </row>
    <row r="16" spans="1:16" ht="16" customHeight="1">
      <c r="A16" s="614" t="s">
        <v>606</v>
      </c>
      <c r="B16" s="2"/>
      <c r="C16" s="77">
        <v>2338806136.2999997</v>
      </c>
      <c r="D16" s="609">
        <f t="shared" ref="D16:D31" si="0">C16/C$12*100</f>
        <v>0.90198364075699877</v>
      </c>
      <c r="F16" s="28">
        <v>2969385662.1300001</v>
      </c>
      <c r="G16" s="609">
        <f t="shared" ref="G16:G31" si="1">F16/F$12*100</f>
        <v>1.0381189655076113</v>
      </c>
      <c r="I16" s="28">
        <v>3149862869.8400002</v>
      </c>
      <c r="J16" s="609">
        <f t="shared" ref="J16:J31" si="2">I16/I$12*100</f>
        <v>0.96810719942511636</v>
      </c>
      <c r="L16" s="77">
        <v>2937924955.04</v>
      </c>
      <c r="M16" s="609">
        <f t="shared" ref="M16:M31" si="3">L16/L$12*100</f>
        <v>0.91507470168264682</v>
      </c>
      <c r="N16" s="77">
        <v>2004637233.3500004</v>
      </c>
      <c r="O16" s="609">
        <f t="shared" ref="O16:O31" si="4">N16/N$12*100</f>
        <v>0.67175655394073175</v>
      </c>
    </row>
    <row r="17" spans="1:15" ht="16" customHeight="1">
      <c r="A17" s="2"/>
      <c r="B17" s="2"/>
      <c r="C17" s="77"/>
      <c r="D17" s="609"/>
      <c r="G17" s="609"/>
      <c r="I17" s="603"/>
      <c r="J17" s="609"/>
      <c r="L17" s="603"/>
      <c r="M17" s="609"/>
      <c r="N17" s="77"/>
      <c r="O17" s="609"/>
    </row>
    <row r="18" spans="1:15" ht="16" customHeight="1">
      <c r="A18" s="614" t="s">
        <v>613</v>
      </c>
      <c r="B18" s="2"/>
      <c r="C18" s="77">
        <v>6880164808.6100006</v>
      </c>
      <c r="D18" s="609">
        <f t="shared" si="0"/>
        <v>2.6534033782277575</v>
      </c>
      <c r="F18" s="28">
        <v>7179178290.2600002</v>
      </c>
      <c r="G18" s="609">
        <f t="shared" si="1"/>
        <v>2.509893286995041</v>
      </c>
      <c r="I18" s="28">
        <v>6486294127.3399992</v>
      </c>
      <c r="J18" s="609">
        <f t="shared" si="2"/>
        <v>1.993556006006596</v>
      </c>
      <c r="L18" s="77">
        <v>6538501880.79</v>
      </c>
      <c r="M18" s="609">
        <f t="shared" si="3"/>
        <v>2.0365454358359787</v>
      </c>
      <c r="N18" s="77">
        <v>5850063865.0199995</v>
      </c>
      <c r="O18" s="609">
        <f t="shared" si="4"/>
        <v>1.9603640384010093</v>
      </c>
    </row>
    <row r="19" spans="1:15" ht="16" customHeight="1">
      <c r="A19" s="2"/>
      <c r="B19" s="2"/>
      <c r="C19" s="77"/>
      <c r="D19" s="609"/>
      <c r="G19" s="609"/>
      <c r="J19" s="609"/>
      <c r="M19" s="609"/>
      <c r="O19" s="609"/>
    </row>
    <row r="20" spans="1:15" ht="16" customHeight="1">
      <c r="A20" s="614" t="s">
        <v>614</v>
      </c>
      <c r="B20" s="2"/>
      <c r="C20" s="77">
        <v>449521973.65999997</v>
      </c>
      <c r="D20" s="609">
        <f t="shared" si="0"/>
        <v>0.17336258021092768</v>
      </c>
      <c r="F20" s="28">
        <v>431049872.37</v>
      </c>
      <c r="G20" s="609">
        <f t="shared" si="1"/>
        <v>0.15069819097393536</v>
      </c>
      <c r="I20" s="28">
        <v>567942418.96000004</v>
      </c>
      <c r="J20" s="609">
        <f t="shared" si="2"/>
        <v>0.17455653384746264</v>
      </c>
      <c r="L20" s="77">
        <v>435559944.24000001</v>
      </c>
      <c r="M20" s="609">
        <f t="shared" si="3"/>
        <v>0.13566373959164038</v>
      </c>
      <c r="N20" s="77">
        <v>300261842.13</v>
      </c>
      <c r="O20" s="609">
        <f t="shared" si="4"/>
        <v>0.10061813528828556</v>
      </c>
    </row>
    <row r="21" spans="1:15" ht="16" customHeight="1">
      <c r="A21" s="2"/>
      <c r="B21" s="2"/>
      <c r="C21" s="77"/>
      <c r="D21" s="609"/>
      <c r="G21" s="609"/>
      <c r="I21" s="28"/>
      <c r="J21" s="609"/>
      <c r="L21" s="28"/>
      <c r="M21" s="609"/>
      <c r="N21" s="28"/>
      <c r="O21" s="609"/>
    </row>
    <row r="22" spans="1:15" ht="16" customHeight="1">
      <c r="A22" s="2" t="s">
        <v>619</v>
      </c>
      <c r="B22" s="2"/>
      <c r="C22" s="77"/>
      <c r="D22" s="609"/>
      <c r="G22" s="609"/>
      <c r="J22" s="609"/>
      <c r="L22" s="28"/>
      <c r="M22" s="609"/>
      <c r="N22" s="28"/>
      <c r="O22" s="609"/>
    </row>
    <row r="23" spans="1:15" ht="16" customHeight="1">
      <c r="A23" s="614" t="s">
        <v>620</v>
      </c>
      <c r="B23" s="2"/>
      <c r="C23" s="77">
        <v>2333809208.4899998</v>
      </c>
      <c r="D23" s="609">
        <f t="shared" si="0"/>
        <v>0.90005652629090038</v>
      </c>
      <c r="F23" s="28">
        <v>2236611668.5700002</v>
      </c>
      <c r="G23" s="609">
        <f t="shared" si="1"/>
        <v>0.78193581292927017</v>
      </c>
      <c r="I23" s="28">
        <v>2233616509.5100002</v>
      </c>
      <c r="J23" s="609">
        <f t="shared" si="2"/>
        <v>0.68649979791700266</v>
      </c>
      <c r="L23" s="77">
        <v>2401677094.3800001</v>
      </c>
      <c r="M23" s="609">
        <f t="shared" si="3"/>
        <v>0.74804972363492617</v>
      </c>
      <c r="N23" s="77">
        <v>1800036322.1199999</v>
      </c>
      <c r="O23" s="609">
        <f t="shared" si="4"/>
        <v>0.60319452148196318</v>
      </c>
    </row>
    <row r="24" spans="1:15" ht="16" customHeight="1">
      <c r="A24" s="2"/>
      <c r="B24" s="2"/>
      <c r="C24" s="77"/>
      <c r="D24" s="609"/>
      <c r="G24" s="609"/>
      <c r="J24" s="609"/>
      <c r="L24" s="28"/>
      <c r="M24" s="609"/>
      <c r="N24" s="28"/>
      <c r="O24" s="609"/>
    </row>
    <row r="25" spans="1:15" ht="16" customHeight="1">
      <c r="A25" s="614" t="s">
        <v>616</v>
      </c>
      <c r="B25" s="2"/>
      <c r="C25" s="77">
        <v>971722662.4000001</v>
      </c>
      <c r="D25" s="609">
        <f t="shared" si="0"/>
        <v>0.37475442330770842</v>
      </c>
      <c r="F25" s="28">
        <v>1429602831.3800001</v>
      </c>
      <c r="G25" s="609">
        <f t="shared" si="1"/>
        <v>0.49979961556572761</v>
      </c>
      <c r="I25" s="28">
        <v>1988656395.5900002</v>
      </c>
      <c r="J25" s="609">
        <f t="shared" si="2"/>
        <v>0.61121155215600709</v>
      </c>
      <c r="L25" s="77">
        <v>2246480806.8200002</v>
      </c>
      <c r="M25" s="609">
        <f t="shared" si="3"/>
        <v>0.69971077736688314</v>
      </c>
      <c r="N25" s="77">
        <v>2548296236.9900002</v>
      </c>
      <c r="O25" s="609">
        <f t="shared" si="4"/>
        <v>0.85393739580494876</v>
      </c>
    </row>
    <row r="26" spans="1:15" ht="16" customHeight="1">
      <c r="A26" s="2"/>
      <c r="B26" s="2"/>
      <c r="C26" s="77"/>
      <c r="D26" s="609"/>
      <c r="G26" s="609"/>
      <c r="I26" s="28"/>
      <c r="J26" s="609"/>
      <c r="L26" s="28"/>
      <c r="M26" s="609"/>
      <c r="N26" s="28"/>
      <c r="O26" s="609"/>
    </row>
    <row r="27" spans="1:15" ht="16" customHeight="1">
      <c r="A27" s="2" t="s">
        <v>621</v>
      </c>
      <c r="B27" s="2"/>
      <c r="C27" s="77"/>
      <c r="D27" s="609"/>
      <c r="G27" s="609"/>
      <c r="J27" s="609"/>
      <c r="L27" s="28"/>
      <c r="M27" s="609"/>
      <c r="N27" s="28"/>
      <c r="O27" s="609"/>
    </row>
    <row r="28" spans="1:15" ht="16" customHeight="1">
      <c r="A28" s="614" t="s">
        <v>622</v>
      </c>
      <c r="B28" s="2"/>
      <c r="C28" s="77">
        <v>3426981738.7600002</v>
      </c>
      <c r="D28" s="609">
        <f t="shared" si="0"/>
        <v>1.3216492883093758</v>
      </c>
      <c r="F28" s="28">
        <v>3120028412.0499997</v>
      </c>
      <c r="G28" s="609">
        <f t="shared" si="1"/>
        <v>1.0907847736923229</v>
      </c>
      <c r="I28" s="28">
        <v>9957071691.6899986</v>
      </c>
      <c r="J28" s="609">
        <f t="shared" si="2"/>
        <v>3.0602960154918608</v>
      </c>
      <c r="L28" s="77">
        <v>4536197434.7799997</v>
      </c>
      <c r="M28" s="609">
        <f t="shared" si="3"/>
        <v>1.4128882044056095</v>
      </c>
      <c r="N28" s="77">
        <v>3563875198.48</v>
      </c>
      <c r="O28" s="609">
        <f t="shared" si="4"/>
        <v>1.1942592316341432</v>
      </c>
    </row>
    <row r="29" spans="1:15" ht="16" customHeight="1">
      <c r="A29" s="614"/>
      <c r="B29" s="2"/>
      <c r="C29" s="77"/>
      <c r="D29" s="609"/>
      <c r="G29" s="609"/>
      <c r="I29" s="28"/>
      <c r="J29" s="609"/>
      <c r="L29" s="28"/>
      <c r="M29" s="609"/>
      <c r="N29" s="28"/>
      <c r="O29" s="609"/>
    </row>
    <row r="30" spans="1:15" ht="16" customHeight="1">
      <c r="A30" s="614" t="s">
        <v>623</v>
      </c>
      <c r="B30" s="2"/>
      <c r="C30" s="77"/>
      <c r="D30" s="609"/>
      <c r="G30" s="609"/>
      <c r="J30" s="609"/>
      <c r="M30" s="609"/>
      <c r="O30" s="609"/>
    </row>
    <row r="31" spans="1:15" ht="16" customHeight="1">
      <c r="A31" s="614" t="s">
        <v>624</v>
      </c>
      <c r="B31" s="2"/>
      <c r="C31" s="77">
        <v>2642933593.9000001</v>
      </c>
      <c r="D31" s="609">
        <f t="shared" si="0"/>
        <v>1.0192733926533188</v>
      </c>
      <c r="F31" s="28">
        <v>7310728414.0599995</v>
      </c>
      <c r="G31" s="609">
        <f t="shared" si="1"/>
        <v>2.555884173316521</v>
      </c>
      <c r="I31" s="28">
        <v>10509494051.35</v>
      </c>
      <c r="J31" s="609">
        <f t="shared" si="2"/>
        <v>3.2300824746520416</v>
      </c>
      <c r="L31" s="28"/>
      <c r="M31" s="609">
        <f t="shared" si="3"/>
        <v>0</v>
      </c>
      <c r="N31" s="77">
        <v>845785310.67999995</v>
      </c>
      <c r="O31" s="609">
        <f t="shared" si="4"/>
        <v>0.28342376177789447</v>
      </c>
    </row>
    <row r="32" spans="1:15" ht="16" customHeight="1" thickBot="1">
      <c r="C32" s="603"/>
      <c r="D32" s="603"/>
      <c r="E32" s="603"/>
      <c r="F32" s="603"/>
      <c r="G32" s="603"/>
      <c r="H32" s="603"/>
      <c r="I32" s="603"/>
      <c r="J32" s="603"/>
      <c r="K32" s="603"/>
      <c r="L32" s="603"/>
      <c r="M32" s="603"/>
      <c r="N32" s="603"/>
      <c r="O32" s="603"/>
    </row>
    <row r="33" spans="1:16" ht="13.15" customHeight="1">
      <c r="A33" s="15"/>
      <c r="B33" s="15"/>
      <c r="C33" s="615"/>
      <c r="D33" s="615"/>
      <c r="E33" s="615"/>
      <c r="F33" s="615"/>
      <c r="G33" s="615"/>
      <c r="H33" s="615"/>
      <c r="I33" s="615"/>
      <c r="J33" s="615"/>
      <c r="K33" s="615"/>
      <c r="L33" s="615"/>
      <c r="M33" s="615"/>
      <c r="N33" s="615"/>
      <c r="O33" s="615"/>
    </row>
    <row r="34" spans="1:16">
      <c r="A34" s="14" t="s">
        <v>1572</v>
      </c>
      <c r="B34" s="12"/>
    </row>
    <row r="35" spans="1:16">
      <c r="A35" t="s">
        <v>437</v>
      </c>
      <c r="L35" s="77"/>
      <c r="M35" s="77"/>
      <c r="N35" s="77"/>
      <c r="O35" s="77"/>
      <c r="P35" s="77"/>
    </row>
    <row r="37" spans="1:16">
      <c r="N37" s="77"/>
    </row>
  </sheetData>
  <mergeCells count="5">
    <mergeCell ref="C8:D8"/>
    <mergeCell ref="F8:G8"/>
    <mergeCell ref="I8:J8"/>
    <mergeCell ref="L8:M8"/>
    <mergeCell ref="N8:O8"/>
  </mergeCells>
  <pageMargins left="0.70866141732283472" right="0.70866141732283472" top="0.74803149606299213" bottom="0.74803149606299213" header="0.31496062992125984" footer="0.31496062992125984"/>
  <pageSetup scale="7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39997558519241921"/>
  </sheetPr>
  <dimension ref="A1:B28"/>
  <sheetViews>
    <sheetView workbookViewId="0">
      <selection activeCell="A5" sqref="A5"/>
    </sheetView>
  </sheetViews>
  <sheetFormatPr baseColWidth="10" defaultRowHeight="14.5"/>
  <cols>
    <col min="1" max="1" width="13.7265625" customWidth="1"/>
    <col min="2" max="2" width="109.453125" customWidth="1"/>
  </cols>
  <sheetData>
    <row r="1" spans="1:2" ht="15.5">
      <c r="A1" s="5" t="s">
        <v>126</v>
      </c>
    </row>
    <row r="2" spans="1:2" ht="15.5">
      <c r="A2" s="7" t="s">
        <v>625</v>
      </c>
    </row>
    <row r="3" spans="1:2">
      <c r="A3" s="8"/>
    </row>
    <row r="4" spans="1:2" ht="15.5">
      <c r="A4" s="7" t="s">
        <v>626</v>
      </c>
    </row>
    <row r="5" spans="1:2" ht="15.5">
      <c r="A5" s="9" t="s">
        <v>627</v>
      </c>
      <c r="B5" s="10" t="s">
        <v>1573</v>
      </c>
    </row>
    <row r="6" spans="1:2">
      <c r="A6" s="8"/>
    </row>
    <row r="7" spans="1:2" ht="15.5">
      <c r="A7" s="7" t="s">
        <v>628</v>
      </c>
    </row>
    <row r="8" spans="1:2" ht="15.5">
      <c r="A8" s="9" t="s">
        <v>629</v>
      </c>
      <c r="B8" s="10" t="s">
        <v>1574</v>
      </c>
    </row>
    <row r="9" spans="1:2" ht="15.5">
      <c r="A9" s="9" t="s">
        <v>630</v>
      </c>
      <c r="B9" s="10" t="s">
        <v>1575</v>
      </c>
    </row>
    <row r="10" spans="1:2" ht="15.5">
      <c r="A10" s="9" t="s">
        <v>631</v>
      </c>
      <c r="B10" s="10" t="s">
        <v>1576</v>
      </c>
    </row>
    <row r="11" spans="1:2" ht="15.5">
      <c r="A11" s="9" t="s">
        <v>632</v>
      </c>
      <c r="B11" s="10" t="s">
        <v>1577</v>
      </c>
    </row>
    <row r="12" spans="1:2" ht="15.5">
      <c r="A12" s="9" t="s">
        <v>633</v>
      </c>
      <c r="B12" s="10" t="s">
        <v>1578</v>
      </c>
    </row>
    <row r="13" spans="1:2" ht="15.5">
      <c r="A13" s="9" t="s">
        <v>634</v>
      </c>
      <c r="B13" s="10" t="s">
        <v>1579</v>
      </c>
    </row>
    <row r="14" spans="1:2" ht="15.5">
      <c r="A14" s="9" t="s">
        <v>635</v>
      </c>
      <c r="B14" s="10" t="s">
        <v>1580</v>
      </c>
    </row>
    <row r="15" spans="1:2" ht="15.5">
      <c r="A15" s="9" t="s">
        <v>636</v>
      </c>
      <c r="B15" s="10" t="s">
        <v>1581</v>
      </c>
    </row>
    <row r="16" spans="1:2" ht="15.5">
      <c r="A16" s="9" t="s">
        <v>637</v>
      </c>
      <c r="B16" s="10" t="s">
        <v>1582</v>
      </c>
    </row>
    <row r="17" spans="1:2" ht="15.5">
      <c r="A17" s="9" t="s">
        <v>638</v>
      </c>
      <c r="B17" s="10" t="s">
        <v>1583</v>
      </c>
    </row>
    <row r="18" spans="1:2" ht="15.5">
      <c r="A18" s="9" t="s">
        <v>639</v>
      </c>
      <c r="B18" s="10" t="s">
        <v>1584</v>
      </c>
    </row>
    <row r="19" spans="1:2" ht="15.5">
      <c r="A19" s="9" t="s">
        <v>640</v>
      </c>
      <c r="B19" s="10" t="s">
        <v>1585</v>
      </c>
    </row>
    <row r="20" spans="1:2" ht="15.5">
      <c r="A20" s="9" t="s">
        <v>641</v>
      </c>
      <c r="B20" s="10" t="s">
        <v>1586</v>
      </c>
    </row>
    <row r="21" spans="1:2" ht="15.5">
      <c r="A21" s="9" t="s">
        <v>642</v>
      </c>
      <c r="B21" s="10" t="s">
        <v>1587</v>
      </c>
    </row>
    <row r="22" spans="1:2">
      <c r="A22" s="8"/>
    </row>
    <row r="23" spans="1:2" ht="15.5">
      <c r="A23" s="7" t="s">
        <v>643</v>
      </c>
    </row>
    <row r="24" spans="1:2" ht="15.5">
      <c r="A24" s="9" t="s">
        <v>644</v>
      </c>
      <c r="B24" s="10" t="s">
        <v>1588</v>
      </c>
    </row>
    <row r="25" spans="1:2" ht="15.5">
      <c r="A25" s="9" t="s">
        <v>645</v>
      </c>
      <c r="B25" s="10" t="s">
        <v>1589</v>
      </c>
    </row>
    <row r="26" spans="1:2" ht="15.5">
      <c r="A26" s="9" t="s">
        <v>646</v>
      </c>
      <c r="B26" s="10" t="s">
        <v>1590</v>
      </c>
    </row>
    <row r="27" spans="1:2" ht="15.5">
      <c r="A27" s="9" t="s">
        <v>647</v>
      </c>
      <c r="B27" s="11" t="s">
        <v>1591</v>
      </c>
    </row>
    <row r="28" spans="1:2">
      <c r="A28" s="8"/>
    </row>
  </sheetData>
  <pageMargins left="0.70866141732283472" right="0.70866141732283472" top="0.74803149606299213" bottom="0.74803149606299213" header="0.31496062992125984" footer="0.31496062992125984"/>
  <pageSetup scale="9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tint="-0.249977111117893"/>
  </sheetPr>
  <dimension ref="A1:P120"/>
  <sheetViews>
    <sheetView topLeftCell="A25" workbookViewId="0">
      <selection activeCell="A66" sqref="A66"/>
    </sheetView>
  </sheetViews>
  <sheetFormatPr baseColWidth="10" defaultColWidth="8.81640625" defaultRowHeight="10.5" customHeight="1"/>
  <cols>
    <col min="1" max="1" width="30.81640625" style="90" customWidth="1"/>
    <col min="2" max="2" width="2.453125" style="81" customWidth="1"/>
    <col min="3" max="3" width="9.54296875" style="91" customWidth="1"/>
    <col min="4" max="4" width="8.54296875" style="90" customWidth="1"/>
    <col min="5" max="5" width="2.54296875" style="90" customWidth="1"/>
    <col min="6" max="6" width="9.54296875" style="91" customWidth="1"/>
    <col min="7" max="7" width="8.54296875" style="91" customWidth="1"/>
    <col min="8" max="8" width="2.54296875" style="91" customWidth="1"/>
    <col min="9" max="9" width="9.54296875" style="91" customWidth="1"/>
    <col min="10" max="10" width="8.54296875" style="91" customWidth="1"/>
    <col min="11" max="11" width="2.81640625" style="91" customWidth="1"/>
    <col min="12" max="12" width="9.453125" style="91" customWidth="1"/>
    <col min="13" max="13" width="9.54296875" style="91" customWidth="1"/>
    <col min="14" max="14" width="3.54296875" style="100" customWidth="1"/>
    <col min="15" max="256" width="8.81640625" style="81"/>
    <col min="257" max="257" width="30.81640625" style="81" customWidth="1"/>
    <col min="258" max="258" width="2.453125" style="81" customWidth="1"/>
    <col min="259" max="259" width="9.54296875" style="81" customWidth="1"/>
    <col min="260" max="260" width="8.54296875" style="81" customWidth="1"/>
    <col min="261" max="261" width="2.54296875" style="81" customWidth="1"/>
    <col min="262" max="262" width="9.54296875" style="81" customWidth="1"/>
    <col min="263" max="263" width="8.54296875" style="81" customWidth="1"/>
    <col min="264" max="264" width="2.54296875" style="81" customWidth="1"/>
    <col min="265" max="265" width="9.54296875" style="81" customWidth="1"/>
    <col min="266" max="266" width="8.54296875" style="81" customWidth="1"/>
    <col min="267" max="267" width="2.81640625" style="81" customWidth="1"/>
    <col min="268" max="268" width="9.453125" style="81" customWidth="1"/>
    <col min="269" max="269" width="9.54296875" style="81" customWidth="1"/>
    <col min="270" max="270" width="3.54296875" style="81" customWidth="1"/>
    <col min="271" max="512" width="8.81640625" style="81"/>
    <col min="513" max="513" width="30.81640625" style="81" customWidth="1"/>
    <col min="514" max="514" width="2.453125" style="81" customWidth="1"/>
    <col min="515" max="515" width="9.54296875" style="81" customWidth="1"/>
    <col min="516" max="516" width="8.54296875" style="81" customWidth="1"/>
    <col min="517" max="517" width="2.54296875" style="81" customWidth="1"/>
    <col min="518" max="518" width="9.54296875" style="81" customWidth="1"/>
    <col min="519" max="519" width="8.54296875" style="81" customWidth="1"/>
    <col min="520" max="520" width="2.54296875" style="81" customWidth="1"/>
    <col min="521" max="521" width="9.54296875" style="81" customWidth="1"/>
    <col min="522" max="522" width="8.54296875" style="81" customWidth="1"/>
    <col min="523" max="523" width="2.81640625" style="81" customWidth="1"/>
    <col min="524" max="524" width="9.453125" style="81" customWidth="1"/>
    <col min="525" max="525" width="9.54296875" style="81" customWidth="1"/>
    <col min="526" max="526" width="3.54296875" style="81" customWidth="1"/>
    <col min="527" max="768" width="8.81640625" style="81"/>
    <col min="769" max="769" width="30.81640625" style="81" customWidth="1"/>
    <col min="770" max="770" width="2.453125" style="81" customWidth="1"/>
    <col min="771" max="771" width="9.54296875" style="81" customWidth="1"/>
    <col min="772" max="772" width="8.54296875" style="81" customWidth="1"/>
    <col min="773" max="773" width="2.54296875" style="81" customWidth="1"/>
    <col min="774" max="774" width="9.54296875" style="81" customWidth="1"/>
    <col min="775" max="775" width="8.54296875" style="81" customWidth="1"/>
    <col min="776" max="776" width="2.54296875" style="81" customWidth="1"/>
    <col min="777" max="777" width="9.54296875" style="81" customWidth="1"/>
    <col min="778" max="778" width="8.54296875" style="81" customWidth="1"/>
    <col min="779" max="779" width="2.81640625" style="81" customWidth="1"/>
    <col min="780" max="780" width="9.453125" style="81" customWidth="1"/>
    <col min="781" max="781" width="9.54296875" style="81" customWidth="1"/>
    <col min="782" max="782" width="3.54296875" style="81" customWidth="1"/>
    <col min="783" max="1024" width="8.81640625" style="81"/>
    <col min="1025" max="1025" width="30.81640625" style="81" customWidth="1"/>
    <col min="1026" max="1026" width="2.453125" style="81" customWidth="1"/>
    <col min="1027" max="1027" width="9.54296875" style="81" customWidth="1"/>
    <col min="1028" max="1028" width="8.54296875" style="81" customWidth="1"/>
    <col min="1029" max="1029" width="2.54296875" style="81" customWidth="1"/>
    <col min="1030" max="1030" width="9.54296875" style="81" customWidth="1"/>
    <col min="1031" max="1031" width="8.54296875" style="81" customWidth="1"/>
    <col min="1032" max="1032" width="2.54296875" style="81" customWidth="1"/>
    <col min="1033" max="1033" width="9.54296875" style="81" customWidth="1"/>
    <col min="1034" max="1034" width="8.54296875" style="81" customWidth="1"/>
    <col min="1035" max="1035" width="2.81640625" style="81" customWidth="1"/>
    <col min="1036" max="1036" width="9.453125" style="81" customWidth="1"/>
    <col min="1037" max="1037" width="9.54296875" style="81" customWidth="1"/>
    <col min="1038" max="1038" width="3.54296875" style="81" customWidth="1"/>
    <col min="1039" max="1280" width="8.81640625" style="81"/>
    <col min="1281" max="1281" width="30.81640625" style="81" customWidth="1"/>
    <col min="1282" max="1282" width="2.453125" style="81" customWidth="1"/>
    <col min="1283" max="1283" width="9.54296875" style="81" customWidth="1"/>
    <col min="1284" max="1284" width="8.54296875" style="81" customWidth="1"/>
    <col min="1285" max="1285" width="2.54296875" style="81" customWidth="1"/>
    <col min="1286" max="1286" width="9.54296875" style="81" customWidth="1"/>
    <col min="1287" max="1287" width="8.54296875" style="81" customWidth="1"/>
    <col min="1288" max="1288" width="2.54296875" style="81" customWidth="1"/>
    <col min="1289" max="1289" width="9.54296875" style="81" customWidth="1"/>
    <col min="1290" max="1290" width="8.54296875" style="81" customWidth="1"/>
    <col min="1291" max="1291" width="2.81640625" style="81" customWidth="1"/>
    <col min="1292" max="1292" width="9.453125" style="81" customWidth="1"/>
    <col min="1293" max="1293" width="9.54296875" style="81" customWidth="1"/>
    <col min="1294" max="1294" width="3.54296875" style="81" customWidth="1"/>
    <col min="1295" max="1536" width="8.81640625" style="81"/>
    <col min="1537" max="1537" width="30.81640625" style="81" customWidth="1"/>
    <col min="1538" max="1538" width="2.453125" style="81" customWidth="1"/>
    <col min="1539" max="1539" width="9.54296875" style="81" customWidth="1"/>
    <col min="1540" max="1540" width="8.54296875" style="81" customWidth="1"/>
    <col min="1541" max="1541" width="2.54296875" style="81" customWidth="1"/>
    <col min="1542" max="1542" width="9.54296875" style="81" customWidth="1"/>
    <col min="1543" max="1543" width="8.54296875" style="81" customWidth="1"/>
    <col min="1544" max="1544" width="2.54296875" style="81" customWidth="1"/>
    <col min="1545" max="1545" width="9.54296875" style="81" customWidth="1"/>
    <col min="1546" max="1546" width="8.54296875" style="81" customWidth="1"/>
    <col min="1547" max="1547" width="2.81640625" style="81" customWidth="1"/>
    <col min="1548" max="1548" width="9.453125" style="81" customWidth="1"/>
    <col min="1549" max="1549" width="9.54296875" style="81" customWidth="1"/>
    <col min="1550" max="1550" width="3.54296875" style="81" customWidth="1"/>
    <col min="1551" max="1792" width="8.81640625" style="81"/>
    <col min="1793" max="1793" width="30.81640625" style="81" customWidth="1"/>
    <col min="1794" max="1794" width="2.453125" style="81" customWidth="1"/>
    <col min="1795" max="1795" width="9.54296875" style="81" customWidth="1"/>
    <col min="1796" max="1796" width="8.54296875" style="81" customWidth="1"/>
    <col min="1797" max="1797" width="2.54296875" style="81" customWidth="1"/>
    <col min="1798" max="1798" width="9.54296875" style="81" customWidth="1"/>
    <col min="1799" max="1799" width="8.54296875" style="81" customWidth="1"/>
    <col min="1800" max="1800" width="2.54296875" style="81" customWidth="1"/>
    <col min="1801" max="1801" width="9.54296875" style="81" customWidth="1"/>
    <col min="1802" max="1802" width="8.54296875" style="81" customWidth="1"/>
    <col min="1803" max="1803" width="2.81640625" style="81" customWidth="1"/>
    <col min="1804" max="1804" width="9.453125" style="81" customWidth="1"/>
    <col min="1805" max="1805" width="9.54296875" style="81" customWidth="1"/>
    <col min="1806" max="1806" width="3.54296875" style="81" customWidth="1"/>
    <col min="1807" max="2048" width="8.81640625" style="81"/>
    <col min="2049" max="2049" width="30.81640625" style="81" customWidth="1"/>
    <col min="2050" max="2050" width="2.453125" style="81" customWidth="1"/>
    <col min="2051" max="2051" width="9.54296875" style="81" customWidth="1"/>
    <col min="2052" max="2052" width="8.54296875" style="81" customWidth="1"/>
    <col min="2053" max="2053" width="2.54296875" style="81" customWidth="1"/>
    <col min="2054" max="2054" width="9.54296875" style="81" customWidth="1"/>
    <col min="2055" max="2055" width="8.54296875" style="81" customWidth="1"/>
    <col min="2056" max="2056" width="2.54296875" style="81" customWidth="1"/>
    <col min="2057" max="2057" width="9.54296875" style="81" customWidth="1"/>
    <col min="2058" max="2058" width="8.54296875" style="81" customWidth="1"/>
    <col min="2059" max="2059" width="2.81640625" style="81" customWidth="1"/>
    <col min="2060" max="2060" width="9.453125" style="81" customWidth="1"/>
    <col min="2061" max="2061" width="9.54296875" style="81" customWidth="1"/>
    <col min="2062" max="2062" width="3.54296875" style="81" customWidth="1"/>
    <col min="2063" max="2304" width="8.81640625" style="81"/>
    <col min="2305" max="2305" width="30.81640625" style="81" customWidth="1"/>
    <col min="2306" max="2306" width="2.453125" style="81" customWidth="1"/>
    <col min="2307" max="2307" width="9.54296875" style="81" customWidth="1"/>
    <col min="2308" max="2308" width="8.54296875" style="81" customWidth="1"/>
    <col min="2309" max="2309" width="2.54296875" style="81" customWidth="1"/>
    <col min="2310" max="2310" width="9.54296875" style="81" customWidth="1"/>
    <col min="2311" max="2311" width="8.54296875" style="81" customWidth="1"/>
    <col min="2312" max="2312" width="2.54296875" style="81" customWidth="1"/>
    <col min="2313" max="2313" width="9.54296875" style="81" customWidth="1"/>
    <col min="2314" max="2314" width="8.54296875" style="81" customWidth="1"/>
    <col min="2315" max="2315" width="2.81640625" style="81" customWidth="1"/>
    <col min="2316" max="2316" width="9.453125" style="81" customWidth="1"/>
    <col min="2317" max="2317" width="9.54296875" style="81" customWidth="1"/>
    <col min="2318" max="2318" width="3.54296875" style="81" customWidth="1"/>
    <col min="2319" max="2560" width="8.81640625" style="81"/>
    <col min="2561" max="2561" width="30.81640625" style="81" customWidth="1"/>
    <col min="2562" max="2562" width="2.453125" style="81" customWidth="1"/>
    <col min="2563" max="2563" width="9.54296875" style="81" customWidth="1"/>
    <col min="2564" max="2564" width="8.54296875" style="81" customWidth="1"/>
    <col min="2565" max="2565" width="2.54296875" style="81" customWidth="1"/>
    <col min="2566" max="2566" width="9.54296875" style="81" customWidth="1"/>
    <col min="2567" max="2567" width="8.54296875" style="81" customWidth="1"/>
    <col min="2568" max="2568" width="2.54296875" style="81" customWidth="1"/>
    <col min="2569" max="2569" width="9.54296875" style="81" customWidth="1"/>
    <col min="2570" max="2570" width="8.54296875" style="81" customWidth="1"/>
    <col min="2571" max="2571" width="2.81640625" style="81" customWidth="1"/>
    <col min="2572" max="2572" width="9.453125" style="81" customWidth="1"/>
    <col min="2573" max="2573" width="9.54296875" style="81" customWidth="1"/>
    <col min="2574" max="2574" width="3.54296875" style="81" customWidth="1"/>
    <col min="2575" max="2816" width="8.81640625" style="81"/>
    <col min="2817" max="2817" width="30.81640625" style="81" customWidth="1"/>
    <col min="2818" max="2818" width="2.453125" style="81" customWidth="1"/>
    <col min="2819" max="2819" width="9.54296875" style="81" customWidth="1"/>
    <col min="2820" max="2820" width="8.54296875" style="81" customWidth="1"/>
    <col min="2821" max="2821" width="2.54296875" style="81" customWidth="1"/>
    <col min="2822" max="2822" width="9.54296875" style="81" customWidth="1"/>
    <col min="2823" max="2823" width="8.54296875" style="81" customWidth="1"/>
    <col min="2824" max="2824" width="2.54296875" style="81" customWidth="1"/>
    <col min="2825" max="2825" width="9.54296875" style="81" customWidth="1"/>
    <col min="2826" max="2826" width="8.54296875" style="81" customWidth="1"/>
    <col min="2827" max="2827" width="2.81640625" style="81" customWidth="1"/>
    <col min="2828" max="2828" width="9.453125" style="81" customWidth="1"/>
    <col min="2829" max="2829" width="9.54296875" style="81" customWidth="1"/>
    <col min="2830" max="2830" width="3.54296875" style="81" customWidth="1"/>
    <col min="2831" max="3072" width="8.81640625" style="81"/>
    <col min="3073" max="3073" width="30.81640625" style="81" customWidth="1"/>
    <col min="3074" max="3074" width="2.453125" style="81" customWidth="1"/>
    <col min="3075" max="3075" width="9.54296875" style="81" customWidth="1"/>
    <col min="3076" max="3076" width="8.54296875" style="81" customWidth="1"/>
    <col min="3077" max="3077" width="2.54296875" style="81" customWidth="1"/>
    <col min="3078" max="3078" width="9.54296875" style="81" customWidth="1"/>
    <col min="3079" max="3079" width="8.54296875" style="81" customWidth="1"/>
    <col min="3080" max="3080" width="2.54296875" style="81" customWidth="1"/>
    <col min="3081" max="3081" width="9.54296875" style="81" customWidth="1"/>
    <col min="3082" max="3082" width="8.54296875" style="81" customWidth="1"/>
    <col min="3083" max="3083" width="2.81640625" style="81" customWidth="1"/>
    <col min="3084" max="3084" width="9.453125" style="81" customWidth="1"/>
    <col min="3085" max="3085" width="9.54296875" style="81" customWidth="1"/>
    <col min="3086" max="3086" width="3.54296875" style="81" customWidth="1"/>
    <col min="3087" max="3328" width="8.81640625" style="81"/>
    <col min="3329" max="3329" width="30.81640625" style="81" customWidth="1"/>
    <col min="3330" max="3330" width="2.453125" style="81" customWidth="1"/>
    <col min="3331" max="3331" width="9.54296875" style="81" customWidth="1"/>
    <col min="3332" max="3332" width="8.54296875" style="81" customWidth="1"/>
    <col min="3333" max="3333" width="2.54296875" style="81" customWidth="1"/>
    <col min="3334" max="3334" width="9.54296875" style="81" customWidth="1"/>
    <col min="3335" max="3335" width="8.54296875" style="81" customWidth="1"/>
    <col min="3336" max="3336" width="2.54296875" style="81" customWidth="1"/>
    <col min="3337" max="3337" width="9.54296875" style="81" customWidth="1"/>
    <col min="3338" max="3338" width="8.54296875" style="81" customWidth="1"/>
    <col min="3339" max="3339" width="2.81640625" style="81" customWidth="1"/>
    <col min="3340" max="3340" width="9.453125" style="81" customWidth="1"/>
    <col min="3341" max="3341" width="9.54296875" style="81" customWidth="1"/>
    <col min="3342" max="3342" width="3.54296875" style="81" customWidth="1"/>
    <col min="3343" max="3584" width="8.81640625" style="81"/>
    <col min="3585" max="3585" width="30.81640625" style="81" customWidth="1"/>
    <col min="3586" max="3586" width="2.453125" style="81" customWidth="1"/>
    <col min="3587" max="3587" width="9.54296875" style="81" customWidth="1"/>
    <col min="3588" max="3588" width="8.54296875" style="81" customWidth="1"/>
    <col min="3589" max="3589" width="2.54296875" style="81" customWidth="1"/>
    <col min="3590" max="3590" width="9.54296875" style="81" customWidth="1"/>
    <col min="3591" max="3591" width="8.54296875" style="81" customWidth="1"/>
    <col min="3592" max="3592" width="2.54296875" style="81" customWidth="1"/>
    <col min="3593" max="3593" width="9.54296875" style="81" customWidth="1"/>
    <col min="3594" max="3594" width="8.54296875" style="81" customWidth="1"/>
    <col min="3595" max="3595" width="2.81640625" style="81" customWidth="1"/>
    <col min="3596" max="3596" width="9.453125" style="81" customWidth="1"/>
    <col min="3597" max="3597" width="9.54296875" style="81" customWidth="1"/>
    <col min="3598" max="3598" width="3.54296875" style="81" customWidth="1"/>
    <col min="3599" max="3840" width="8.81640625" style="81"/>
    <col min="3841" max="3841" width="30.81640625" style="81" customWidth="1"/>
    <col min="3842" max="3842" width="2.453125" style="81" customWidth="1"/>
    <col min="3843" max="3843" width="9.54296875" style="81" customWidth="1"/>
    <col min="3844" max="3844" width="8.54296875" style="81" customWidth="1"/>
    <col min="3845" max="3845" width="2.54296875" style="81" customWidth="1"/>
    <col min="3846" max="3846" width="9.54296875" style="81" customWidth="1"/>
    <col min="3847" max="3847" width="8.54296875" style="81" customWidth="1"/>
    <col min="3848" max="3848" width="2.54296875" style="81" customWidth="1"/>
    <col min="3849" max="3849" width="9.54296875" style="81" customWidth="1"/>
    <col min="3850" max="3850" width="8.54296875" style="81" customWidth="1"/>
    <col min="3851" max="3851" width="2.81640625" style="81" customWidth="1"/>
    <col min="3852" max="3852" width="9.453125" style="81" customWidth="1"/>
    <col min="3853" max="3853" width="9.54296875" style="81" customWidth="1"/>
    <col min="3854" max="3854" width="3.54296875" style="81" customWidth="1"/>
    <col min="3855" max="4096" width="8.81640625" style="81"/>
    <col min="4097" max="4097" width="30.81640625" style="81" customWidth="1"/>
    <col min="4098" max="4098" width="2.453125" style="81" customWidth="1"/>
    <col min="4099" max="4099" width="9.54296875" style="81" customWidth="1"/>
    <col min="4100" max="4100" width="8.54296875" style="81" customWidth="1"/>
    <col min="4101" max="4101" width="2.54296875" style="81" customWidth="1"/>
    <col min="4102" max="4102" width="9.54296875" style="81" customWidth="1"/>
    <col min="4103" max="4103" width="8.54296875" style="81" customWidth="1"/>
    <col min="4104" max="4104" width="2.54296875" style="81" customWidth="1"/>
    <col min="4105" max="4105" width="9.54296875" style="81" customWidth="1"/>
    <col min="4106" max="4106" width="8.54296875" style="81" customWidth="1"/>
    <col min="4107" max="4107" width="2.81640625" style="81" customWidth="1"/>
    <col min="4108" max="4108" width="9.453125" style="81" customWidth="1"/>
    <col min="4109" max="4109" width="9.54296875" style="81" customWidth="1"/>
    <col min="4110" max="4110" width="3.54296875" style="81" customWidth="1"/>
    <col min="4111" max="4352" width="8.81640625" style="81"/>
    <col min="4353" max="4353" width="30.81640625" style="81" customWidth="1"/>
    <col min="4354" max="4354" width="2.453125" style="81" customWidth="1"/>
    <col min="4355" max="4355" width="9.54296875" style="81" customWidth="1"/>
    <col min="4356" max="4356" width="8.54296875" style="81" customWidth="1"/>
    <col min="4357" max="4357" width="2.54296875" style="81" customWidth="1"/>
    <col min="4358" max="4358" width="9.54296875" style="81" customWidth="1"/>
    <col min="4359" max="4359" width="8.54296875" style="81" customWidth="1"/>
    <col min="4360" max="4360" width="2.54296875" style="81" customWidth="1"/>
    <col min="4361" max="4361" width="9.54296875" style="81" customWidth="1"/>
    <col min="4362" max="4362" width="8.54296875" style="81" customWidth="1"/>
    <col min="4363" max="4363" width="2.81640625" style="81" customWidth="1"/>
    <col min="4364" max="4364" width="9.453125" style="81" customWidth="1"/>
    <col min="4365" max="4365" width="9.54296875" style="81" customWidth="1"/>
    <col min="4366" max="4366" width="3.54296875" style="81" customWidth="1"/>
    <col min="4367" max="4608" width="8.81640625" style="81"/>
    <col min="4609" max="4609" width="30.81640625" style="81" customWidth="1"/>
    <col min="4610" max="4610" width="2.453125" style="81" customWidth="1"/>
    <col min="4611" max="4611" width="9.54296875" style="81" customWidth="1"/>
    <col min="4612" max="4612" width="8.54296875" style="81" customWidth="1"/>
    <col min="4613" max="4613" width="2.54296875" style="81" customWidth="1"/>
    <col min="4614" max="4614" width="9.54296875" style="81" customWidth="1"/>
    <col min="4615" max="4615" width="8.54296875" style="81" customWidth="1"/>
    <col min="4616" max="4616" width="2.54296875" style="81" customWidth="1"/>
    <col min="4617" max="4617" width="9.54296875" style="81" customWidth="1"/>
    <col min="4618" max="4618" width="8.54296875" style="81" customWidth="1"/>
    <col min="4619" max="4619" width="2.81640625" style="81" customWidth="1"/>
    <col min="4620" max="4620" width="9.453125" style="81" customWidth="1"/>
    <col min="4621" max="4621" width="9.54296875" style="81" customWidth="1"/>
    <col min="4622" max="4622" width="3.54296875" style="81" customWidth="1"/>
    <col min="4623" max="4864" width="8.81640625" style="81"/>
    <col min="4865" max="4865" width="30.81640625" style="81" customWidth="1"/>
    <col min="4866" max="4866" width="2.453125" style="81" customWidth="1"/>
    <col min="4867" max="4867" width="9.54296875" style="81" customWidth="1"/>
    <col min="4868" max="4868" width="8.54296875" style="81" customWidth="1"/>
    <col min="4869" max="4869" width="2.54296875" style="81" customWidth="1"/>
    <col min="4870" max="4870" width="9.54296875" style="81" customWidth="1"/>
    <col min="4871" max="4871" width="8.54296875" style="81" customWidth="1"/>
    <col min="4872" max="4872" width="2.54296875" style="81" customWidth="1"/>
    <col min="4873" max="4873" width="9.54296875" style="81" customWidth="1"/>
    <col min="4874" max="4874" width="8.54296875" style="81" customWidth="1"/>
    <col min="4875" max="4875" width="2.81640625" style="81" customWidth="1"/>
    <col min="4876" max="4876" width="9.453125" style="81" customWidth="1"/>
    <col min="4877" max="4877" width="9.54296875" style="81" customWidth="1"/>
    <col min="4878" max="4878" width="3.54296875" style="81" customWidth="1"/>
    <col min="4879" max="5120" width="8.81640625" style="81"/>
    <col min="5121" max="5121" width="30.81640625" style="81" customWidth="1"/>
    <col min="5122" max="5122" width="2.453125" style="81" customWidth="1"/>
    <col min="5123" max="5123" width="9.54296875" style="81" customWidth="1"/>
    <col min="5124" max="5124" width="8.54296875" style="81" customWidth="1"/>
    <col min="5125" max="5125" width="2.54296875" style="81" customWidth="1"/>
    <col min="5126" max="5126" width="9.54296875" style="81" customWidth="1"/>
    <col min="5127" max="5127" width="8.54296875" style="81" customWidth="1"/>
    <col min="5128" max="5128" width="2.54296875" style="81" customWidth="1"/>
    <col min="5129" max="5129" width="9.54296875" style="81" customWidth="1"/>
    <col min="5130" max="5130" width="8.54296875" style="81" customWidth="1"/>
    <col min="5131" max="5131" width="2.81640625" style="81" customWidth="1"/>
    <col min="5132" max="5132" width="9.453125" style="81" customWidth="1"/>
    <col min="5133" max="5133" width="9.54296875" style="81" customWidth="1"/>
    <col min="5134" max="5134" width="3.54296875" style="81" customWidth="1"/>
    <col min="5135" max="5376" width="8.81640625" style="81"/>
    <col min="5377" max="5377" width="30.81640625" style="81" customWidth="1"/>
    <col min="5378" max="5378" width="2.453125" style="81" customWidth="1"/>
    <col min="5379" max="5379" width="9.54296875" style="81" customWidth="1"/>
    <col min="5380" max="5380" width="8.54296875" style="81" customWidth="1"/>
    <col min="5381" max="5381" width="2.54296875" style="81" customWidth="1"/>
    <col min="5382" max="5382" width="9.54296875" style="81" customWidth="1"/>
    <col min="5383" max="5383" width="8.54296875" style="81" customWidth="1"/>
    <col min="5384" max="5384" width="2.54296875" style="81" customWidth="1"/>
    <col min="5385" max="5385" width="9.54296875" style="81" customWidth="1"/>
    <col min="5386" max="5386" width="8.54296875" style="81" customWidth="1"/>
    <col min="5387" max="5387" width="2.81640625" style="81" customWidth="1"/>
    <col min="5388" max="5388" width="9.453125" style="81" customWidth="1"/>
    <col min="5389" max="5389" width="9.54296875" style="81" customWidth="1"/>
    <col min="5390" max="5390" width="3.54296875" style="81" customWidth="1"/>
    <col min="5391" max="5632" width="8.81640625" style="81"/>
    <col min="5633" max="5633" width="30.81640625" style="81" customWidth="1"/>
    <col min="5634" max="5634" width="2.453125" style="81" customWidth="1"/>
    <col min="5635" max="5635" width="9.54296875" style="81" customWidth="1"/>
    <col min="5636" max="5636" width="8.54296875" style="81" customWidth="1"/>
    <col min="5637" max="5637" width="2.54296875" style="81" customWidth="1"/>
    <col min="5638" max="5638" width="9.54296875" style="81" customWidth="1"/>
    <col min="5639" max="5639" width="8.54296875" style="81" customWidth="1"/>
    <col min="5640" max="5640" width="2.54296875" style="81" customWidth="1"/>
    <col min="5641" max="5641" width="9.54296875" style="81" customWidth="1"/>
    <col min="5642" max="5642" width="8.54296875" style="81" customWidth="1"/>
    <col min="5643" max="5643" width="2.81640625" style="81" customWidth="1"/>
    <col min="5644" max="5644" width="9.453125" style="81" customWidth="1"/>
    <col min="5645" max="5645" width="9.54296875" style="81" customWidth="1"/>
    <col min="5646" max="5646" width="3.54296875" style="81" customWidth="1"/>
    <col min="5647" max="5888" width="8.81640625" style="81"/>
    <col min="5889" max="5889" width="30.81640625" style="81" customWidth="1"/>
    <col min="5890" max="5890" width="2.453125" style="81" customWidth="1"/>
    <col min="5891" max="5891" width="9.54296875" style="81" customWidth="1"/>
    <col min="5892" max="5892" width="8.54296875" style="81" customWidth="1"/>
    <col min="5893" max="5893" width="2.54296875" style="81" customWidth="1"/>
    <col min="5894" max="5894" width="9.54296875" style="81" customWidth="1"/>
    <col min="5895" max="5895" width="8.54296875" style="81" customWidth="1"/>
    <col min="5896" max="5896" width="2.54296875" style="81" customWidth="1"/>
    <col min="5897" max="5897" width="9.54296875" style="81" customWidth="1"/>
    <col min="5898" max="5898" width="8.54296875" style="81" customWidth="1"/>
    <col min="5899" max="5899" width="2.81640625" style="81" customWidth="1"/>
    <col min="5900" max="5900" width="9.453125" style="81" customWidth="1"/>
    <col min="5901" max="5901" width="9.54296875" style="81" customWidth="1"/>
    <col min="5902" max="5902" width="3.54296875" style="81" customWidth="1"/>
    <col min="5903" max="6144" width="8.81640625" style="81"/>
    <col min="6145" max="6145" width="30.81640625" style="81" customWidth="1"/>
    <col min="6146" max="6146" width="2.453125" style="81" customWidth="1"/>
    <col min="6147" max="6147" width="9.54296875" style="81" customWidth="1"/>
    <col min="6148" max="6148" width="8.54296875" style="81" customWidth="1"/>
    <col min="6149" max="6149" width="2.54296875" style="81" customWidth="1"/>
    <col min="6150" max="6150" width="9.54296875" style="81" customWidth="1"/>
    <col min="6151" max="6151" width="8.54296875" style="81" customWidth="1"/>
    <col min="6152" max="6152" width="2.54296875" style="81" customWidth="1"/>
    <col min="6153" max="6153" width="9.54296875" style="81" customWidth="1"/>
    <col min="6154" max="6154" width="8.54296875" style="81" customWidth="1"/>
    <col min="6155" max="6155" width="2.81640625" style="81" customWidth="1"/>
    <col min="6156" max="6156" width="9.453125" style="81" customWidth="1"/>
    <col min="6157" max="6157" width="9.54296875" style="81" customWidth="1"/>
    <col min="6158" max="6158" width="3.54296875" style="81" customWidth="1"/>
    <col min="6159" max="6400" width="8.81640625" style="81"/>
    <col min="6401" max="6401" width="30.81640625" style="81" customWidth="1"/>
    <col min="6402" max="6402" width="2.453125" style="81" customWidth="1"/>
    <col min="6403" max="6403" width="9.54296875" style="81" customWidth="1"/>
    <col min="6404" max="6404" width="8.54296875" style="81" customWidth="1"/>
    <col min="6405" max="6405" width="2.54296875" style="81" customWidth="1"/>
    <col min="6406" max="6406" width="9.54296875" style="81" customWidth="1"/>
    <col min="6407" max="6407" width="8.54296875" style="81" customWidth="1"/>
    <col min="6408" max="6408" width="2.54296875" style="81" customWidth="1"/>
    <col min="6409" max="6409" width="9.54296875" style="81" customWidth="1"/>
    <col min="6410" max="6410" width="8.54296875" style="81" customWidth="1"/>
    <col min="6411" max="6411" width="2.81640625" style="81" customWidth="1"/>
    <col min="6412" max="6412" width="9.453125" style="81" customWidth="1"/>
    <col min="6413" max="6413" width="9.54296875" style="81" customWidth="1"/>
    <col min="6414" max="6414" width="3.54296875" style="81" customWidth="1"/>
    <col min="6415" max="6656" width="8.81640625" style="81"/>
    <col min="6657" max="6657" width="30.81640625" style="81" customWidth="1"/>
    <col min="6658" max="6658" width="2.453125" style="81" customWidth="1"/>
    <col min="6659" max="6659" width="9.54296875" style="81" customWidth="1"/>
    <col min="6660" max="6660" width="8.54296875" style="81" customWidth="1"/>
    <col min="6661" max="6661" width="2.54296875" style="81" customWidth="1"/>
    <col min="6662" max="6662" width="9.54296875" style="81" customWidth="1"/>
    <col min="6663" max="6663" width="8.54296875" style="81" customWidth="1"/>
    <col min="6664" max="6664" width="2.54296875" style="81" customWidth="1"/>
    <col min="6665" max="6665" width="9.54296875" style="81" customWidth="1"/>
    <col min="6666" max="6666" width="8.54296875" style="81" customWidth="1"/>
    <col min="6667" max="6667" width="2.81640625" style="81" customWidth="1"/>
    <col min="6668" max="6668" width="9.453125" style="81" customWidth="1"/>
    <col min="6669" max="6669" width="9.54296875" style="81" customWidth="1"/>
    <col min="6670" max="6670" width="3.54296875" style="81" customWidth="1"/>
    <col min="6671" max="6912" width="8.81640625" style="81"/>
    <col min="6913" max="6913" width="30.81640625" style="81" customWidth="1"/>
    <col min="6914" max="6914" width="2.453125" style="81" customWidth="1"/>
    <col min="6915" max="6915" width="9.54296875" style="81" customWidth="1"/>
    <col min="6916" max="6916" width="8.54296875" style="81" customWidth="1"/>
    <col min="6917" max="6917" width="2.54296875" style="81" customWidth="1"/>
    <col min="6918" max="6918" width="9.54296875" style="81" customWidth="1"/>
    <col min="6919" max="6919" width="8.54296875" style="81" customWidth="1"/>
    <col min="6920" max="6920" width="2.54296875" style="81" customWidth="1"/>
    <col min="6921" max="6921" width="9.54296875" style="81" customWidth="1"/>
    <col min="6922" max="6922" width="8.54296875" style="81" customWidth="1"/>
    <col min="6923" max="6923" width="2.81640625" style="81" customWidth="1"/>
    <col min="6924" max="6924" width="9.453125" style="81" customWidth="1"/>
    <col min="6925" max="6925" width="9.54296875" style="81" customWidth="1"/>
    <col min="6926" max="6926" width="3.54296875" style="81" customWidth="1"/>
    <col min="6927" max="7168" width="8.81640625" style="81"/>
    <col min="7169" max="7169" width="30.81640625" style="81" customWidth="1"/>
    <col min="7170" max="7170" width="2.453125" style="81" customWidth="1"/>
    <col min="7171" max="7171" width="9.54296875" style="81" customWidth="1"/>
    <col min="7172" max="7172" width="8.54296875" style="81" customWidth="1"/>
    <col min="7173" max="7173" width="2.54296875" style="81" customWidth="1"/>
    <col min="7174" max="7174" width="9.54296875" style="81" customWidth="1"/>
    <col min="7175" max="7175" width="8.54296875" style="81" customWidth="1"/>
    <col min="7176" max="7176" width="2.54296875" style="81" customWidth="1"/>
    <col min="7177" max="7177" width="9.54296875" style="81" customWidth="1"/>
    <col min="7178" max="7178" width="8.54296875" style="81" customWidth="1"/>
    <col min="7179" max="7179" width="2.81640625" style="81" customWidth="1"/>
    <col min="7180" max="7180" width="9.453125" style="81" customWidth="1"/>
    <col min="7181" max="7181" width="9.54296875" style="81" customWidth="1"/>
    <col min="7182" max="7182" width="3.54296875" style="81" customWidth="1"/>
    <col min="7183" max="7424" width="8.81640625" style="81"/>
    <col min="7425" max="7425" width="30.81640625" style="81" customWidth="1"/>
    <col min="7426" max="7426" width="2.453125" style="81" customWidth="1"/>
    <col min="7427" max="7427" width="9.54296875" style="81" customWidth="1"/>
    <col min="7428" max="7428" width="8.54296875" style="81" customWidth="1"/>
    <col min="7429" max="7429" width="2.54296875" style="81" customWidth="1"/>
    <col min="7430" max="7430" width="9.54296875" style="81" customWidth="1"/>
    <col min="7431" max="7431" width="8.54296875" style="81" customWidth="1"/>
    <col min="7432" max="7432" width="2.54296875" style="81" customWidth="1"/>
    <col min="7433" max="7433" width="9.54296875" style="81" customWidth="1"/>
    <col min="7434" max="7434" width="8.54296875" style="81" customWidth="1"/>
    <col min="7435" max="7435" width="2.81640625" style="81" customWidth="1"/>
    <col min="7436" max="7436" width="9.453125" style="81" customWidth="1"/>
    <col min="7437" max="7437" width="9.54296875" style="81" customWidth="1"/>
    <col min="7438" max="7438" width="3.54296875" style="81" customWidth="1"/>
    <col min="7439" max="7680" width="8.81640625" style="81"/>
    <col min="7681" max="7681" width="30.81640625" style="81" customWidth="1"/>
    <col min="7682" max="7682" width="2.453125" style="81" customWidth="1"/>
    <col min="7683" max="7683" width="9.54296875" style="81" customWidth="1"/>
    <col min="7684" max="7684" width="8.54296875" style="81" customWidth="1"/>
    <col min="7685" max="7685" width="2.54296875" style="81" customWidth="1"/>
    <col min="7686" max="7686" width="9.54296875" style="81" customWidth="1"/>
    <col min="7687" max="7687" width="8.54296875" style="81" customWidth="1"/>
    <col min="7688" max="7688" width="2.54296875" style="81" customWidth="1"/>
    <col min="7689" max="7689" width="9.54296875" style="81" customWidth="1"/>
    <col min="7690" max="7690" width="8.54296875" style="81" customWidth="1"/>
    <col min="7691" max="7691" width="2.81640625" style="81" customWidth="1"/>
    <col min="7692" max="7692" width="9.453125" style="81" customWidth="1"/>
    <col min="7693" max="7693" width="9.54296875" style="81" customWidth="1"/>
    <col min="7694" max="7694" width="3.54296875" style="81" customWidth="1"/>
    <col min="7695" max="7936" width="8.81640625" style="81"/>
    <col min="7937" max="7937" width="30.81640625" style="81" customWidth="1"/>
    <col min="7938" max="7938" width="2.453125" style="81" customWidth="1"/>
    <col min="7939" max="7939" width="9.54296875" style="81" customWidth="1"/>
    <col min="7940" max="7940" width="8.54296875" style="81" customWidth="1"/>
    <col min="7941" max="7941" width="2.54296875" style="81" customWidth="1"/>
    <col min="7942" max="7942" width="9.54296875" style="81" customWidth="1"/>
    <col min="7943" max="7943" width="8.54296875" style="81" customWidth="1"/>
    <col min="7944" max="7944" width="2.54296875" style="81" customWidth="1"/>
    <col min="7945" max="7945" width="9.54296875" style="81" customWidth="1"/>
    <col min="7946" max="7946" width="8.54296875" style="81" customWidth="1"/>
    <col min="7947" max="7947" width="2.81640625" style="81" customWidth="1"/>
    <col min="7948" max="7948" width="9.453125" style="81" customWidth="1"/>
    <col min="7949" max="7949" width="9.54296875" style="81" customWidth="1"/>
    <col min="7950" max="7950" width="3.54296875" style="81" customWidth="1"/>
    <col min="7951" max="8192" width="8.81640625" style="81"/>
    <col min="8193" max="8193" width="30.81640625" style="81" customWidth="1"/>
    <col min="8194" max="8194" width="2.453125" style="81" customWidth="1"/>
    <col min="8195" max="8195" width="9.54296875" style="81" customWidth="1"/>
    <col min="8196" max="8196" width="8.54296875" style="81" customWidth="1"/>
    <col min="8197" max="8197" width="2.54296875" style="81" customWidth="1"/>
    <col min="8198" max="8198" width="9.54296875" style="81" customWidth="1"/>
    <col min="8199" max="8199" width="8.54296875" style="81" customWidth="1"/>
    <col min="8200" max="8200" width="2.54296875" style="81" customWidth="1"/>
    <col min="8201" max="8201" width="9.54296875" style="81" customWidth="1"/>
    <col min="8202" max="8202" width="8.54296875" style="81" customWidth="1"/>
    <col min="8203" max="8203" width="2.81640625" style="81" customWidth="1"/>
    <col min="8204" max="8204" width="9.453125" style="81" customWidth="1"/>
    <col min="8205" max="8205" width="9.54296875" style="81" customWidth="1"/>
    <col min="8206" max="8206" width="3.54296875" style="81" customWidth="1"/>
    <col min="8207" max="8448" width="8.81640625" style="81"/>
    <col min="8449" max="8449" width="30.81640625" style="81" customWidth="1"/>
    <col min="8450" max="8450" width="2.453125" style="81" customWidth="1"/>
    <col min="8451" max="8451" width="9.54296875" style="81" customWidth="1"/>
    <col min="8452" max="8452" width="8.54296875" style="81" customWidth="1"/>
    <col min="8453" max="8453" width="2.54296875" style="81" customWidth="1"/>
    <col min="8454" max="8454" width="9.54296875" style="81" customWidth="1"/>
    <col min="8455" max="8455" width="8.54296875" style="81" customWidth="1"/>
    <col min="8456" max="8456" width="2.54296875" style="81" customWidth="1"/>
    <col min="8457" max="8457" width="9.54296875" style="81" customWidth="1"/>
    <col min="8458" max="8458" width="8.54296875" style="81" customWidth="1"/>
    <col min="8459" max="8459" width="2.81640625" style="81" customWidth="1"/>
    <col min="8460" max="8460" width="9.453125" style="81" customWidth="1"/>
    <col min="8461" max="8461" width="9.54296875" style="81" customWidth="1"/>
    <col min="8462" max="8462" width="3.54296875" style="81" customWidth="1"/>
    <col min="8463" max="8704" width="8.81640625" style="81"/>
    <col min="8705" max="8705" width="30.81640625" style="81" customWidth="1"/>
    <col min="8706" max="8706" width="2.453125" style="81" customWidth="1"/>
    <col min="8707" max="8707" width="9.54296875" style="81" customWidth="1"/>
    <col min="8708" max="8708" width="8.54296875" style="81" customWidth="1"/>
    <col min="8709" max="8709" width="2.54296875" style="81" customWidth="1"/>
    <col min="8710" max="8710" width="9.54296875" style="81" customWidth="1"/>
    <col min="8711" max="8711" width="8.54296875" style="81" customWidth="1"/>
    <col min="8712" max="8712" width="2.54296875" style="81" customWidth="1"/>
    <col min="8713" max="8713" width="9.54296875" style="81" customWidth="1"/>
    <col min="8714" max="8714" width="8.54296875" style="81" customWidth="1"/>
    <col min="8715" max="8715" width="2.81640625" style="81" customWidth="1"/>
    <col min="8716" max="8716" width="9.453125" style="81" customWidth="1"/>
    <col min="8717" max="8717" width="9.54296875" style="81" customWidth="1"/>
    <col min="8718" max="8718" width="3.54296875" style="81" customWidth="1"/>
    <col min="8719" max="8960" width="8.81640625" style="81"/>
    <col min="8961" max="8961" width="30.81640625" style="81" customWidth="1"/>
    <col min="8962" max="8962" width="2.453125" style="81" customWidth="1"/>
    <col min="8963" max="8963" width="9.54296875" style="81" customWidth="1"/>
    <col min="8964" max="8964" width="8.54296875" style="81" customWidth="1"/>
    <col min="8965" max="8965" width="2.54296875" style="81" customWidth="1"/>
    <col min="8966" max="8966" width="9.54296875" style="81" customWidth="1"/>
    <col min="8967" max="8967" width="8.54296875" style="81" customWidth="1"/>
    <col min="8968" max="8968" width="2.54296875" style="81" customWidth="1"/>
    <col min="8969" max="8969" width="9.54296875" style="81" customWidth="1"/>
    <col min="8970" max="8970" width="8.54296875" style="81" customWidth="1"/>
    <col min="8971" max="8971" width="2.81640625" style="81" customWidth="1"/>
    <col min="8972" max="8972" width="9.453125" style="81" customWidth="1"/>
    <col min="8973" max="8973" width="9.54296875" style="81" customWidth="1"/>
    <col min="8974" max="8974" width="3.54296875" style="81" customWidth="1"/>
    <col min="8975" max="9216" width="8.81640625" style="81"/>
    <col min="9217" max="9217" width="30.81640625" style="81" customWidth="1"/>
    <col min="9218" max="9218" width="2.453125" style="81" customWidth="1"/>
    <col min="9219" max="9219" width="9.54296875" style="81" customWidth="1"/>
    <col min="9220" max="9220" width="8.54296875" style="81" customWidth="1"/>
    <col min="9221" max="9221" width="2.54296875" style="81" customWidth="1"/>
    <col min="9222" max="9222" width="9.54296875" style="81" customWidth="1"/>
    <col min="9223" max="9223" width="8.54296875" style="81" customWidth="1"/>
    <col min="9224" max="9224" width="2.54296875" style="81" customWidth="1"/>
    <col min="9225" max="9225" width="9.54296875" style="81" customWidth="1"/>
    <col min="9226" max="9226" width="8.54296875" style="81" customWidth="1"/>
    <col min="9227" max="9227" width="2.81640625" style="81" customWidth="1"/>
    <col min="9228" max="9228" width="9.453125" style="81" customWidth="1"/>
    <col min="9229" max="9229" width="9.54296875" style="81" customWidth="1"/>
    <col min="9230" max="9230" width="3.54296875" style="81" customWidth="1"/>
    <col min="9231" max="9472" width="8.81640625" style="81"/>
    <col min="9473" max="9473" width="30.81640625" style="81" customWidth="1"/>
    <col min="9474" max="9474" width="2.453125" style="81" customWidth="1"/>
    <col min="9475" max="9475" width="9.54296875" style="81" customWidth="1"/>
    <col min="9476" max="9476" width="8.54296875" style="81" customWidth="1"/>
    <col min="9477" max="9477" width="2.54296875" style="81" customWidth="1"/>
    <col min="9478" max="9478" width="9.54296875" style="81" customWidth="1"/>
    <col min="9479" max="9479" width="8.54296875" style="81" customWidth="1"/>
    <col min="9480" max="9480" width="2.54296875" style="81" customWidth="1"/>
    <col min="9481" max="9481" width="9.54296875" style="81" customWidth="1"/>
    <col min="9482" max="9482" width="8.54296875" style="81" customWidth="1"/>
    <col min="9483" max="9483" width="2.81640625" style="81" customWidth="1"/>
    <col min="9484" max="9484" width="9.453125" style="81" customWidth="1"/>
    <col min="9485" max="9485" width="9.54296875" style="81" customWidth="1"/>
    <col min="9486" max="9486" width="3.54296875" style="81" customWidth="1"/>
    <col min="9487" max="9728" width="8.81640625" style="81"/>
    <col min="9729" max="9729" width="30.81640625" style="81" customWidth="1"/>
    <col min="9730" max="9730" width="2.453125" style="81" customWidth="1"/>
    <col min="9731" max="9731" width="9.54296875" style="81" customWidth="1"/>
    <col min="9732" max="9732" width="8.54296875" style="81" customWidth="1"/>
    <col min="9733" max="9733" width="2.54296875" style="81" customWidth="1"/>
    <col min="9734" max="9734" width="9.54296875" style="81" customWidth="1"/>
    <col min="9735" max="9735" width="8.54296875" style="81" customWidth="1"/>
    <col min="9736" max="9736" width="2.54296875" style="81" customWidth="1"/>
    <col min="9737" max="9737" width="9.54296875" style="81" customWidth="1"/>
    <col min="9738" max="9738" width="8.54296875" style="81" customWidth="1"/>
    <col min="9739" max="9739" width="2.81640625" style="81" customWidth="1"/>
    <col min="9740" max="9740" width="9.453125" style="81" customWidth="1"/>
    <col min="9741" max="9741" width="9.54296875" style="81" customWidth="1"/>
    <col min="9742" max="9742" width="3.54296875" style="81" customWidth="1"/>
    <col min="9743" max="9984" width="8.81640625" style="81"/>
    <col min="9985" max="9985" width="30.81640625" style="81" customWidth="1"/>
    <col min="9986" max="9986" width="2.453125" style="81" customWidth="1"/>
    <col min="9987" max="9987" width="9.54296875" style="81" customWidth="1"/>
    <col min="9988" max="9988" width="8.54296875" style="81" customWidth="1"/>
    <col min="9989" max="9989" width="2.54296875" style="81" customWidth="1"/>
    <col min="9990" max="9990" width="9.54296875" style="81" customWidth="1"/>
    <col min="9991" max="9991" width="8.54296875" style="81" customWidth="1"/>
    <col min="9992" max="9992" width="2.54296875" style="81" customWidth="1"/>
    <col min="9993" max="9993" width="9.54296875" style="81" customWidth="1"/>
    <col min="9994" max="9994" width="8.54296875" style="81" customWidth="1"/>
    <col min="9995" max="9995" width="2.81640625" style="81" customWidth="1"/>
    <col min="9996" max="9996" width="9.453125" style="81" customWidth="1"/>
    <col min="9997" max="9997" width="9.54296875" style="81" customWidth="1"/>
    <col min="9998" max="9998" width="3.54296875" style="81" customWidth="1"/>
    <col min="9999" max="10240" width="8.81640625" style="81"/>
    <col min="10241" max="10241" width="30.81640625" style="81" customWidth="1"/>
    <col min="10242" max="10242" width="2.453125" style="81" customWidth="1"/>
    <col min="10243" max="10243" width="9.54296875" style="81" customWidth="1"/>
    <col min="10244" max="10244" width="8.54296875" style="81" customWidth="1"/>
    <col min="10245" max="10245" width="2.54296875" style="81" customWidth="1"/>
    <col min="10246" max="10246" width="9.54296875" style="81" customWidth="1"/>
    <col min="10247" max="10247" width="8.54296875" style="81" customWidth="1"/>
    <col min="10248" max="10248" width="2.54296875" style="81" customWidth="1"/>
    <col min="10249" max="10249" width="9.54296875" style="81" customWidth="1"/>
    <col min="10250" max="10250" width="8.54296875" style="81" customWidth="1"/>
    <col min="10251" max="10251" width="2.81640625" style="81" customWidth="1"/>
    <col min="10252" max="10252" width="9.453125" style="81" customWidth="1"/>
    <col min="10253" max="10253" width="9.54296875" style="81" customWidth="1"/>
    <col min="10254" max="10254" width="3.54296875" style="81" customWidth="1"/>
    <col min="10255" max="10496" width="8.81640625" style="81"/>
    <col min="10497" max="10497" width="30.81640625" style="81" customWidth="1"/>
    <col min="10498" max="10498" width="2.453125" style="81" customWidth="1"/>
    <col min="10499" max="10499" width="9.54296875" style="81" customWidth="1"/>
    <col min="10500" max="10500" width="8.54296875" style="81" customWidth="1"/>
    <col min="10501" max="10501" width="2.54296875" style="81" customWidth="1"/>
    <col min="10502" max="10502" width="9.54296875" style="81" customWidth="1"/>
    <col min="10503" max="10503" width="8.54296875" style="81" customWidth="1"/>
    <col min="10504" max="10504" width="2.54296875" style="81" customWidth="1"/>
    <col min="10505" max="10505" width="9.54296875" style="81" customWidth="1"/>
    <col min="10506" max="10506" width="8.54296875" style="81" customWidth="1"/>
    <col min="10507" max="10507" width="2.81640625" style="81" customWidth="1"/>
    <col min="10508" max="10508" width="9.453125" style="81" customWidth="1"/>
    <col min="10509" max="10509" width="9.54296875" style="81" customWidth="1"/>
    <col min="10510" max="10510" width="3.54296875" style="81" customWidth="1"/>
    <col min="10511" max="10752" width="8.81640625" style="81"/>
    <col min="10753" max="10753" width="30.81640625" style="81" customWidth="1"/>
    <col min="10754" max="10754" width="2.453125" style="81" customWidth="1"/>
    <col min="10755" max="10755" width="9.54296875" style="81" customWidth="1"/>
    <col min="10756" max="10756" width="8.54296875" style="81" customWidth="1"/>
    <col min="10757" max="10757" width="2.54296875" style="81" customWidth="1"/>
    <col min="10758" max="10758" width="9.54296875" style="81" customWidth="1"/>
    <col min="10759" max="10759" width="8.54296875" style="81" customWidth="1"/>
    <col min="10760" max="10760" width="2.54296875" style="81" customWidth="1"/>
    <col min="10761" max="10761" width="9.54296875" style="81" customWidth="1"/>
    <col min="10762" max="10762" width="8.54296875" style="81" customWidth="1"/>
    <col min="10763" max="10763" width="2.81640625" style="81" customWidth="1"/>
    <col min="10764" max="10764" width="9.453125" style="81" customWidth="1"/>
    <col min="10765" max="10765" width="9.54296875" style="81" customWidth="1"/>
    <col min="10766" max="10766" width="3.54296875" style="81" customWidth="1"/>
    <col min="10767" max="11008" width="8.81640625" style="81"/>
    <col min="11009" max="11009" width="30.81640625" style="81" customWidth="1"/>
    <col min="11010" max="11010" width="2.453125" style="81" customWidth="1"/>
    <col min="11011" max="11011" width="9.54296875" style="81" customWidth="1"/>
    <col min="11012" max="11012" width="8.54296875" style="81" customWidth="1"/>
    <col min="11013" max="11013" width="2.54296875" style="81" customWidth="1"/>
    <col min="11014" max="11014" width="9.54296875" style="81" customWidth="1"/>
    <col min="11015" max="11015" width="8.54296875" style="81" customWidth="1"/>
    <col min="11016" max="11016" width="2.54296875" style="81" customWidth="1"/>
    <col min="11017" max="11017" width="9.54296875" style="81" customWidth="1"/>
    <col min="11018" max="11018" width="8.54296875" style="81" customWidth="1"/>
    <col min="11019" max="11019" width="2.81640625" style="81" customWidth="1"/>
    <col min="11020" max="11020" width="9.453125" style="81" customWidth="1"/>
    <col min="11021" max="11021" width="9.54296875" style="81" customWidth="1"/>
    <col min="11022" max="11022" width="3.54296875" style="81" customWidth="1"/>
    <col min="11023" max="11264" width="8.81640625" style="81"/>
    <col min="11265" max="11265" width="30.81640625" style="81" customWidth="1"/>
    <col min="11266" max="11266" width="2.453125" style="81" customWidth="1"/>
    <col min="11267" max="11267" width="9.54296875" style="81" customWidth="1"/>
    <col min="11268" max="11268" width="8.54296875" style="81" customWidth="1"/>
    <col min="11269" max="11269" width="2.54296875" style="81" customWidth="1"/>
    <col min="11270" max="11270" width="9.54296875" style="81" customWidth="1"/>
    <col min="11271" max="11271" width="8.54296875" style="81" customWidth="1"/>
    <col min="11272" max="11272" width="2.54296875" style="81" customWidth="1"/>
    <col min="11273" max="11273" width="9.54296875" style="81" customWidth="1"/>
    <col min="11274" max="11274" width="8.54296875" style="81" customWidth="1"/>
    <col min="11275" max="11275" width="2.81640625" style="81" customWidth="1"/>
    <col min="11276" max="11276" width="9.453125" style="81" customWidth="1"/>
    <col min="11277" max="11277" width="9.54296875" style="81" customWidth="1"/>
    <col min="11278" max="11278" width="3.54296875" style="81" customWidth="1"/>
    <col min="11279" max="11520" width="8.81640625" style="81"/>
    <col min="11521" max="11521" width="30.81640625" style="81" customWidth="1"/>
    <col min="11522" max="11522" width="2.453125" style="81" customWidth="1"/>
    <col min="11523" max="11523" width="9.54296875" style="81" customWidth="1"/>
    <col min="11524" max="11524" width="8.54296875" style="81" customWidth="1"/>
    <col min="11525" max="11525" width="2.54296875" style="81" customWidth="1"/>
    <col min="11526" max="11526" width="9.54296875" style="81" customWidth="1"/>
    <col min="11527" max="11527" width="8.54296875" style="81" customWidth="1"/>
    <col min="11528" max="11528" width="2.54296875" style="81" customWidth="1"/>
    <col min="11529" max="11529" width="9.54296875" style="81" customWidth="1"/>
    <col min="11530" max="11530" width="8.54296875" style="81" customWidth="1"/>
    <col min="11531" max="11531" width="2.81640625" style="81" customWidth="1"/>
    <col min="11532" max="11532" width="9.453125" style="81" customWidth="1"/>
    <col min="11533" max="11533" width="9.54296875" style="81" customWidth="1"/>
    <col min="11534" max="11534" width="3.54296875" style="81" customWidth="1"/>
    <col min="11535" max="11776" width="8.81640625" style="81"/>
    <col min="11777" max="11777" width="30.81640625" style="81" customWidth="1"/>
    <col min="11778" max="11778" width="2.453125" style="81" customWidth="1"/>
    <col min="11779" max="11779" width="9.54296875" style="81" customWidth="1"/>
    <col min="11780" max="11780" width="8.54296875" style="81" customWidth="1"/>
    <col min="11781" max="11781" width="2.54296875" style="81" customWidth="1"/>
    <col min="11782" max="11782" width="9.54296875" style="81" customWidth="1"/>
    <col min="11783" max="11783" width="8.54296875" style="81" customWidth="1"/>
    <col min="11784" max="11784" width="2.54296875" style="81" customWidth="1"/>
    <col min="11785" max="11785" width="9.54296875" style="81" customWidth="1"/>
    <col min="11786" max="11786" width="8.54296875" style="81" customWidth="1"/>
    <col min="11787" max="11787" width="2.81640625" style="81" customWidth="1"/>
    <col min="11788" max="11788" width="9.453125" style="81" customWidth="1"/>
    <col min="11789" max="11789" width="9.54296875" style="81" customWidth="1"/>
    <col min="11790" max="11790" width="3.54296875" style="81" customWidth="1"/>
    <col min="11791" max="12032" width="8.81640625" style="81"/>
    <col min="12033" max="12033" width="30.81640625" style="81" customWidth="1"/>
    <col min="12034" max="12034" width="2.453125" style="81" customWidth="1"/>
    <col min="12035" max="12035" width="9.54296875" style="81" customWidth="1"/>
    <col min="12036" max="12036" width="8.54296875" style="81" customWidth="1"/>
    <col min="12037" max="12037" width="2.54296875" style="81" customWidth="1"/>
    <col min="12038" max="12038" width="9.54296875" style="81" customWidth="1"/>
    <col min="12039" max="12039" width="8.54296875" style="81" customWidth="1"/>
    <col min="12040" max="12040" width="2.54296875" style="81" customWidth="1"/>
    <col min="12041" max="12041" width="9.54296875" style="81" customWidth="1"/>
    <col min="12042" max="12042" width="8.54296875" style="81" customWidth="1"/>
    <col min="12043" max="12043" width="2.81640625" style="81" customWidth="1"/>
    <col min="12044" max="12044" width="9.453125" style="81" customWidth="1"/>
    <col min="12045" max="12045" width="9.54296875" style="81" customWidth="1"/>
    <col min="12046" max="12046" width="3.54296875" style="81" customWidth="1"/>
    <col min="12047" max="12288" width="8.81640625" style="81"/>
    <col min="12289" max="12289" width="30.81640625" style="81" customWidth="1"/>
    <col min="12290" max="12290" width="2.453125" style="81" customWidth="1"/>
    <col min="12291" max="12291" width="9.54296875" style="81" customWidth="1"/>
    <col min="12292" max="12292" width="8.54296875" style="81" customWidth="1"/>
    <col min="12293" max="12293" width="2.54296875" style="81" customWidth="1"/>
    <col min="12294" max="12294" width="9.54296875" style="81" customWidth="1"/>
    <col min="12295" max="12295" width="8.54296875" style="81" customWidth="1"/>
    <col min="12296" max="12296" width="2.54296875" style="81" customWidth="1"/>
    <col min="12297" max="12297" width="9.54296875" style="81" customWidth="1"/>
    <col min="12298" max="12298" width="8.54296875" style="81" customWidth="1"/>
    <col min="12299" max="12299" width="2.81640625" style="81" customWidth="1"/>
    <col min="12300" max="12300" width="9.453125" style="81" customWidth="1"/>
    <col min="12301" max="12301" width="9.54296875" style="81" customWidth="1"/>
    <col min="12302" max="12302" width="3.54296875" style="81" customWidth="1"/>
    <col min="12303" max="12544" width="8.81640625" style="81"/>
    <col min="12545" max="12545" width="30.81640625" style="81" customWidth="1"/>
    <col min="12546" max="12546" width="2.453125" style="81" customWidth="1"/>
    <col min="12547" max="12547" width="9.54296875" style="81" customWidth="1"/>
    <col min="12548" max="12548" width="8.54296875" style="81" customWidth="1"/>
    <col min="12549" max="12549" width="2.54296875" style="81" customWidth="1"/>
    <col min="12550" max="12550" width="9.54296875" style="81" customWidth="1"/>
    <col min="12551" max="12551" width="8.54296875" style="81" customWidth="1"/>
    <col min="12552" max="12552" width="2.54296875" style="81" customWidth="1"/>
    <col min="12553" max="12553" width="9.54296875" style="81" customWidth="1"/>
    <col min="12554" max="12554" width="8.54296875" style="81" customWidth="1"/>
    <col min="12555" max="12555" width="2.81640625" style="81" customWidth="1"/>
    <col min="12556" max="12556" width="9.453125" style="81" customWidth="1"/>
    <col min="12557" max="12557" width="9.54296875" style="81" customWidth="1"/>
    <col min="12558" max="12558" width="3.54296875" style="81" customWidth="1"/>
    <col min="12559" max="12800" width="8.81640625" style="81"/>
    <col min="12801" max="12801" width="30.81640625" style="81" customWidth="1"/>
    <col min="12802" max="12802" width="2.453125" style="81" customWidth="1"/>
    <col min="12803" max="12803" width="9.54296875" style="81" customWidth="1"/>
    <col min="12804" max="12804" width="8.54296875" style="81" customWidth="1"/>
    <col min="12805" max="12805" width="2.54296875" style="81" customWidth="1"/>
    <col min="12806" max="12806" width="9.54296875" style="81" customWidth="1"/>
    <col min="12807" max="12807" width="8.54296875" style="81" customWidth="1"/>
    <col min="12808" max="12808" width="2.54296875" style="81" customWidth="1"/>
    <col min="12809" max="12809" width="9.54296875" style="81" customWidth="1"/>
    <col min="12810" max="12810" width="8.54296875" style="81" customWidth="1"/>
    <col min="12811" max="12811" width="2.81640625" style="81" customWidth="1"/>
    <col min="12812" max="12812" width="9.453125" style="81" customWidth="1"/>
    <col min="12813" max="12813" width="9.54296875" style="81" customWidth="1"/>
    <col min="12814" max="12814" width="3.54296875" style="81" customWidth="1"/>
    <col min="12815" max="13056" width="8.81640625" style="81"/>
    <col min="13057" max="13057" width="30.81640625" style="81" customWidth="1"/>
    <col min="13058" max="13058" width="2.453125" style="81" customWidth="1"/>
    <col min="13059" max="13059" width="9.54296875" style="81" customWidth="1"/>
    <col min="13060" max="13060" width="8.54296875" style="81" customWidth="1"/>
    <col min="13061" max="13061" width="2.54296875" style="81" customWidth="1"/>
    <col min="13062" max="13062" width="9.54296875" style="81" customWidth="1"/>
    <col min="13063" max="13063" width="8.54296875" style="81" customWidth="1"/>
    <col min="13064" max="13064" width="2.54296875" style="81" customWidth="1"/>
    <col min="13065" max="13065" width="9.54296875" style="81" customWidth="1"/>
    <col min="13066" max="13066" width="8.54296875" style="81" customWidth="1"/>
    <col min="13067" max="13067" width="2.81640625" style="81" customWidth="1"/>
    <col min="13068" max="13068" width="9.453125" style="81" customWidth="1"/>
    <col min="13069" max="13069" width="9.54296875" style="81" customWidth="1"/>
    <col min="13070" max="13070" width="3.54296875" style="81" customWidth="1"/>
    <col min="13071" max="13312" width="8.81640625" style="81"/>
    <col min="13313" max="13313" width="30.81640625" style="81" customWidth="1"/>
    <col min="13314" max="13314" width="2.453125" style="81" customWidth="1"/>
    <col min="13315" max="13315" width="9.54296875" style="81" customWidth="1"/>
    <col min="13316" max="13316" width="8.54296875" style="81" customWidth="1"/>
    <col min="13317" max="13317" width="2.54296875" style="81" customWidth="1"/>
    <col min="13318" max="13318" width="9.54296875" style="81" customWidth="1"/>
    <col min="13319" max="13319" width="8.54296875" style="81" customWidth="1"/>
    <col min="13320" max="13320" width="2.54296875" style="81" customWidth="1"/>
    <col min="13321" max="13321" width="9.54296875" style="81" customWidth="1"/>
    <col min="13322" max="13322" width="8.54296875" style="81" customWidth="1"/>
    <col min="13323" max="13323" width="2.81640625" style="81" customWidth="1"/>
    <col min="13324" max="13324" width="9.453125" style="81" customWidth="1"/>
    <col min="13325" max="13325" width="9.54296875" style="81" customWidth="1"/>
    <col min="13326" max="13326" width="3.54296875" style="81" customWidth="1"/>
    <col min="13327" max="13568" width="8.81640625" style="81"/>
    <col min="13569" max="13569" width="30.81640625" style="81" customWidth="1"/>
    <col min="13570" max="13570" width="2.453125" style="81" customWidth="1"/>
    <col min="13571" max="13571" width="9.54296875" style="81" customWidth="1"/>
    <col min="13572" max="13572" width="8.54296875" style="81" customWidth="1"/>
    <col min="13573" max="13573" width="2.54296875" style="81" customWidth="1"/>
    <col min="13574" max="13574" width="9.54296875" style="81" customWidth="1"/>
    <col min="13575" max="13575" width="8.54296875" style="81" customWidth="1"/>
    <col min="13576" max="13576" width="2.54296875" style="81" customWidth="1"/>
    <col min="13577" max="13577" width="9.54296875" style="81" customWidth="1"/>
    <col min="13578" max="13578" width="8.54296875" style="81" customWidth="1"/>
    <col min="13579" max="13579" width="2.81640625" style="81" customWidth="1"/>
    <col min="13580" max="13580" width="9.453125" style="81" customWidth="1"/>
    <col min="13581" max="13581" width="9.54296875" style="81" customWidth="1"/>
    <col min="13582" max="13582" width="3.54296875" style="81" customWidth="1"/>
    <col min="13583" max="13824" width="8.81640625" style="81"/>
    <col min="13825" max="13825" width="30.81640625" style="81" customWidth="1"/>
    <col min="13826" max="13826" width="2.453125" style="81" customWidth="1"/>
    <col min="13827" max="13827" width="9.54296875" style="81" customWidth="1"/>
    <col min="13828" max="13828" width="8.54296875" style="81" customWidth="1"/>
    <col min="13829" max="13829" width="2.54296875" style="81" customWidth="1"/>
    <col min="13830" max="13830" width="9.54296875" style="81" customWidth="1"/>
    <col min="13831" max="13831" width="8.54296875" style="81" customWidth="1"/>
    <col min="13832" max="13832" width="2.54296875" style="81" customWidth="1"/>
    <col min="13833" max="13833" width="9.54296875" style="81" customWidth="1"/>
    <col min="13834" max="13834" width="8.54296875" style="81" customWidth="1"/>
    <col min="13835" max="13835" width="2.81640625" style="81" customWidth="1"/>
    <col min="13836" max="13836" width="9.453125" style="81" customWidth="1"/>
    <col min="13837" max="13837" width="9.54296875" style="81" customWidth="1"/>
    <col min="13838" max="13838" width="3.54296875" style="81" customWidth="1"/>
    <col min="13839" max="14080" width="8.81640625" style="81"/>
    <col min="14081" max="14081" width="30.81640625" style="81" customWidth="1"/>
    <col min="14082" max="14082" width="2.453125" style="81" customWidth="1"/>
    <col min="14083" max="14083" width="9.54296875" style="81" customWidth="1"/>
    <col min="14084" max="14084" width="8.54296875" style="81" customWidth="1"/>
    <col min="14085" max="14085" width="2.54296875" style="81" customWidth="1"/>
    <col min="14086" max="14086" width="9.54296875" style="81" customWidth="1"/>
    <col min="14087" max="14087" width="8.54296875" style="81" customWidth="1"/>
    <col min="14088" max="14088" width="2.54296875" style="81" customWidth="1"/>
    <col min="14089" max="14089" width="9.54296875" style="81" customWidth="1"/>
    <col min="14090" max="14090" width="8.54296875" style="81" customWidth="1"/>
    <col min="14091" max="14091" width="2.81640625" style="81" customWidth="1"/>
    <col min="14092" max="14092" width="9.453125" style="81" customWidth="1"/>
    <col min="14093" max="14093" width="9.54296875" style="81" customWidth="1"/>
    <col min="14094" max="14094" width="3.54296875" style="81" customWidth="1"/>
    <col min="14095" max="14336" width="8.81640625" style="81"/>
    <col min="14337" max="14337" width="30.81640625" style="81" customWidth="1"/>
    <col min="14338" max="14338" width="2.453125" style="81" customWidth="1"/>
    <col min="14339" max="14339" width="9.54296875" style="81" customWidth="1"/>
    <col min="14340" max="14340" width="8.54296875" style="81" customWidth="1"/>
    <col min="14341" max="14341" width="2.54296875" style="81" customWidth="1"/>
    <col min="14342" max="14342" width="9.54296875" style="81" customWidth="1"/>
    <col min="14343" max="14343" width="8.54296875" style="81" customWidth="1"/>
    <col min="14344" max="14344" width="2.54296875" style="81" customWidth="1"/>
    <col min="14345" max="14345" width="9.54296875" style="81" customWidth="1"/>
    <col min="14346" max="14346" width="8.54296875" style="81" customWidth="1"/>
    <col min="14347" max="14347" width="2.81640625" style="81" customWidth="1"/>
    <col min="14348" max="14348" width="9.453125" style="81" customWidth="1"/>
    <col min="14349" max="14349" width="9.54296875" style="81" customWidth="1"/>
    <col min="14350" max="14350" width="3.54296875" style="81" customWidth="1"/>
    <col min="14351" max="14592" width="8.81640625" style="81"/>
    <col min="14593" max="14593" width="30.81640625" style="81" customWidth="1"/>
    <col min="14594" max="14594" width="2.453125" style="81" customWidth="1"/>
    <col min="14595" max="14595" width="9.54296875" style="81" customWidth="1"/>
    <col min="14596" max="14596" width="8.54296875" style="81" customWidth="1"/>
    <col min="14597" max="14597" width="2.54296875" style="81" customWidth="1"/>
    <col min="14598" max="14598" width="9.54296875" style="81" customWidth="1"/>
    <col min="14599" max="14599" width="8.54296875" style="81" customWidth="1"/>
    <col min="14600" max="14600" width="2.54296875" style="81" customWidth="1"/>
    <col min="14601" max="14601" width="9.54296875" style="81" customWidth="1"/>
    <col min="14602" max="14602" width="8.54296875" style="81" customWidth="1"/>
    <col min="14603" max="14603" width="2.81640625" style="81" customWidth="1"/>
    <col min="14604" max="14604" width="9.453125" style="81" customWidth="1"/>
    <col min="14605" max="14605" width="9.54296875" style="81" customWidth="1"/>
    <col min="14606" max="14606" width="3.54296875" style="81" customWidth="1"/>
    <col min="14607" max="14848" width="8.81640625" style="81"/>
    <col min="14849" max="14849" width="30.81640625" style="81" customWidth="1"/>
    <col min="14850" max="14850" width="2.453125" style="81" customWidth="1"/>
    <col min="14851" max="14851" width="9.54296875" style="81" customWidth="1"/>
    <col min="14852" max="14852" width="8.54296875" style="81" customWidth="1"/>
    <col min="14853" max="14853" width="2.54296875" style="81" customWidth="1"/>
    <col min="14854" max="14854" width="9.54296875" style="81" customWidth="1"/>
    <col min="14855" max="14855" width="8.54296875" style="81" customWidth="1"/>
    <col min="14856" max="14856" width="2.54296875" style="81" customWidth="1"/>
    <col min="14857" max="14857" width="9.54296875" style="81" customWidth="1"/>
    <col min="14858" max="14858" width="8.54296875" style="81" customWidth="1"/>
    <col min="14859" max="14859" width="2.81640625" style="81" customWidth="1"/>
    <col min="14860" max="14860" width="9.453125" style="81" customWidth="1"/>
    <col min="14861" max="14861" width="9.54296875" style="81" customWidth="1"/>
    <col min="14862" max="14862" width="3.54296875" style="81" customWidth="1"/>
    <col min="14863" max="15104" width="8.81640625" style="81"/>
    <col min="15105" max="15105" width="30.81640625" style="81" customWidth="1"/>
    <col min="15106" max="15106" width="2.453125" style="81" customWidth="1"/>
    <col min="15107" max="15107" width="9.54296875" style="81" customWidth="1"/>
    <col min="15108" max="15108" width="8.54296875" style="81" customWidth="1"/>
    <col min="15109" max="15109" width="2.54296875" style="81" customWidth="1"/>
    <col min="15110" max="15110" width="9.54296875" style="81" customWidth="1"/>
    <col min="15111" max="15111" width="8.54296875" style="81" customWidth="1"/>
    <col min="15112" max="15112" width="2.54296875" style="81" customWidth="1"/>
    <col min="15113" max="15113" width="9.54296875" style="81" customWidth="1"/>
    <col min="15114" max="15114" width="8.54296875" style="81" customWidth="1"/>
    <col min="15115" max="15115" width="2.81640625" style="81" customWidth="1"/>
    <col min="15116" max="15116" width="9.453125" style="81" customWidth="1"/>
    <col min="15117" max="15117" width="9.54296875" style="81" customWidth="1"/>
    <col min="15118" max="15118" width="3.54296875" style="81" customWidth="1"/>
    <col min="15119" max="15360" width="8.81640625" style="81"/>
    <col min="15361" max="15361" width="30.81640625" style="81" customWidth="1"/>
    <col min="15362" max="15362" width="2.453125" style="81" customWidth="1"/>
    <col min="15363" max="15363" width="9.54296875" style="81" customWidth="1"/>
    <col min="15364" max="15364" width="8.54296875" style="81" customWidth="1"/>
    <col min="15365" max="15365" width="2.54296875" style="81" customWidth="1"/>
    <col min="15366" max="15366" width="9.54296875" style="81" customWidth="1"/>
    <col min="15367" max="15367" width="8.54296875" style="81" customWidth="1"/>
    <col min="15368" max="15368" width="2.54296875" style="81" customWidth="1"/>
    <col min="15369" max="15369" width="9.54296875" style="81" customWidth="1"/>
    <col min="15370" max="15370" width="8.54296875" style="81" customWidth="1"/>
    <col min="15371" max="15371" width="2.81640625" style="81" customWidth="1"/>
    <col min="15372" max="15372" width="9.453125" style="81" customWidth="1"/>
    <col min="15373" max="15373" width="9.54296875" style="81" customWidth="1"/>
    <col min="15374" max="15374" width="3.54296875" style="81" customWidth="1"/>
    <col min="15375" max="15616" width="8.81640625" style="81"/>
    <col min="15617" max="15617" width="30.81640625" style="81" customWidth="1"/>
    <col min="15618" max="15618" width="2.453125" style="81" customWidth="1"/>
    <col min="15619" max="15619" width="9.54296875" style="81" customWidth="1"/>
    <col min="15620" max="15620" width="8.54296875" style="81" customWidth="1"/>
    <col min="15621" max="15621" width="2.54296875" style="81" customWidth="1"/>
    <col min="15622" max="15622" width="9.54296875" style="81" customWidth="1"/>
    <col min="15623" max="15623" width="8.54296875" style="81" customWidth="1"/>
    <col min="15624" max="15624" width="2.54296875" style="81" customWidth="1"/>
    <col min="15625" max="15625" width="9.54296875" style="81" customWidth="1"/>
    <col min="15626" max="15626" width="8.54296875" style="81" customWidth="1"/>
    <col min="15627" max="15627" width="2.81640625" style="81" customWidth="1"/>
    <col min="15628" max="15628" width="9.453125" style="81" customWidth="1"/>
    <col min="15629" max="15629" width="9.54296875" style="81" customWidth="1"/>
    <col min="15630" max="15630" width="3.54296875" style="81" customWidth="1"/>
    <col min="15631" max="15872" width="8.81640625" style="81"/>
    <col min="15873" max="15873" width="30.81640625" style="81" customWidth="1"/>
    <col min="15874" max="15874" width="2.453125" style="81" customWidth="1"/>
    <col min="15875" max="15875" width="9.54296875" style="81" customWidth="1"/>
    <col min="15876" max="15876" width="8.54296875" style="81" customWidth="1"/>
    <col min="15877" max="15877" width="2.54296875" style="81" customWidth="1"/>
    <col min="15878" max="15878" width="9.54296875" style="81" customWidth="1"/>
    <col min="15879" max="15879" width="8.54296875" style="81" customWidth="1"/>
    <col min="15880" max="15880" width="2.54296875" style="81" customWidth="1"/>
    <col min="15881" max="15881" width="9.54296875" style="81" customWidth="1"/>
    <col min="15882" max="15882" width="8.54296875" style="81" customWidth="1"/>
    <col min="15883" max="15883" width="2.81640625" style="81" customWidth="1"/>
    <col min="15884" max="15884" width="9.453125" style="81" customWidth="1"/>
    <col min="15885" max="15885" width="9.54296875" style="81" customWidth="1"/>
    <col min="15886" max="15886" width="3.54296875" style="81" customWidth="1"/>
    <col min="15887" max="16128" width="8.81640625" style="81"/>
    <col min="16129" max="16129" width="30.81640625" style="81" customWidth="1"/>
    <col min="16130" max="16130" width="2.453125" style="81" customWidth="1"/>
    <col min="16131" max="16131" width="9.54296875" style="81" customWidth="1"/>
    <col min="16132" max="16132" width="8.54296875" style="81" customWidth="1"/>
    <col min="16133" max="16133" width="2.54296875" style="81" customWidth="1"/>
    <col min="16134" max="16134" width="9.54296875" style="81" customWidth="1"/>
    <col min="16135" max="16135" width="8.54296875" style="81" customWidth="1"/>
    <col min="16136" max="16136" width="2.54296875" style="81" customWidth="1"/>
    <col min="16137" max="16137" width="9.54296875" style="81" customWidth="1"/>
    <col min="16138" max="16138" width="8.54296875" style="81" customWidth="1"/>
    <col min="16139" max="16139" width="2.81640625" style="81" customWidth="1"/>
    <col min="16140" max="16140" width="9.453125" style="81" customWidth="1"/>
    <col min="16141" max="16141" width="9.54296875" style="81" customWidth="1"/>
    <col min="16142" max="16142" width="3.54296875" style="81" customWidth="1"/>
    <col min="16143" max="16384" width="8.81640625" style="81"/>
  </cols>
  <sheetData>
    <row r="1" spans="1:14" ht="10.5" customHeight="1">
      <c r="A1" s="90" t="s">
        <v>144</v>
      </c>
    </row>
    <row r="2" spans="1:14" ht="10.5" customHeight="1">
      <c r="A2" s="90" t="s">
        <v>145</v>
      </c>
    </row>
    <row r="4" spans="1:14" ht="10.5" customHeight="1">
      <c r="A4" s="14" t="s">
        <v>1592</v>
      </c>
    </row>
    <row r="5" spans="1:14" ht="10.5" customHeight="1" thickBot="1"/>
    <row r="6" spans="1:14" ht="10.5" customHeight="1">
      <c r="A6" s="92"/>
      <c r="B6" s="83"/>
      <c r="C6" s="99"/>
      <c r="D6" s="92"/>
      <c r="E6" s="92"/>
      <c r="F6" s="99"/>
      <c r="G6" s="99"/>
      <c r="H6" s="99"/>
      <c r="I6" s="99"/>
      <c r="J6" s="99"/>
      <c r="K6" s="99"/>
      <c r="L6" s="99"/>
      <c r="M6" s="99"/>
    </row>
    <row r="7" spans="1:14" ht="10.5" customHeight="1">
      <c r="C7" s="1086" t="s">
        <v>146</v>
      </c>
      <c r="D7" s="1086"/>
      <c r="E7" s="1086"/>
      <c r="F7" s="1086"/>
      <c r="G7" s="1086"/>
      <c r="H7" s="1086"/>
      <c r="I7" s="1086"/>
      <c r="J7" s="1086"/>
      <c r="K7" s="1086"/>
      <c r="L7" s="1086"/>
      <c r="M7" s="1086"/>
      <c r="N7" s="16"/>
    </row>
    <row r="8" spans="1:14" ht="10.5" customHeight="1">
      <c r="A8" s="17" t="s">
        <v>147</v>
      </c>
      <c r="C8" s="1087" t="s">
        <v>148</v>
      </c>
      <c r="D8" s="1087"/>
      <c r="F8" s="18" t="s">
        <v>149</v>
      </c>
      <c r="G8" s="593"/>
      <c r="H8" s="19"/>
      <c r="I8" s="18" t="s">
        <v>150</v>
      </c>
      <c r="J8" s="593"/>
      <c r="K8" s="19"/>
      <c r="L8" s="18" t="s">
        <v>151</v>
      </c>
      <c r="M8" s="593"/>
      <c r="N8" s="16"/>
    </row>
    <row r="9" spans="1:14" ht="10.5" customHeight="1">
      <c r="C9" s="20" t="s">
        <v>152</v>
      </c>
      <c r="D9" s="21" t="s">
        <v>153</v>
      </c>
      <c r="F9" s="21" t="s">
        <v>152</v>
      </c>
      <c r="G9" s="21" t="s">
        <v>153</v>
      </c>
      <c r="I9" s="21" t="s">
        <v>152</v>
      </c>
      <c r="J9" s="21" t="s">
        <v>153</v>
      </c>
      <c r="L9" s="21" t="s">
        <v>152</v>
      </c>
      <c r="M9" s="21" t="s">
        <v>153</v>
      </c>
      <c r="N9" s="22"/>
    </row>
    <row r="10" spans="1:14" ht="10.5" customHeight="1" thickBot="1">
      <c r="A10" s="97"/>
      <c r="B10" s="86"/>
      <c r="C10" s="102"/>
      <c r="D10" s="97"/>
      <c r="E10" s="97"/>
      <c r="F10" s="102"/>
      <c r="G10" s="102"/>
      <c r="H10" s="102"/>
      <c r="I10" s="102"/>
      <c r="J10" s="102"/>
      <c r="K10" s="102"/>
      <c r="L10" s="102"/>
      <c r="M10" s="102"/>
    </row>
    <row r="12" spans="1:14" ht="10.5" customHeight="1">
      <c r="A12" s="17" t="s">
        <v>80</v>
      </c>
      <c r="C12" s="91">
        <f>IF($A12&lt;&gt;0,F12+I12+L12,"")</f>
        <v>3333.4572222222223</v>
      </c>
      <c r="D12" s="104">
        <f>IF($A12&lt;&gt;0,G12+J12+M12,"")</f>
        <v>100</v>
      </c>
      <c r="F12" s="91">
        <f>SUM(F14+F105)</f>
        <v>2617.8322222222223</v>
      </c>
      <c r="G12" s="91">
        <f>IF($A12&lt;&gt;0,F12/$C12*100,"")</f>
        <v>78.532047892220007</v>
      </c>
      <c r="I12" s="91">
        <f>SUM(I14+I105)</f>
        <v>233.375</v>
      </c>
      <c r="J12" s="91">
        <f t="shared" ref="J12:J75" si="0">IF($A12&lt;&gt;0,I12/$C12*100,"")</f>
        <v>7.0009897965458947</v>
      </c>
      <c r="L12" s="91">
        <f>SUM(L14+L105)</f>
        <v>482.25</v>
      </c>
      <c r="M12" s="91">
        <f t="shared" ref="M12:M75" si="1">IF($A12&lt;&gt;0,L12/$C12*100,"")</f>
        <v>14.466962311234099</v>
      </c>
    </row>
    <row r="13" spans="1:14" ht="10.5" customHeight="1">
      <c r="C13" s="91" t="str">
        <f t="shared" ref="C13:D74" si="2">IF($A13&lt;&gt;0,F13+I13+L13,"")</f>
        <v/>
      </c>
      <c r="D13" s="104" t="str">
        <f t="shared" si="2"/>
        <v/>
      </c>
      <c r="G13" s="91" t="str">
        <f t="shared" ref="G13:G76" si="3">IF($A13&lt;&gt;0,F13/$C13*100,"")</f>
        <v/>
      </c>
      <c r="J13" s="91" t="str">
        <f t="shared" si="0"/>
        <v/>
      </c>
      <c r="L13" s="91" t="s">
        <v>154</v>
      </c>
      <c r="M13" s="91" t="str">
        <f t="shared" si="1"/>
        <v/>
      </c>
    </row>
    <row r="14" spans="1:14" ht="10.5" customHeight="1">
      <c r="A14" s="17" t="s">
        <v>391</v>
      </c>
      <c r="C14" s="91">
        <f t="shared" si="2"/>
        <v>2804.0168888888888</v>
      </c>
      <c r="D14" s="104">
        <f t="shared" si="2"/>
        <v>100</v>
      </c>
      <c r="F14" s="91">
        <f>F16+F24+F35+F43+F69+F84+F91+F103</f>
        <v>2110.1418888888888</v>
      </c>
      <c r="G14" s="91">
        <f>IF($A14&lt;&gt;0,F14/$C14*100,"")</f>
        <v>75.254250331033035</v>
      </c>
      <c r="I14" s="91">
        <f>I16+I24+I35+I43+I69+I84+I91+I103</f>
        <v>222.875</v>
      </c>
      <c r="J14" s="91">
        <f t="shared" si="0"/>
        <v>7.9484186020119072</v>
      </c>
      <c r="L14" s="91">
        <f>L16+L24+L35+L43+L69+L84+L91+L103</f>
        <v>471</v>
      </c>
      <c r="M14" s="91">
        <f t="shared" si="1"/>
        <v>16.797331066955056</v>
      </c>
    </row>
    <row r="15" spans="1:14" ht="10.5" customHeight="1">
      <c r="C15" s="91" t="str">
        <f t="shared" si="2"/>
        <v/>
      </c>
      <c r="D15" s="104" t="str">
        <f t="shared" si="2"/>
        <v/>
      </c>
      <c r="G15" s="91" t="str">
        <f t="shared" si="3"/>
        <v/>
      </c>
      <c r="J15" s="91" t="str">
        <f t="shared" si="0"/>
        <v/>
      </c>
      <c r="L15" s="91" t="s">
        <v>154</v>
      </c>
      <c r="M15" s="91" t="str">
        <f t="shared" si="1"/>
        <v/>
      </c>
    </row>
    <row r="16" spans="1:14" ht="10.5" customHeight="1">
      <c r="A16" s="90" t="s">
        <v>155</v>
      </c>
      <c r="C16" s="91">
        <f t="shared" si="2"/>
        <v>198.69555555555553</v>
      </c>
      <c r="D16" s="104">
        <f t="shared" si="2"/>
        <v>100.00000000000001</v>
      </c>
      <c r="F16" s="91">
        <f>SUM(F18:F22)</f>
        <v>158.94555555555553</v>
      </c>
      <c r="G16" s="91">
        <f t="shared" si="3"/>
        <v>79.994519812555225</v>
      </c>
      <c r="I16" s="91">
        <f>SUM(I18:I22)</f>
        <v>21.75</v>
      </c>
      <c r="J16" s="91">
        <f t="shared" si="0"/>
        <v>10.946394819545258</v>
      </c>
      <c r="L16" s="91">
        <f>SUM(L18:L22)</f>
        <v>18</v>
      </c>
      <c r="M16" s="91">
        <f t="shared" si="1"/>
        <v>9.0590853678995238</v>
      </c>
    </row>
    <row r="17" spans="1:16" ht="10.5" customHeight="1">
      <c r="C17" s="91" t="str">
        <f t="shared" si="2"/>
        <v/>
      </c>
      <c r="D17" s="104" t="str">
        <f t="shared" si="2"/>
        <v/>
      </c>
      <c r="G17" s="91" t="str">
        <f t="shared" si="3"/>
        <v/>
      </c>
      <c r="J17" s="91" t="str">
        <f t="shared" si="0"/>
        <v/>
      </c>
      <c r="L17" s="91" t="s">
        <v>154</v>
      </c>
      <c r="M17" s="91" t="str">
        <f t="shared" si="1"/>
        <v/>
      </c>
    </row>
    <row r="18" spans="1:16" ht="10.5" customHeight="1">
      <c r="A18" s="90" t="s">
        <v>156</v>
      </c>
      <c r="B18" s="90"/>
      <c r="C18" s="91">
        <f t="shared" si="2"/>
        <v>10.5</v>
      </c>
      <c r="D18" s="104">
        <f t="shared" si="2"/>
        <v>100</v>
      </c>
      <c r="F18" s="91">
        <v>10.5</v>
      </c>
      <c r="G18" s="91">
        <f t="shared" si="3"/>
        <v>100</v>
      </c>
      <c r="I18" s="91">
        <v>0</v>
      </c>
      <c r="J18" s="91">
        <f t="shared" si="0"/>
        <v>0</v>
      </c>
      <c r="L18" s="91">
        <v>0</v>
      </c>
      <c r="M18" s="91">
        <f t="shared" si="1"/>
        <v>0</v>
      </c>
    </row>
    <row r="19" spans="1:16" ht="10.5" customHeight="1">
      <c r="A19" s="90" t="s">
        <v>157</v>
      </c>
      <c r="B19" s="90"/>
      <c r="C19" s="91">
        <f t="shared" si="2"/>
        <v>45.5</v>
      </c>
      <c r="D19" s="104">
        <f t="shared" si="2"/>
        <v>100</v>
      </c>
      <c r="F19" s="91">
        <v>6.75</v>
      </c>
      <c r="G19" s="91">
        <f t="shared" si="3"/>
        <v>14.835164835164836</v>
      </c>
      <c r="I19" s="91">
        <v>21.75</v>
      </c>
      <c r="J19" s="91">
        <f t="shared" si="0"/>
        <v>47.802197802197803</v>
      </c>
      <c r="L19" s="91">
        <v>17</v>
      </c>
      <c r="M19" s="91">
        <f t="shared" si="1"/>
        <v>37.362637362637365</v>
      </c>
    </row>
    <row r="20" spans="1:16" ht="10.5" customHeight="1">
      <c r="A20" s="90" t="s">
        <v>158</v>
      </c>
      <c r="B20" s="90"/>
      <c r="C20" s="91">
        <f t="shared" si="2"/>
        <v>5.5555555555555554</v>
      </c>
      <c r="D20" s="104">
        <f t="shared" si="2"/>
        <v>100</v>
      </c>
      <c r="F20" s="91">
        <f>(1000)*2/12/30</f>
        <v>5.5555555555555554</v>
      </c>
      <c r="G20" s="91">
        <f t="shared" si="3"/>
        <v>100</v>
      </c>
      <c r="I20" s="91">
        <v>0</v>
      </c>
      <c r="J20" s="91">
        <f t="shared" si="0"/>
        <v>0</v>
      </c>
      <c r="L20" s="91">
        <v>0</v>
      </c>
      <c r="M20" s="91">
        <f t="shared" si="1"/>
        <v>0</v>
      </c>
    </row>
    <row r="21" spans="1:16" ht="10.5" customHeight="1">
      <c r="A21" s="90" t="s">
        <v>159</v>
      </c>
      <c r="B21" s="90"/>
      <c r="C21" s="91">
        <f t="shared" si="2"/>
        <v>133.88999999999999</v>
      </c>
      <c r="D21" s="104">
        <f t="shared" si="2"/>
        <v>100.00000000000001</v>
      </c>
      <c r="F21" s="91">
        <v>132.88999999999999</v>
      </c>
      <c r="G21" s="91">
        <f t="shared" si="3"/>
        <v>99.253118231383979</v>
      </c>
      <c r="I21" s="91">
        <v>0</v>
      </c>
      <c r="J21" s="91">
        <f t="shared" si="0"/>
        <v>0</v>
      </c>
      <c r="L21" s="91">
        <v>1</v>
      </c>
      <c r="M21" s="91">
        <f t="shared" si="1"/>
        <v>0.74688176861602817</v>
      </c>
      <c r="P21" s="87"/>
    </row>
    <row r="22" spans="1:16" ht="10.5" customHeight="1">
      <c r="A22" s="90" t="s">
        <v>160</v>
      </c>
      <c r="B22" s="90"/>
      <c r="C22" s="91">
        <f t="shared" si="2"/>
        <v>3.25</v>
      </c>
      <c r="D22" s="104">
        <f t="shared" si="2"/>
        <v>100</v>
      </c>
      <c r="F22" s="91">
        <v>3.25</v>
      </c>
      <c r="G22" s="91">
        <f t="shared" si="3"/>
        <v>100</v>
      </c>
      <c r="I22" s="91">
        <v>0</v>
      </c>
      <c r="J22" s="91">
        <f t="shared" si="0"/>
        <v>0</v>
      </c>
      <c r="L22" s="91">
        <v>0</v>
      </c>
      <c r="M22" s="91">
        <f t="shared" si="1"/>
        <v>0</v>
      </c>
    </row>
    <row r="23" spans="1:16" ht="10.5" customHeight="1">
      <c r="C23" s="91" t="str">
        <f t="shared" si="2"/>
        <v/>
      </c>
      <c r="D23" s="104" t="str">
        <f t="shared" si="2"/>
        <v/>
      </c>
      <c r="G23" s="91" t="str">
        <f t="shared" si="3"/>
        <v/>
      </c>
      <c r="J23" s="91" t="str">
        <f t="shared" si="0"/>
        <v/>
      </c>
      <c r="L23" s="91" t="s">
        <v>154</v>
      </c>
      <c r="M23" s="91" t="str">
        <f t="shared" si="1"/>
        <v/>
      </c>
    </row>
    <row r="24" spans="1:16" ht="10.5" customHeight="1">
      <c r="A24" s="90" t="s">
        <v>392</v>
      </c>
      <c r="C24" s="91">
        <f t="shared" si="2"/>
        <v>274.541</v>
      </c>
      <c r="D24" s="104">
        <f t="shared" si="2"/>
        <v>100</v>
      </c>
      <c r="F24" s="91">
        <f>F25+F30</f>
        <v>225.541</v>
      </c>
      <c r="G24" s="91">
        <f t="shared" si="3"/>
        <v>82.15202829449882</v>
      </c>
      <c r="I24" s="91">
        <f>I25+I30</f>
        <v>9.5</v>
      </c>
      <c r="J24" s="91">
        <f t="shared" si="0"/>
        <v>3.4603210449441071</v>
      </c>
      <c r="L24" s="91">
        <f>L25+L30</f>
        <v>39.5</v>
      </c>
      <c r="M24" s="91">
        <f t="shared" si="1"/>
        <v>14.387650660557075</v>
      </c>
    </row>
    <row r="25" spans="1:16" ht="10.5" customHeight="1">
      <c r="A25" s="90" t="s">
        <v>161</v>
      </c>
      <c r="C25" s="91">
        <f t="shared" si="2"/>
        <v>133.38300000000001</v>
      </c>
      <c r="D25" s="104">
        <f t="shared" si="2"/>
        <v>100</v>
      </c>
      <c r="F25" s="91">
        <f>SUM(F26:F28)</f>
        <v>100.38300000000001</v>
      </c>
      <c r="G25" s="91">
        <f t="shared" si="3"/>
        <v>75.259215942061587</v>
      </c>
      <c r="I25" s="91">
        <f>SUM(I26:I28)</f>
        <v>6.5</v>
      </c>
      <c r="J25" s="91">
        <f t="shared" si="0"/>
        <v>4.8731847386848397</v>
      </c>
      <c r="L25" s="91">
        <f>SUM(L26:L28)</f>
        <v>26.5</v>
      </c>
      <c r="M25" s="91">
        <f t="shared" si="1"/>
        <v>19.867599319253575</v>
      </c>
    </row>
    <row r="26" spans="1:16" ht="10.5" customHeight="1">
      <c r="A26" s="90" t="s">
        <v>162</v>
      </c>
      <c r="C26" s="91">
        <f t="shared" si="2"/>
        <v>26.5</v>
      </c>
      <c r="D26" s="104">
        <f t="shared" si="2"/>
        <v>100</v>
      </c>
      <c r="F26" s="91">
        <v>21.5</v>
      </c>
      <c r="G26" s="91">
        <f t="shared" si="3"/>
        <v>81.132075471698116</v>
      </c>
      <c r="I26" s="91">
        <v>0.5</v>
      </c>
      <c r="J26" s="91">
        <f t="shared" si="0"/>
        <v>1.8867924528301887</v>
      </c>
      <c r="L26" s="91">
        <v>4.5</v>
      </c>
      <c r="M26" s="91">
        <f t="shared" si="1"/>
        <v>16.981132075471699</v>
      </c>
    </row>
    <row r="27" spans="1:16" ht="10.5" customHeight="1">
      <c r="A27" s="90" t="s">
        <v>163</v>
      </c>
      <c r="C27" s="91">
        <f t="shared" si="2"/>
        <v>56.633000000000003</v>
      </c>
      <c r="D27" s="104">
        <f t="shared" si="2"/>
        <v>100</v>
      </c>
      <c r="F27" s="91">
        <v>44.133000000000003</v>
      </c>
      <c r="G27" s="91">
        <f t="shared" si="3"/>
        <v>77.928063143396969</v>
      </c>
      <c r="I27" s="91">
        <v>1.5</v>
      </c>
      <c r="J27" s="91">
        <f t="shared" si="0"/>
        <v>2.6486324227923648</v>
      </c>
      <c r="L27" s="91">
        <v>11</v>
      </c>
      <c r="M27" s="91">
        <f t="shared" si="1"/>
        <v>19.423304433810674</v>
      </c>
    </row>
    <row r="28" spans="1:16" ht="10.5" customHeight="1">
      <c r="A28" s="90" t="s">
        <v>164</v>
      </c>
      <c r="C28" s="91">
        <f t="shared" si="2"/>
        <v>50.25</v>
      </c>
      <c r="D28" s="104">
        <f t="shared" si="2"/>
        <v>100</v>
      </c>
      <c r="F28" s="91">
        <v>34.75</v>
      </c>
      <c r="G28" s="91">
        <f t="shared" si="3"/>
        <v>69.154228855721385</v>
      </c>
      <c r="I28" s="91">
        <v>4.5</v>
      </c>
      <c r="J28" s="91">
        <f t="shared" si="0"/>
        <v>8.9552238805970141</v>
      </c>
      <c r="L28" s="91">
        <v>11</v>
      </c>
      <c r="M28" s="91">
        <f t="shared" si="1"/>
        <v>21.890547263681594</v>
      </c>
    </row>
    <row r="29" spans="1:16" ht="10.5" customHeight="1">
      <c r="C29" s="91" t="str">
        <f t="shared" si="2"/>
        <v/>
      </c>
      <c r="D29" s="104" t="str">
        <f t="shared" si="2"/>
        <v/>
      </c>
      <c r="G29" s="91" t="str">
        <f t="shared" si="3"/>
        <v/>
      </c>
      <c r="J29" s="91" t="str">
        <f t="shared" si="0"/>
        <v/>
      </c>
      <c r="L29" s="91" t="s">
        <v>154</v>
      </c>
      <c r="M29" s="91" t="str">
        <f t="shared" si="1"/>
        <v/>
      </c>
    </row>
    <row r="30" spans="1:16" ht="10.5" customHeight="1">
      <c r="A30" s="90" t="s">
        <v>165</v>
      </c>
      <c r="C30" s="91">
        <f t="shared" si="2"/>
        <v>141.15800000000002</v>
      </c>
      <c r="D30" s="104">
        <f t="shared" si="2"/>
        <v>99.999999999999972</v>
      </c>
      <c r="F30" s="91">
        <f>SUM(F31:F33)</f>
        <v>125.158</v>
      </c>
      <c r="G30" s="91">
        <f t="shared" si="3"/>
        <v>88.665183694866727</v>
      </c>
      <c r="I30" s="91">
        <f>SUM(I31:I33)</f>
        <v>3</v>
      </c>
      <c r="J30" s="91">
        <f t="shared" si="0"/>
        <v>2.1252780572124852</v>
      </c>
      <c r="L30" s="91">
        <f>SUM(L31:L33)</f>
        <v>13</v>
      </c>
      <c r="M30" s="91">
        <f t="shared" si="1"/>
        <v>9.2095382479207686</v>
      </c>
    </row>
    <row r="31" spans="1:16" ht="10.5" customHeight="1">
      <c r="A31" s="90" t="s">
        <v>166</v>
      </c>
      <c r="C31" s="91">
        <f t="shared" si="2"/>
        <v>38.5</v>
      </c>
      <c r="D31" s="104">
        <f t="shared" si="2"/>
        <v>100</v>
      </c>
      <c r="F31" s="91">
        <v>33.5</v>
      </c>
      <c r="G31" s="91">
        <f t="shared" si="3"/>
        <v>87.012987012987011</v>
      </c>
      <c r="I31" s="91">
        <v>1</v>
      </c>
      <c r="J31" s="91">
        <f t="shared" si="0"/>
        <v>2.5974025974025974</v>
      </c>
      <c r="L31" s="91">
        <v>4</v>
      </c>
      <c r="M31" s="91">
        <f t="shared" si="1"/>
        <v>10.38961038961039</v>
      </c>
    </row>
    <row r="32" spans="1:16" ht="10.5" customHeight="1">
      <c r="A32" s="90" t="s">
        <v>167</v>
      </c>
      <c r="C32" s="91">
        <f t="shared" si="2"/>
        <v>26</v>
      </c>
      <c r="D32" s="104">
        <f t="shared" si="2"/>
        <v>99.999999999999986</v>
      </c>
      <c r="F32" s="91">
        <v>23</v>
      </c>
      <c r="G32" s="91">
        <f t="shared" si="3"/>
        <v>88.461538461538453</v>
      </c>
      <c r="I32" s="91">
        <v>0</v>
      </c>
      <c r="J32" s="91">
        <f t="shared" si="0"/>
        <v>0</v>
      </c>
      <c r="L32" s="91">
        <v>3</v>
      </c>
      <c r="M32" s="91">
        <f t="shared" si="1"/>
        <v>11.538461538461538</v>
      </c>
    </row>
    <row r="33" spans="1:15" ht="10.5" customHeight="1">
      <c r="A33" s="90" t="s">
        <v>168</v>
      </c>
      <c r="C33" s="91">
        <f t="shared" si="2"/>
        <v>76.658000000000001</v>
      </c>
      <c r="D33" s="104">
        <f t="shared" si="2"/>
        <v>100</v>
      </c>
      <c r="F33" s="91">
        <v>68.658000000000001</v>
      </c>
      <c r="G33" s="91">
        <f t="shared" si="3"/>
        <v>89.564037673823989</v>
      </c>
      <c r="I33" s="91">
        <v>2</v>
      </c>
      <c r="J33" s="91">
        <f t="shared" si="0"/>
        <v>2.6089905815440009</v>
      </c>
      <c r="L33" s="91">
        <v>6</v>
      </c>
      <c r="M33" s="91">
        <f t="shared" si="1"/>
        <v>7.8269717446320008</v>
      </c>
    </row>
    <row r="34" spans="1:15" ht="10.5" customHeight="1">
      <c r="C34" s="91" t="str">
        <f t="shared" si="2"/>
        <v/>
      </c>
      <c r="D34" s="104" t="str">
        <f t="shared" si="2"/>
        <v/>
      </c>
      <c r="G34" s="91" t="str">
        <f t="shared" si="3"/>
        <v/>
      </c>
      <c r="J34" s="91" t="str">
        <f t="shared" si="0"/>
        <v/>
      </c>
      <c r="L34" s="91" t="s">
        <v>154</v>
      </c>
      <c r="M34" s="91" t="str">
        <f t="shared" si="1"/>
        <v/>
      </c>
    </row>
    <row r="35" spans="1:15" ht="10.5" customHeight="1">
      <c r="A35" s="90" t="s">
        <v>449</v>
      </c>
      <c r="C35" s="91">
        <f t="shared" si="2"/>
        <v>345.79133333333334</v>
      </c>
      <c r="D35" s="104">
        <f t="shared" si="2"/>
        <v>99.999999999999986</v>
      </c>
      <c r="F35" s="91">
        <f>SUM(F36)</f>
        <v>247.04133333333334</v>
      </c>
      <c r="G35" s="91">
        <f t="shared" si="3"/>
        <v>71.442314922101374</v>
      </c>
      <c r="I35" s="91">
        <f>SUM(I36)</f>
        <v>39.5</v>
      </c>
      <c r="J35" s="91">
        <f t="shared" si="0"/>
        <v>11.423074031159446</v>
      </c>
      <c r="L35" s="91">
        <f>SUM(L36)</f>
        <v>59.25</v>
      </c>
      <c r="M35" s="91">
        <f t="shared" si="1"/>
        <v>17.13461104673917</v>
      </c>
    </row>
    <row r="36" spans="1:15" ht="10.5" customHeight="1">
      <c r="A36" s="90" t="s">
        <v>169</v>
      </c>
      <c r="C36" s="91">
        <f t="shared" si="2"/>
        <v>345.79133333333334</v>
      </c>
      <c r="D36" s="104">
        <f t="shared" si="2"/>
        <v>99.999999999999986</v>
      </c>
      <c r="F36" s="91">
        <f>SUM(F37:F41)</f>
        <v>247.04133333333334</v>
      </c>
      <c r="G36" s="91">
        <f t="shared" si="3"/>
        <v>71.442314922101374</v>
      </c>
      <c r="I36" s="91">
        <f>SUM(I37:I41)</f>
        <v>39.5</v>
      </c>
      <c r="J36" s="91">
        <f t="shared" si="0"/>
        <v>11.423074031159446</v>
      </c>
      <c r="L36" s="91">
        <f>SUM(L37:L41)</f>
        <v>59.25</v>
      </c>
      <c r="M36" s="91">
        <f t="shared" si="1"/>
        <v>17.13461104673917</v>
      </c>
    </row>
    <row r="37" spans="1:15" ht="10.5" customHeight="1">
      <c r="A37" s="90" t="s">
        <v>170</v>
      </c>
      <c r="C37" s="91">
        <f t="shared" si="2"/>
        <v>70.45</v>
      </c>
      <c r="D37" s="104">
        <f t="shared" si="2"/>
        <v>100</v>
      </c>
      <c r="F37" s="91">
        <f>4/30+2/30+44.25</f>
        <v>44.45</v>
      </c>
      <c r="G37" s="91">
        <f t="shared" si="3"/>
        <v>63.094393186657207</v>
      </c>
      <c r="I37" s="91">
        <v>11.25</v>
      </c>
      <c r="J37" s="91">
        <f t="shared" si="0"/>
        <v>15.96877217885025</v>
      </c>
      <c r="L37" s="91">
        <v>14.75</v>
      </c>
      <c r="M37" s="91">
        <f t="shared" si="1"/>
        <v>20.936834634492545</v>
      </c>
    </row>
    <row r="38" spans="1:15" ht="10.5" customHeight="1">
      <c r="A38" s="90" t="s">
        <v>171</v>
      </c>
      <c r="C38" s="91">
        <f t="shared" si="2"/>
        <v>62.957999999999998</v>
      </c>
      <c r="D38" s="104">
        <f t="shared" si="2"/>
        <v>100</v>
      </c>
      <c r="F38" s="91">
        <v>48.457999999999998</v>
      </c>
      <c r="G38" s="91">
        <f t="shared" si="3"/>
        <v>76.968772832682106</v>
      </c>
      <c r="I38" s="91">
        <v>6</v>
      </c>
      <c r="J38" s="91">
        <f t="shared" si="0"/>
        <v>9.5301629657867153</v>
      </c>
      <c r="L38" s="91">
        <v>8.5</v>
      </c>
      <c r="M38" s="91">
        <f t="shared" si="1"/>
        <v>13.501064201531179</v>
      </c>
    </row>
    <row r="39" spans="1:15" ht="10.5" customHeight="1">
      <c r="A39" s="90" t="s">
        <v>172</v>
      </c>
      <c r="C39" s="91">
        <f t="shared" si="2"/>
        <v>38.799999999999997</v>
      </c>
      <c r="D39" s="104">
        <f t="shared" si="2"/>
        <v>100</v>
      </c>
      <c r="F39" s="91">
        <v>22.55</v>
      </c>
      <c r="G39" s="91">
        <f t="shared" si="3"/>
        <v>58.118556701030933</v>
      </c>
      <c r="I39" s="91">
        <v>7.25</v>
      </c>
      <c r="J39" s="91">
        <f t="shared" si="0"/>
        <v>18.685567010309278</v>
      </c>
      <c r="L39" s="91">
        <v>9</v>
      </c>
      <c r="M39" s="91">
        <f t="shared" si="1"/>
        <v>23.195876288659793</v>
      </c>
      <c r="O39" s="87"/>
    </row>
    <row r="40" spans="1:15" ht="10.5" customHeight="1">
      <c r="A40" s="90" t="s">
        <v>173</v>
      </c>
      <c r="C40" s="91">
        <f t="shared" si="2"/>
        <v>90.75</v>
      </c>
      <c r="D40" s="104">
        <f t="shared" si="2"/>
        <v>100</v>
      </c>
      <c r="F40" s="91">
        <v>78.75</v>
      </c>
      <c r="G40" s="91">
        <f t="shared" si="3"/>
        <v>86.776859504132233</v>
      </c>
      <c r="I40" s="91">
        <v>1</v>
      </c>
      <c r="J40" s="91">
        <f t="shared" si="0"/>
        <v>1.1019283746556474</v>
      </c>
      <c r="L40" s="91">
        <v>11</v>
      </c>
      <c r="M40" s="91">
        <f t="shared" si="1"/>
        <v>12.121212121212121</v>
      </c>
    </row>
    <row r="41" spans="1:15" ht="10.5" customHeight="1">
      <c r="A41" s="90" t="s">
        <v>174</v>
      </c>
      <c r="C41" s="91">
        <f t="shared" si="2"/>
        <v>82.833333333333343</v>
      </c>
      <c r="D41" s="104">
        <f t="shared" si="2"/>
        <v>99.999999999999986</v>
      </c>
      <c r="F41" s="91">
        <f>25/30+52</f>
        <v>52.833333333333336</v>
      </c>
      <c r="G41" s="91">
        <f t="shared" si="3"/>
        <v>63.78269617706237</v>
      </c>
      <c r="I41" s="91">
        <v>14</v>
      </c>
      <c r="J41" s="91">
        <f t="shared" si="0"/>
        <v>16.901408450704221</v>
      </c>
      <c r="L41" s="91">
        <v>16</v>
      </c>
      <c r="M41" s="91">
        <f t="shared" si="1"/>
        <v>19.315895372233399</v>
      </c>
    </row>
    <row r="42" spans="1:15" ht="10.5" customHeight="1">
      <c r="C42" s="91" t="str">
        <f t="shared" si="2"/>
        <v/>
      </c>
      <c r="D42" s="104" t="str">
        <f t="shared" si="2"/>
        <v/>
      </c>
      <c r="G42" s="91" t="str">
        <f t="shared" si="3"/>
        <v/>
      </c>
      <c r="J42" s="91" t="str">
        <f t="shared" si="0"/>
        <v/>
      </c>
      <c r="L42" s="91" t="s">
        <v>154</v>
      </c>
      <c r="M42" s="91" t="str">
        <f t="shared" si="1"/>
        <v/>
      </c>
    </row>
    <row r="43" spans="1:15" ht="10.5" customHeight="1">
      <c r="A43" s="90" t="s">
        <v>394</v>
      </c>
      <c r="C43" s="91">
        <f t="shared" si="2"/>
        <v>746.72133333333329</v>
      </c>
      <c r="D43" s="104">
        <f t="shared" si="2"/>
        <v>100</v>
      </c>
      <c r="F43" s="91">
        <f>F44+F50+F60+F62</f>
        <v>599.47133333333329</v>
      </c>
      <c r="G43" s="91">
        <f t="shared" si="3"/>
        <v>80.280461609060765</v>
      </c>
      <c r="I43" s="91">
        <f>I44+I50+I60+I62</f>
        <v>23</v>
      </c>
      <c r="J43" s="91">
        <f t="shared" si="0"/>
        <v>3.0801316332197111</v>
      </c>
      <c r="L43" s="91">
        <f>L44+L50+L60+L62</f>
        <v>124.25</v>
      </c>
      <c r="M43" s="91">
        <f t="shared" si="1"/>
        <v>16.639406757719524</v>
      </c>
    </row>
    <row r="44" spans="1:15" ht="10.5" customHeight="1">
      <c r="A44" s="90" t="s">
        <v>175</v>
      </c>
      <c r="C44" s="91">
        <f t="shared" si="2"/>
        <v>158.79333333333332</v>
      </c>
      <c r="D44" s="104">
        <f t="shared" si="2"/>
        <v>100</v>
      </c>
      <c r="F44" s="91">
        <f>SUM(F45:F48)</f>
        <v>137.29333333333332</v>
      </c>
      <c r="G44" s="91">
        <f t="shared" si="3"/>
        <v>86.460388765271418</v>
      </c>
      <c r="I44" s="91">
        <f>SUM(I45:I48)</f>
        <v>1.5</v>
      </c>
      <c r="J44" s="91">
        <f t="shared" si="0"/>
        <v>0.94462403963222652</v>
      </c>
      <c r="L44" s="91">
        <f>SUM(L45:L48)</f>
        <v>20</v>
      </c>
      <c r="M44" s="91">
        <f t="shared" si="1"/>
        <v>12.594987195096351</v>
      </c>
    </row>
    <row r="45" spans="1:15" ht="10.5" customHeight="1">
      <c r="A45" s="90" t="s">
        <v>176</v>
      </c>
      <c r="C45" s="91">
        <f t="shared" si="2"/>
        <v>62.88</v>
      </c>
      <c r="D45" s="104">
        <f t="shared" si="2"/>
        <v>100</v>
      </c>
      <c r="F45" s="91">
        <v>54.88</v>
      </c>
      <c r="G45" s="91">
        <f t="shared" si="3"/>
        <v>87.277353689567434</v>
      </c>
      <c r="I45" s="91">
        <v>1</v>
      </c>
      <c r="J45" s="91">
        <f t="shared" si="0"/>
        <v>1.5903307888040712</v>
      </c>
      <c r="L45" s="91">
        <v>7</v>
      </c>
      <c r="M45" s="91">
        <f t="shared" si="1"/>
        <v>11.132315521628499</v>
      </c>
    </row>
    <row r="46" spans="1:15" ht="10.5" customHeight="1">
      <c r="A46" s="90" t="s">
        <v>177</v>
      </c>
      <c r="C46" s="91">
        <f t="shared" si="2"/>
        <v>41</v>
      </c>
      <c r="D46" s="104">
        <f t="shared" si="2"/>
        <v>100</v>
      </c>
      <c r="F46" s="91">
        <f>21/30+34.3</f>
        <v>35</v>
      </c>
      <c r="G46" s="91">
        <f t="shared" si="3"/>
        <v>85.365853658536579</v>
      </c>
      <c r="I46" s="91">
        <v>0</v>
      </c>
      <c r="J46" s="91">
        <f t="shared" si="0"/>
        <v>0</v>
      </c>
      <c r="L46" s="91">
        <v>6</v>
      </c>
      <c r="M46" s="91">
        <f t="shared" si="1"/>
        <v>14.634146341463413</v>
      </c>
    </row>
    <row r="47" spans="1:15" ht="10.5" customHeight="1">
      <c r="A47" s="90" t="s">
        <v>178</v>
      </c>
      <c r="C47" s="91">
        <f t="shared" si="2"/>
        <v>29.5</v>
      </c>
      <c r="D47" s="104">
        <f t="shared" si="2"/>
        <v>100</v>
      </c>
      <c r="F47" s="91">
        <f>0/30+25.5</f>
        <v>25.5</v>
      </c>
      <c r="G47" s="91">
        <f t="shared" si="3"/>
        <v>86.440677966101703</v>
      </c>
      <c r="I47" s="91">
        <v>0</v>
      </c>
      <c r="J47" s="91">
        <f t="shared" si="0"/>
        <v>0</v>
      </c>
      <c r="L47" s="91">
        <v>4</v>
      </c>
      <c r="M47" s="91">
        <f t="shared" si="1"/>
        <v>13.559322033898304</v>
      </c>
    </row>
    <row r="48" spans="1:15" ht="10.5" customHeight="1">
      <c r="A48" s="90" t="s">
        <v>179</v>
      </c>
      <c r="C48" s="91">
        <f t="shared" si="2"/>
        <v>25.413333333333334</v>
      </c>
      <c r="D48" s="104">
        <f t="shared" si="2"/>
        <v>100</v>
      </c>
      <c r="F48" s="91">
        <f>16/30+21.38</f>
        <v>21.913333333333334</v>
      </c>
      <c r="G48" s="91">
        <f t="shared" si="3"/>
        <v>86.227701993704102</v>
      </c>
      <c r="I48" s="91">
        <v>0.5</v>
      </c>
      <c r="J48" s="91">
        <f t="shared" si="0"/>
        <v>1.9674711437565582</v>
      </c>
      <c r="L48" s="91">
        <v>3</v>
      </c>
      <c r="M48" s="91">
        <f t="shared" si="1"/>
        <v>11.804826862539349</v>
      </c>
    </row>
    <row r="49" spans="1:15" ht="10.5" customHeight="1">
      <c r="C49" s="91" t="str">
        <f t="shared" si="2"/>
        <v/>
      </c>
      <c r="D49" s="104" t="str">
        <f t="shared" si="2"/>
        <v/>
      </c>
      <c r="G49" s="91" t="str">
        <f t="shared" si="3"/>
        <v/>
      </c>
      <c r="J49" s="91" t="str">
        <f t="shared" si="0"/>
        <v/>
      </c>
      <c r="L49" s="91" t="s">
        <v>154</v>
      </c>
      <c r="M49" s="91" t="str">
        <f t="shared" si="1"/>
        <v/>
      </c>
    </row>
    <row r="50" spans="1:15" ht="10.5" customHeight="1">
      <c r="A50" s="90" t="s">
        <v>180</v>
      </c>
      <c r="C50" s="91">
        <f t="shared" si="2"/>
        <v>302.38333333333333</v>
      </c>
      <c r="D50" s="104">
        <f t="shared" si="2"/>
        <v>99.999999999999986</v>
      </c>
      <c r="F50" s="91">
        <f>SUM(F51:F58)</f>
        <v>245.88333333333333</v>
      </c>
      <c r="G50" s="91">
        <f t="shared" si="3"/>
        <v>81.315107755057042</v>
      </c>
      <c r="I50" s="91">
        <f>SUM(I51:I58)</f>
        <v>18.5</v>
      </c>
      <c r="J50" s="91">
        <f t="shared" si="0"/>
        <v>6.1180620625034452</v>
      </c>
      <c r="L50" s="91">
        <f>SUM(L51:L58)</f>
        <v>38</v>
      </c>
      <c r="M50" s="91">
        <f t="shared" si="1"/>
        <v>12.566830182439508</v>
      </c>
    </row>
    <row r="51" spans="1:15" ht="10.5" customHeight="1">
      <c r="A51" s="90" t="s">
        <v>181</v>
      </c>
      <c r="C51" s="91">
        <f t="shared" si="2"/>
        <v>33.25</v>
      </c>
      <c r="D51" s="104">
        <f t="shared" si="2"/>
        <v>100</v>
      </c>
      <c r="F51" s="91">
        <v>27.25</v>
      </c>
      <c r="G51" s="91">
        <f t="shared" si="3"/>
        <v>81.954887218045116</v>
      </c>
      <c r="I51" s="91">
        <v>1</v>
      </c>
      <c r="J51" s="91">
        <f t="shared" si="0"/>
        <v>3.007518796992481</v>
      </c>
      <c r="L51" s="91">
        <v>5</v>
      </c>
      <c r="M51" s="91">
        <f t="shared" si="1"/>
        <v>15.037593984962406</v>
      </c>
    </row>
    <row r="52" spans="1:15" ht="10.5" customHeight="1">
      <c r="A52" s="90" t="s">
        <v>182</v>
      </c>
      <c r="C52" s="91">
        <f t="shared" si="2"/>
        <v>50.658333333333331</v>
      </c>
      <c r="D52" s="104">
        <f t="shared" si="2"/>
        <v>100.00000000000001</v>
      </c>
      <c r="F52" s="91">
        <f>(8)/2/30+57/30+34.625</f>
        <v>36.658333333333331</v>
      </c>
      <c r="G52" s="91">
        <f t="shared" si="3"/>
        <v>72.363875637440373</v>
      </c>
      <c r="I52" s="91">
        <v>10</v>
      </c>
      <c r="J52" s="91">
        <f t="shared" si="0"/>
        <v>19.740088830399738</v>
      </c>
      <c r="L52" s="91">
        <v>4</v>
      </c>
      <c r="M52" s="91">
        <f t="shared" si="1"/>
        <v>7.8960355321598952</v>
      </c>
    </row>
    <row r="53" spans="1:15" ht="10.5" customHeight="1">
      <c r="A53" s="90" t="s">
        <v>183</v>
      </c>
      <c r="C53" s="91">
        <f t="shared" si="2"/>
        <v>33.875</v>
      </c>
      <c r="D53" s="104">
        <f t="shared" si="2"/>
        <v>100.00000000000001</v>
      </c>
      <c r="F53" s="91">
        <v>27.375</v>
      </c>
      <c r="G53" s="91">
        <f t="shared" si="3"/>
        <v>80.811808118081188</v>
      </c>
      <c r="I53" s="91">
        <v>0.5</v>
      </c>
      <c r="J53" s="91">
        <f t="shared" si="0"/>
        <v>1.4760147601476015</v>
      </c>
      <c r="L53" s="91">
        <v>6</v>
      </c>
      <c r="M53" s="91">
        <f t="shared" si="1"/>
        <v>17.712177121771216</v>
      </c>
    </row>
    <row r="54" spans="1:15" ht="10.5" customHeight="1">
      <c r="A54" s="90" t="s">
        <v>184</v>
      </c>
      <c r="C54" s="91">
        <f t="shared" si="2"/>
        <v>36.33</v>
      </c>
      <c r="D54" s="104">
        <f t="shared" si="2"/>
        <v>100</v>
      </c>
      <c r="F54" s="91">
        <v>32.33</v>
      </c>
      <c r="G54" s="91">
        <f t="shared" si="3"/>
        <v>88.989815579410958</v>
      </c>
      <c r="I54" s="91">
        <v>0</v>
      </c>
      <c r="J54" s="91">
        <f t="shared" si="0"/>
        <v>0</v>
      </c>
      <c r="L54" s="91">
        <v>4</v>
      </c>
      <c r="M54" s="91">
        <f t="shared" si="1"/>
        <v>11.010184420589045</v>
      </c>
    </row>
    <row r="55" spans="1:15" ht="10.5" customHeight="1">
      <c r="A55" s="90" t="s">
        <v>185</v>
      </c>
      <c r="C55" s="91">
        <f t="shared" si="2"/>
        <v>36.68</v>
      </c>
      <c r="D55" s="104">
        <f t="shared" si="2"/>
        <v>100</v>
      </c>
      <c r="F55" s="91">
        <v>30.68</v>
      </c>
      <c r="G55" s="91">
        <f t="shared" si="3"/>
        <v>83.642311886586697</v>
      </c>
      <c r="I55" s="91">
        <v>0</v>
      </c>
      <c r="J55" s="91">
        <f t="shared" si="0"/>
        <v>0</v>
      </c>
      <c r="L55" s="91">
        <v>6</v>
      </c>
      <c r="M55" s="91">
        <f t="shared" si="1"/>
        <v>16.357688113413303</v>
      </c>
      <c r="O55" s="87"/>
    </row>
    <row r="56" spans="1:15" ht="10.5" customHeight="1">
      <c r="A56" s="90" t="s">
        <v>186</v>
      </c>
      <c r="C56" s="91">
        <f t="shared" si="2"/>
        <v>57.96</v>
      </c>
      <c r="D56" s="104">
        <f t="shared" si="2"/>
        <v>99.999999999999986</v>
      </c>
      <c r="F56" s="91">
        <v>49.46</v>
      </c>
      <c r="G56" s="91">
        <f t="shared" si="3"/>
        <v>85.334713595583153</v>
      </c>
      <c r="I56" s="91">
        <v>3.5</v>
      </c>
      <c r="J56" s="91">
        <f t="shared" si="0"/>
        <v>6.0386473429951693</v>
      </c>
      <c r="L56" s="91">
        <v>5</v>
      </c>
      <c r="M56" s="91">
        <f t="shared" si="1"/>
        <v>8.6266390614216704</v>
      </c>
      <c r="O56" s="87"/>
    </row>
    <row r="57" spans="1:15" ht="10.5" customHeight="1">
      <c r="A57" s="90" t="s">
        <v>187</v>
      </c>
      <c r="C57" s="91">
        <f t="shared" si="2"/>
        <v>27.25</v>
      </c>
      <c r="D57" s="104">
        <f t="shared" si="2"/>
        <v>99.999999999999986</v>
      </c>
      <c r="F57" s="91">
        <v>20.75</v>
      </c>
      <c r="G57" s="91">
        <f t="shared" si="3"/>
        <v>76.146788990825684</v>
      </c>
      <c r="I57" s="91">
        <v>2.5</v>
      </c>
      <c r="J57" s="91">
        <f t="shared" si="0"/>
        <v>9.1743119266055047</v>
      </c>
      <c r="L57" s="91">
        <v>4</v>
      </c>
      <c r="M57" s="91">
        <f t="shared" si="1"/>
        <v>14.678899082568808</v>
      </c>
    </row>
    <row r="58" spans="1:15" ht="10.5" customHeight="1">
      <c r="A58" s="90" t="s">
        <v>188</v>
      </c>
      <c r="C58" s="91">
        <f t="shared" si="2"/>
        <v>26.38</v>
      </c>
      <c r="D58" s="104">
        <f t="shared" si="2"/>
        <v>99.999999999999986</v>
      </c>
      <c r="F58" s="91">
        <v>21.38</v>
      </c>
      <c r="G58" s="91">
        <f t="shared" si="3"/>
        <v>81.046247156937071</v>
      </c>
      <c r="I58" s="91">
        <v>1</v>
      </c>
      <c r="J58" s="91">
        <f t="shared" si="0"/>
        <v>3.7907505686125851</v>
      </c>
      <c r="L58" s="91">
        <v>4</v>
      </c>
      <c r="M58" s="91">
        <f t="shared" si="1"/>
        <v>15.16300227445034</v>
      </c>
    </row>
    <row r="60" spans="1:15" ht="10.5" customHeight="1">
      <c r="A60" s="90" t="s">
        <v>189</v>
      </c>
      <c r="C60" s="91">
        <f t="shared" si="2"/>
        <v>101.333</v>
      </c>
      <c r="D60" s="104">
        <f t="shared" si="2"/>
        <v>100</v>
      </c>
      <c r="F60" s="91">
        <f>48/30+162/30+56.083</f>
        <v>63.082999999999998</v>
      </c>
      <c r="G60" s="91">
        <f t="shared" si="3"/>
        <v>62.253165306464822</v>
      </c>
      <c r="I60" s="91">
        <v>2.5</v>
      </c>
      <c r="J60" s="91">
        <f t="shared" si="0"/>
        <v>2.4671133786624297</v>
      </c>
      <c r="L60" s="91">
        <v>35.75</v>
      </c>
      <c r="M60" s="91">
        <f t="shared" si="1"/>
        <v>35.279721314872745</v>
      </c>
    </row>
    <row r="61" spans="1:15" ht="10.5" customHeight="1">
      <c r="C61" s="91" t="str">
        <f t="shared" si="2"/>
        <v/>
      </c>
      <c r="D61" s="104" t="str">
        <f t="shared" si="2"/>
        <v/>
      </c>
      <c r="G61" s="91" t="str">
        <f t="shared" si="3"/>
        <v/>
      </c>
      <c r="J61" s="91" t="str">
        <f t="shared" si="0"/>
        <v/>
      </c>
      <c r="L61" s="91" t="s">
        <v>154</v>
      </c>
      <c r="M61" s="91" t="str">
        <f t="shared" si="1"/>
        <v/>
      </c>
    </row>
    <row r="62" spans="1:15" ht="10.5" customHeight="1">
      <c r="A62" s="90" t="s">
        <v>190</v>
      </c>
      <c r="C62" s="91">
        <f t="shared" si="2"/>
        <v>184.21166666666667</v>
      </c>
      <c r="D62" s="104">
        <f t="shared" si="2"/>
        <v>100</v>
      </c>
      <c r="F62" s="91">
        <f>SUM(F63:F67)</f>
        <v>153.21166666666667</v>
      </c>
      <c r="G62" s="91">
        <f t="shared" si="3"/>
        <v>83.171532747654425</v>
      </c>
      <c r="I62" s="91">
        <f>SUM(I63:I67)</f>
        <v>0.5</v>
      </c>
      <c r="J62" s="91">
        <f t="shared" si="0"/>
        <v>0.27142689116686419</v>
      </c>
      <c r="L62" s="91">
        <f>SUM(L63:L67)</f>
        <v>30.5</v>
      </c>
      <c r="M62" s="91">
        <f t="shared" si="1"/>
        <v>16.557040361178714</v>
      </c>
    </row>
    <row r="63" spans="1:15" ht="10.5" customHeight="1">
      <c r="A63" s="90" t="s">
        <v>191</v>
      </c>
      <c r="C63" s="91">
        <f t="shared" si="2"/>
        <v>18.899999999999999</v>
      </c>
      <c r="D63" s="104">
        <f t="shared" si="2"/>
        <v>100.00000000000001</v>
      </c>
      <c r="F63" s="91">
        <f>(17+37)/30/2+15</f>
        <v>15.9</v>
      </c>
      <c r="G63" s="91">
        <f t="shared" si="3"/>
        <v>84.126984126984141</v>
      </c>
      <c r="I63" s="91">
        <v>0</v>
      </c>
      <c r="J63" s="91">
        <f t="shared" si="0"/>
        <v>0</v>
      </c>
      <c r="L63" s="91">
        <v>3</v>
      </c>
      <c r="M63" s="91">
        <f t="shared" si="1"/>
        <v>15.873015873015875</v>
      </c>
    </row>
    <row r="64" spans="1:15" ht="10.5" customHeight="1">
      <c r="A64" s="90" t="s">
        <v>192</v>
      </c>
      <c r="C64" s="91">
        <f t="shared" si="2"/>
        <v>61.241666666666667</v>
      </c>
      <c r="D64" s="104">
        <f t="shared" si="2"/>
        <v>100</v>
      </c>
      <c r="F64" s="91">
        <f>64.5/30+14/30+49.625</f>
        <v>52.241666666666667</v>
      </c>
      <c r="G64" s="91">
        <f t="shared" si="3"/>
        <v>85.304123009933321</v>
      </c>
      <c r="I64" s="91">
        <v>0</v>
      </c>
      <c r="J64" s="91">
        <f t="shared" si="0"/>
        <v>0</v>
      </c>
      <c r="L64" s="91">
        <v>9</v>
      </c>
      <c r="M64" s="91">
        <f t="shared" si="1"/>
        <v>14.695876990066676</v>
      </c>
    </row>
    <row r="65" spans="1:15" ht="10.5" customHeight="1">
      <c r="A65" s="90" t="s">
        <v>193</v>
      </c>
      <c r="C65" s="91">
        <f t="shared" si="2"/>
        <v>37.25</v>
      </c>
      <c r="D65" s="104">
        <f t="shared" si="2"/>
        <v>100.00000000000001</v>
      </c>
      <c r="F65" s="91">
        <v>33.25</v>
      </c>
      <c r="G65" s="91">
        <f t="shared" si="3"/>
        <v>89.261744966442961</v>
      </c>
      <c r="I65" s="91">
        <v>0</v>
      </c>
      <c r="J65" s="91">
        <f t="shared" si="0"/>
        <v>0</v>
      </c>
      <c r="L65" s="91">
        <v>4</v>
      </c>
      <c r="M65" s="91">
        <f t="shared" si="1"/>
        <v>10.738255033557047</v>
      </c>
      <c r="O65" s="87"/>
    </row>
    <row r="66" spans="1:15" ht="10.5" customHeight="1">
      <c r="A66" s="90" t="s">
        <v>2032</v>
      </c>
      <c r="C66" s="91">
        <f t="shared" si="2"/>
        <v>24.25</v>
      </c>
      <c r="D66" s="104">
        <f t="shared" si="2"/>
        <v>100</v>
      </c>
      <c r="F66" s="91">
        <f>(35+40)/2/30+18.5</f>
        <v>19.75</v>
      </c>
      <c r="G66" s="91">
        <f t="shared" si="3"/>
        <v>81.44329896907216</v>
      </c>
      <c r="I66" s="91">
        <v>0</v>
      </c>
      <c r="J66" s="91">
        <f t="shared" si="0"/>
        <v>0</v>
      </c>
      <c r="L66" s="91">
        <v>4.5</v>
      </c>
      <c r="M66" s="91">
        <f t="shared" si="1"/>
        <v>18.556701030927837</v>
      </c>
    </row>
    <row r="67" spans="1:15" ht="10.5" customHeight="1">
      <c r="A67" s="90" t="s">
        <v>194</v>
      </c>
      <c r="C67" s="91">
        <f t="shared" si="2"/>
        <v>42.57</v>
      </c>
      <c r="D67" s="104">
        <f t="shared" si="2"/>
        <v>100</v>
      </c>
      <c r="F67" s="91">
        <v>32.07</v>
      </c>
      <c r="G67" s="91">
        <f t="shared" si="3"/>
        <v>75.33474277660325</v>
      </c>
      <c r="I67" s="91">
        <v>0.5</v>
      </c>
      <c r="J67" s="91">
        <f t="shared" si="0"/>
        <v>1.1745360582569884</v>
      </c>
      <c r="L67" s="91">
        <v>10</v>
      </c>
      <c r="M67" s="91">
        <f t="shared" si="1"/>
        <v>23.490721165139767</v>
      </c>
    </row>
    <row r="68" spans="1:15" ht="10.5" customHeight="1">
      <c r="C68" s="91" t="str">
        <f t="shared" si="2"/>
        <v/>
      </c>
      <c r="D68" s="104" t="str">
        <f t="shared" si="2"/>
        <v/>
      </c>
      <c r="G68" s="91" t="str">
        <f t="shared" si="3"/>
        <v/>
      </c>
      <c r="J68" s="91" t="str">
        <f t="shared" si="0"/>
        <v/>
      </c>
      <c r="L68" s="91" t="s">
        <v>154</v>
      </c>
      <c r="M68" s="91" t="str">
        <f t="shared" si="1"/>
        <v/>
      </c>
    </row>
    <row r="69" spans="1:15" ht="10.5" customHeight="1">
      <c r="A69" s="90" t="s">
        <v>397</v>
      </c>
      <c r="C69" s="91">
        <f t="shared" si="2"/>
        <v>661.76066666666668</v>
      </c>
      <c r="D69" s="104">
        <f t="shared" si="2"/>
        <v>100</v>
      </c>
      <c r="F69" s="91">
        <f>F71+F73+F80+F82</f>
        <v>429.88566666666668</v>
      </c>
      <c r="G69" s="91">
        <f t="shared" si="3"/>
        <v>64.960897242809835</v>
      </c>
      <c r="I69" s="91">
        <f>I71+I73+I80+I82</f>
        <v>96.625</v>
      </c>
      <c r="J69" s="91">
        <f t="shared" si="0"/>
        <v>14.601200232511049</v>
      </c>
      <c r="L69" s="91">
        <f>L71+L73+L80+L82</f>
        <v>135.25</v>
      </c>
      <c r="M69" s="91">
        <f t="shared" si="1"/>
        <v>20.437902524679114</v>
      </c>
    </row>
    <row r="70" spans="1:15" ht="10.5" customHeight="1">
      <c r="C70" s="91" t="str">
        <f t="shared" si="2"/>
        <v/>
      </c>
      <c r="D70" s="104" t="str">
        <f t="shared" si="2"/>
        <v/>
      </c>
      <c r="G70" s="91" t="str">
        <f t="shared" si="3"/>
        <v/>
      </c>
      <c r="J70" s="91" t="str">
        <f t="shared" si="0"/>
        <v/>
      </c>
      <c r="L70" s="91" t="s">
        <v>154</v>
      </c>
      <c r="M70" s="91" t="str">
        <f t="shared" si="1"/>
        <v/>
      </c>
    </row>
    <row r="71" spans="1:15" ht="10.5" customHeight="1">
      <c r="A71" s="90" t="s">
        <v>398</v>
      </c>
      <c r="C71" s="91">
        <f t="shared" si="2"/>
        <v>69.040666666666667</v>
      </c>
      <c r="D71" s="104">
        <f t="shared" si="2"/>
        <v>99.999999999999986</v>
      </c>
      <c r="F71" s="91">
        <f>5.5/30+4/30+42.224</f>
        <v>42.540666666666667</v>
      </c>
      <c r="G71" s="91">
        <f>IF($A71&lt;&gt;0,F71/$C71*100,"")</f>
        <v>61.616824866503791</v>
      </c>
      <c r="I71" s="91">
        <v>10</v>
      </c>
      <c r="J71" s="91">
        <f>IF($A71&lt;&gt;0,I71/$C71*100,"")</f>
        <v>14.484217031508001</v>
      </c>
      <c r="L71" s="91">
        <v>16.5</v>
      </c>
      <c r="M71" s="91">
        <f>IF($A71&lt;&gt;0,L71/$C71*100,"")</f>
        <v>23.8989581019882</v>
      </c>
    </row>
    <row r="72" spans="1:15" ht="10.5" customHeight="1">
      <c r="C72" s="91" t="str">
        <f t="shared" si="2"/>
        <v/>
      </c>
      <c r="D72" s="104" t="str">
        <f t="shared" si="2"/>
        <v/>
      </c>
      <c r="G72" s="91" t="str">
        <f t="shared" si="3"/>
        <v/>
      </c>
      <c r="J72" s="91" t="str">
        <f t="shared" si="0"/>
        <v/>
      </c>
      <c r="L72" s="91" t="s">
        <v>154</v>
      </c>
      <c r="M72" s="91" t="str">
        <f t="shared" si="1"/>
        <v/>
      </c>
    </row>
    <row r="73" spans="1:15" ht="10.5" customHeight="1">
      <c r="A73" s="90" t="s">
        <v>195</v>
      </c>
      <c r="C73" s="91">
        <f t="shared" si="2"/>
        <v>351.67500000000001</v>
      </c>
      <c r="D73" s="104">
        <f t="shared" si="2"/>
        <v>99.999999999999986</v>
      </c>
      <c r="F73" s="91">
        <f>SUM(F74:F78)</f>
        <v>263.42500000000001</v>
      </c>
      <c r="G73" s="91">
        <f t="shared" si="3"/>
        <v>74.905807919243614</v>
      </c>
      <c r="I73" s="91">
        <f>SUM(I74:I78)</f>
        <v>21.75</v>
      </c>
      <c r="J73" s="91">
        <f t="shared" si="0"/>
        <v>6.1846875666453398</v>
      </c>
      <c r="L73" s="91">
        <f>SUM(L74:L78)</f>
        <v>66.5</v>
      </c>
      <c r="M73" s="91">
        <f t="shared" si="1"/>
        <v>18.909504514111038</v>
      </c>
    </row>
    <row r="74" spans="1:15" ht="10.5" customHeight="1">
      <c r="A74" s="90" t="s">
        <v>196</v>
      </c>
      <c r="C74" s="91">
        <f t="shared" si="2"/>
        <v>182.8</v>
      </c>
      <c r="D74" s="104">
        <f t="shared" si="2"/>
        <v>100</v>
      </c>
      <c r="F74" s="91">
        <v>130.55000000000001</v>
      </c>
      <c r="G74" s="91">
        <f t="shared" si="3"/>
        <v>71.416849015317283</v>
      </c>
      <c r="I74" s="91">
        <v>18.25</v>
      </c>
      <c r="J74" s="91">
        <f t="shared" si="0"/>
        <v>9.9835886214442002</v>
      </c>
      <c r="L74" s="91">
        <v>34</v>
      </c>
      <c r="M74" s="91">
        <f t="shared" si="1"/>
        <v>18.599562363238512</v>
      </c>
    </row>
    <row r="75" spans="1:15" ht="10.5" customHeight="1">
      <c r="A75" s="90" t="s">
        <v>197</v>
      </c>
      <c r="C75" s="91">
        <f t="shared" ref="C75:D104" si="4">IF($A75&lt;&gt;0,F75+I75+L75,"")</f>
        <v>64.75</v>
      </c>
      <c r="D75" s="104">
        <f t="shared" si="4"/>
        <v>100</v>
      </c>
      <c r="F75" s="91">
        <v>49.75</v>
      </c>
      <c r="G75" s="91">
        <f t="shared" si="3"/>
        <v>76.833976833976834</v>
      </c>
      <c r="I75" s="91">
        <v>0.5</v>
      </c>
      <c r="J75" s="91">
        <f t="shared" si="0"/>
        <v>0.77220077220077221</v>
      </c>
      <c r="L75" s="91">
        <v>14.5</v>
      </c>
      <c r="M75" s="91">
        <f t="shared" si="1"/>
        <v>22.393822393822393</v>
      </c>
    </row>
    <row r="76" spans="1:15" ht="10.5" customHeight="1">
      <c r="A76" s="90" t="s">
        <v>198</v>
      </c>
      <c r="C76" s="91">
        <f t="shared" si="4"/>
        <v>19.625</v>
      </c>
      <c r="D76" s="104">
        <f t="shared" si="4"/>
        <v>100</v>
      </c>
      <c r="F76" s="91">
        <v>15.625</v>
      </c>
      <c r="G76" s="91">
        <f t="shared" si="3"/>
        <v>79.617834394904463</v>
      </c>
      <c r="I76" s="91">
        <v>0</v>
      </c>
      <c r="J76" s="91">
        <f t="shared" ref="J76:J111" si="5">IF($A76&lt;&gt;0,I76/$C76*100,"")</f>
        <v>0</v>
      </c>
      <c r="L76" s="91">
        <v>4</v>
      </c>
      <c r="M76" s="91">
        <f t="shared" ref="M76:M111" si="6">IF($A76&lt;&gt;0,L76/$C76*100,"")</f>
        <v>20.382165605095544</v>
      </c>
    </row>
    <row r="77" spans="1:15" ht="10.5" customHeight="1">
      <c r="A77" s="90" t="s">
        <v>199</v>
      </c>
      <c r="C77" s="91">
        <f t="shared" si="4"/>
        <v>36</v>
      </c>
      <c r="D77" s="104">
        <f t="shared" si="4"/>
        <v>100</v>
      </c>
      <c r="F77" s="25">
        <v>29</v>
      </c>
      <c r="G77" s="91">
        <f t="shared" ref="G77:G111" si="7">IF($A77&lt;&gt;0,F77/$C77*100,"")</f>
        <v>80.555555555555557</v>
      </c>
      <c r="I77" s="91">
        <v>1</v>
      </c>
      <c r="J77" s="91">
        <f t="shared" si="5"/>
        <v>2.7777777777777777</v>
      </c>
      <c r="L77" s="91">
        <v>6</v>
      </c>
      <c r="M77" s="91">
        <f t="shared" si="6"/>
        <v>16.666666666666664</v>
      </c>
    </row>
    <row r="78" spans="1:15" ht="10.5" customHeight="1">
      <c r="A78" s="90" t="s">
        <v>200</v>
      </c>
      <c r="C78" s="91">
        <f t="shared" si="4"/>
        <v>48.5</v>
      </c>
      <c r="D78" s="104">
        <f t="shared" si="4"/>
        <v>100</v>
      </c>
      <c r="F78" s="91">
        <v>38.5</v>
      </c>
      <c r="G78" s="91">
        <f t="shared" si="7"/>
        <v>79.381443298969074</v>
      </c>
      <c r="I78" s="91">
        <v>2</v>
      </c>
      <c r="J78" s="91">
        <f t="shared" si="5"/>
        <v>4.1237113402061851</v>
      </c>
      <c r="L78" s="91">
        <v>8</v>
      </c>
      <c r="M78" s="91">
        <f t="shared" si="6"/>
        <v>16.494845360824741</v>
      </c>
    </row>
    <row r="79" spans="1:15" ht="10.5" customHeight="1">
      <c r="C79" s="91" t="str">
        <f t="shared" si="4"/>
        <v/>
      </c>
      <c r="D79" s="104" t="str">
        <f t="shared" si="4"/>
        <v/>
      </c>
      <c r="G79" s="91" t="str">
        <f t="shared" si="7"/>
        <v/>
      </c>
      <c r="J79" s="91" t="str">
        <f t="shared" si="5"/>
        <v/>
      </c>
      <c r="L79" s="91" t="s">
        <v>154</v>
      </c>
      <c r="M79" s="91" t="str">
        <f t="shared" si="6"/>
        <v/>
      </c>
    </row>
    <row r="80" spans="1:15" ht="10.5" customHeight="1">
      <c r="A80" s="90" t="s">
        <v>201</v>
      </c>
      <c r="C80" s="91">
        <f t="shared" si="4"/>
        <v>95.240000000000009</v>
      </c>
      <c r="D80" s="104">
        <f t="shared" si="4"/>
        <v>99.999999999999986</v>
      </c>
      <c r="F80" s="91">
        <v>46.24</v>
      </c>
      <c r="G80" s="91">
        <f t="shared" si="7"/>
        <v>48.551028979420408</v>
      </c>
      <c r="I80" s="91">
        <v>27</v>
      </c>
      <c r="J80" s="91">
        <f t="shared" si="5"/>
        <v>28.349433011339769</v>
      </c>
      <c r="L80" s="91">
        <v>22</v>
      </c>
      <c r="M80" s="91">
        <f t="shared" si="6"/>
        <v>23.099538009239811</v>
      </c>
      <c r="O80" s="87"/>
    </row>
    <row r="81" spans="1:15" ht="10.5" customHeight="1">
      <c r="C81" s="91" t="str">
        <f t="shared" si="4"/>
        <v/>
      </c>
      <c r="D81" s="104" t="str">
        <f t="shared" si="4"/>
        <v/>
      </c>
      <c r="G81" s="91" t="str">
        <f t="shared" si="7"/>
        <v/>
      </c>
      <c r="J81" s="91" t="str">
        <f t="shared" si="5"/>
        <v/>
      </c>
      <c r="L81" s="91" t="s">
        <v>154</v>
      </c>
      <c r="M81" s="91" t="str">
        <f t="shared" si="6"/>
        <v/>
      </c>
    </row>
    <row r="82" spans="1:15" ht="10.5" customHeight="1">
      <c r="A82" s="90" t="s">
        <v>202</v>
      </c>
      <c r="C82" s="91">
        <f t="shared" si="4"/>
        <v>145.80500000000001</v>
      </c>
      <c r="D82" s="104">
        <f t="shared" si="4"/>
        <v>100</v>
      </c>
      <c r="F82" s="91">
        <v>77.680000000000007</v>
      </c>
      <c r="G82" s="91">
        <f t="shared" si="7"/>
        <v>53.276636603683002</v>
      </c>
      <c r="I82" s="91">
        <v>37.875</v>
      </c>
      <c r="J82" s="91">
        <f t="shared" si="5"/>
        <v>25.976475429512018</v>
      </c>
      <c r="L82" s="91">
        <v>30.25</v>
      </c>
      <c r="M82" s="91">
        <f t="shared" si="6"/>
        <v>20.746887966804977</v>
      </c>
      <c r="O82" s="87"/>
    </row>
    <row r="83" spans="1:15" ht="10.5" customHeight="1">
      <c r="C83" s="91" t="str">
        <f t="shared" si="4"/>
        <v/>
      </c>
      <c r="D83" s="104" t="str">
        <f t="shared" si="4"/>
        <v/>
      </c>
      <c r="G83" s="91" t="str">
        <f t="shared" si="7"/>
        <v/>
      </c>
      <c r="J83" s="91" t="str">
        <f t="shared" si="5"/>
        <v/>
      </c>
      <c r="L83" s="91" t="s">
        <v>154</v>
      </c>
      <c r="M83" s="91" t="str">
        <f t="shared" si="6"/>
        <v/>
      </c>
    </row>
    <row r="84" spans="1:15" ht="10.5" customHeight="1">
      <c r="A84" s="90" t="s">
        <v>400</v>
      </c>
      <c r="C84" s="91">
        <f t="shared" si="4"/>
        <v>116.50033333333334</v>
      </c>
      <c r="D84" s="104">
        <f t="shared" si="4"/>
        <v>100</v>
      </c>
      <c r="F84" s="91">
        <f>F85</f>
        <v>88.500333333333344</v>
      </c>
      <c r="G84" s="91">
        <f t="shared" si="7"/>
        <v>75.965734003622316</v>
      </c>
      <c r="I84" s="91">
        <f>I85</f>
        <v>14</v>
      </c>
      <c r="J84" s="91">
        <f t="shared" si="5"/>
        <v>12.017132998188846</v>
      </c>
      <c r="L84" s="91">
        <f>L85</f>
        <v>14</v>
      </c>
      <c r="M84" s="91">
        <f t="shared" si="6"/>
        <v>12.017132998188846</v>
      </c>
    </row>
    <row r="85" spans="1:15" ht="10.5" customHeight="1">
      <c r="A85" s="90" t="s">
        <v>203</v>
      </c>
      <c r="C85" s="91">
        <f t="shared" si="4"/>
        <v>116.50033333333334</v>
      </c>
      <c r="D85" s="104">
        <f t="shared" si="4"/>
        <v>100</v>
      </c>
      <c r="F85" s="91">
        <f>SUM(F86:F89)</f>
        <v>88.500333333333344</v>
      </c>
      <c r="G85" s="91">
        <f t="shared" si="7"/>
        <v>75.965734003622316</v>
      </c>
      <c r="I85" s="91">
        <f>SUM(I86:I89)</f>
        <v>14</v>
      </c>
      <c r="J85" s="91">
        <f t="shared" si="5"/>
        <v>12.017132998188846</v>
      </c>
      <c r="L85" s="91">
        <f>SUM(L86:L89)</f>
        <v>14</v>
      </c>
      <c r="M85" s="91">
        <f t="shared" si="6"/>
        <v>12.017132998188846</v>
      </c>
    </row>
    <row r="86" spans="1:15" ht="10.5" customHeight="1">
      <c r="A86" s="90" t="s">
        <v>204</v>
      </c>
      <c r="C86" s="91">
        <f t="shared" si="4"/>
        <v>22.8</v>
      </c>
      <c r="D86" s="104">
        <f t="shared" si="4"/>
        <v>100.00000000000001</v>
      </c>
      <c r="F86" s="91">
        <f>3/30+6/30+19.5</f>
        <v>19.8</v>
      </c>
      <c r="G86" s="91">
        <f t="shared" si="7"/>
        <v>86.842105263157904</v>
      </c>
      <c r="I86" s="91">
        <v>0</v>
      </c>
      <c r="J86" s="91">
        <f t="shared" si="5"/>
        <v>0</v>
      </c>
      <c r="L86" s="91">
        <v>3</v>
      </c>
      <c r="M86" s="91">
        <f t="shared" si="6"/>
        <v>13.157894736842104</v>
      </c>
    </row>
    <row r="87" spans="1:15" ht="10.5" customHeight="1">
      <c r="A87" s="90" t="s">
        <v>205</v>
      </c>
      <c r="C87" s="91">
        <f t="shared" si="4"/>
        <v>44.017000000000003</v>
      </c>
      <c r="D87" s="104">
        <f t="shared" si="4"/>
        <v>100</v>
      </c>
      <c r="F87" s="91">
        <v>35.017000000000003</v>
      </c>
      <c r="G87" s="91">
        <f t="shared" si="7"/>
        <v>79.553354385805491</v>
      </c>
      <c r="I87" s="91">
        <v>6</v>
      </c>
      <c r="J87" s="91">
        <f t="shared" si="5"/>
        <v>13.631097076129675</v>
      </c>
      <c r="L87" s="91">
        <v>3</v>
      </c>
      <c r="M87" s="91">
        <f t="shared" si="6"/>
        <v>6.8155485380648377</v>
      </c>
    </row>
    <row r="88" spans="1:15" ht="10.5" customHeight="1">
      <c r="A88" s="90" t="s">
        <v>206</v>
      </c>
      <c r="C88" s="91">
        <f t="shared" si="4"/>
        <v>25.433333333333334</v>
      </c>
      <c r="D88" s="104">
        <f t="shared" si="4"/>
        <v>100</v>
      </c>
      <c r="F88" s="91">
        <f>9/30+4/30+18</f>
        <v>18.433333333333334</v>
      </c>
      <c r="G88" s="91">
        <f t="shared" si="7"/>
        <v>72.477064220183479</v>
      </c>
      <c r="I88" s="91">
        <v>4</v>
      </c>
      <c r="J88" s="91">
        <f t="shared" si="5"/>
        <v>15.727391874180865</v>
      </c>
      <c r="L88" s="91">
        <v>3</v>
      </c>
      <c r="M88" s="91">
        <f t="shared" si="6"/>
        <v>11.795543905635649</v>
      </c>
    </row>
    <row r="89" spans="1:15" ht="10.5" customHeight="1">
      <c r="A89" s="90" t="s">
        <v>207</v>
      </c>
      <c r="C89" s="91">
        <f t="shared" si="4"/>
        <v>24.25</v>
      </c>
      <c r="D89" s="104">
        <f t="shared" si="4"/>
        <v>99.999999999999986</v>
      </c>
      <c r="F89" s="91">
        <v>15.25</v>
      </c>
      <c r="G89" s="91">
        <f t="shared" si="7"/>
        <v>62.886597938144327</v>
      </c>
      <c r="I89" s="91">
        <v>4</v>
      </c>
      <c r="J89" s="91">
        <f t="shared" si="5"/>
        <v>16.494845360824741</v>
      </c>
      <c r="L89" s="91">
        <v>5</v>
      </c>
      <c r="M89" s="91">
        <f t="shared" si="6"/>
        <v>20.618556701030926</v>
      </c>
    </row>
    <row r="90" spans="1:15" ht="10.5" customHeight="1">
      <c r="C90" s="91" t="str">
        <f t="shared" si="4"/>
        <v/>
      </c>
      <c r="D90" s="104" t="str">
        <f t="shared" si="4"/>
        <v/>
      </c>
      <c r="L90" s="91" t="s">
        <v>154</v>
      </c>
      <c r="M90" s="91" t="str">
        <f t="shared" si="6"/>
        <v/>
      </c>
    </row>
    <row r="91" spans="1:15" ht="10.5" customHeight="1">
      <c r="A91" s="90" t="s">
        <v>468</v>
      </c>
      <c r="C91" s="91">
        <f t="shared" si="4"/>
        <v>329.50666666666666</v>
      </c>
      <c r="D91" s="104">
        <f t="shared" si="4"/>
        <v>100.00000000000001</v>
      </c>
      <c r="F91" s="91">
        <f>SUM(F92)</f>
        <v>245.75666666666669</v>
      </c>
      <c r="G91" s="91">
        <f t="shared" si="7"/>
        <v>74.583215311779242</v>
      </c>
      <c r="I91" s="91">
        <f>SUM(I92)</f>
        <v>18.5</v>
      </c>
      <c r="J91" s="91">
        <f t="shared" si="5"/>
        <v>5.6144539311293649</v>
      </c>
      <c r="L91" s="91">
        <f>SUM(L92)</f>
        <v>65.25</v>
      </c>
      <c r="M91" s="91">
        <f t="shared" si="6"/>
        <v>19.802330757091411</v>
      </c>
    </row>
    <row r="92" spans="1:15" ht="10.5" customHeight="1">
      <c r="A92" s="90" t="s">
        <v>209</v>
      </c>
      <c r="C92" s="91">
        <f t="shared" si="4"/>
        <v>329.50666666666666</v>
      </c>
      <c r="D92" s="104">
        <f t="shared" si="4"/>
        <v>100.00000000000001</v>
      </c>
      <c r="F92" s="91">
        <f>SUM(F93:F101)</f>
        <v>245.75666666666669</v>
      </c>
      <c r="G92" s="91">
        <f t="shared" si="7"/>
        <v>74.583215311779242</v>
      </c>
      <c r="I92" s="91">
        <f>SUM(I93:I101)</f>
        <v>18.5</v>
      </c>
      <c r="J92" s="91">
        <f t="shared" si="5"/>
        <v>5.6144539311293649</v>
      </c>
      <c r="L92" s="91">
        <f>SUM(L93:L101)</f>
        <v>65.25</v>
      </c>
      <c r="M92" s="91">
        <f t="shared" si="6"/>
        <v>19.802330757091411</v>
      </c>
    </row>
    <row r="93" spans="1:15" ht="10.5" customHeight="1">
      <c r="A93" s="90" t="s">
        <v>210</v>
      </c>
      <c r="C93" s="91">
        <f t="shared" si="4"/>
        <v>51.59</v>
      </c>
      <c r="D93" s="104">
        <f t="shared" si="4"/>
        <v>100</v>
      </c>
      <c r="F93" s="91">
        <v>37.090000000000003</v>
      </c>
      <c r="G93" s="91">
        <f t="shared" si="7"/>
        <v>71.893777863927127</v>
      </c>
      <c r="I93" s="91">
        <v>5.5</v>
      </c>
      <c r="J93" s="91">
        <f t="shared" si="5"/>
        <v>10.660980810234541</v>
      </c>
      <c r="L93" s="91">
        <v>9</v>
      </c>
      <c r="M93" s="91">
        <f t="shared" si="6"/>
        <v>17.445241325838339</v>
      </c>
    </row>
    <row r="94" spans="1:15" ht="10.5" customHeight="1">
      <c r="A94" s="90" t="s">
        <v>211</v>
      </c>
      <c r="C94" s="91">
        <f t="shared" si="4"/>
        <v>25.25</v>
      </c>
      <c r="D94" s="104">
        <f t="shared" si="4"/>
        <v>99.999999999999986</v>
      </c>
      <c r="F94" s="91">
        <v>18.75</v>
      </c>
      <c r="G94" s="91">
        <f t="shared" si="7"/>
        <v>74.257425742574256</v>
      </c>
      <c r="I94" s="91">
        <v>2</v>
      </c>
      <c r="J94" s="91">
        <f t="shared" si="5"/>
        <v>7.9207920792079207</v>
      </c>
      <c r="L94" s="91">
        <v>4.5</v>
      </c>
      <c r="M94" s="91">
        <f t="shared" si="6"/>
        <v>17.82178217821782</v>
      </c>
    </row>
    <row r="95" spans="1:15" ht="10.5" customHeight="1">
      <c r="A95" s="90" t="s">
        <v>212</v>
      </c>
      <c r="C95" s="91">
        <f t="shared" si="4"/>
        <v>51.266666666666666</v>
      </c>
      <c r="D95" s="104">
        <f t="shared" si="4"/>
        <v>100</v>
      </c>
      <c r="F95" s="91">
        <f>8/30+33.5</f>
        <v>33.766666666666666</v>
      </c>
      <c r="G95" s="91">
        <f t="shared" si="7"/>
        <v>65.864759427828346</v>
      </c>
      <c r="I95" s="91">
        <v>6</v>
      </c>
      <c r="J95" s="91">
        <f t="shared" si="5"/>
        <v>11.703511053315994</v>
      </c>
      <c r="L95" s="91">
        <v>11.5</v>
      </c>
      <c r="M95" s="91">
        <f t="shared" si="6"/>
        <v>22.431729518855654</v>
      </c>
    </row>
    <row r="96" spans="1:15" ht="10.5" customHeight="1">
      <c r="A96" s="90" t="s">
        <v>213</v>
      </c>
      <c r="C96" s="91">
        <f t="shared" si="4"/>
        <v>28.25</v>
      </c>
      <c r="D96" s="104">
        <f t="shared" si="4"/>
        <v>100</v>
      </c>
      <c r="F96" s="91">
        <v>22.25</v>
      </c>
      <c r="G96" s="91">
        <f t="shared" si="7"/>
        <v>78.761061946902657</v>
      </c>
      <c r="I96" s="91">
        <v>2</v>
      </c>
      <c r="J96" s="91">
        <f t="shared" si="5"/>
        <v>7.0796460176991154</v>
      </c>
      <c r="L96" s="91">
        <v>4</v>
      </c>
      <c r="M96" s="91">
        <f t="shared" si="6"/>
        <v>14.159292035398231</v>
      </c>
    </row>
    <row r="97" spans="1:13" ht="10.5" customHeight="1">
      <c r="A97" s="90" t="s">
        <v>214</v>
      </c>
      <c r="C97" s="91">
        <f t="shared" si="4"/>
        <v>34.5</v>
      </c>
      <c r="D97" s="104">
        <f t="shared" si="4"/>
        <v>100</v>
      </c>
      <c r="F97" s="91">
        <v>28</v>
      </c>
      <c r="G97" s="91">
        <f t="shared" si="7"/>
        <v>81.159420289855078</v>
      </c>
      <c r="I97" s="91">
        <v>0</v>
      </c>
      <c r="J97" s="91">
        <f t="shared" si="5"/>
        <v>0</v>
      </c>
      <c r="L97" s="91">
        <v>6.5</v>
      </c>
      <c r="M97" s="91">
        <f t="shared" si="6"/>
        <v>18.840579710144929</v>
      </c>
    </row>
    <row r="98" spans="1:13" ht="10.5" customHeight="1">
      <c r="A98" s="90" t="s">
        <v>215</v>
      </c>
      <c r="C98" s="91">
        <f t="shared" si="4"/>
        <v>53.05</v>
      </c>
      <c r="D98" s="104">
        <f t="shared" si="4"/>
        <v>100</v>
      </c>
      <c r="F98" s="91">
        <f>24/30+38.5</f>
        <v>39.299999999999997</v>
      </c>
      <c r="G98" s="91">
        <f t="shared" si="7"/>
        <v>74.081055607917051</v>
      </c>
      <c r="I98" s="91">
        <v>0</v>
      </c>
      <c r="J98" s="91">
        <f t="shared" si="5"/>
        <v>0</v>
      </c>
      <c r="L98" s="91">
        <v>13.75</v>
      </c>
      <c r="M98" s="91">
        <f t="shared" si="6"/>
        <v>25.918944392082942</v>
      </c>
    </row>
    <row r="99" spans="1:13" ht="10.5" customHeight="1">
      <c r="A99" s="90" t="s">
        <v>1523</v>
      </c>
      <c r="C99" s="91">
        <f t="shared" si="4"/>
        <v>15.5</v>
      </c>
      <c r="D99" s="104">
        <f t="shared" si="4"/>
        <v>100</v>
      </c>
      <c r="F99" s="91">
        <v>11.5</v>
      </c>
      <c r="G99" s="91">
        <f t="shared" si="7"/>
        <v>74.193548387096769</v>
      </c>
      <c r="I99" s="91">
        <v>0</v>
      </c>
      <c r="J99" s="91">
        <f t="shared" si="5"/>
        <v>0</v>
      </c>
      <c r="L99" s="91">
        <v>4</v>
      </c>
      <c r="M99" s="91">
        <f t="shared" si="6"/>
        <v>25.806451612903224</v>
      </c>
    </row>
    <row r="100" spans="1:13" ht="10.5" customHeight="1">
      <c r="A100" s="90" t="s">
        <v>216</v>
      </c>
      <c r="C100" s="91">
        <f>IF($A100&lt;&gt;0,F100+I100+L100,"")</f>
        <v>49</v>
      </c>
      <c r="D100" s="104">
        <f>IF($A100&lt;&gt;0,G100+J100+M100,"")</f>
        <v>100</v>
      </c>
      <c r="F100" s="91">
        <v>37</v>
      </c>
      <c r="G100" s="91">
        <f>IF($A100&lt;&gt;0,F100/$C100*100,"")</f>
        <v>75.510204081632651</v>
      </c>
      <c r="I100" s="91">
        <v>2</v>
      </c>
      <c r="J100" s="91">
        <f>IF($A100&lt;&gt;0,I100/$C100*100,"")</f>
        <v>4.0816326530612246</v>
      </c>
      <c r="L100" s="91">
        <v>10</v>
      </c>
      <c r="M100" s="91">
        <f>IF($A100&lt;&gt;0,L100/$C100*100,"")</f>
        <v>20.408163265306122</v>
      </c>
    </row>
    <row r="101" spans="1:13" ht="10.5" customHeight="1">
      <c r="A101" s="90" t="s">
        <v>217</v>
      </c>
      <c r="C101" s="91">
        <f t="shared" si="4"/>
        <v>21.1</v>
      </c>
      <c r="D101" s="104">
        <f t="shared" si="4"/>
        <v>100</v>
      </c>
      <c r="F101" s="91">
        <f>65/30+43/30+14.5</f>
        <v>18.100000000000001</v>
      </c>
      <c r="G101" s="91">
        <f t="shared" si="7"/>
        <v>85.781990521327018</v>
      </c>
      <c r="I101" s="91">
        <v>1</v>
      </c>
      <c r="J101" s="91">
        <f t="shared" si="5"/>
        <v>4.7393364928909953</v>
      </c>
      <c r="L101" s="91">
        <v>2</v>
      </c>
      <c r="M101" s="91">
        <f t="shared" si="6"/>
        <v>9.4786729857819907</v>
      </c>
    </row>
    <row r="102" spans="1:13" ht="10.5" customHeight="1">
      <c r="C102" s="91" t="str">
        <f t="shared" si="4"/>
        <v/>
      </c>
      <c r="D102" s="104" t="str">
        <f t="shared" si="4"/>
        <v/>
      </c>
      <c r="L102" s="91" t="s">
        <v>154</v>
      </c>
      <c r="M102" s="91" t="str">
        <f t="shared" si="6"/>
        <v/>
      </c>
    </row>
    <row r="103" spans="1:13" ht="10.5" customHeight="1">
      <c r="A103" s="90" t="s">
        <v>218</v>
      </c>
      <c r="C103" s="91">
        <f t="shared" si="4"/>
        <v>130.5</v>
      </c>
      <c r="D103" s="104">
        <f t="shared" si="4"/>
        <v>100</v>
      </c>
      <c r="F103" s="91">
        <v>115</v>
      </c>
      <c r="G103" s="91">
        <f t="shared" si="7"/>
        <v>88.122605363984675</v>
      </c>
      <c r="I103" s="91">
        <v>0</v>
      </c>
      <c r="J103" s="91">
        <f t="shared" si="5"/>
        <v>0</v>
      </c>
      <c r="L103" s="91">
        <v>15.5</v>
      </c>
      <c r="M103" s="91">
        <f t="shared" si="6"/>
        <v>11.877394636015326</v>
      </c>
    </row>
    <row r="104" spans="1:13" ht="10.5" customHeight="1">
      <c r="C104" s="91" t="str">
        <f t="shared" si="4"/>
        <v/>
      </c>
      <c r="D104" s="104" t="str">
        <f t="shared" si="4"/>
        <v/>
      </c>
      <c r="G104" s="91" t="str">
        <f t="shared" si="7"/>
        <v/>
      </c>
      <c r="J104" s="91" t="str">
        <f t="shared" si="5"/>
        <v/>
      </c>
      <c r="L104" s="91" t="s">
        <v>154</v>
      </c>
      <c r="M104" s="91" t="str">
        <f t="shared" si="6"/>
        <v/>
      </c>
    </row>
    <row r="105" spans="1:13" ht="10.5" customHeight="1">
      <c r="A105" s="17" t="s">
        <v>340</v>
      </c>
      <c r="C105" s="91">
        <f t="shared" ref="C105:D111" si="8">IF($A105&lt;&gt;0,F105+I105+L105,"")</f>
        <v>529.44033333333334</v>
      </c>
      <c r="D105" s="104">
        <f t="shared" si="8"/>
        <v>100</v>
      </c>
      <c r="F105" s="91">
        <f>SUM(F107:F111)</f>
        <v>507.69033333333334</v>
      </c>
      <c r="G105" s="91">
        <f t="shared" si="7"/>
        <v>95.891888352543347</v>
      </c>
      <c r="I105" s="91">
        <f>SUM(I107:I111)</f>
        <v>10.5</v>
      </c>
      <c r="J105" s="91">
        <f t="shared" si="5"/>
        <v>1.9832263125652809</v>
      </c>
      <c r="L105" s="91">
        <f>SUM(L107:L111)</f>
        <v>11.25</v>
      </c>
      <c r="M105" s="91">
        <f t="shared" si="6"/>
        <v>2.1248853348913728</v>
      </c>
    </row>
    <row r="106" spans="1:13" ht="10.5" customHeight="1">
      <c r="C106" s="91" t="str">
        <f t="shared" si="8"/>
        <v/>
      </c>
      <c r="D106" s="104" t="str">
        <f t="shared" si="8"/>
        <v/>
      </c>
      <c r="G106" s="91" t="str">
        <f t="shared" si="7"/>
        <v/>
      </c>
      <c r="J106" s="91" t="str">
        <f t="shared" si="5"/>
        <v/>
      </c>
      <c r="L106" s="91" t="s">
        <v>154</v>
      </c>
      <c r="M106" s="91" t="str">
        <f t="shared" si="6"/>
        <v/>
      </c>
    </row>
    <row r="107" spans="1:13" ht="10.5" customHeight="1">
      <c r="A107" s="26" t="s">
        <v>342</v>
      </c>
      <c r="C107" s="91">
        <f t="shared" si="8"/>
        <v>194.25833333333333</v>
      </c>
      <c r="D107" s="104">
        <f t="shared" si="8"/>
        <v>100.00000000000001</v>
      </c>
      <c r="F107" s="116">
        <f>19/30+180.375</f>
        <v>181.00833333333333</v>
      </c>
      <c r="G107" s="91">
        <f t="shared" si="7"/>
        <v>93.179185792115319</v>
      </c>
      <c r="I107" s="91">
        <v>6.5</v>
      </c>
      <c r="J107" s="91">
        <f t="shared" si="5"/>
        <v>3.346059800094376</v>
      </c>
      <c r="L107" s="91">
        <v>6.75</v>
      </c>
      <c r="M107" s="91">
        <f t="shared" si="6"/>
        <v>3.4747544077903139</v>
      </c>
    </row>
    <row r="108" spans="1:13" ht="10.5" customHeight="1">
      <c r="A108" s="26" t="s">
        <v>1453</v>
      </c>
      <c r="C108" s="91">
        <f t="shared" si="8"/>
        <v>93.84</v>
      </c>
      <c r="D108" s="104">
        <f t="shared" si="8"/>
        <v>100</v>
      </c>
      <c r="F108" s="116">
        <v>92.84</v>
      </c>
      <c r="G108" s="91">
        <f t="shared" si="7"/>
        <v>98.934356351236147</v>
      </c>
      <c r="I108" s="91">
        <v>1</v>
      </c>
      <c r="J108" s="91">
        <f t="shared" si="5"/>
        <v>1.0656436487638534</v>
      </c>
      <c r="L108" s="91">
        <v>0</v>
      </c>
      <c r="M108" s="91">
        <f t="shared" si="6"/>
        <v>0</v>
      </c>
    </row>
    <row r="109" spans="1:13" ht="10.5" customHeight="1">
      <c r="A109" s="26" t="s">
        <v>354</v>
      </c>
      <c r="C109" s="91">
        <f t="shared" si="8"/>
        <v>108.467</v>
      </c>
      <c r="D109" s="104">
        <f t="shared" si="8"/>
        <v>100</v>
      </c>
      <c r="F109" s="116">
        <f>97.717+2.5+3.25</f>
        <v>103.467</v>
      </c>
      <c r="G109" s="91">
        <f t="shared" si="7"/>
        <v>95.390303041478049</v>
      </c>
      <c r="I109" s="91">
        <v>2</v>
      </c>
      <c r="J109" s="91">
        <f t="shared" si="5"/>
        <v>1.8438787834087786</v>
      </c>
      <c r="L109" s="91">
        <v>3</v>
      </c>
      <c r="M109" s="91">
        <f t="shared" si="6"/>
        <v>2.7658181751131683</v>
      </c>
    </row>
    <row r="110" spans="1:13" ht="10.5" customHeight="1">
      <c r="A110" s="26" t="s">
        <v>360</v>
      </c>
      <c r="C110" s="91">
        <f t="shared" si="8"/>
        <v>74.5</v>
      </c>
      <c r="D110" s="104">
        <f t="shared" si="8"/>
        <v>100.00000000000001</v>
      </c>
      <c r="F110" s="91">
        <v>72</v>
      </c>
      <c r="G110" s="91">
        <f t="shared" si="7"/>
        <v>96.644295302013433</v>
      </c>
      <c r="I110" s="91">
        <v>1</v>
      </c>
      <c r="J110" s="91">
        <f t="shared" si="5"/>
        <v>1.3422818791946309</v>
      </c>
      <c r="L110" s="91">
        <v>1.5</v>
      </c>
      <c r="M110" s="91">
        <f t="shared" si="6"/>
        <v>2.0134228187919461</v>
      </c>
    </row>
    <row r="111" spans="1:13" ht="10.5" customHeight="1">
      <c r="A111" s="26" t="s">
        <v>366</v>
      </c>
      <c r="C111" s="91">
        <f t="shared" si="8"/>
        <v>58.375</v>
      </c>
      <c r="D111" s="104">
        <f t="shared" si="8"/>
        <v>100</v>
      </c>
      <c r="F111" s="91">
        <v>58.375</v>
      </c>
      <c r="G111" s="91">
        <f t="shared" si="7"/>
        <v>100</v>
      </c>
      <c r="I111" s="91">
        <v>0</v>
      </c>
      <c r="J111" s="91">
        <f t="shared" si="5"/>
        <v>0</v>
      </c>
      <c r="L111" s="91">
        <v>0</v>
      </c>
      <c r="M111" s="91">
        <f t="shared" si="6"/>
        <v>0</v>
      </c>
    </row>
    <row r="112" spans="1:13" ht="10.5" customHeight="1" thickBot="1">
      <c r="A112" s="97"/>
      <c r="B112" s="86"/>
      <c r="C112" s="102"/>
      <c r="D112" s="97"/>
      <c r="E112" s="97"/>
      <c r="F112" s="102"/>
      <c r="G112" s="102"/>
      <c r="H112" s="102"/>
      <c r="I112" s="102"/>
      <c r="J112" s="102"/>
      <c r="K112" s="102"/>
      <c r="L112" s="102"/>
      <c r="M112" s="102"/>
    </row>
    <row r="114" spans="1:1" ht="10.5" customHeight="1">
      <c r="A114" s="27" t="s">
        <v>1593</v>
      </c>
    </row>
    <row r="115" spans="1:1" ht="10.5" customHeight="1">
      <c r="A115" s="27" t="s">
        <v>648</v>
      </c>
    </row>
    <row r="116" spans="1:1" ht="10.5" customHeight="1">
      <c r="A116" s="27" t="s">
        <v>374</v>
      </c>
    </row>
    <row r="117" spans="1:1" ht="10.5" customHeight="1">
      <c r="A117" s="14" t="s">
        <v>1527</v>
      </c>
    </row>
    <row r="118" spans="1:1" ht="10.5" customHeight="1">
      <c r="A118" s="90" t="s">
        <v>375</v>
      </c>
    </row>
    <row r="120" spans="1:1" ht="10.5" customHeight="1">
      <c r="A120" s="117"/>
    </row>
  </sheetData>
  <mergeCells count="2">
    <mergeCell ref="C7:M7"/>
    <mergeCell ref="C8:D8"/>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sheetPr>
  <dimension ref="B2:K5"/>
  <sheetViews>
    <sheetView workbookViewId="0">
      <selection activeCell="J10" sqref="J10"/>
    </sheetView>
  </sheetViews>
  <sheetFormatPr baseColWidth="10" defaultRowHeight="14.5"/>
  <sheetData>
    <row r="2" spans="2:11" ht="23">
      <c r="J2" s="29"/>
    </row>
    <row r="3" spans="2:11">
      <c r="B3" t="s">
        <v>149</v>
      </c>
      <c r="C3" t="s">
        <v>151</v>
      </c>
      <c r="D3" t="s">
        <v>150</v>
      </c>
      <c r="F3" s="13"/>
      <c r="G3" s="13"/>
      <c r="H3" s="13"/>
    </row>
    <row r="4" spans="2:11" ht="23">
      <c r="B4" s="13">
        <v>78.41</v>
      </c>
      <c r="C4" s="13">
        <v>14.5</v>
      </c>
      <c r="D4" s="13">
        <v>7.09</v>
      </c>
      <c r="F4" s="28"/>
      <c r="G4" s="28"/>
      <c r="H4" s="28"/>
      <c r="K4" s="32"/>
    </row>
    <row r="5" spans="2:11">
      <c r="B5" s="13"/>
      <c r="C5" s="13"/>
      <c r="D5" s="13"/>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tint="-0.249977111117893"/>
  </sheetPr>
  <dimension ref="A1:M107"/>
  <sheetViews>
    <sheetView topLeftCell="A28" workbookViewId="0">
      <selection activeCell="A41" sqref="A41"/>
    </sheetView>
  </sheetViews>
  <sheetFormatPr baseColWidth="10" defaultRowHeight="14.5"/>
  <cols>
    <col min="1" max="1" width="42.7265625" style="125" customWidth="1"/>
    <col min="2" max="3" width="8.7265625" style="125" customWidth="1"/>
    <col min="4" max="4" width="2.7265625" style="125" customWidth="1"/>
    <col min="5" max="5" width="8.7265625" style="619" customWidth="1"/>
    <col min="6" max="6" width="8.7265625" style="503" customWidth="1"/>
    <col min="7" max="7" width="2.7265625" style="619" customWidth="1"/>
    <col min="8" max="8" width="8.7265625" style="619" customWidth="1"/>
    <col min="9" max="9" width="8.7265625" style="503" customWidth="1"/>
    <col min="10" max="10" width="2.7265625" style="619" customWidth="1"/>
    <col min="11" max="11" width="8.7265625" style="619" customWidth="1"/>
    <col min="12" max="12" width="8.7265625" style="618" customWidth="1"/>
    <col min="13" max="13" width="3.54296875" customWidth="1"/>
    <col min="257" max="257" width="42.7265625" customWidth="1"/>
    <col min="258" max="259" width="8.7265625" customWidth="1"/>
    <col min="260" max="260" width="2.7265625" customWidth="1"/>
    <col min="261" max="262" width="8.7265625" customWidth="1"/>
    <col min="263" max="263" width="2.7265625" customWidth="1"/>
    <col min="264" max="265" width="8.7265625" customWidth="1"/>
    <col min="266" max="266" width="2.7265625" customWidth="1"/>
    <col min="267" max="268" width="8.7265625" customWidth="1"/>
    <col min="269" max="269" width="3.54296875" customWidth="1"/>
    <col min="513" max="513" width="42.7265625" customWidth="1"/>
    <col min="514" max="515" width="8.7265625" customWidth="1"/>
    <col min="516" max="516" width="2.7265625" customWidth="1"/>
    <col min="517" max="518" width="8.7265625" customWidth="1"/>
    <col min="519" max="519" width="2.7265625" customWidth="1"/>
    <col min="520" max="521" width="8.7265625" customWidth="1"/>
    <col min="522" max="522" width="2.7265625" customWidth="1"/>
    <col min="523" max="524" width="8.7265625" customWidth="1"/>
    <col min="525" max="525" width="3.54296875" customWidth="1"/>
    <col min="769" max="769" width="42.7265625" customWidth="1"/>
    <col min="770" max="771" width="8.7265625" customWidth="1"/>
    <col min="772" max="772" width="2.7265625" customWidth="1"/>
    <col min="773" max="774" width="8.7265625" customWidth="1"/>
    <col min="775" max="775" width="2.7265625" customWidth="1"/>
    <col min="776" max="777" width="8.7265625" customWidth="1"/>
    <col min="778" max="778" width="2.7265625" customWidth="1"/>
    <col min="779" max="780" width="8.7265625" customWidth="1"/>
    <col min="781" max="781" width="3.54296875" customWidth="1"/>
    <col min="1025" max="1025" width="42.7265625" customWidth="1"/>
    <col min="1026" max="1027" width="8.7265625" customWidth="1"/>
    <col min="1028" max="1028" width="2.7265625" customWidth="1"/>
    <col min="1029" max="1030" width="8.7265625" customWidth="1"/>
    <col min="1031" max="1031" width="2.7265625" customWidth="1"/>
    <col min="1032" max="1033" width="8.7265625" customWidth="1"/>
    <col min="1034" max="1034" width="2.7265625" customWidth="1"/>
    <col min="1035" max="1036" width="8.7265625" customWidth="1"/>
    <col min="1037" max="1037" width="3.54296875" customWidth="1"/>
    <col min="1281" max="1281" width="42.7265625" customWidth="1"/>
    <col min="1282" max="1283" width="8.7265625" customWidth="1"/>
    <col min="1284" max="1284" width="2.7265625" customWidth="1"/>
    <col min="1285" max="1286" width="8.7265625" customWidth="1"/>
    <col min="1287" max="1287" width="2.7265625" customWidth="1"/>
    <col min="1288" max="1289" width="8.7265625" customWidth="1"/>
    <col min="1290" max="1290" width="2.7265625" customWidth="1"/>
    <col min="1291" max="1292" width="8.7265625" customWidth="1"/>
    <col min="1293" max="1293" width="3.54296875" customWidth="1"/>
    <col min="1537" max="1537" width="42.7265625" customWidth="1"/>
    <col min="1538" max="1539" width="8.7265625" customWidth="1"/>
    <col min="1540" max="1540" width="2.7265625" customWidth="1"/>
    <col min="1541" max="1542" width="8.7265625" customWidth="1"/>
    <col min="1543" max="1543" width="2.7265625" customWidth="1"/>
    <col min="1544" max="1545" width="8.7265625" customWidth="1"/>
    <col min="1546" max="1546" width="2.7265625" customWidth="1"/>
    <col min="1547" max="1548" width="8.7265625" customWidth="1"/>
    <col min="1549" max="1549" width="3.54296875" customWidth="1"/>
    <col min="1793" max="1793" width="42.7265625" customWidth="1"/>
    <col min="1794" max="1795" width="8.7265625" customWidth="1"/>
    <col min="1796" max="1796" width="2.7265625" customWidth="1"/>
    <col min="1797" max="1798" width="8.7265625" customWidth="1"/>
    <col min="1799" max="1799" width="2.7265625" customWidth="1"/>
    <col min="1800" max="1801" width="8.7265625" customWidth="1"/>
    <col min="1802" max="1802" width="2.7265625" customWidth="1"/>
    <col min="1803" max="1804" width="8.7265625" customWidth="1"/>
    <col min="1805" max="1805" width="3.54296875" customWidth="1"/>
    <col min="2049" max="2049" width="42.7265625" customWidth="1"/>
    <col min="2050" max="2051" width="8.7265625" customWidth="1"/>
    <col min="2052" max="2052" width="2.7265625" customWidth="1"/>
    <col min="2053" max="2054" width="8.7265625" customWidth="1"/>
    <col min="2055" max="2055" width="2.7265625" customWidth="1"/>
    <col min="2056" max="2057" width="8.7265625" customWidth="1"/>
    <col min="2058" max="2058" width="2.7265625" customWidth="1"/>
    <col min="2059" max="2060" width="8.7265625" customWidth="1"/>
    <col min="2061" max="2061" width="3.54296875" customWidth="1"/>
    <col min="2305" max="2305" width="42.7265625" customWidth="1"/>
    <col min="2306" max="2307" width="8.7265625" customWidth="1"/>
    <col min="2308" max="2308" width="2.7265625" customWidth="1"/>
    <col min="2309" max="2310" width="8.7265625" customWidth="1"/>
    <col min="2311" max="2311" width="2.7265625" customWidth="1"/>
    <col min="2312" max="2313" width="8.7265625" customWidth="1"/>
    <col min="2314" max="2314" width="2.7265625" customWidth="1"/>
    <col min="2315" max="2316" width="8.7265625" customWidth="1"/>
    <col min="2317" max="2317" width="3.54296875" customWidth="1"/>
    <col min="2561" max="2561" width="42.7265625" customWidth="1"/>
    <col min="2562" max="2563" width="8.7265625" customWidth="1"/>
    <col min="2564" max="2564" width="2.7265625" customWidth="1"/>
    <col min="2565" max="2566" width="8.7265625" customWidth="1"/>
    <col min="2567" max="2567" width="2.7265625" customWidth="1"/>
    <col min="2568" max="2569" width="8.7265625" customWidth="1"/>
    <col min="2570" max="2570" width="2.7265625" customWidth="1"/>
    <col min="2571" max="2572" width="8.7265625" customWidth="1"/>
    <col min="2573" max="2573" width="3.54296875" customWidth="1"/>
    <col min="2817" max="2817" width="42.7265625" customWidth="1"/>
    <col min="2818" max="2819" width="8.7265625" customWidth="1"/>
    <col min="2820" max="2820" width="2.7265625" customWidth="1"/>
    <col min="2821" max="2822" width="8.7265625" customWidth="1"/>
    <col min="2823" max="2823" width="2.7265625" customWidth="1"/>
    <col min="2824" max="2825" width="8.7265625" customWidth="1"/>
    <col min="2826" max="2826" width="2.7265625" customWidth="1"/>
    <col min="2827" max="2828" width="8.7265625" customWidth="1"/>
    <col min="2829" max="2829" width="3.54296875" customWidth="1"/>
    <col min="3073" max="3073" width="42.7265625" customWidth="1"/>
    <col min="3074" max="3075" width="8.7265625" customWidth="1"/>
    <col min="3076" max="3076" width="2.7265625" customWidth="1"/>
    <col min="3077" max="3078" width="8.7265625" customWidth="1"/>
    <col min="3079" max="3079" width="2.7265625" customWidth="1"/>
    <col min="3080" max="3081" width="8.7265625" customWidth="1"/>
    <col min="3082" max="3082" width="2.7265625" customWidth="1"/>
    <col min="3083" max="3084" width="8.7265625" customWidth="1"/>
    <col min="3085" max="3085" width="3.54296875" customWidth="1"/>
    <col min="3329" max="3329" width="42.7265625" customWidth="1"/>
    <col min="3330" max="3331" width="8.7265625" customWidth="1"/>
    <col min="3332" max="3332" width="2.7265625" customWidth="1"/>
    <col min="3333" max="3334" width="8.7265625" customWidth="1"/>
    <col min="3335" max="3335" width="2.7265625" customWidth="1"/>
    <col min="3336" max="3337" width="8.7265625" customWidth="1"/>
    <col min="3338" max="3338" width="2.7265625" customWidth="1"/>
    <col min="3339" max="3340" width="8.7265625" customWidth="1"/>
    <col min="3341" max="3341" width="3.54296875" customWidth="1"/>
    <col min="3585" max="3585" width="42.7265625" customWidth="1"/>
    <col min="3586" max="3587" width="8.7265625" customWidth="1"/>
    <col min="3588" max="3588" width="2.7265625" customWidth="1"/>
    <col min="3589" max="3590" width="8.7265625" customWidth="1"/>
    <col min="3591" max="3591" width="2.7265625" customWidth="1"/>
    <col min="3592" max="3593" width="8.7265625" customWidth="1"/>
    <col min="3594" max="3594" width="2.7265625" customWidth="1"/>
    <col min="3595" max="3596" width="8.7265625" customWidth="1"/>
    <col min="3597" max="3597" width="3.54296875" customWidth="1"/>
    <col min="3841" max="3841" width="42.7265625" customWidth="1"/>
    <col min="3842" max="3843" width="8.7265625" customWidth="1"/>
    <col min="3844" max="3844" width="2.7265625" customWidth="1"/>
    <col min="3845" max="3846" width="8.7265625" customWidth="1"/>
    <col min="3847" max="3847" width="2.7265625" customWidth="1"/>
    <col min="3848" max="3849" width="8.7265625" customWidth="1"/>
    <col min="3850" max="3850" width="2.7265625" customWidth="1"/>
    <col min="3851" max="3852" width="8.7265625" customWidth="1"/>
    <col min="3853" max="3853" width="3.54296875" customWidth="1"/>
    <col min="4097" max="4097" width="42.7265625" customWidth="1"/>
    <col min="4098" max="4099" width="8.7265625" customWidth="1"/>
    <col min="4100" max="4100" width="2.7265625" customWidth="1"/>
    <col min="4101" max="4102" width="8.7265625" customWidth="1"/>
    <col min="4103" max="4103" width="2.7265625" customWidth="1"/>
    <col min="4104" max="4105" width="8.7265625" customWidth="1"/>
    <col min="4106" max="4106" width="2.7265625" customWidth="1"/>
    <col min="4107" max="4108" width="8.7265625" customWidth="1"/>
    <col min="4109" max="4109" width="3.54296875" customWidth="1"/>
    <col min="4353" max="4353" width="42.7265625" customWidth="1"/>
    <col min="4354" max="4355" width="8.7265625" customWidth="1"/>
    <col min="4356" max="4356" width="2.7265625" customWidth="1"/>
    <col min="4357" max="4358" width="8.7265625" customWidth="1"/>
    <col min="4359" max="4359" width="2.7265625" customWidth="1"/>
    <col min="4360" max="4361" width="8.7265625" customWidth="1"/>
    <col min="4362" max="4362" width="2.7265625" customWidth="1"/>
    <col min="4363" max="4364" width="8.7265625" customWidth="1"/>
    <col min="4365" max="4365" width="3.54296875" customWidth="1"/>
    <col min="4609" max="4609" width="42.7265625" customWidth="1"/>
    <col min="4610" max="4611" width="8.7265625" customWidth="1"/>
    <col min="4612" max="4612" width="2.7265625" customWidth="1"/>
    <col min="4613" max="4614" width="8.7265625" customWidth="1"/>
    <col min="4615" max="4615" width="2.7265625" customWidth="1"/>
    <col min="4616" max="4617" width="8.7265625" customWidth="1"/>
    <col min="4618" max="4618" width="2.7265625" customWidth="1"/>
    <col min="4619" max="4620" width="8.7265625" customWidth="1"/>
    <col min="4621" max="4621" width="3.54296875" customWidth="1"/>
    <col min="4865" max="4865" width="42.7265625" customWidth="1"/>
    <col min="4866" max="4867" width="8.7265625" customWidth="1"/>
    <col min="4868" max="4868" width="2.7265625" customWidth="1"/>
    <col min="4869" max="4870" width="8.7265625" customWidth="1"/>
    <col min="4871" max="4871" width="2.7265625" customWidth="1"/>
    <col min="4872" max="4873" width="8.7265625" customWidth="1"/>
    <col min="4874" max="4874" width="2.7265625" customWidth="1"/>
    <col min="4875" max="4876" width="8.7265625" customWidth="1"/>
    <col min="4877" max="4877" width="3.54296875" customWidth="1"/>
    <col min="5121" max="5121" width="42.7265625" customWidth="1"/>
    <col min="5122" max="5123" width="8.7265625" customWidth="1"/>
    <col min="5124" max="5124" width="2.7265625" customWidth="1"/>
    <col min="5125" max="5126" width="8.7265625" customWidth="1"/>
    <col min="5127" max="5127" width="2.7265625" customWidth="1"/>
    <col min="5128" max="5129" width="8.7265625" customWidth="1"/>
    <col min="5130" max="5130" width="2.7265625" customWidth="1"/>
    <col min="5131" max="5132" width="8.7265625" customWidth="1"/>
    <col min="5133" max="5133" width="3.54296875" customWidth="1"/>
    <col min="5377" max="5377" width="42.7265625" customWidth="1"/>
    <col min="5378" max="5379" width="8.7265625" customWidth="1"/>
    <col min="5380" max="5380" width="2.7265625" customWidth="1"/>
    <col min="5381" max="5382" width="8.7265625" customWidth="1"/>
    <col min="5383" max="5383" width="2.7265625" customWidth="1"/>
    <col min="5384" max="5385" width="8.7265625" customWidth="1"/>
    <col min="5386" max="5386" width="2.7265625" customWidth="1"/>
    <col min="5387" max="5388" width="8.7265625" customWidth="1"/>
    <col min="5389" max="5389" width="3.54296875" customWidth="1"/>
    <col min="5633" max="5633" width="42.7265625" customWidth="1"/>
    <col min="5634" max="5635" width="8.7265625" customWidth="1"/>
    <col min="5636" max="5636" width="2.7265625" customWidth="1"/>
    <col min="5637" max="5638" width="8.7265625" customWidth="1"/>
    <col min="5639" max="5639" width="2.7265625" customWidth="1"/>
    <col min="5640" max="5641" width="8.7265625" customWidth="1"/>
    <col min="5642" max="5642" width="2.7265625" customWidth="1"/>
    <col min="5643" max="5644" width="8.7265625" customWidth="1"/>
    <col min="5645" max="5645" width="3.54296875" customWidth="1"/>
    <col min="5889" max="5889" width="42.7265625" customWidth="1"/>
    <col min="5890" max="5891" width="8.7265625" customWidth="1"/>
    <col min="5892" max="5892" width="2.7265625" customWidth="1"/>
    <col min="5893" max="5894" width="8.7265625" customWidth="1"/>
    <col min="5895" max="5895" width="2.7265625" customWidth="1"/>
    <col min="5896" max="5897" width="8.7265625" customWidth="1"/>
    <col min="5898" max="5898" width="2.7265625" customWidth="1"/>
    <col min="5899" max="5900" width="8.7265625" customWidth="1"/>
    <col min="5901" max="5901" width="3.54296875" customWidth="1"/>
    <col min="6145" max="6145" width="42.7265625" customWidth="1"/>
    <col min="6146" max="6147" width="8.7265625" customWidth="1"/>
    <col min="6148" max="6148" width="2.7265625" customWidth="1"/>
    <col min="6149" max="6150" width="8.7265625" customWidth="1"/>
    <col min="6151" max="6151" width="2.7265625" customWidth="1"/>
    <col min="6152" max="6153" width="8.7265625" customWidth="1"/>
    <col min="6154" max="6154" width="2.7265625" customWidth="1"/>
    <col min="6155" max="6156" width="8.7265625" customWidth="1"/>
    <col min="6157" max="6157" width="3.54296875" customWidth="1"/>
    <col min="6401" max="6401" width="42.7265625" customWidth="1"/>
    <col min="6402" max="6403" width="8.7265625" customWidth="1"/>
    <col min="6404" max="6404" width="2.7265625" customWidth="1"/>
    <col min="6405" max="6406" width="8.7265625" customWidth="1"/>
    <col min="6407" max="6407" width="2.7265625" customWidth="1"/>
    <col min="6408" max="6409" width="8.7265625" customWidth="1"/>
    <col min="6410" max="6410" width="2.7265625" customWidth="1"/>
    <col min="6411" max="6412" width="8.7265625" customWidth="1"/>
    <col min="6413" max="6413" width="3.54296875" customWidth="1"/>
    <col min="6657" max="6657" width="42.7265625" customWidth="1"/>
    <col min="6658" max="6659" width="8.7265625" customWidth="1"/>
    <col min="6660" max="6660" width="2.7265625" customWidth="1"/>
    <col min="6661" max="6662" width="8.7265625" customWidth="1"/>
    <col min="6663" max="6663" width="2.7265625" customWidth="1"/>
    <col min="6664" max="6665" width="8.7265625" customWidth="1"/>
    <col min="6666" max="6666" width="2.7265625" customWidth="1"/>
    <col min="6667" max="6668" width="8.7265625" customWidth="1"/>
    <col min="6669" max="6669" width="3.54296875" customWidth="1"/>
    <col min="6913" max="6913" width="42.7265625" customWidth="1"/>
    <col min="6914" max="6915" width="8.7265625" customWidth="1"/>
    <col min="6916" max="6916" width="2.7265625" customWidth="1"/>
    <col min="6917" max="6918" width="8.7265625" customWidth="1"/>
    <col min="6919" max="6919" width="2.7265625" customWidth="1"/>
    <col min="6920" max="6921" width="8.7265625" customWidth="1"/>
    <col min="6922" max="6922" width="2.7265625" customWidth="1"/>
    <col min="6923" max="6924" width="8.7265625" customWidth="1"/>
    <col min="6925" max="6925" width="3.54296875" customWidth="1"/>
    <col min="7169" max="7169" width="42.7265625" customWidth="1"/>
    <col min="7170" max="7171" width="8.7265625" customWidth="1"/>
    <col min="7172" max="7172" width="2.7265625" customWidth="1"/>
    <col min="7173" max="7174" width="8.7265625" customWidth="1"/>
    <col min="7175" max="7175" width="2.7265625" customWidth="1"/>
    <col min="7176" max="7177" width="8.7265625" customWidth="1"/>
    <col min="7178" max="7178" width="2.7265625" customWidth="1"/>
    <col min="7179" max="7180" width="8.7265625" customWidth="1"/>
    <col min="7181" max="7181" width="3.54296875" customWidth="1"/>
    <col min="7425" max="7425" width="42.7265625" customWidth="1"/>
    <col min="7426" max="7427" width="8.7265625" customWidth="1"/>
    <col min="7428" max="7428" width="2.7265625" customWidth="1"/>
    <col min="7429" max="7430" width="8.7265625" customWidth="1"/>
    <col min="7431" max="7431" width="2.7265625" customWidth="1"/>
    <col min="7432" max="7433" width="8.7265625" customWidth="1"/>
    <col min="7434" max="7434" width="2.7265625" customWidth="1"/>
    <col min="7435" max="7436" width="8.7265625" customWidth="1"/>
    <col min="7437" max="7437" width="3.54296875" customWidth="1"/>
    <col min="7681" max="7681" width="42.7265625" customWidth="1"/>
    <col min="7682" max="7683" width="8.7265625" customWidth="1"/>
    <col min="7684" max="7684" width="2.7265625" customWidth="1"/>
    <col min="7685" max="7686" width="8.7265625" customWidth="1"/>
    <col min="7687" max="7687" width="2.7265625" customWidth="1"/>
    <col min="7688" max="7689" width="8.7265625" customWidth="1"/>
    <col min="7690" max="7690" width="2.7265625" customWidth="1"/>
    <col min="7691" max="7692" width="8.7265625" customWidth="1"/>
    <col min="7693" max="7693" width="3.54296875" customWidth="1"/>
    <col min="7937" max="7937" width="42.7265625" customWidth="1"/>
    <col min="7938" max="7939" width="8.7265625" customWidth="1"/>
    <col min="7940" max="7940" width="2.7265625" customWidth="1"/>
    <col min="7941" max="7942" width="8.7265625" customWidth="1"/>
    <col min="7943" max="7943" width="2.7265625" customWidth="1"/>
    <col min="7944" max="7945" width="8.7265625" customWidth="1"/>
    <col min="7946" max="7946" width="2.7265625" customWidth="1"/>
    <col min="7947" max="7948" width="8.7265625" customWidth="1"/>
    <col min="7949" max="7949" width="3.54296875" customWidth="1"/>
    <col min="8193" max="8193" width="42.7265625" customWidth="1"/>
    <col min="8194" max="8195" width="8.7265625" customWidth="1"/>
    <col min="8196" max="8196" width="2.7265625" customWidth="1"/>
    <col min="8197" max="8198" width="8.7265625" customWidth="1"/>
    <col min="8199" max="8199" width="2.7265625" customWidth="1"/>
    <col min="8200" max="8201" width="8.7265625" customWidth="1"/>
    <col min="8202" max="8202" width="2.7265625" customWidth="1"/>
    <col min="8203" max="8204" width="8.7265625" customWidth="1"/>
    <col min="8205" max="8205" width="3.54296875" customWidth="1"/>
    <col min="8449" max="8449" width="42.7265625" customWidth="1"/>
    <col min="8450" max="8451" width="8.7265625" customWidth="1"/>
    <col min="8452" max="8452" width="2.7265625" customWidth="1"/>
    <col min="8453" max="8454" width="8.7265625" customWidth="1"/>
    <col min="8455" max="8455" width="2.7265625" customWidth="1"/>
    <col min="8456" max="8457" width="8.7265625" customWidth="1"/>
    <col min="8458" max="8458" width="2.7265625" customWidth="1"/>
    <col min="8459" max="8460" width="8.7265625" customWidth="1"/>
    <col min="8461" max="8461" width="3.54296875" customWidth="1"/>
    <col min="8705" max="8705" width="42.7265625" customWidth="1"/>
    <col min="8706" max="8707" width="8.7265625" customWidth="1"/>
    <col min="8708" max="8708" width="2.7265625" customWidth="1"/>
    <col min="8709" max="8710" width="8.7265625" customWidth="1"/>
    <col min="8711" max="8711" width="2.7265625" customWidth="1"/>
    <col min="8712" max="8713" width="8.7265625" customWidth="1"/>
    <col min="8714" max="8714" width="2.7265625" customWidth="1"/>
    <col min="8715" max="8716" width="8.7265625" customWidth="1"/>
    <col min="8717" max="8717" width="3.54296875" customWidth="1"/>
    <col min="8961" max="8961" width="42.7265625" customWidth="1"/>
    <col min="8962" max="8963" width="8.7265625" customWidth="1"/>
    <col min="8964" max="8964" width="2.7265625" customWidth="1"/>
    <col min="8965" max="8966" width="8.7265625" customWidth="1"/>
    <col min="8967" max="8967" width="2.7265625" customWidth="1"/>
    <col min="8968" max="8969" width="8.7265625" customWidth="1"/>
    <col min="8970" max="8970" width="2.7265625" customWidth="1"/>
    <col min="8971" max="8972" width="8.7265625" customWidth="1"/>
    <col min="8973" max="8973" width="3.54296875" customWidth="1"/>
    <col min="9217" max="9217" width="42.7265625" customWidth="1"/>
    <col min="9218" max="9219" width="8.7265625" customWidth="1"/>
    <col min="9220" max="9220" width="2.7265625" customWidth="1"/>
    <col min="9221" max="9222" width="8.7265625" customWidth="1"/>
    <col min="9223" max="9223" width="2.7265625" customWidth="1"/>
    <col min="9224" max="9225" width="8.7265625" customWidth="1"/>
    <col min="9226" max="9226" width="2.7265625" customWidth="1"/>
    <col min="9227" max="9228" width="8.7265625" customWidth="1"/>
    <col min="9229" max="9229" width="3.54296875" customWidth="1"/>
    <col min="9473" max="9473" width="42.7265625" customWidth="1"/>
    <col min="9474" max="9475" width="8.7265625" customWidth="1"/>
    <col min="9476" max="9476" width="2.7265625" customWidth="1"/>
    <col min="9477" max="9478" width="8.7265625" customWidth="1"/>
    <col min="9479" max="9479" width="2.7265625" customWidth="1"/>
    <col min="9480" max="9481" width="8.7265625" customWidth="1"/>
    <col min="9482" max="9482" width="2.7265625" customWidth="1"/>
    <col min="9483" max="9484" width="8.7265625" customWidth="1"/>
    <col min="9485" max="9485" width="3.54296875" customWidth="1"/>
    <col min="9729" max="9729" width="42.7265625" customWidth="1"/>
    <col min="9730" max="9731" width="8.7265625" customWidth="1"/>
    <col min="9732" max="9732" width="2.7265625" customWidth="1"/>
    <col min="9733" max="9734" width="8.7265625" customWidth="1"/>
    <col min="9735" max="9735" width="2.7265625" customWidth="1"/>
    <col min="9736" max="9737" width="8.7265625" customWidth="1"/>
    <col min="9738" max="9738" width="2.7265625" customWidth="1"/>
    <col min="9739" max="9740" width="8.7265625" customWidth="1"/>
    <col min="9741" max="9741" width="3.54296875" customWidth="1"/>
    <col min="9985" max="9985" width="42.7265625" customWidth="1"/>
    <col min="9986" max="9987" width="8.7265625" customWidth="1"/>
    <col min="9988" max="9988" width="2.7265625" customWidth="1"/>
    <col min="9989" max="9990" width="8.7265625" customWidth="1"/>
    <col min="9991" max="9991" width="2.7265625" customWidth="1"/>
    <col min="9992" max="9993" width="8.7265625" customWidth="1"/>
    <col min="9994" max="9994" width="2.7265625" customWidth="1"/>
    <col min="9995" max="9996" width="8.7265625" customWidth="1"/>
    <col min="9997" max="9997" width="3.54296875" customWidth="1"/>
    <col min="10241" max="10241" width="42.7265625" customWidth="1"/>
    <col min="10242" max="10243" width="8.7265625" customWidth="1"/>
    <col min="10244" max="10244" width="2.7265625" customWidth="1"/>
    <col min="10245" max="10246" width="8.7265625" customWidth="1"/>
    <col min="10247" max="10247" width="2.7265625" customWidth="1"/>
    <col min="10248" max="10249" width="8.7265625" customWidth="1"/>
    <col min="10250" max="10250" width="2.7265625" customWidth="1"/>
    <col min="10251" max="10252" width="8.7265625" customWidth="1"/>
    <col min="10253" max="10253" width="3.54296875" customWidth="1"/>
    <col min="10497" max="10497" width="42.7265625" customWidth="1"/>
    <col min="10498" max="10499" width="8.7265625" customWidth="1"/>
    <col min="10500" max="10500" width="2.7265625" customWidth="1"/>
    <col min="10501" max="10502" width="8.7265625" customWidth="1"/>
    <col min="10503" max="10503" width="2.7265625" customWidth="1"/>
    <col min="10504" max="10505" width="8.7265625" customWidth="1"/>
    <col min="10506" max="10506" width="2.7265625" customWidth="1"/>
    <col min="10507" max="10508" width="8.7265625" customWidth="1"/>
    <col min="10509" max="10509" width="3.54296875" customWidth="1"/>
    <col min="10753" max="10753" width="42.7265625" customWidth="1"/>
    <col min="10754" max="10755" width="8.7265625" customWidth="1"/>
    <col min="10756" max="10756" width="2.7265625" customWidth="1"/>
    <col min="10757" max="10758" width="8.7265625" customWidth="1"/>
    <col min="10759" max="10759" width="2.7265625" customWidth="1"/>
    <col min="10760" max="10761" width="8.7265625" customWidth="1"/>
    <col min="10762" max="10762" width="2.7265625" customWidth="1"/>
    <col min="10763" max="10764" width="8.7265625" customWidth="1"/>
    <col min="10765" max="10765" width="3.54296875" customWidth="1"/>
    <col min="11009" max="11009" width="42.7265625" customWidth="1"/>
    <col min="11010" max="11011" width="8.7265625" customWidth="1"/>
    <col min="11012" max="11012" width="2.7265625" customWidth="1"/>
    <col min="11013" max="11014" width="8.7265625" customWidth="1"/>
    <col min="11015" max="11015" width="2.7265625" customWidth="1"/>
    <col min="11016" max="11017" width="8.7265625" customWidth="1"/>
    <col min="11018" max="11018" width="2.7265625" customWidth="1"/>
    <col min="11019" max="11020" width="8.7265625" customWidth="1"/>
    <col min="11021" max="11021" width="3.54296875" customWidth="1"/>
    <col min="11265" max="11265" width="42.7265625" customWidth="1"/>
    <col min="11266" max="11267" width="8.7265625" customWidth="1"/>
    <col min="11268" max="11268" width="2.7265625" customWidth="1"/>
    <col min="11269" max="11270" width="8.7265625" customWidth="1"/>
    <col min="11271" max="11271" width="2.7265625" customWidth="1"/>
    <col min="11272" max="11273" width="8.7265625" customWidth="1"/>
    <col min="11274" max="11274" width="2.7265625" customWidth="1"/>
    <col min="11275" max="11276" width="8.7265625" customWidth="1"/>
    <col min="11277" max="11277" width="3.54296875" customWidth="1"/>
    <col min="11521" max="11521" width="42.7265625" customWidth="1"/>
    <col min="11522" max="11523" width="8.7265625" customWidth="1"/>
    <col min="11524" max="11524" width="2.7265625" customWidth="1"/>
    <col min="11525" max="11526" width="8.7265625" customWidth="1"/>
    <col min="11527" max="11527" width="2.7265625" customWidth="1"/>
    <col min="11528" max="11529" width="8.7265625" customWidth="1"/>
    <col min="11530" max="11530" width="2.7265625" customWidth="1"/>
    <col min="11531" max="11532" width="8.7265625" customWidth="1"/>
    <col min="11533" max="11533" width="3.54296875" customWidth="1"/>
    <col min="11777" max="11777" width="42.7265625" customWidth="1"/>
    <col min="11778" max="11779" width="8.7265625" customWidth="1"/>
    <col min="11780" max="11780" width="2.7265625" customWidth="1"/>
    <col min="11781" max="11782" width="8.7265625" customWidth="1"/>
    <col min="11783" max="11783" width="2.7265625" customWidth="1"/>
    <col min="11784" max="11785" width="8.7265625" customWidth="1"/>
    <col min="11786" max="11786" width="2.7265625" customWidth="1"/>
    <col min="11787" max="11788" width="8.7265625" customWidth="1"/>
    <col min="11789" max="11789" width="3.54296875" customWidth="1"/>
    <col min="12033" max="12033" width="42.7265625" customWidth="1"/>
    <col min="12034" max="12035" width="8.7265625" customWidth="1"/>
    <col min="12036" max="12036" width="2.7265625" customWidth="1"/>
    <col min="12037" max="12038" width="8.7265625" customWidth="1"/>
    <col min="12039" max="12039" width="2.7265625" customWidth="1"/>
    <col min="12040" max="12041" width="8.7265625" customWidth="1"/>
    <col min="12042" max="12042" width="2.7265625" customWidth="1"/>
    <col min="12043" max="12044" width="8.7265625" customWidth="1"/>
    <col min="12045" max="12045" width="3.54296875" customWidth="1"/>
    <col min="12289" max="12289" width="42.7265625" customWidth="1"/>
    <col min="12290" max="12291" width="8.7265625" customWidth="1"/>
    <col min="12292" max="12292" width="2.7265625" customWidth="1"/>
    <col min="12293" max="12294" width="8.7265625" customWidth="1"/>
    <col min="12295" max="12295" width="2.7265625" customWidth="1"/>
    <col min="12296" max="12297" width="8.7265625" customWidth="1"/>
    <col min="12298" max="12298" width="2.7265625" customWidth="1"/>
    <col min="12299" max="12300" width="8.7265625" customWidth="1"/>
    <col min="12301" max="12301" width="3.54296875" customWidth="1"/>
    <col min="12545" max="12545" width="42.7265625" customWidth="1"/>
    <col min="12546" max="12547" width="8.7265625" customWidth="1"/>
    <col min="12548" max="12548" width="2.7265625" customWidth="1"/>
    <col min="12549" max="12550" width="8.7265625" customWidth="1"/>
    <col min="12551" max="12551" width="2.7265625" customWidth="1"/>
    <col min="12552" max="12553" width="8.7265625" customWidth="1"/>
    <col min="12554" max="12554" width="2.7265625" customWidth="1"/>
    <col min="12555" max="12556" width="8.7265625" customWidth="1"/>
    <col min="12557" max="12557" width="3.54296875" customWidth="1"/>
    <col min="12801" max="12801" width="42.7265625" customWidth="1"/>
    <col min="12802" max="12803" width="8.7265625" customWidth="1"/>
    <col min="12804" max="12804" width="2.7265625" customWidth="1"/>
    <col min="12805" max="12806" width="8.7265625" customWidth="1"/>
    <col min="12807" max="12807" width="2.7265625" customWidth="1"/>
    <col min="12808" max="12809" width="8.7265625" customWidth="1"/>
    <col min="12810" max="12810" width="2.7265625" customWidth="1"/>
    <col min="12811" max="12812" width="8.7265625" customWidth="1"/>
    <col min="12813" max="12813" width="3.54296875" customWidth="1"/>
    <col min="13057" max="13057" width="42.7265625" customWidth="1"/>
    <col min="13058" max="13059" width="8.7265625" customWidth="1"/>
    <col min="13060" max="13060" width="2.7265625" customWidth="1"/>
    <col min="13061" max="13062" width="8.7265625" customWidth="1"/>
    <col min="13063" max="13063" width="2.7265625" customWidth="1"/>
    <col min="13064" max="13065" width="8.7265625" customWidth="1"/>
    <col min="13066" max="13066" width="2.7265625" customWidth="1"/>
    <col min="13067" max="13068" width="8.7265625" customWidth="1"/>
    <col min="13069" max="13069" width="3.54296875" customWidth="1"/>
    <col min="13313" max="13313" width="42.7265625" customWidth="1"/>
    <col min="13314" max="13315" width="8.7265625" customWidth="1"/>
    <col min="13316" max="13316" width="2.7265625" customWidth="1"/>
    <col min="13317" max="13318" width="8.7265625" customWidth="1"/>
    <col min="13319" max="13319" width="2.7265625" customWidth="1"/>
    <col min="13320" max="13321" width="8.7265625" customWidth="1"/>
    <col min="13322" max="13322" width="2.7265625" customWidth="1"/>
    <col min="13323" max="13324" width="8.7265625" customWidth="1"/>
    <col min="13325" max="13325" width="3.54296875" customWidth="1"/>
    <col min="13569" max="13569" width="42.7265625" customWidth="1"/>
    <col min="13570" max="13571" width="8.7265625" customWidth="1"/>
    <col min="13572" max="13572" width="2.7265625" customWidth="1"/>
    <col min="13573" max="13574" width="8.7265625" customWidth="1"/>
    <col min="13575" max="13575" width="2.7265625" customWidth="1"/>
    <col min="13576" max="13577" width="8.7265625" customWidth="1"/>
    <col min="13578" max="13578" width="2.7265625" customWidth="1"/>
    <col min="13579" max="13580" width="8.7265625" customWidth="1"/>
    <col min="13581" max="13581" width="3.54296875" customWidth="1"/>
    <col min="13825" max="13825" width="42.7265625" customWidth="1"/>
    <col min="13826" max="13827" width="8.7265625" customWidth="1"/>
    <col min="13828" max="13828" width="2.7265625" customWidth="1"/>
    <col min="13829" max="13830" width="8.7265625" customWidth="1"/>
    <col min="13831" max="13831" width="2.7265625" customWidth="1"/>
    <col min="13832" max="13833" width="8.7265625" customWidth="1"/>
    <col min="13834" max="13834" width="2.7265625" customWidth="1"/>
    <col min="13835" max="13836" width="8.7265625" customWidth="1"/>
    <col min="13837" max="13837" width="3.54296875" customWidth="1"/>
    <col min="14081" max="14081" width="42.7265625" customWidth="1"/>
    <col min="14082" max="14083" width="8.7265625" customWidth="1"/>
    <col min="14084" max="14084" width="2.7265625" customWidth="1"/>
    <col min="14085" max="14086" width="8.7265625" customWidth="1"/>
    <col min="14087" max="14087" width="2.7265625" customWidth="1"/>
    <col min="14088" max="14089" width="8.7265625" customWidth="1"/>
    <col min="14090" max="14090" width="2.7265625" customWidth="1"/>
    <col min="14091" max="14092" width="8.7265625" customWidth="1"/>
    <col min="14093" max="14093" width="3.54296875" customWidth="1"/>
    <col min="14337" max="14337" width="42.7265625" customWidth="1"/>
    <col min="14338" max="14339" width="8.7265625" customWidth="1"/>
    <col min="14340" max="14340" width="2.7265625" customWidth="1"/>
    <col min="14341" max="14342" width="8.7265625" customWidth="1"/>
    <col min="14343" max="14343" width="2.7265625" customWidth="1"/>
    <col min="14344" max="14345" width="8.7265625" customWidth="1"/>
    <col min="14346" max="14346" width="2.7265625" customWidth="1"/>
    <col min="14347" max="14348" width="8.7265625" customWidth="1"/>
    <col min="14349" max="14349" width="3.54296875" customWidth="1"/>
    <col min="14593" max="14593" width="42.7265625" customWidth="1"/>
    <col min="14594" max="14595" width="8.7265625" customWidth="1"/>
    <col min="14596" max="14596" width="2.7265625" customWidth="1"/>
    <col min="14597" max="14598" width="8.7265625" customWidth="1"/>
    <col min="14599" max="14599" width="2.7265625" customWidth="1"/>
    <col min="14600" max="14601" width="8.7265625" customWidth="1"/>
    <col min="14602" max="14602" width="2.7265625" customWidth="1"/>
    <col min="14603" max="14604" width="8.7265625" customWidth="1"/>
    <col min="14605" max="14605" width="3.54296875" customWidth="1"/>
    <col min="14849" max="14849" width="42.7265625" customWidth="1"/>
    <col min="14850" max="14851" width="8.7265625" customWidth="1"/>
    <col min="14852" max="14852" width="2.7265625" customWidth="1"/>
    <col min="14853" max="14854" width="8.7265625" customWidth="1"/>
    <col min="14855" max="14855" width="2.7265625" customWidth="1"/>
    <col min="14856" max="14857" width="8.7265625" customWidth="1"/>
    <col min="14858" max="14858" width="2.7265625" customWidth="1"/>
    <col min="14859" max="14860" width="8.7265625" customWidth="1"/>
    <col min="14861" max="14861" width="3.54296875" customWidth="1"/>
    <col min="15105" max="15105" width="42.7265625" customWidth="1"/>
    <col min="15106" max="15107" width="8.7265625" customWidth="1"/>
    <col min="15108" max="15108" width="2.7265625" customWidth="1"/>
    <col min="15109" max="15110" width="8.7265625" customWidth="1"/>
    <col min="15111" max="15111" width="2.7265625" customWidth="1"/>
    <col min="15112" max="15113" width="8.7265625" customWidth="1"/>
    <col min="15114" max="15114" width="2.7265625" customWidth="1"/>
    <col min="15115" max="15116" width="8.7265625" customWidth="1"/>
    <col min="15117" max="15117" width="3.54296875" customWidth="1"/>
    <col min="15361" max="15361" width="42.7265625" customWidth="1"/>
    <col min="15362" max="15363" width="8.7265625" customWidth="1"/>
    <col min="15364" max="15364" width="2.7265625" customWidth="1"/>
    <col min="15365" max="15366" width="8.7265625" customWidth="1"/>
    <col min="15367" max="15367" width="2.7265625" customWidth="1"/>
    <col min="15368" max="15369" width="8.7265625" customWidth="1"/>
    <col min="15370" max="15370" width="2.7265625" customWidth="1"/>
    <col min="15371" max="15372" width="8.7265625" customWidth="1"/>
    <col min="15373" max="15373" width="3.54296875" customWidth="1"/>
    <col min="15617" max="15617" width="42.7265625" customWidth="1"/>
    <col min="15618" max="15619" width="8.7265625" customWidth="1"/>
    <col min="15620" max="15620" width="2.7265625" customWidth="1"/>
    <col min="15621" max="15622" width="8.7265625" customWidth="1"/>
    <col min="15623" max="15623" width="2.7265625" customWidth="1"/>
    <col min="15624" max="15625" width="8.7265625" customWidth="1"/>
    <col min="15626" max="15626" width="2.7265625" customWidth="1"/>
    <col min="15627" max="15628" width="8.7265625" customWidth="1"/>
    <col min="15629" max="15629" width="3.54296875" customWidth="1"/>
    <col min="15873" max="15873" width="42.7265625" customWidth="1"/>
    <col min="15874" max="15875" width="8.7265625" customWidth="1"/>
    <col min="15876" max="15876" width="2.7265625" customWidth="1"/>
    <col min="15877" max="15878" width="8.7265625" customWidth="1"/>
    <col min="15879" max="15879" width="2.7265625" customWidth="1"/>
    <col min="15880" max="15881" width="8.7265625" customWidth="1"/>
    <col min="15882" max="15882" width="2.7265625" customWidth="1"/>
    <col min="15883" max="15884" width="8.7265625" customWidth="1"/>
    <col min="15885" max="15885" width="3.54296875" customWidth="1"/>
    <col min="16129" max="16129" width="42.7265625" customWidth="1"/>
    <col min="16130" max="16131" width="8.7265625" customWidth="1"/>
    <col min="16132" max="16132" width="2.7265625" customWidth="1"/>
    <col min="16133" max="16134" width="8.7265625" customWidth="1"/>
    <col min="16135" max="16135" width="2.7265625" customWidth="1"/>
    <col min="16136" max="16137" width="8.7265625" customWidth="1"/>
    <col min="16138" max="16138" width="2.7265625" customWidth="1"/>
    <col min="16139" max="16140" width="8.7265625" customWidth="1"/>
    <col min="16141" max="16141" width="3.54296875" customWidth="1"/>
  </cols>
  <sheetData>
    <row r="1" spans="1:13" ht="13.15" customHeight="1">
      <c r="A1" s="125" t="s">
        <v>649</v>
      </c>
      <c r="E1" s="617"/>
      <c r="G1" s="617"/>
      <c r="H1" s="617"/>
      <c r="J1" s="617"/>
      <c r="K1" s="617"/>
    </row>
    <row r="2" spans="1:13" ht="13.15" customHeight="1">
      <c r="A2" s="125" t="s">
        <v>650</v>
      </c>
      <c r="E2" s="617"/>
      <c r="G2" s="617"/>
      <c r="H2" s="617"/>
      <c r="J2" s="617"/>
      <c r="K2" s="617"/>
    </row>
    <row r="3" spans="1:13" ht="8.25" customHeight="1"/>
    <row r="4" spans="1:13" ht="13.15" customHeight="1">
      <c r="A4" s="125" t="s">
        <v>1594</v>
      </c>
    </row>
    <row r="5" spans="1:13" ht="10.5" customHeight="1" thickBot="1">
      <c r="L5" s="503"/>
      <c r="M5" s="619"/>
    </row>
    <row r="6" spans="1:13" ht="11.25" customHeight="1">
      <c r="A6" s="620"/>
      <c r="B6" s="620"/>
      <c r="C6" s="620"/>
      <c r="D6" s="620"/>
      <c r="E6" s="621"/>
      <c r="F6" s="622"/>
      <c r="G6" s="621"/>
      <c r="H6" s="621"/>
      <c r="I6" s="622"/>
      <c r="J6" s="621"/>
      <c r="K6" s="621"/>
      <c r="L6" s="622"/>
      <c r="M6" s="621"/>
    </row>
    <row r="7" spans="1:13" ht="12" customHeight="1">
      <c r="A7" s="623" t="s">
        <v>147</v>
      </c>
      <c r="B7" s="1109" t="s">
        <v>148</v>
      </c>
      <c r="C7" s="1109"/>
      <c r="D7" s="623"/>
      <c r="E7" s="1110" t="s">
        <v>835</v>
      </c>
      <c r="F7" s="1110"/>
      <c r="G7" s="624"/>
      <c r="H7" s="1110" t="s">
        <v>1035</v>
      </c>
      <c r="I7" s="1110"/>
      <c r="J7" s="624"/>
      <c r="K7" s="1111" t="s">
        <v>1036</v>
      </c>
      <c r="L7" s="1112"/>
    </row>
    <row r="8" spans="1:13" ht="15" customHeight="1">
      <c r="A8" s="624" t="s">
        <v>1397</v>
      </c>
      <c r="B8" s="625" t="s">
        <v>152</v>
      </c>
      <c r="C8" s="625" t="s">
        <v>153</v>
      </c>
      <c r="D8" s="625"/>
      <c r="E8" s="625" t="s">
        <v>152</v>
      </c>
      <c r="F8" s="626" t="s">
        <v>153</v>
      </c>
      <c r="G8" s="625"/>
      <c r="H8" s="625" t="s">
        <v>152</v>
      </c>
      <c r="I8" s="626" t="s">
        <v>153</v>
      </c>
      <c r="J8" s="625"/>
      <c r="K8" s="625" t="s">
        <v>152</v>
      </c>
      <c r="L8" s="626" t="s">
        <v>153</v>
      </c>
    </row>
    <row r="9" spans="1:13" ht="9.75" customHeight="1" thickBot="1">
      <c r="A9" s="627"/>
      <c r="B9" s="627"/>
      <c r="C9" s="627"/>
      <c r="D9" s="627"/>
      <c r="E9" s="628"/>
      <c r="F9" s="629"/>
      <c r="G9" s="628"/>
      <c r="H9" s="628"/>
      <c r="I9" s="629"/>
      <c r="J9" s="628"/>
      <c r="K9" s="628"/>
    </row>
    <row r="10" spans="1:13" ht="9.75" customHeight="1">
      <c r="E10" s="630"/>
      <c r="G10" s="630"/>
      <c r="H10" s="630"/>
      <c r="J10" s="630"/>
      <c r="K10" s="630"/>
      <c r="L10" s="622"/>
      <c r="M10" s="621"/>
    </row>
    <row r="11" spans="1:13" ht="13.15" customHeight="1">
      <c r="A11" s="123" t="s">
        <v>390</v>
      </c>
      <c r="B11" s="631">
        <f>IF($A11&lt;&gt;"",B13+B95,"")</f>
        <v>286</v>
      </c>
      <c r="C11" s="632">
        <f>SUM(C13+C95)</f>
        <v>100</v>
      </c>
      <c r="D11" s="123"/>
      <c r="E11" s="630">
        <f>SUM(E13+E95)</f>
        <v>7</v>
      </c>
      <c r="F11" s="503">
        <f>IF($A11&lt;&gt;"",E11/$B11*100,"")</f>
        <v>2.4475524475524475</v>
      </c>
      <c r="G11" s="630"/>
      <c r="H11" s="630">
        <f>SUM(H13+H95)</f>
        <v>155</v>
      </c>
      <c r="I11" s="503">
        <f t="shared" ref="I11:I74" si="0">IF($A11&lt;&gt;"",H11/$B11*100,"")</f>
        <v>54.1958041958042</v>
      </c>
      <c r="J11" s="630"/>
      <c r="K11" s="630">
        <f>SUM(K13+K95)</f>
        <v>124</v>
      </c>
      <c r="L11" s="503">
        <f t="shared" ref="L11:L74" si="1">IF($A11&lt;&gt;"",K11/$B11*100,"")</f>
        <v>43.356643356643353</v>
      </c>
    </row>
    <row r="12" spans="1:13" ht="10.5" customHeight="1">
      <c r="B12" s="631" t="str">
        <f>IF($A12&lt;&gt;"",E12+H12+K12,"")</f>
        <v/>
      </c>
      <c r="C12" s="632" t="str">
        <f>IF(A12&lt;&gt;0,B12/$B$11*100,"")</f>
        <v/>
      </c>
      <c r="E12" s="630"/>
      <c r="F12" s="503" t="str">
        <f t="shared" ref="F12:F75" si="2">IF($A12&lt;&gt;"",E12/$B12*100,"")</f>
        <v/>
      </c>
      <c r="G12" s="630"/>
      <c r="H12" s="630"/>
      <c r="I12" s="503" t="str">
        <f t="shared" si="0"/>
        <v/>
      </c>
      <c r="J12" s="630"/>
      <c r="K12" s="630"/>
      <c r="L12" s="503" t="str">
        <f t="shared" si="1"/>
        <v/>
      </c>
    </row>
    <row r="13" spans="1:13" ht="13.15" customHeight="1">
      <c r="A13" s="123" t="s">
        <v>1038</v>
      </c>
      <c r="B13" s="631">
        <f t="shared" ref="B13:B76" si="3">IF($A13&lt;&gt;"",E13+H13+K13,"")</f>
        <v>160</v>
      </c>
      <c r="C13" s="632">
        <f>IF($A13&lt;&gt;0,B13/$B$11*100,"")</f>
        <v>55.944055944055947</v>
      </c>
      <c r="D13" s="123"/>
      <c r="E13" s="630">
        <f>SUM(E15+E26+E34+E60+E72+E79+E93)</f>
        <v>4</v>
      </c>
      <c r="F13" s="503">
        <f t="shared" si="2"/>
        <v>2.5</v>
      </c>
      <c r="G13" s="630"/>
      <c r="H13" s="630">
        <f>SUM(H15+H26+H34+H60+H72+H79+H93)</f>
        <v>80</v>
      </c>
      <c r="I13" s="503">
        <f t="shared" si="0"/>
        <v>50</v>
      </c>
      <c r="J13" s="630"/>
      <c r="K13" s="630">
        <f>SUM(K15+K26+K34+K60+K72+K79+K93)</f>
        <v>76</v>
      </c>
      <c r="L13" s="503">
        <f t="shared" si="1"/>
        <v>47.5</v>
      </c>
    </row>
    <row r="14" spans="1:13" ht="10.5" customHeight="1">
      <c r="B14" s="631" t="str">
        <f t="shared" si="3"/>
        <v/>
      </c>
      <c r="C14" s="632" t="str">
        <f t="shared" ref="C14:C77" si="4">IF($A14&lt;&gt;0,B14/$B$11*100,"")</f>
        <v/>
      </c>
      <c r="E14" s="630"/>
      <c r="F14" s="503" t="str">
        <f t="shared" si="2"/>
        <v/>
      </c>
      <c r="G14" s="630"/>
      <c r="H14" s="630"/>
      <c r="I14" s="503" t="str">
        <f t="shared" si="0"/>
        <v/>
      </c>
      <c r="J14" s="630"/>
      <c r="K14" s="630"/>
      <c r="L14" s="503" t="str">
        <f t="shared" si="1"/>
        <v/>
      </c>
    </row>
    <row r="15" spans="1:13" ht="13.15" customHeight="1">
      <c r="A15" s="123" t="s">
        <v>392</v>
      </c>
      <c r="B15" s="631">
        <f t="shared" si="3"/>
        <v>37</v>
      </c>
      <c r="C15" s="632">
        <f t="shared" si="4"/>
        <v>12.937062937062937</v>
      </c>
      <c r="D15" s="123"/>
      <c r="E15" s="630">
        <f>SUM(E16+E21)</f>
        <v>0</v>
      </c>
      <c r="F15" s="503">
        <f t="shared" si="2"/>
        <v>0</v>
      </c>
      <c r="G15" s="630"/>
      <c r="H15" s="630">
        <f>SUM(H16+H21)</f>
        <v>20</v>
      </c>
      <c r="I15" s="503">
        <f t="shared" si="0"/>
        <v>54.054054054054056</v>
      </c>
      <c r="J15" s="630"/>
      <c r="K15" s="630">
        <f>SUM(K16+K21)</f>
        <v>17</v>
      </c>
      <c r="L15" s="503">
        <f t="shared" si="1"/>
        <v>45.945945945945951</v>
      </c>
    </row>
    <row r="16" spans="1:13" ht="13.15" customHeight="1">
      <c r="A16" s="125" t="s">
        <v>161</v>
      </c>
      <c r="B16" s="631">
        <f t="shared" si="3"/>
        <v>29</v>
      </c>
      <c r="C16" s="632">
        <f t="shared" si="4"/>
        <v>10.13986013986014</v>
      </c>
      <c r="E16" s="630">
        <f>SUM(E17:E19)</f>
        <v>0</v>
      </c>
      <c r="F16" s="503">
        <f t="shared" si="2"/>
        <v>0</v>
      </c>
      <c r="G16" s="630"/>
      <c r="H16" s="630">
        <f>SUM(H17:H19)</f>
        <v>15</v>
      </c>
      <c r="I16" s="503">
        <f t="shared" si="0"/>
        <v>51.724137931034484</v>
      </c>
      <c r="J16" s="630"/>
      <c r="K16" s="630">
        <f>SUM(K17:K19)</f>
        <v>14</v>
      </c>
      <c r="L16" s="503">
        <f t="shared" si="1"/>
        <v>48.275862068965516</v>
      </c>
    </row>
    <row r="17" spans="1:12" ht="13.15" customHeight="1">
      <c r="A17" s="125" t="s">
        <v>162</v>
      </c>
      <c r="B17" s="631">
        <f>IF($A17&lt;&gt;"",E17+H17+K17,"")</f>
        <v>2</v>
      </c>
      <c r="C17" s="632">
        <f t="shared" si="4"/>
        <v>0.69930069930069927</v>
      </c>
      <c r="E17" s="633"/>
      <c r="F17" s="503">
        <f t="shared" si="2"/>
        <v>0</v>
      </c>
      <c r="G17" s="633"/>
      <c r="H17" s="633">
        <v>1</v>
      </c>
      <c r="I17" s="503">
        <f t="shared" si="0"/>
        <v>50</v>
      </c>
      <c r="J17" s="633"/>
      <c r="K17" s="633">
        <v>1</v>
      </c>
      <c r="L17" s="503">
        <f t="shared" si="1"/>
        <v>50</v>
      </c>
    </row>
    <row r="18" spans="1:12" ht="13.15" customHeight="1">
      <c r="A18" s="125" t="s">
        <v>163</v>
      </c>
      <c r="B18" s="631">
        <f t="shared" si="3"/>
        <v>13</v>
      </c>
      <c r="C18" s="632">
        <f t="shared" si="4"/>
        <v>4.5454545454545459</v>
      </c>
      <c r="E18" s="633"/>
      <c r="F18" s="503">
        <f t="shared" si="2"/>
        <v>0</v>
      </c>
      <c r="G18" s="633"/>
      <c r="H18" s="633">
        <v>7</v>
      </c>
      <c r="I18" s="503">
        <f t="shared" si="0"/>
        <v>53.846153846153847</v>
      </c>
      <c r="J18" s="633"/>
      <c r="K18" s="633">
        <v>6</v>
      </c>
      <c r="L18" s="503">
        <f t="shared" si="1"/>
        <v>46.153846153846153</v>
      </c>
    </row>
    <row r="19" spans="1:12" ht="13.15" customHeight="1">
      <c r="A19" s="125" t="s">
        <v>164</v>
      </c>
      <c r="B19" s="631">
        <f>IF($A19&lt;&gt;"",E19+H19+K19,"")</f>
        <v>14</v>
      </c>
      <c r="C19" s="632">
        <f t="shared" si="4"/>
        <v>4.895104895104895</v>
      </c>
      <c r="E19" s="633"/>
      <c r="F19" s="503">
        <f t="shared" si="2"/>
        <v>0</v>
      </c>
      <c r="G19" s="633"/>
      <c r="H19" s="633">
        <v>7</v>
      </c>
      <c r="I19" s="503">
        <f t="shared" si="0"/>
        <v>50</v>
      </c>
      <c r="J19" s="633"/>
      <c r="K19" s="633">
        <v>7</v>
      </c>
      <c r="L19" s="503">
        <f t="shared" si="1"/>
        <v>50</v>
      </c>
    </row>
    <row r="20" spans="1:12" ht="10.5" customHeight="1">
      <c r="B20" s="631" t="str">
        <f t="shared" si="3"/>
        <v/>
      </c>
      <c r="C20" s="632" t="str">
        <f t="shared" si="4"/>
        <v/>
      </c>
      <c r="E20" s="630"/>
      <c r="F20" s="503" t="str">
        <f t="shared" si="2"/>
        <v/>
      </c>
      <c r="G20" s="630"/>
      <c r="H20" s="630"/>
      <c r="I20" s="503" t="str">
        <f t="shared" si="0"/>
        <v/>
      </c>
      <c r="J20" s="630"/>
      <c r="K20" s="630"/>
      <c r="L20" s="503" t="str">
        <f t="shared" si="1"/>
        <v/>
      </c>
    </row>
    <row r="21" spans="1:12" ht="13.15" customHeight="1">
      <c r="A21" s="125" t="s">
        <v>1398</v>
      </c>
      <c r="B21" s="631">
        <f t="shared" si="3"/>
        <v>8</v>
      </c>
      <c r="C21" s="632">
        <f t="shared" si="4"/>
        <v>2.7972027972027971</v>
      </c>
      <c r="E21" s="630">
        <f>SUM(E22:E24)</f>
        <v>0</v>
      </c>
      <c r="F21" s="503">
        <f t="shared" si="2"/>
        <v>0</v>
      </c>
      <c r="G21" s="630"/>
      <c r="H21" s="630">
        <f>SUM(H22:H24)</f>
        <v>5</v>
      </c>
      <c r="I21" s="503">
        <f t="shared" si="0"/>
        <v>62.5</v>
      </c>
      <c r="J21" s="630"/>
      <c r="K21" s="630">
        <f>SUM(K22:K24)</f>
        <v>3</v>
      </c>
      <c r="L21" s="503">
        <f t="shared" si="1"/>
        <v>37.5</v>
      </c>
    </row>
    <row r="22" spans="1:12" ht="13.15" customHeight="1">
      <c r="A22" s="125" t="s">
        <v>166</v>
      </c>
      <c r="B22" s="631">
        <f>IF($A22&lt;&gt;"",E22+H22+K22,"")</f>
        <v>4</v>
      </c>
      <c r="C22" s="632">
        <f t="shared" si="4"/>
        <v>1.3986013986013985</v>
      </c>
      <c r="E22" s="633"/>
      <c r="F22" s="503">
        <f t="shared" si="2"/>
        <v>0</v>
      </c>
      <c r="G22" s="633"/>
      <c r="H22" s="633">
        <v>2</v>
      </c>
      <c r="I22" s="503">
        <f t="shared" si="0"/>
        <v>50</v>
      </c>
      <c r="J22" s="633"/>
      <c r="K22" s="633">
        <v>2</v>
      </c>
      <c r="L22" s="503">
        <f t="shared" si="1"/>
        <v>50</v>
      </c>
    </row>
    <row r="23" spans="1:12" ht="13.15" customHeight="1">
      <c r="A23" s="125" t="s">
        <v>167</v>
      </c>
      <c r="B23" s="631">
        <f t="shared" si="3"/>
        <v>2</v>
      </c>
      <c r="C23" s="632">
        <f t="shared" si="4"/>
        <v>0.69930069930069927</v>
      </c>
      <c r="E23" s="633"/>
      <c r="F23" s="503">
        <f t="shared" si="2"/>
        <v>0</v>
      </c>
      <c r="G23" s="633"/>
      <c r="H23" s="633">
        <v>1</v>
      </c>
      <c r="I23" s="503">
        <f t="shared" si="0"/>
        <v>50</v>
      </c>
      <c r="J23" s="633"/>
      <c r="K23" s="633">
        <v>1</v>
      </c>
      <c r="L23" s="503">
        <f t="shared" si="1"/>
        <v>50</v>
      </c>
    </row>
    <row r="24" spans="1:12" ht="13.15" customHeight="1">
      <c r="A24" s="125" t="s">
        <v>168</v>
      </c>
      <c r="B24" s="631">
        <f>IF($A24&lt;&gt;"",E24+H24+K24,"")</f>
        <v>2</v>
      </c>
      <c r="C24" s="632">
        <f t="shared" si="4"/>
        <v>0.69930069930069927</v>
      </c>
      <c r="E24" s="633"/>
      <c r="F24" s="503">
        <f t="shared" si="2"/>
        <v>0</v>
      </c>
      <c r="G24" s="633"/>
      <c r="H24" s="633">
        <v>2</v>
      </c>
      <c r="I24" s="503">
        <f t="shared" si="0"/>
        <v>100</v>
      </c>
      <c r="J24" s="633"/>
      <c r="K24" s="633"/>
      <c r="L24" s="503">
        <f t="shared" si="1"/>
        <v>0</v>
      </c>
    </row>
    <row r="25" spans="1:12" ht="10.5" customHeight="1">
      <c r="B25" s="631" t="str">
        <f t="shared" si="3"/>
        <v/>
      </c>
      <c r="C25" s="632" t="str">
        <f t="shared" si="4"/>
        <v/>
      </c>
      <c r="E25" s="630"/>
      <c r="F25" s="503" t="str">
        <f t="shared" si="2"/>
        <v/>
      </c>
      <c r="G25" s="630"/>
      <c r="H25" s="630"/>
      <c r="I25" s="503" t="str">
        <f t="shared" si="0"/>
        <v/>
      </c>
      <c r="J25" s="630"/>
      <c r="K25" s="630"/>
      <c r="L25" s="503" t="str">
        <f t="shared" si="1"/>
        <v/>
      </c>
    </row>
    <row r="26" spans="1:12" ht="13.15" customHeight="1">
      <c r="A26" s="123" t="s">
        <v>449</v>
      </c>
      <c r="B26" s="631">
        <f t="shared" si="3"/>
        <v>15</v>
      </c>
      <c r="C26" s="632">
        <f t="shared" si="4"/>
        <v>5.244755244755245</v>
      </c>
      <c r="D26" s="123"/>
      <c r="E26" s="630">
        <f t="shared" ref="E26:K26" si="5">SUM(E27)</f>
        <v>0</v>
      </c>
      <c r="F26" s="503">
        <f t="shared" si="2"/>
        <v>0</v>
      </c>
      <c r="G26" s="630"/>
      <c r="H26" s="630">
        <f t="shared" si="5"/>
        <v>8</v>
      </c>
      <c r="I26" s="503">
        <f t="shared" si="0"/>
        <v>53.333333333333336</v>
      </c>
      <c r="J26" s="630"/>
      <c r="K26" s="630">
        <f t="shared" si="5"/>
        <v>7</v>
      </c>
      <c r="L26" s="503">
        <f t="shared" si="1"/>
        <v>46.666666666666664</v>
      </c>
    </row>
    <row r="27" spans="1:12" ht="13.15" customHeight="1">
      <c r="A27" s="125" t="s">
        <v>1399</v>
      </c>
      <c r="B27" s="631">
        <f>IF($A27&lt;&gt;"",E27+H27+K27,"")</f>
        <v>15</v>
      </c>
      <c r="C27" s="632">
        <f t="shared" si="4"/>
        <v>5.244755244755245</v>
      </c>
      <c r="E27" s="630">
        <f>SUM(E28:E32)</f>
        <v>0</v>
      </c>
      <c r="F27" s="503">
        <f t="shared" si="2"/>
        <v>0</v>
      </c>
      <c r="G27" s="630"/>
      <c r="H27" s="630">
        <f>SUM(H28:H32)</f>
        <v>8</v>
      </c>
      <c r="I27" s="503">
        <f t="shared" si="0"/>
        <v>53.333333333333336</v>
      </c>
      <c r="J27" s="630"/>
      <c r="K27" s="630">
        <f>SUM(K28:K32)</f>
        <v>7</v>
      </c>
      <c r="L27" s="503">
        <f t="shared" si="1"/>
        <v>46.666666666666664</v>
      </c>
    </row>
    <row r="28" spans="1:12" ht="13.15" customHeight="1">
      <c r="A28" s="125" t="s">
        <v>170</v>
      </c>
      <c r="B28" s="631">
        <f t="shared" si="3"/>
        <v>2</v>
      </c>
      <c r="C28" s="632">
        <f t="shared" si="4"/>
        <v>0.69930069930069927</v>
      </c>
      <c r="E28" s="633"/>
      <c r="F28" s="503">
        <f t="shared" si="2"/>
        <v>0</v>
      </c>
      <c r="G28" s="633"/>
      <c r="H28" s="633">
        <v>1</v>
      </c>
      <c r="I28" s="503">
        <f t="shared" si="0"/>
        <v>50</v>
      </c>
      <c r="J28" s="633"/>
      <c r="K28" s="633">
        <v>1</v>
      </c>
      <c r="L28" s="503">
        <f t="shared" si="1"/>
        <v>50</v>
      </c>
    </row>
    <row r="29" spans="1:12" ht="13.15" customHeight="1">
      <c r="A29" s="125" t="s">
        <v>171</v>
      </c>
      <c r="B29" s="631">
        <f t="shared" si="3"/>
        <v>3</v>
      </c>
      <c r="C29" s="632">
        <f t="shared" si="4"/>
        <v>1.048951048951049</v>
      </c>
      <c r="E29" s="633"/>
      <c r="F29" s="503">
        <f t="shared" si="2"/>
        <v>0</v>
      </c>
      <c r="G29" s="633"/>
      <c r="H29" s="633">
        <v>2</v>
      </c>
      <c r="I29" s="503">
        <f t="shared" si="0"/>
        <v>66.666666666666657</v>
      </c>
      <c r="J29" s="633"/>
      <c r="K29" s="633">
        <v>1</v>
      </c>
      <c r="L29" s="503">
        <f t="shared" si="1"/>
        <v>33.333333333333329</v>
      </c>
    </row>
    <row r="30" spans="1:12" ht="13.15" customHeight="1">
      <c r="A30" s="125" t="s">
        <v>172</v>
      </c>
      <c r="B30" s="631">
        <f t="shared" si="3"/>
        <v>2</v>
      </c>
      <c r="C30" s="632">
        <f t="shared" si="4"/>
        <v>0.69930069930069927</v>
      </c>
      <c r="E30" s="633"/>
      <c r="F30" s="503">
        <f t="shared" si="2"/>
        <v>0</v>
      </c>
      <c r="G30" s="633"/>
      <c r="H30" s="633">
        <v>1</v>
      </c>
      <c r="I30" s="503">
        <f t="shared" si="0"/>
        <v>50</v>
      </c>
      <c r="J30" s="633"/>
      <c r="K30" s="633">
        <v>1</v>
      </c>
      <c r="L30" s="503">
        <f t="shared" si="1"/>
        <v>50</v>
      </c>
    </row>
    <row r="31" spans="1:12" ht="13.15" customHeight="1">
      <c r="A31" s="125" t="s">
        <v>173</v>
      </c>
      <c r="B31" s="631">
        <f t="shared" si="3"/>
        <v>6</v>
      </c>
      <c r="C31" s="632">
        <f t="shared" si="4"/>
        <v>2.0979020979020979</v>
      </c>
      <c r="E31" s="633"/>
      <c r="F31" s="503">
        <f t="shared" si="2"/>
        <v>0</v>
      </c>
      <c r="G31" s="633"/>
      <c r="H31" s="633">
        <v>3</v>
      </c>
      <c r="I31" s="503">
        <f t="shared" si="0"/>
        <v>50</v>
      </c>
      <c r="J31" s="633"/>
      <c r="K31" s="633">
        <v>3</v>
      </c>
      <c r="L31" s="503">
        <f t="shared" si="1"/>
        <v>50</v>
      </c>
    </row>
    <row r="32" spans="1:12" ht="13.15" customHeight="1">
      <c r="A32" s="125" t="s">
        <v>174</v>
      </c>
      <c r="B32" s="631">
        <f t="shared" si="3"/>
        <v>2</v>
      </c>
      <c r="C32" s="632">
        <f t="shared" si="4"/>
        <v>0.69930069930069927</v>
      </c>
      <c r="E32" s="633"/>
      <c r="F32" s="503">
        <f t="shared" si="2"/>
        <v>0</v>
      </c>
      <c r="G32" s="633"/>
      <c r="H32" s="633">
        <v>1</v>
      </c>
      <c r="I32" s="503">
        <f t="shared" si="0"/>
        <v>50</v>
      </c>
      <c r="J32" s="633"/>
      <c r="K32" s="633">
        <v>1</v>
      </c>
      <c r="L32" s="503">
        <f t="shared" si="1"/>
        <v>50</v>
      </c>
    </row>
    <row r="33" spans="1:12" ht="10.5" customHeight="1">
      <c r="B33" s="631" t="str">
        <f t="shared" si="3"/>
        <v/>
      </c>
      <c r="C33" s="632" t="str">
        <f t="shared" si="4"/>
        <v/>
      </c>
      <c r="E33" s="630"/>
      <c r="F33" s="503" t="str">
        <f t="shared" si="2"/>
        <v/>
      </c>
      <c r="G33" s="630"/>
      <c r="H33" s="630"/>
      <c r="I33" s="503" t="str">
        <f t="shared" si="0"/>
        <v/>
      </c>
      <c r="J33" s="630"/>
      <c r="K33" s="630"/>
      <c r="L33" s="503" t="str">
        <f t="shared" si="1"/>
        <v/>
      </c>
    </row>
    <row r="34" spans="1:12" ht="13.15" customHeight="1">
      <c r="A34" s="123" t="s">
        <v>394</v>
      </c>
      <c r="B34" s="631">
        <f t="shared" si="3"/>
        <v>65</v>
      </c>
      <c r="C34" s="632">
        <f t="shared" si="4"/>
        <v>22.727272727272727</v>
      </c>
      <c r="D34" s="123"/>
      <c r="E34" s="630">
        <f>SUM(E35+E37+E44+E50)</f>
        <v>2</v>
      </c>
      <c r="F34" s="503">
        <f t="shared" si="2"/>
        <v>3.0769230769230771</v>
      </c>
      <c r="G34" s="630"/>
      <c r="H34" s="630">
        <f>SUM(H35+H37+H44+H50)</f>
        <v>37</v>
      </c>
      <c r="I34" s="503">
        <f t="shared" si="0"/>
        <v>56.92307692307692</v>
      </c>
      <c r="J34" s="630"/>
      <c r="K34" s="630">
        <f>SUM(K35+K37+K44+K50)</f>
        <v>26</v>
      </c>
      <c r="L34" s="503">
        <f t="shared" si="1"/>
        <v>40</v>
      </c>
    </row>
    <row r="35" spans="1:12" ht="13.15" customHeight="1">
      <c r="A35" s="125" t="s">
        <v>189</v>
      </c>
      <c r="B35" s="631">
        <f t="shared" si="3"/>
        <v>2</v>
      </c>
      <c r="C35" s="632">
        <f t="shared" si="4"/>
        <v>0.69930069930069927</v>
      </c>
      <c r="E35" s="634"/>
      <c r="F35" s="503">
        <f t="shared" si="2"/>
        <v>0</v>
      </c>
      <c r="G35" s="634"/>
      <c r="H35" s="634">
        <v>1</v>
      </c>
      <c r="I35" s="503">
        <f t="shared" si="0"/>
        <v>50</v>
      </c>
      <c r="J35" s="634"/>
      <c r="K35" s="634">
        <v>1</v>
      </c>
      <c r="L35" s="503">
        <f t="shared" si="1"/>
        <v>50</v>
      </c>
    </row>
    <row r="36" spans="1:12" ht="10.5" customHeight="1">
      <c r="B36" s="631" t="str">
        <f t="shared" si="3"/>
        <v/>
      </c>
      <c r="C36" s="632" t="str">
        <f t="shared" si="4"/>
        <v/>
      </c>
      <c r="E36" s="630"/>
      <c r="F36" s="503" t="str">
        <f t="shared" si="2"/>
        <v/>
      </c>
      <c r="G36" s="630"/>
      <c r="H36" s="630"/>
      <c r="I36" s="503" t="str">
        <f t="shared" si="0"/>
        <v/>
      </c>
      <c r="J36" s="630"/>
      <c r="K36" s="630"/>
      <c r="L36" s="503" t="str">
        <f t="shared" si="1"/>
        <v/>
      </c>
    </row>
    <row r="37" spans="1:12" ht="13.15" customHeight="1">
      <c r="A37" s="125" t="s">
        <v>1400</v>
      </c>
      <c r="B37" s="631">
        <f t="shared" si="3"/>
        <v>22</v>
      </c>
      <c r="C37" s="632">
        <f t="shared" si="4"/>
        <v>7.6923076923076925</v>
      </c>
      <c r="E37" s="630">
        <f>SUM(E38:E42)</f>
        <v>0</v>
      </c>
      <c r="F37" s="503">
        <f t="shared" si="2"/>
        <v>0</v>
      </c>
      <c r="G37" s="630"/>
      <c r="H37" s="630">
        <f>SUM(H38:H42)</f>
        <v>15</v>
      </c>
      <c r="I37" s="503">
        <f t="shared" si="0"/>
        <v>68.181818181818173</v>
      </c>
      <c r="J37" s="630"/>
      <c r="K37" s="630">
        <f>SUM(K38:K42)</f>
        <v>7</v>
      </c>
      <c r="L37" s="503">
        <f t="shared" si="1"/>
        <v>31.818181818181817</v>
      </c>
    </row>
    <row r="38" spans="1:12" ht="13.15" hidden="1" customHeight="1">
      <c r="A38" s="125" t="s">
        <v>191</v>
      </c>
      <c r="B38" s="631">
        <f t="shared" si="3"/>
        <v>0</v>
      </c>
      <c r="C38" s="632">
        <f t="shared" si="4"/>
        <v>0</v>
      </c>
      <c r="E38" s="633"/>
      <c r="F38" s="503" t="e">
        <f t="shared" si="2"/>
        <v>#DIV/0!</v>
      </c>
      <c r="G38" s="633"/>
      <c r="H38" s="633"/>
      <c r="I38" s="503" t="e">
        <f t="shared" si="0"/>
        <v>#DIV/0!</v>
      </c>
      <c r="J38" s="633"/>
      <c r="K38" s="633"/>
      <c r="L38" s="503" t="e">
        <f t="shared" si="1"/>
        <v>#DIV/0!</v>
      </c>
    </row>
    <row r="39" spans="1:12" ht="15" customHeight="1">
      <c r="A39" s="125" t="s">
        <v>1401</v>
      </c>
      <c r="B39" s="631">
        <f t="shared" si="3"/>
        <v>16</v>
      </c>
      <c r="C39" s="632">
        <f t="shared" si="4"/>
        <v>5.5944055944055942</v>
      </c>
      <c r="E39" s="633"/>
      <c r="F39" s="503">
        <f t="shared" si="2"/>
        <v>0</v>
      </c>
      <c r="G39" s="633"/>
      <c r="H39" s="633">
        <v>10</v>
      </c>
      <c r="I39" s="503">
        <f t="shared" si="0"/>
        <v>62.5</v>
      </c>
      <c r="J39" s="633"/>
      <c r="K39" s="633">
        <v>6</v>
      </c>
      <c r="L39" s="503">
        <f t="shared" si="1"/>
        <v>37.5</v>
      </c>
    </row>
    <row r="40" spans="1:12" ht="13.15" customHeight="1">
      <c r="A40" s="125" t="s">
        <v>193</v>
      </c>
      <c r="B40" s="631">
        <f t="shared" si="3"/>
        <v>3</v>
      </c>
      <c r="C40" s="632">
        <f t="shared" si="4"/>
        <v>1.048951048951049</v>
      </c>
      <c r="E40" s="633"/>
      <c r="F40" s="503">
        <f t="shared" si="2"/>
        <v>0</v>
      </c>
      <c r="G40" s="633"/>
      <c r="H40" s="633">
        <v>2</v>
      </c>
      <c r="I40" s="503">
        <f t="shared" si="0"/>
        <v>66.666666666666657</v>
      </c>
      <c r="J40" s="633"/>
      <c r="K40" s="633">
        <v>1</v>
      </c>
      <c r="L40" s="503">
        <f t="shared" si="1"/>
        <v>33.333333333333329</v>
      </c>
    </row>
    <row r="41" spans="1:12" ht="13.15" customHeight="1">
      <c r="A41" s="90" t="s">
        <v>2032</v>
      </c>
      <c r="B41" s="631">
        <f t="shared" si="3"/>
        <v>2</v>
      </c>
      <c r="C41" s="632">
        <f t="shared" si="4"/>
        <v>0.69930069930069927</v>
      </c>
      <c r="E41" s="633"/>
      <c r="F41" s="503">
        <f t="shared" si="2"/>
        <v>0</v>
      </c>
      <c r="G41" s="633"/>
      <c r="H41" s="633">
        <v>2</v>
      </c>
      <c r="I41" s="503">
        <f t="shared" si="0"/>
        <v>100</v>
      </c>
      <c r="J41" s="633"/>
      <c r="K41" s="633"/>
      <c r="L41" s="503">
        <f t="shared" si="1"/>
        <v>0</v>
      </c>
    </row>
    <row r="42" spans="1:12" ht="13.15" customHeight="1">
      <c r="A42" s="125" t="s">
        <v>194</v>
      </c>
      <c r="B42" s="631">
        <f t="shared" si="3"/>
        <v>1</v>
      </c>
      <c r="C42" s="632">
        <f t="shared" si="4"/>
        <v>0.34965034965034963</v>
      </c>
      <c r="E42" s="633"/>
      <c r="F42" s="503">
        <f t="shared" si="2"/>
        <v>0</v>
      </c>
      <c r="G42" s="633"/>
      <c r="H42" s="633">
        <v>1</v>
      </c>
      <c r="I42" s="503">
        <f t="shared" si="0"/>
        <v>100</v>
      </c>
      <c r="J42" s="633"/>
      <c r="K42" s="633"/>
      <c r="L42" s="503">
        <f t="shared" si="1"/>
        <v>0</v>
      </c>
    </row>
    <row r="43" spans="1:12" ht="10.5" customHeight="1">
      <c r="B43" s="631" t="str">
        <f t="shared" si="3"/>
        <v/>
      </c>
      <c r="C43" s="632" t="str">
        <f t="shared" si="4"/>
        <v/>
      </c>
      <c r="E43" s="630"/>
      <c r="F43" s="503" t="str">
        <f t="shared" si="2"/>
        <v/>
      </c>
      <c r="G43" s="630"/>
      <c r="H43" s="630"/>
      <c r="I43" s="503" t="str">
        <f t="shared" si="0"/>
        <v/>
      </c>
      <c r="J43" s="630"/>
      <c r="K43" s="630"/>
      <c r="L43" s="503" t="str">
        <f t="shared" si="1"/>
        <v/>
      </c>
    </row>
    <row r="44" spans="1:12" ht="13.15" customHeight="1">
      <c r="A44" s="125" t="s">
        <v>175</v>
      </c>
      <c r="B44" s="631">
        <f t="shared" si="3"/>
        <v>16</v>
      </c>
      <c r="C44" s="632">
        <f t="shared" si="4"/>
        <v>5.5944055944055942</v>
      </c>
      <c r="E44" s="630">
        <f t="shared" ref="E44:K44" si="6">SUM(E45:E48)</f>
        <v>2</v>
      </c>
      <c r="F44" s="503">
        <f t="shared" si="2"/>
        <v>12.5</v>
      </c>
      <c r="G44" s="630"/>
      <c r="H44" s="630">
        <f t="shared" si="6"/>
        <v>8</v>
      </c>
      <c r="I44" s="503">
        <f t="shared" si="0"/>
        <v>50</v>
      </c>
      <c r="J44" s="630"/>
      <c r="K44" s="630">
        <f t="shared" si="6"/>
        <v>6</v>
      </c>
      <c r="L44" s="503">
        <f t="shared" si="1"/>
        <v>37.5</v>
      </c>
    </row>
    <row r="45" spans="1:12" ht="13.15" customHeight="1">
      <c r="A45" s="125" t="s">
        <v>1402</v>
      </c>
      <c r="B45" s="631">
        <f t="shared" si="3"/>
        <v>4</v>
      </c>
      <c r="C45" s="632">
        <f t="shared" si="4"/>
        <v>1.3986013986013985</v>
      </c>
      <c r="E45" s="633"/>
      <c r="F45" s="503">
        <f t="shared" si="2"/>
        <v>0</v>
      </c>
      <c r="G45" s="633"/>
      <c r="H45" s="633">
        <v>2</v>
      </c>
      <c r="I45" s="503">
        <f t="shared" si="0"/>
        <v>50</v>
      </c>
      <c r="J45" s="633"/>
      <c r="K45" s="633">
        <v>2</v>
      </c>
      <c r="L45" s="503">
        <f t="shared" si="1"/>
        <v>50</v>
      </c>
    </row>
    <row r="46" spans="1:12" ht="13.15" customHeight="1">
      <c r="A46" s="125" t="s">
        <v>177</v>
      </c>
      <c r="B46" s="631">
        <f t="shared" si="3"/>
        <v>10</v>
      </c>
      <c r="C46" s="632">
        <f t="shared" si="4"/>
        <v>3.4965034965034967</v>
      </c>
      <c r="E46" s="633">
        <v>2</v>
      </c>
      <c r="F46" s="503">
        <f t="shared" si="2"/>
        <v>20</v>
      </c>
      <c r="G46" s="633"/>
      <c r="H46" s="633">
        <v>4</v>
      </c>
      <c r="I46" s="503">
        <f t="shared" si="0"/>
        <v>40</v>
      </c>
      <c r="J46" s="633"/>
      <c r="K46" s="633">
        <v>4</v>
      </c>
      <c r="L46" s="503">
        <f t="shared" si="1"/>
        <v>40</v>
      </c>
    </row>
    <row r="47" spans="1:12" ht="13.15" customHeight="1">
      <c r="A47" s="125" t="s">
        <v>1403</v>
      </c>
      <c r="B47" s="631">
        <f t="shared" si="3"/>
        <v>1</v>
      </c>
      <c r="C47" s="632">
        <f t="shared" si="4"/>
        <v>0.34965034965034963</v>
      </c>
      <c r="E47" s="633"/>
      <c r="F47" s="503">
        <f t="shared" si="2"/>
        <v>0</v>
      </c>
      <c r="G47" s="633"/>
      <c r="H47" s="633">
        <v>1</v>
      </c>
      <c r="I47" s="503">
        <f t="shared" si="0"/>
        <v>100</v>
      </c>
      <c r="J47" s="633"/>
      <c r="K47" s="633"/>
      <c r="L47" s="503">
        <f t="shared" si="1"/>
        <v>0</v>
      </c>
    </row>
    <row r="48" spans="1:12" ht="13.15" customHeight="1">
      <c r="A48" s="125" t="s">
        <v>1404</v>
      </c>
      <c r="B48" s="631">
        <f t="shared" si="3"/>
        <v>1</v>
      </c>
      <c r="C48" s="632">
        <f t="shared" si="4"/>
        <v>0.34965034965034963</v>
      </c>
      <c r="E48" s="633"/>
      <c r="F48" s="503">
        <f t="shared" si="2"/>
        <v>0</v>
      </c>
      <c r="G48" s="633"/>
      <c r="H48" s="633">
        <v>1</v>
      </c>
      <c r="I48" s="503">
        <f t="shared" si="0"/>
        <v>100</v>
      </c>
      <c r="J48" s="633"/>
      <c r="K48" s="633"/>
      <c r="L48" s="503">
        <f t="shared" si="1"/>
        <v>0</v>
      </c>
    </row>
    <row r="49" spans="1:12" ht="10.5" customHeight="1">
      <c r="B49" s="631" t="str">
        <f t="shared" si="3"/>
        <v/>
      </c>
      <c r="C49" s="632" t="str">
        <f t="shared" si="4"/>
        <v/>
      </c>
      <c r="E49" s="630"/>
      <c r="F49" s="503" t="str">
        <f t="shared" si="2"/>
        <v/>
      </c>
      <c r="G49" s="630"/>
      <c r="H49" s="630"/>
      <c r="I49" s="503" t="str">
        <f t="shared" si="0"/>
        <v/>
      </c>
      <c r="J49" s="630"/>
      <c r="K49" s="630"/>
      <c r="L49" s="503" t="str">
        <f t="shared" si="1"/>
        <v/>
      </c>
    </row>
    <row r="50" spans="1:12" ht="13.15" customHeight="1">
      <c r="A50" s="125" t="s">
        <v>1405</v>
      </c>
      <c r="B50" s="631">
        <f t="shared" si="3"/>
        <v>25</v>
      </c>
      <c r="C50" s="632">
        <f t="shared" si="4"/>
        <v>8.7412587412587417</v>
      </c>
      <c r="E50" s="630">
        <f>SUM(E51:E58)</f>
        <v>0</v>
      </c>
      <c r="F50" s="503">
        <f t="shared" si="2"/>
        <v>0</v>
      </c>
      <c r="G50" s="630"/>
      <c r="H50" s="630">
        <f>SUM(H51:H58)</f>
        <v>13</v>
      </c>
      <c r="I50" s="503">
        <f t="shared" si="0"/>
        <v>52</v>
      </c>
      <c r="J50" s="630"/>
      <c r="K50" s="630">
        <f>SUM(K51:K58)</f>
        <v>12</v>
      </c>
      <c r="L50" s="503">
        <f t="shared" si="1"/>
        <v>48</v>
      </c>
    </row>
    <row r="51" spans="1:12" ht="13.15" customHeight="1">
      <c r="A51" s="125" t="s">
        <v>188</v>
      </c>
      <c r="B51" s="631">
        <f t="shared" si="3"/>
        <v>1</v>
      </c>
      <c r="C51" s="632">
        <f t="shared" si="4"/>
        <v>0.34965034965034963</v>
      </c>
      <c r="E51" s="633"/>
      <c r="F51" s="503">
        <f t="shared" si="2"/>
        <v>0</v>
      </c>
      <c r="G51" s="633"/>
      <c r="H51" s="633">
        <v>1</v>
      </c>
      <c r="I51" s="503">
        <f t="shared" si="0"/>
        <v>100</v>
      </c>
      <c r="J51" s="633"/>
      <c r="K51" s="633"/>
      <c r="L51" s="503">
        <f t="shared" si="1"/>
        <v>0</v>
      </c>
    </row>
    <row r="52" spans="1:12" ht="13.15" customHeight="1">
      <c r="A52" s="125" t="s">
        <v>181</v>
      </c>
      <c r="B52" s="631">
        <f t="shared" si="3"/>
        <v>2</v>
      </c>
      <c r="C52" s="632">
        <f t="shared" si="4"/>
        <v>0.69930069930069927</v>
      </c>
      <c r="E52" s="633"/>
      <c r="F52" s="503">
        <f t="shared" si="2"/>
        <v>0</v>
      </c>
      <c r="G52" s="633"/>
      <c r="H52" s="633">
        <v>1</v>
      </c>
      <c r="I52" s="503">
        <f t="shared" si="0"/>
        <v>50</v>
      </c>
      <c r="J52" s="633"/>
      <c r="K52" s="633">
        <v>1</v>
      </c>
      <c r="L52" s="503">
        <f t="shared" si="1"/>
        <v>50</v>
      </c>
    </row>
    <row r="53" spans="1:12" ht="13.15" customHeight="1">
      <c r="A53" s="125" t="s">
        <v>182</v>
      </c>
      <c r="B53" s="631">
        <f t="shared" si="3"/>
        <v>10</v>
      </c>
      <c r="C53" s="632">
        <f t="shared" si="4"/>
        <v>3.4965034965034967</v>
      </c>
      <c r="E53" s="633"/>
      <c r="F53" s="503">
        <f t="shared" si="2"/>
        <v>0</v>
      </c>
      <c r="G53" s="633"/>
      <c r="H53" s="633">
        <v>5</v>
      </c>
      <c r="I53" s="503">
        <f t="shared" si="0"/>
        <v>50</v>
      </c>
      <c r="J53" s="633"/>
      <c r="K53" s="633">
        <v>5</v>
      </c>
      <c r="L53" s="503">
        <f t="shared" si="1"/>
        <v>50</v>
      </c>
    </row>
    <row r="54" spans="1:12" ht="13.15" customHeight="1">
      <c r="A54" s="125" t="s">
        <v>183</v>
      </c>
      <c r="B54" s="631">
        <f t="shared" si="3"/>
        <v>2</v>
      </c>
      <c r="C54" s="632">
        <f t="shared" si="4"/>
        <v>0.69930069930069927</v>
      </c>
      <c r="E54" s="633"/>
      <c r="F54" s="503">
        <f t="shared" si="2"/>
        <v>0</v>
      </c>
      <c r="G54" s="633"/>
      <c r="H54" s="633">
        <v>1</v>
      </c>
      <c r="I54" s="503">
        <f t="shared" si="0"/>
        <v>50</v>
      </c>
      <c r="J54" s="633"/>
      <c r="K54" s="633">
        <v>1</v>
      </c>
      <c r="L54" s="503">
        <f t="shared" si="1"/>
        <v>50</v>
      </c>
    </row>
    <row r="55" spans="1:12" ht="13.15" customHeight="1">
      <c r="A55" s="125" t="s">
        <v>514</v>
      </c>
      <c r="B55" s="631">
        <f t="shared" si="3"/>
        <v>4</v>
      </c>
      <c r="C55" s="632">
        <f t="shared" si="4"/>
        <v>1.3986013986013985</v>
      </c>
      <c r="E55" s="633"/>
      <c r="F55" s="503">
        <f t="shared" si="2"/>
        <v>0</v>
      </c>
      <c r="G55" s="633"/>
      <c r="H55" s="633">
        <v>2</v>
      </c>
      <c r="I55" s="503">
        <f t="shared" si="0"/>
        <v>50</v>
      </c>
      <c r="J55" s="633"/>
      <c r="K55" s="633">
        <v>2</v>
      </c>
      <c r="L55" s="503">
        <f t="shared" si="1"/>
        <v>50</v>
      </c>
    </row>
    <row r="56" spans="1:12" ht="13.15" customHeight="1">
      <c r="A56" s="125" t="s">
        <v>186</v>
      </c>
      <c r="B56" s="631">
        <f t="shared" si="3"/>
        <v>2</v>
      </c>
      <c r="C56" s="632">
        <f t="shared" si="4"/>
        <v>0.69930069930069927</v>
      </c>
      <c r="E56" s="633"/>
      <c r="F56" s="503">
        <f t="shared" si="2"/>
        <v>0</v>
      </c>
      <c r="G56" s="633"/>
      <c r="H56" s="633">
        <v>1</v>
      </c>
      <c r="I56" s="503">
        <f t="shared" si="0"/>
        <v>50</v>
      </c>
      <c r="J56" s="633"/>
      <c r="K56" s="633">
        <v>1</v>
      </c>
      <c r="L56" s="503">
        <f t="shared" si="1"/>
        <v>50</v>
      </c>
    </row>
    <row r="57" spans="1:12" ht="13.15" customHeight="1">
      <c r="A57" s="125" t="s">
        <v>185</v>
      </c>
      <c r="B57" s="631">
        <f t="shared" si="3"/>
        <v>2</v>
      </c>
      <c r="C57" s="632">
        <f t="shared" si="4"/>
        <v>0.69930069930069927</v>
      </c>
      <c r="E57" s="633"/>
      <c r="F57" s="503">
        <f t="shared" si="2"/>
        <v>0</v>
      </c>
      <c r="G57" s="633"/>
      <c r="H57" s="633">
        <v>1</v>
      </c>
      <c r="I57" s="503">
        <f t="shared" si="0"/>
        <v>50</v>
      </c>
      <c r="J57" s="633"/>
      <c r="K57" s="633">
        <v>1</v>
      </c>
      <c r="L57" s="503">
        <f t="shared" si="1"/>
        <v>50</v>
      </c>
    </row>
    <row r="58" spans="1:12" ht="13.15" customHeight="1">
      <c r="A58" s="125" t="s">
        <v>187</v>
      </c>
      <c r="B58" s="631">
        <f t="shared" si="3"/>
        <v>2</v>
      </c>
      <c r="C58" s="632">
        <f t="shared" si="4"/>
        <v>0.69930069930069927</v>
      </c>
      <c r="E58" s="633"/>
      <c r="F58" s="503">
        <f t="shared" si="2"/>
        <v>0</v>
      </c>
      <c r="G58" s="633"/>
      <c r="H58" s="633">
        <v>1</v>
      </c>
      <c r="I58" s="503">
        <f t="shared" si="0"/>
        <v>50</v>
      </c>
      <c r="J58" s="633"/>
      <c r="K58" s="633">
        <v>1</v>
      </c>
      <c r="L58" s="503">
        <f t="shared" si="1"/>
        <v>50</v>
      </c>
    </row>
    <row r="59" spans="1:12" ht="10.5" customHeight="1">
      <c r="B59" s="631" t="str">
        <f t="shared" si="3"/>
        <v/>
      </c>
      <c r="C59" s="632" t="str">
        <f t="shared" si="4"/>
        <v/>
      </c>
      <c r="E59" s="630"/>
      <c r="F59" s="503" t="str">
        <f t="shared" si="2"/>
        <v/>
      </c>
      <c r="G59" s="630"/>
      <c r="H59" s="630"/>
      <c r="I59" s="503" t="str">
        <f t="shared" si="0"/>
        <v/>
      </c>
      <c r="J59" s="630"/>
      <c r="K59" s="630"/>
      <c r="L59" s="503" t="str">
        <f t="shared" si="1"/>
        <v/>
      </c>
    </row>
    <row r="60" spans="1:12" ht="14.25" customHeight="1">
      <c r="A60" s="123" t="s">
        <v>468</v>
      </c>
      <c r="B60" s="631">
        <f t="shared" si="3"/>
        <v>13</v>
      </c>
      <c r="C60" s="632">
        <f t="shared" si="4"/>
        <v>4.5454545454545459</v>
      </c>
      <c r="D60" s="123"/>
      <c r="E60" s="630">
        <f t="shared" ref="E60:K60" si="7">SUM(E61)</f>
        <v>0</v>
      </c>
      <c r="F60" s="503">
        <f t="shared" si="2"/>
        <v>0</v>
      </c>
      <c r="G60" s="630"/>
      <c r="H60" s="630">
        <f t="shared" si="7"/>
        <v>5</v>
      </c>
      <c r="I60" s="503">
        <f t="shared" si="0"/>
        <v>38.461538461538467</v>
      </c>
      <c r="J60" s="630"/>
      <c r="K60" s="630">
        <f t="shared" si="7"/>
        <v>8</v>
      </c>
      <c r="L60" s="503">
        <f t="shared" si="1"/>
        <v>61.53846153846154</v>
      </c>
    </row>
    <row r="61" spans="1:12" ht="13.5" customHeight="1">
      <c r="A61" s="125" t="s">
        <v>1406</v>
      </c>
      <c r="B61" s="631">
        <f t="shared" si="3"/>
        <v>13</v>
      </c>
      <c r="C61" s="632">
        <f t="shared" si="4"/>
        <v>4.5454545454545459</v>
      </c>
      <c r="E61" s="630">
        <f>SUM(E62:E70)</f>
        <v>0</v>
      </c>
      <c r="F61" s="503">
        <f t="shared" si="2"/>
        <v>0</v>
      </c>
      <c r="G61" s="630"/>
      <c r="H61" s="630">
        <f>SUM(H62:H70)</f>
        <v>5</v>
      </c>
      <c r="I61" s="503">
        <f t="shared" si="0"/>
        <v>38.461538461538467</v>
      </c>
      <c r="J61" s="630"/>
      <c r="K61" s="630">
        <f>SUM(K62:K70)</f>
        <v>8</v>
      </c>
      <c r="L61" s="503">
        <f t="shared" si="1"/>
        <v>61.53846153846154</v>
      </c>
    </row>
    <row r="62" spans="1:12" ht="12.75" customHeight="1">
      <c r="A62" s="125" t="s">
        <v>1407</v>
      </c>
      <c r="B62" s="631">
        <f t="shared" si="3"/>
        <v>1</v>
      </c>
      <c r="C62" s="632">
        <f t="shared" si="4"/>
        <v>0.34965034965034963</v>
      </c>
      <c r="E62" s="633"/>
      <c r="F62" s="503">
        <f t="shared" si="2"/>
        <v>0</v>
      </c>
      <c r="G62" s="633"/>
      <c r="H62" s="633"/>
      <c r="I62" s="503">
        <f t="shared" si="0"/>
        <v>0</v>
      </c>
      <c r="J62" s="633"/>
      <c r="K62" s="633">
        <v>1</v>
      </c>
      <c r="L62" s="503">
        <f t="shared" si="1"/>
        <v>100</v>
      </c>
    </row>
    <row r="63" spans="1:12" ht="12.75" customHeight="1">
      <c r="A63" s="125" t="s">
        <v>210</v>
      </c>
      <c r="B63" s="631">
        <f t="shared" si="3"/>
        <v>1</v>
      </c>
      <c r="C63" s="632">
        <f t="shared" si="4"/>
        <v>0.34965034965034963</v>
      </c>
      <c r="E63" s="633"/>
      <c r="F63" s="503">
        <f t="shared" si="2"/>
        <v>0</v>
      </c>
      <c r="G63" s="633"/>
      <c r="H63" s="633"/>
      <c r="I63" s="503">
        <f t="shared" si="0"/>
        <v>0</v>
      </c>
      <c r="J63" s="633"/>
      <c r="K63" s="633">
        <v>1</v>
      </c>
      <c r="L63" s="503">
        <f t="shared" si="1"/>
        <v>100</v>
      </c>
    </row>
    <row r="64" spans="1:12" ht="12.75" customHeight="1">
      <c r="A64" s="125" t="s">
        <v>212</v>
      </c>
      <c r="B64" s="631">
        <f t="shared" si="3"/>
        <v>2</v>
      </c>
      <c r="C64" s="632">
        <f t="shared" si="4"/>
        <v>0.69930069930069927</v>
      </c>
      <c r="E64" s="633"/>
      <c r="F64" s="503">
        <f t="shared" si="2"/>
        <v>0</v>
      </c>
      <c r="G64" s="633"/>
      <c r="H64" s="633">
        <v>1</v>
      </c>
      <c r="I64" s="503">
        <f t="shared" si="0"/>
        <v>50</v>
      </c>
      <c r="J64" s="633"/>
      <c r="K64" s="633">
        <v>1</v>
      </c>
      <c r="L64" s="503">
        <f t="shared" si="1"/>
        <v>50</v>
      </c>
    </row>
    <row r="65" spans="1:12" ht="12.75" customHeight="1">
      <c r="A65" s="125" t="s">
        <v>214</v>
      </c>
      <c r="B65" s="631">
        <f t="shared" si="3"/>
        <v>1</v>
      </c>
      <c r="C65" s="632">
        <f t="shared" si="4"/>
        <v>0.34965034965034963</v>
      </c>
      <c r="E65" s="633"/>
      <c r="F65" s="503">
        <f t="shared" si="2"/>
        <v>0</v>
      </c>
      <c r="G65" s="633"/>
      <c r="H65" s="633"/>
      <c r="I65" s="503">
        <f t="shared" si="0"/>
        <v>0</v>
      </c>
      <c r="J65" s="633"/>
      <c r="K65" s="633">
        <v>1</v>
      </c>
      <c r="L65" s="503">
        <f t="shared" si="1"/>
        <v>100</v>
      </c>
    </row>
    <row r="66" spans="1:12" ht="12.75" customHeight="1">
      <c r="A66" s="125" t="s">
        <v>213</v>
      </c>
      <c r="B66" s="631">
        <f t="shared" si="3"/>
        <v>2</v>
      </c>
      <c r="C66" s="632">
        <f t="shared" si="4"/>
        <v>0.69930069930069927</v>
      </c>
      <c r="E66" s="633"/>
      <c r="F66" s="503">
        <f t="shared" si="2"/>
        <v>0</v>
      </c>
      <c r="G66" s="633"/>
      <c r="H66" s="633">
        <v>1</v>
      </c>
      <c r="I66" s="503">
        <f t="shared" si="0"/>
        <v>50</v>
      </c>
      <c r="J66" s="633"/>
      <c r="K66" s="633">
        <v>1</v>
      </c>
      <c r="L66" s="503">
        <f t="shared" si="1"/>
        <v>50</v>
      </c>
    </row>
    <row r="67" spans="1:12" ht="11.25" customHeight="1">
      <c r="A67" s="125" t="s">
        <v>211</v>
      </c>
      <c r="B67" s="631">
        <f t="shared" si="3"/>
        <v>1</v>
      </c>
      <c r="C67" s="632">
        <f t="shared" si="4"/>
        <v>0.34965034965034963</v>
      </c>
      <c r="E67" s="633"/>
      <c r="F67" s="503">
        <f t="shared" si="2"/>
        <v>0</v>
      </c>
      <c r="G67" s="633"/>
      <c r="H67" s="633"/>
      <c r="I67" s="503">
        <f t="shared" si="0"/>
        <v>0</v>
      </c>
      <c r="J67" s="633"/>
      <c r="K67" s="633">
        <v>1</v>
      </c>
      <c r="L67" s="503">
        <f t="shared" si="1"/>
        <v>100</v>
      </c>
    </row>
    <row r="68" spans="1:12" ht="12.75" customHeight="1">
      <c r="A68" s="125" t="s">
        <v>215</v>
      </c>
      <c r="B68" s="631">
        <f t="shared" si="3"/>
        <v>1</v>
      </c>
      <c r="C68" s="632">
        <f t="shared" si="4"/>
        <v>0.34965034965034963</v>
      </c>
      <c r="E68" s="633"/>
      <c r="F68" s="503">
        <f t="shared" si="2"/>
        <v>0</v>
      </c>
      <c r="G68" s="633"/>
      <c r="H68" s="633"/>
      <c r="I68" s="503">
        <f t="shared" si="0"/>
        <v>0</v>
      </c>
      <c r="J68" s="633"/>
      <c r="K68" s="633">
        <v>1</v>
      </c>
      <c r="L68" s="503">
        <f t="shared" si="1"/>
        <v>100</v>
      </c>
    </row>
    <row r="69" spans="1:12" ht="13.5" customHeight="1">
      <c r="A69" s="125" t="s">
        <v>217</v>
      </c>
      <c r="B69" s="631">
        <f t="shared" si="3"/>
        <v>2</v>
      </c>
      <c r="C69" s="632">
        <f t="shared" si="4"/>
        <v>0.69930069930069927</v>
      </c>
      <c r="E69" s="633"/>
      <c r="F69" s="503">
        <f t="shared" si="2"/>
        <v>0</v>
      </c>
      <c r="G69" s="633"/>
      <c r="H69" s="633">
        <v>1</v>
      </c>
      <c r="I69" s="503">
        <f t="shared" si="0"/>
        <v>50</v>
      </c>
      <c r="J69" s="633"/>
      <c r="K69" s="633">
        <v>1</v>
      </c>
      <c r="L69" s="503">
        <f t="shared" si="1"/>
        <v>50</v>
      </c>
    </row>
    <row r="70" spans="1:12" ht="12.75" customHeight="1">
      <c r="A70" s="125" t="s">
        <v>403</v>
      </c>
      <c r="B70" s="631">
        <f t="shared" si="3"/>
        <v>2</v>
      </c>
      <c r="C70" s="632">
        <f t="shared" si="4"/>
        <v>0.69930069930069927</v>
      </c>
      <c r="E70" s="633"/>
      <c r="F70" s="503">
        <f t="shared" si="2"/>
        <v>0</v>
      </c>
      <c r="G70" s="633"/>
      <c r="H70" s="633">
        <v>2</v>
      </c>
      <c r="I70" s="503">
        <f t="shared" si="0"/>
        <v>100</v>
      </c>
      <c r="J70" s="633"/>
      <c r="K70" s="633"/>
      <c r="L70" s="503">
        <f t="shared" si="1"/>
        <v>0</v>
      </c>
    </row>
    <row r="71" spans="1:12" ht="10.5" customHeight="1">
      <c r="B71" s="631" t="str">
        <f t="shared" si="3"/>
        <v/>
      </c>
      <c r="C71" s="632" t="str">
        <f t="shared" si="4"/>
        <v/>
      </c>
      <c r="E71" s="630"/>
      <c r="F71" s="503" t="str">
        <f t="shared" si="2"/>
        <v/>
      </c>
      <c r="G71" s="630"/>
      <c r="H71" s="630"/>
      <c r="I71" s="503" t="str">
        <f t="shared" si="0"/>
        <v/>
      </c>
      <c r="J71" s="630"/>
      <c r="K71" s="630"/>
      <c r="L71" s="503" t="str">
        <f t="shared" si="1"/>
        <v/>
      </c>
    </row>
    <row r="72" spans="1:12" ht="13.15" customHeight="1">
      <c r="A72" s="123" t="s">
        <v>400</v>
      </c>
      <c r="B72" s="631">
        <f t="shared" si="3"/>
        <v>8</v>
      </c>
      <c r="C72" s="632">
        <f t="shared" si="4"/>
        <v>2.7972027972027971</v>
      </c>
      <c r="D72" s="123"/>
      <c r="E72" s="630">
        <f t="shared" ref="E72:K72" si="8">SUM(E73)</f>
        <v>0</v>
      </c>
      <c r="F72" s="503">
        <f t="shared" si="2"/>
        <v>0</v>
      </c>
      <c r="G72" s="630"/>
      <c r="H72" s="630">
        <f t="shared" si="8"/>
        <v>3</v>
      </c>
      <c r="I72" s="503">
        <f t="shared" si="0"/>
        <v>37.5</v>
      </c>
      <c r="J72" s="630"/>
      <c r="K72" s="630">
        <f t="shared" si="8"/>
        <v>5</v>
      </c>
      <c r="L72" s="503">
        <f t="shared" si="1"/>
        <v>62.5</v>
      </c>
    </row>
    <row r="73" spans="1:12" ht="13.15" customHeight="1">
      <c r="A73" s="125" t="s">
        <v>1408</v>
      </c>
      <c r="B73" s="631">
        <f t="shared" si="3"/>
        <v>8</v>
      </c>
      <c r="C73" s="632">
        <f t="shared" si="4"/>
        <v>2.7972027972027971</v>
      </c>
      <c r="E73" s="630">
        <f>SUM(E74:E77)</f>
        <v>0</v>
      </c>
      <c r="F73" s="503">
        <f t="shared" si="2"/>
        <v>0</v>
      </c>
      <c r="G73" s="630"/>
      <c r="H73" s="630">
        <f>SUM(H74:H77)</f>
        <v>3</v>
      </c>
      <c r="I73" s="503">
        <f t="shared" si="0"/>
        <v>37.5</v>
      </c>
      <c r="J73" s="630"/>
      <c r="K73" s="630">
        <f>SUM(K74:K77)</f>
        <v>5</v>
      </c>
      <c r="L73" s="503">
        <f t="shared" si="1"/>
        <v>62.5</v>
      </c>
    </row>
    <row r="74" spans="1:12" ht="13.15" customHeight="1">
      <c r="A74" s="125" t="s">
        <v>204</v>
      </c>
      <c r="B74" s="631">
        <f t="shared" si="3"/>
        <v>3</v>
      </c>
      <c r="C74" s="632">
        <f t="shared" si="4"/>
        <v>1.048951048951049</v>
      </c>
      <c r="E74" s="633"/>
      <c r="F74" s="503">
        <f t="shared" si="2"/>
        <v>0</v>
      </c>
      <c r="G74" s="633"/>
      <c r="H74" s="633">
        <v>1</v>
      </c>
      <c r="I74" s="503">
        <f t="shared" si="0"/>
        <v>33.333333333333329</v>
      </c>
      <c r="J74" s="633"/>
      <c r="K74" s="633">
        <v>2</v>
      </c>
      <c r="L74" s="503">
        <f t="shared" si="1"/>
        <v>66.666666666666657</v>
      </c>
    </row>
    <row r="75" spans="1:12" ht="13.15" customHeight="1">
      <c r="A75" s="125" t="s">
        <v>205</v>
      </c>
      <c r="B75" s="631">
        <f t="shared" si="3"/>
        <v>2</v>
      </c>
      <c r="C75" s="632">
        <f t="shared" si="4"/>
        <v>0.69930069930069927</v>
      </c>
      <c r="E75" s="633"/>
      <c r="F75" s="503">
        <f t="shared" si="2"/>
        <v>0</v>
      </c>
      <c r="G75" s="633"/>
      <c r="H75" s="633">
        <v>1</v>
      </c>
      <c r="I75" s="503">
        <f t="shared" ref="I75:I101" si="9">IF($A75&lt;&gt;"",H75/$B75*100,"")</f>
        <v>50</v>
      </c>
      <c r="J75" s="633"/>
      <c r="K75" s="633">
        <v>1</v>
      </c>
      <c r="L75" s="503">
        <f t="shared" ref="L75:L101" si="10">IF($A75&lt;&gt;"",K75/$B75*100,"")</f>
        <v>50</v>
      </c>
    </row>
    <row r="76" spans="1:12" ht="13.15" customHeight="1">
      <c r="A76" s="125" t="s">
        <v>206</v>
      </c>
      <c r="B76" s="631">
        <f t="shared" si="3"/>
        <v>2</v>
      </c>
      <c r="C76" s="632">
        <f t="shared" si="4"/>
        <v>0.69930069930069927</v>
      </c>
      <c r="E76" s="633"/>
      <c r="F76" s="503">
        <f t="shared" ref="F76:F101" si="11">IF($A76&lt;&gt;"",E76/$B76*100,"")</f>
        <v>0</v>
      </c>
      <c r="G76" s="633"/>
      <c r="H76" s="633">
        <v>1</v>
      </c>
      <c r="I76" s="503">
        <f t="shared" si="9"/>
        <v>50</v>
      </c>
      <c r="J76" s="633"/>
      <c r="K76" s="633">
        <v>1</v>
      </c>
      <c r="L76" s="503">
        <f t="shared" si="10"/>
        <v>50</v>
      </c>
    </row>
    <row r="77" spans="1:12" ht="13.15" customHeight="1">
      <c r="A77" s="125" t="s">
        <v>207</v>
      </c>
      <c r="B77" s="631">
        <f t="shared" ref="B77:B101" si="12">IF($A77&lt;&gt;"",E77+H77+K77,"")</f>
        <v>1</v>
      </c>
      <c r="C77" s="632">
        <f t="shared" si="4"/>
        <v>0.34965034965034963</v>
      </c>
      <c r="E77" s="633"/>
      <c r="F77" s="503">
        <f t="shared" si="11"/>
        <v>0</v>
      </c>
      <c r="G77" s="633"/>
      <c r="H77" s="633"/>
      <c r="I77" s="503">
        <f t="shared" si="9"/>
        <v>0</v>
      </c>
      <c r="J77" s="633"/>
      <c r="K77" s="633">
        <v>1</v>
      </c>
      <c r="L77" s="503">
        <f t="shared" si="10"/>
        <v>100</v>
      </c>
    </row>
    <row r="78" spans="1:12" ht="13.15" customHeight="1">
      <c r="B78" s="631" t="str">
        <f t="shared" si="12"/>
        <v/>
      </c>
      <c r="C78" s="632" t="str">
        <f t="shared" ref="C78:C101" si="13">IF($A78&lt;&gt;0,B78/$B$11*100,"")</f>
        <v/>
      </c>
      <c r="E78" s="630"/>
      <c r="F78" s="503" t="str">
        <f t="shared" si="11"/>
        <v/>
      </c>
      <c r="G78" s="630"/>
      <c r="H78" s="630"/>
      <c r="I78" s="503" t="str">
        <f t="shared" si="9"/>
        <v/>
      </c>
      <c r="J78" s="630"/>
      <c r="K78" s="630"/>
      <c r="L78" s="503" t="str">
        <f t="shared" si="10"/>
        <v/>
      </c>
    </row>
    <row r="79" spans="1:12" ht="13.15" customHeight="1">
      <c r="A79" s="123" t="s">
        <v>397</v>
      </c>
      <c r="B79" s="631">
        <f t="shared" si="12"/>
        <v>18</v>
      </c>
      <c r="C79" s="632">
        <f t="shared" si="13"/>
        <v>6.2937062937062942</v>
      </c>
      <c r="D79" s="123"/>
      <c r="E79" s="630">
        <f>SUM(E80+E87+E89+E91)</f>
        <v>2</v>
      </c>
      <c r="F79" s="503">
        <f t="shared" si="11"/>
        <v>11.111111111111111</v>
      </c>
      <c r="G79" s="630"/>
      <c r="H79" s="630">
        <f>SUM(H80+H87+H89+H91)</f>
        <v>6</v>
      </c>
      <c r="I79" s="503">
        <f t="shared" si="9"/>
        <v>33.333333333333329</v>
      </c>
      <c r="J79" s="630"/>
      <c r="K79" s="630">
        <f>SUM(K80+K87+K89+K91)</f>
        <v>10</v>
      </c>
      <c r="L79" s="503">
        <f t="shared" si="10"/>
        <v>55.555555555555557</v>
      </c>
    </row>
    <row r="80" spans="1:12" ht="13.15" customHeight="1">
      <c r="A80" s="125" t="s">
        <v>1409</v>
      </c>
      <c r="B80" s="631">
        <f t="shared" si="12"/>
        <v>14</v>
      </c>
      <c r="C80" s="632">
        <f t="shared" si="13"/>
        <v>4.895104895104895</v>
      </c>
      <c r="E80" s="630">
        <f t="shared" ref="E80:K80" si="14">SUM(E81:E85)</f>
        <v>1</v>
      </c>
      <c r="F80" s="503">
        <f t="shared" si="11"/>
        <v>7.1428571428571423</v>
      </c>
      <c r="G80" s="630"/>
      <c r="H80" s="630">
        <f t="shared" si="14"/>
        <v>6</v>
      </c>
      <c r="I80" s="503">
        <f t="shared" si="9"/>
        <v>42.857142857142854</v>
      </c>
      <c r="J80" s="630"/>
      <c r="K80" s="630">
        <f t="shared" si="14"/>
        <v>7</v>
      </c>
      <c r="L80" s="503">
        <f t="shared" si="10"/>
        <v>50</v>
      </c>
    </row>
    <row r="81" spans="1:12" ht="13.15" customHeight="1">
      <c r="A81" s="125" t="s">
        <v>467</v>
      </c>
      <c r="B81" s="631">
        <f t="shared" si="12"/>
        <v>2</v>
      </c>
      <c r="C81" s="632">
        <f t="shared" si="13"/>
        <v>0.69930069930069927</v>
      </c>
      <c r="E81" s="633"/>
      <c r="F81" s="503">
        <f t="shared" si="11"/>
        <v>0</v>
      </c>
      <c r="G81" s="633"/>
      <c r="H81" s="633">
        <v>1</v>
      </c>
      <c r="I81" s="503">
        <f t="shared" si="9"/>
        <v>50</v>
      </c>
      <c r="J81" s="633"/>
      <c r="K81" s="633">
        <v>1</v>
      </c>
      <c r="L81" s="503">
        <f t="shared" si="10"/>
        <v>50</v>
      </c>
    </row>
    <row r="82" spans="1:12" ht="13.15" customHeight="1">
      <c r="A82" s="125" t="s">
        <v>197</v>
      </c>
      <c r="B82" s="631">
        <f t="shared" si="12"/>
        <v>1</v>
      </c>
      <c r="C82" s="632">
        <f t="shared" si="13"/>
        <v>0.34965034965034963</v>
      </c>
      <c r="E82" s="633"/>
      <c r="F82" s="503">
        <f t="shared" si="11"/>
        <v>0</v>
      </c>
      <c r="G82" s="633"/>
      <c r="H82" s="633"/>
      <c r="I82" s="503">
        <f t="shared" si="9"/>
        <v>0</v>
      </c>
      <c r="J82" s="633"/>
      <c r="K82" s="633">
        <v>1</v>
      </c>
      <c r="L82" s="503">
        <f t="shared" si="10"/>
        <v>100</v>
      </c>
    </row>
    <row r="83" spans="1:12" ht="13.15" customHeight="1">
      <c r="A83" s="125" t="s">
        <v>199</v>
      </c>
      <c r="B83" s="631">
        <f t="shared" si="12"/>
        <v>1</v>
      </c>
      <c r="C83" s="632">
        <f t="shared" si="13"/>
        <v>0.34965034965034963</v>
      </c>
      <c r="E83" s="633"/>
      <c r="F83" s="503">
        <f t="shared" si="11"/>
        <v>0</v>
      </c>
      <c r="G83" s="633"/>
      <c r="H83" s="633">
        <v>1</v>
      </c>
      <c r="I83" s="503">
        <f t="shared" si="9"/>
        <v>100</v>
      </c>
      <c r="J83" s="633"/>
      <c r="K83" s="633"/>
      <c r="L83" s="503">
        <f t="shared" si="10"/>
        <v>0</v>
      </c>
    </row>
    <row r="84" spans="1:12" ht="13.15" customHeight="1">
      <c r="A84" s="125" t="s">
        <v>198</v>
      </c>
      <c r="B84" s="631">
        <f t="shared" si="12"/>
        <v>2</v>
      </c>
      <c r="C84" s="632">
        <f t="shared" si="13"/>
        <v>0.69930069930069927</v>
      </c>
      <c r="E84" s="633"/>
      <c r="F84" s="503">
        <f t="shared" si="11"/>
        <v>0</v>
      </c>
      <c r="G84" s="633"/>
      <c r="H84" s="633">
        <v>1</v>
      </c>
      <c r="I84" s="503">
        <f t="shared" si="9"/>
        <v>50</v>
      </c>
      <c r="J84" s="633"/>
      <c r="K84" s="633">
        <v>1</v>
      </c>
      <c r="L84" s="503">
        <f t="shared" si="10"/>
        <v>50</v>
      </c>
    </row>
    <row r="85" spans="1:12" ht="13.15" customHeight="1">
      <c r="A85" s="125" t="s">
        <v>200</v>
      </c>
      <c r="B85" s="631">
        <f t="shared" si="12"/>
        <v>8</v>
      </c>
      <c r="C85" s="632">
        <f t="shared" si="13"/>
        <v>2.7972027972027971</v>
      </c>
      <c r="E85" s="633">
        <v>1</v>
      </c>
      <c r="F85" s="503">
        <f t="shared" si="11"/>
        <v>12.5</v>
      </c>
      <c r="G85" s="633"/>
      <c r="H85" s="633">
        <v>3</v>
      </c>
      <c r="I85" s="503">
        <f t="shared" si="9"/>
        <v>37.5</v>
      </c>
      <c r="J85" s="633"/>
      <c r="K85" s="633">
        <v>4</v>
      </c>
      <c r="L85" s="503">
        <f t="shared" si="10"/>
        <v>50</v>
      </c>
    </row>
    <row r="86" spans="1:12" ht="10.5" customHeight="1">
      <c r="B86" s="631" t="str">
        <f t="shared" si="12"/>
        <v/>
      </c>
      <c r="C86" s="632" t="str">
        <f t="shared" si="13"/>
        <v/>
      </c>
      <c r="E86" s="633"/>
      <c r="F86" s="503" t="str">
        <f t="shared" si="11"/>
        <v/>
      </c>
      <c r="G86" s="633"/>
      <c r="H86" s="633"/>
      <c r="I86" s="503" t="str">
        <f t="shared" si="9"/>
        <v/>
      </c>
      <c r="J86" s="633"/>
      <c r="K86" s="633"/>
      <c r="L86" s="503" t="str">
        <f t="shared" si="10"/>
        <v/>
      </c>
    </row>
    <row r="87" spans="1:12" ht="13.15" customHeight="1">
      <c r="A87" s="125" t="s">
        <v>398</v>
      </c>
      <c r="B87" s="631">
        <f t="shared" si="12"/>
        <v>1</v>
      </c>
      <c r="C87" s="632">
        <f t="shared" si="13"/>
        <v>0.34965034965034963</v>
      </c>
      <c r="E87" s="633"/>
      <c r="F87" s="503">
        <f t="shared" si="11"/>
        <v>0</v>
      </c>
      <c r="G87" s="633"/>
      <c r="H87" s="633"/>
      <c r="I87" s="503">
        <f t="shared" si="9"/>
        <v>0</v>
      </c>
      <c r="J87" s="633"/>
      <c r="K87" s="633">
        <v>1</v>
      </c>
      <c r="L87" s="503">
        <f t="shared" si="10"/>
        <v>100</v>
      </c>
    </row>
    <row r="88" spans="1:12" ht="10.5" customHeight="1">
      <c r="B88" s="631" t="str">
        <f t="shared" si="12"/>
        <v/>
      </c>
      <c r="C88" s="632" t="str">
        <f t="shared" si="13"/>
        <v/>
      </c>
      <c r="E88" s="633"/>
      <c r="F88" s="503" t="str">
        <f t="shared" si="11"/>
        <v/>
      </c>
      <c r="G88" s="633"/>
      <c r="H88" s="633"/>
      <c r="I88" s="503" t="str">
        <f t="shared" si="9"/>
        <v/>
      </c>
      <c r="J88" s="633"/>
      <c r="K88" s="633"/>
      <c r="L88" s="503" t="str">
        <f t="shared" si="10"/>
        <v/>
      </c>
    </row>
    <row r="89" spans="1:12" ht="13.15" customHeight="1">
      <c r="A89" s="125" t="s">
        <v>1410</v>
      </c>
      <c r="B89" s="631">
        <f t="shared" si="12"/>
        <v>1</v>
      </c>
      <c r="C89" s="632">
        <f t="shared" si="13"/>
        <v>0.34965034965034963</v>
      </c>
      <c r="E89" s="633"/>
      <c r="F89" s="503">
        <f t="shared" si="11"/>
        <v>0</v>
      </c>
      <c r="G89" s="633"/>
      <c r="H89" s="633"/>
      <c r="I89" s="503">
        <f t="shared" si="9"/>
        <v>0</v>
      </c>
      <c r="J89" s="633"/>
      <c r="K89" s="633">
        <v>1</v>
      </c>
      <c r="L89" s="503">
        <f t="shared" si="10"/>
        <v>100</v>
      </c>
    </row>
    <row r="90" spans="1:12" ht="10.5" customHeight="1">
      <c r="B90" s="631" t="str">
        <f t="shared" si="12"/>
        <v/>
      </c>
      <c r="C90" s="632" t="str">
        <f t="shared" si="13"/>
        <v/>
      </c>
      <c r="E90" s="633"/>
      <c r="F90" s="503" t="str">
        <f t="shared" si="11"/>
        <v/>
      </c>
      <c r="G90" s="633"/>
      <c r="H90" s="633"/>
      <c r="I90" s="503" t="str">
        <f t="shared" si="9"/>
        <v/>
      </c>
      <c r="J90" s="633"/>
      <c r="K90" s="633"/>
      <c r="L90" s="503" t="str">
        <f t="shared" si="10"/>
        <v/>
      </c>
    </row>
    <row r="91" spans="1:12" ht="13.15" customHeight="1">
      <c r="A91" s="125" t="s">
        <v>201</v>
      </c>
      <c r="B91" s="631">
        <f t="shared" si="12"/>
        <v>2</v>
      </c>
      <c r="C91" s="632">
        <f t="shared" si="13"/>
        <v>0.69930069930069927</v>
      </c>
      <c r="E91" s="633">
        <v>1</v>
      </c>
      <c r="F91" s="503">
        <f t="shared" si="11"/>
        <v>50</v>
      </c>
      <c r="G91" s="633"/>
      <c r="H91" s="633"/>
      <c r="I91" s="503">
        <f t="shared" si="9"/>
        <v>0</v>
      </c>
      <c r="J91" s="633"/>
      <c r="K91" s="633">
        <v>1</v>
      </c>
      <c r="L91" s="503">
        <f t="shared" si="10"/>
        <v>50</v>
      </c>
    </row>
    <row r="92" spans="1:12" ht="13.15" customHeight="1">
      <c r="B92" s="631" t="str">
        <f t="shared" si="12"/>
        <v/>
      </c>
      <c r="C92" s="632" t="str">
        <f t="shared" si="13"/>
        <v/>
      </c>
      <c r="E92" s="630"/>
      <c r="F92" s="503" t="str">
        <f t="shared" si="11"/>
        <v/>
      </c>
      <c r="G92" s="630"/>
      <c r="H92" s="630"/>
      <c r="I92" s="503" t="str">
        <f t="shared" si="9"/>
        <v/>
      </c>
      <c r="J92" s="630"/>
      <c r="K92" s="630"/>
      <c r="L92" s="503" t="str">
        <f t="shared" si="10"/>
        <v/>
      </c>
    </row>
    <row r="93" spans="1:12" ht="13.15" customHeight="1">
      <c r="A93" s="125" t="s">
        <v>1411</v>
      </c>
      <c r="B93" s="631">
        <f t="shared" si="12"/>
        <v>4</v>
      </c>
      <c r="C93" s="632">
        <f t="shared" si="13"/>
        <v>1.3986013986013985</v>
      </c>
      <c r="E93" s="633"/>
      <c r="F93" s="503">
        <f t="shared" si="11"/>
        <v>0</v>
      </c>
      <c r="G93" s="633"/>
      <c r="H93" s="633">
        <v>1</v>
      </c>
      <c r="I93" s="503">
        <f t="shared" si="9"/>
        <v>25</v>
      </c>
      <c r="J93" s="633"/>
      <c r="K93" s="633">
        <v>3</v>
      </c>
      <c r="L93" s="503">
        <f t="shared" si="10"/>
        <v>75</v>
      </c>
    </row>
    <row r="94" spans="1:12" ht="10.5" customHeight="1">
      <c r="B94" s="631" t="str">
        <f t="shared" si="12"/>
        <v/>
      </c>
      <c r="C94" s="632" t="str">
        <f t="shared" si="13"/>
        <v/>
      </c>
      <c r="E94" s="630"/>
      <c r="F94" s="503" t="str">
        <f t="shared" si="11"/>
        <v/>
      </c>
      <c r="G94" s="630"/>
      <c r="H94" s="630"/>
      <c r="I94" s="503" t="str">
        <f t="shared" si="9"/>
        <v/>
      </c>
      <c r="J94" s="630"/>
      <c r="K94" s="630"/>
      <c r="L94" s="503" t="str">
        <f t="shared" si="10"/>
        <v/>
      </c>
    </row>
    <row r="95" spans="1:12" ht="13.15" customHeight="1">
      <c r="A95" s="123" t="s">
        <v>410</v>
      </c>
      <c r="B95" s="631">
        <f t="shared" si="12"/>
        <v>126</v>
      </c>
      <c r="C95" s="632">
        <f t="shared" si="13"/>
        <v>44.05594405594406</v>
      </c>
      <c r="D95" s="123"/>
      <c r="E95" s="630">
        <f>SUM(E96:E101)</f>
        <v>3</v>
      </c>
      <c r="F95" s="503">
        <f t="shared" si="11"/>
        <v>2.3809523809523809</v>
      </c>
      <c r="G95" s="630"/>
      <c r="H95" s="630">
        <f>SUM(H96:H102)</f>
        <v>75</v>
      </c>
      <c r="I95" s="503">
        <f t="shared" si="9"/>
        <v>59.523809523809526</v>
      </c>
      <c r="J95" s="630"/>
      <c r="K95" s="630">
        <f>SUM(K96:K101)</f>
        <v>48</v>
      </c>
      <c r="L95" s="503">
        <f t="shared" si="10"/>
        <v>38.095238095238095</v>
      </c>
    </row>
    <row r="96" spans="1:12" ht="13.15" customHeight="1">
      <c r="A96" s="125" t="s">
        <v>1412</v>
      </c>
      <c r="B96" s="631">
        <f t="shared" si="12"/>
        <v>37</v>
      </c>
      <c r="C96" s="632">
        <f t="shared" si="13"/>
        <v>12.937062937062937</v>
      </c>
      <c r="E96" s="633"/>
      <c r="F96" s="503">
        <f t="shared" si="11"/>
        <v>0</v>
      </c>
      <c r="G96" s="633"/>
      <c r="H96" s="633">
        <v>23</v>
      </c>
      <c r="I96" s="503">
        <f t="shared" si="9"/>
        <v>62.162162162162161</v>
      </c>
      <c r="J96" s="633"/>
      <c r="K96" s="633">
        <v>14</v>
      </c>
      <c r="L96" s="503">
        <f t="shared" si="10"/>
        <v>37.837837837837839</v>
      </c>
    </row>
    <row r="97" spans="1:13" ht="13.15" customHeight="1">
      <c r="A97" s="125" t="s">
        <v>1413</v>
      </c>
      <c r="B97" s="631">
        <f t="shared" si="12"/>
        <v>27</v>
      </c>
      <c r="C97" s="632">
        <f t="shared" si="13"/>
        <v>9.44055944055944</v>
      </c>
      <c r="E97" s="633"/>
      <c r="F97" s="503">
        <f t="shared" si="11"/>
        <v>0</v>
      </c>
      <c r="G97" s="633"/>
      <c r="H97" s="633">
        <v>16</v>
      </c>
      <c r="I97" s="503">
        <f t="shared" si="9"/>
        <v>59.259259259259252</v>
      </c>
      <c r="J97" s="633"/>
      <c r="K97" s="633">
        <v>11</v>
      </c>
      <c r="L97" s="503">
        <f t="shared" si="10"/>
        <v>40.74074074074074</v>
      </c>
    </row>
    <row r="98" spans="1:13" ht="13.15" customHeight="1">
      <c r="A98" s="125" t="s">
        <v>1202</v>
      </c>
      <c r="B98" s="631">
        <f t="shared" si="12"/>
        <v>23</v>
      </c>
      <c r="C98" s="632">
        <f t="shared" si="13"/>
        <v>8.0419580419580416</v>
      </c>
      <c r="E98" s="633">
        <v>1</v>
      </c>
      <c r="F98" s="503">
        <f t="shared" si="11"/>
        <v>4.3478260869565215</v>
      </c>
      <c r="G98" s="633"/>
      <c r="H98" s="633">
        <v>13</v>
      </c>
      <c r="I98" s="503">
        <f t="shared" si="9"/>
        <v>56.521739130434781</v>
      </c>
      <c r="J98" s="633"/>
      <c r="K98" s="633">
        <v>9</v>
      </c>
      <c r="L98" s="503">
        <f t="shared" si="10"/>
        <v>39.130434782608695</v>
      </c>
    </row>
    <row r="99" spans="1:13" ht="13.15" customHeight="1">
      <c r="A99" s="125" t="s">
        <v>1203</v>
      </c>
      <c r="B99" s="631">
        <f t="shared" si="12"/>
        <v>15</v>
      </c>
      <c r="C99" s="632">
        <f t="shared" si="13"/>
        <v>5.244755244755245</v>
      </c>
      <c r="E99" s="633">
        <v>1</v>
      </c>
      <c r="F99" s="503">
        <f t="shared" si="11"/>
        <v>6.666666666666667</v>
      </c>
      <c r="G99" s="633"/>
      <c r="H99" s="633">
        <v>9</v>
      </c>
      <c r="I99" s="503">
        <f t="shared" si="9"/>
        <v>60</v>
      </c>
      <c r="J99" s="633"/>
      <c r="K99" s="633">
        <v>5</v>
      </c>
      <c r="L99" s="503">
        <f t="shared" si="10"/>
        <v>33.333333333333329</v>
      </c>
    </row>
    <row r="100" spans="1:13" ht="13.15" customHeight="1">
      <c r="A100" s="125" t="s">
        <v>1204</v>
      </c>
      <c r="B100" s="631">
        <f>IF($A100&lt;&gt;"",E100+H100+K100,"")</f>
        <v>12</v>
      </c>
      <c r="C100" s="632">
        <f>IF($A100&lt;&gt;0,B100/$B$11*100,"")</f>
        <v>4.1958041958041958</v>
      </c>
      <c r="E100" s="633"/>
      <c r="F100" s="503">
        <f>IF($A100&lt;&gt;"",E100/$B100*100,"")</f>
        <v>0</v>
      </c>
      <c r="G100" s="633"/>
      <c r="H100" s="633">
        <v>7</v>
      </c>
      <c r="I100" s="503">
        <f>IF($A100&lt;&gt;"",H100/$B100*100,"")</f>
        <v>58.333333333333336</v>
      </c>
      <c r="J100" s="633"/>
      <c r="K100" s="633">
        <v>5</v>
      </c>
      <c r="L100" s="503">
        <f>IF($A100&lt;&gt;"",K100/$B100*100,"")</f>
        <v>41.666666666666671</v>
      </c>
    </row>
    <row r="101" spans="1:13" ht="13.15" customHeight="1">
      <c r="A101" s="125" t="s">
        <v>1595</v>
      </c>
      <c r="B101" s="631">
        <f t="shared" si="12"/>
        <v>12</v>
      </c>
      <c r="C101" s="632">
        <f t="shared" si="13"/>
        <v>4.1958041958041958</v>
      </c>
      <c r="E101" s="633">
        <v>1</v>
      </c>
      <c r="F101" s="503">
        <f t="shared" si="11"/>
        <v>8.3333333333333321</v>
      </c>
      <c r="G101" s="633"/>
      <c r="H101" s="633">
        <v>7</v>
      </c>
      <c r="I101" s="503">
        <f t="shared" si="9"/>
        <v>58.333333333333336</v>
      </c>
      <c r="J101" s="633"/>
      <c r="K101" s="633">
        <v>4</v>
      </c>
      <c r="L101" s="503">
        <f t="shared" si="10"/>
        <v>33.333333333333329</v>
      </c>
    </row>
    <row r="102" spans="1:13" ht="13.15" customHeight="1" thickBot="1">
      <c r="A102" s="635"/>
      <c r="B102" s="635"/>
      <c r="C102" s="635"/>
      <c r="D102" s="635"/>
      <c r="E102" s="628"/>
      <c r="F102" s="629"/>
      <c r="G102" s="628"/>
      <c r="H102" s="628"/>
      <c r="I102" s="629"/>
      <c r="J102" s="628"/>
      <c r="K102" s="628"/>
    </row>
    <row r="103" spans="1:13" ht="8.25" customHeight="1">
      <c r="L103" s="622"/>
      <c r="M103" s="621"/>
    </row>
    <row r="104" spans="1:13" ht="12.75" customHeight="1">
      <c r="A104" s="125" t="s">
        <v>1596</v>
      </c>
      <c r="L104" s="626"/>
      <c r="M104" s="625"/>
    </row>
    <row r="105" spans="1:13" ht="7.5" customHeight="1"/>
    <row r="106" spans="1:13">
      <c r="A106" s="125" t="s">
        <v>1597</v>
      </c>
    </row>
    <row r="107" spans="1:13">
      <c r="A107" s="125" t="s">
        <v>437</v>
      </c>
    </row>
  </sheetData>
  <mergeCells count="4">
    <mergeCell ref="B7:C7"/>
    <mergeCell ref="E7:F7"/>
    <mergeCell ref="H7:I7"/>
    <mergeCell ref="K7:L7"/>
  </mergeCells>
  <conditionalFormatting sqref="B11:L101">
    <cfRule type="cellIs" dxfId="85" priority="1" operator="equal">
      <formula>0</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sheetPr>
  <dimension ref="B2:K4"/>
  <sheetViews>
    <sheetView workbookViewId="0">
      <selection activeCell="J5" sqref="J5"/>
    </sheetView>
  </sheetViews>
  <sheetFormatPr baseColWidth="10" defaultRowHeight="14.5"/>
  <sheetData>
    <row r="2" spans="2:11" ht="23">
      <c r="B2" t="s">
        <v>486</v>
      </c>
      <c r="C2" t="s">
        <v>485</v>
      </c>
      <c r="D2" t="s">
        <v>835</v>
      </c>
      <c r="J2" s="29"/>
    </row>
    <row r="3" spans="2:11" ht="23">
      <c r="B3" s="36">
        <v>54.2</v>
      </c>
      <c r="C3" s="36">
        <v>43.36</v>
      </c>
      <c r="D3" s="36">
        <v>2.4500000000000002</v>
      </c>
      <c r="H3" s="30"/>
    </row>
    <row r="4" spans="2:11" ht="23">
      <c r="F4" s="503"/>
      <c r="G4" s="503"/>
      <c r="H4" s="503"/>
      <c r="K4" s="32"/>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4" tint="-0.249977111117893"/>
  </sheetPr>
  <dimension ref="A1:T29"/>
  <sheetViews>
    <sheetView workbookViewId="0">
      <selection activeCell="E14" sqref="E14"/>
    </sheetView>
  </sheetViews>
  <sheetFormatPr baseColWidth="10" defaultRowHeight="14.5"/>
  <cols>
    <col min="1" max="1" width="41.1796875" style="120" customWidth="1"/>
    <col min="2" max="3" width="9.54296875" style="120" customWidth="1"/>
    <col min="4" max="4" width="2.81640625" style="120" customWidth="1"/>
    <col min="5" max="5" width="9.7265625" style="638" customWidth="1"/>
    <col min="6" max="6" width="9.7265625" style="121" customWidth="1"/>
    <col min="7" max="7" width="2.81640625" style="619" customWidth="1"/>
    <col min="8" max="8" width="12.453125" style="638" customWidth="1"/>
    <col min="9" max="9" width="12.453125" style="121" customWidth="1"/>
    <col min="10" max="10" width="2.81640625" style="619" customWidth="1"/>
    <col min="11" max="11" width="10.26953125" style="638" customWidth="1"/>
    <col min="12" max="12" width="10.26953125" style="637" customWidth="1"/>
    <col min="13" max="13" width="2.81640625" customWidth="1"/>
    <col min="14" max="14" width="9.1796875" style="638" customWidth="1"/>
    <col min="15" max="15" width="9.1796875" style="637" customWidth="1"/>
    <col min="16" max="16" width="3.54296875" customWidth="1"/>
    <col min="257" max="257" width="41.1796875" customWidth="1"/>
    <col min="258" max="259" width="9.54296875" customWidth="1"/>
    <col min="260" max="260" width="2.81640625" customWidth="1"/>
    <col min="261" max="262" width="9.7265625" customWidth="1"/>
    <col min="263" max="263" width="2.81640625" customWidth="1"/>
    <col min="264" max="265" width="12.453125" customWidth="1"/>
    <col min="266" max="266" width="2.81640625" customWidth="1"/>
    <col min="267" max="268" width="10.26953125" customWidth="1"/>
    <col min="269" max="269" width="2.81640625" customWidth="1"/>
    <col min="270" max="271" width="9.1796875" customWidth="1"/>
    <col min="272" max="272" width="3.54296875" customWidth="1"/>
    <col min="513" max="513" width="41.1796875" customWidth="1"/>
    <col min="514" max="515" width="9.54296875" customWidth="1"/>
    <col min="516" max="516" width="2.81640625" customWidth="1"/>
    <col min="517" max="518" width="9.7265625" customWidth="1"/>
    <col min="519" max="519" width="2.81640625" customWidth="1"/>
    <col min="520" max="521" width="12.453125" customWidth="1"/>
    <col min="522" max="522" width="2.81640625" customWidth="1"/>
    <col min="523" max="524" width="10.26953125" customWidth="1"/>
    <col min="525" max="525" width="2.81640625" customWidth="1"/>
    <col min="526" max="527" width="9.1796875" customWidth="1"/>
    <col min="528" max="528" width="3.54296875" customWidth="1"/>
    <col min="769" max="769" width="41.1796875" customWidth="1"/>
    <col min="770" max="771" width="9.54296875" customWidth="1"/>
    <col min="772" max="772" width="2.81640625" customWidth="1"/>
    <col min="773" max="774" width="9.7265625" customWidth="1"/>
    <col min="775" max="775" width="2.81640625" customWidth="1"/>
    <col min="776" max="777" width="12.453125" customWidth="1"/>
    <col min="778" max="778" width="2.81640625" customWidth="1"/>
    <col min="779" max="780" width="10.26953125" customWidth="1"/>
    <col min="781" max="781" width="2.81640625" customWidth="1"/>
    <col min="782" max="783" width="9.1796875" customWidth="1"/>
    <col min="784" max="784" width="3.54296875" customWidth="1"/>
    <col min="1025" max="1025" width="41.1796875" customWidth="1"/>
    <col min="1026" max="1027" width="9.54296875" customWidth="1"/>
    <col min="1028" max="1028" width="2.81640625" customWidth="1"/>
    <col min="1029" max="1030" width="9.7265625" customWidth="1"/>
    <col min="1031" max="1031" width="2.81640625" customWidth="1"/>
    <col min="1032" max="1033" width="12.453125" customWidth="1"/>
    <col min="1034" max="1034" width="2.81640625" customWidth="1"/>
    <col min="1035" max="1036" width="10.26953125" customWidth="1"/>
    <col min="1037" max="1037" width="2.81640625" customWidth="1"/>
    <col min="1038" max="1039" width="9.1796875" customWidth="1"/>
    <col min="1040" max="1040" width="3.54296875" customWidth="1"/>
    <col min="1281" max="1281" width="41.1796875" customWidth="1"/>
    <col min="1282" max="1283" width="9.54296875" customWidth="1"/>
    <col min="1284" max="1284" width="2.81640625" customWidth="1"/>
    <col min="1285" max="1286" width="9.7265625" customWidth="1"/>
    <col min="1287" max="1287" width="2.81640625" customWidth="1"/>
    <col min="1288" max="1289" width="12.453125" customWidth="1"/>
    <col min="1290" max="1290" width="2.81640625" customWidth="1"/>
    <col min="1291" max="1292" width="10.26953125" customWidth="1"/>
    <col min="1293" max="1293" width="2.81640625" customWidth="1"/>
    <col min="1294" max="1295" width="9.1796875" customWidth="1"/>
    <col min="1296" max="1296" width="3.54296875" customWidth="1"/>
    <col min="1537" max="1537" width="41.1796875" customWidth="1"/>
    <col min="1538" max="1539" width="9.54296875" customWidth="1"/>
    <col min="1540" max="1540" width="2.81640625" customWidth="1"/>
    <col min="1541" max="1542" width="9.7265625" customWidth="1"/>
    <col min="1543" max="1543" width="2.81640625" customWidth="1"/>
    <col min="1544" max="1545" width="12.453125" customWidth="1"/>
    <col min="1546" max="1546" width="2.81640625" customWidth="1"/>
    <col min="1547" max="1548" width="10.26953125" customWidth="1"/>
    <col min="1549" max="1549" width="2.81640625" customWidth="1"/>
    <col min="1550" max="1551" width="9.1796875" customWidth="1"/>
    <col min="1552" max="1552" width="3.54296875" customWidth="1"/>
    <col min="1793" max="1793" width="41.1796875" customWidth="1"/>
    <col min="1794" max="1795" width="9.54296875" customWidth="1"/>
    <col min="1796" max="1796" width="2.81640625" customWidth="1"/>
    <col min="1797" max="1798" width="9.7265625" customWidth="1"/>
    <col min="1799" max="1799" width="2.81640625" customWidth="1"/>
    <col min="1800" max="1801" width="12.453125" customWidth="1"/>
    <col min="1802" max="1802" width="2.81640625" customWidth="1"/>
    <col min="1803" max="1804" width="10.26953125" customWidth="1"/>
    <col min="1805" max="1805" width="2.81640625" customWidth="1"/>
    <col min="1806" max="1807" width="9.1796875" customWidth="1"/>
    <col min="1808" max="1808" width="3.54296875" customWidth="1"/>
    <col min="2049" max="2049" width="41.1796875" customWidth="1"/>
    <col min="2050" max="2051" width="9.54296875" customWidth="1"/>
    <col min="2052" max="2052" width="2.81640625" customWidth="1"/>
    <col min="2053" max="2054" width="9.7265625" customWidth="1"/>
    <col min="2055" max="2055" width="2.81640625" customWidth="1"/>
    <col min="2056" max="2057" width="12.453125" customWidth="1"/>
    <col min="2058" max="2058" width="2.81640625" customWidth="1"/>
    <col min="2059" max="2060" width="10.26953125" customWidth="1"/>
    <col min="2061" max="2061" width="2.81640625" customWidth="1"/>
    <col min="2062" max="2063" width="9.1796875" customWidth="1"/>
    <col min="2064" max="2064" width="3.54296875" customWidth="1"/>
    <col min="2305" max="2305" width="41.1796875" customWidth="1"/>
    <col min="2306" max="2307" width="9.54296875" customWidth="1"/>
    <col min="2308" max="2308" width="2.81640625" customWidth="1"/>
    <col min="2309" max="2310" width="9.7265625" customWidth="1"/>
    <col min="2311" max="2311" width="2.81640625" customWidth="1"/>
    <col min="2312" max="2313" width="12.453125" customWidth="1"/>
    <col min="2314" max="2314" width="2.81640625" customWidth="1"/>
    <col min="2315" max="2316" width="10.26953125" customWidth="1"/>
    <col min="2317" max="2317" width="2.81640625" customWidth="1"/>
    <col min="2318" max="2319" width="9.1796875" customWidth="1"/>
    <col min="2320" max="2320" width="3.54296875" customWidth="1"/>
    <col min="2561" max="2561" width="41.1796875" customWidth="1"/>
    <col min="2562" max="2563" width="9.54296875" customWidth="1"/>
    <col min="2564" max="2564" width="2.81640625" customWidth="1"/>
    <col min="2565" max="2566" width="9.7265625" customWidth="1"/>
    <col min="2567" max="2567" width="2.81640625" customWidth="1"/>
    <col min="2568" max="2569" width="12.453125" customWidth="1"/>
    <col min="2570" max="2570" width="2.81640625" customWidth="1"/>
    <col min="2571" max="2572" width="10.26953125" customWidth="1"/>
    <col min="2573" max="2573" width="2.81640625" customWidth="1"/>
    <col min="2574" max="2575" width="9.1796875" customWidth="1"/>
    <col min="2576" max="2576" width="3.54296875" customWidth="1"/>
    <col min="2817" max="2817" width="41.1796875" customWidth="1"/>
    <col min="2818" max="2819" width="9.54296875" customWidth="1"/>
    <col min="2820" max="2820" width="2.81640625" customWidth="1"/>
    <col min="2821" max="2822" width="9.7265625" customWidth="1"/>
    <col min="2823" max="2823" width="2.81640625" customWidth="1"/>
    <col min="2824" max="2825" width="12.453125" customWidth="1"/>
    <col min="2826" max="2826" width="2.81640625" customWidth="1"/>
    <col min="2827" max="2828" width="10.26953125" customWidth="1"/>
    <col min="2829" max="2829" width="2.81640625" customWidth="1"/>
    <col min="2830" max="2831" width="9.1796875" customWidth="1"/>
    <col min="2832" max="2832" width="3.54296875" customWidth="1"/>
    <col min="3073" max="3073" width="41.1796875" customWidth="1"/>
    <col min="3074" max="3075" width="9.54296875" customWidth="1"/>
    <col min="3076" max="3076" width="2.81640625" customWidth="1"/>
    <col min="3077" max="3078" width="9.7265625" customWidth="1"/>
    <col min="3079" max="3079" width="2.81640625" customWidth="1"/>
    <col min="3080" max="3081" width="12.453125" customWidth="1"/>
    <col min="3082" max="3082" width="2.81640625" customWidth="1"/>
    <col min="3083" max="3084" width="10.26953125" customWidth="1"/>
    <col min="3085" max="3085" width="2.81640625" customWidth="1"/>
    <col min="3086" max="3087" width="9.1796875" customWidth="1"/>
    <col min="3088" max="3088" width="3.54296875" customWidth="1"/>
    <col min="3329" max="3329" width="41.1796875" customWidth="1"/>
    <col min="3330" max="3331" width="9.54296875" customWidth="1"/>
    <col min="3332" max="3332" width="2.81640625" customWidth="1"/>
    <col min="3333" max="3334" width="9.7265625" customWidth="1"/>
    <col min="3335" max="3335" width="2.81640625" customWidth="1"/>
    <col min="3336" max="3337" width="12.453125" customWidth="1"/>
    <col min="3338" max="3338" width="2.81640625" customWidth="1"/>
    <col min="3339" max="3340" width="10.26953125" customWidth="1"/>
    <col min="3341" max="3341" width="2.81640625" customWidth="1"/>
    <col min="3342" max="3343" width="9.1796875" customWidth="1"/>
    <col min="3344" max="3344" width="3.54296875" customWidth="1"/>
    <col min="3585" max="3585" width="41.1796875" customWidth="1"/>
    <col min="3586" max="3587" width="9.54296875" customWidth="1"/>
    <col min="3588" max="3588" width="2.81640625" customWidth="1"/>
    <col min="3589" max="3590" width="9.7265625" customWidth="1"/>
    <col min="3591" max="3591" width="2.81640625" customWidth="1"/>
    <col min="3592" max="3593" width="12.453125" customWidth="1"/>
    <col min="3594" max="3594" width="2.81640625" customWidth="1"/>
    <col min="3595" max="3596" width="10.26953125" customWidth="1"/>
    <col min="3597" max="3597" width="2.81640625" customWidth="1"/>
    <col min="3598" max="3599" width="9.1796875" customWidth="1"/>
    <col min="3600" max="3600" width="3.54296875" customWidth="1"/>
    <col min="3841" max="3841" width="41.1796875" customWidth="1"/>
    <col min="3842" max="3843" width="9.54296875" customWidth="1"/>
    <col min="3844" max="3844" width="2.81640625" customWidth="1"/>
    <col min="3845" max="3846" width="9.7265625" customWidth="1"/>
    <col min="3847" max="3847" width="2.81640625" customWidth="1"/>
    <col min="3848" max="3849" width="12.453125" customWidth="1"/>
    <col min="3850" max="3850" width="2.81640625" customWidth="1"/>
    <col min="3851" max="3852" width="10.26953125" customWidth="1"/>
    <col min="3853" max="3853" width="2.81640625" customWidth="1"/>
    <col min="3854" max="3855" width="9.1796875" customWidth="1"/>
    <col min="3856" max="3856" width="3.54296875" customWidth="1"/>
    <col min="4097" max="4097" width="41.1796875" customWidth="1"/>
    <col min="4098" max="4099" width="9.54296875" customWidth="1"/>
    <col min="4100" max="4100" width="2.81640625" customWidth="1"/>
    <col min="4101" max="4102" width="9.7265625" customWidth="1"/>
    <col min="4103" max="4103" width="2.81640625" customWidth="1"/>
    <col min="4104" max="4105" width="12.453125" customWidth="1"/>
    <col min="4106" max="4106" width="2.81640625" customWidth="1"/>
    <col min="4107" max="4108" width="10.26953125" customWidth="1"/>
    <col min="4109" max="4109" width="2.81640625" customWidth="1"/>
    <col min="4110" max="4111" width="9.1796875" customWidth="1"/>
    <col min="4112" max="4112" width="3.54296875" customWidth="1"/>
    <col min="4353" max="4353" width="41.1796875" customWidth="1"/>
    <col min="4354" max="4355" width="9.54296875" customWidth="1"/>
    <col min="4356" max="4356" width="2.81640625" customWidth="1"/>
    <col min="4357" max="4358" width="9.7265625" customWidth="1"/>
    <col min="4359" max="4359" width="2.81640625" customWidth="1"/>
    <col min="4360" max="4361" width="12.453125" customWidth="1"/>
    <col min="4362" max="4362" width="2.81640625" customWidth="1"/>
    <col min="4363" max="4364" width="10.26953125" customWidth="1"/>
    <col min="4365" max="4365" width="2.81640625" customWidth="1"/>
    <col min="4366" max="4367" width="9.1796875" customWidth="1"/>
    <col min="4368" max="4368" width="3.54296875" customWidth="1"/>
    <col min="4609" max="4609" width="41.1796875" customWidth="1"/>
    <col min="4610" max="4611" width="9.54296875" customWidth="1"/>
    <col min="4612" max="4612" width="2.81640625" customWidth="1"/>
    <col min="4613" max="4614" width="9.7265625" customWidth="1"/>
    <col min="4615" max="4615" width="2.81640625" customWidth="1"/>
    <col min="4616" max="4617" width="12.453125" customWidth="1"/>
    <col min="4618" max="4618" width="2.81640625" customWidth="1"/>
    <col min="4619" max="4620" width="10.26953125" customWidth="1"/>
    <col min="4621" max="4621" width="2.81640625" customWidth="1"/>
    <col min="4622" max="4623" width="9.1796875" customWidth="1"/>
    <col min="4624" max="4624" width="3.54296875" customWidth="1"/>
    <col min="4865" max="4865" width="41.1796875" customWidth="1"/>
    <col min="4866" max="4867" width="9.54296875" customWidth="1"/>
    <col min="4868" max="4868" width="2.81640625" customWidth="1"/>
    <col min="4869" max="4870" width="9.7265625" customWidth="1"/>
    <col min="4871" max="4871" width="2.81640625" customWidth="1"/>
    <col min="4872" max="4873" width="12.453125" customWidth="1"/>
    <col min="4874" max="4874" width="2.81640625" customWidth="1"/>
    <col min="4875" max="4876" width="10.26953125" customWidth="1"/>
    <col min="4877" max="4877" width="2.81640625" customWidth="1"/>
    <col min="4878" max="4879" width="9.1796875" customWidth="1"/>
    <col min="4880" max="4880" width="3.54296875" customWidth="1"/>
    <col min="5121" max="5121" width="41.1796875" customWidth="1"/>
    <col min="5122" max="5123" width="9.54296875" customWidth="1"/>
    <col min="5124" max="5124" width="2.81640625" customWidth="1"/>
    <col min="5125" max="5126" width="9.7265625" customWidth="1"/>
    <col min="5127" max="5127" width="2.81640625" customWidth="1"/>
    <col min="5128" max="5129" width="12.453125" customWidth="1"/>
    <col min="5130" max="5130" width="2.81640625" customWidth="1"/>
    <col min="5131" max="5132" width="10.26953125" customWidth="1"/>
    <col min="5133" max="5133" width="2.81640625" customWidth="1"/>
    <col min="5134" max="5135" width="9.1796875" customWidth="1"/>
    <col min="5136" max="5136" width="3.54296875" customWidth="1"/>
    <col min="5377" max="5377" width="41.1796875" customWidth="1"/>
    <col min="5378" max="5379" width="9.54296875" customWidth="1"/>
    <col min="5380" max="5380" width="2.81640625" customWidth="1"/>
    <col min="5381" max="5382" width="9.7265625" customWidth="1"/>
    <col min="5383" max="5383" width="2.81640625" customWidth="1"/>
    <col min="5384" max="5385" width="12.453125" customWidth="1"/>
    <col min="5386" max="5386" width="2.81640625" customWidth="1"/>
    <col min="5387" max="5388" width="10.26953125" customWidth="1"/>
    <col min="5389" max="5389" width="2.81640625" customWidth="1"/>
    <col min="5390" max="5391" width="9.1796875" customWidth="1"/>
    <col min="5392" max="5392" width="3.54296875" customWidth="1"/>
    <col min="5633" max="5633" width="41.1796875" customWidth="1"/>
    <col min="5634" max="5635" width="9.54296875" customWidth="1"/>
    <col min="5636" max="5636" width="2.81640625" customWidth="1"/>
    <col min="5637" max="5638" width="9.7265625" customWidth="1"/>
    <col min="5639" max="5639" width="2.81640625" customWidth="1"/>
    <col min="5640" max="5641" width="12.453125" customWidth="1"/>
    <col min="5642" max="5642" width="2.81640625" customWidth="1"/>
    <col min="5643" max="5644" width="10.26953125" customWidth="1"/>
    <col min="5645" max="5645" width="2.81640625" customWidth="1"/>
    <col min="5646" max="5647" width="9.1796875" customWidth="1"/>
    <col min="5648" max="5648" width="3.54296875" customWidth="1"/>
    <col min="5889" max="5889" width="41.1796875" customWidth="1"/>
    <col min="5890" max="5891" width="9.54296875" customWidth="1"/>
    <col min="5892" max="5892" width="2.81640625" customWidth="1"/>
    <col min="5893" max="5894" width="9.7265625" customWidth="1"/>
    <col min="5895" max="5895" width="2.81640625" customWidth="1"/>
    <col min="5896" max="5897" width="12.453125" customWidth="1"/>
    <col min="5898" max="5898" width="2.81640625" customWidth="1"/>
    <col min="5899" max="5900" width="10.26953125" customWidth="1"/>
    <col min="5901" max="5901" width="2.81640625" customWidth="1"/>
    <col min="5902" max="5903" width="9.1796875" customWidth="1"/>
    <col min="5904" max="5904" width="3.54296875" customWidth="1"/>
    <col min="6145" max="6145" width="41.1796875" customWidth="1"/>
    <col min="6146" max="6147" width="9.54296875" customWidth="1"/>
    <col min="6148" max="6148" width="2.81640625" customWidth="1"/>
    <col min="6149" max="6150" width="9.7265625" customWidth="1"/>
    <col min="6151" max="6151" width="2.81640625" customWidth="1"/>
    <col min="6152" max="6153" width="12.453125" customWidth="1"/>
    <col min="6154" max="6154" width="2.81640625" customWidth="1"/>
    <col min="6155" max="6156" width="10.26953125" customWidth="1"/>
    <col min="6157" max="6157" width="2.81640625" customWidth="1"/>
    <col min="6158" max="6159" width="9.1796875" customWidth="1"/>
    <col min="6160" max="6160" width="3.54296875" customWidth="1"/>
    <col min="6401" max="6401" width="41.1796875" customWidth="1"/>
    <col min="6402" max="6403" width="9.54296875" customWidth="1"/>
    <col min="6404" max="6404" width="2.81640625" customWidth="1"/>
    <col min="6405" max="6406" width="9.7265625" customWidth="1"/>
    <col min="6407" max="6407" width="2.81640625" customWidth="1"/>
    <col min="6408" max="6409" width="12.453125" customWidth="1"/>
    <col min="6410" max="6410" width="2.81640625" customWidth="1"/>
    <col min="6411" max="6412" width="10.26953125" customWidth="1"/>
    <col min="6413" max="6413" width="2.81640625" customWidth="1"/>
    <col min="6414" max="6415" width="9.1796875" customWidth="1"/>
    <col min="6416" max="6416" width="3.54296875" customWidth="1"/>
    <col min="6657" max="6657" width="41.1796875" customWidth="1"/>
    <col min="6658" max="6659" width="9.54296875" customWidth="1"/>
    <col min="6660" max="6660" width="2.81640625" customWidth="1"/>
    <col min="6661" max="6662" width="9.7265625" customWidth="1"/>
    <col min="6663" max="6663" width="2.81640625" customWidth="1"/>
    <col min="6664" max="6665" width="12.453125" customWidth="1"/>
    <col min="6666" max="6666" width="2.81640625" customWidth="1"/>
    <col min="6667" max="6668" width="10.26953125" customWidth="1"/>
    <col min="6669" max="6669" width="2.81640625" customWidth="1"/>
    <col min="6670" max="6671" width="9.1796875" customWidth="1"/>
    <col min="6672" max="6672" width="3.54296875" customWidth="1"/>
    <col min="6913" max="6913" width="41.1796875" customWidth="1"/>
    <col min="6914" max="6915" width="9.54296875" customWidth="1"/>
    <col min="6916" max="6916" width="2.81640625" customWidth="1"/>
    <col min="6917" max="6918" width="9.7265625" customWidth="1"/>
    <col min="6919" max="6919" width="2.81640625" customWidth="1"/>
    <col min="6920" max="6921" width="12.453125" customWidth="1"/>
    <col min="6922" max="6922" width="2.81640625" customWidth="1"/>
    <col min="6923" max="6924" width="10.26953125" customWidth="1"/>
    <col min="6925" max="6925" width="2.81640625" customWidth="1"/>
    <col min="6926" max="6927" width="9.1796875" customWidth="1"/>
    <col min="6928" max="6928" width="3.54296875" customWidth="1"/>
    <col min="7169" max="7169" width="41.1796875" customWidth="1"/>
    <col min="7170" max="7171" width="9.54296875" customWidth="1"/>
    <col min="7172" max="7172" width="2.81640625" customWidth="1"/>
    <col min="7173" max="7174" width="9.7265625" customWidth="1"/>
    <col min="7175" max="7175" width="2.81640625" customWidth="1"/>
    <col min="7176" max="7177" width="12.453125" customWidth="1"/>
    <col min="7178" max="7178" width="2.81640625" customWidth="1"/>
    <col min="7179" max="7180" width="10.26953125" customWidth="1"/>
    <col min="7181" max="7181" width="2.81640625" customWidth="1"/>
    <col min="7182" max="7183" width="9.1796875" customWidth="1"/>
    <col min="7184" max="7184" width="3.54296875" customWidth="1"/>
    <col min="7425" max="7425" width="41.1796875" customWidth="1"/>
    <col min="7426" max="7427" width="9.54296875" customWidth="1"/>
    <col min="7428" max="7428" width="2.81640625" customWidth="1"/>
    <col min="7429" max="7430" width="9.7265625" customWidth="1"/>
    <col min="7431" max="7431" width="2.81640625" customWidth="1"/>
    <col min="7432" max="7433" width="12.453125" customWidth="1"/>
    <col min="7434" max="7434" width="2.81640625" customWidth="1"/>
    <col min="7435" max="7436" width="10.26953125" customWidth="1"/>
    <col min="7437" max="7437" width="2.81640625" customWidth="1"/>
    <col min="7438" max="7439" width="9.1796875" customWidth="1"/>
    <col min="7440" max="7440" width="3.54296875" customWidth="1"/>
    <col min="7681" max="7681" width="41.1796875" customWidth="1"/>
    <col min="7682" max="7683" width="9.54296875" customWidth="1"/>
    <col min="7684" max="7684" width="2.81640625" customWidth="1"/>
    <col min="7685" max="7686" width="9.7265625" customWidth="1"/>
    <col min="7687" max="7687" width="2.81640625" customWidth="1"/>
    <col min="7688" max="7689" width="12.453125" customWidth="1"/>
    <col min="7690" max="7690" width="2.81640625" customWidth="1"/>
    <col min="7691" max="7692" width="10.26953125" customWidth="1"/>
    <col min="7693" max="7693" width="2.81640625" customWidth="1"/>
    <col min="7694" max="7695" width="9.1796875" customWidth="1"/>
    <col min="7696" max="7696" width="3.54296875" customWidth="1"/>
    <col min="7937" max="7937" width="41.1796875" customWidth="1"/>
    <col min="7938" max="7939" width="9.54296875" customWidth="1"/>
    <col min="7940" max="7940" width="2.81640625" customWidth="1"/>
    <col min="7941" max="7942" width="9.7265625" customWidth="1"/>
    <col min="7943" max="7943" width="2.81640625" customWidth="1"/>
    <col min="7944" max="7945" width="12.453125" customWidth="1"/>
    <col min="7946" max="7946" width="2.81640625" customWidth="1"/>
    <col min="7947" max="7948" width="10.26953125" customWidth="1"/>
    <col min="7949" max="7949" width="2.81640625" customWidth="1"/>
    <col min="7950" max="7951" width="9.1796875" customWidth="1"/>
    <col min="7952" max="7952" width="3.54296875" customWidth="1"/>
    <col min="8193" max="8193" width="41.1796875" customWidth="1"/>
    <col min="8194" max="8195" width="9.54296875" customWidth="1"/>
    <col min="8196" max="8196" width="2.81640625" customWidth="1"/>
    <col min="8197" max="8198" width="9.7265625" customWidth="1"/>
    <col min="8199" max="8199" width="2.81640625" customWidth="1"/>
    <col min="8200" max="8201" width="12.453125" customWidth="1"/>
    <col min="8202" max="8202" width="2.81640625" customWidth="1"/>
    <col min="8203" max="8204" width="10.26953125" customWidth="1"/>
    <col min="8205" max="8205" width="2.81640625" customWidth="1"/>
    <col min="8206" max="8207" width="9.1796875" customWidth="1"/>
    <col min="8208" max="8208" width="3.54296875" customWidth="1"/>
    <col min="8449" max="8449" width="41.1796875" customWidth="1"/>
    <col min="8450" max="8451" width="9.54296875" customWidth="1"/>
    <col min="8452" max="8452" width="2.81640625" customWidth="1"/>
    <col min="8453" max="8454" width="9.7265625" customWidth="1"/>
    <col min="8455" max="8455" width="2.81640625" customWidth="1"/>
    <col min="8456" max="8457" width="12.453125" customWidth="1"/>
    <col min="8458" max="8458" width="2.81640625" customWidth="1"/>
    <col min="8459" max="8460" width="10.26953125" customWidth="1"/>
    <col min="8461" max="8461" width="2.81640625" customWidth="1"/>
    <col min="8462" max="8463" width="9.1796875" customWidth="1"/>
    <col min="8464" max="8464" width="3.54296875" customWidth="1"/>
    <col min="8705" max="8705" width="41.1796875" customWidth="1"/>
    <col min="8706" max="8707" width="9.54296875" customWidth="1"/>
    <col min="8708" max="8708" width="2.81640625" customWidth="1"/>
    <col min="8709" max="8710" width="9.7265625" customWidth="1"/>
    <col min="8711" max="8711" width="2.81640625" customWidth="1"/>
    <col min="8712" max="8713" width="12.453125" customWidth="1"/>
    <col min="8714" max="8714" width="2.81640625" customWidth="1"/>
    <col min="8715" max="8716" width="10.26953125" customWidth="1"/>
    <col min="8717" max="8717" width="2.81640625" customWidth="1"/>
    <col min="8718" max="8719" width="9.1796875" customWidth="1"/>
    <col min="8720" max="8720" width="3.54296875" customWidth="1"/>
    <col min="8961" max="8961" width="41.1796875" customWidth="1"/>
    <col min="8962" max="8963" width="9.54296875" customWidth="1"/>
    <col min="8964" max="8964" width="2.81640625" customWidth="1"/>
    <col min="8965" max="8966" width="9.7265625" customWidth="1"/>
    <col min="8967" max="8967" width="2.81640625" customWidth="1"/>
    <col min="8968" max="8969" width="12.453125" customWidth="1"/>
    <col min="8970" max="8970" width="2.81640625" customWidth="1"/>
    <col min="8971" max="8972" width="10.26953125" customWidth="1"/>
    <col min="8973" max="8973" width="2.81640625" customWidth="1"/>
    <col min="8974" max="8975" width="9.1796875" customWidth="1"/>
    <col min="8976" max="8976" width="3.54296875" customWidth="1"/>
    <col min="9217" max="9217" width="41.1796875" customWidth="1"/>
    <col min="9218" max="9219" width="9.54296875" customWidth="1"/>
    <col min="9220" max="9220" width="2.81640625" customWidth="1"/>
    <col min="9221" max="9222" width="9.7265625" customWidth="1"/>
    <col min="9223" max="9223" width="2.81640625" customWidth="1"/>
    <col min="9224" max="9225" width="12.453125" customWidth="1"/>
    <col min="9226" max="9226" width="2.81640625" customWidth="1"/>
    <col min="9227" max="9228" width="10.26953125" customWidth="1"/>
    <col min="9229" max="9229" width="2.81640625" customWidth="1"/>
    <col min="9230" max="9231" width="9.1796875" customWidth="1"/>
    <col min="9232" max="9232" width="3.54296875" customWidth="1"/>
    <col min="9473" max="9473" width="41.1796875" customWidth="1"/>
    <col min="9474" max="9475" width="9.54296875" customWidth="1"/>
    <col min="9476" max="9476" width="2.81640625" customWidth="1"/>
    <col min="9477" max="9478" width="9.7265625" customWidth="1"/>
    <col min="9479" max="9479" width="2.81640625" customWidth="1"/>
    <col min="9480" max="9481" width="12.453125" customWidth="1"/>
    <col min="9482" max="9482" width="2.81640625" customWidth="1"/>
    <col min="9483" max="9484" width="10.26953125" customWidth="1"/>
    <col min="9485" max="9485" width="2.81640625" customWidth="1"/>
    <col min="9486" max="9487" width="9.1796875" customWidth="1"/>
    <col min="9488" max="9488" width="3.54296875" customWidth="1"/>
    <col min="9729" max="9729" width="41.1796875" customWidth="1"/>
    <col min="9730" max="9731" width="9.54296875" customWidth="1"/>
    <col min="9732" max="9732" width="2.81640625" customWidth="1"/>
    <col min="9733" max="9734" width="9.7265625" customWidth="1"/>
    <col min="9735" max="9735" width="2.81640625" customWidth="1"/>
    <col min="9736" max="9737" width="12.453125" customWidth="1"/>
    <col min="9738" max="9738" width="2.81640625" customWidth="1"/>
    <col min="9739" max="9740" width="10.26953125" customWidth="1"/>
    <col min="9741" max="9741" width="2.81640625" customWidth="1"/>
    <col min="9742" max="9743" width="9.1796875" customWidth="1"/>
    <col min="9744" max="9744" width="3.54296875" customWidth="1"/>
    <col min="9985" max="9985" width="41.1796875" customWidth="1"/>
    <col min="9986" max="9987" width="9.54296875" customWidth="1"/>
    <col min="9988" max="9988" width="2.81640625" customWidth="1"/>
    <col min="9989" max="9990" width="9.7265625" customWidth="1"/>
    <col min="9991" max="9991" width="2.81640625" customWidth="1"/>
    <col min="9992" max="9993" width="12.453125" customWidth="1"/>
    <col min="9994" max="9994" width="2.81640625" customWidth="1"/>
    <col min="9995" max="9996" width="10.26953125" customWidth="1"/>
    <col min="9997" max="9997" width="2.81640625" customWidth="1"/>
    <col min="9998" max="9999" width="9.1796875" customWidth="1"/>
    <col min="10000" max="10000" width="3.54296875" customWidth="1"/>
    <col min="10241" max="10241" width="41.1796875" customWidth="1"/>
    <col min="10242" max="10243" width="9.54296875" customWidth="1"/>
    <col min="10244" max="10244" width="2.81640625" customWidth="1"/>
    <col min="10245" max="10246" width="9.7265625" customWidth="1"/>
    <col min="10247" max="10247" width="2.81640625" customWidth="1"/>
    <col min="10248" max="10249" width="12.453125" customWidth="1"/>
    <col min="10250" max="10250" width="2.81640625" customWidth="1"/>
    <col min="10251" max="10252" width="10.26953125" customWidth="1"/>
    <col min="10253" max="10253" width="2.81640625" customWidth="1"/>
    <col min="10254" max="10255" width="9.1796875" customWidth="1"/>
    <col min="10256" max="10256" width="3.54296875" customWidth="1"/>
    <col min="10497" max="10497" width="41.1796875" customWidth="1"/>
    <col min="10498" max="10499" width="9.54296875" customWidth="1"/>
    <col min="10500" max="10500" width="2.81640625" customWidth="1"/>
    <col min="10501" max="10502" width="9.7265625" customWidth="1"/>
    <col min="10503" max="10503" width="2.81640625" customWidth="1"/>
    <col min="10504" max="10505" width="12.453125" customWidth="1"/>
    <col min="10506" max="10506" width="2.81640625" customWidth="1"/>
    <col min="10507" max="10508" width="10.26953125" customWidth="1"/>
    <col min="10509" max="10509" width="2.81640625" customWidth="1"/>
    <col min="10510" max="10511" width="9.1796875" customWidth="1"/>
    <col min="10512" max="10512" width="3.54296875" customWidth="1"/>
    <col min="10753" max="10753" width="41.1796875" customWidth="1"/>
    <col min="10754" max="10755" width="9.54296875" customWidth="1"/>
    <col min="10756" max="10756" width="2.81640625" customWidth="1"/>
    <col min="10757" max="10758" width="9.7265625" customWidth="1"/>
    <col min="10759" max="10759" width="2.81640625" customWidth="1"/>
    <col min="10760" max="10761" width="12.453125" customWidth="1"/>
    <col min="10762" max="10762" width="2.81640625" customWidth="1"/>
    <col min="10763" max="10764" width="10.26953125" customWidth="1"/>
    <col min="10765" max="10765" width="2.81640625" customWidth="1"/>
    <col min="10766" max="10767" width="9.1796875" customWidth="1"/>
    <col min="10768" max="10768" width="3.54296875" customWidth="1"/>
    <col min="11009" max="11009" width="41.1796875" customWidth="1"/>
    <col min="11010" max="11011" width="9.54296875" customWidth="1"/>
    <col min="11012" max="11012" width="2.81640625" customWidth="1"/>
    <col min="11013" max="11014" width="9.7265625" customWidth="1"/>
    <col min="11015" max="11015" width="2.81640625" customWidth="1"/>
    <col min="11016" max="11017" width="12.453125" customWidth="1"/>
    <col min="11018" max="11018" width="2.81640625" customWidth="1"/>
    <col min="11019" max="11020" width="10.26953125" customWidth="1"/>
    <col min="11021" max="11021" width="2.81640625" customWidth="1"/>
    <col min="11022" max="11023" width="9.1796875" customWidth="1"/>
    <col min="11024" max="11024" width="3.54296875" customWidth="1"/>
    <col min="11265" max="11265" width="41.1796875" customWidth="1"/>
    <col min="11266" max="11267" width="9.54296875" customWidth="1"/>
    <col min="11268" max="11268" width="2.81640625" customWidth="1"/>
    <col min="11269" max="11270" width="9.7265625" customWidth="1"/>
    <col min="11271" max="11271" width="2.81640625" customWidth="1"/>
    <col min="11272" max="11273" width="12.453125" customWidth="1"/>
    <col min="11274" max="11274" width="2.81640625" customWidth="1"/>
    <col min="11275" max="11276" width="10.26953125" customWidth="1"/>
    <col min="11277" max="11277" width="2.81640625" customWidth="1"/>
    <col min="11278" max="11279" width="9.1796875" customWidth="1"/>
    <col min="11280" max="11280" width="3.54296875" customWidth="1"/>
    <col min="11521" max="11521" width="41.1796875" customWidth="1"/>
    <col min="11522" max="11523" width="9.54296875" customWidth="1"/>
    <col min="11524" max="11524" width="2.81640625" customWidth="1"/>
    <col min="11525" max="11526" width="9.7265625" customWidth="1"/>
    <col min="11527" max="11527" width="2.81640625" customWidth="1"/>
    <col min="11528" max="11529" width="12.453125" customWidth="1"/>
    <col min="11530" max="11530" width="2.81640625" customWidth="1"/>
    <col min="11531" max="11532" width="10.26953125" customWidth="1"/>
    <col min="11533" max="11533" width="2.81640625" customWidth="1"/>
    <col min="11534" max="11535" width="9.1796875" customWidth="1"/>
    <col min="11536" max="11536" width="3.54296875" customWidth="1"/>
    <col min="11777" max="11777" width="41.1796875" customWidth="1"/>
    <col min="11778" max="11779" width="9.54296875" customWidth="1"/>
    <col min="11780" max="11780" width="2.81640625" customWidth="1"/>
    <col min="11781" max="11782" width="9.7265625" customWidth="1"/>
    <col min="11783" max="11783" width="2.81640625" customWidth="1"/>
    <col min="11784" max="11785" width="12.453125" customWidth="1"/>
    <col min="11786" max="11786" width="2.81640625" customWidth="1"/>
    <col min="11787" max="11788" width="10.26953125" customWidth="1"/>
    <col min="11789" max="11789" width="2.81640625" customWidth="1"/>
    <col min="11790" max="11791" width="9.1796875" customWidth="1"/>
    <col min="11792" max="11792" width="3.54296875" customWidth="1"/>
    <col min="12033" max="12033" width="41.1796875" customWidth="1"/>
    <col min="12034" max="12035" width="9.54296875" customWidth="1"/>
    <col min="12036" max="12036" width="2.81640625" customWidth="1"/>
    <col min="12037" max="12038" width="9.7265625" customWidth="1"/>
    <col min="12039" max="12039" width="2.81640625" customWidth="1"/>
    <col min="12040" max="12041" width="12.453125" customWidth="1"/>
    <col min="12042" max="12042" width="2.81640625" customWidth="1"/>
    <col min="12043" max="12044" width="10.26953125" customWidth="1"/>
    <col min="12045" max="12045" width="2.81640625" customWidth="1"/>
    <col min="12046" max="12047" width="9.1796875" customWidth="1"/>
    <col min="12048" max="12048" width="3.54296875" customWidth="1"/>
    <col min="12289" max="12289" width="41.1796875" customWidth="1"/>
    <col min="12290" max="12291" width="9.54296875" customWidth="1"/>
    <col min="12292" max="12292" width="2.81640625" customWidth="1"/>
    <col min="12293" max="12294" width="9.7265625" customWidth="1"/>
    <col min="12295" max="12295" width="2.81640625" customWidth="1"/>
    <col min="12296" max="12297" width="12.453125" customWidth="1"/>
    <col min="12298" max="12298" width="2.81640625" customWidth="1"/>
    <col min="12299" max="12300" width="10.26953125" customWidth="1"/>
    <col min="12301" max="12301" width="2.81640625" customWidth="1"/>
    <col min="12302" max="12303" width="9.1796875" customWidth="1"/>
    <col min="12304" max="12304" width="3.54296875" customWidth="1"/>
    <col min="12545" max="12545" width="41.1796875" customWidth="1"/>
    <col min="12546" max="12547" width="9.54296875" customWidth="1"/>
    <col min="12548" max="12548" width="2.81640625" customWidth="1"/>
    <col min="12549" max="12550" width="9.7265625" customWidth="1"/>
    <col min="12551" max="12551" width="2.81640625" customWidth="1"/>
    <col min="12552" max="12553" width="12.453125" customWidth="1"/>
    <col min="12554" max="12554" width="2.81640625" customWidth="1"/>
    <col min="12555" max="12556" width="10.26953125" customWidth="1"/>
    <col min="12557" max="12557" width="2.81640625" customWidth="1"/>
    <col min="12558" max="12559" width="9.1796875" customWidth="1"/>
    <col min="12560" max="12560" width="3.54296875" customWidth="1"/>
    <col min="12801" max="12801" width="41.1796875" customWidth="1"/>
    <col min="12802" max="12803" width="9.54296875" customWidth="1"/>
    <col min="12804" max="12804" width="2.81640625" customWidth="1"/>
    <col min="12805" max="12806" width="9.7265625" customWidth="1"/>
    <col min="12807" max="12807" width="2.81640625" customWidth="1"/>
    <col min="12808" max="12809" width="12.453125" customWidth="1"/>
    <col min="12810" max="12810" width="2.81640625" customWidth="1"/>
    <col min="12811" max="12812" width="10.26953125" customWidth="1"/>
    <col min="12813" max="12813" width="2.81640625" customWidth="1"/>
    <col min="12814" max="12815" width="9.1796875" customWidth="1"/>
    <col min="12816" max="12816" width="3.54296875" customWidth="1"/>
    <col min="13057" max="13057" width="41.1796875" customWidth="1"/>
    <col min="13058" max="13059" width="9.54296875" customWidth="1"/>
    <col min="13060" max="13060" width="2.81640625" customWidth="1"/>
    <col min="13061" max="13062" width="9.7265625" customWidth="1"/>
    <col min="13063" max="13063" width="2.81640625" customWidth="1"/>
    <col min="13064" max="13065" width="12.453125" customWidth="1"/>
    <col min="13066" max="13066" width="2.81640625" customWidth="1"/>
    <col min="13067" max="13068" width="10.26953125" customWidth="1"/>
    <col min="13069" max="13069" width="2.81640625" customWidth="1"/>
    <col min="13070" max="13071" width="9.1796875" customWidth="1"/>
    <col min="13072" max="13072" width="3.54296875" customWidth="1"/>
    <col min="13313" max="13313" width="41.1796875" customWidth="1"/>
    <col min="13314" max="13315" width="9.54296875" customWidth="1"/>
    <col min="13316" max="13316" width="2.81640625" customWidth="1"/>
    <col min="13317" max="13318" width="9.7265625" customWidth="1"/>
    <col min="13319" max="13319" width="2.81640625" customWidth="1"/>
    <col min="13320" max="13321" width="12.453125" customWidth="1"/>
    <col min="13322" max="13322" width="2.81640625" customWidth="1"/>
    <col min="13323" max="13324" width="10.26953125" customWidth="1"/>
    <col min="13325" max="13325" width="2.81640625" customWidth="1"/>
    <col min="13326" max="13327" width="9.1796875" customWidth="1"/>
    <col min="13328" max="13328" width="3.54296875" customWidth="1"/>
    <col min="13569" max="13569" width="41.1796875" customWidth="1"/>
    <col min="13570" max="13571" width="9.54296875" customWidth="1"/>
    <col min="13572" max="13572" width="2.81640625" customWidth="1"/>
    <col min="13573" max="13574" width="9.7265625" customWidth="1"/>
    <col min="13575" max="13575" width="2.81640625" customWidth="1"/>
    <col min="13576" max="13577" width="12.453125" customWidth="1"/>
    <col min="13578" max="13578" width="2.81640625" customWidth="1"/>
    <col min="13579" max="13580" width="10.26953125" customWidth="1"/>
    <col min="13581" max="13581" width="2.81640625" customWidth="1"/>
    <col min="13582" max="13583" width="9.1796875" customWidth="1"/>
    <col min="13584" max="13584" width="3.54296875" customWidth="1"/>
    <col min="13825" max="13825" width="41.1796875" customWidth="1"/>
    <col min="13826" max="13827" width="9.54296875" customWidth="1"/>
    <col min="13828" max="13828" width="2.81640625" customWidth="1"/>
    <col min="13829" max="13830" width="9.7265625" customWidth="1"/>
    <col min="13831" max="13831" width="2.81640625" customWidth="1"/>
    <col min="13832" max="13833" width="12.453125" customWidth="1"/>
    <col min="13834" max="13834" width="2.81640625" customWidth="1"/>
    <col min="13835" max="13836" width="10.26953125" customWidth="1"/>
    <col min="13837" max="13837" width="2.81640625" customWidth="1"/>
    <col min="13838" max="13839" width="9.1796875" customWidth="1"/>
    <col min="13840" max="13840" width="3.54296875" customWidth="1"/>
    <col min="14081" max="14081" width="41.1796875" customWidth="1"/>
    <col min="14082" max="14083" width="9.54296875" customWidth="1"/>
    <col min="14084" max="14084" width="2.81640625" customWidth="1"/>
    <col min="14085" max="14086" width="9.7265625" customWidth="1"/>
    <col min="14087" max="14087" width="2.81640625" customWidth="1"/>
    <col min="14088" max="14089" width="12.453125" customWidth="1"/>
    <col min="14090" max="14090" width="2.81640625" customWidth="1"/>
    <col min="14091" max="14092" width="10.26953125" customWidth="1"/>
    <col min="14093" max="14093" width="2.81640625" customWidth="1"/>
    <col min="14094" max="14095" width="9.1796875" customWidth="1"/>
    <col min="14096" max="14096" width="3.54296875" customWidth="1"/>
    <col min="14337" max="14337" width="41.1796875" customWidth="1"/>
    <col min="14338" max="14339" width="9.54296875" customWidth="1"/>
    <col min="14340" max="14340" width="2.81640625" customWidth="1"/>
    <col min="14341" max="14342" width="9.7265625" customWidth="1"/>
    <col min="14343" max="14343" width="2.81640625" customWidth="1"/>
    <col min="14344" max="14345" width="12.453125" customWidth="1"/>
    <col min="14346" max="14346" width="2.81640625" customWidth="1"/>
    <col min="14347" max="14348" width="10.26953125" customWidth="1"/>
    <col min="14349" max="14349" width="2.81640625" customWidth="1"/>
    <col min="14350" max="14351" width="9.1796875" customWidth="1"/>
    <col min="14352" max="14352" width="3.54296875" customWidth="1"/>
    <col min="14593" max="14593" width="41.1796875" customWidth="1"/>
    <col min="14594" max="14595" width="9.54296875" customWidth="1"/>
    <col min="14596" max="14596" width="2.81640625" customWidth="1"/>
    <col min="14597" max="14598" width="9.7265625" customWidth="1"/>
    <col min="14599" max="14599" width="2.81640625" customWidth="1"/>
    <col min="14600" max="14601" width="12.453125" customWidth="1"/>
    <col min="14602" max="14602" width="2.81640625" customWidth="1"/>
    <col min="14603" max="14604" width="10.26953125" customWidth="1"/>
    <col min="14605" max="14605" width="2.81640625" customWidth="1"/>
    <col min="14606" max="14607" width="9.1796875" customWidth="1"/>
    <col min="14608" max="14608" width="3.54296875" customWidth="1"/>
    <col min="14849" max="14849" width="41.1796875" customWidth="1"/>
    <col min="14850" max="14851" width="9.54296875" customWidth="1"/>
    <col min="14852" max="14852" width="2.81640625" customWidth="1"/>
    <col min="14853" max="14854" width="9.7265625" customWidth="1"/>
    <col min="14855" max="14855" width="2.81640625" customWidth="1"/>
    <col min="14856" max="14857" width="12.453125" customWidth="1"/>
    <col min="14858" max="14858" width="2.81640625" customWidth="1"/>
    <col min="14859" max="14860" width="10.26953125" customWidth="1"/>
    <col min="14861" max="14861" width="2.81640625" customWidth="1"/>
    <col min="14862" max="14863" width="9.1796875" customWidth="1"/>
    <col min="14864" max="14864" width="3.54296875" customWidth="1"/>
    <col min="15105" max="15105" width="41.1796875" customWidth="1"/>
    <col min="15106" max="15107" width="9.54296875" customWidth="1"/>
    <col min="15108" max="15108" width="2.81640625" customWidth="1"/>
    <col min="15109" max="15110" width="9.7265625" customWidth="1"/>
    <col min="15111" max="15111" width="2.81640625" customWidth="1"/>
    <col min="15112" max="15113" width="12.453125" customWidth="1"/>
    <col min="15114" max="15114" width="2.81640625" customWidth="1"/>
    <col min="15115" max="15116" width="10.26953125" customWidth="1"/>
    <col min="15117" max="15117" width="2.81640625" customWidth="1"/>
    <col min="15118" max="15119" width="9.1796875" customWidth="1"/>
    <col min="15120" max="15120" width="3.54296875" customWidth="1"/>
    <col min="15361" max="15361" width="41.1796875" customWidth="1"/>
    <col min="15362" max="15363" width="9.54296875" customWidth="1"/>
    <col min="15364" max="15364" width="2.81640625" customWidth="1"/>
    <col min="15365" max="15366" width="9.7265625" customWidth="1"/>
    <col min="15367" max="15367" width="2.81640625" customWidth="1"/>
    <col min="15368" max="15369" width="12.453125" customWidth="1"/>
    <col min="15370" max="15370" width="2.81640625" customWidth="1"/>
    <col min="15371" max="15372" width="10.26953125" customWidth="1"/>
    <col min="15373" max="15373" width="2.81640625" customWidth="1"/>
    <col min="15374" max="15375" width="9.1796875" customWidth="1"/>
    <col min="15376" max="15376" width="3.54296875" customWidth="1"/>
    <col min="15617" max="15617" width="41.1796875" customWidth="1"/>
    <col min="15618" max="15619" width="9.54296875" customWidth="1"/>
    <col min="15620" max="15620" width="2.81640625" customWidth="1"/>
    <col min="15621" max="15622" width="9.7265625" customWidth="1"/>
    <col min="15623" max="15623" width="2.81640625" customWidth="1"/>
    <col min="15624" max="15625" width="12.453125" customWidth="1"/>
    <col min="15626" max="15626" width="2.81640625" customWidth="1"/>
    <col min="15627" max="15628" width="10.26953125" customWidth="1"/>
    <col min="15629" max="15629" width="2.81640625" customWidth="1"/>
    <col min="15630" max="15631" width="9.1796875" customWidth="1"/>
    <col min="15632" max="15632" width="3.54296875" customWidth="1"/>
    <col min="15873" max="15873" width="41.1796875" customWidth="1"/>
    <col min="15874" max="15875" width="9.54296875" customWidth="1"/>
    <col min="15876" max="15876" width="2.81640625" customWidth="1"/>
    <col min="15877" max="15878" width="9.7265625" customWidth="1"/>
    <col min="15879" max="15879" width="2.81640625" customWidth="1"/>
    <col min="15880" max="15881" width="12.453125" customWidth="1"/>
    <col min="15882" max="15882" width="2.81640625" customWidth="1"/>
    <col min="15883" max="15884" width="10.26953125" customWidth="1"/>
    <col min="15885" max="15885" width="2.81640625" customWidth="1"/>
    <col min="15886" max="15887" width="9.1796875" customWidth="1"/>
    <col min="15888" max="15888" width="3.54296875" customWidth="1"/>
    <col min="16129" max="16129" width="41.1796875" customWidth="1"/>
    <col min="16130" max="16131" width="9.54296875" customWidth="1"/>
    <col min="16132" max="16132" width="2.81640625" customWidth="1"/>
    <col min="16133" max="16134" width="9.7265625" customWidth="1"/>
    <col min="16135" max="16135" width="2.81640625" customWidth="1"/>
    <col min="16136" max="16137" width="12.453125" customWidth="1"/>
    <col min="16138" max="16138" width="2.81640625" customWidth="1"/>
    <col min="16139" max="16140" width="10.26953125" customWidth="1"/>
    <col min="16141" max="16141" width="2.81640625" customWidth="1"/>
    <col min="16142" max="16143" width="9.1796875" customWidth="1"/>
    <col min="16144" max="16144" width="3.54296875" customWidth="1"/>
  </cols>
  <sheetData>
    <row r="1" spans="1:20">
      <c r="A1" s="120" t="s">
        <v>649</v>
      </c>
      <c r="E1" s="636"/>
      <c r="G1" s="617"/>
      <c r="H1" s="636"/>
      <c r="J1" s="617"/>
      <c r="K1" s="636"/>
      <c r="N1" s="636"/>
      <c r="Q1" s="36"/>
      <c r="T1" s="36"/>
    </row>
    <row r="2" spans="1:20">
      <c r="A2" s="120" t="s">
        <v>650</v>
      </c>
      <c r="E2" s="636"/>
      <c r="G2" s="617"/>
      <c r="H2" s="636"/>
      <c r="J2" s="617"/>
      <c r="K2" s="636"/>
      <c r="N2" s="636"/>
      <c r="Q2" s="36"/>
      <c r="T2" s="36"/>
    </row>
    <row r="4" spans="1:20">
      <c r="A4" s="125" t="s">
        <v>1598</v>
      </c>
    </row>
    <row r="5" spans="1:20" ht="15" thickBot="1">
      <c r="L5" s="121"/>
      <c r="O5" s="121"/>
      <c r="P5" s="619"/>
    </row>
    <row r="6" spans="1:20">
      <c r="A6" s="639"/>
      <c r="B6" s="639"/>
      <c r="C6" s="639"/>
      <c r="D6" s="639"/>
      <c r="E6" s="640"/>
      <c r="F6" s="641"/>
      <c r="G6" s="621"/>
      <c r="H6" s="640"/>
      <c r="I6" s="641"/>
      <c r="J6" s="621"/>
      <c r="K6" s="640"/>
      <c r="L6" s="641"/>
      <c r="M6" s="621"/>
      <c r="N6" s="640"/>
      <c r="O6" s="641"/>
      <c r="P6" s="621"/>
    </row>
    <row r="7" spans="1:20">
      <c r="A7" s="550" t="s">
        <v>651</v>
      </c>
      <c r="B7" s="1113" t="s">
        <v>148</v>
      </c>
      <c r="C7" s="1113"/>
      <c r="D7" s="550"/>
      <c r="E7" s="1111" t="s">
        <v>652</v>
      </c>
      <c r="F7" s="1111"/>
      <c r="G7" s="642"/>
      <c r="H7" s="1111" t="s">
        <v>1454</v>
      </c>
      <c r="I7" s="1111"/>
      <c r="J7" s="642"/>
      <c r="K7" s="1111" t="s">
        <v>1455</v>
      </c>
      <c r="L7" s="1111"/>
      <c r="N7" s="1111" t="s">
        <v>653</v>
      </c>
      <c r="O7" s="1111"/>
    </row>
    <row r="8" spans="1:20">
      <c r="A8" s="642" t="s">
        <v>654</v>
      </c>
      <c r="B8" s="643" t="s">
        <v>152</v>
      </c>
      <c r="C8" s="643" t="s">
        <v>153</v>
      </c>
      <c r="D8" s="643"/>
      <c r="E8" s="643" t="s">
        <v>152</v>
      </c>
      <c r="F8" s="644" t="s">
        <v>153</v>
      </c>
      <c r="G8" s="643"/>
      <c r="H8" s="625" t="s">
        <v>152</v>
      </c>
      <c r="I8" s="626" t="s">
        <v>153</v>
      </c>
      <c r="J8" s="625"/>
      <c r="K8" s="625" t="s">
        <v>152</v>
      </c>
      <c r="L8" s="626" t="s">
        <v>153</v>
      </c>
      <c r="M8" s="3"/>
      <c r="N8" s="625" t="s">
        <v>152</v>
      </c>
      <c r="O8" s="626" t="s">
        <v>153</v>
      </c>
    </row>
    <row r="9" spans="1:20" ht="15" thickBot="1">
      <c r="A9" s="645"/>
      <c r="B9" s="645"/>
      <c r="C9" s="645"/>
      <c r="D9" s="645"/>
      <c r="E9" s="646"/>
      <c r="F9" s="647"/>
      <c r="G9" s="628"/>
      <c r="H9" s="646"/>
      <c r="I9" s="647"/>
      <c r="J9" s="628"/>
      <c r="K9" s="646"/>
      <c r="N9" s="646"/>
    </row>
    <row r="10" spans="1:20">
      <c r="E10" s="648"/>
      <c r="G10" s="630"/>
      <c r="H10" s="648"/>
      <c r="J10" s="630"/>
      <c r="K10" s="648"/>
      <c r="L10" s="641"/>
      <c r="M10" s="621"/>
      <c r="N10" s="648"/>
      <c r="O10" s="641"/>
      <c r="P10" s="621"/>
    </row>
    <row r="11" spans="1:20">
      <c r="A11" s="122" t="s">
        <v>390</v>
      </c>
      <c r="B11" s="649">
        <f>IF($A11&lt;&gt;"",SUM(B12:B25),"")</f>
        <v>260</v>
      </c>
      <c r="C11" s="650">
        <f>IF($A11&lt;&gt;"",SUM(C12:C25),"")</f>
        <v>100.00000000000001</v>
      </c>
      <c r="D11" s="123"/>
      <c r="E11" s="651">
        <f>IF($A11&lt;&gt;"",SUM(E12:E25),"")</f>
        <v>76</v>
      </c>
      <c r="F11" s="652">
        <f>IF($A11&lt;&gt;"",E11/$B11*100,"")</f>
        <v>29.230769230769234</v>
      </c>
      <c r="G11" s="653"/>
      <c r="H11" s="651">
        <f>IF($A11&lt;&gt;"",SUM(H12:H25),"")</f>
        <v>81</v>
      </c>
      <c r="I11" s="652">
        <f t="shared" ref="I11:I25" si="0">IF($A11&lt;&gt;"",H11/$B11*100,"")</f>
        <v>31.153846153846153</v>
      </c>
      <c r="J11" s="653"/>
      <c r="K11" s="651">
        <f>IF($A11&lt;&gt;"",SUM(K12:K25),"")</f>
        <v>91</v>
      </c>
      <c r="L11" s="652">
        <f t="shared" ref="L11:L26" si="1">IF($A11&lt;&gt;"",K11/$B11*100,"")</f>
        <v>35</v>
      </c>
      <c r="M11" s="124"/>
      <c r="N11" s="651">
        <f>IF($A11&lt;&gt;"",SUM(N12:N25),"")</f>
        <v>12</v>
      </c>
      <c r="O11" s="652">
        <f t="shared" ref="O11:O25" si="2">IF($A11&lt;&gt;"",N11/$B11*100,"")</f>
        <v>4.6153846153846159</v>
      </c>
      <c r="Q11" s="28"/>
    </row>
    <row r="12" spans="1:20">
      <c r="B12" s="654" t="str">
        <f>IF($A12&lt;&gt;"",E12+H12+K12,"")</f>
        <v/>
      </c>
      <c r="C12" s="655" t="str">
        <f>IF($A12&lt;&gt;0,B12/$B$11*100,"")</f>
        <v/>
      </c>
      <c r="D12" s="125"/>
      <c r="E12" s="648"/>
      <c r="F12" s="121" t="str">
        <f t="shared" ref="F12:F25" si="3">IF($A12&lt;&gt;"",E12/$B12*100,"")</f>
        <v/>
      </c>
      <c r="G12" s="630"/>
      <c r="H12" s="648"/>
      <c r="I12" s="121" t="str">
        <f t="shared" si="0"/>
        <v/>
      </c>
      <c r="J12" s="630"/>
      <c r="K12" s="648"/>
      <c r="L12" s="121" t="str">
        <f t="shared" si="1"/>
        <v/>
      </c>
      <c r="M12" s="13"/>
      <c r="N12" s="648"/>
      <c r="O12" s="121" t="str">
        <f t="shared" si="2"/>
        <v/>
      </c>
    </row>
    <row r="13" spans="1:20">
      <c r="A13" s="120" t="s">
        <v>655</v>
      </c>
      <c r="B13" s="654">
        <f>IF($A13&lt;&gt;"",E13+H13+K13+N13,"")</f>
        <v>16</v>
      </c>
      <c r="C13" s="655">
        <f t="shared" ref="C13:C25" si="4">IF($A13&lt;&gt;0,B13/$B$11*100,"")</f>
        <v>6.1538461538461542</v>
      </c>
      <c r="D13" s="123"/>
      <c r="E13" s="648">
        <v>0</v>
      </c>
      <c r="F13" s="121">
        <f t="shared" si="3"/>
        <v>0</v>
      </c>
      <c r="G13" s="630"/>
      <c r="H13" s="648">
        <v>10</v>
      </c>
      <c r="I13" s="121">
        <f t="shared" si="0"/>
        <v>62.5</v>
      </c>
      <c r="J13" s="630"/>
      <c r="K13" s="648">
        <v>5</v>
      </c>
      <c r="L13" s="121">
        <f t="shared" si="1"/>
        <v>31.25</v>
      </c>
      <c r="M13" s="13"/>
      <c r="N13" s="648">
        <v>1</v>
      </c>
      <c r="O13" s="121">
        <f t="shared" si="2"/>
        <v>6.25</v>
      </c>
    </row>
    <row r="14" spans="1:20">
      <c r="B14" s="654" t="str">
        <f t="shared" ref="B14:B25" si="5">IF($A14&lt;&gt;"",E14+H14+K14+N14,"")</f>
        <v/>
      </c>
      <c r="C14" s="655" t="str">
        <f t="shared" si="4"/>
        <v/>
      </c>
      <c r="D14" s="125"/>
      <c r="E14" s="648"/>
      <c r="F14" s="121" t="str">
        <f t="shared" si="3"/>
        <v/>
      </c>
      <c r="G14" s="630"/>
      <c r="H14" s="648"/>
      <c r="I14" s="121" t="str">
        <f t="shared" si="0"/>
        <v/>
      </c>
      <c r="J14" s="630"/>
      <c r="K14" s="648"/>
      <c r="L14" s="121" t="str">
        <f t="shared" si="1"/>
        <v/>
      </c>
      <c r="M14" s="13"/>
      <c r="N14" s="648"/>
      <c r="O14" s="121" t="str">
        <f t="shared" si="2"/>
        <v/>
      </c>
    </row>
    <row r="15" spans="1:20">
      <c r="A15" s="120" t="s">
        <v>656</v>
      </c>
      <c r="B15" s="654">
        <f t="shared" si="5"/>
        <v>21</v>
      </c>
      <c r="C15" s="655">
        <f t="shared" si="4"/>
        <v>8.0769230769230766</v>
      </c>
      <c r="D15" s="123"/>
      <c r="E15" s="648">
        <v>1</v>
      </c>
      <c r="F15" s="121">
        <f t="shared" si="3"/>
        <v>4.7619047619047619</v>
      </c>
      <c r="G15" s="630"/>
      <c r="H15" s="648">
        <v>14</v>
      </c>
      <c r="I15" s="121">
        <f t="shared" si="0"/>
        <v>66.666666666666657</v>
      </c>
      <c r="J15" s="630"/>
      <c r="K15" s="648">
        <v>6</v>
      </c>
      <c r="L15" s="121">
        <f t="shared" si="1"/>
        <v>28.571428571428569</v>
      </c>
      <c r="M15" s="13"/>
      <c r="N15" s="648"/>
      <c r="O15" s="121">
        <f t="shared" si="2"/>
        <v>0</v>
      </c>
    </row>
    <row r="16" spans="1:20">
      <c r="B16" s="654" t="str">
        <f t="shared" si="5"/>
        <v/>
      </c>
      <c r="C16" s="655" t="str">
        <f t="shared" si="4"/>
        <v/>
      </c>
      <c r="D16" s="125"/>
      <c r="E16" s="648"/>
      <c r="F16" s="121" t="str">
        <f t="shared" si="3"/>
        <v/>
      </c>
      <c r="G16" s="630"/>
      <c r="H16" s="648"/>
      <c r="I16" s="121" t="str">
        <f t="shared" si="0"/>
        <v/>
      </c>
      <c r="J16" s="630"/>
      <c r="K16" s="648"/>
      <c r="L16" s="121" t="str">
        <f t="shared" si="1"/>
        <v/>
      </c>
      <c r="M16" s="13"/>
      <c r="N16" s="648"/>
      <c r="O16" s="121" t="str">
        <f t="shared" si="2"/>
        <v/>
      </c>
    </row>
    <row r="17" spans="1:16">
      <c r="A17" s="120" t="s">
        <v>657</v>
      </c>
      <c r="B17" s="654">
        <f t="shared" si="5"/>
        <v>72</v>
      </c>
      <c r="C17" s="655">
        <f t="shared" si="4"/>
        <v>27.692307692307693</v>
      </c>
      <c r="D17" s="123"/>
      <c r="E17" s="648">
        <v>3</v>
      </c>
      <c r="F17" s="121">
        <f t="shared" si="3"/>
        <v>4.1666666666666661</v>
      </c>
      <c r="G17" s="630"/>
      <c r="H17" s="648">
        <v>23</v>
      </c>
      <c r="I17" s="121">
        <f t="shared" si="0"/>
        <v>31.944444444444443</v>
      </c>
      <c r="J17" s="630"/>
      <c r="K17" s="648">
        <v>40</v>
      </c>
      <c r="L17" s="121">
        <f t="shared" si="1"/>
        <v>55.555555555555557</v>
      </c>
      <c r="M17" s="13"/>
      <c r="N17" s="648">
        <v>6</v>
      </c>
      <c r="O17" s="121">
        <f t="shared" si="2"/>
        <v>8.3333333333333321</v>
      </c>
    </row>
    <row r="18" spans="1:16">
      <c r="B18" s="654" t="str">
        <f t="shared" si="5"/>
        <v/>
      </c>
      <c r="C18" s="655" t="str">
        <f t="shared" si="4"/>
        <v/>
      </c>
      <c r="D18" s="125"/>
      <c r="E18" s="648"/>
      <c r="F18" s="121" t="str">
        <f t="shared" si="3"/>
        <v/>
      </c>
      <c r="G18" s="630"/>
      <c r="H18" s="648"/>
      <c r="I18" s="121" t="str">
        <f t="shared" si="0"/>
        <v/>
      </c>
      <c r="J18" s="630"/>
      <c r="K18" s="648"/>
      <c r="L18" s="121" t="str">
        <f t="shared" si="1"/>
        <v/>
      </c>
      <c r="M18" s="13"/>
      <c r="N18" s="648"/>
      <c r="O18" s="121" t="str">
        <f t="shared" si="2"/>
        <v/>
      </c>
    </row>
    <row r="19" spans="1:16">
      <c r="A19" s="120" t="s">
        <v>658</v>
      </c>
      <c r="B19" s="654">
        <f t="shared" si="5"/>
        <v>102</v>
      </c>
      <c r="C19" s="655">
        <f t="shared" si="4"/>
        <v>39.230769230769234</v>
      </c>
      <c r="D19" s="125"/>
      <c r="E19" s="648">
        <v>71</v>
      </c>
      <c r="F19" s="121">
        <f t="shared" si="3"/>
        <v>69.607843137254903</v>
      </c>
      <c r="G19" s="630"/>
      <c r="H19" s="648">
        <v>15</v>
      </c>
      <c r="I19" s="121">
        <f t="shared" si="0"/>
        <v>14.705882352941178</v>
      </c>
      <c r="J19" s="630"/>
      <c r="K19" s="648">
        <v>16</v>
      </c>
      <c r="L19" s="121">
        <f t="shared" si="1"/>
        <v>15.686274509803921</v>
      </c>
      <c r="M19" s="13"/>
      <c r="N19" s="648"/>
      <c r="O19" s="121">
        <f t="shared" si="2"/>
        <v>0</v>
      </c>
    </row>
    <row r="20" spans="1:16">
      <c r="B20" s="654" t="str">
        <f t="shared" si="5"/>
        <v/>
      </c>
      <c r="C20" s="655" t="str">
        <f t="shared" si="4"/>
        <v/>
      </c>
      <c r="D20" s="125"/>
      <c r="E20" s="648"/>
      <c r="F20" s="121" t="str">
        <f t="shared" si="3"/>
        <v/>
      </c>
      <c r="G20" s="630"/>
      <c r="H20" s="648"/>
      <c r="I20" s="121" t="str">
        <f t="shared" si="0"/>
        <v/>
      </c>
      <c r="J20" s="630"/>
      <c r="K20" s="648"/>
      <c r="L20" s="121" t="str">
        <f t="shared" si="1"/>
        <v/>
      </c>
      <c r="M20" s="13"/>
      <c r="N20" s="648"/>
      <c r="O20" s="121" t="str">
        <f t="shared" si="2"/>
        <v/>
      </c>
    </row>
    <row r="21" spans="1:16">
      <c r="A21" s="120" t="s">
        <v>659</v>
      </c>
      <c r="B21" s="654">
        <f t="shared" si="5"/>
        <v>29</v>
      </c>
      <c r="C21" s="655">
        <f t="shared" si="4"/>
        <v>11.153846153846155</v>
      </c>
      <c r="D21" s="123"/>
      <c r="E21" s="648">
        <v>1</v>
      </c>
      <c r="F21" s="121">
        <f t="shared" si="3"/>
        <v>3.4482758620689653</v>
      </c>
      <c r="G21" s="630"/>
      <c r="H21" s="648">
        <v>11</v>
      </c>
      <c r="I21" s="121">
        <f t="shared" si="0"/>
        <v>37.931034482758619</v>
      </c>
      <c r="J21" s="630"/>
      <c r="K21" s="648">
        <v>15</v>
      </c>
      <c r="L21" s="121">
        <f t="shared" si="1"/>
        <v>51.724137931034484</v>
      </c>
      <c r="M21" s="13"/>
      <c r="N21" s="648">
        <v>2</v>
      </c>
      <c r="O21" s="121">
        <f t="shared" si="2"/>
        <v>6.8965517241379306</v>
      </c>
    </row>
    <row r="22" spans="1:16">
      <c r="B22" s="126" t="str">
        <f t="shared" si="5"/>
        <v/>
      </c>
      <c r="C22" s="127" t="str">
        <f t="shared" si="4"/>
        <v/>
      </c>
      <c r="E22" s="648"/>
      <c r="F22" s="121" t="str">
        <f t="shared" si="3"/>
        <v/>
      </c>
      <c r="G22" s="630"/>
      <c r="H22" s="648"/>
      <c r="I22" s="121" t="str">
        <f t="shared" si="0"/>
        <v/>
      </c>
      <c r="J22" s="630"/>
      <c r="K22" s="648"/>
      <c r="L22" s="121" t="str">
        <f t="shared" si="1"/>
        <v/>
      </c>
      <c r="M22" s="13"/>
      <c r="N22" s="648"/>
      <c r="O22" s="121" t="str">
        <f t="shared" si="2"/>
        <v/>
      </c>
    </row>
    <row r="23" spans="1:16">
      <c r="A23" s="120" t="s">
        <v>660</v>
      </c>
      <c r="B23" s="126">
        <f t="shared" si="5"/>
        <v>6</v>
      </c>
      <c r="C23" s="127">
        <f t="shared" si="4"/>
        <v>2.3076923076923079</v>
      </c>
      <c r="D23" s="122"/>
      <c r="E23" s="648">
        <v>0</v>
      </c>
      <c r="F23" s="121">
        <f t="shared" si="3"/>
        <v>0</v>
      </c>
      <c r="G23" s="630"/>
      <c r="H23" s="648">
        <v>2</v>
      </c>
      <c r="I23" s="121">
        <f t="shared" si="0"/>
        <v>33.333333333333329</v>
      </c>
      <c r="J23" s="630"/>
      <c r="K23" s="648">
        <v>3</v>
      </c>
      <c r="L23" s="121">
        <f t="shared" si="1"/>
        <v>50</v>
      </c>
      <c r="M23" s="13"/>
      <c r="N23" s="648">
        <v>1</v>
      </c>
      <c r="O23" s="121">
        <f t="shared" si="2"/>
        <v>16.666666666666664</v>
      </c>
    </row>
    <row r="24" spans="1:16">
      <c r="B24" s="126" t="str">
        <f t="shared" si="5"/>
        <v/>
      </c>
      <c r="C24" s="127" t="str">
        <f t="shared" si="4"/>
        <v/>
      </c>
      <c r="E24" s="648"/>
      <c r="F24" s="121" t="str">
        <f t="shared" si="3"/>
        <v/>
      </c>
      <c r="G24" s="630"/>
      <c r="H24" s="648"/>
      <c r="I24" s="121" t="str">
        <f t="shared" si="0"/>
        <v/>
      </c>
      <c r="J24" s="630"/>
      <c r="K24" s="648"/>
      <c r="L24" s="121" t="str">
        <f t="shared" si="1"/>
        <v/>
      </c>
      <c r="M24" s="13"/>
      <c r="N24" s="648"/>
      <c r="O24" s="121" t="str">
        <f t="shared" si="2"/>
        <v/>
      </c>
    </row>
    <row r="25" spans="1:16">
      <c r="A25" s="120" t="s">
        <v>661</v>
      </c>
      <c r="B25" s="126">
        <f t="shared" si="5"/>
        <v>14</v>
      </c>
      <c r="C25" s="127">
        <f t="shared" si="4"/>
        <v>5.384615384615385</v>
      </c>
      <c r="D25" s="122"/>
      <c r="E25" s="648">
        <v>0</v>
      </c>
      <c r="F25" s="121">
        <f t="shared" si="3"/>
        <v>0</v>
      </c>
      <c r="G25" s="630"/>
      <c r="H25" s="648">
        <v>6</v>
      </c>
      <c r="I25" s="121">
        <f t="shared" si="0"/>
        <v>42.857142857142854</v>
      </c>
      <c r="J25" s="630"/>
      <c r="K25" s="648">
        <v>6</v>
      </c>
      <c r="L25" s="121">
        <f t="shared" si="1"/>
        <v>42.857142857142854</v>
      </c>
      <c r="M25" s="13"/>
      <c r="N25" s="648">
        <v>2</v>
      </c>
      <c r="O25" s="121">
        <f t="shared" si="2"/>
        <v>14.285714285714285</v>
      </c>
    </row>
    <row r="26" spans="1:16" ht="15" thickBot="1">
      <c r="A26" s="128"/>
      <c r="B26" s="128"/>
      <c r="C26" s="128"/>
      <c r="D26" s="128"/>
      <c r="E26" s="646"/>
      <c r="F26" s="647"/>
      <c r="G26" s="628"/>
      <c r="H26" s="646"/>
      <c r="I26" s="647"/>
      <c r="J26" s="628"/>
      <c r="K26" s="646"/>
      <c r="L26" s="121" t="str">
        <f t="shared" si="1"/>
        <v/>
      </c>
      <c r="N26" s="646"/>
    </row>
    <row r="27" spans="1:16">
      <c r="L27" s="641"/>
      <c r="M27" s="621"/>
      <c r="O27" s="641"/>
      <c r="P27" s="621"/>
    </row>
    <row r="28" spans="1:16">
      <c r="A28" s="120" t="s">
        <v>662</v>
      </c>
    </row>
    <row r="29" spans="1:16">
      <c r="A29" s="120" t="s">
        <v>663</v>
      </c>
    </row>
  </sheetData>
  <mergeCells count="5">
    <mergeCell ref="B7:C7"/>
    <mergeCell ref="E7:F7"/>
    <mergeCell ref="H7:I7"/>
    <mergeCell ref="K7:L7"/>
    <mergeCell ref="N7:O7"/>
  </mergeCells>
  <conditionalFormatting sqref="B11:O25">
    <cfRule type="cellIs" dxfId="84" priority="1" operator="equal">
      <formula>0</formula>
    </cfRule>
  </conditionalFormatting>
  <pageMargins left="0.70866141732283472" right="0.70866141732283472" top="0.74803149606299213" bottom="0.74803149606299213" header="0.31496062992125984" footer="0.31496062992125984"/>
  <pageSetup scale="75" orientation="landscape" horizontalDpi="4294967293" vertic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sheetPr>
  <dimension ref="B2:K4"/>
  <sheetViews>
    <sheetView workbookViewId="0">
      <selection activeCell="J7" sqref="J7"/>
    </sheetView>
  </sheetViews>
  <sheetFormatPr baseColWidth="10" defaultRowHeight="14.5"/>
  <sheetData>
    <row r="2" spans="2:11">
      <c r="B2" s="33" t="s">
        <v>904</v>
      </c>
      <c r="C2" s="33" t="s">
        <v>905</v>
      </c>
      <c r="D2" s="33" t="s">
        <v>746</v>
      </c>
      <c r="E2" s="33" t="s">
        <v>653</v>
      </c>
      <c r="G2" s="33"/>
      <c r="H2" s="33"/>
      <c r="I2" s="33"/>
      <c r="J2" s="277"/>
    </row>
    <row r="3" spans="2:11">
      <c r="B3" s="121">
        <v>35</v>
      </c>
      <c r="C3" s="121">
        <v>31.15</v>
      </c>
      <c r="D3" s="278">
        <v>29.23</v>
      </c>
      <c r="E3">
        <v>4.62</v>
      </c>
      <c r="F3" s="28"/>
      <c r="G3" s="278"/>
      <c r="H3" s="121"/>
      <c r="I3" s="121"/>
      <c r="J3" s="121"/>
    </row>
    <row r="4" spans="2:11" ht="23">
      <c r="G4" s="121"/>
      <c r="H4" s="121"/>
      <c r="I4" s="121"/>
      <c r="J4" s="121"/>
      <c r="K4" s="32"/>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249977111117893"/>
  </sheetPr>
  <dimension ref="A1:P313"/>
  <sheetViews>
    <sheetView topLeftCell="A31" workbookViewId="0">
      <selection activeCell="A66" sqref="A66"/>
    </sheetView>
  </sheetViews>
  <sheetFormatPr baseColWidth="10" defaultColWidth="8.81640625" defaultRowHeight="12.5"/>
  <cols>
    <col min="1" max="1" width="30.81640625" style="90" customWidth="1"/>
    <col min="2" max="2" width="2.453125" style="81" customWidth="1"/>
    <col min="3" max="3" width="9.54296875" style="91" customWidth="1"/>
    <col min="4" max="4" width="8.54296875" style="90" customWidth="1"/>
    <col min="5" max="5" width="2.54296875" style="90" customWidth="1"/>
    <col min="6" max="6" width="9.54296875" style="91" customWidth="1"/>
    <col min="7" max="7" width="8.54296875" style="91" customWidth="1"/>
    <col min="8" max="8" width="2.54296875" style="91" customWidth="1"/>
    <col min="9" max="9" width="9.54296875" style="91" customWidth="1"/>
    <col min="10" max="10" width="8.54296875" style="91" customWidth="1"/>
    <col min="11" max="11" width="2.81640625" style="91" customWidth="1"/>
    <col min="12" max="12" width="9.453125" style="91" customWidth="1"/>
    <col min="13" max="13" width="9.54296875" style="91" customWidth="1"/>
    <col min="14" max="14" width="3.54296875" style="100" customWidth="1"/>
    <col min="15" max="256" width="8.81640625" style="81"/>
    <col min="257" max="257" width="30.81640625" style="81" customWidth="1"/>
    <col min="258" max="258" width="2.453125" style="81" customWidth="1"/>
    <col min="259" max="259" width="9.54296875" style="81" customWidth="1"/>
    <col min="260" max="260" width="8.54296875" style="81" customWidth="1"/>
    <col min="261" max="261" width="2.54296875" style="81" customWidth="1"/>
    <col min="262" max="262" width="9.54296875" style="81" customWidth="1"/>
    <col min="263" max="263" width="8.54296875" style="81" customWidth="1"/>
    <col min="264" max="264" width="2.54296875" style="81" customWidth="1"/>
    <col min="265" max="265" width="9.54296875" style="81" customWidth="1"/>
    <col min="266" max="266" width="8.54296875" style="81" customWidth="1"/>
    <col min="267" max="267" width="2.81640625" style="81" customWidth="1"/>
    <col min="268" max="268" width="9.453125" style="81" customWidth="1"/>
    <col min="269" max="269" width="9.54296875" style="81" customWidth="1"/>
    <col min="270" max="270" width="3.54296875" style="81" customWidth="1"/>
    <col min="271" max="512" width="8.81640625" style="81"/>
    <col min="513" max="513" width="30.81640625" style="81" customWidth="1"/>
    <col min="514" max="514" width="2.453125" style="81" customWidth="1"/>
    <col min="515" max="515" width="9.54296875" style="81" customWidth="1"/>
    <col min="516" max="516" width="8.54296875" style="81" customWidth="1"/>
    <col min="517" max="517" width="2.54296875" style="81" customWidth="1"/>
    <col min="518" max="518" width="9.54296875" style="81" customWidth="1"/>
    <col min="519" max="519" width="8.54296875" style="81" customWidth="1"/>
    <col min="520" max="520" width="2.54296875" style="81" customWidth="1"/>
    <col min="521" max="521" width="9.54296875" style="81" customWidth="1"/>
    <col min="522" max="522" width="8.54296875" style="81" customWidth="1"/>
    <col min="523" max="523" width="2.81640625" style="81" customWidth="1"/>
    <col min="524" max="524" width="9.453125" style="81" customWidth="1"/>
    <col min="525" max="525" width="9.54296875" style="81" customWidth="1"/>
    <col min="526" max="526" width="3.54296875" style="81" customWidth="1"/>
    <col min="527" max="768" width="8.81640625" style="81"/>
    <col min="769" max="769" width="30.81640625" style="81" customWidth="1"/>
    <col min="770" max="770" width="2.453125" style="81" customWidth="1"/>
    <col min="771" max="771" width="9.54296875" style="81" customWidth="1"/>
    <col min="772" max="772" width="8.54296875" style="81" customWidth="1"/>
    <col min="773" max="773" width="2.54296875" style="81" customWidth="1"/>
    <col min="774" max="774" width="9.54296875" style="81" customWidth="1"/>
    <col min="775" max="775" width="8.54296875" style="81" customWidth="1"/>
    <col min="776" max="776" width="2.54296875" style="81" customWidth="1"/>
    <col min="777" max="777" width="9.54296875" style="81" customWidth="1"/>
    <col min="778" max="778" width="8.54296875" style="81" customWidth="1"/>
    <col min="779" max="779" width="2.81640625" style="81" customWidth="1"/>
    <col min="780" max="780" width="9.453125" style="81" customWidth="1"/>
    <col min="781" max="781" width="9.54296875" style="81" customWidth="1"/>
    <col min="782" max="782" width="3.54296875" style="81" customWidth="1"/>
    <col min="783" max="1024" width="8.81640625" style="81"/>
    <col min="1025" max="1025" width="30.81640625" style="81" customWidth="1"/>
    <col min="1026" max="1026" width="2.453125" style="81" customWidth="1"/>
    <col min="1027" max="1027" width="9.54296875" style="81" customWidth="1"/>
    <col min="1028" max="1028" width="8.54296875" style="81" customWidth="1"/>
    <col min="1029" max="1029" width="2.54296875" style="81" customWidth="1"/>
    <col min="1030" max="1030" width="9.54296875" style="81" customWidth="1"/>
    <col min="1031" max="1031" width="8.54296875" style="81" customWidth="1"/>
    <col min="1032" max="1032" width="2.54296875" style="81" customWidth="1"/>
    <col min="1033" max="1033" width="9.54296875" style="81" customWidth="1"/>
    <col min="1034" max="1034" width="8.54296875" style="81" customWidth="1"/>
    <col min="1035" max="1035" width="2.81640625" style="81" customWidth="1"/>
    <col min="1036" max="1036" width="9.453125" style="81" customWidth="1"/>
    <col min="1037" max="1037" width="9.54296875" style="81" customWidth="1"/>
    <col min="1038" max="1038" width="3.54296875" style="81" customWidth="1"/>
    <col min="1039" max="1280" width="8.81640625" style="81"/>
    <col min="1281" max="1281" width="30.81640625" style="81" customWidth="1"/>
    <col min="1282" max="1282" width="2.453125" style="81" customWidth="1"/>
    <col min="1283" max="1283" width="9.54296875" style="81" customWidth="1"/>
    <col min="1284" max="1284" width="8.54296875" style="81" customWidth="1"/>
    <col min="1285" max="1285" width="2.54296875" style="81" customWidth="1"/>
    <col min="1286" max="1286" width="9.54296875" style="81" customWidth="1"/>
    <col min="1287" max="1287" width="8.54296875" style="81" customWidth="1"/>
    <col min="1288" max="1288" width="2.54296875" style="81" customWidth="1"/>
    <col min="1289" max="1289" width="9.54296875" style="81" customWidth="1"/>
    <col min="1290" max="1290" width="8.54296875" style="81" customWidth="1"/>
    <col min="1291" max="1291" width="2.81640625" style="81" customWidth="1"/>
    <col min="1292" max="1292" width="9.453125" style="81" customWidth="1"/>
    <col min="1293" max="1293" width="9.54296875" style="81" customWidth="1"/>
    <col min="1294" max="1294" width="3.54296875" style="81" customWidth="1"/>
    <col min="1295" max="1536" width="8.81640625" style="81"/>
    <col min="1537" max="1537" width="30.81640625" style="81" customWidth="1"/>
    <col min="1538" max="1538" width="2.453125" style="81" customWidth="1"/>
    <col min="1539" max="1539" width="9.54296875" style="81" customWidth="1"/>
    <col min="1540" max="1540" width="8.54296875" style="81" customWidth="1"/>
    <col min="1541" max="1541" width="2.54296875" style="81" customWidth="1"/>
    <col min="1542" max="1542" width="9.54296875" style="81" customWidth="1"/>
    <col min="1543" max="1543" width="8.54296875" style="81" customWidth="1"/>
    <col min="1544" max="1544" width="2.54296875" style="81" customWidth="1"/>
    <col min="1545" max="1545" width="9.54296875" style="81" customWidth="1"/>
    <col min="1546" max="1546" width="8.54296875" style="81" customWidth="1"/>
    <col min="1547" max="1547" width="2.81640625" style="81" customWidth="1"/>
    <col min="1548" max="1548" width="9.453125" style="81" customWidth="1"/>
    <col min="1549" max="1549" width="9.54296875" style="81" customWidth="1"/>
    <col min="1550" max="1550" width="3.54296875" style="81" customWidth="1"/>
    <col min="1551" max="1792" width="8.81640625" style="81"/>
    <col min="1793" max="1793" width="30.81640625" style="81" customWidth="1"/>
    <col min="1794" max="1794" width="2.453125" style="81" customWidth="1"/>
    <col min="1795" max="1795" width="9.54296875" style="81" customWidth="1"/>
    <col min="1796" max="1796" width="8.54296875" style="81" customWidth="1"/>
    <col min="1797" max="1797" width="2.54296875" style="81" customWidth="1"/>
    <col min="1798" max="1798" width="9.54296875" style="81" customWidth="1"/>
    <col min="1799" max="1799" width="8.54296875" style="81" customWidth="1"/>
    <col min="1800" max="1800" width="2.54296875" style="81" customWidth="1"/>
    <col min="1801" max="1801" width="9.54296875" style="81" customWidth="1"/>
    <col min="1802" max="1802" width="8.54296875" style="81" customWidth="1"/>
    <col min="1803" max="1803" width="2.81640625" style="81" customWidth="1"/>
    <col min="1804" max="1804" width="9.453125" style="81" customWidth="1"/>
    <col min="1805" max="1805" width="9.54296875" style="81" customWidth="1"/>
    <col min="1806" max="1806" width="3.54296875" style="81" customWidth="1"/>
    <col min="1807" max="2048" width="8.81640625" style="81"/>
    <col min="2049" max="2049" width="30.81640625" style="81" customWidth="1"/>
    <col min="2050" max="2050" width="2.453125" style="81" customWidth="1"/>
    <col min="2051" max="2051" width="9.54296875" style="81" customWidth="1"/>
    <col min="2052" max="2052" width="8.54296875" style="81" customWidth="1"/>
    <col min="2053" max="2053" width="2.54296875" style="81" customWidth="1"/>
    <col min="2054" max="2054" width="9.54296875" style="81" customWidth="1"/>
    <col min="2055" max="2055" width="8.54296875" style="81" customWidth="1"/>
    <col min="2056" max="2056" width="2.54296875" style="81" customWidth="1"/>
    <col min="2057" max="2057" width="9.54296875" style="81" customWidth="1"/>
    <col min="2058" max="2058" width="8.54296875" style="81" customWidth="1"/>
    <col min="2059" max="2059" width="2.81640625" style="81" customWidth="1"/>
    <col min="2060" max="2060" width="9.453125" style="81" customWidth="1"/>
    <col min="2061" max="2061" width="9.54296875" style="81" customWidth="1"/>
    <col min="2062" max="2062" width="3.54296875" style="81" customWidth="1"/>
    <col min="2063" max="2304" width="8.81640625" style="81"/>
    <col min="2305" max="2305" width="30.81640625" style="81" customWidth="1"/>
    <col min="2306" max="2306" width="2.453125" style="81" customWidth="1"/>
    <col min="2307" max="2307" width="9.54296875" style="81" customWidth="1"/>
    <col min="2308" max="2308" width="8.54296875" style="81" customWidth="1"/>
    <col min="2309" max="2309" width="2.54296875" style="81" customWidth="1"/>
    <col min="2310" max="2310" width="9.54296875" style="81" customWidth="1"/>
    <col min="2311" max="2311" width="8.54296875" style="81" customWidth="1"/>
    <col min="2312" max="2312" width="2.54296875" style="81" customWidth="1"/>
    <col min="2313" max="2313" width="9.54296875" style="81" customWidth="1"/>
    <col min="2314" max="2314" width="8.54296875" style="81" customWidth="1"/>
    <col min="2315" max="2315" width="2.81640625" style="81" customWidth="1"/>
    <col min="2316" max="2316" width="9.453125" style="81" customWidth="1"/>
    <col min="2317" max="2317" width="9.54296875" style="81" customWidth="1"/>
    <col min="2318" max="2318" width="3.54296875" style="81" customWidth="1"/>
    <col min="2319" max="2560" width="8.81640625" style="81"/>
    <col min="2561" max="2561" width="30.81640625" style="81" customWidth="1"/>
    <col min="2562" max="2562" width="2.453125" style="81" customWidth="1"/>
    <col min="2563" max="2563" width="9.54296875" style="81" customWidth="1"/>
    <col min="2564" max="2564" width="8.54296875" style="81" customWidth="1"/>
    <col min="2565" max="2565" width="2.54296875" style="81" customWidth="1"/>
    <col min="2566" max="2566" width="9.54296875" style="81" customWidth="1"/>
    <col min="2567" max="2567" width="8.54296875" style="81" customWidth="1"/>
    <col min="2568" max="2568" width="2.54296875" style="81" customWidth="1"/>
    <col min="2569" max="2569" width="9.54296875" style="81" customWidth="1"/>
    <col min="2570" max="2570" width="8.54296875" style="81" customWidth="1"/>
    <col min="2571" max="2571" width="2.81640625" style="81" customWidth="1"/>
    <col min="2572" max="2572" width="9.453125" style="81" customWidth="1"/>
    <col min="2573" max="2573" width="9.54296875" style="81" customWidth="1"/>
    <col min="2574" max="2574" width="3.54296875" style="81" customWidth="1"/>
    <col min="2575" max="2816" width="8.81640625" style="81"/>
    <col min="2817" max="2817" width="30.81640625" style="81" customWidth="1"/>
    <col min="2818" max="2818" width="2.453125" style="81" customWidth="1"/>
    <col min="2819" max="2819" width="9.54296875" style="81" customWidth="1"/>
    <col min="2820" max="2820" width="8.54296875" style="81" customWidth="1"/>
    <col min="2821" max="2821" width="2.54296875" style="81" customWidth="1"/>
    <col min="2822" max="2822" width="9.54296875" style="81" customWidth="1"/>
    <col min="2823" max="2823" width="8.54296875" style="81" customWidth="1"/>
    <col min="2824" max="2824" width="2.54296875" style="81" customWidth="1"/>
    <col min="2825" max="2825" width="9.54296875" style="81" customWidth="1"/>
    <col min="2826" max="2826" width="8.54296875" style="81" customWidth="1"/>
    <col min="2827" max="2827" width="2.81640625" style="81" customWidth="1"/>
    <col min="2828" max="2828" width="9.453125" style="81" customWidth="1"/>
    <col min="2829" max="2829" width="9.54296875" style="81" customWidth="1"/>
    <col min="2830" max="2830" width="3.54296875" style="81" customWidth="1"/>
    <col min="2831" max="3072" width="8.81640625" style="81"/>
    <col min="3073" max="3073" width="30.81640625" style="81" customWidth="1"/>
    <col min="3074" max="3074" width="2.453125" style="81" customWidth="1"/>
    <col min="3075" max="3075" width="9.54296875" style="81" customWidth="1"/>
    <col min="3076" max="3076" width="8.54296875" style="81" customWidth="1"/>
    <col min="3077" max="3077" width="2.54296875" style="81" customWidth="1"/>
    <col min="3078" max="3078" width="9.54296875" style="81" customWidth="1"/>
    <col min="3079" max="3079" width="8.54296875" style="81" customWidth="1"/>
    <col min="3080" max="3080" width="2.54296875" style="81" customWidth="1"/>
    <col min="3081" max="3081" width="9.54296875" style="81" customWidth="1"/>
    <col min="3082" max="3082" width="8.54296875" style="81" customWidth="1"/>
    <col min="3083" max="3083" width="2.81640625" style="81" customWidth="1"/>
    <col min="3084" max="3084" width="9.453125" style="81" customWidth="1"/>
    <col min="3085" max="3085" width="9.54296875" style="81" customWidth="1"/>
    <col min="3086" max="3086" width="3.54296875" style="81" customWidth="1"/>
    <col min="3087" max="3328" width="8.81640625" style="81"/>
    <col min="3329" max="3329" width="30.81640625" style="81" customWidth="1"/>
    <col min="3330" max="3330" width="2.453125" style="81" customWidth="1"/>
    <col min="3331" max="3331" width="9.54296875" style="81" customWidth="1"/>
    <col min="3332" max="3332" width="8.54296875" style="81" customWidth="1"/>
    <col min="3333" max="3333" width="2.54296875" style="81" customWidth="1"/>
    <col min="3334" max="3334" width="9.54296875" style="81" customWidth="1"/>
    <col min="3335" max="3335" width="8.54296875" style="81" customWidth="1"/>
    <col min="3336" max="3336" width="2.54296875" style="81" customWidth="1"/>
    <col min="3337" max="3337" width="9.54296875" style="81" customWidth="1"/>
    <col min="3338" max="3338" width="8.54296875" style="81" customWidth="1"/>
    <col min="3339" max="3339" width="2.81640625" style="81" customWidth="1"/>
    <col min="3340" max="3340" width="9.453125" style="81" customWidth="1"/>
    <col min="3341" max="3341" width="9.54296875" style="81" customWidth="1"/>
    <col min="3342" max="3342" width="3.54296875" style="81" customWidth="1"/>
    <col min="3343" max="3584" width="8.81640625" style="81"/>
    <col min="3585" max="3585" width="30.81640625" style="81" customWidth="1"/>
    <col min="3586" max="3586" width="2.453125" style="81" customWidth="1"/>
    <col min="3587" max="3587" width="9.54296875" style="81" customWidth="1"/>
    <col min="3588" max="3588" width="8.54296875" style="81" customWidth="1"/>
    <col min="3589" max="3589" width="2.54296875" style="81" customWidth="1"/>
    <col min="3590" max="3590" width="9.54296875" style="81" customWidth="1"/>
    <col min="3591" max="3591" width="8.54296875" style="81" customWidth="1"/>
    <col min="3592" max="3592" width="2.54296875" style="81" customWidth="1"/>
    <col min="3593" max="3593" width="9.54296875" style="81" customWidth="1"/>
    <col min="3594" max="3594" width="8.54296875" style="81" customWidth="1"/>
    <col min="3595" max="3595" width="2.81640625" style="81" customWidth="1"/>
    <col min="3596" max="3596" width="9.453125" style="81" customWidth="1"/>
    <col min="3597" max="3597" width="9.54296875" style="81" customWidth="1"/>
    <col min="3598" max="3598" width="3.54296875" style="81" customWidth="1"/>
    <col min="3599" max="3840" width="8.81640625" style="81"/>
    <col min="3841" max="3841" width="30.81640625" style="81" customWidth="1"/>
    <col min="3842" max="3842" width="2.453125" style="81" customWidth="1"/>
    <col min="3843" max="3843" width="9.54296875" style="81" customWidth="1"/>
    <col min="3844" max="3844" width="8.54296875" style="81" customWidth="1"/>
    <col min="3845" max="3845" width="2.54296875" style="81" customWidth="1"/>
    <col min="3846" max="3846" width="9.54296875" style="81" customWidth="1"/>
    <col min="3847" max="3847" width="8.54296875" style="81" customWidth="1"/>
    <col min="3848" max="3848" width="2.54296875" style="81" customWidth="1"/>
    <col min="3849" max="3849" width="9.54296875" style="81" customWidth="1"/>
    <col min="3850" max="3850" width="8.54296875" style="81" customWidth="1"/>
    <col min="3851" max="3851" width="2.81640625" style="81" customWidth="1"/>
    <col min="3852" max="3852" width="9.453125" style="81" customWidth="1"/>
    <col min="3853" max="3853" width="9.54296875" style="81" customWidth="1"/>
    <col min="3854" max="3854" width="3.54296875" style="81" customWidth="1"/>
    <col min="3855" max="4096" width="8.81640625" style="81"/>
    <col min="4097" max="4097" width="30.81640625" style="81" customWidth="1"/>
    <col min="4098" max="4098" width="2.453125" style="81" customWidth="1"/>
    <col min="4099" max="4099" width="9.54296875" style="81" customWidth="1"/>
    <col min="4100" max="4100" width="8.54296875" style="81" customWidth="1"/>
    <col min="4101" max="4101" width="2.54296875" style="81" customWidth="1"/>
    <col min="4102" max="4102" width="9.54296875" style="81" customWidth="1"/>
    <col min="4103" max="4103" width="8.54296875" style="81" customWidth="1"/>
    <col min="4104" max="4104" width="2.54296875" style="81" customWidth="1"/>
    <col min="4105" max="4105" width="9.54296875" style="81" customWidth="1"/>
    <col min="4106" max="4106" width="8.54296875" style="81" customWidth="1"/>
    <col min="4107" max="4107" width="2.81640625" style="81" customWidth="1"/>
    <col min="4108" max="4108" width="9.453125" style="81" customWidth="1"/>
    <col min="4109" max="4109" width="9.54296875" style="81" customWidth="1"/>
    <col min="4110" max="4110" width="3.54296875" style="81" customWidth="1"/>
    <col min="4111" max="4352" width="8.81640625" style="81"/>
    <col min="4353" max="4353" width="30.81640625" style="81" customWidth="1"/>
    <col min="4354" max="4354" width="2.453125" style="81" customWidth="1"/>
    <col min="4355" max="4355" width="9.54296875" style="81" customWidth="1"/>
    <col min="4356" max="4356" width="8.54296875" style="81" customWidth="1"/>
    <col min="4357" max="4357" width="2.54296875" style="81" customWidth="1"/>
    <col min="4358" max="4358" width="9.54296875" style="81" customWidth="1"/>
    <col min="4359" max="4359" width="8.54296875" style="81" customWidth="1"/>
    <col min="4360" max="4360" width="2.54296875" style="81" customWidth="1"/>
    <col min="4361" max="4361" width="9.54296875" style="81" customWidth="1"/>
    <col min="4362" max="4362" width="8.54296875" style="81" customWidth="1"/>
    <col min="4363" max="4363" width="2.81640625" style="81" customWidth="1"/>
    <col min="4364" max="4364" width="9.453125" style="81" customWidth="1"/>
    <col min="4365" max="4365" width="9.54296875" style="81" customWidth="1"/>
    <col min="4366" max="4366" width="3.54296875" style="81" customWidth="1"/>
    <col min="4367" max="4608" width="8.81640625" style="81"/>
    <col min="4609" max="4609" width="30.81640625" style="81" customWidth="1"/>
    <col min="4610" max="4610" width="2.453125" style="81" customWidth="1"/>
    <col min="4611" max="4611" width="9.54296875" style="81" customWidth="1"/>
    <col min="4612" max="4612" width="8.54296875" style="81" customWidth="1"/>
    <col min="4613" max="4613" width="2.54296875" style="81" customWidth="1"/>
    <col min="4614" max="4614" width="9.54296875" style="81" customWidth="1"/>
    <col min="4615" max="4615" width="8.54296875" style="81" customWidth="1"/>
    <col min="4616" max="4616" width="2.54296875" style="81" customWidth="1"/>
    <col min="4617" max="4617" width="9.54296875" style="81" customWidth="1"/>
    <col min="4618" max="4618" width="8.54296875" style="81" customWidth="1"/>
    <col min="4619" max="4619" width="2.81640625" style="81" customWidth="1"/>
    <col min="4620" max="4620" width="9.453125" style="81" customWidth="1"/>
    <col min="4621" max="4621" width="9.54296875" style="81" customWidth="1"/>
    <col min="4622" max="4622" width="3.54296875" style="81" customWidth="1"/>
    <col min="4623" max="4864" width="8.81640625" style="81"/>
    <col min="4865" max="4865" width="30.81640625" style="81" customWidth="1"/>
    <col min="4866" max="4866" width="2.453125" style="81" customWidth="1"/>
    <col min="4867" max="4867" width="9.54296875" style="81" customWidth="1"/>
    <col min="4868" max="4868" width="8.54296875" style="81" customWidth="1"/>
    <col min="4869" max="4869" width="2.54296875" style="81" customWidth="1"/>
    <col min="4870" max="4870" width="9.54296875" style="81" customWidth="1"/>
    <col min="4871" max="4871" width="8.54296875" style="81" customWidth="1"/>
    <col min="4872" max="4872" width="2.54296875" style="81" customWidth="1"/>
    <col min="4873" max="4873" width="9.54296875" style="81" customWidth="1"/>
    <col min="4874" max="4874" width="8.54296875" style="81" customWidth="1"/>
    <col min="4875" max="4875" width="2.81640625" style="81" customWidth="1"/>
    <col min="4876" max="4876" width="9.453125" style="81" customWidth="1"/>
    <col min="4877" max="4877" width="9.54296875" style="81" customWidth="1"/>
    <col min="4878" max="4878" width="3.54296875" style="81" customWidth="1"/>
    <col min="4879" max="5120" width="8.81640625" style="81"/>
    <col min="5121" max="5121" width="30.81640625" style="81" customWidth="1"/>
    <col min="5122" max="5122" width="2.453125" style="81" customWidth="1"/>
    <col min="5123" max="5123" width="9.54296875" style="81" customWidth="1"/>
    <col min="5124" max="5124" width="8.54296875" style="81" customWidth="1"/>
    <col min="5125" max="5125" width="2.54296875" style="81" customWidth="1"/>
    <col min="5126" max="5126" width="9.54296875" style="81" customWidth="1"/>
    <col min="5127" max="5127" width="8.54296875" style="81" customWidth="1"/>
    <col min="5128" max="5128" width="2.54296875" style="81" customWidth="1"/>
    <col min="5129" max="5129" width="9.54296875" style="81" customWidth="1"/>
    <col min="5130" max="5130" width="8.54296875" style="81" customWidth="1"/>
    <col min="5131" max="5131" width="2.81640625" style="81" customWidth="1"/>
    <col min="5132" max="5132" width="9.453125" style="81" customWidth="1"/>
    <col min="5133" max="5133" width="9.54296875" style="81" customWidth="1"/>
    <col min="5134" max="5134" width="3.54296875" style="81" customWidth="1"/>
    <col min="5135" max="5376" width="8.81640625" style="81"/>
    <col min="5377" max="5377" width="30.81640625" style="81" customWidth="1"/>
    <col min="5378" max="5378" width="2.453125" style="81" customWidth="1"/>
    <col min="5379" max="5379" width="9.54296875" style="81" customWidth="1"/>
    <col min="5380" max="5380" width="8.54296875" style="81" customWidth="1"/>
    <col min="5381" max="5381" width="2.54296875" style="81" customWidth="1"/>
    <col min="5382" max="5382" width="9.54296875" style="81" customWidth="1"/>
    <col min="5383" max="5383" width="8.54296875" style="81" customWidth="1"/>
    <col min="5384" max="5384" width="2.54296875" style="81" customWidth="1"/>
    <col min="5385" max="5385" width="9.54296875" style="81" customWidth="1"/>
    <col min="5386" max="5386" width="8.54296875" style="81" customWidth="1"/>
    <col min="5387" max="5387" width="2.81640625" style="81" customWidth="1"/>
    <col min="5388" max="5388" width="9.453125" style="81" customWidth="1"/>
    <col min="5389" max="5389" width="9.54296875" style="81" customWidth="1"/>
    <col min="5390" max="5390" width="3.54296875" style="81" customWidth="1"/>
    <col min="5391" max="5632" width="8.81640625" style="81"/>
    <col min="5633" max="5633" width="30.81640625" style="81" customWidth="1"/>
    <col min="5634" max="5634" width="2.453125" style="81" customWidth="1"/>
    <col min="5635" max="5635" width="9.54296875" style="81" customWidth="1"/>
    <col min="5636" max="5636" width="8.54296875" style="81" customWidth="1"/>
    <col min="5637" max="5637" width="2.54296875" style="81" customWidth="1"/>
    <col min="5638" max="5638" width="9.54296875" style="81" customWidth="1"/>
    <col min="5639" max="5639" width="8.54296875" style="81" customWidth="1"/>
    <col min="5640" max="5640" width="2.54296875" style="81" customWidth="1"/>
    <col min="5641" max="5641" width="9.54296875" style="81" customWidth="1"/>
    <col min="5642" max="5642" width="8.54296875" style="81" customWidth="1"/>
    <col min="5643" max="5643" width="2.81640625" style="81" customWidth="1"/>
    <col min="5644" max="5644" width="9.453125" style="81" customWidth="1"/>
    <col min="5645" max="5645" width="9.54296875" style="81" customWidth="1"/>
    <col min="5646" max="5646" width="3.54296875" style="81" customWidth="1"/>
    <col min="5647" max="5888" width="8.81640625" style="81"/>
    <col min="5889" max="5889" width="30.81640625" style="81" customWidth="1"/>
    <col min="5890" max="5890" width="2.453125" style="81" customWidth="1"/>
    <col min="5891" max="5891" width="9.54296875" style="81" customWidth="1"/>
    <col min="5892" max="5892" width="8.54296875" style="81" customWidth="1"/>
    <col min="5893" max="5893" width="2.54296875" style="81" customWidth="1"/>
    <col min="5894" max="5894" width="9.54296875" style="81" customWidth="1"/>
    <col min="5895" max="5895" width="8.54296875" style="81" customWidth="1"/>
    <col min="5896" max="5896" width="2.54296875" style="81" customWidth="1"/>
    <col min="5897" max="5897" width="9.54296875" style="81" customWidth="1"/>
    <col min="5898" max="5898" width="8.54296875" style="81" customWidth="1"/>
    <col min="5899" max="5899" width="2.81640625" style="81" customWidth="1"/>
    <col min="5900" max="5900" width="9.453125" style="81" customWidth="1"/>
    <col min="5901" max="5901" width="9.54296875" style="81" customWidth="1"/>
    <col min="5902" max="5902" width="3.54296875" style="81" customWidth="1"/>
    <col min="5903" max="6144" width="8.81640625" style="81"/>
    <col min="6145" max="6145" width="30.81640625" style="81" customWidth="1"/>
    <col min="6146" max="6146" width="2.453125" style="81" customWidth="1"/>
    <col min="6147" max="6147" width="9.54296875" style="81" customWidth="1"/>
    <col min="6148" max="6148" width="8.54296875" style="81" customWidth="1"/>
    <col min="6149" max="6149" width="2.54296875" style="81" customWidth="1"/>
    <col min="6150" max="6150" width="9.54296875" style="81" customWidth="1"/>
    <col min="6151" max="6151" width="8.54296875" style="81" customWidth="1"/>
    <col min="6152" max="6152" width="2.54296875" style="81" customWidth="1"/>
    <col min="6153" max="6153" width="9.54296875" style="81" customWidth="1"/>
    <col min="6154" max="6154" width="8.54296875" style="81" customWidth="1"/>
    <col min="6155" max="6155" width="2.81640625" style="81" customWidth="1"/>
    <col min="6156" max="6156" width="9.453125" style="81" customWidth="1"/>
    <col min="6157" max="6157" width="9.54296875" style="81" customWidth="1"/>
    <col min="6158" max="6158" width="3.54296875" style="81" customWidth="1"/>
    <col min="6159" max="6400" width="8.81640625" style="81"/>
    <col min="6401" max="6401" width="30.81640625" style="81" customWidth="1"/>
    <col min="6402" max="6402" width="2.453125" style="81" customWidth="1"/>
    <col min="6403" max="6403" width="9.54296875" style="81" customWidth="1"/>
    <col min="6404" max="6404" width="8.54296875" style="81" customWidth="1"/>
    <col min="6405" max="6405" width="2.54296875" style="81" customWidth="1"/>
    <col min="6406" max="6406" width="9.54296875" style="81" customWidth="1"/>
    <col min="6407" max="6407" width="8.54296875" style="81" customWidth="1"/>
    <col min="6408" max="6408" width="2.54296875" style="81" customWidth="1"/>
    <col min="6409" max="6409" width="9.54296875" style="81" customWidth="1"/>
    <col min="6410" max="6410" width="8.54296875" style="81" customWidth="1"/>
    <col min="6411" max="6411" width="2.81640625" style="81" customWidth="1"/>
    <col min="6412" max="6412" width="9.453125" style="81" customWidth="1"/>
    <col min="6413" max="6413" width="9.54296875" style="81" customWidth="1"/>
    <col min="6414" max="6414" width="3.54296875" style="81" customWidth="1"/>
    <col min="6415" max="6656" width="8.81640625" style="81"/>
    <col min="6657" max="6657" width="30.81640625" style="81" customWidth="1"/>
    <col min="6658" max="6658" width="2.453125" style="81" customWidth="1"/>
    <col min="6659" max="6659" width="9.54296875" style="81" customWidth="1"/>
    <col min="6660" max="6660" width="8.54296875" style="81" customWidth="1"/>
    <col min="6661" max="6661" width="2.54296875" style="81" customWidth="1"/>
    <col min="6662" max="6662" width="9.54296875" style="81" customWidth="1"/>
    <col min="6663" max="6663" width="8.54296875" style="81" customWidth="1"/>
    <col min="6664" max="6664" width="2.54296875" style="81" customWidth="1"/>
    <col min="6665" max="6665" width="9.54296875" style="81" customWidth="1"/>
    <col min="6666" max="6666" width="8.54296875" style="81" customWidth="1"/>
    <col min="6667" max="6667" width="2.81640625" style="81" customWidth="1"/>
    <col min="6668" max="6668" width="9.453125" style="81" customWidth="1"/>
    <col min="6669" max="6669" width="9.54296875" style="81" customWidth="1"/>
    <col min="6670" max="6670" width="3.54296875" style="81" customWidth="1"/>
    <col min="6671" max="6912" width="8.81640625" style="81"/>
    <col min="6913" max="6913" width="30.81640625" style="81" customWidth="1"/>
    <col min="6914" max="6914" width="2.453125" style="81" customWidth="1"/>
    <col min="6915" max="6915" width="9.54296875" style="81" customWidth="1"/>
    <col min="6916" max="6916" width="8.54296875" style="81" customWidth="1"/>
    <col min="6917" max="6917" width="2.54296875" style="81" customWidth="1"/>
    <col min="6918" max="6918" width="9.54296875" style="81" customWidth="1"/>
    <col min="6919" max="6919" width="8.54296875" style="81" customWidth="1"/>
    <col min="6920" max="6920" width="2.54296875" style="81" customWidth="1"/>
    <col min="6921" max="6921" width="9.54296875" style="81" customWidth="1"/>
    <col min="6922" max="6922" width="8.54296875" style="81" customWidth="1"/>
    <col min="6923" max="6923" width="2.81640625" style="81" customWidth="1"/>
    <col min="6924" max="6924" width="9.453125" style="81" customWidth="1"/>
    <col min="6925" max="6925" width="9.54296875" style="81" customWidth="1"/>
    <col min="6926" max="6926" width="3.54296875" style="81" customWidth="1"/>
    <col min="6927" max="7168" width="8.81640625" style="81"/>
    <col min="7169" max="7169" width="30.81640625" style="81" customWidth="1"/>
    <col min="7170" max="7170" width="2.453125" style="81" customWidth="1"/>
    <col min="7171" max="7171" width="9.54296875" style="81" customWidth="1"/>
    <col min="7172" max="7172" width="8.54296875" style="81" customWidth="1"/>
    <col min="7173" max="7173" width="2.54296875" style="81" customWidth="1"/>
    <col min="7174" max="7174" width="9.54296875" style="81" customWidth="1"/>
    <col min="7175" max="7175" width="8.54296875" style="81" customWidth="1"/>
    <col min="7176" max="7176" width="2.54296875" style="81" customWidth="1"/>
    <col min="7177" max="7177" width="9.54296875" style="81" customWidth="1"/>
    <col min="7178" max="7178" width="8.54296875" style="81" customWidth="1"/>
    <col min="7179" max="7179" width="2.81640625" style="81" customWidth="1"/>
    <col min="7180" max="7180" width="9.453125" style="81" customWidth="1"/>
    <col min="7181" max="7181" width="9.54296875" style="81" customWidth="1"/>
    <col min="7182" max="7182" width="3.54296875" style="81" customWidth="1"/>
    <col min="7183" max="7424" width="8.81640625" style="81"/>
    <col min="7425" max="7425" width="30.81640625" style="81" customWidth="1"/>
    <col min="7426" max="7426" width="2.453125" style="81" customWidth="1"/>
    <col min="7427" max="7427" width="9.54296875" style="81" customWidth="1"/>
    <col min="7428" max="7428" width="8.54296875" style="81" customWidth="1"/>
    <col min="7429" max="7429" width="2.54296875" style="81" customWidth="1"/>
    <col min="7430" max="7430" width="9.54296875" style="81" customWidth="1"/>
    <col min="7431" max="7431" width="8.54296875" style="81" customWidth="1"/>
    <col min="7432" max="7432" width="2.54296875" style="81" customWidth="1"/>
    <col min="7433" max="7433" width="9.54296875" style="81" customWidth="1"/>
    <col min="7434" max="7434" width="8.54296875" style="81" customWidth="1"/>
    <col min="7435" max="7435" width="2.81640625" style="81" customWidth="1"/>
    <col min="7436" max="7436" width="9.453125" style="81" customWidth="1"/>
    <col min="7437" max="7437" width="9.54296875" style="81" customWidth="1"/>
    <col min="7438" max="7438" width="3.54296875" style="81" customWidth="1"/>
    <col min="7439" max="7680" width="8.81640625" style="81"/>
    <col min="7681" max="7681" width="30.81640625" style="81" customWidth="1"/>
    <col min="7682" max="7682" width="2.453125" style="81" customWidth="1"/>
    <col min="7683" max="7683" width="9.54296875" style="81" customWidth="1"/>
    <col min="7684" max="7684" width="8.54296875" style="81" customWidth="1"/>
    <col min="7685" max="7685" width="2.54296875" style="81" customWidth="1"/>
    <col min="7686" max="7686" width="9.54296875" style="81" customWidth="1"/>
    <col min="7687" max="7687" width="8.54296875" style="81" customWidth="1"/>
    <col min="7688" max="7688" width="2.54296875" style="81" customWidth="1"/>
    <col min="7689" max="7689" width="9.54296875" style="81" customWidth="1"/>
    <col min="7690" max="7690" width="8.54296875" style="81" customWidth="1"/>
    <col min="7691" max="7691" width="2.81640625" style="81" customWidth="1"/>
    <col min="7692" max="7692" width="9.453125" style="81" customWidth="1"/>
    <col min="7693" max="7693" width="9.54296875" style="81" customWidth="1"/>
    <col min="7694" max="7694" width="3.54296875" style="81" customWidth="1"/>
    <col min="7695" max="7936" width="8.81640625" style="81"/>
    <col min="7937" max="7937" width="30.81640625" style="81" customWidth="1"/>
    <col min="7938" max="7938" width="2.453125" style="81" customWidth="1"/>
    <col min="7939" max="7939" width="9.54296875" style="81" customWidth="1"/>
    <col min="7940" max="7940" width="8.54296875" style="81" customWidth="1"/>
    <col min="7941" max="7941" width="2.54296875" style="81" customWidth="1"/>
    <col min="7942" max="7942" width="9.54296875" style="81" customWidth="1"/>
    <col min="7943" max="7943" width="8.54296875" style="81" customWidth="1"/>
    <col min="7944" max="7944" width="2.54296875" style="81" customWidth="1"/>
    <col min="7945" max="7945" width="9.54296875" style="81" customWidth="1"/>
    <col min="7946" max="7946" width="8.54296875" style="81" customWidth="1"/>
    <col min="7947" max="7947" width="2.81640625" style="81" customWidth="1"/>
    <col min="7948" max="7948" width="9.453125" style="81" customWidth="1"/>
    <col min="7949" max="7949" width="9.54296875" style="81" customWidth="1"/>
    <col min="7950" max="7950" width="3.54296875" style="81" customWidth="1"/>
    <col min="7951" max="8192" width="8.81640625" style="81"/>
    <col min="8193" max="8193" width="30.81640625" style="81" customWidth="1"/>
    <col min="8194" max="8194" width="2.453125" style="81" customWidth="1"/>
    <col min="8195" max="8195" width="9.54296875" style="81" customWidth="1"/>
    <col min="8196" max="8196" width="8.54296875" style="81" customWidth="1"/>
    <col min="8197" max="8197" width="2.54296875" style="81" customWidth="1"/>
    <col min="8198" max="8198" width="9.54296875" style="81" customWidth="1"/>
    <col min="8199" max="8199" width="8.54296875" style="81" customWidth="1"/>
    <col min="8200" max="8200" width="2.54296875" style="81" customWidth="1"/>
    <col min="8201" max="8201" width="9.54296875" style="81" customWidth="1"/>
    <col min="8202" max="8202" width="8.54296875" style="81" customWidth="1"/>
    <col min="8203" max="8203" width="2.81640625" style="81" customWidth="1"/>
    <col min="8204" max="8204" width="9.453125" style="81" customWidth="1"/>
    <col min="8205" max="8205" width="9.54296875" style="81" customWidth="1"/>
    <col min="8206" max="8206" width="3.54296875" style="81" customWidth="1"/>
    <col min="8207" max="8448" width="8.81640625" style="81"/>
    <col min="8449" max="8449" width="30.81640625" style="81" customWidth="1"/>
    <col min="8450" max="8450" width="2.453125" style="81" customWidth="1"/>
    <col min="8451" max="8451" width="9.54296875" style="81" customWidth="1"/>
    <col min="8452" max="8452" width="8.54296875" style="81" customWidth="1"/>
    <col min="8453" max="8453" width="2.54296875" style="81" customWidth="1"/>
    <col min="8454" max="8454" width="9.54296875" style="81" customWidth="1"/>
    <col min="8455" max="8455" width="8.54296875" style="81" customWidth="1"/>
    <col min="8456" max="8456" width="2.54296875" style="81" customWidth="1"/>
    <col min="8457" max="8457" width="9.54296875" style="81" customWidth="1"/>
    <col min="8458" max="8458" width="8.54296875" style="81" customWidth="1"/>
    <col min="8459" max="8459" width="2.81640625" style="81" customWidth="1"/>
    <col min="8460" max="8460" width="9.453125" style="81" customWidth="1"/>
    <col min="8461" max="8461" width="9.54296875" style="81" customWidth="1"/>
    <col min="8462" max="8462" width="3.54296875" style="81" customWidth="1"/>
    <col min="8463" max="8704" width="8.81640625" style="81"/>
    <col min="8705" max="8705" width="30.81640625" style="81" customWidth="1"/>
    <col min="8706" max="8706" width="2.453125" style="81" customWidth="1"/>
    <col min="8707" max="8707" width="9.54296875" style="81" customWidth="1"/>
    <col min="8708" max="8708" width="8.54296875" style="81" customWidth="1"/>
    <col min="8709" max="8709" width="2.54296875" style="81" customWidth="1"/>
    <col min="8710" max="8710" width="9.54296875" style="81" customWidth="1"/>
    <col min="8711" max="8711" width="8.54296875" style="81" customWidth="1"/>
    <col min="8712" max="8712" width="2.54296875" style="81" customWidth="1"/>
    <col min="8713" max="8713" width="9.54296875" style="81" customWidth="1"/>
    <col min="8714" max="8714" width="8.54296875" style="81" customWidth="1"/>
    <col min="8715" max="8715" width="2.81640625" style="81" customWidth="1"/>
    <col min="8716" max="8716" width="9.453125" style="81" customWidth="1"/>
    <col min="8717" max="8717" width="9.54296875" style="81" customWidth="1"/>
    <col min="8718" max="8718" width="3.54296875" style="81" customWidth="1"/>
    <col min="8719" max="8960" width="8.81640625" style="81"/>
    <col min="8961" max="8961" width="30.81640625" style="81" customWidth="1"/>
    <col min="8962" max="8962" width="2.453125" style="81" customWidth="1"/>
    <col min="8963" max="8963" width="9.54296875" style="81" customWidth="1"/>
    <col min="8964" max="8964" width="8.54296875" style="81" customWidth="1"/>
    <col min="8965" max="8965" width="2.54296875" style="81" customWidth="1"/>
    <col min="8966" max="8966" width="9.54296875" style="81" customWidth="1"/>
    <col min="8967" max="8967" width="8.54296875" style="81" customWidth="1"/>
    <col min="8968" max="8968" width="2.54296875" style="81" customWidth="1"/>
    <col min="8969" max="8969" width="9.54296875" style="81" customWidth="1"/>
    <col min="8970" max="8970" width="8.54296875" style="81" customWidth="1"/>
    <col min="8971" max="8971" width="2.81640625" style="81" customWidth="1"/>
    <col min="8972" max="8972" width="9.453125" style="81" customWidth="1"/>
    <col min="8973" max="8973" width="9.54296875" style="81" customWidth="1"/>
    <col min="8974" max="8974" width="3.54296875" style="81" customWidth="1"/>
    <col min="8975" max="9216" width="8.81640625" style="81"/>
    <col min="9217" max="9217" width="30.81640625" style="81" customWidth="1"/>
    <col min="9218" max="9218" width="2.453125" style="81" customWidth="1"/>
    <col min="9219" max="9219" width="9.54296875" style="81" customWidth="1"/>
    <col min="9220" max="9220" width="8.54296875" style="81" customWidth="1"/>
    <col min="9221" max="9221" width="2.54296875" style="81" customWidth="1"/>
    <col min="9222" max="9222" width="9.54296875" style="81" customWidth="1"/>
    <col min="9223" max="9223" width="8.54296875" style="81" customWidth="1"/>
    <col min="9224" max="9224" width="2.54296875" style="81" customWidth="1"/>
    <col min="9225" max="9225" width="9.54296875" style="81" customWidth="1"/>
    <col min="9226" max="9226" width="8.54296875" style="81" customWidth="1"/>
    <col min="9227" max="9227" width="2.81640625" style="81" customWidth="1"/>
    <col min="9228" max="9228" width="9.453125" style="81" customWidth="1"/>
    <col min="9229" max="9229" width="9.54296875" style="81" customWidth="1"/>
    <col min="9230" max="9230" width="3.54296875" style="81" customWidth="1"/>
    <col min="9231" max="9472" width="8.81640625" style="81"/>
    <col min="9473" max="9473" width="30.81640625" style="81" customWidth="1"/>
    <col min="9474" max="9474" width="2.453125" style="81" customWidth="1"/>
    <col min="9475" max="9475" width="9.54296875" style="81" customWidth="1"/>
    <col min="9476" max="9476" width="8.54296875" style="81" customWidth="1"/>
    <col min="9477" max="9477" width="2.54296875" style="81" customWidth="1"/>
    <col min="9478" max="9478" width="9.54296875" style="81" customWidth="1"/>
    <col min="9479" max="9479" width="8.54296875" style="81" customWidth="1"/>
    <col min="9480" max="9480" width="2.54296875" style="81" customWidth="1"/>
    <col min="9481" max="9481" width="9.54296875" style="81" customWidth="1"/>
    <col min="9482" max="9482" width="8.54296875" style="81" customWidth="1"/>
    <col min="9483" max="9483" width="2.81640625" style="81" customWidth="1"/>
    <col min="9484" max="9484" width="9.453125" style="81" customWidth="1"/>
    <col min="9485" max="9485" width="9.54296875" style="81" customWidth="1"/>
    <col min="9486" max="9486" width="3.54296875" style="81" customWidth="1"/>
    <col min="9487" max="9728" width="8.81640625" style="81"/>
    <col min="9729" max="9729" width="30.81640625" style="81" customWidth="1"/>
    <col min="9730" max="9730" width="2.453125" style="81" customWidth="1"/>
    <col min="9731" max="9731" width="9.54296875" style="81" customWidth="1"/>
    <col min="9732" max="9732" width="8.54296875" style="81" customWidth="1"/>
    <col min="9733" max="9733" width="2.54296875" style="81" customWidth="1"/>
    <col min="9734" max="9734" width="9.54296875" style="81" customWidth="1"/>
    <col min="9735" max="9735" width="8.54296875" style="81" customWidth="1"/>
    <col min="9736" max="9736" width="2.54296875" style="81" customWidth="1"/>
    <col min="9737" max="9737" width="9.54296875" style="81" customWidth="1"/>
    <col min="9738" max="9738" width="8.54296875" style="81" customWidth="1"/>
    <col min="9739" max="9739" width="2.81640625" style="81" customWidth="1"/>
    <col min="9740" max="9740" width="9.453125" style="81" customWidth="1"/>
    <col min="9741" max="9741" width="9.54296875" style="81" customWidth="1"/>
    <col min="9742" max="9742" width="3.54296875" style="81" customWidth="1"/>
    <col min="9743" max="9984" width="8.81640625" style="81"/>
    <col min="9985" max="9985" width="30.81640625" style="81" customWidth="1"/>
    <col min="9986" max="9986" width="2.453125" style="81" customWidth="1"/>
    <col min="9987" max="9987" width="9.54296875" style="81" customWidth="1"/>
    <col min="9988" max="9988" width="8.54296875" style="81" customWidth="1"/>
    <col min="9989" max="9989" width="2.54296875" style="81" customWidth="1"/>
    <col min="9990" max="9990" width="9.54296875" style="81" customWidth="1"/>
    <col min="9991" max="9991" width="8.54296875" style="81" customWidth="1"/>
    <col min="9992" max="9992" width="2.54296875" style="81" customWidth="1"/>
    <col min="9993" max="9993" width="9.54296875" style="81" customWidth="1"/>
    <col min="9994" max="9994" width="8.54296875" style="81" customWidth="1"/>
    <col min="9995" max="9995" width="2.81640625" style="81" customWidth="1"/>
    <col min="9996" max="9996" width="9.453125" style="81" customWidth="1"/>
    <col min="9997" max="9997" width="9.54296875" style="81" customWidth="1"/>
    <col min="9998" max="9998" width="3.54296875" style="81" customWidth="1"/>
    <col min="9999" max="10240" width="8.81640625" style="81"/>
    <col min="10241" max="10241" width="30.81640625" style="81" customWidth="1"/>
    <col min="10242" max="10242" width="2.453125" style="81" customWidth="1"/>
    <col min="10243" max="10243" width="9.54296875" style="81" customWidth="1"/>
    <col min="10244" max="10244" width="8.54296875" style="81" customWidth="1"/>
    <col min="10245" max="10245" width="2.54296875" style="81" customWidth="1"/>
    <col min="10246" max="10246" width="9.54296875" style="81" customWidth="1"/>
    <col min="10247" max="10247" width="8.54296875" style="81" customWidth="1"/>
    <col min="10248" max="10248" width="2.54296875" style="81" customWidth="1"/>
    <col min="10249" max="10249" width="9.54296875" style="81" customWidth="1"/>
    <col min="10250" max="10250" width="8.54296875" style="81" customWidth="1"/>
    <col min="10251" max="10251" width="2.81640625" style="81" customWidth="1"/>
    <col min="10252" max="10252" width="9.453125" style="81" customWidth="1"/>
    <col min="10253" max="10253" width="9.54296875" style="81" customWidth="1"/>
    <col min="10254" max="10254" width="3.54296875" style="81" customWidth="1"/>
    <col min="10255" max="10496" width="8.81640625" style="81"/>
    <col min="10497" max="10497" width="30.81640625" style="81" customWidth="1"/>
    <col min="10498" max="10498" width="2.453125" style="81" customWidth="1"/>
    <col min="10499" max="10499" width="9.54296875" style="81" customWidth="1"/>
    <col min="10500" max="10500" width="8.54296875" style="81" customWidth="1"/>
    <col min="10501" max="10501" width="2.54296875" style="81" customWidth="1"/>
    <col min="10502" max="10502" width="9.54296875" style="81" customWidth="1"/>
    <col min="10503" max="10503" width="8.54296875" style="81" customWidth="1"/>
    <col min="10504" max="10504" width="2.54296875" style="81" customWidth="1"/>
    <col min="10505" max="10505" width="9.54296875" style="81" customWidth="1"/>
    <col min="10506" max="10506" width="8.54296875" style="81" customWidth="1"/>
    <col min="10507" max="10507" width="2.81640625" style="81" customWidth="1"/>
    <col min="10508" max="10508" width="9.453125" style="81" customWidth="1"/>
    <col min="10509" max="10509" width="9.54296875" style="81" customWidth="1"/>
    <col min="10510" max="10510" width="3.54296875" style="81" customWidth="1"/>
    <col min="10511" max="10752" width="8.81640625" style="81"/>
    <col min="10753" max="10753" width="30.81640625" style="81" customWidth="1"/>
    <col min="10754" max="10754" width="2.453125" style="81" customWidth="1"/>
    <col min="10755" max="10755" width="9.54296875" style="81" customWidth="1"/>
    <col min="10756" max="10756" width="8.54296875" style="81" customWidth="1"/>
    <col min="10757" max="10757" width="2.54296875" style="81" customWidth="1"/>
    <col min="10758" max="10758" width="9.54296875" style="81" customWidth="1"/>
    <col min="10759" max="10759" width="8.54296875" style="81" customWidth="1"/>
    <col min="10760" max="10760" width="2.54296875" style="81" customWidth="1"/>
    <col min="10761" max="10761" width="9.54296875" style="81" customWidth="1"/>
    <col min="10762" max="10762" width="8.54296875" style="81" customWidth="1"/>
    <col min="10763" max="10763" width="2.81640625" style="81" customWidth="1"/>
    <col min="10764" max="10764" width="9.453125" style="81" customWidth="1"/>
    <col min="10765" max="10765" width="9.54296875" style="81" customWidth="1"/>
    <col min="10766" max="10766" width="3.54296875" style="81" customWidth="1"/>
    <col min="10767" max="11008" width="8.81640625" style="81"/>
    <col min="11009" max="11009" width="30.81640625" style="81" customWidth="1"/>
    <col min="11010" max="11010" width="2.453125" style="81" customWidth="1"/>
    <col min="11011" max="11011" width="9.54296875" style="81" customWidth="1"/>
    <col min="11012" max="11012" width="8.54296875" style="81" customWidth="1"/>
    <col min="11013" max="11013" width="2.54296875" style="81" customWidth="1"/>
    <col min="11014" max="11014" width="9.54296875" style="81" customWidth="1"/>
    <col min="11015" max="11015" width="8.54296875" style="81" customWidth="1"/>
    <col min="11016" max="11016" width="2.54296875" style="81" customWidth="1"/>
    <col min="11017" max="11017" width="9.54296875" style="81" customWidth="1"/>
    <col min="11018" max="11018" width="8.54296875" style="81" customWidth="1"/>
    <col min="11019" max="11019" width="2.81640625" style="81" customWidth="1"/>
    <col min="11020" max="11020" width="9.453125" style="81" customWidth="1"/>
    <col min="11021" max="11021" width="9.54296875" style="81" customWidth="1"/>
    <col min="11022" max="11022" width="3.54296875" style="81" customWidth="1"/>
    <col min="11023" max="11264" width="8.81640625" style="81"/>
    <col min="11265" max="11265" width="30.81640625" style="81" customWidth="1"/>
    <col min="11266" max="11266" width="2.453125" style="81" customWidth="1"/>
    <col min="11267" max="11267" width="9.54296875" style="81" customWidth="1"/>
    <col min="11268" max="11268" width="8.54296875" style="81" customWidth="1"/>
    <col min="11269" max="11269" width="2.54296875" style="81" customWidth="1"/>
    <col min="11270" max="11270" width="9.54296875" style="81" customWidth="1"/>
    <col min="11271" max="11271" width="8.54296875" style="81" customWidth="1"/>
    <col min="11272" max="11272" width="2.54296875" style="81" customWidth="1"/>
    <col min="11273" max="11273" width="9.54296875" style="81" customWidth="1"/>
    <col min="11274" max="11274" width="8.54296875" style="81" customWidth="1"/>
    <col min="11275" max="11275" width="2.81640625" style="81" customWidth="1"/>
    <col min="11276" max="11276" width="9.453125" style="81" customWidth="1"/>
    <col min="11277" max="11277" width="9.54296875" style="81" customWidth="1"/>
    <col min="11278" max="11278" width="3.54296875" style="81" customWidth="1"/>
    <col min="11279" max="11520" width="8.81640625" style="81"/>
    <col min="11521" max="11521" width="30.81640625" style="81" customWidth="1"/>
    <col min="11522" max="11522" width="2.453125" style="81" customWidth="1"/>
    <col min="11523" max="11523" width="9.54296875" style="81" customWidth="1"/>
    <col min="11524" max="11524" width="8.54296875" style="81" customWidth="1"/>
    <col min="11525" max="11525" width="2.54296875" style="81" customWidth="1"/>
    <col min="11526" max="11526" width="9.54296875" style="81" customWidth="1"/>
    <col min="11527" max="11527" width="8.54296875" style="81" customWidth="1"/>
    <col min="11528" max="11528" width="2.54296875" style="81" customWidth="1"/>
    <col min="11529" max="11529" width="9.54296875" style="81" customWidth="1"/>
    <col min="11530" max="11530" width="8.54296875" style="81" customWidth="1"/>
    <col min="11531" max="11531" width="2.81640625" style="81" customWidth="1"/>
    <col min="11532" max="11532" width="9.453125" style="81" customWidth="1"/>
    <col min="11533" max="11533" width="9.54296875" style="81" customWidth="1"/>
    <col min="11534" max="11534" width="3.54296875" style="81" customWidth="1"/>
    <col min="11535" max="11776" width="8.81640625" style="81"/>
    <col min="11777" max="11777" width="30.81640625" style="81" customWidth="1"/>
    <col min="11778" max="11778" width="2.453125" style="81" customWidth="1"/>
    <col min="11779" max="11779" width="9.54296875" style="81" customWidth="1"/>
    <col min="11780" max="11780" width="8.54296875" style="81" customWidth="1"/>
    <col min="11781" max="11781" width="2.54296875" style="81" customWidth="1"/>
    <col min="11782" max="11782" width="9.54296875" style="81" customWidth="1"/>
    <col min="11783" max="11783" width="8.54296875" style="81" customWidth="1"/>
    <col min="11784" max="11784" width="2.54296875" style="81" customWidth="1"/>
    <col min="11785" max="11785" width="9.54296875" style="81" customWidth="1"/>
    <col min="11786" max="11786" width="8.54296875" style="81" customWidth="1"/>
    <col min="11787" max="11787" width="2.81640625" style="81" customWidth="1"/>
    <col min="11788" max="11788" width="9.453125" style="81" customWidth="1"/>
    <col min="11789" max="11789" width="9.54296875" style="81" customWidth="1"/>
    <col min="11790" max="11790" width="3.54296875" style="81" customWidth="1"/>
    <col min="11791" max="12032" width="8.81640625" style="81"/>
    <col min="12033" max="12033" width="30.81640625" style="81" customWidth="1"/>
    <col min="12034" max="12034" width="2.453125" style="81" customWidth="1"/>
    <col min="12035" max="12035" width="9.54296875" style="81" customWidth="1"/>
    <col min="12036" max="12036" width="8.54296875" style="81" customWidth="1"/>
    <col min="12037" max="12037" width="2.54296875" style="81" customWidth="1"/>
    <col min="12038" max="12038" width="9.54296875" style="81" customWidth="1"/>
    <col min="12039" max="12039" width="8.54296875" style="81" customWidth="1"/>
    <col min="12040" max="12040" width="2.54296875" style="81" customWidth="1"/>
    <col min="12041" max="12041" width="9.54296875" style="81" customWidth="1"/>
    <col min="12042" max="12042" width="8.54296875" style="81" customWidth="1"/>
    <col min="12043" max="12043" width="2.81640625" style="81" customWidth="1"/>
    <col min="12044" max="12044" width="9.453125" style="81" customWidth="1"/>
    <col min="12045" max="12045" width="9.54296875" style="81" customWidth="1"/>
    <col min="12046" max="12046" width="3.54296875" style="81" customWidth="1"/>
    <col min="12047" max="12288" width="8.81640625" style="81"/>
    <col min="12289" max="12289" width="30.81640625" style="81" customWidth="1"/>
    <col min="12290" max="12290" width="2.453125" style="81" customWidth="1"/>
    <col min="12291" max="12291" width="9.54296875" style="81" customWidth="1"/>
    <col min="12292" max="12292" width="8.54296875" style="81" customWidth="1"/>
    <col min="12293" max="12293" width="2.54296875" style="81" customWidth="1"/>
    <col min="12294" max="12294" width="9.54296875" style="81" customWidth="1"/>
    <col min="12295" max="12295" width="8.54296875" style="81" customWidth="1"/>
    <col min="12296" max="12296" width="2.54296875" style="81" customWidth="1"/>
    <col min="12297" max="12297" width="9.54296875" style="81" customWidth="1"/>
    <col min="12298" max="12298" width="8.54296875" style="81" customWidth="1"/>
    <col min="12299" max="12299" width="2.81640625" style="81" customWidth="1"/>
    <col min="12300" max="12300" width="9.453125" style="81" customWidth="1"/>
    <col min="12301" max="12301" width="9.54296875" style="81" customWidth="1"/>
    <col min="12302" max="12302" width="3.54296875" style="81" customWidth="1"/>
    <col min="12303" max="12544" width="8.81640625" style="81"/>
    <col min="12545" max="12545" width="30.81640625" style="81" customWidth="1"/>
    <col min="12546" max="12546" width="2.453125" style="81" customWidth="1"/>
    <col min="12547" max="12547" width="9.54296875" style="81" customWidth="1"/>
    <col min="12548" max="12548" width="8.54296875" style="81" customWidth="1"/>
    <col min="12549" max="12549" width="2.54296875" style="81" customWidth="1"/>
    <col min="12550" max="12550" width="9.54296875" style="81" customWidth="1"/>
    <col min="12551" max="12551" width="8.54296875" style="81" customWidth="1"/>
    <col min="12552" max="12552" width="2.54296875" style="81" customWidth="1"/>
    <col min="12553" max="12553" width="9.54296875" style="81" customWidth="1"/>
    <col min="12554" max="12554" width="8.54296875" style="81" customWidth="1"/>
    <col min="12555" max="12555" width="2.81640625" style="81" customWidth="1"/>
    <col min="12556" max="12556" width="9.453125" style="81" customWidth="1"/>
    <col min="12557" max="12557" width="9.54296875" style="81" customWidth="1"/>
    <col min="12558" max="12558" width="3.54296875" style="81" customWidth="1"/>
    <col min="12559" max="12800" width="8.81640625" style="81"/>
    <col min="12801" max="12801" width="30.81640625" style="81" customWidth="1"/>
    <col min="12802" max="12802" width="2.453125" style="81" customWidth="1"/>
    <col min="12803" max="12803" width="9.54296875" style="81" customWidth="1"/>
    <col min="12804" max="12804" width="8.54296875" style="81" customWidth="1"/>
    <col min="12805" max="12805" width="2.54296875" style="81" customWidth="1"/>
    <col min="12806" max="12806" width="9.54296875" style="81" customWidth="1"/>
    <col min="12807" max="12807" width="8.54296875" style="81" customWidth="1"/>
    <col min="12808" max="12808" width="2.54296875" style="81" customWidth="1"/>
    <col min="12809" max="12809" width="9.54296875" style="81" customWidth="1"/>
    <col min="12810" max="12810" width="8.54296875" style="81" customWidth="1"/>
    <col min="12811" max="12811" width="2.81640625" style="81" customWidth="1"/>
    <col min="12812" max="12812" width="9.453125" style="81" customWidth="1"/>
    <col min="12813" max="12813" width="9.54296875" style="81" customWidth="1"/>
    <col min="12814" max="12814" width="3.54296875" style="81" customWidth="1"/>
    <col min="12815" max="13056" width="8.81640625" style="81"/>
    <col min="13057" max="13057" width="30.81640625" style="81" customWidth="1"/>
    <col min="13058" max="13058" width="2.453125" style="81" customWidth="1"/>
    <col min="13059" max="13059" width="9.54296875" style="81" customWidth="1"/>
    <col min="13060" max="13060" width="8.54296875" style="81" customWidth="1"/>
    <col min="13061" max="13061" width="2.54296875" style="81" customWidth="1"/>
    <col min="13062" max="13062" width="9.54296875" style="81" customWidth="1"/>
    <col min="13063" max="13063" width="8.54296875" style="81" customWidth="1"/>
    <col min="13064" max="13064" width="2.54296875" style="81" customWidth="1"/>
    <col min="13065" max="13065" width="9.54296875" style="81" customWidth="1"/>
    <col min="13066" max="13066" width="8.54296875" style="81" customWidth="1"/>
    <col min="13067" max="13067" width="2.81640625" style="81" customWidth="1"/>
    <col min="13068" max="13068" width="9.453125" style="81" customWidth="1"/>
    <col min="13069" max="13069" width="9.54296875" style="81" customWidth="1"/>
    <col min="13070" max="13070" width="3.54296875" style="81" customWidth="1"/>
    <col min="13071" max="13312" width="8.81640625" style="81"/>
    <col min="13313" max="13313" width="30.81640625" style="81" customWidth="1"/>
    <col min="13314" max="13314" width="2.453125" style="81" customWidth="1"/>
    <col min="13315" max="13315" width="9.54296875" style="81" customWidth="1"/>
    <col min="13316" max="13316" width="8.54296875" style="81" customWidth="1"/>
    <col min="13317" max="13317" width="2.54296875" style="81" customWidth="1"/>
    <col min="13318" max="13318" width="9.54296875" style="81" customWidth="1"/>
    <col min="13319" max="13319" width="8.54296875" style="81" customWidth="1"/>
    <col min="13320" max="13320" width="2.54296875" style="81" customWidth="1"/>
    <col min="13321" max="13321" width="9.54296875" style="81" customWidth="1"/>
    <col min="13322" max="13322" width="8.54296875" style="81" customWidth="1"/>
    <col min="13323" max="13323" width="2.81640625" style="81" customWidth="1"/>
    <col min="13324" max="13324" width="9.453125" style="81" customWidth="1"/>
    <col min="13325" max="13325" width="9.54296875" style="81" customWidth="1"/>
    <col min="13326" max="13326" width="3.54296875" style="81" customWidth="1"/>
    <col min="13327" max="13568" width="8.81640625" style="81"/>
    <col min="13569" max="13569" width="30.81640625" style="81" customWidth="1"/>
    <col min="13570" max="13570" width="2.453125" style="81" customWidth="1"/>
    <col min="13571" max="13571" width="9.54296875" style="81" customWidth="1"/>
    <col min="13572" max="13572" width="8.54296875" style="81" customWidth="1"/>
    <col min="13573" max="13573" width="2.54296875" style="81" customWidth="1"/>
    <col min="13574" max="13574" width="9.54296875" style="81" customWidth="1"/>
    <col min="13575" max="13575" width="8.54296875" style="81" customWidth="1"/>
    <col min="13576" max="13576" width="2.54296875" style="81" customWidth="1"/>
    <col min="13577" max="13577" width="9.54296875" style="81" customWidth="1"/>
    <col min="13578" max="13578" width="8.54296875" style="81" customWidth="1"/>
    <col min="13579" max="13579" width="2.81640625" style="81" customWidth="1"/>
    <col min="13580" max="13580" width="9.453125" style="81" customWidth="1"/>
    <col min="13581" max="13581" width="9.54296875" style="81" customWidth="1"/>
    <col min="13582" max="13582" width="3.54296875" style="81" customWidth="1"/>
    <col min="13583" max="13824" width="8.81640625" style="81"/>
    <col min="13825" max="13825" width="30.81640625" style="81" customWidth="1"/>
    <col min="13826" max="13826" width="2.453125" style="81" customWidth="1"/>
    <col min="13827" max="13827" width="9.54296875" style="81" customWidth="1"/>
    <col min="13828" max="13828" width="8.54296875" style="81" customWidth="1"/>
    <col min="13829" max="13829" width="2.54296875" style="81" customWidth="1"/>
    <col min="13830" max="13830" width="9.54296875" style="81" customWidth="1"/>
    <col min="13831" max="13831" width="8.54296875" style="81" customWidth="1"/>
    <col min="13832" max="13832" width="2.54296875" style="81" customWidth="1"/>
    <col min="13833" max="13833" width="9.54296875" style="81" customWidth="1"/>
    <col min="13834" max="13834" width="8.54296875" style="81" customWidth="1"/>
    <col min="13835" max="13835" width="2.81640625" style="81" customWidth="1"/>
    <col min="13836" max="13836" width="9.453125" style="81" customWidth="1"/>
    <col min="13837" max="13837" width="9.54296875" style="81" customWidth="1"/>
    <col min="13838" max="13838" width="3.54296875" style="81" customWidth="1"/>
    <col min="13839" max="14080" width="8.81640625" style="81"/>
    <col min="14081" max="14081" width="30.81640625" style="81" customWidth="1"/>
    <col min="14082" max="14082" width="2.453125" style="81" customWidth="1"/>
    <col min="14083" max="14083" width="9.54296875" style="81" customWidth="1"/>
    <col min="14084" max="14084" width="8.54296875" style="81" customWidth="1"/>
    <col min="14085" max="14085" width="2.54296875" style="81" customWidth="1"/>
    <col min="14086" max="14086" width="9.54296875" style="81" customWidth="1"/>
    <col min="14087" max="14087" width="8.54296875" style="81" customWidth="1"/>
    <col min="14088" max="14088" width="2.54296875" style="81" customWidth="1"/>
    <col min="14089" max="14089" width="9.54296875" style="81" customWidth="1"/>
    <col min="14090" max="14090" width="8.54296875" style="81" customWidth="1"/>
    <col min="14091" max="14091" width="2.81640625" style="81" customWidth="1"/>
    <col min="14092" max="14092" width="9.453125" style="81" customWidth="1"/>
    <col min="14093" max="14093" width="9.54296875" style="81" customWidth="1"/>
    <col min="14094" max="14094" width="3.54296875" style="81" customWidth="1"/>
    <col min="14095" max="14336" width="8.81640625" style="81"/>
    <col min="14337" max="14337" width="30.81640625" style="81" customWidth="1"/>
    <col min="14338" max="14338" width="2.453125" style="81" customWidth="1"/>
    <col min="14339" max="14339" width="9.54296875" style="81" customWidth="1"/>
    <col min="14340" max="14340" width="8.54296875" style="81" customWidth="1"/>
    <col min="14341" max="14341" width="2.54296875" style="81" customWidth="1"/>
    <col min="14342" max="14342" width="9.54296875" style="81" customWidth="1"/>
    <col min="14343" max="14343" width="8.54296875" style="81" customWidth="1"/>
    <col min="14344" max="14344" width="2.54296875" style="81" customWidth="1"/>
    <col min="14345" max="14345" width="9.54296875" style="81" customWidth="1"/>
    <col min="14346" max="14346" width="8.54296875" style="81" customWidth="1"/>
    <col min="14347" max="14347" width="2.81640625" style="81" customWidth="1"/>
    <col min="14348" max="14348" width="9.453125" style="81" customWidth="1"/>
    <col min="14349" max="14349" width="9.54296875" style="81" customWidth="1"/>
    <col min="14350" max="14350" width="3.54296875" style="81" customWidth="1"/>
    <col min="14351" max="14592" width="8.81640625" style="81"/>
    <col min="14593" max="14593" width="30.81640625" style="81" customWidth="1"/>
    <col min="14594" max="14594" width="2.453125" style="81" customWidth="1"/>
    <col min="14595" max="14595" width="9.54296875" style="81" customWidth="1"/>
    <col min="14596" max="14596" width="8.54296875" style="81" customWidth="1"/>
    <col min="14597" max="14597" width="2.54296875" style="81" customWidth="1"/>
    <col min="14598" max="14598" width="9.54296875" style="81" customWidth="1"/>
    <col min="14599" max="14599" width="8.54296875" style="81" customWidth="1"/>
    <col min="14600" max="14600" width="2.54296875" style="81" customWidth="1"/>
    <col min="14601" max="14601" width="9.54296875" style="81" customWidth="1"/>
    <col min="14602" max="14602" width="8.54296875" style="81" customWidth="1"/>
    <col min="14603" max="14603" width="2.81640625" style="81" customWidth="1"/>
    <col min="14604" max="14604" width="9.453125" style="81" customWidth="1"/>
    <col min="14605" max="14605" width="9.54296875" style="81" customWidth="1"/>
    <col min="14606" max="14606" width="3.54296875" style="81" customWidth="1"/>
    <col min="14607" max="14848" width="8.81640625" style="81"/>
    <col min="14849" max="14849" width="30.81640625" style="81" customWidth="1"/>
    <col min="14850" max="14850" width="2.453125" style="81" customWidth="1"/>
    <col min="14851" max="14851" width="9.54296875" style="81" customWidth="1"/>
    <col min="14852" max="14852" width="8.54296875" style="81" customWidth="1"/>
    <col min="14853" max="14853" width="2.54296875" style="81" customWidth="1"/>
    <col min="14854" max="14854" width="9.54296875" style="81" customWidth="1"/>
    <col min="14855" max="14855" width="8.54296875" style="81" customWidth="1"/>
    <col min="14856" max="14856" width="2.54296875" style="81" customWidth="1"/>
    <col min="14857" max="14857" width="9.54296875" style="81" customWidth="1"/>
    <col min="14858" max="14858" width="8.54296875" style="81" customWidth="1"/>
    <col min="14859" max="14859" width="2.81640625" style="81" customWidth="1"/>
    <col min="14860" max="14860" width="9.453125" style="81" customWidth="1"/>
    <col min="14861" max="14861" width="9.54296875" style="81" customWidth="1"/>
    <col min="14862" max="14862" width="3.54296875" style="81" customWidth="1"/>
    <col min="14863" max="15104" width="8.81640625" style="81"/>
    <col min="15105" max="15105" width="30.81640625" style="81" customWidth="1"/>
    <col min="15106" max="15106" width="2.453125" style="81" customWidth="1"/>
    <col min="15107" max="15107" width="9.54296875" style="81" customWidth="1"/>
    <col min="15108" max="15108" width="8.54296875" style="81" customWidth="1"/>
    <col min="15109" max="15109" width="2.54296875" style="81" customWidth="1"/>
    <col min="15110" max="15110" width="9.54296875" style="81" customWidth="1"/>
    <col min="15111" max="15111" width="8.54296875" style="81" customWidth="1"/>
    <col min="15112" max="15112" width="2.54296875" style="81" customWidth="1"/>
    <col min="15113" max="15113" width="9.54296875" style="81" customWidth="1"/>
    <col min="15114" max="15114" width="8.54296875" style="81" customWidth="1"/>
    <col min="15115" max="15115" width="2.81640625" style="81" customWidth="1"/>
    <col min="15116" max="15116" width="9.453125" style="81" customWidth="1"/>
    <col min="15117" max="15117" width="9.54296875" style="81" customWidth="1"/>
    <col min="15118" max="15118" width="3.54296875" style="81" customWidth="1"/>
    <col min="15119" max="15360" width="8.81640625" style="81"/>
    <col min="15361" max="15361" width="30.81640625" style="81" customWidth="1"/>
    <col min="15362" max="15362" width="2.453125" style="81" customWidth="1"/>
    <col min="15363" max="15363" width="9.54296875" style="81" customWidth="1"/>
    <col min="15364" max="15364" width="8.54296875" style="81" customWidth="1"/>
    <col min="15365" max="15365" width="2.54296875" style="81" customWidth="1"/>
    <col min="15366" max="15366" width="9.54296875" style="81" customWidth="1"/>
    <col min="15367" max="15367" width="8.54296875" style="81" customWidth="1"/>
    <col min="15368" max="15368" width="2.54296875" style="81" customWidth="1"/>
    <col min="15369" max="15369" width="9.54296875" style="81" customWidth="1"/>
    <col min="15370" max="15370" width="8.54296875" style="81" customWidth="1"/>
    <col min="15371" max="15371" width="2.81640625" style="81" customWidth="1"/>
    <col min="15372" max="15372" width="9.453125" style="81" customWidth="1"/>
    <col min="15373" max="15373" width="9.54296875" style="81" customWidth="1"/>
    <col min="15374" max="15374" width="3.54296875" style="81" customWidth="1"/>
    <col min="15375" max="15616" width="8.81640625" style="81"/>
    <col min="15617" max="15617" width="30.81640625" style="81" customWidth="1"/>
    <col min="15618" max="15618" width="2.453125" style="81" customWidth="1"/>
    <col min="15619" max="15619" width="9.54296875" style="81" customWidth="1"/>
    <col min="15620" max="15620" width="8.54296875" style="81" customWidth="1"/>
    <col min="15621" max="15621" width="2.54296875" style="81" customWidth="1"/>
    <col min="15622" max="15622" width="9.54296875" style="81" customWidth="1"/>
    <col min="15623" max="15623" width="8.54296875" style="81" customWidth="1"/>
    <col min="15624" max="15624" width="2.54296875" style="81" customWidth="1"/>
    <col min="15625" max="15625" width="9.54296875" style="81" customWidth="1"/>
    <col min="15626" max="15626" width="8.54296875" style="81" customWidth="1"/>
    <col min="15627" max="15627" width="2.81640625" style="81" customWidth="1"/>
    <col min="15628" max="15628" width="9.453125" style="81" customWidth="1"/>
    <col min="15629" max="15629" width="9.54296875" style="81" customWidth="1"/>
    <col min="15630" max="15630" width="3.54296875" style="81" customWidth="1"/>
    <col min="15631" max="15872" width="8.81640625" style="81"/>
    <col min="15873" max="15873" width="30.81640625" style="81" customWidth="1"/>
    <col min="15874" max="15874" width="2.453125" style="81" customWidth="1"/>
    <col min="15875" max="15875" width="9.54296875" style="81" customWidth="1"/>
    <col min="15876" max="15876" width="8.54296875" style="81" customWidth="1"/>
    <col min="15877" max="15877" width="2.54296875" style="81" customWidth="1"/>
    <col min="15878" max="15878" width="9.54296875" style="81" customWidth="1"/>
    <col min="15879" max="15879" width="8.54296875" style="81" customWidth="1"/>
    <col min="15880" max="15880" width="2.54296875" style="81" customWidth="1"/>
    <col min="15881" max="15881" width="9.54296875" style="81" customWidth="1"/>
    <col min="15882" max="15882" width="8.54296875" style="81" customWidth="1"/>
    <col min="15883" max="15883" width="2.81640625" style="81" customWidth="1"/>
    <col min="15884" max="15884" width="9.453125" style="81" customWidth="1"/>
    <col min="15885" max="15885" width="9.54296875" style="81" customWidth="1"/>
    <col min="15886" max="15886" width="3.54296875" style="81" customWidth="1"/>
    <col min="15887" max="16128" width="8.81640625" style="81"/>
    <col min="16129" max="16129" width="30.81640625" style="81" customWidth="1"/>
    <col min="16130" max="16130" width="2.453125" style="81" customWidth="1"/>
    <col min="16131" max="16131" width="9.54296875" style="81" customWidth="1"/>
    <col min="16132" max="16132" width="8.54296875" style="81" customWidth="1"/>
    <col min="16133" max="16133" width="2.54296875" style="81" customWidth="1"/>
    <col min="16134" max="16134" width="9.54296875" style="81" customWidth="1"/>
    <col min="16135" max="16135" width="8.54296875" style="81" customWidth="1"/>
    <col min="16136" max="16136" width="2.54296875" style="81" customWidth="1"/>
    <col min="16137" max="16137" width="9.54296875" style="81" customWidth="1"/>
    <col min="16138" max="16138" width="8.54296875" style="81" customWidth="1"/>
    <col min="16139" max="16139" width="2.81640625" style="81" customWidth="1"/>
    <col min="16140" max="16140" width="9.453125" style="81" customWidth="1"/>
    <col min="16141" max="16141" width="9.54296875" style="81" customWidth="1"/>
    <col min="16142" max="16142" width="3.54296875" style="81" customWidth="1"/>
    <col min="16143" max="16384" width="8.81640625" style="81"/>
  </cols>
  <sheetData>
    <row r="1" spans="1:14">
      <c r="A1" s="90" t="s">
        <v>144</v>
      </c>
    </row>
    <row r="2" spans="1:14">
      <c r="A2" s="90" t="s">
        <v>145</v>
      </c>
    </row>
    <row r="3" spans="1:14" ht="7" customHeight="1"/>
    <row r="4" spans="1:14">
      <c r="A4" s="14" t="s">
        <v>1522</v>
      </c>
    </row>
    <row r="5" spans="1:14" ht="7.5" customHeight="1" thickBot="1"/>
    <row r="6" spans="1:14" ht="7" customHeight="1">
      <c r="A6" s="92"/>
      <c r="B6" s="83"/>
      <c r="C6" s="99"/>
      <c r="D6" s="92"/>
      <c r="E6" s="92"/>
      <c r="F6" s="99"/>
      <c r="G6" s="99"/>
      <c r="H6" s="99"/>
      <c r="I6" s="99"/>
      <c r="J6" s="99"/>
      <c r="K6" s="99"/>
      <c r="L6" s="99"/>
      <c r="M6" s="99"/>
    </row>
    <row r="7" spans="1:14" ht="15">
      <c r="C7" s="1086" t="s">
        <v>146</v>
      </c>
      <c r="D7" s="1086"/>
      <c r="E7" s="1086"/>
      <c r="F7" s="1086"/>
      <c r="G7" s="1086"/>
      <c r="H7" s="1086"/>
      <c r="I7" s="1086"/>
      <c r="J7" s="1086"/>
      <c r="K7" s="1086"/>
      <c r="L7" s="1086"/>
      <c r="M7" s="1086"/>
      <c r="N7" s="16"/>
    </row>
    <row r="8" spans="1:14" ht="13">
      <c r="A8" s="17" t="s">
        <v>147</v>
      </c>
      <c r="C8" s="1087" t="s">
        <v>148</v>
      </c>
      <c r="D8" s="1087"/>
      <c r="F8" s="1088" t="s">
        <v>149</v>
      </c>
      <c r="G8" s="1088"/>
      <c r="H8" s="19"/>
      <c r="I8" s="1088" t="s">
        <v>150</v>
      </c>
      <c r="J8" s="1088"/>
      <c r="K8" s="19"/>
      <c r="L8" s="1088" t="s">
        <v>151</v>
      </c>
      <c r="M8" s="1088"/>
      <c r="N8" s="16"/>
    </row>
    <row r="9" spans="1:14" ht="13">
      <c r="C9" s="20" t="s">
        <v>152</v>
      </c>
      <c r="D9" s="21" t="s">
        <v>153</v>
      </c>
      <c r="F9" s="21" t="s">
        <v>152</v>
      </c>
      <c r="G9" s="21" t="s">
        <v>153</v>
      </c>
      <c r="I9" s="21" t="s">
        <v>152</v>
      </c>
      <c r="J9" s="21" t="s">
        <v>153</v>
      </c>
      <c r="L9" s="21" t="s">
        <v>152</v>
      </c>
      <c r="M9" s="21" t="s">
        <v>153</v>
      </c>
      <c r="N9" s="22"/>
    </row>
    <row r="10" spans="1:14" ht="7" customHeight="1" thickBot="1">
      <c r="A10" s="97"/>
      <c r="B10" s="86"/>
      <c r="C10" s="102"/>
      <c r="D10" s="97"/>
      <c r="E10" s="97"/>
      <c r="F10" s="102"/>
      <c r="G10" s="102"/>
      <c r="H10" s="102"/>
      <c r="I10" s="102"/>
      <c r="J10" s="102"/>
      <c r="K10" s="102"/>
      <c r="L10" s="102"/>
      <c r="M10" s="102"/>
    </row>
    <row r="11" spans="1:14" ht="7" customHeight="1"/>
    <row r="12" spans="1:14" ht="13">
      <c r="A12" s="17" t="s">
        <v>148</v>
      </c>
      <c r="C12" s="91">
        <f>IF($A12&lt;&gt;0,F12+I12+L12,"")</f>
        <v>6592.8592222222223</v>
      </c>
      <c r="D12" s="104">
        <f>IF($A12&lt;&gt;0,G12+J12+M12,"")</f>
        <v>100</v>
      </c>
      <c r="F12" s="91">
        <f>SUM(F14+F105+F176+F194+F202+F221+F261)</f>
        <v>3084.1042222222222</v>
      </c>
      <c r="G12" s="91">
        <f>IF($A12&lt;&gt;0,F12/$C12*100,"")</f>
        <v>46.779464239533368</v>
      </c>
      <c r="I12" s="91">
        <f>SUM(I14+I105+I176+I194+I202+I221+I261)</f>
        <v>805.755</v>
      </c>
      <c r="J12" s="91">
        <f t="shared" ref="J12:J75" si="0">IF($A12&lt;&gt;0,I12/$C12*100,"")</f>
        <v>12.22163211500227</v>
      </c>
      <c r="L12" s="91">
        <f>SUM(L14+L105+L176+L194+L202+L221+L261)</f>
        <v>2703</v>
      </c>
      <c r="M12" s="91">
        <f t="shared" ref="M12:M75" si="1">IF($A12&lt;&gt;0,L12/$C12*100,"")</f>
        <v>40.99890364546436</v>
      </c>
    </row>
    <row r="13" spans="1:14" ht="7" customHeight="1">
      <c r="C13" s="91" t="str">
        <f t="shared" ref="C13:D74" si="2">IF($A13&lt;&gt;0,F13+I13+L13,"")</f>
        <v/>
      </c>
      <c r="D13" s="104" t="str">
        <f t="shared" si="2"/>
        <v/>
      </c>
      <c r="G13" s="91" t="str">
        <f t="shared" ref="G13:G76" si="3">IF($A13&lt;&gt;0,F13/$C13*100,"")</f>
        <v/>
      </c>
      <c r="J13" s="91" t="str">
        <f t="shared" si="0"/>
        <v/>
      </c>
      <c r="L13" s="91" t="s">
        <v>154</v>
      </c>
      <c r="M13" s="91" t="str">
        <f t="shared" si="1"/>
        <v/>
      </c>
    </row>
    <row r="14" spans="1:14" ht="13">
      <c r="A14" s="17" t="s">
        <v>80</v>
      </c>
      <c r="C14" s="91">
        <f t="shared" si="2"/>
        <v>2804.0168888888888</v>
      </c>
      <c r="D14" s="104">
        <f t="shared" si="2"/>
        <v>100</v>
      </c>
      <c r="F14" s="91">
        <f>F16+F24+F35+F43+F69+F84+F91+F103</f>
        <v>2110.1418888888888</v>
      </c>
      <c r="G14" s="91">
        <f>IF($A14&lt;&gt;0,F14/$C14*100,"")</f>
        <v>75.254250331033035</v>
      </c>
      <c r="I14" s="91">
        <f>I16+I24+I35+I43+I69+I84+I91+I103</f>
        <v>222.875</v>
      </c>
      <c r="J14" s="91">
        <f t="shared" si="0"/>
        <v>7.9484186020119072</v>
      </c>
      <c r="L14" s="91">
        <f>L16+L24+L35+L43+L69+L84+L91+L103</f>
        <v>471</v>
      </c>
      <c r="M14" s="91">
        <f t="shared" si="1"/>
        <v>16.797331066955056</v>
      </c>
    </row>
    <row r="15" spans="1:14" ht="7" customHeight="1">
      <c r="C15" s="91" t="str">
        <f t="shared" si="2"/>
        <v/>
      </c>
      <c r="D15" s="104" t="str">
        <f t="shared" si="2"/>
        <v/>
      </c>
      <c r="G15" s="91" t="str">
        <f t="shared" si="3"/>
        <v/>
      </c>
      <c r="J15" s="91" t="str">
        <f t="shared" si="0"/>
        <v/>
      </c>
      <c r="L15" s="91" t="s">
        <v>154</v>
      </c>
      <c r="M15" s="91" t="str">
        <f t="shared" si="1"/>
        <v/>
      </c>
    </row>
    <row r="16" spans="1:14">
      <c r="A16" s="90" t="s">
        <v>155</v>
      </c>
      <c r="C16" s="91">
        <f t="shared" si="2"/>
        <v>198.69555555555553</v>
      </c>
      <c r="D16" s="104">
        <f t="shared" si="2"/>
        <v>100.00000000000001</v>
      </c>
      <c r="F16" s="91">
        <f>SUM(F18:F22)</f>
        <v>158.94555555555553</v>
      </c>
      <c r="G16" s="91">
        <f t="shared" si="3"/>
        <v>79.994519812555225</v>
      </c>
      <c r="I16" s="91">
        <f>SUM(I18:I22)</f>
        <v>21.75</v>
      </c>
      <c r="J16" s="91">
        <f t="shared" si="0"/>
        <v>10.946394819545258</v>
      </c>
      <c r="L16" s="91">
        <f>SUM(L18:L22)</f>
        <v>18</v>
      </c>
      <c r="M16" s="91">
        <f t="shared" si="1"/>
        <v>9.0590853678995238</v>
      </c>
    </row>
    <row r="17" spans="1:16">
      <c r="C17" s="91" t="str">
        <f t="shared" si="2"/>
        <v/>
      </c>
      <c r="D17" s="104" t="str">
        <f t="shared" si="2"/>
        <v/>
      </c>
      <c r="G17" s="91" t="str">
        <f t="shared" si="3"/>
        <v/>
      </c>
      <c r="J17" s="91" t="str">
        <f t="shared" si="0"/>
        <v/>
      </c>
      <c r="L17" s="91" t="s">
        <v>154</v>
      </c>
      <c r="M17" s="91" t="str">
        <f t="shared" si="1"/>
        <v/>
      </c>
    </row>
    <row r="18" spans="1:16">
      <c r="A18" s="90" t="s">
        <v>156</v>
      </c>
      <c r="B18" s="90"/>
      <c r="C18" s="91">
        <f t="shared" si="2"/>
        <v>10.5</v>
      </c>
      <c r="D18" s="104">
        <f t="shared" si="2"/>
        <v>100</v>
      </c>
      <c r="F18" s="91">
        <v>10.5</v>
      </c>
      <c r="G18" s="91">
        <f t="shared" si="3"/>
        <v>100</v>
      </c>
      <c r="I18" s="91">
        <v>0</v>
      </c>
      <c r="J18" s="91">
        <f t="shared" si="0"/>
        <v>0</v>
      </c>
      <c r="L18" s="91">
        <v>0</v>
      </c>
      <c r="M18" s="91">
        <f t="shared" si="1"/>
        <v>0</v>
      </c>
    </row>
    <row r="19" spans="1:16">
      <c r="A19" s="90" t="s">
        <v>157</v>
      </c>
      <c r="B19" s="90"/>
      <c r="C19" s="91">
        <f t="shared" si="2"/>
        <v>45.5</v>
      </c>
      <c r="D19" s="104">
        <f t="shared" si="2"/>
        <v>100</v>
      </c>
      <c r="F19" s="91">
        <v>6.75</v>
      </c>
      <c r="G19" s="91">
        <f t="shared" si="3"/>
        <v>14.835164835164836</v>
      </c>
      <c r="I19" s="91">
        <v>21.75</v>
      </c>
      <c r="J19" s="91">
        <f t="shared" si="0"/>
        <v>47.802197802197803</v>
      </c>
      <c r="L19" s="91">
        <v>17</v>
      </c>
      <c r="M19" s="91">
        <f t="shared" si="1"/>
        <v>37.362637362637365</v>
      </c>
    </row>
    <row r="20" spans="1:16">
      <c r="A20" s="90" t="s">
        <v>158</v>
      </c>
      <c r="B20" s="90"/>
      <c r="C20" s="91">
        <f t="shared" si="2"/>
        <v>5.5555555555555554</v>
      </c>
      <c r="D20" s="104">
        <f t="shared" si="2"/>
        <v>100</v>
      </c>
      <c r="F20" s="91">
        <f>(1000)*2/12/30</f>
        <v>5.5555555555555554</v>
      </c>
      <c r="G20" s="91">
        <f t="shared" si="3"/>
        <v>100</v>
      </c>
      <c r="I20" s="91">
        <v>0</v>
      </c>
      <c r="J20" s="91">
        <f t="shared" si="0"/>
        <v>0</v>
      </c>
      <c r="L20" s="91">
        <v>0</v>
      </c>
      <c r="M20" s="91">
        <f t="shared" si="1"/>
        <v>0</v>
      </c>
    </row>
    <row r="21" spans="1:16">
      <c r="A21" s="90" t="s">
        <v>159</v>
      </c>
      <c r="B21" s="90"/>
      <c r="C21" s="91">
        <f t="shared" si="2"/>
        <v>133.88999999999999</v>
      </c>
      <c r="D21" s="104">
        <f t="shared" si="2"/>
        <v>100.00000000000001</v>
      </c>
      <c r="F21" s="91">
        <v>132.88999999999999</v>
      </c>
      <c r="G21" s="91">
        <f t="shared" si="3"/>
        <v>99.253118231383979</v>
      </c>
      <c r="I21" s="91">
        <v>0</v>
      </c>
      <c r="J21" s="91">
        <f t="shared" si="0"/>
        <v>0</v>
      </c>
      <c r="L21" s="91">
        <v>1</v>
      </c>
      <c r="M21" s="91">
        <f t="shared" si="1"/>
        <v>0.74688176861602817</v>
      </c>
      <c r="P21" s="87"/>
    </row>
    <row r="22" spans="1:16">
      <c r="A22" s="90" t="s">
        <v>160</v>
      </c>
      <c r="B22" s="90"/>
      <c r="C22" s="91">
        <f t="shared" si="2"/>
        <v>3.25</v>
      </c>
      <c r="D22" s="104">
        <f t="shared" si="2"/>
        <v>100</v>
      </c>
      <c r="F22" s="91">
        <v>3.25</v>
      </c>
      <c r="G22" s="91">
        <f t="shared" si="3"/>
        <v>100</v>
      </c>
      <c r="I22" s="91">
        <v>0</v>
      </c>
      <c r="J22" s="91">
        <f t="shared" si="0"/>
        <v>0</v>
      </c>
      <c r="L22" s="91">
        <v>0</v>
      </c>
      <c r="M22" s="91">
        <f t="shared" si="1"/>
        <v>0</v>
      </c>
    </row>
    <row r="23" spans="1:16">
      <c r="C23" s="91" t="str">
        <f t="shared" si="2"/>
        <v/>
      </c>
      <c r="D23" s="104" t="str">
        <f t="shared" si="2"/>
        <v/>
      </c>
      <c r="G23" s="91" t="str">
        <f t="shared" si="3"/>
        <v/>
      </c>
      <c r="J23" s="91" t="str">
        <f t="shared" si="0"/>
        <v/>
      </c>
      <c r="L23" s="91" t="s">
        <v>154</v>
      </c>
      <c r="M23" s="91" t="str">
        <f t="shared" si="1"/>
        <v/>
      </c>
    </row>
    <row r="24" spans="1:16">
      <c r="A24" s="90" t="s">
        <v>392</v>
      </c>
      <c r="C24" s="91">
        <f t="shared" si="2"/>
        <v>274.541</v>
      </c>
      <c r="D24" s="104">
        <f t="shared" si="2"/>
        <v>100</v>
      </c>
      <c r="F24" s="91">
        <f>F25+F30</f>
        <v>225.541</v>
      </c>
      <c r="G24" s="91">
        <f t="shared" si="3"/>
        <v>82.15202829449882</v>
      </c>
      <c r="I24" s="91">
        <f>I25+I30</f>
        <v>9.5</v>
      </c>
      <c r="J24" s="91">
        <f t="shared" si="0"/>
        <v>3.4603210449441071</v>
      </c>
      <c r="L24" s="91">
        <f>L25+L30</f>
        <v>39.5</v>
      </c>
      <c r="M24" s="91">
        <f t="shared" si="1"/>
        <v>14.387650660557075</v>
      </c>
    </row>
    <row r="25" spans="1:16">
      <c r="A25" s="90" t="s">
        <v>161</v>
      </c>
      <c r="C25" s="91">
        <f t="shared" si="2"/>
        <v>133.38300000000001</v>
      </c>
      <c r="D25" s="104">
        <f t="shared" si="2"/>
        <v>100</v>
      </c>
      <c r="F25" s="91">
        <f>SUM(F26:F28)</f>
        <v>100.38300000000001</v>
      </c>
      <c r="G25" s="91">
        <f t="shared" si="3"/>
        <v>75.259215942061587</v>
      </c>
      <c r="I25" s="91">
        <f>SUM(I26:I28)</f>
        <v>6.5</v>
      </c>
      <c r="J25" s="91">
        <f t="shared" si="0"/>
        <v>4.8731847386848397</v>
      </c>
      <c r="L25" s="91">
        <f>SUM(L26:L28)</f>
        <v>26.5</v>
      </c>
      <c r="M25" s="91">
        <f t="shared" si="1"/>
        <v>19.867599319253575</v>
      </c>
    </row>
    <row r="26" spans="1:16">
      <c r="A26" s="90" t="s">
        <v>162</v>
      </c>
      <c r="C26" s="91">
        <f t="shared" si="2"/>
        <v>26.5</v>
      </c>
      <c r="D26" s="104">
        <f t="shared" si="2"/>
        <v>100</v>
      </c>
      <c r="F26" s="91">
        <v>21.5</v>
      </c>
      <c r="G26" s="91">
        <f t="shared" si="3"/>
        <v>81.132075471698116</v>
      </c>
      <c r="I26" s="91">
        <v>0.5</v>
      </c>
      <c r="J26" s="91">
        <f t="shared" si="0"/>
        <v>1.8867924528301887</v>
      </c>
      <c r="L26" s="91">
        <v>4.5</v>
      </c>
      <c r="M26" s="91">
        <f t="shared" si="1"/>
        <v>16.981132075471699</v>
      </c>
    </row>
    <row r="27" spans="1:16">
      <c r="A27" s="90" t="s">
        <v>163</v>
      </c>
      <c r="C27" s="91">
        <f t="shared" si="2"/>
        <v>56.633000000000003</v>
      </c>
      <c r="D27" s="104">
        <f t="shared" si="2"/>
        <v>100</v>
      </c>
      <c r="F27" s="91">
        <v>44.133000000000003</v>
      </c>
      <c r="G27" s="91">
        <f t="shared" si="3"/>
        <v>77.928063143396969</v>
      </c>
      <c r="I27" s="91">
        <v>1.5</v>
      </c>
      <c r="J27" s="91">
        <f t="shared" si="0"/>
        <v>2.6486324227923648</v>
      </c>
      <c r="L27" s="91">
        <v>11</v>
      </c>
      <c r="M27" s="91">
        <f t="shared" si="1"/>
        <v>19.423304433810674</v>
      </c>
    </row>
    <row r="28" spans="1:16">
      <c r="A28" s="90" t="s">
        <v>164</v>
      </c>
      <c r="C28" s="91">
        <f t="shared" si="2"/>
        <v>50.25</v>
      </c>
      <c r="D28" s="104">
        <f t="shared" si="2"/>
        <v>100</v>
      </c>
      <c r="F28" s="91">
        <v>34.75</v>
      </c>
      <c r="G28" s="91">
        <f t="shared" si="3"/>
        <v>69.154228855721385</v>
      </c>
      <c r="I28" s="91">
        <v>4.5</v>
      </c>
      <c r="J28" s="91">
        <f t="shared" si="0"/>
        <v>8.9552238805970141</v>
      </c>
      <c r="L28" s="91">
        <v>11</v>
      </c>
      <c r="M28" s="91">
        <f t="shared" si="1"/>
        <v>21.890547263681594</v>
      </c>
    </row>
    <row r="29" spans="1:16">
      <c r="C29" s="91" t="str">
        <f t="shared" si="2"/>
        <v/>
      </c>
      <c r="D29" s="104" t="str">
        <f t="shared" si="2"/>
        <v/>
      </c>
      <c r="G29" s="91" t="str">
        <f t="shared" si="3"/>
        <v/>
      </c>
      <c r="J29" s="91" t="str">
        <f t="shared" si="0"/>
        <v/>
      </c>
      <c r="L29" s="91" t="s">
        <v>154</v>
      </c>
      <c r="M29" s="91" t="str">
        <f t="shared" si="1"/>
        <v/>
      </c>
    </row>
    <row r="30" spans="1:16">
      <c r="A30" s="90" t="s">
        <v>165</v>
      </c>
      <c r="C30" s="91">
        <f t="shared" si="2"/>
        <v>141.15800000000002</v>
      </c>
      <c r="D30" s="104">
        <f t="shared" si="2"/>
        <v>99.999999999999972</v>
      </c>
      <c r="F30" s="91">
        <f>SUM(F31:F33)</f>
        <v>125.158</v>
      </c>
      <c r="G30" s="91">
        <f t="shared" si="3"/>
        <v>88.665183694866727</v>
      </c>
      <c r="I30" s="91">
        <f>SUM(I31:I33)</f>
        <v>3</v>
      </c>
      <c r="J30" s="91">
        <f t="shared" si="0"/>
        <v>2.1252780572124852</v>
      </c>
      <c r="L30" s="91">
        <f>SUM(L31:L33)</f>
        <v>13</v>
      </c>
      <c r="M30" s="91">
        <f t="shared" si="1"/>
        <v>9.2095382479207686</v>
      </c>
    </row>
    <row r="31" spans="1:16">
      <c r="A31" s="90" t="s">
        <v>166</v>
      </c>
      <c r="C31" s="91">
        <f t="shared" si="2"/>
        <v>38.5</v>
      </c>
      <c r="D31" s="104">
        <f t="shared" si="2"/>
        <v>100</v>
      </c>
      <c r="F31" s="91">
        <v>33.5</v>
      </c>
      <c r="G31" s="91">
        <f t="shared" si="3"/>
        <v>87.012987012987011</v>
      </c>
      <c r="I31" s="91">
        <v>1</v>
      </c>
      <c r="J31" s="91">
        <f t="shared" si="0"/>
        <v>2.5974025974025974</v>
      </c>
      <c r="L31" s="91">
        <v>4</v>
      </c>
      <c r="M31" s="91">
        <f t="shared" si="1"/>
        <v>10.38961038961039</v>
      </c>
    </row>
    <row r="32" spans="1:16">
      <c r="A32" s="90" t="s">
        <v>167</v>
      </c>
      <c r="C32" s="91">
        <f t="shared" si="2"/>
        <v>26</v>
      </c>
      <c r="D32" s="104">
        <f t="shared" si="2"/>
        <v>99.999999999999986</v>
      </c>
      <c r="F32" s="91">
        <v>23</v>
      </c>
      <c r="G32" s="91">
        <f t="shared" si="3"/>
        <v>88.461538461538453</v>
      </c>
      <c r="I32" s="91">
        <v>0</v>
      </c>
      <c r="J32" s="91">
        <f t="shared" si="0"/>
        <v>0</v>
      </c>
      <c r="L32" s="91">
        <v>3</v>
      </c>
      <c r="M32" s="91">
        <f t="shared" si="1"/>
        <v>11.538461538461538</v>
      </c>
    </row>
    <row r="33" spans="1:15">
      <c r="A33" s="90" t="s">
        <v>168</v>
      </c>
      <c r="C33" s="91">
        <f t="shared" si="2"/>
        <v>76.658000000000001</v>
      </c>
      <c r="D33" s="104">
        <f t="shared" si="2"/>
        <v>100</v>
      </c>
      <c r="F33" s="91">
        <v>68.658000000000001</v>
      </c>
      <c r="G33" s="91">
        <f t="shared" si="3"/>
        <v>89.564037673823989</v>
      </c>
      <c r="I33" s="91">
        <v>2</v>
      </c>
      <c r="J33" s="91">
        <f t="shared" si="0"/>
        <v>2.6089905815440009</v>
      </c>
      <c r="L33" s="91">
        <v>6</v>
      </c>
      <c r="M33" s="91">
        <f t="shared" si="1"/>
        <v>7.8269717446320008</v>
      </c>
    </row>
    <row r="34" spans="1:15">
      <c r="C34" s="91" t="str">
        <f t="shared" si="2"/>
        <v/>
      </c>
      <c r="D34" s="104" t="str">
        <f t="shared" si="2"/>
        <v/>
      </c>
      <c r="G34" s="91" t="str">
        <f t="shared" si="3"/>
        <v/>
      </c>
      <c r="J34" s="91" t="str">
        <f t="shared" si="0"/>
        <v/>
      </c>
      <c r="L34" s="91" t="s">
        <v>154</v>
      </c>
      <c r="M34" s="91" t="str">
        <f t="shared" si="1"/>
        <v/>
      </c>
    </row>
    <row r="35" spans="1:15">
      <c r="A35" s="90" t="s">
        <v>449</v>
      </c>
      <c r="C35" s="91">
        <f t="shared" si="2"/>
        <v>345.79133333333334</v>
      </c>
      <c r="D35" s="104">
        <f t="shared" si="2"/>
        <v>99.999999999999986</v>
      </c>
      <c r="F35" s="91">
        <f>SUM(F36)</f>
        <v>247.04133333333334</v>
      </c>
      <c r="G35" s="91">
        <f t="shared" si="3"/>
        <v>71.442314922101374</v>
      </c>
      <c r="I35" s="91">
        <f>SUM(I36)</f>
        <v>39.5</v>
      </c>
      <c r="J35" s="91">
        <f t="shared" si="0"/>
        <v>11.423074031159446</v>
      </c>
      <c r="L35" s="91">
        <f>SUM(L36)</f>
        <v>59.25</v>
      </c>
      <c r="M35" s="91">
        <f t="shared" si="1"/>
        <v>17.13461104673917</v>
      </c>
    </row>
    <row r="36" spans="1:15">
      <c r="A36" s="90" t="s">
        <v>169</v>
      </c>
      <c r="C36" s="91">
        <f t="shared" si="2"/>
        <v>345.79133333333334</v>
      </c>
      <c r="D36" s="104">
        <f t="shared" si="2"/>
        <v>99.999999999999986</v>
      </c>
      <c r="F36" s="91">
        <f>SUM(F37:F41)</f>
        <v>247.04133333333334</v>
      </c>
      <c r="G36" s="91">
        <f t="shared" si="3"/>
        <v>71.442314922101374</v>
      </c>
      <c r="I36" s="91">
        <f>SUM(I37:I41)</f>
        <v>39.5</v>
      </c>
      <c r="J36" s="91">
        <f t="shared" si="0"/>
        <v>11.423074031159446</v>
      </c>
      <c r="L36" s="91">
        <f>SUM(L37:L41)</f>
        <v>59.25</v>
      </c>
      <c r="M36" s="91">
        <f t="shared" si="1"/>
        <v>17.13461104673917</v>
      </c>
    </row>
    <row r="37" spans="1:15">
      <c r="A37" s="90" t="s">
        <v>170</v>
      </c>
      <c r="C37" s="91">
        <f t="shared" si="2"/>
        <v>70.45</v>
      </c>
      <c r="D37" s="104">
        <f t="shared" si="2"/>
        <v>100</v>
      </c>
      <c r="F37" s="91">
        <f>4/30+2/30+44.25</f>
        <v>44.45</v>
      </c>
      <c r="G37" s="91">
        <f t="shared" si="3"/>
        <v>63.094393186657207</v>
      </c>
      <c r="I37" s="91">
        <v>11.25</v>
      </c>
      <c r="J37" s="91">
        <f t="shared" si="0"/>
        <v>15.96877217885025</v>
      </c>
      <c r="L37" s="91">
        <v>14.75</v>
      </c>
      <c r="M37" s="91">
        <f t="shared" si="1"/>
        <v>20.936834634492545</v>
      </c>
    </row>
    <row r="38" spans="1:15">
      <c r="A38" s="90" t="s">
        <v>171</v>
      </c>
      <c r="C38" s="91">
        <f t="shared" si="2"/>
        <v>62.957999999999998</v>
      </c>
      <c r="D38" s="104">
        <f t="shared" si="2"/>
        <v>100</v>
      </c>
      <c r="F38" s="91">
        <v>48.457999999999998</v>
      </c>
      <c r="G38" s="91">
        <f t="shared" si="3"/>
        <v>76.968772832682106</v>
      </c>
      <c r="I38" s="91">
        <v>6</v>
      </c>
      <c r="J38" s="91">
        <f t="shared" si="0"/>
        <v>9.5301629657867153</v>
      </c>
      <c r="L38" s="91">
        <v>8.5</v>
      </c>
      <c r="M38" s="91">
        <f t="shared" si="1"/>
        <v>13.501064201531179</v>
      </c>
    </row>
    <row r="39" spans="1:15">
      <c r="A39" s="90" t="s">
        <v>172</v>
      </c>
      <c r="C39" s="91">
        <f t="shared" si="2"/>
        <v>38.799999999999997</v>
      </c>
      <c r="D39" s="104">
        <f t="shared" si="2"/>
        <v>100</v>
      </c>
      <c r="F39" s="91">
        <v>22.55</v>
      </c>
      <c r="G39" s="91">
        <f t="shared" si="3"/>
        <v>58.118556701030933</v>
      </c>
      <c r="I39" s="91">
        <v>7.25</v>
      </c>
      <c r="J39" s="91">
        <f t="shared" si="0"/>
        <v>18.685567010309278</v>
      </c>
      <c r="L39" s="91">
        <v>9</v>
      </c>
      <c r="M39" s="91">
        <f t="shared" si="1"/>
        <v>23.195876288659793</v>
      </c>
      <c r="O39" s="87"/>
    </row>
    <row r="40" spans="1:15">
      <c r="A40" s="90" t="s">
        <v>173</v>
      </c>
      <c r="C40" s="91">
        <f t="shared" si="2"/>
        <v>90.75</v>
      </c>
      <c r="D40" s="104">
        <f t="shared" si="2"/>
        <v>100</v>
      </c>
      <c r="F40" s="91">
        <v>78.75</v>
      </c>
      <c r="G40" s="91">
        <f t="shared" si="3"/>
        <v>86.776859504132233</v>
      </c>
      <c r="I40" s="91">
        <v>1</v>
      </c>
      <c r="J40" s="91">
        <f t="shared" si="0"/>
        <v>1.1019283746556474</v>
      </c>
      <c r="L40" s="91">
        <v>11</v>
      </c>
      <c r="M40" s="91">
        <f t="shared" si="1"/>
        <v>12.121212121212121</v>
      </c>
    </row>
    <row r="41" spans="1:15">
      <c r="A41" s="90" t="s">
        <v>174</v>
      </c>
      <c r="C41" s="91">
        <f t="shared" si="2"/>
        <v>82.833333333333343</v>
      </c>
      <c r="D41" s="104">
        <f t="shared" si="2"/>
        <v>99.999999999999986</v>
      </c>
      <c r="F41" s="91">
        <f>25/30+52</f>
        <v>52.833333333333336</v>
      </c>
      <c r="G41" s="91">
        <f t="shared" si="3"/>
        <v>63.78269617706237</v>
      </c>
      <c r="I41" s="91">
        <v>14</v>
      </c>
      <c r="J41" s="91">
        <f t="shared" si="0"/>
        <v>16.901408450704221</v>
      </c>
      <c r="L41" s="91">
        <v>16</v>
      </c>
      <c r="M41" s="91">
        <f t="shared" si="1"/>
        <v>19.315895372233399</v>
      </c>
    </row>
    <row r="42" spans="1:15">
      <c r="C42" s="91" t="str">
        <f t="shared" si="2"/>
        <v/>
      </c>
      <c r="D42" s="104" t="str">
        <f t="shared" si="2"/>
        <v/>
      </c>
      <c r="G42" s="91" t="str">
        <f t="shared" si="3"/>
        <v/>
      </c>
      <c r="J42" s="91" t="str">
        <f t="shared" si="0"/>
        <v/>
      </c>
      <c r="L42" s="91" t="s">
        <v>154</v>
      </c>
      <c r="M42" s="91" t="str">
        <f t="shared" si="1"/>
        <v/>
      </c>
    </row>
    <row r="43" spans="1:15">
      <c r="A43" s="90" t="s">
        <v>394</v>
      </c>
      <c r="C43" s="91">
        <f t="shared" si="2"/>
        <v>746.72133333333329</v>
      </c>
      <c r="D43" s="104">
        <f t="shared" si="2"/>
        <v>100</v>
      </c>
      <c r="F43" s="91">
        <f>F44+F50+F60+F62</f>
        <v>599.47133333333329</v>
      </c>
      <c r="G43" s="91">
        <f t="shared" si="3"/>
        <v>80.280461609060765</v>
      </c>
      <c r="I43" s="91">
        <f>I44+I50+I60+I62</f>
        <v>23</v>
      </c>
      <c r="J43" s="91">
        <f t="shared" si="0"/>
        <v>3.0801316332197111</v>
      </c>
      <c r="L43" s="91">
        <f>L44+L50+L60+L62</f>
        <v>124.25</v>
      </c>
      <c r="M43" s="91">
        <f t="shared" si="1"/>
        <v>16.639406757719524</v>
      </c>
    </row>
    <row r="44" spans="1:15">
      <c r="A44" s="90" t="s">
        <v>175</v>
      </c>
      <c r="C44" s="91">
        <f t="shared" si="2"/>
        <v>158.79333333333332</v>
      </c>
      <c r="D44" s="104">
        <f t="shared" si="2"/>
        <v>100</v>
      </c>
      <c r="F44" s="91">
        <f>SUM(F45:F48)</f>
        <v>137.29333333333332</v>
      </c>
      <c r="G44" s="91">
        <f t="shared" si="3"/>
        <v>86.460388765271418</v>
      </c>
      <c r="I44" s="91">
        <f>SUM(I45:I48)</f>
        <v>1.5</v>
      </c>
      <c r="J44" s="91">
        <f t="shared" si="0"/>
        <v>0.94462403963222652</v>
      </c>
      <c r="L44" s="91">
        <f>SUM(L45:L48)</f>
        <v>20</v>
      </c>
      <c r="M44" s="91">
        <f t="shared" si="1"/>
        <v>12.594987195096351</v>
      </c>
    </row>
    <row r="45" spans="1:15">
      <c r="A45" s="90" t="s">
        <v>176</v>
      </c>
      <c r="C45" s="91">
        <f t="shared" si="2"/>
        <v>62.88</v>
      </c>
      <c r="D45" s="104">
        <f t="shared" si="2"/>
        <v>100</v>
      </c>
      <c r="F45" s="91">
        <v>54.88</v>
      </c>
      <c r="G45" s="91">
        <f t="shared" si="3"/>
        <v>87.277353689567434</v>
      </c>
      <c r="I45" s="91">
        <v>1</v>
      </c>
      <c r="J45" s="91">
        <f t="shared" si="0"/>
        <v>1.5903307888040712</v>
      </c>
      <c r="L45" s="91">
        <v>7</v>
      </c>
      <c r="M45" s="91">
        <f t="shared" si="1"/>
        <v>11.132315521628499</v>
      </c>
    </row>
    <row r="46" spans="1:15">
      <c r="A46" s="90" t="s">
        <v>177</v>
      </c>
      <c r="C46" s="91">
        <f t="shared" si="2"/>
        <v>41</v>
      </c>
      <c r="D46" s="104">
        <f t="shared" si="2"/>
        <v>100</v>
      </c>
      <c r="F46" s="91">
        <f>21/30+34.3</f>
        <v>35</v>
      </c>
      <c r="G46" s="91">
        <f t="shared" si="3"/>
        <v>85.365853658536579</v>
      </c>
      <c r="I46" s="91">
        <v>0</v>
      </c>
      <c r="J46" s="91">
        <f t="shared" si="0"/>
        <v>0</v>
      </c>
      <c r="L46" s="91">
        <v>6</v>
      </c>
      <c r="M46" s="91">
        <f t="shared" si="1"/>
        <v>14.634146341463413</v>
      </c>
    </row>
    <row r="47" spans="1:15">
      <c r="A47" s="90" t="s">
        <v>178</v>
      </c>
      <c r="C47" s="91">
        <f t="shared" si="2"/>
        <v>29.5</v>
      </c>
      <c r="D47" s="104">
        <f t="shared" si="2"/>
        <v>100</v>
      </c>
      <c r="F47" s="91">
        <f>0/30+25.5</f>
        <v>25.5</v>
      </c>
      <c r="G47" s="91">
        <f t="shared" si="3"/>
        <v>86.440677966101703</v>
      </c>
      <c r="I47" s="91">
        <v>0</v>
      </c>
      <c r="J47" s="91">
        <f t="shared" si="0"/>
        <v>0</v>
      </c>
      <c r="L47" s="91">
        <v>4</v>
      </c>
      <c r="M47" s="91">
        <f t="shared" si="1"/>
        <v>13.559322033898304</v>
      </c>
    </row>
    <row r="48" spans="1:15">
      <c r="A48" s="90" t="s">
        <v>179</v>
      </c>
      <c r="C48" s="91">
        <f t="shared" si="2"/>
        <v>25.413333333333334</v>
      </c>
      <c r="D48" s="104">
        <f t="shared" si="2"/>
        <v>100</v>
      </c>
      <c r="F48" s="91">
        <f>16/30+21.38</f>
        <v>21.913333333333334</v>
      </c>
      <c r="G48" s="91">
        <f t="shared" si="3"/>
        <v>86.227701993704102</v>
      </c>
      <c r="I48" s="91">
        <v>0.5</v>
      </c>
      <c r="J48" s="91">
        <f t="shared" si="0"/>
        <v>1.9674711437565582</v>
      </c>
      <c r="L48" s="91">
        <v>3</v>
      </c>
      <c r="M48" s="91">
        <f t="shared" si="1"/>
        <v>11.804826862539349</v>
      </c>
    </row>
    <row r="49" spans="1:15">
      <c r="C49" s="91" t="str">
        <f t="shared" si="2"/>
        <v/>
      </c>
      <c r="D49" s="104" t="str">
        <f t="shared" si="2"/>
        <v/>
      </c>
      <c r="G49" s="91" t="str">
        <f t="shared" si="3"/>
        <v/>
      </c>
      <c r="J49" s="91" t="str">
        <f t="shared" si="0"/>
        <v/>
      </c>
      <c r="L49" s="91" t="s">
        <v>154</v>
      </c>
      <c r="M49" s="91" t="str">
        <f t="shared" si="1"/>
        <v/>
      </c>
    </row>
    <row r="50" spans="1:15">
      <c r="A50" s="90" t="s">
        <v>180</v>
      </c>
      <c r="C50" s="91">
        <f t="shared" si="2"/>
        <v>302.38333333333333</v>
      </c>
      <c r="D50" s="104">
        <f t="shared" si="2"/>
        <v>99.999999999999986</v>
      </c>
      <c r="F50" s="91">
        <f>SUM(F51:F58)</f>
        <v>245.88333333333333</v>
      </c>
      <c r="G50" s="91">
        <f t="shared" si="3"/>
        <v>81.315107755057042</v>
      </c>
      <c r="I50" s="91">
        <f>SUM(I51:I58)</f>
        <v>18.5</v>
      </c>
      <c r="J50" s="91">
        <f t="shared" si="0"/>
        <v>6.1180620625034452</v>
      </c>
      <c r="L50" s="91">
        <f>SUM(L51:L58)</f>
        <v>38</v>
      </c>
      <c r="M50" s="91">
        <f t="shared" si="1"/>
        <v>12.566830182439508</v>
      </c>
    </row>
    <row r="51" spans="1:15">
      <c r="A51" s="90" t="s">
        <v>181</v>
      </c>
      <c r="C51" s="91">
        <f t="shared" si="2"/>
        <v>33.25</v>
      </c>
      <c r="D51" s="104">
        <f t="shared" si="2"/>
        <v>100</v>
      </c>
      <c r="F51" s="91">
        <v>27.25</v>
      </c>
      <c r="G51" s="91">
        <f t="shared" si="3"/>
        <v>81.954887218045116</v>
      </c>
      <c r="I51" s="91">
        <v>1</v>
      </c>
      <c r="J51" s="91">
        <f t="shared" si="0"/>
        <v>3.007518796992481</v>
      </c>
      <c r="L51" s="91">
        <v>5</v>
      </c>
      <c r="M51" s="91">
        <f t="shared" si="1"/>
        <v>15.037593984962406</v>
      </c>
    </row>
    <row r="52" spans="1:15">
      <c r="A52" s="90" t="s">
        <v>182</v>
      </c>
      <c r="C52" s="91">
        <f t="shared" si="2"/>
        <v>50.658333333333331</v>
      </c>
      <c r="D52" s="104">
        <f t="shared" si="2"/>
        <v>100.00000000000001</v>
      </c>
      <c r="F52" s="91">
        <f>(8)/2/30+57/30+34.625</f>
        <v>36.658333333333331</v>
      </c>
      <c r="G52" s="91">
        <f t="shared" si="3"/>
        <v>72.363875637440373</v>
      </c>
      <c r="I52" s="91">
        <v>10</v>
      </c>
      <c r="J52" s="91">
        <f t="shared" si="0"/>
        <v>19.740088830399738</v>
      </c>
      <c r="L52" s="91">
        <v>4</v>
      </c>
      <c r="M52" s="91">
        <f t="shared" si="1"/>
        <v>7.8960355321598952</v>
      </c>
    </row>
    <row r="53" spans="1:15">
      <c r="A53" s="90" t="s">
        <v>183</v>
      </c>
      <c r="C53" s="91">
        <f t="shared" si="2"/>
        <v>33.875</v>
      </c>
      <c r="D53" s="104">
        <f t="shared" si="2"/>
        <v>100.00000000000001</v>
      </c>
      <c r="F53" s="91">
        <v>27.375</v>
      </c>
      <c r="G53" s="91">
        <f t="shared" si="3"/>
        <v>80.811808118081188</v>
      </c>
      <c r="I53" s="91">
        <v>0.5</v>
      </c>
      <c r="J53" s="91">
        <f t="shared" si="0"/>
        <v>1.4760147601476015</v>
      </c>
      <c r="L53" s="91">
        <v>6</v>
      </c>
      <c r="M53" s="91">
        <f t="shared" si="1"/>
        <v>17.712177121771216</v>
      </c>
    </row>
    <row r="54" spans="1:15">
      <c r="A54" s="90" t="s">
        <v>184</v>
      </c>
      <c r="C54" s="91">
        <f t="shared" si="2"/>
        <v>36.33</v>
      </c>
      <c r="D54" s="104">
        <f t="shared" si="2"/>
        <v>100</v>
      </c>
      <c r="F54" s="91">
        <v>32.33</v>
      </c>
      <c r="G54" s="91">
        <f t="shared" si="3"/>
        <v>88.989815579410958</v>
      </c>
      <c r="I54" s="91">
        <v>0</v>
      </c>
      <c r="J54" s="91">
        <f t="shared" si="0"/>
        <v>0</v>
      </c>
      <c r="L54" s="91">
        <v>4</v>
      </c>
      <c r="M54" s="91">
        <f t="shared" si="1"/>
        <v>11.010184420589045</v>
      </c>
    </row>
    <row r="55" spans="1:15">
      <c r="A55" s="90" t="s">
        <v>185</v>
      </c>
      <c r="C55" s="91">
        <f t="shared" si="2"/>
        <v>36.68</v>
      </c>
      <c r="D55" s="104">
        <f t="shared" si="2"/>
        <v>100</v>
      </c>
      <c r="F55" s="91">
        <v>30.68</v>
      </c>
      <c r="G55" s="91">
        <f t="shared" si="3"/>
        <v>83.642311886586697</v>
      </c>
      <c r="I55" s="91">
        <v>0</v>
      </c>
      <c r="J55" s="91">
        <f t="shared" si="0"/>
        <v>0</v>
      </c>
      <c r="L55" s="91">
        <v>6</v>
      </c>
      <c r="M55" s="91">
        <f t="shared" si="1"/>
        <v>16.357688113413303</v>
      </c>
      <c r="O55" s="87"/>
    </row>
    <row r="56" spans="1:15">
      <c r="A56" s="90" t="s">
        <v>186</v>
      </c>
      <c r="C56" s="91">
        <f t="shared" si="2"/>
        <v>57.96</v>
      </c>
      <c r="D56" s="104">
        <f t="shared" si="2"/>
        <v>99.999999999999986</v>
      </c>
      <c r="F56" s="91">
        <v>49.46</v>
      </c>
      <c r="G56" s="91">
        <f t="shared" si="3"/>
        <v>85.334713595583153</v>
      </c>
      <c r="I56" s="91">
        <v>3.5</v>
      </c>
      <c r="J56" s="91">
        <f t="shared" si="0"/>
        <v>6.0386473429951693</v>
      </c>
      <c r="L56" s="91">
        <v>5</v>
      </c>
      <c r="M56" s="91">
        <f t="shared" si="1"/>
        <v>8.6266390614216704</v>
      </c>
      <c r="O56" s="87"/>
    </row>
    <row r="57" spans="1:15">
      <c r="A57" s="90" t="s">
        <v>187</v>
      </c>
      <c r="C57" s="91">
        <f t="shared" si="2"/>
        <v>27.25</v>
      </c>
      <c r="D57" s="104">
        <f t="shared" si="2"/>
        <v>99.999999999999986</v>
      </c>
      <c r="F57" s="91">
        <v>20.75</v>
      </c>
      <c r="G57" s="91">
        <f t="shared" si="3"/>
        <v>76.146788990825684</v>
      </c>
      <c r="I57" s="91">
        <v>2.5</v>
      </c>
      <c r="J57" s="91">
        <f t="shared" si="0"/>
        <v>9.1743119266055047</v>
      </c>
      <c r="L57" s="91">
        <v>4</v>
      </c>
      <c r="M57" s="91">
        <f t="shared" si="1"/>
        <v>14.678899082568808</v>
      </c>
    </row>
    <row r="58" spans="1:15">
      <c r="A58" s="90" t="s">
        <v>188</v>
      </c>
      <c r="C58" s="91">
        <f t="shared" si="2"/>
        <v>26.38</v>
      </c>
      <c r="D58" s="104">
        <f t="shared" si="2"/>
        <v>99.999999999999986</v>
      </c>
      <c r="F58" s="91">
        <v>21.38</v>
      </c>
      <c r="G58" s="91">
        <f t="shared" si="3"/>
        <v>81.046247156937071</v>
      </c>
      <c r="I58" s="91">
        <v>1</v>
      </c>
      <c r="J58" s="91">
        <f t="shared" si="0"/>
        <v>3.7907505686125851</v>
      </c>
      <c r="L58" s="91">
        <v>4</v>
      </c>
      <c r="M58" s="91">
        <f t="shared" si="1"/>
        <v>15.16300227445034</v>
      </c>
    </row>
    <row r="60" spans="1:15">
      <c r="A60" s="90" t="s">
        <v>189</v>
      </c>
      <c r="C60" s="91">
        <f t="shared" si="2"/>
        <v>101.333</v>
      </c>
      <c r="D60" s="104">
        <f t="shared" si="2"/>
        <v>100</v>
      </c>
      <c r="F60" s="91">
        <f>48/30+162/30+56.083</f>
        <v>63.082999999999998</v>
      </c>
      <c r="G60" s="91">
        <f t="shared" si="3"/>
        <v>62.253165306464822</v>
      </c>
      <c r="I60" s="91">
        <v>2.5</v>
      </c>
      <c r="J60" s="91">
        <f t="shared" si="0"/>
        <v>2.4671133786624297</v>
      </c>
      <c r="L60" s="91">
        <v>35.75</v>
      </c>
      <c r="M60" s="91">
        <f t="shared" si="1"/>
        <v>35.279721314872745</v>
      </c>
    </row>
    <row r="61" spans="1:15">
      <c r="C61" s="91" t="str">
        <f t="shared" si="2"/>
        <v/>
      </c>
      <c r="D61" s="104" t="str">
        <f t="shared" si="2"/>
        <v/>
      </c>
      <c r="G61" s="91" t="str">
        <f t="shared" si="3"/>
        <v/>
      </c>
      <c r="J61" s="91" t="str">
        <f t="shared" si="0"/>
        <v/>
      </c>
      <c r="L61" s="91" t="s">
        <v>154</v>
      </c>
      <c r="M61" s="91" t="str">
        <f t="shared" si="1"/>
        <v/>
      </c>
    </row>
    <row r="62" spans="1:15">
      <c r="A62" s="90" t="s">
        <v>190</v>
      </c>
      <c r="C62" s="91">
        <f t="shared" si="2"/>
        <v>184.21166666666667</v>
      </c>
      <c r="D62" s="104">
        <f t="shared" si="2"/>
        <v>100</v>
      </c>
      <c r="F62" s="91">
        <f>SUM(F63:F67)</f>
        <v>153.21166666666667</v>
      </c>
      <c r="G62" s="91">
        <f t="shared" si="3"/>
        <v>83.171532747654425</v>
      </c>
      <c r="I62" s="91">
        <f>SUM(I63:I67)</f>
        <v>0.5</v>
      </c>
      <c r="J62" s="91">
        <f t="shared" si="0"/>
        <v>0.27142689116686419</v>
      </c>
      <c r="L62" s="91">
        <f>SUM(L63:L67)</f>
        <v>30.5</v>
      </c>
      <c r="M62" s="91">
        <f t="shared" si="1"/>
        <v>16.557040361178714</v>
      </c>
    </row>
    <row r="63" spans="1:15">
      <c r="A63" s="90" t="s">
        <v>191</v>
      </c>
      <c r="C63" s="91">
        <f t="shared" si="2"/>
        <v>18.899999999999999</v>
      </c>
      <c r="D63" s="104">
        <f t="shared" si="2"/>
        <v>100.00000000000001</v>
      </c>
      <c r="F63" s="91">
        <f>(17+37)/30/2+15</f>
        <v>15.9</v>
      </c>
      <c r="G63" s="91">
        <f t="shared" si="3"/>
        <v>84.126984126984141</v>
      </c>
      <c r="I63" s="91">
        <v>0</v>
      </c>
      <c r="J63" s="91">
        <f t="shared" si="0"/>
        <v>0</v>
      </c>
      <c r="L63" s="91">
        <v>3</v>
      </c>
      <c r="M63" s="91">
        <f t="shared" si="1"/>
        <v>15.873015873015875</v>
      </c>
    </row>
    <row r="64" spans="1:15">
      <c r="A64" s="90" t="s">
        <v>192</v>
      </c>
      <c r="C64" s="91">
        <f t="shared" si="2"/>
        <v>61.241666666666667</v>
      </c>
      <c r="D64" s="104">
        <f t="shared" si="2"/>
        <v>100</v>
      </c>
      <c r="F64" s="91">
        <f>64.5/30+14/30+49.625</f>
        <v>52.241666666666667</v>
      </c>
      <c r="G64" s="91">
        <f t="shared" si="3"/>
        <v>85.304123009933321</v>
      </c>
      <c r="I64" s="91">
        <v>0</v>
      </c>
      <c r="J64" s="91">
        <f t="shared" si="0"/>
        <v>0</v>
      </c>
      <c r="L64" s="91">
        <v>9</v>
      </c>
      <c r="M64" s="91">
        <f t="shared" si="1"/>
        <v>14.695876990066676</v>
      </c>
    </row>
    <row r="65" spans="1:15">
      <c r="A65" s="90" t="s">
        <v>193</v>
      </c>
      <c r="C65" s="91">
        <f t="shared" si="2"/>
        <v>37.25</v>
      </c>
      <c r="D65" s="104">
        <f t="shared" si="2"/>
        <v>100.00000000000001</v>
      </c>
      <c r="F65" s="91">
        <v>33.25</v>
      </c>
      <c r="G65" s="91">
        <f t="shared" si="3"/>
        <v>89.261744966442961</v>
      </c>
      <c r="I65" s="91">
        <v>0</v>
      </c>
      <c r="J65" s="91">
        <f t="shared" si="0"/>
        <v>0</v>
      </c>
      <c r="L65" s="91">
        <v>4</v>
      </c>
      <c r="M65" s="91">
        <f t="shared" si="1"/>
        <v>10.738255033557047</v>
      </c>
      <c r="O65" s="87"/>
    </row>
    <row r="66" spans="1:15">
      <c r="A66" s="90" t="s">
        <v>2031</v>
      </c>
      <c r="C66" s="91">
        <f t="shared" si="2"/>
        <v>24.25</v>
      </c>
      <c r="D66" s="104">
        <f t="shared" si="2"/>
        <v>100</v>
      </c>
      <c r="F66" s="91">
        <f>(35+40)/2/30+18.5</f>
        <v>19.75</v>
      </c>
      <c r="G66" s="91">
        <f t="shared" si="3"/>
        <v>81.44329896907216</v>
      </c>
      <c r="I66" s="91">
        <v>0</v>
      </c>
      <c r="J66" s="91">
        <f t="shared" si="0"/>
        <v>0</v>
      </c>
      <c r="L66" s="91">
        <v>4.5</v>
      </c>
      <c r="M66" s="91">
        <f t="shared" si="1"/>
        <v>18.556701030927837</v>
      </c>
    </row>
    <row r="67" spans="1:15">
      <c r="A67" s="90" t="s">
        <v>194</v>
      </c>
      <c r="C67" s="91">
        <f t="shared" si="2"/>
        <v>42.57</v>
      </c>
      <c r="D67" s="104">
        <f t="shared" si="2"/>
        <v>100</v>
      </c>
      <c r="F67" s="91">
        <v>32.07</v>
      </c>
      <c r="G67" s="91">
        <f t="shared" si="3"/>
        <v>75.33474277660325</v>
      </c>
      <c r="I67" s="91">
        <v>0.5</v>
      </c>
      <c r="J67" s="91">
        <f t="shared" si="0"/>
        <v>1.1745360582569884</v>
      </c>
      <c r="L67" s="91">
        <v>10</v>
      </c>
      <c r="M67" s="91">
        <f t="shared" si="1"/>
        <v>23.490721165139767</v>
      </c>
    </row>
    <row r="68" spans="1:15">
      <c r="C68" s="91" t="str">
        <f t="shared" si="2"/>
        <v/>
      </c>
      <c r="D68" s="104" t="str">
        <f t="shared" si="2"/>
        <v/>
      </c>
      <c r="G68" s="91" t="str">
        <f t="shared" si="3"/>
        <v/>
      </c>
      <c r="J68" s="91" t="str">
        <f t="shared" si="0"/>
        <v/>
      </c>
      <c r="L68" s="91" t="s">
        <v>154</v>
      </c>
      <c r="M68" s="91" t="str">
        <f t="shared" si="1"/>
        <v/>
      </c>
    </row>
    <row r="69" spans="1:15">
      <c r="A69" s="90" t="s">
        <v>397</v>
      </c>
      <c r="C69" s="91">
        <f t="shared" si="2"/>
        <v>661.76066666666668</v>
      </c>
      <c r="D69" s="104">
        <f t="shared" si="2"/>
        <v>100</v>
      </c>
      <c r="F69" s="91">
        <f>F71+F73+F80+F82</f>
        <v>429.88566666666668</v>
      </c>
      <c r="G69" s="91">
        <f t="shared" si="3"/>
        <v>64.960897242809835</v>
      </c>
      <c r="I69" s="91">
        <f>I71+I73+I80+I82</f>
        <v>96.625</v>
      </c>
      <c r="J69" s="91">
        <f t="shared" si="0"/>
        <v>14.601200232511049</v>
      </c>
      <c r="L69" s="91">
        <f>L71+L73+L80+L82</f>
        <v>135.25</v>
      </c>
      <c r="M69" s="91">
        <f t="shared" si="1"/>
        <v>20.437902524679114</v>
      </c>
    </row>
    <row r="70" spans="1:15">
      <c r="C70" s="91" t="str">
        <f t="shared" si="2"/>
        <v/>
      </c>
      <c r="D70" s="104" t="str">
        <f t="shared" si="2"/>
        <v/>
      </c>
      <c r="G70" s="91" t="str">
        <f t="shared" si="3"/>
        <v/>
      </c>
      <c r="J70" s="91" t="str">
        <f t="shared" si="0"/>
        <v/>
      </c>
      <c r="L70" s="91" t="s">
        <v>154</v>
      </c>
      <c r="M70" s="91" t="str">
        <f t="shared" si="1"/>
        <v/>
      </c>
    </row>
    <row r="71" spans="1:15">
      <c r="A71" s="90" t="s">
        <v>398</v>
      </c>
      <c r="C71" s="91">
        <f t="shared" si="2"/>
        <v>69.040666666666667</v>
      </c>
      <c r="D71" s="104">
        <f t="shared" si="2"/>
        <v>99.999999999999986</v>
      </c>
      <c r="F71" s="91">
        <f>5.5/30+4/30+42.224</f>
        <v>42.540666666666667</v>
      </c>
      <c r="G71" s="91">
        <f>IF($A71&lt;&gt;0,F71/$C71*100,"")</f>
        <v>61.616824866503791</v>
      </c>
      <c r="I71" s="91">
        <v>10</v>
      </c>
      <c r="J71" s="91">
        <f>IF($A71&lt;&gt;0,I71/$C71*100,"")</f>
        <v>14.484217031508001</v>
      </c>
      <c r="L71" s="91">
        <v>16.5</v>
      </c>
      <c r="M71" s="91">
        <f>IF($A71&lt;&gt;0,L71/$C71*100,"")</f>
        <v>23.8989581019882</v>
      </c>
    </row>
    <row r="72" spans="1:15">
      <c r="C72" s="91" t="str">
        <f t="shared" si="2"/>
        <v/>
      </c>
      <c r="D72" s="104" t="str">
        <f t="shared" si="2"/>
        <v/>
      </c>
      <c r="G72" s="91" t="str">
        <f t="shared" si="3"/>
        <v/>
      </c>
      <c r="J72" s="91" t="str">
        <f t="shared" si="0"/>
        <v/>
      </c>
      <c r="L72" s="91" t="s">
        <v>154</v>
      </c>
      <c r="M72" s="91" t="str">
        <f t="shared" si="1"/>
        <v/>
      </c>
    </row>
    <row r="73" spans="1:15">
      <c r="A73" s="90" t="s">
        <v>195</v>
      </c>
      <c r="C73" s="91">
        <f t="shared" si="2"/>
        <v>351.67500000000001</v>
      </c>
      <c r="D73" s="104">
        <f t="shared" si="2"/>
        <v>99.999999999999986</v>
      </c>
      <c r="F73" s="91">
        <f>SUM(F74:F78)</f>
        <v>263.42500000000001</v>
      </c>
      <c r="G73" s="91">
        <f t="shared" si="3"/>
        <v>74.905807919243614</v>
      </c>
      <c r="I73" s="91">
        <f>SUM(I74:I78)</f>
        <v>21.75</v>
      </c>
      <c r="J73" s="91">
        <f t="shared" si="0"/>
        <v>6.1846875666453398</v>
      </c>
      <c r="L73" s="91">
        <f>SUM(L74:L78)</f>
        <v>66.5</v>
      </c>
      <c r="M73" s="91">
        <f t="shared" si="1"/>
        <v>18.909504514111038</v>
      </c>
    </row>
    <row r="74" spans="1:15">
      <c r="A74" s="90" t="s">
        <v>196</v>
      </c>
      <c r="C74" s="91">
        <f t="shared" si="2"/>
        <v>182.8</v>
      </c>
      <c r="D74" s="104">
        <f t="shared" si="2"/>
        <v>100</v>
      </c>
      <c r="F74" s="91">
        <v>130.55000000000001</v>
      </c>
      <c r="G74" s="91">
        <f t="shared" si="3"/>
        <v>71.416849015317283</v>
      </c>
      <c r="I74" s="91">
        <v>18.25</v>
      </c>
      <c r="J74" s="91">
        <f t="shared" si="0"/>
        <v>9.9835886214442002</v>
      </c>
      <c r="L74" s="91">
        <v>34</v>
      </c>
      <c r="M74" s="91">
        <f t="shared" si="1"/>
        <v>18.599562363238512</v>
      </c>
    </row>
    <row r="75" spans="1:15">
      <c r="A75" s="90" t="s">
        <v>197</v>
      </c>
      <c r="C75" s="91">
        <f t="shared" ref="C75:D142" si="4">IF($A75&lt;&gt;0,F75+I75+L75,"")</f>
        <v>64.75</v>
      </c>
      <c r="D75" s="104">
        <f t="shared" si="4"/>
        <v>100</v>
      </c>
      <c r="F75" s="91">
        <v>49.75</v>
      </c>
      <c r="G75" s="91">
        <f t="shared" si="3"/>
        <v>76.833976833976834</v>
      </c>
      <c r="I75" s="91">
        <v>0.5</v>
      </c>
      <c r="J75" s="91">
        <f t="shared" si="0"/>
        <v>0.77220077220077221</v>
      </c>
      <c r="L75" s="91">
        <v>14.5</v>
      </c>
      <c r="M75" s="91">
        <f t="shared" si="1"/>
        <v>22.393822393822393</v>
      </c>
    </row>
    <row r="76" spans="1:15">
      <c r="A76" s="90" t="s">
        <v>198</v>
      </c>
      <c r="C76" s="91">
        <f t="shared" si="4"/>
        <v>19.625</v>
      </c>
      <c r="D76" s="104">
        <f t="shared" si="4"/>
        <v>100</v>
      </c>
      <c r="F76" s="91">
        <v>15.625</v>
      </c>
      <c r="G76" s="91">
        <f t="shared" si="3"/>
        <v>79.617834394904463</v>
      </c>
      <c r="I76" s="91">
        <v>0</v>
      </c>
      <c r="J76" s="91">
        <f t="shared" ref="J76:J143" si="5">IF($A76&lt;&gt;0,I76/$C76*100,"")</f>
        <v>0</v>
      </c>
      <c r="L76" s="91">
        <v>4</v>
      </c>
      <c r="M76" s="91">
        <f t="shared" ref="M76:M143" si="6">IF($A76&lt;&gt;0,L76/$C76*100,"")</f>
        <v>20.382165605095544</v>
      </c>
    </row>
    <row r="77" spans="1:15">
      <c r="A77" s="90" t="s">
        <v>199</v>
      </c>
      <c r="C77" s="91">
        <f t="shared" si="4"/>
        <v>36</v>
      </c>
      <c r="D77" s="104">
        <f t="shared" si="4"/>
        <v>100</v>
      </c>
      <c r="F77" s="25">
        <v>29</v>
      </c>
      <c r="G77" s="91">
        <f t="shared" ref="G77:G144" si="7">IF($A77&lt;&gt;0,F77/$C77*100,"")</f>
        <v>80.555555555555557</v>
      </c>
      <c r="I77" s="91">
        <v>1</v>
      </c>
      <c r="J77" s="91">
        <f t="shared" si="5"/>
        <v>2.7777777777777777</v>
      </c>
      <c r="L77" s="91">
        <v>6</v>
      </c>
      <c r="M77" s="91">
        <f t="shared" si="6"/>
        <v>16.666666666666664</v>
      </c>
    </row>
    <row r="78" spans="1:15">
      <c r="A78" s="90" t="s">
        <v>200</v>
      </c>
      <c r="C78" s="91">
        <f t="shared" si="4"/>
        <v>48.5</v>
      </c>
      <c r="D78" s="104">
        <f t="shared" si="4"/>
        <v>100</v>
      </c>
      <c r="F78" s="91">
        <v>38.5</v>
      </c>
      <c r="G78" s="91">
        <f t="shared" si="7"/>
        <v>79.381443298969074</v>
      </c>
      <c r="I78" s="91">
        <v>2</v>
      </c>
      <c r="J78" s="91">
        <f t="shared" si="5"/>
        <v>4.1237113402061851</v>
      </c>
      <c r="L78" s="91">
        <v>8</v>
      </c>
      <c r="M78" s="91">
        <f t="shared" si="6"/>
        <v>16.494845360824741</v>
      </c>
    </row>
    <row r="79" spans="1:15">
      <c r="C79" s="91" t="str">
        <f t="shared" si="4"/>
        <v/>
      </c>
      <c r="D79" s="104" t="str">
        <f t="shared" si="4"/>
        <v/>
      </c>
      <c r="G79" s="91" t="str">
        <f t="shared" si="7"/>
        <v/>
      </c>
      <c r="J79" s="91" t="str">
        <f t="shared" si="5"/>
        <v/>
      </c>
      <c r="L79" s="91" t="s">
        <v>154</v>
      </c>
      <c r="M79" s="91" t="str">
        <f t="shared" si="6"/>
        <v/>
      </c>
    </row>
    <row r="80" spans="1:15">
      <c r="A80" s="90" t="s">
        <v>201</v>
      </c>
      <c r="C80" s="91">
        <f t="shared" si="4"/>
        <v>95.240000000000009</v>
      </c>
      <c r="D80" s="104">
        <f t="shared" si="4"/>
        <v>99.999999999999986</v>
      </c>
      <c r="F80" s="91">
        <v>46.24</v>
      </c>
      <c r="G80" s="91">
        <f t="shared" si="7"/>
        <v>48.551028979420408</v>
      </c>
      <c r="I80" s="91">
        <v>27</v>
      </c>
      <c r="J80" s="91">
        <f t="shared" si="5"/>
        <v>28.349433011339769</v>
      </c>
      <c r="L80" s="91">
        <v>22</v>
      </c>
      <c r="M80" s="91">
        <f t="shared" si="6"/>
        <v>23.099538009239811</v>
      </c>
      <c r="O80" s="87"/>
    </row>
    <row r="81" spans="1:15">
      <c r="C81" s="91" t="str">
        <f t="shared" si="4"/>
        <v/>
      </c>
      <c r="D81" s="104" t="str">
        <f t="shared" si="4"/>
        <v/>
      </c>
      <c r="G81" s="91" t="str">
        <f t="shared" si="7"/>
        <v/>
      </c>
      <c r="J81" s="91" t="str">
        <f t="shared" si="5"/>
        <v/>
      </c>
      <c r="L81" s="91" t="s">
        <v>154</v>
      </c>
      <c r="M81" s="91" t="str">
        <f t="shared" si="6"/>
        <v/>
      </c>
    </row>
    <row r="82" spans="1:15">
      <c r="A82" s="90" t="s">
        <v>202</v>
      </c>
      <c r="C82" s="91">
        <f t="shared" si="4"/>
        <v>145.80500000000001</v>
      </c>
      <c r="D82" s="104">
        <f t="shared" si="4"/>
        <v>100</v>
      </c>
      <c r="F82" s="91">
        <v>77.680000000000007</v>
      </c>
      <c r="G82" s="91">
        <f t="shared" si="7"/>
        <v>53.276636603683002</v>
      </c>
      <c r="I82" s="91">
        <v>37.875</v>
      </c>
      <c r="J82" s="91">
        <f t="shared" si="5"/>
        <v>25.976475429512018</v>
      </c>
      <c r="L82" s="91">
        <v>30.25</v>
      </c>
      <c r="M82" s="91">
        <f t="shared" si="6"/>
        <v>20.746887966804977</v>
      </c>
      <c r="O82" s="87"/>
    </row>
    <row r="83" spans="1:15">
      <c r="C83" s="91" t="str">
        <f t="shared" si="4"/>
        <v/>
      </c>
      <c r="D83" s="104" t="str">
        <f t="shared" si="4"/>
        <v/>
      </c>
      <c r="G83" s="91" t="str">
        <f t="shared" si="7"/>
        <v/>
      </c>
      <c r="J83" s="91" t="str">
        <f t="shared" si="5"/>
        <v/>
      </c>
      <c r="L83" s="91" t="s">
        <v>154</v>
      </c>
      <c r="M83" s="91" t="str">
        <f t="shared" si="6"/>
        <v/>
      </c>
    </row>
    <row r="84" spans="1:15">
      <c r="A84" s="90" t="s">
        <v>400</v>
      </c>
      <c r="C84" s="91">
        <f t="shared" si="4"/>
        <v>116.50033333333334</v>
      </c>
      <c r="D84" s="104">
        <f t="shared" si="4"/>
        <v>100</v>
      </c>
      <c r="F84" s="91">
        <f>F85</f>
        <v>88.500333333333344</v>
      </c>
      <c r="G84" s="91">
        <f t="shared" si="7"/>
        <v>75.965734003622316</v>
      </c>
      <c r="I84" s="91">
        <f>I85</f>
        <v>14</v>
      </c>
      <c r="J84" s="91">
        <f t="shared" si="5"/>
        <v>12.017132998188846</v>
      </c>
      <c r="L84" s="91">
        <f>L85</f>
        <v>14</v>
      </c>
      <c r="M84" s="91">
        <f t="shared" si="6"/>
        <v>12.017132998188846</v>
      </c>
    </row>
    <row r="85" spans="1:15" ht="15" customHeight="1">
      <c r="A85" s="90" t="s">
        <v>203</v>
      </c>
      <c r="C85" s="91">
        <f t="shared" si="4"/>
        <v>116.50033333333334</v>
      </c>
      <c r="D85" s="104">
        <f t="shared" si="4"/>
        <v>100</v>
      </c>
      <c r="F85" s="91">
        <f>SUM(F86:F89)</f>
        <v>88.500333333333344</v>
      </c>
      <c r="G85" s="91">
        <f t="shared" si="7"/>
        <v>75.965734003622316</v>
      </c>
      <c r="I85" s="91">
        <f>SUM(I86:I89)</f>
        <v>14</v>
      </c>
      <c r="J85" s="91">
        <f t="shared" si="5"/>
        <v>12.017132998188846</v>
      </c>
      <c r="L85" s="91">
        <f>SUM(L86:L89)</f>
        <v>14</v>
      </c>
      <c r="M85" s="91">
        <f t="shared" si="6"/>
        <v>12.017132998188846</v>
      </c>
    </row>
    <row r="86" spans="1:15">
      <c r="A86" s="90" t="s">
        <v>204</v>
      </c>
      <c r="C86" s="91">
        <f t="shared" si="4"/>
        <v>22.8</v>
      </c>
      <c r="D86" s="104">
        <f t="shared" si="4"/>
        <v>100.00000000000001</v>
      </c>
      <c r="F86" s="91">
        <f>3/30+6/30+19.5</f>
        <v>19.8</v>
      </c>
      <c r="G86" s="91">
        <f t="shared" si="7"/>
        <v>86.842105263157904</v>
      </c>
      <c r="I86" s="91">
        <v>0</v>
      </c>
      <c r="J86" s="91">
        <f t="shared" si="5"/>
        <v>0</v>
      </c>
      <c r="L86" s="91">
        <v>3</v>
      </c>
      <c r="M86" s="91">
        <f t="shared" si="6"/>
        <v>13.157894736842104</v>
      </c>
    </row>
    <row r="87" spans="1:15">
      <c r="A87" s="90" t="s">
        <v>205</v>
      </c>
      <c r="C87" s="91">
        <f t="shared" si="4"/>
        <v>44.017000000000003</v>
      </c>
      <c r="D87" s="104">
        <f t="shared" si="4"/>
        <v>100</v>
      </c>
      <c r="F87" s="91">
        <v>35.017000000000003</v>
      </c>
      <c r="G87" s="91">
        <f t="shared" si="7"/>
        <v>79.553354385805491</v>
      </c>
      <c r="I87" s="91">
        <v>6</v>
      </c>
      <c r="J87" s="91">
        <f t="shared" si="5"/>
        <v>13.631097076129675</v>
      </c>
      <c r="L87" s="91">
        <v>3</v>
      </c>
      <c r="M87" s="91">
        <f t="shared" si="6"/>
        <v>6.8155485380648377</v>
      </c>
    </row>
    <row r="88" spans="1:15">
      <c r="A88" s="90" t="s">
        <v>206</v>
      </c>
      <c r="C88" s="91">
        <f t="shared" si="4"/>
        <v>25.433333333333334</v>
      </c>
      <c r="D88" s="104">
        <f t="shared" si="4"/>
        <v>100</v>
      </c>
      <c r="F88" s="91">
        <f>9/30+4/30+18</f>
        <v>18.433333333333334</v>
      </c>
      <c r="G88" s="91">
        <f t="shared" si="7"/>
        <v>72.477064220183479</v>
      </c>
      <c r="I88" s="91">
        <v>4</v>
      </c>
      <c r="J88" s="91">
        <f t="shared" si="5"/>
        <v>15.727391874180865</v>
      </c>
      <c r="L88" s="91">
        <v>3</v>
      </c>
      <c r="M88" s="91">
        <f t="shared" si="6"/>
        <v>11.795543905635649</v>
      </c>
    </row>
    <row r="89" spans="1:15">
      <c r="A89" s="90" t="s">
        <v>207</v>
      </c>
      <c r="C89" s="91">
        <f t="shared" si="4"/>
        <v>24.25</v>
      </c>
      <c r="D89" s="104">
        <f t="shared" si="4"/>
        <v>99.999999999999986</v>
      </c>
      <c r="F89" s="91">
        <v>15.25</v>
      </c>
      <c r="G89" s="91">
        <f t="shared" si="7"/>
        <v>62.886597938144327</v>
      </c>
      <c r="I89" s="91">
        <v>4</v>
      </c>
      <c r="J89" s="91">
        <f t="shared" si="5"/>
        <v>16.494845360824741</v>
      </c>
      <c r="L89" s="91">
        <v>5</v>
      </c>
      <c r="M89" s="91">
        <f t="shared" si="6"/>
        <v>20.618556701030926</v>
      </c>
    </row>
    <row r="90" spans="1:15">
      <c r="C90" s="91" t="str">
        <f t="shared" si="4"/>
        <v/>
      </c>
      <c r="D90" s="104" t="str">
        <f t="shared" si="4"/>
        <v/>
      </c>
      <c r="L90" s="91" t="s">
        <v>154</v>
      </c>
      <c r="M90" s="91" t="str">
        <f t="shared" si="6"/>
        <v/>
      </c>
    </row>
    <row r="91" spans="1:15">
      <c r="A91" s="90" t="s">
        <v>468</v>
      </c>
      <c r="C91" s="91">
        <f t="shared" si="4"/>
        <v>329.50666666666666</v>
      </c>
      <c r="D91" s="104">
        <f t="shared" si="4"/>
        <v>100.00000000000001</v>
      </c>
      <c r="F91" s="91">
        <f>SUM(F92)</f>
        <v>245.75666666666669</v>
      </c>
      <c r="G91" s="91">
        <f t="shared" si="7"/>
        <v>74.583215311779242</v>
      </c>
      <c r="I91" s="91">
        <f>SUM(I92)</f>
        <v>18.5</v>
      </c>
      <c r="J91" s="91">
        <f t="shared" si="5"/>
        <v>5.6144539311293649</v>
      </c>
      <c r="L91" s="91">
        <f>SUM(L92)</f>
        <v>65.25</v>
      </c>
      <c r="M91" s="91">
        <f t="shared" si="6"/>
        <v>19.802330757091411</v>
      </c>
    </row>
    <row r="92" spans="1:15">
      <c r="A92" s="90" t="s">
        <v>209</v>
      </c>
      <c r="C92" s="91">
        <f t="shared" si="4"/>
        <v>329.50666666666666</v>
      </c>
      <c r="D92" s="104">
        <f t="shared" si="4"/>
        <v>100.00000000000001</v>
      </c>
      <c r="F92" s="91">
        <f>SUM(F93:F101)</f>
        <v>245.75666666666669</v>
      </c>
      <c r="G92" s="91">
        <f t="shared" si="7"/>
        <v>74.583215311779242</v>
      </c>
      <c r="I92" s="91">
        <f>SUM(I93:I101)</f>
        <v>18.5</v>
      </c>
      <c r="J92" s="91">
        <f t="shared" si="5"/>
        <v>5.6144539311293649</v>
      </c>
      <c r="L92" s="91">
        <f>SUM(L93:L101)</f>
        <v>65.25</v>
      </c>
      <c r="M92" s="91">
        <f t="shared" si="6"/>
        <v>19.802330757091411</v>
      </c>
    </row>
    <row r="93" spans="1:15">
      <c r="A93" s="90" t="s">
        <v>210</v>
      </c>
      <c r="C93" s="91">
        <f t="shared" si="4"/>
        <v>51.59</v>
      </c>
      <c r="D93" s="104">
        <f t="shared" si="4"/>
        <v>100</v>
      </c>
      <c r="F93" s="91">
        <v>37.090000000000003</v>
      </c>
      <c r="G93" s="91">
        <f t="shared" si="7"/>
        <v>71.893777863927127</v>
      </c>
      <c r="I93" s="91">
        <v>5.5</v>
      </c>
      <c r="J93" s="91">
        <f t="shared" si="5"/>
        <v>10.660980810234541</v>
      </c>
      <c r="L93" s="91">
        <v>9</v>
      </c>
      <c r="M93" s="91">
        <f t="shared" si="6"/>
        <v>17.445241325838339</v>
      </c>
    </row>
    <row r="94" spans="1:15">
      <c r="A94" s="90" t="s">
        <v>211</v>
      </c>
      <c r="C94" s="91">
        <f t="shared" si="4"/>
        <v>25.25</v>
      </c>
      <c r="D94" s="104">
        <f t="shared" si="4"/>
        <v>99.999999999999986</v>
      </c>
      <c r="F94" s="91">
        <v>18.75</v>
      </c>
      <c r="G94" s="91">
        <f t="shared" si="7"/>
        <v>74.257425742574256</v>
      </c>
      <c r="I94" s="91">
        <v>2</v>
      </c>
      <c r="J94" s="91">
        <f t="shared" si="5"/>
        <v>7.9207920792079207</v>
      </c>
      <c r="L94" s="91">
        <v>4.5</v>
      </c>
      <c r="M94" s="91">
        <f t="shared" si="6"/>
        <v>17.82178217821782</v>
      </c>
    </row>
    <row r="95" spans="1:15">
      <c r="A95" s="90" t="s">
        <v>212</v>
      </c>
      <c r="C95" s="91">
        <f t="shared" si="4"/>
        <v>51.266666666666666</v>
      </c>
      <c r="D95" s="104">
        <f t="shared" si="4"/>
        <v>100</v>
      </c>
      <c r="F95" s="91">
        <f>8/30+33.5</f>
        <v>33.766666666666666</v>
      </c>
      <c r="G95" s="91">
        <f t="shared" si="7"/>
        <v>65.864759427828346</v>
      </c>
      <c r="I95" s="91">
        <v>6</v>
      </c>
      <c r="J95" s="91">
        <f t="shared" si="5"/>
        <v>11.703511053315994</v>
      </c>
      <c r="L95" s="91">
        <v>11.5</v>
      </c>
      <c r="M95" s="91">
        <f t="shared" si="6"/>
        <v>22.431729518855654</v>
      </c>
    </row>
    <row r="96" spans="1:15">
      <c r="A96" s="90" t="s">
        <v>213</v>
      </c>
      <c r="C96" s="91">
        <f t="shared" si="4"/>
        <v>28.25</v>
      </c>
      <c r="D96" s="104">
        <f t="shared" si="4"/>
        <v>100</v>
      </c>
      <c r="F96" s="91">
        <v>22.25</v>
      </c>
      <c r="G96" s="91">
        <f t="shared" si="7"/>
        <v>78.761061946902657</v>
      </c>
      <c r="I96" s="91">
        <v>2</v>
      </c>
      <c r="J96" s="91">
        <f t="shared" si="5"/>
        <v>7.0796460176991154</v>
      </c>
      <c r="L96" s="91">
        <v>4</v>
      </c>
      <c r="M96" s="91">
        <f t="shared" si="6"/>
        <v>14.159292035398231</v>
      </c>
    </row>
    <row r="97" spans="1:15">
      <c r="A97" s="90" t="s">
        <v>214</v>
      </c>
      <c r="C97" s="91">
        <f t="shared" si="4"/>
        <v>34.5</v>
      </c>
      <c r="D97" s="104">
        <f t="shared" si="4"/>
        <v>100</v>
      </c>
      <c r="F97" s="91">
        <v>28</v>
      </c>
      <c r="G97" s="91">
        <f t="shared" si="7"/>
        <v>81.159420289855078</v>
      </c>
      <c r="I97" s="91">
        <v>0</v>
      </c>
      <c r="J97" s="91">
        <f t="shared" si="5"/>
        <v>0</v>
      </c>
      <c r="L97" s="91">
        <v>6.5</v>
      </c>
      <c r="M97" s="91">
        <f t="shared" si="6"/>
        <v>18.840579710144929</v>
      </c>
    </row>
    <row r="98" spans="1:15">
      <c r="A98" s="90" t="s">
        <v>215</v>
      </c>
      <c r="C98" s="91">
        <f t="shared" si="4"/>
        <v>53.05</v>
      </c>
      <c r="D98" s="104">
        <f t="shared" si="4"/>
        <v>100</v>
      </c>
      <c r="F98" s="91">
        <f>24/30+38.5</f>
        <v>39.299999999999997</v>
      </c>
      <c r="G98" s="91">
        <f t="shared" si="7"/>
        <v>74.081055607917051</v>
      </c>
      <c r="I98" s="91">
        <v>0</v>
      </c>
      <c r="J98" s="91">
        <f t="shared" si="5"/>
        <v>0</v>
      </c>
      <c r="L98" s="91">
        <v>13.75</v>
      </c>
      <c r="M98" s="91">
        <f t="shared" si="6"/>
        <v>25.918944392082942</v>
      </c>
    </row>
    <row r="99" spans="1:15">
      <c r="A99" s="90" t="s">
        <v>1523</v>
      </c>
      <c r="C99" s="91">
        <f t="shared" si="4"/>
        <v>15.5</v>
      </c>
      <c r="D99" s="104">
        <f t="shared" si="4"/>
        <v>100</v>
      </c>
      <c r="F99" s="91">
        <v>11.5</v>
      </c>
      <c r="G99" s="91">
        <f t="shared" si="7"/>
        <v>74.193548387096769</v>
      </c>
      <c r="I99" s="91">
        <v>0</v>
      </c>
      <c r="J99" s="91">
        <f t="shared" si="5"/>
        <v>0</v>
      </c>
      <c r="L99" s="91">
        <v>4</v>
      </c>
      <c r="M99" s="91">
        <f t="shared" si="6"/>
        <v>25.806451612903224</v>
      </c>
    </row>
    <row r="100" spans="1:15">
      <c r="A100" s="90" t="s">
        <v>216</v>
      </c>
      <c r="C100" s="91">
        <f>IF($A100&lt;&gt;0,F100+I100+L100,"")</f>
        <v>49</v>
      </c>
      <c r="D100" s="104">
        <f>IF($A100&lt;&gt;0,G100+J100+M100,"")</f>
        <v>100</v>
      </c>
      <c r="F100" s="91">
        <v>37</v>
      </c>
      <c r="G100" s="91">
        <f>IF($A100&lt;&gt;0,F100/$C100*100,"")</f>
        <v>75.510204081632651</v>
      </c>
      <c r="I100" s="91">
        <v>2</v>
      </c>
      <c r="J100" s="91">
        <f>IF($A100&lt;&gt;0,I100/$C100*100,"")</f>
        <v>4.0816326530612246</v>
      </c>
      <c r="L100" s="91">
        <v>10</v>
      </c>
      <c r="M100" s="91">
        <f>IF($A100&lt;&gt;0,L100/$C100*100,"")</f>
        <v>20.408163265306122</v>
      </c>
    </row>
    <row r="101" spans="1:15">
      <c r="A101" s="90" t="s">
        <v>217</v>
      </c>
      <c r="C101" s="91">
        <f t="shared" si="4"/>
        <v>21.1</v>
      </c>
      <c r="D101" s="104">
        <f t="shared" si="4"/>
        <v>100</v>
      </c>
      <c r="F101" s="91">
        <f>65/30+43/30+14.5</f>
        <v>18.100000000000001</v>
      </c>
      <c r="G101" s="91">
        <f t="shared" si="7"/>
        <v>85.781990521327018</v>
      </c>
      <c r="I101" s="91">
        <v>1</v>
      </c>
      <c r="J101" s="91">
        <f t="shared" si="5"/>
        <v>4.7393364928909953</v>
      </c>
      <c r="L101" s="91">
        <v>2</v>
      </c>
      <c r="M101" s="91">
        <f t="shared" si="6"/>
        <v>9.4786729857819907</v>
      </c>
    </row>
    <row r="102" spans="1:15">
      <c r="C102" s="91" t="str">
        <f t="shared" si="4"/>
        <v/>
      </c>
      <c r="D102" s="104" t="str">
        <f t="shared" si="4"/>
        <v/>
      </c>
      <c r="L102" s="91" t="s">
        <v>154</v>
      </c>
      <c r="M102" s="91" t="str">
        <f t="shared" si="6"/>
        <v/>
      </c>
    </row>
    <row r="103" spans="1:15">
      <c r="A103" s="90" t="s">
        <v>218</v>
      </c>
      <c r="C103" s="91">
        <f t="shared" si="4"/>
        <v>130.5</v>
      </c>
      <c r="D103" s="104">
        <f t="shared" si="4"/>
        <v>100</v>
      </c>
      <c r="F103" s="91">
        <v>115</v>
      </c>
      <c r="G103" s="91">
        <f t="shared" si="7"/>
        <v>88.122605363984675</v>
      </c>
      <c r="I103" s="91">
        <v>0</v>
      </c>
      <c r="J103" s="91">
        <f t="shared" si="5"/>
        <v>0</v>
      </c>
      <c r="L103" s="91">
        <v>15.5</v>
      </c>
      <c r="M103" s="91">
        <f t="shared" si="6"/>
        <v>11.877394636015326</v>
      </c>
    </row>
    <row r="104" spans="1:15" ht="12" customHeight="1">
      <c r="C104" s="91" t="str">
        <f t="shared" si="4"/>
        <v/>
      </c>
      <c r="D104" s="104" t="str">
        <f t="shared" si="4"/>
        <v/>
      </c>
      <c r="G104" s="91" t="str">
        <f t="shared" si="7"/>
        <v/>
      </c>
      <c r="J104" s="91" t="str">
        <f t="shared" si="5"/>
        <v/>
      </c>
      <c r="L104" s="91" t="s">
        <v>154</v>
      </c>
      <c r="M104" s="91" t="str">
        <f t="shared" si="6"/>
        <v/>
      </c>
    </row>
    <row r="105" spans="1:15" ht="13">
      <c r="A105" s="17" t="s">
        <v>84</v>
      </c>
      <c r="C105" s="91">
        <f t="shared" si="4"/>
        <v>1030.1970000000001</v>
      </c>
      <c r="D105" s="104">
        <f t="shared" si="4"/>
        <v>99.999999999999986</v>
      </c>
      <c r="F105" s="91">
        <f>F107+F124+F174</f>
        <v>345.69200000000001</v>
      </c>
      <c r="G105" s="91">
        <f t="shared" si="7"/>
        <v>33.555912121662161</v>
      </c>
      <c r="I105" s="91">
        <f>I107+I124+I174</f>
        <v>336.505</v>
      </c>
      <c r="J105" s="91">
        <f t="shared" si="5"/>
        <v>32.664140936151043</v>
      </c>
      <c r="L105" s="91">
        <f>L107+L124+L174</f>
        <v>348</v>
      </c>
      <c r="M105" s="91">
        <f t="shared" si="6"/>
        <v>33.779946942186783</v>
      </c>
    </row>
    <row r="106" spans="1:15" ht="7" customHeight="1">
      <c r="C106" s="91" t="str">
        <f t="shared" si="4"/>
        <v/>
      </c>
      <c r="D106" s="104" t="str">
        <f t="shared" si="4"/>
        <v/>
      </c>
      <c r="G106" s="91" t="str">
        <f t="shared" si="7"/>
        <v/>
      </c>
      <c r="J106" s="91" t="str">
        <f t="shared" si="5"/>
        <v/>
      </c>
      <c r="L106" s="91" t="s">
        <v>154</v>
      </c>
      <c r="M106" s="91" t="str">
        <f t="shared" si="6"/>
        <v/>
      </c>
    </row>
    <row r="107" spans="1:15">
      <c r="A107" s="90" t="s">
        <v>219</v>
      </c>
      <c r="C107" s="91">
        <f t="shared" si="4"/>
        <v>454.02499999999998</v>
      </c>
      <c r="D107" s="104">
        <f t="shared" si="4"/>
        <v>100</v>
      </c>
      <c r="F107" s="91">
        <f>SUM(F109:F122)</f>
        <v>88.9</v>
      </c>
      <c r="G107" s="91">
        <f t="shared" si="7"/>
        <v>19.580419580419584</v>
      </c>
      <c r="I107" s="91">
        <f>SUM(I109:I122)</f>
        <v>205.625</v>
      </c>
      <c r="J107" s="91">
        <f t="shared" si="5"/>
        <v>45.289356312978363</v>
      </c>
      <c r="L107" s="91">
        <f>SUM(L109:L122)</f>
        <v>159.5</v>
      </c>
      <c r="M107" s="91">
        <f t="shared" si="6"/>
        <v>35.130224106602057</v>
      </c>
    </row>
    <row r="108" spans="1:15">
      <c r="C108" s="91" t="str">
        <f t="shared" si="4"/>
        <v/>
      </c>
      <c r="D108" s="104" t="str">
        <f t="shared" si="4"/>
        <v/>
      </c>
      <c r="G108" s="91" t="str">
        <f t="shared" si="7"/>
        <v/>
      </c>
      <c r="J108" s="91" t="str">
        <f t="shared" si="5"/>
        <v/>
      </c>
      <c r="L108" s="91" t="s">
        <v>154</v>
      </c>
      <c r="M108" s="91" t="str">
        <f t="shared" si="6"/>
        <v/>
      </c>
    </row>
    <row r="109" spans="1:15">
      <c r="A109" s="90" t="s">
        <v>220</v>
      </c>
      <c r="C109" s="91">
        <f t="shared" si="4"/>
        <v>63.625</v>
      </c>
      <c r="D109" s="104">
        <f t="shared" si="4"/>
        <v>100</v>
      </c>
      <c r="F109" s="91">
        <v>53.875</v>
      </c>
      <c r="G109" s="91">
        <f t="shared" si="7"/>
        <v>84.675834970530445</v>
      </c>
      <c r="I109" s="91">
        <v>7</v>
      </c>
      <c r="J109" s="91">
        <f t="shared" si="5"/>
        <v>11.00196463654224</v>
      </c>
      <c r="L109" s="91">
        <v>2.75</v>
      </c>
      <c r="M109" s="91">
        <f t="shared" si="6"/>
        <v>4.3222003929273081</v>
      </c>
      <c r="O109" s="87"/>
    </row>
    <row r="110" spans="1:15">
      <c r="A110" s="90" t="s">
        <v>221</v>
      </c>
      <c r="C110" s="91">
        <f t="shared" si="4"/>
        <v>63</v>
      </c>
      <c r="D110" s="104">
        <f t="shared" si="4"/>
        <v>100</v>
      </c>
      <c r="F110" s="91">
        <v>1</v>
      </c>
      <c r="G110" s="91">
        <f t="shared" si="7"/>
        <v>1.5873015873015872</v>
      </c>
      <c r="I110" s="91">
        <v>3</v>
      </c>
      <c r="J110" s="91">
        <f t="shared" si="5"/>
        <v>4.7619047619047619</v>
      </c>
      <c r="L110" s="91">
        <v>59</v>
      </c>
      <c r="M110" s="91">
        <f t="shared" si="6"/>
        <v>93.650793650793645</v>
      </c>
    </row>
    <row r="111" spans="1:15">
      <c r="A111" s="90" t="s">
        <v>222</v>
      </c>
      <c r="C111" s="91">
        <f t="shared" si="4"/>
        <v>165.625</v>
      </c>
      <c r="D111" s="104">
        <f t="shared" si="4"/>
        <v>100.00000000000001</v>
      </c>
      <c r="F111" s="91">
        <v>0</v>
      </c>
      <c r="G111" s="91">
        <f t="shared" si="7"/>
        <v>0</v>
      </c>
      <c r="I111" s="91">
        <v>130.625</v>
      </c>
      <c r="J111" s="91">
        <f t="shared" si="5"/>
        <v>78.867924528301899</v>
      </c>
      <c r="L111" s="91">
        <v>35</v>
      </c>
      <c r="M111" s="91">
        <f t="shared" si="6"/>
        <v>21.132075471698116</v>
      </c>
    </row>
    <row r="112" spans="1:15">
      <c r="A112" s="26" t="s">
        <v>223</v>
      </c>
      <c r="C112" s="91">
        <f t="shared" si="4"/>
        <v>23.25</v>
      </c>
      <c r="D112" s="104">
        <f t="shared" si="4"/>
        <v>100</v>
      </c>
      <c r="F112" s="91">
        <v>4.25</v>
      </c>
      <c r="G112" s="91">
        <f t="shared" si="7"/>
        <v>18.27956989247312</v>
      </c>
      <c r="I112" s="91">
        <v>9</v>
      </c>
      <c r="J112" s="91">
        <f t="shared" si="5"/>
        <v>38.70967741935484</v>
      </c>
      <c r="L112" s="91">
        <v>10</v>
      </c>
      <c r="M112" s="91">
        <f t="shared" si="6"/>
        <v>43.01075268817204</v>
      </c>
    </row>
    <row r="113" spans="1:13">
      <c r="A113" s="26" t="s">
        <v>224</v>
      </c>
      <c r="C113" s="91">
        <f t="shared" si="4"/>
        <v>76.525000000000006</v>
      </c>
      <c r="D113" s="104">
        <f t="shared" si="4"/>
        <v>99.999999999999986</v>
      </c>
      <c r="F113" s="91">
        <v>18.274999999999999</v>
      </c>
      <c r="G113" s="91">
        <f t="shared" si="7"/>
        <v>23.881084612871607</v>
      </c>
      <c r="I113" s="91">
        <v>32.25</v>
      </c>
      <c r="J113" s="91">
        <f t="shared" si="5"/>
        <v>42.143090493302836</v>
      </c>
      <c r="L113" s="91">
        <v>26</v>
      </c>
      <c r="M113" s="91">
        <f t="shared" si="6"/>
        <v>33.975824893825546</v>
      </c>
    </row>
    <row r="114" spans="1:13">
      <c r="A114" s="26" t="s">
        <v>225</v>
      </c>
      <c r="C114" s="91">
        <f t="shared" si="4"/>
        <v>24.75</v>
      </c>
      <c r="D114" s="104">
        <f t="shared" si="4"/>
        <v>100</v>
      </c>
      <c r="F114" s="91">
        <v>4.25</v>
      </c>
      <c r="G114" s="91">
        <f t="shared" si="7"/>
        <v>17.171717171717169</v>
      </c>
      <c r="I114" s="91">
        <v>13</v>
      </c>
      <c r="J114" s="91">
        <f t="shared" si="5"/>
        <v>52.525252525252533</v>
      </c>
      <c r="L114" s="91">
        <v>7.5</v>
      </c>
      <c r="M114" s="91">
        <f t="shared" si="6"/>
        <v>30.303030303030305</v>
      </c>
    </row>
    <row r="115" spans="1:13">
      <c r="A115" s="26" t="s">
        <v>226</v>
      </c>
      <c r="C115" s="91">
        <f t="shared" si="4"/>
        <v>11</v>
      </c>
      <c r="D115" s="104">
        <f t="shared" si="4"/>
        <v>99.999999999999986</v>
      </c>
      <c r="F115" s="91">
        <v>2</v>
      </c>
      <c r="G115" s="91">
        <f>IF($A115&lt;&gt;0,F115/$C115*100,"")</f>
        <v>18.181818181818183</v>
      </c>
      <c r="I115" s="91">
        <v>6</v>
      </c>
      <c r="J115" s="91">
        <f>IF($A115&lt;&gt;0,I115/$C115*100,"")</f>
        <v>54.54545454545454</v>
      </c>
      <c r="L115" s="91">
        <v>3</v>
      </c>
      <c r="M115" s="91">
        <f t="shared" si="6"/>
        <v>27.27272727272727</v>
      </c>
    </row>
    <row r="116" spans="1:13">
      <c r="A116" s="26" t="s">
        <v>227</v>
      </c>
      <c r="C116" s="91">
        <f t="shared" si="4"/>
        <v>6</v>
      </c>
      <c r="D116" s="104">
        <f t="shared" si="4"/>
        <v>100</v>
      </c>
      <c r="F116" s="91">
        <v>0</v>
      </c>
      <c r="G116" s="91">
        <f>IF($A116&lt;&gt;0,F116/$C116*100,"")</f>
        <v>0</v>
      </c>
      <c r="I116" s="91">
        <v>1</v>
      </c>
      <c r="J116" s="91">
        <f>IF($A116&lt;&gt;0,I116/$C116*100,"")</f>
        <v>16.666666666666664</v>
      </c>
      <c r="L116" s="91">
        <v>5</v>
      </c>
      <c r="M116" s="91">
        <f t="shared" si="6"/>
        <v>83.333333333333343</v>
      </c>
    </row>
    <row r="117" spans="1:13">
      <c r="A117" s="26" t="s">
        <v>228</v>
      </c>
      <c r="C117" s="91">
        <f t="shared" si="4"/>
        <v>5.75</v>
      </c>
      <c r="D117" s="104">
        <f t="shared" si="4"/>
        <v>100</v>
      </c>
      <c r="F117" s="91">
        <v>1.75</v>
      </c>
      <c r="G117" s="91">
        <f>IF($A117&lt;&gt;0,F117/$C117*100,"")</f>
        <v>30.434782608695656</v>
      </c>
      <c r="I117" s="91">
        <v>2</v>
      </c>
      <c r="J117" s="91">
        <f>IF($A117&lt;&gt;0,I117/$C117*100,"")</f>
        <v>34.782608695652172</v>
      </c>
      <c r="L117" s="91">
        <v>2</v>
      </c>
      <c r="M117" s="91">
        <f t="shared" si="6"/>
        <v>34.782608695652172</v>
      </c>
    </row>
    <row r="118" spans="1:13">
      <c r="A118" s="26" t="s">
        <v>229</v>
      </c>
      <c r="C118" s="91">
        <f t="shared" si="4"/>
        <v>2</v>
      </c>
      <c r="D118" s="104">
        <f t="shared" si="4"/>
        <v>100</v>
      </c>
      <c r="F118" s="91">
        <v>1</v>
      </c>
      <c r="G118" s="91">
        <f t="shared" si="7"/>
        <v>50</v>
      </c>
      <c r="I118" s="91">
        <v>0</v>
      </c>
      <c r="J118" s="91">
        <f t="shared" si="5"/>
        <v>0</v>
      </c>
      <c r="L118" s="91">
        <v>1</v>
      </c>
      <c r="M118" s="91">
        <f t="shared" si="6"/>
        <v>50</v>
      </c>
    </row>
    <row r="119" spans="1:13">
      <c r="A119" s="26" t="s">
        <v>230</v>
      </c>
      <c r="C119" s="91">
        <f t="shared" si="4"/>
        <v>1.5</v>
      </c>
      <c r="D119" s="104">
        <f t="shared" si="4"/>
        <v>99.999999999999986</v>
      </c>
      <c r="F119" s="91">
        <v>0.5</v>
      </c>
      <c r="G119" s="91">
        <f t="shared" si="7"/>
        <v>33.333333333333329</v>
      </c>
      <c r="I119" s="91">
        <v>0</v>
      </c>
      <c r="J119" s="91">
        <f t="shared" si="5"/>
        <v>0</v>
      </c>
      <c r="L119" s="91">
        <v>1</v>
      </c>
      <c r="M119" s="91">
        <f t="shared" si="6"/>
        <v>66.666666666666657</v>
      </c>
    </row>
    <row r="120" spans="1:13">
      <c r="A120" s="26" t="s">
        <v>231</v>
      </c>
      <c r="C120" s="91">
        <f t="shared" si="4"/>
        <v>6</v>
      </c>
      <c r="D120" s="104">
        <f t="shared" si="4"/>
        <v>99.999999999999986</v>
      </c>
      <c r="F120" s="91">
        <v>0.5</v>
      </c>
      <c r="G120" s="91">
        <f t="shared" si="7"/>
        <v>8.3333333333333321</v>
      </c>
      <c r="I120" s="91">
        <v>0</v>
      </c>
      <c r="J120" s="91">
        <f t="shared" si="5"/>
        <v>0</v>
      </c>
      <c r="L120" s="91">
        <v>5.5</v>
      </c>
      <c r="M120" s="91">
        <f t="shared" si="6"/>
        <v>91.666666666666657</v>
      </c>
    </row>
    <row r="121" spans="1:13">
      <c r="A121" s="26" t="s">
        <v>232</v>
      </c>
      <c r="C121" s="91">
        <f>IF($A121&lt;&gt;0,F121+I121+L121,"")</f>
        <v>3</v>
      </c>
      <c r="D121" s="104">
        <f>IF($A121&lt;&gt;0,G121+J121+M121,"")</f>
        <v>100</v>
      </c>
      <c r="F121" s="91">
        <v>0.5</v>
      </c>
      <c r="G121" s="91">
        <f>IF($A121&lt;&gt;0,F121/$C121*100,"")</f>
        <v>16.666666666666664</v>
      </c>
      <c r="I121" s="91">
        <v>1.75</v>
      </c>
      <c r="J121" s="91">
        <f>IF($A121&lt;&gt;0,I121/$C121*100,"")</f>
        <v>58.333333333333336</v>
      </c>
      <c r="L121" s="91">
        <v>0.75</v>
      </c>
      <c r="M121" s="91">
        <f t="shared" si="6"/>
        <v>25</v>
      </c>
    </row>
    <row r="122" spans="1:13">
      <c r="A122" s="26" t="s">
        <v>233</v>
      </c>
      <c r="C122" s="91">
        <f>IF($A122&lt;&gt;0,F122+I122+L122,"")</f>
        <v>2</v>
      </c>
      <c r="D122" s="104">
        <f>IF($A122&lt;&gt;0,G122+J122+M122,"")</f>
        <v>100</v>
      </c>
      <c r="F122" s="91">
        <v>1</v>
      </c>
      <c r="G122" s="91">
        <f t="shared" si="7"/>
        <v>50</v>
      </c>
      <c r="I122" s="91">
        <v>0</v>
      </c>
      <c r="J122" s="91">
        <f t="shared" si="5"/>
        <v>0</v>
      </c>
      <c r="L122" s="91">
        <v>1</v>
      </c>
      <c r="M122" s="91">
        <f t="shared" si="6"/>
        <v>50</v>
      </c>
    </row>
    <row r="123" spans="1:13">
      <c r="A123" s="26"/>
      <c r="C123" s="91" t="str">
        <f t="shared" si="4"/>
        <v/>
      </c>
      <c r="D123" s="104" t="str">
        <f t="shared" si="4"/>
        <v/>
      </c>
      <c r="G123" s="91" t="str">
        <f t="shared" si="7"/>
        <v/>
      </c>
      <c r="J123" s="91" t="str">
        <f t="shared" si="5"/>
        <v/>
      </c>
      <c r="L123" s="91" t="s">
        <v>154</v>
      </c>
      <c r="M123" s="91" t="str">
        <f t="shared" si="6"/>
        <v/>
      </c>
    </row>
    <row r="124" spans="1:13">
      <c r="A124" s="90" t="s">
        <v>234</v>
      </c>
      <c r="C124" s="91">
        <f t="shared" si="4"/>
        <v>476.79700000000003</v>
      </c>
      <c r="D124" s="104">
        <f t="shared" si="4"/>
        <v>100</v>
      </c>
      <c r="F124" s="91">
        <f>SUM(F126:F172)</f>
        <v>193.917</v>
      </c>
      <c r="G124" s="91">
        <f t="shared" si="7"/>
        <v>40.670767643252788</v>
      </c>
      <c r="I124" s="91">
        <f>SUM(I126:I172)</f>
        <v>130.38</v>
      </c>
      <c r="J124" s="91">
        <f t="shared" si="5"/>
        <v>27.344970710805644</v>
      </c>
      <c r="L124" s="91">
        <f>SUM(L126:L172)</f>
        <v>152.5</v>
      </c>
      <c r="M124" s="91">
        <f t="shared" si="6"/>
        <v>31.984261645941565</v>
      </c>
    </row>
    <row r="125" spans="1:13">
      <c r="A125" s="26"/>
      <c r="D125" s="104" t="str">
        <f t="shared" si="4"/>
        <v/>
      </c>
      <c r="G125" s="91" t="str">
        <f t="shared" si="7"/>
        <v/>
      </c>
      <c r="J125" s="91" t="str">
        <f t="shared" si="5"/>
        <v/>
      </c>
      <c r="L125" s="91" t="s">
        <v>154</v>
      </c>
      <c r="M125" s="91" t="str">
        <f t="shared" si="6"/>
        <v/>
      </c>
    </row>
    <row r="126" spans="1:13">
      <c r="A126" s="26" t="s">
        <v>235</v>
      </c>
      <c r="C126" s="91">
        <f t="shared" si="4"/>
        <v>24</v>
      </c>
      <c r="D126" s="104">
        <f t="shared" si="4"/>
        <v>100</v>
      </c>
      <c r="F126" s="91">
        <v>12</v>
      </c>
      <c r="G126" s="91">
        <f t="shared" si="7"/>
        <v>50</v>
      </c>
      <c r="I126" s="91">
        <v>6.5</v>
      </c>
      <c r="J126" s="91">
        <f t="shared" si="5"/>
        <v>27.083333333333332</v>
      </c>
      <c r="L126" s="91">
        <v>5.5</v>
      </c>
      <c r="M126" s="91">
        <f t="shared" si="6"/>
        <v>22.916666666666664</v>
      </c>
    </row>
    <row r="127" spans="1:13">
      <c r="A127" s="26" t="s">
        <v>236</v>
      </c>
      <c r="C127" s="91">
        <f t="shared" si="4"/>
        <v>9.25</v>
      </c>
      <c r="D127" s="104">
        <f t="shared" si="4"/>
        <v>100</v>
      </c>
      <c r="F127" s="91">
        <v>3.25</v>
      </c>
      <c r="G127" s="91">
        <f t="shared" si="7"/>
        <v>35.135135135135137</v>
      </c>
      <c r="I127" s="91">
        <v>2</v>
      </c>
      <c r="J127" s="91">
        <f t="shared" si="5"/>
        <v>21.621621621621621</v>
      </c>
      <c r="L127" s="91">
        <v>4</v>
      </c>
      <c r="M127" s="91">
        <f t="shared" si="6"/>
        <v>43.243243243243242</v>
      </c>
    </row>
    <row r="128" spans="1:13">
      <c r="A128" s="26" t="s">
        <v>237</v>
      </c>
      <c r="C128" s="91">
        <f t="shared" si="4"/>
        <v>6</v>
      </c>
      <c r="D128" s="104">
        <f t="shared" si="4"/>
        <v>100</v>
      </c>
      <c r="F128" s="91">
        <v>2</v>
      </c>
      <c r="G128" s="91">
        <f t="shared" si="7"/>
        <v>33.333333333333329</v>
      </c>
      <c r="I128" s="91">
        <v>1</v>
      </c>
      <c r="J128" s="91">
        <f t="shared" si="5"/>
        <v>16.666666666666664</v>
      </c>
      <c r="L128" s="91">
        <v>3</v>
      </c>
      <c r="M128" s="91">
        <f t="shared" si="6"/>
        <v>50</v>
      </c>
    </row>
    <row r="129" spans="1:13">
      <c r="A129" s="26" t="s">
        <v>238</v>
      </c>
      <c r="C129" s="91">
        <f t="shared" si="4"/>
        <v>6.75</v>
      </c>
      <c r="D129" s="104">
        <f t="shared" si="4"/>
        <v>99.999999999999986</v>
      </c>
      <c r="F129" s="91">
        <v>1.75</v>
      </c>
      <c r="G129" s="91">
        <f t="shared" si="7"/>
        <v>25.925925925925924</v>
      </c>
      <c r="I129" s="91">
        <v>4</v>
      </c>
      <c r="J129" s="91">
        <f t="shared" si="5"/>
        <v>59.259259259259252</v>
      </c>
      <c r="L129" s="91">
        <v>1</v>
      </c>
      <c r="M129" s="91">
        <f t="shared" si="6"/>
        <v>14.814814814814813</v>
      </c>
    </row>
    <row r="130" spans="1:13">
      <c r="A130" s="26" t="s">
        <v>239</v>
      </c>
      <c r="C130" s="91">
        <f t="shared" si="4"/>
        <v>7.75</v>
      </c>
      <c r="D130" s="104">
        <f t="shared" si="4"/>
        <v>100</v>
      </c>
      <c r="F130" s="91">
        <v>2.75</v>
      </c>
      <c r="G130" s="91">
        <f t="shared" si="7"/>
        <v>35.483870967741936</v>
      </c>
      <c r="I130" s="91">
        <v>3</v>
      </c>
      <c r="J130" s="91">
        <f t="shared" si="5"/>
        <v>38.70967741935484</v>
      </c>
      <c r="L130" s="91">
        <v>2</v>
      </c>
      <c r="M130" s="91">
        <f t="shared" si="6"/>
        <v>25.806451612903224</v>
      </c>
    </row>
    <row r="131" spans="1:13">
      <c r="A131" s="26" t="s">
        <v>240</v>
      </c>
      <c r="C131" s="91">
        <f t="shared" si="4"/>
        <v>7.25</v>
      </c>
      <c r="D131" s="104">
        <f t="shared" si="4"/>
        <v>100</v>
      </c>
      <c r="F131" s="91">
        <v>1.25</v>
      </c>
      <c r="G131" s="91">
        <f t="shared" si="7"/>
        <v>17.241379310344829</v>
      </c>
      <c r="I131" s="91">
        <v>4</v>
      </c>
      <c r="J131" s="91">
        <f t="shared" si="5"/>
        <v>55.172413793103445</v>
      </c>
      <c r="L131" s="91">
        <v>2</v>
      </c>
      <c r="M131" s="91">
        <f t="shared" si="6"/>
        <v>27.586206896551722</v>
      </c>
    </row>
    <row r="132" spans="1:13">
      <c r="A132" s="26" t="s">
        <v>241</v>
      </c>
      <c r="C132" s="91">
        <f t="shared" si="4"/>
        <v>4</v>
      </c>
      <c r="D132" s="104">
        <f t="shared" si="4"/>
        <v>100</v>
      </c>
      <c r="F132" s="91">
        <v>1</v>
      </c>
      <c r="G132" s="91">
        <f t="shared" si="7"/>
        <v>25</v>
      </c>
      <c r="I132" s="91">
        <v>0</v>
      </c>
      <c r="J132" s="91">
        <f t="shared" si="5"/>
        <v>0</v>
      </c>
      <c r="L132" s="91">
        <v>3</v>
      </c>
      <c r="M132" s="91">
        <f t="shared" si="6"/>
        <v>75</v>
      </c>
    </row>
    <row r="133" spans="1:13">
      <c r="A133" s="26" t="s">
        <v>242</v>
      </c>
      <c r="C133" s="91">
        <f t="shared" si="4"/>
        <v>9.5</v>
      </c>
      <c r="D133" s="104">
        <f t="shared" si="4"/>
        <v>100</v>
      </c>
      <c r="F133" s="91">
        <v>4.5</v>
      </c>
      <c r="G133" s="91">
        <f t="shared" si="7"/>
        <v>47.368421052631575</v>
      </c>
      <c r="I133" s="91">
        <v>2</v>
      </c>
      <c r="J133" s="91">
        <f t="shared" si="5"/>
        <v>21.052631578947366</v>
      </c>
      <c r="L133" s="91">
        <v>3</v>
      </c>
      <c r="M133" s="91">
        <f t="shared" si="6"/>
        <v>31.578947368421051</v>
      </c>
    </row>
    <row r="134" spans="1:13">
      <c r="A134" s="26" t="s">
        <v>243</v>
      </c>
      <c r="C134" s="91">
        <f t="shared" si="4"/>
        <v>21.125</v>
      </c>
      <c r="D134" s="104">
        <f t="shared" si="4"/>
        <v>100</v>
      </c>
      <c r="F134" s="91">
        <v>8.875</v>
      </c>
      <c r="G134" s="91">
        <f t="shared" si="7"/>
        <v>42.011834319526628</v>
      </c>
      <c r="I134" s="91">
        <v>7.25</v>
      </c>
      <c r="J134" s="91">
        <f t="shared" si="5"/>
        <v>34.319526627218934</v>
      </c>
      <c r="L134" s="91">
        <v>5</v>
      </c>
      <c r="M134" s="91">
        <f t="shared" si="6"/>
        <v>23.668639053254438</v>
      </c>
    </row>
    <row r="135" spans="1:13">
      <c r="A135" s="26" t="s">
        <v>244</v>
      </c>
      <c r="C135" s="91">
        <f t="shared" si="4"/>
        <v>24.75</v>
      </c>
      <c r="D135" s="104">
        <f t="shared" si="4"/>
        <v>99.999999999999986</v>
      </c>
      <c r="F135" s="91">
        <v>10.25</v>
      </c>
      <c r="G135" s="91">
        <f t="shared" si="7"/>
        <v>41.414141414141412</v>
      </c>
      <c r="I135" s="91">
        <v>6</v>
      </c>
      <c r="J135" s="91">
        <f t="shared" si="5"/>
        <v>24.242424242424242</v>
      </c>
      <c r="L135" s="91">
        <v>8.5</v>
      </c>
      <c r="M135" s="91">
        <f t="shared" si="6"/>
        <v>34.343434343434339</v>
      </c>
    </row>
    <row r="136" spans="1:13">
      <c r="A136" s="26" t="s">
        <v>245</v>
      </c>
      <c r="C136" s="91">
        <f t="shared" si="4"/>
        <v>23.5</v>
      </c>
      <c r="D136" s="104">
        <f t="shared" si="4"/>
        <v>100</v>
      </c>
      <c r="F136" s="91">
        <v>10</v>
      </c>
      <c r="G136" s="91">
        <f t="shared" si="7"/>
        <v>42.553191489361701</v>
      </c>
      <c r="I136" s="91">
        <v>8</v>
      </c>
      <c r="J136" s="91">
        <f t="shared" si="5"/>
        <v>34.042553191489361</v>
      </c>
      <c r="L136" s="91">
        <v>5.5</v>
      </c>
      <c r="M136" s="91">
        <f t="shared" si="6"/>
        <v>23.404255319148938</v>
      </c>
    </row>
    <row r="137" spans="1:13">
      <c r="A137" s="26" t="s">
        <v>246</v>
      </c>
      <c r="C137" s="91">
        <f t="shared" si="4"/>
        <v>37</v>
      </c>
      <c r="D137" s="104">
        <f t="shared" si="4"/>
        <v>100</v>
      </c>
      <c r="F137" s="91">
        <v>16</v>
      </c>
      <c r="G137" s="91">
        <f t="shared" si="7"/>
        <v>43.243243243243242</v>
      </c>
      <c r="I137" s="91">
        <v>12.5</v>
      </c>
      <c r="J137" s="91">
        <f t="shared" si="5"/>
        <v>33.783783783783782</v>
      </c>
      <c r="L137" s="91">
        <v>8.5</v>
      </c>
      <c r="M137" s="91">
        <f t="shared" si="6"/>
        <v>22.972972972972975</v>
      </c>
    </row>
    <row r="138" spans="1:13">
      <c r="A138" s="26" t="s">
        <v>247</v>
      </c>
      <c r="C138" s="91">
        <f t="shared" si="4"/>
        <v>18.75</v>
      </c>
      <c r="D138" s="104">
        <f t="shared" si="4"/>
        <v>100</v>
      </c>
      <c r="F138" s="91">
        <v>5.75</v>
      </c>
      <c r="G138" s="91">
        <f t="shared" si="7"/>
        <v>30.666666666666664</v>
      </c>
      <c r="I138" s="91">
        <v>9</v>
      </c>
      <c r="J138" s="91">
        <f t="shared" si="5"/>
        <v>48</v>
      </c>
      <c r="L138" s="91">
        <v>4</v>
      </c>
      <c r="M138" s="91">
        <f t="shared" si="6"/>
        <v>21.333333333333336</v>
      </c>
    </row>
    <row r="139" spans="1:13">
      <c r="A139" s="26" t="s">
        <v>248</v>
      </c>
      <c r="C139" s="91">
        <f t="shared" si="4"/>
        <v>33.042000000000002</v>
      </c>
      <c r="D139" s="104">
        <f t="shared" si="4"/>
        <v>99.999999999999986</v>
      </c>
      <c r="F139" s="91">
        <v>17.542000000000002</v>
      </c>
      <c r="G139" s="91">
        <f t="shared" si="7"/>
        <v>53.0900066581926</v>
      </c>
      <c r="I139" s="91">
        <v>4</v>
      </c>
      <c r="J139" s="91">
        <f t="shared" si="5"/>
        <v>12.10580473336965</v>
      </c>
      <c r="L139" s="91">
        <v>11.5</v>
      </c>
      <c r="M139" s="91">
        <f t="shared" si="6"/>
        <v>34.804188608437741</v>
      </c>
    </row>
    <row r="140" spans="1:13">
      <c r="A140" s="26" t="s">
        <v>249</v>
      </c>
      <c r="C140" s="91">
        <f t="shared" si="4"/>
        <v>20.75</v>
      </c>
      <c r="D140" s="104">
        <f t="shared" si="4"/>
        <v>100</v>
      </c>
      <c r="F140" s="91">
        <v>8.75</v>
      </c>
      <c r="G140" s="91">
        <f t="shared" si="7"/>
        <v>42.168674698795186</v>
      </c>
      <c r="I140" s="91">
        <v>6.75</v>
      </c>
      <c r="J140" s="91">
        <f t="shared" si="5"/>
        <v>32.53012048192771</v>
      </c>
      <c r="L140" s="91">
        <v>5.25</v>
      </c>
      <c r="M140" s="91">
        <f t="shared" si="6"/>
        <v>25.301204819277107</v>
      </c>
    </row>
    <row r="141" spans="1:13">
      <c r="A141" s="26" t="s">
        <v>250</v>
      </c>
      <c r="C141" s="91">
        <f t="shared" si="4"/>
        <v>22.88</v>
      </c>
      <c r="D141" s="104">
        <f t="shared" si="4"/>
        <v>100</v>
      </c>
      <c r="F141" s="91">
        <v>12.25</v>
      </c>
      <c r="G141" s="91">
        <f t="shared" si="7"/>
        <v>53.540209790209794</v>
      </c>
      <c r="I141" s="91">
        <v>4.13</v>
      </c>
      <c r="J141" s="91">
        <f t="shared" si="5"/>
        <v>18.050699300699304</v>
      </c>
      <c r="L141" s="91">
        <v>6.5</v>
      </c>
      <c r="M141" s="91">
        <f t="shared" si="6"/>
        <v>28.40909090909091</v>
      </c>
    </row>
    <row r="142" spans="1:13">
      <c r="A142" s="26" t="s">
        <v>251</v>
      </c>
      <c r="C142" s="91">
        <f t="shared" si="4"/>
        <v>39.25</v>
      </c>
      <c r="D142" s="104">
        <f t="shared" si="4"/>
        <v>100.00000000000001</v>
      </c>
      <c r="F142" s="91">
        <v>12</v>
      </c>
      <c r="G142" s="91">
        <f t="shared" si="7"/>
        <v>30.573248407643312</v>
      </c>
      <c r="I142" s="91">
        <v>18.75</v>
      </c>
      <c r="J142" s="91">
        <f t="shared" si="5"/>
        <v>47.770700636942678</v>
      </c>
      <c r="L142" s="91">
        <v>8.5</v>
      </c>
      <c r="M142" s="91">
        <f t="shared" si="6"/>
        <v>21.656050955414013</v>
      </c>
    </row>
    <row r="143" spans="1:13">
      <c r="A143" s="26" t="s">
        <v>252</v>
      </c>
      <c r="C143" s="91">
        <f t="shared" ref="C143:D211" si="8">IF($A143&lt;&gt;0,F143+I143+L143,"")</f>
        <v>29.625</v>
      </c>
      <c r="D143" s="104">
        <f t="shared" si="8"/>
        <v>100</v>
      </c>
      <c r="F143" s="91">
        <v>14.625</v>
      </c>
      <c r="G143" s="91">
        <f t="shared" si="7"/>
        <v>49.367088607594937</v>
      </c>
      <c r="I143" s="91">
        <v>8</v>
      </c>
      <c r="J143" s="91">
        <f t="shared" si="5"/>
        <v>27.004219409282697</v>
      </c>
      <c r="L143" s="91">
        <v>7</v>
      </c>
      <c r="M143" s="91">
        <f t="shared" si="6"/>
        <v>23.628691983122362</v>
      </c>
    </row>
    <row r="144" spans="1:13">
      <c r="A144" s="26" t="s">
        <v>253</v>
      </c>
      <c r="C144" s="91">
        <f t="shared" si="8"/>
        <v>24.5</v>
      </c>
      <c r="D144" s="104">
        <f t="shared" si="8"/>
        <v>100</v>
      </c>
      <c r="F144" s="91">
        <v>8.75</v>
      </c>
      <c r="G144" s="91">
        <f t="shared" si="7"/>
        <v>35.714285714285715</v>
      </c>
      <c r="I144" s="91">
        <v>8.75</v>
      </c>
      <c r="J144" s="91">
        <f t="shared" ref="J144:J213" si="9">IF($A144&lt;&gt;0,I144/$C144*100,"")</f>
        <v>35.714285714285715</v>
      </c>
      <c r="L144" s="91">
        <v>7</v>
      </c>
      <c r="M144" s="91">
        <f t="shared" ref="M144:M212" si="10">IF($A144&lt;&gt;0,L144/$C144*100,"")</f>
        <v>28.571428571428569</v>
      </c>
    </row>
    <row r="145" spans="1:13">
      <c r="A145" s="26" t="s">
        <v>254</v>
      </c>
      <c r="C145" s="91">
        <f t="shared" si="8"/>
        <v>2.5</v>
      </c>
      <c r="D145" s="104">
        <f t="shared" si="8"/>
        <v>100</v>
      </c>
      <c r="F145" s="91">
        <v>1.5</v>
      </c>
      <c r="G145" s="91">
        <f t="shared" ref="G145:G214" si="11">IF($A145&lt;&gt;0,F145/$C145*100,"")</f>
        <v>60</v>
      </c>
      <c r="I145" s="91">
        <v>1</v>
      </c>
      <c r="J145" s="91">
        <f t="shared" si="9"/>
        <v>40</v>
      </c>
      <c r="L145" s="91">
        <v>0</v>
      </c>
      <c r="M145" s="91">
        <f t="shared" si="10"/>
        <v>0</v>
      </c>
    </row>
    <row r="146" spans="1:13">
      <c r="A146" s="26" t="s">
        <v>255</v>
      </c>
      <c r="C146" s="91">
        <f t="shared" si="8"/>
        <v>4</v>
      </c>
      <c r="D146" s="104">
        <f t="shared" si="8"/>
        <v>100</v>
      </c>
      <c r="F146" s="91">
        <v>1</v>
      </c>
      <c r="G146" s="91">
        <f t="shared" si="11"/>
        <v>25</v>
      </c>
      <c r="I146" s="91">
        <v>1</v>
      </c>
      <c r="J146" s="91">
        <f t="shared" si="9"/>
        <v>25</v>
      </c>
      <c r="L146" s="91">
        <v>2</v>
      </c>
      <c r="M146" s="91">
        <f t="shared" si="10"/>
        <v>50</v>
      </c>
    </row>
    <row r="147" spans="1:13">
      <c r="A147" s="26" t="s">
        <v>256</v>
      </c>
      <c r="C147" s="91">
        <f t="shared" si="8"/>
        <v>1.5</v>
      </c>
      <c r="D147" s="104">
        <f t="shared" si="8"/>
        <v>99.999999999999986</v>
      </c>
      <c r="F147" s="91">
        <v>0.5</v>
      </c>
      <c r="G147" s="91">
        <f t="shared" si="11"/>
        <v>33.333333333333329</v>
      </c>
      <c r="I147" s="91">
        <v>0</v>
      </c>
      <c r="J147" s="91">
        <f t="shared" si="9"/>
        <v>0</v>
      </c>
      <c r="L147" s="91">
        <v>1</v>
      </c>
      <c r="M147" s="91">
        <f t="shared" si="10"/>
        <v>66.666666666666657</v>
      </c>
    </row>
    <row r="148" spans="1:13">
      <c r="A148" s="26" t="s">
        <v>257</v>
      </c>
      <c r="C148" s="91">
        <f t="shared" si="8"/>
        <v>2.5</v>
      </c>
      <c r="D148" s="104">
        <f t="shared" si="8"/>
        <v>100</v>
      </c>
      <c r="F148" s="91">
        <v>1.5</v>
      </c>
      <c r="G148" s="91">
        <f t="shared" si="11"/>
        <v>60</v>
      </c>
      <c r="I148" s="91">
        <v>0</v>
      </c>
      <c r="J148" s="91">
        <f t="shared" si="9"/>
        <v>0</v>
      </c>
      <c r="L148" s="91">
        <v>1</v>
      </c>
      <c r="M148" s="91">
        <f t="shared" si="10"/>
        <v>40</v>
      </c>
    </row>
    <row r="149" spans="1:13">
      <c r="A149" s="26" t="s">
        <v>258</v>
      </c>
      <c r="C149" s="91">
        <f t="shared" si="8"/>
        <v>2</v>
      </c>
      <c r="D149" s="104">
        <f t="shared" si="8"/>
        <v>100</v>
      </c>
      <c r="F149" s="91">
        <v>1</v>
      </c>
      <c r="G149" s="91">
        <f t="shared" si="11"/>
        <v>50</v>
      </c>
      <c r="I149" s="91">
        <v>0</v>
      </c>
      <c r="J149" s="91">
        <f t="shared" si="9"/>
        <v>0</v>
      </c>
      <c r="L149" s="91">
        <v>1</v>
      </c>
      <c r="M149" s="91">
        <f t="shared" si="10"/>
        <v>50</v>
      </c>
    </row>
    <row r="150" spans="1:13">
      <c r="A150" s="26" t="s">
        <v>259</v>
      </c>
      <c r="C150" s="91">
        <f t="shared" si="8"/>
        <v>4.5</v>
      </c>
      <c r="D150" s="104">
        <f t="shared" si="8"/>
        <v>100</v>
      </c>
      <c r="F150" s="91">
        <v>0.5</v>
      </c>
      <c r="G150" s="91">
        <f t="shared" si="11"/>
        <v>11.111111111111111</v>
      </c>
      <c r="I150" s="91">
        <v>2.5</v>
      </c>
      <c r="J150" s="91">
        <f t="shared" si="9"/>
        <v>55.555555555555557</v>
      </c>
      <c r="L150" s="91">
        <v>1.5</v>
      </c>
      <c r="M150" s="91">
        <f t="shared" si="10"/>
        <v>33.333333333333329</v>
      </c>
    </row>
    <row r="151" spans="1:13">
      <c r="A151" s="26" t="s">
        <v>260</v>
      </c>
      <c r="C151" s="91">
        <f t="shared" si="8"/>
        <v>6</v>
      </c>
      <c r="D151" s="104">
        <f t="shared" si="8"/>
        <v>100</v>
      </c>
      <c r="F151" s="91">
        <v>1.75</v>
      </c>
      <c r="G151" s="91">
        <f t="shared" si="11"/>
        <v>29.166666666666668</v>
      </c>
      <c r="I151" s="91">
        <v>1.75</v>
      </c>
      <c r="J151" s="91">
        <f t="shared" si="9"/>
        <v>29.166666666666668</v>
      </c>
      <c r="L151" s="91">
        <v>2.5</v>
      </c>
      <c r="M151" s="91">
        <f t="shared" si="10"/>
        <v>41.666666666666671</v>
      </c>
    </row>
    <row r="152" spans="1:13">
      <c r="A152" s="26" t="s">
        <v>261</v>
      </c>
      <c r="C152" s="91">
        <f t="shared" si="8"/>
        <v>4.375</v>
      </c>
      <c r="D152" s="104">
        <f t="shared" si="8"/>
        <v>100</v>
      </c>
      <c r="F152" s="91">
        <v>1.375</v>
      </c>
      <c r="G152" s="91">
        <f t="shared" si="11"/>
        <v>31.428571428571427</v>
      </c>
      <c r="I152" s="91">
        <v>0</v>
      </c>
      <c r="J152" s="91">
        <f t="shared" si="9"/>
        <v>0</v>
      </c>
      <c r="L152" s="91">
        <v>3</v>
      </c>
      <c r="M152" s="91">
        <f t="shared" si="10"/>
        <v>68.571428571428569</v>
      </c>
    </row>
    <row r="153" spans="1:13">
      <c r="A153" s="26" t="s">
        <v>262</v>
      </c>
      <c r="C153" s="91">
        <f t="shared" si="8"/>
        <v>8</v>
      </c>
      <c r="D153" s="104">
        <f t="shared" si="8"/>
        <v>100</v>
      </c>
      <c r="F153" s="91">
        <v>3.5</v>
      </c>
      <c r="G153" s="91">
        <f t="shared" si="11"/>
        <v>43.75</v>
      </c>
      <c r="I153" s="91">
        <v>1</v>
      </c>
      <c r="J153" s="91">
        <f t="shared" si="9"/>
        <v>12.5</v>
      </c>
      <c r="L153" s="91">
        <v>3.5</v>
      </c>
      <c r="M153" s="91">
        <f t="shared" si="10"/>
        <v>43.75</v>
      </c>
    </row>
    <row r="154" spans="1:13">
      <c r="A154" s="26" t="s">
        <v>263</v>
      </c>
      <c r="C154" s="91">
        <f t="shared" si="8"/>
        <v>1</v>
      </c>
      <c r="D154" s="104">
        <f t="shared" si="8"/>
        <v>100</v>
      </c>
      <c r="F154" s="91">
        <v>1</v>
      </c>
      <c r="G154" s="91">
        <f t="shared" si="11"/>
        <v>100</v>
      </c>
      <c r="I154" s="91">
        <v>0</v>
      </c>
      <c r="J154" s="91">
        <f t="shared" si="9"/>
        <v>0</v>
      </c>
      <c r="L154" s="91">
        <v>0</v>
      </c>
      <c r="M154" s="91">
        <f t="shared" si="10"/>
        <v>0</v>
      </c>
    </row>
    <row r="155" spans="1:13">
      <c r="A155" s="26" t="s">
        <v>264</v>
      </c>
      <c r="C155" s="91">
        <f t="shared" si="8"/>
        <v>2.5</v>
      </c>
      <c r="D155" s="104">
        <f t="shared" si="8"/>
        <v>100</v>
      </c>
      <c r="F155" s="91">
        <v>0.5</v>
      </c>
      <c r="G155" s="91">
        <f t="shared" si="11"/>
        <v>20</v>
      </c>
      <c r="I155" s="91">
        <v>0</v>
      </c>
      <c r="J155" s="91">
        <f t="shared" si="9"/>
        <v>0</v>
      </c>
      <c r="L155" s="91">
        <v>2</v>
      </c>
      <c r="M155" s="91">
        <f t="shared" si="10"/>
        <v>80</v>
      </c>
    </row>
    <row r="156" spans="1:13">
      <c r="A156" s="26" t="s">
        <v>265</v>
      </c>
      <c r="C156" s="91">
        <f t="shared" si="8"/>
        <v>3.5</v>
      </c>
      <c r="D156" s="104">
        <f t="shared" si="8"/>
        <v>100</v>
      </c>
      <c r="F156" s="91">
        <v>1</v>
      </c>
      <c r="G156" s="91">
        <f t="shared" si="11"/>
        <v>28.571428571428569</v>
      </c>
      <c r="I156" s="91">
        <v>0.5</v>
      </c>
      <c r="J156" s="91">
        <f t="shared" si="9"/>
        <v>14.285714285714285</v>
      </c>
      <c r="L156" s="91">
        <v>2</v>
      </c>
      <c r="M156" s="91">
        <f t="shared" si="10"/>
        <v>57.142857142857139</v>
      </c>
    </row>
    <row r="157" spans="1:13">
      <c r="A157" s="26" t="s">
        <v>266</v>
      </c>
      <c r="C157" s="91">
        <f t="shared" si="8"/>
        <v>3.5</v>
      </c>
      <c r="D157" s="104">
        <f t="shared" si="8"/>
        <v>100</v>
      </c>
      <c r="F157" s="91">
        <v>1</v>
      </c>
      <c r="G157" s="91">
        <f t="shared" si="11"/>
        <v>28.571428571428569</v>
      </c>
      <c r="I157" s="91">
        <v>0</v>
      </c>
      <c r="J157" s="91">
        <f t="shared" si="9"/>
        <v>0</v>
      </c>
      <c r="L157" s="91">
        <v>2.5</v>
      </c>
      <c r="M157" s="91">
        <f t="shared" si="10"/>
        <v>71.428571428571431</v>
      </c>
    </row>
    <row r="158" spans="1:13">
      <c r="A158" s="26" t="s">
        <v>267</v>
      </c>
      <c r="C158" s="91">
        <f t="shared" si="8"/>
        <v>2.5</v>
      </c>
      <c r="D158" s="104">
        <f t="shared" si="8"/>
        <v>100</v>
      </c>
      <c r="F158" s="91">
        <v>1.5</v>
      </c>
      <c r="G158" s="91">
        <f t="shared" si="11"/>
        <v>60</v>
      </c>
      <c r="I158" s="91">
        <v>0</v>
      </c>
      <c r="J158" s="91">
        <f t="shared" si="9"/>
        <v>0</v>
      </c>
      <c r="L158" s="91">
        <v>1</v>
      </c>
      <c r="M158" s="91">
        <f t="shared" si="10"/>
        <v>40</v>
      </c>
    </row>
    <row r="159" spans="1:13">
      <c r="A159" s="26" t="s">
        <v>268</v>
      </c>
      <c r="C159" s="91">
        <f t="shared" si="8"/>
        <v>12.25</v>
      </c>
      <c r="D159" s="104">
        <f t="shared" si="8"/>
        <v>100</v>
      </c>
      <c r="F159" s="91">
        <v>6.25</v>
      </c>
      <c r="G159" s="91">
        <f t="shared" si="11"/>
        <v>51.020408163265309</v>
      </c>
      <c r="I159" s="91">
        <v>3</v>
      </c>
      <c r="J159" s="91">
        <f t="shared" si="9"/>
        <v>24.489795918367346</v>
      </c>
      <c r="L159" s="91">
        <v>3</v>
      </c>
      <c r="M159" s="91">
        <f t="shared" si="10"/>
        <v>24.489795918367346</v>
      </c>
    </row>
    <row r="160" spans="1:13">
      <c r="A160" s="26" t="s">
        <v>24</v>
      </c>
      <c r="C160" s="91">
        <f t="shared" si="8"/>
        <v>2.75</v>
      </c>
      <c r="D160" s="104">
        <f t="shared" si="8"/>
        <v>100</v>
      </c>
      <c r="F160" s="91">
        <v>0.75</v>
      </c>
      <c r="G160" s="91">
        <f t="shared" si="11"/>
        <v>27.27272727272727</v>
      </c>
      <c r="I160" s="91">
        <v>0</v>
      </c>
      <c r="J160" s="91">
        <f t="shared" si="9"/>
        <v>0</v>
      </c>
      <c r="L160" s="91">
        <v>2</v>
      </c>
      <c r="M160" s="91">
        <f t="shared" si="10"/>
        <v>72.727272727272734</v>
      </c>
    </row>
    <row r="161" spans="1:13">
      <c r="A161" s="26" t="s">
        <v>269</v>
      </c>
      <c r="C161" s="91">
        <f t="shared" si="8"/>
        <v>4.5</v>
      </c>
      <c r="D161" s="104">
        <f t="shared" si="8"/>
        <v>99.999999999999986</v>
      </c>
      <c r="F161" s="91">
        <v>1.5</v>
      </c>
      <c r="G161" s="91">
        <f t="shared" si="11"/>
        <v>33.333333333333329</v>
      </c>
      <c r="I161" s="91">
        <v>0</v>
      </c>
      <c r="J161" s="91">
        <f t="shared" si="9"/>
        <v>0</v>
      </c>
      <c r="L161" s="91">
        <v>3</v>
      </c>
      <c r="M161" s="91">
        <f t="shared" si="10"/>
        <v>66.666666666666657</v>
      </c>
    </row>
    <row r="162" spans="1:13">
      <c r="A162" s="26" t="s">
        <v>270</v>
      </c>
      <c r="C162" s="91">
        <f t="shared" si="8"/>
        <v>3.5</v>
      </c>
      <c r="D162" s="104">
        <f t="shared" si="8"/>
        <v>99.999999999999986</v>
      </c>
      <c r="F162" s="91">
        <v>0.5</v>
      </c>
      <c r="G162" s="91">
        <f t="shared" si="11"/>
        <v>14.285714285714285</v>
      </c>
      <c r="I162" s="91">
        <v>2</v>
      </c>
      <c r="J162" s="91">
        <f t="shared" si="9"/>
        <v>57.142857142857139</v>
      </c>
      <c r="L162" s="91">
        <v>1</v>
      </c>
      <c r="M162" s="91">
        <f t="shared" si="10"/>
        <v>28.571428571428569</v>
      </c>
    </row>
    <row r="163" spans="1:13">
      <c r="A163" s="26" t="s">
        <v>271</v>
      </c>
      <c r="C163" s="91">
        <f t="shared" si="8"/>
        <v>8.5</v>
      </c>
      <c r="D163" s="104">
        <f t="shared" si="8"/>
        <v>100</v>
      </c>
      <c r="F163" s="91">
        <v>2.5</v>
      </c>
      <c r="G163" s="91">
        <f t="shared" si="11"/>
        <v>29.411764705882355</v>
      </c>
      <c r="I163" s="91">
        <v>0</v>
      </c>
      <c r="J163" s="91">
        <f t="shared" si="9"/>
        <v>0</v>
      </c>
      <c r="L163" s="91">
        <v>6</v>
      </c>
      <c r="M163" s="91">
        <f t="shared" si="10"/>
        <v>70.588235294117652</v>
      </c>
    </row>
    <row r="164" spans="1:13">
      <c r="A164" s="26" t="s">
        <v>272</v>
      </c>
      <c r="C164" s="91">
        <f>IF($A164&lt;&gt;0,F164+I164+L164,"")</f>
        <v>3</v>
      </c>
      <c r="D164" s="104">
        <f>IF($A164&lt;&gt;0,G164+J164+M164,"")</f>
        <v>100</v>
      </c>
      <c r="F164" s="91">
        <v>0.5</v>
      </c>
      <c r="G164" s="91">
        <f>IF($A164&lt;&gt;0,F164/$C164*100,"")</f>
        <v>16.666666666666664</v>
      </c>
      <c r="I164" s="91">
        <v>0</v>
      </c>
      <c r="J164" s="91">
        <f>IF($A164&lt;&gt;0,I164/$C164*100,"")</f>
        <v>0</v>
      </c>
      <c r="L164" s="91">
        <v>2.5</v>
      </c>
      <c r="M164" s="91">
        <f t="shared" si="10"/>
        <v>83.333333333333343</v>
      </c>
    </row>
    <row r="165" spans="1:13">
      <c r="A165" s="26" t="s">
        <v>273</v>
      </c>
      <c r="C165" s="91">
        <f t="shared" si="8"/>
        <v>4.25</v>
      </c>
      <c r="D165" s="104">
        <f t="shared" si="8"/>
        <v>100</v>
      </c>
      <c r="F165" s="91">
        <v>0.75</v>
      </c>
      <c r="G165" s="91">
        <f t="shared" si="11"/>
        <v>17.647058823529413</v>
      </c>
      <c r="I165" s="91">
        <v>0.5</v>
      </c>
      <c r="J165" s="91">
        <f t="shared" si="9"/>
        <v>11.76470588235294</v>
      </c>
      <c r="L165" s="91">
        <v>3</v>
      </c>
      <c r="M165" s="91">
        <f t="shared" si="10"/>
        <v>70.588235294117652</v>
      </c>
    </row>
    <row r="166" spans="1:13">
      <c r="A166" s="26" t="s">
        <v>274</v>
      </c>
      <c r="C166" s="91">
        <f t="shared" si="8"/>
        <v>6.5</v>
      </c>
      <c r="D166" s="104">
        <f t="shared" si="8"/>
        <v>100</v>
      </c>
      <c r="F166" s="91">
        <v>3.5</v>
      </c>
      <c r="G166" s="91">
        <f t="shared" si="11"/>
        <v>53.846153846153847</v>
      </c>
      <c r="I166" s="91">
        <v>0</v>
      </c>
      <c r="J166" s="91">
        <f t="shared" si="9"/>
        <v>0</v>
      </c>
      <c r="L166" s="91">
        <v>3</v>
      </c>
      <c r="M166" s="91">
        <f t="shared" si="10"/>
        <v>46.153846153846153</v>
      </c>
    </row>
    <row r="167" spans="1:13">
      <c r="A167" s="26" t="s">
        <v>275</v>
      </c>
      <c r="C167" s="91">
        <f t="shared" si="8"/>
        <v>3.5</v>
      </c>
      <c r="D167" s="104">
        <f t="shared" si="8"/>
        <v>100</v>
      </c>
      <c r="F167" s="91">
        <v>1.5</v>
      </c>
      <c r="G167" s="91">
        <f t="shared" si="11"/>
        <v>42.857142857142854</v>
      </c>
      <c r="I167" s="91">
        <v>0</v>
      </c>
      <c r="J167" s="91">
        <f t="shared" si="9"/>
        <v>0</v>
      </c>
      <c r="L167" s="91">
        <v>2</v>
      </c>
      <c r="M167" s="91">
        <f t="shared" si="10"/>
        <v>57.142857142857139</v>
      </c>
    </row>
    <row r="168" spans="1:13">
      <c r="A168" s="26" t="s">
        <v>276</v>
      </c>
      <c r="C168" s="91">
        <f t="shared" si="8"/>
        <v>0.5</v>
      </c>
      <c r="D168" s="104">
        <f t="shared" si="8"/>
        <v>100</v>
      </c>
      <c r="F168" s="91">
        <v>0.5</v>
      </c>
      <c r="G168" s="91">
        <f t="shared" si="11"/>
        <v>100</v>
      </c>
      <c r="I168" s="91">
        <v>0</v>
      </c>
      <c r="J168" s="91">
        <f t="shared" si="9"/>
        <v>0</v>
      </c>
      <c r="L168" s="91">
        <v>0</v>
      </c>
      <c r="M168" s="91">
        <f t="shared" si="10"/>
        <v>0</v>
      </c>
    </row>
    <row r="169" spans="1:13">
      <c r="A169" s="26" t="s">
        <v>277</v>
      </c>
      <c r="C169" s="91">
        <f t="shared" si="8"/>
        <v>5.5</v>
      </c>
      <c r="D169" s="104">
        <f t="shared" si="8"/>
        <v>99.999999999999986</v>
      </c>
      <c r="F169" s="91">
        <v>2.5</v>
      </c>
      <c r="G169" s="91">
        <f t="shared" si="11"/>
        <v>45.454545454545453</v>
      </c>
      <c r="I169" s="91">
        <v>1.5</v>
      </c>
      <c r="J169" s="91">
        <f t="shared" si="9"/>
        <v>27.27272727272727</v>
      </c>
      <c r="L169" s="91">
        <v>1.5</v>
      </c>
      <c r="M169" s="91">
        <f t="shared" si="10"/>
        <v>27.27272727272727</v>
      </c>
    </row>
    <row r="170" spans="1:13">
      <c r="A170" s="26" t="s">
        <v>278</v>
      </c>
      <c r="C170" s="91">
        <f>IF($A170&lt;&gt;0,F170+I170+L170,"")</f>
        <v>2</v>
      </c>
      <c r="D170" s="104">
        <f>IF($A170&lt;&gt;0,G170+J170+M170,"")</f>
        <v>100</v>
      </c>
      <c r="F170" s="91">
        <v>1.25</v>
      </c>
      <c r="G170" s="91">
        <f t="shared" si="11"/>
        <v>62.5</v>
      </c>
      <c r="I170" s="91">
        <v>0</v>
      </c>
      <c r="J170" s="91">
        <f t="shared" si="9"/>
        <v>0</v>
      </c>
      <c r="L170" s="91">
        <v>0.75</v>
      </c>
      <c r="M170" s="91">
        <f t="shared" si="10"/>
        <v>37.5</v>
      </c>
    </row>
    <row r="171" spans="1:13">
      <c r="A171" s="26" t="s">
        <v>279</v>
      </c>
      <c r="C171" s="91">
        <f t="shared" si="8"/>
        <v>1.5</v>
      </c>
      <c r="D171" s="104">
        <f t="shared" si="8"/>
        <v>99.999999999999986</v>
      </c>
      <c r="F171" s="91">
        <v>0.5</v>
      </c>
      <c r="G171" s="91">
        <f t="shared" si="11"/>
        <v>33.333333333333329</v>
      </c>
      <c r="I171" s="91">
        <v>0</v>
      </c>
      <c r="J171" s="91">
        <f t="shared" si="9"/>
        <v>0</v>
      </c>
      <c r="L171" s="91">
        <v>1</v>
      </c>
      <c r="M171" s="91">
        <f t="shared" si="10"/>
        <v>66.666666666666657</v>
      </c>
    </row>
    <row r="172" spans="1:13">
      <c r="A172" s="26" t="s">
        <v>280</v>
      </c>
      <c r="C172" s="91">
        <f t="shared" si="8"/>
        <v>0.5</v>
      </c>
      <c r="D172" s="104">
        <f t="shared" si="8"/>
        <v>100</v>
      </c>
      <c r="F172" s="91">
        <v>0.5</v>
      </c>
      <c r="G172" s="91">
        <f t="shared" si="11"/>
        <v>100</v>
      </c>
      <c r="I172" s="91">
        <v>0</v>
      </c>
      <c r="J172" s="91">
        <f t="shared" si="9"/>
        <v>0</v>
      </c>
      <c r="L172" s="91">
        <v>0</v>
      </c>
      <c r="M172" s="91">
        <f t="shared" si="10"/>
        <v>0</v>
      </c>
    </row>
    <row r="173" spans="1:13" ht="6.75" customHeight="1">
      <c r="A173" s="26"/>
      <c r="C173" s="91" t="str">
        <f t="shared" si="8"/>
        <v/>
      </c>
      <c r="D173" s="104" t="str">
        <f t="shared" si="8"/>
        <v/>
      </c>
      <c r="G173" s="91" t="str">
        <f t="shared" si="11"/>
        <v/>
      </c>
      <c r="J173" s="91" t="str">
        <f t="shared" si="9"/>
        <v/>
      </c>
      <c r="L173" s="91" t="s">
        <v>154</v>
      </c>
      <c r="M173" s="91" t="str">
        <f t="shared" si="10"/>
        <v/>
      </c>
    </row>
    <row r="174" spans="1:13">
      <c r="A174" s="90" t="s">
        <v>281</v>
      </c>
      <c r="C174" s="91">
        <f t="shared" si="8"/>
        <v>99.375</v>
      </c>
      <c r="D174" s="104">
        <f t="shared" si="8"/>
        <v>100</v>
      </c>
      <c r="F174" s="91">
        <v>62.875</v>
      </c>
      <c r="G174" s="91">
        <f t="shared" si="11"/>
        <v>63.270440251572325</v>
      </c>
      <c r="I174" s="91">
        <v>0.5</v>
      </c>
      <c r="J174" s="91">
        <f t="shared" si="9"/>
        <v>0.50314465408805031</v>
      </c>
      <c r="L174" s="91">
        <v>36</v>
      </c>
      <c r="M174" s="91">
        <f t="shared" si="10"/>
        <v>36.226415094339622</v>
      </c>
    </row>
    <row r="175" spans="1:13" ht="7" customHeight="1">
      <c r="C175" s="91" t="str">
        <f t="shared" si="8"/>
        <v/>
      </c>
      <c r="D175" s="104" t="str">
        <f t="shared" si="8"/>
        <v/>
      </c>
      <c r="G175" s="91" t="str">
        <f t="shared" si="11"/>
        <v/>
      </c>
      <c r="J175" s="91" t="str">
        <f t="shared" si="9"/>
        <v/>
      </c>
      <c r="L175" s="91" t="s">
        <v>154</v>
      </c>
      <c r="M175" s="91" t="str">
        <f t="shared" si="10"/>
        <v/>
      </c>
    </row>
    <row r="176" spans="1:13" ht="13">
      <c r="A176" s="17" t="s">
        <v>20</v>
      </c>
      <c r="B176" s="90"/>
      <c r="C176" s="91">
        <f t="shared" si="8"/>
        <v>170.625</v>
      </c>
      <c r="D176" s="104">
        <f t="shared" si="8"/>
        <v>100</v>
      </c>
      <c r="F176" s="91">
        <f>F178+F185</f>
        <v>26</v>
      </c>
      <c r="G176" s="91">
        <f t="shared" si="11"/>
        <v>15.238095238095239</v>
      </c>
      <c r="I176" s="91">
        <f>I178+I185</f>
        <v>92.875</v>
      </c>
      <c r="J176" s="91">
        <f t="shared" si="9"/>
        <v>54.432234432234431</v>
      </c>
      <c r="L176" s="91">
        <f>L178+L185</f>
        <v>51.75</v>
      </c>
      <c r="M176" s="91">
        <f t="shared" si="10"/>
        <v>30.329670329670328</v>
      </c>
    </row>
    <row r="177" spans="1:13" ht="7" customHeight="1">
      <c r="C177" s="91" t="str">
        <f t="shared" si="8"/>
        <v/>
      </c>
      <c r="D177" s="104" t="str">
        <f t="shared" si="8"/>
        <v/>
      </c>
      <c r="G177" s="91" t="str">
        <f t="shared" si="11"/>
        <v/>
      </c>
      <c r="J177" s="91" t="str">
        <f t="shared" si="9"/>
        <v/>
      </c>
      <c r="L177" s="91" t="s">
        <v>154</v>
      </c>
      <c r="M177" s="91" t="str">
        <f t="shared" si="10"/>
        <v/>
      </c>
    </row>
    <row r="178" spans="1:13">
      <c r="A178" s="90" t="s">
        <v>282</v>
      </c>
      <c r="C178" s="91">
        <f t="shared" si="8"/>
        <v>119.25</v>
      </c>
      <c r="D178" s="104">
        <f t="shared" si="8"/>
        <v>100</v>
      </c>
      <c r="F178" s="91">
        <f>SUM(F180:F183)</f>
        <v>0</v>
      </c>
      <c r="G178" s="91">
        <f t="shared" si="11"/>
        <v>0</v>
      </c>
      <c r="I178" s="91">
        <f>SUM(I180:I183)</f>
        <v>86</v>
      </c>
      <c r="J178" s="91">
        <f t="shared" si="9"/>
        <v>72.117400419287208</v>
      </c>
      <c r="L178" s="91">
        <f>SUM(L180:L183)</f>
        <v>33.25</v>
      </c>
      <c r="M178" s="91">
        <f t="shared" si="10"/>
        <v>27.882599580712785</v>
      </c>
    </row>
    <row r="179" spans="1:13">
      <c r="C179" s="91" t="str">
        <f t="shared" si="8"/>
        <v/>
      </c>
      <c r="D179" s="104" t="str">
        <f t="shared" si="8"/>
        <v/>
      </c>
      <c r="G179" s="91" t="str">
        <f t="shared" si="11"/>
        <v/>
      </c>
      <c r="J179" s="91" t="str">
        <f t="shared" si="9"/>
        <v/>
      </c>
      <c r="L179" s="91" t="s">
        <v>154</v>
      </c>
      <c r="M179" s="91" t="str">
        <f t="shared" si="10"/>
        <v/>
      </c>
    </row>
    <row r="180" spans="1:13">
      <c r="A180" s="26" t="s">
        <v>283</v>
      </c>
      <c r="C180" s="91">
        <f t="shared" si="8"/>
        <v>20.5</v>
      </c>
      <c r="D180" s="104">
        <f t="shared" si="8"/>
        <v>100</v>
      </c>
      <c r="F180" s="25">
        <v>0</v>
      </c>
      <c r="G180" s="91">
        <f t="shared" si="11"/>
        <v>0</v>
      </c>
      <c r="H180" s="25"/>
      <c r="I180" s="25">
        <v>11</v>
      </c>
      <c r="J180" s="91">
        <f t="shared" si="9"/>
        <v>53.658536585365859</v>
      </c>
      <c r="K180" s="25"/>
      <c r="L180" s="91">
        <v>9.5</v>
      </c>
      <c r="M180" s="91">
        <f t="shared" si="10"/>
        <v>46.341463414634148</v>
      </c>
    </row>
    <row r="181" spans="1:13">
      <c r="A181" s="26" t="s">
        <v>284</v>
      </c>
      <c r="C181" s="91">
        <f t="shared" si="8"/>
        <v>30</v>
      </c>
      <c r="D181" s="104">
        <f t="shared" si="8"/>
        <v>100.00000000000001</v>
      </c>
      <c r="F181" s="25">
        <v>0</v>
      </c>
      <c r="G181" s="91">
        <f t="shared" si="11"/>
        <v>0</v>
      </c>
      <c r="H181" s="25"/>
      <c r="I181" s="25">
        <v>21.25</v>
      </c>
      <c r="J181" s="91">
        <f t="shared" si="9"/>
        <v>70.833333333333343</v>
      </c>
      <c r="K181" s="25"/>
      <c r="L181" s="91">
        <v>8.75</v>
      </c>
      <c r="M181" s="91">
        <f t="shared" si="10"/>
        <v>29.166666666666668</v>
      </c>
    </row>
    <row r="182" spans="1:13">
      <c r="A182" s="26" t="s">
        <v>285</v>
      </c>
      <c r="C182" s="91">
        <f t="shared" si="8"/>
        <v>38.5</v>
      </c>
      <c r="D182" s="104">
        <f t="shared" si="8"/>
        <v>100</v>
      </c>
      <c r="F182" s="25">
        <v>0</v>
      </c>
      <c r="G182" s="91">
        <f t="shared" si="11"/>
        <v>0</v>
      </c>
      <c r="H182" s="25"/>
      <c r="I182" s="25">
        <v>35.5</v>
      </c>
      <c r="J182" s="91">
        <f t="shared" si="9"/>
        <v>92.20779220779221</v>
      </c>
      <c r="K182" s="25"/>
      <c r="L182" s="91">
        <v>3</v>
      </c>
      <c r="M182" s="91">
        <f t="shared" si="10"/>
        <v>7.7922077922077921</v>
      </c>
    </row>
    <row r="183" spans="1:13">
      <c r="A183" s="26" t="s">
        <v>286</v>
      </c>
      <c r="C183" s="91">
        <f t="shared" si="8"/>
        <v>30.25</v>
      </c>
      <c r="D183" s="104">
        <f t="shared" si="8"/>
        <v>100</v>
      </c>
      <c r="F183" s="25">
        <v>0</v>
      </c>
      <c r="G183" s="91">
        <f t="shared" si="11"/>
        <v>0</v>
      </c>
      <c r="H183" s="25"/>
      <c r="I183" s="25">
        <v>18.25</v>
      </c>
      <c r="J183" s="91">
        <f t="shared" si="9"/>
        <v>60.330578512396691</v>
      </c>
      <c r="K183" s="25"/>
      <c r="L183" s="91">
        <v>12</v>
      </c>
      <c r="M183" s="91">
        <f t="shared" si="10"/>
        <v>39.669421487603309</v>
      </c>
    </row>
    <row r="184" spans="1:13">
      <c r="A184" s="26"/>
      <c r="C184" s="91" t="str">
        <f t="shared" si="8"/>
        <v/>
      </c>
      <c r="D184" s="104" t="str">
        <f t="shared" si="8"/>
        <v/>
      </c>
      <c r="G184" s="91" t="str">
        <f t="shared" si="11"/>
        <v/>
      </c>
      <c r="J184" s="91" t="str">
        <f t="shared" si="9"/>
        <v/>
      </c>
      <c r="L184" s="91" t="s">
        <v>154</v>
      </c>
      <c r="M184" s="91" t="str">
        <f t="shared" si="10"/>
        <v/>
      </c>
    </row>
    <row r="185" spans="1:13">
      <c r="A185" s="14" t="s">
        <v>287</v>
      </c>
      <c r="C185" s="91">
        <f t="shared" si="8"/>
        <v>51.375</v>
      </c>
      <c r="D185" s="104">
        <f t="shared" si="8"/>
        <v>100</v>
      </c>
      <c r="F185" s="91">
        <f>SUM(F187:F192)</f>
        <v>26</v>
      </c>
      <c r="G185" s="91">
        <f t="shared" si="11"/>
        <v>50.608272506082727</v>
      </c>
      <c r="I185" s="91">
        <f>SUM(I187:I192)</f>
        <v>6.875</v>
      </c>
      <c r="J185" s="91">
        <f t="shared" si="9"/>
        <v>13.381995133819952</v>
      </c>
      <c r="L185" s="91">
        <f>SUM(L187:L192)</f>
        <v>18.5</v>
      </c>
      <c r="M185" s="91">
        <f t="shared" si="10"/>
        <v>36.009732360097324</v>
      </c>
    </row>
    <row r="186" spans="1:13">
      <c r="A186" s="14"/>
      <c r="C186" s="91" t="str">
        <f t="shared" si="8"/>
        <v/>
      </c>
      <c r="D186" s="104" t="str">
        <f t="shared" si="8"/>
        <v/>
      </c>
      <c r="G186" s="91" t="str">
        <f t="shared" si="11"/>
        <v/>
      </c>
      <c r="J186" s="91" t="str">
        <f t="shared" si="9"/>
        <v/>
      </c>
      <c r="L186" s="91" t="s">
        <v>154</v>
      </c>
      <c r="M186" s="91" t="str">
        <f t="shared" si="10"/>
        <v/>
      </c>
    </row>
    <row r="187" spans="1:13" hidden="1">
      <c r="A187" s="26" t="s">
        <v>288</v>
      </c>
      <c r="C187" s="91">
        <f t="shared" si="8"/>
        <v>0</v>
      </c>
      <c r="D187" s="104" t="e">
        <f t="shared" si="8"/>
        <v>#DIV/0!</v>
      </c>
      <c r="F187" s="25">
        <v>0</v>
      </c>
      <c r="G187" s="91" t="e">
        <f t="shared" si="11"/>
        <v>#DIV/0!</v>
      </c>
      <c r="H187" s="25"/>
      <c r="I187" s="25">
        <v>0</v>
      </c>
      <c r="J187" s="91" t="e">
        <f t="shared" si="9"/>
        <v>#DIV/0!</v>
      </c>
      <c r="K187" s="25"/>
      <c r="L187" s="91">
        <v>0</v>
      </c>
      <c r="M187" s="91" t="e">
        <f t="shared" si="10"/>
        <v>#DIV/0!</v>
      </c>
    </row>
    <row r="188" spans="1:13">
      <c r="A188" s="14" t="s">
        <v>289</v>
      </c>
      <c r="C188" s="91">
        <f t="shared" si="8"/>
        <v>1.25</v>
      </c>
      <c r="D188" s="104">
        <f t="shared" si="8"/>
        <v>100</v>
      </c>
      <c r="F188" s="25">
        <v>0</v>
      </c>
      <c r="G188" s="91">
        <f t="shared" si="11"/>
        <v>0</v>
      </c>
      <c r="H188" s="25"/>
      <c r="I188" s="25">
        <v>1</v>
      </c>
      <c r="J188" s="91">
        <f t="shared" si="9"/>
        <v>80</v>
      </c>
      <c r="K188" s="25"/>
      <c r="L188" s="91">
        <v>0.25</v>
      </c>
      <c r="M188" s="91">
        <f t="shared" si="10"/>
        <v>20</v>
      </c>
    </row>
    <row r="189" spans="1:13" hidden="1">
      <c r="A189" s="26" t="s">
        <v>290</v>
      </c>
      <c r="C189" s="91">
        <f t="shared" si="8"/>
        <v>0</v>
      </c>
      <c r="D189" s="104" t="e">
        <f t="shared" si="8"/>
        <v>#DIV/0!</v>
      </c>
      <c r="F189" s="25">
        <v>0</v>
      </c>
      <c r="G189" s="91" t="e">
        <f t="shared" si="11"/>
        <v>#DIV/0!</v>
      </c>
      <c r="H189" s="25"/>
      <c r="I189" s="25">
        <v>0</v>
      </c>
      <c r="J189" s="91" t="e">
        <f t="shared" si="9"/>
        <v>#DIV/0!</v>
      </c>
      <c r="K189" s="25"/>
      <c r="L189" s="91">
        <v>0</v>
      </c>
      <c r="M189" s="91" t="e">
        <f t="shared" si="10"/>
        <v>#DIV/0!</v>
      </c>
    </row>
    <row r="190" spans="1:13">
      <c r="A190" s="14" t="s">
        <v>291</v>
      </c>
      <c r="C190" s="91">
        <f t="shared" si="8"/>
        <v>50.125</v>
      </c>
      <c r="D190" s="104">
        <f t="shared" si="8"/>
        <v>100</v>
      </c>
      <c r="F190" s="25">
        <v>26</v>
      </c>
      <c r="G190" s="91">
        <f t="shared" si="11"/>
        <v>51.870324189526187</v>
      </c>
      <c r="H190" s="25"/>
      <c r="I190" s="25">
        <v>5.875</v>
      </c>
      <c r="J190" s="91">
        <f t="shared" si="9"/>
        <v>11.720698254364089</v>
      </c>
      <c r="K190" s="25"/>
      <c r="L190" s="91">
        <v>18.25</v>
      </c>
      <c r="M190" s="91">
        <f t="shared" si="10"/>
        <v>36.408977556109726</v>
      </c>
    </row>
    <row r="191" spans="1:13" hidden="1">
      <c r="A191" s="14" t="s">
        <v>292</v>
      </c>
      <c r="C191" s="91">
        <f t="shared" si="8"/>
        <v>0</v>
      </c>
      <c r="D191" s="104" t="e">
        <f t="shared" si="8"/>
        <v>#DIV/0!</v>
      </c>
      <c r="F191" s="25">
        <v>0</v>
      </c>
      <c r="G191" s="91" t="e">
        <f t="shared" si="11"/>
        <v>#DIV/0!</v>
      </c>
      <c r="H191" s="25"/>
      <c r="I191" s="25">
        <v>0</v>
      </c>
      <c r="J191" s="91" t="e">
        <f t="shared" si="9"/>
        <v>#DIV/0!</v>
      </c>
      <c r="K191" s="25"/>
      <c r="L191" s="91">
        <v>0</v>
      </c>
      <c r="M191" s="91" t="e">
        <f t="shared" si="10"/>
        <v>#DIV/0!</v>
      </c>
    </row>
    <row r="192" spans="1:13" hidden="1">
      <c r="A192" s="14" t="s">
        <v>293</v>
      </c>
      <c r="C192" s="91">
        <f t="shared" si="8"/>
        <v>0</v>
      </c>
      <c r="D192" s="104" t="e">
        <f t="shared" si="8"/>
        <v>#DIV/0!</v>
      </c>
      <c r="F192" s="25">
        <v>0</v>
      </c>
      <c r="G192" s="91" t="e">
        <f t="shared" si="11"/>
        <v>#DIV/0!</v>
      </c>
      <c r="H192" s="25"/>
      <c r="I192" s="25">
        <v>0</v>
      </c>
      <c r="J192" s="91" t="e">
        <f t="shared" si="9"/>
        <v>#DIV/0!</v>
      </c>
      <c r="K192" s="25"/>
      <c r="L192" s="91">
        <v>0</v>
      </c>
      <c r="M192" s="91" t="e">
        <f t="shared" si="10"/>
        <v>#DIV/0!</v>
      </c>
    </row>
    <row r="193" spans="1:13" ht="7" customHeight="1">
      <c r="A193" s="14"/>
      <c r="C193" s="91" t="str">
        <f t="shared" si="8"/>
        <v/>
      </c>
      <c r="D193" s="104" t="str">
        <f t="shared" si="8"/>
        <v/>
      </c>
      <c r="G193" s="91" t="str">
        <f t="shared" si="11"/>
        <v/>
      </c>
      <c r="J193" s="91" t="str">
        <f t="shared" si="9"/>
        <v/>
      </c>
      <c r="L193" s="91" t="s">
        <v>154</v>
      </c>
      <c r="M193" s="91" t="str">
        <f t="shared" si="10"/>
        <v/>
      </c>
    </row>
    <row r="194" spans="1:13" ht="13">
      <c r="A194" s="17" t="s">
        <v>122</v>
      </c>
      <c r="C194" s="91">
        <f t="shared" si="8"/>
        <v>208</v>
      </c>
      <c r="D194" s="104">
        <f t="shared" si="8"/>
        <v>100.00000000000001</v>
      </c>
      <c r="F194" s="91">
        <f>SUM(F195:F200)</f>
        <v>0</v>
      </c>
      <c r="G194" s="91">
        <f t="shared" si="11"/>
        <v>0</v>
      </c>
      <c r="I194" s="91">
        <f>SUM(I195:I200)</f>
        <v>38.25</v>
      </c>
      <c r="J194" s="91">
        <f t="shared" si="9"/>
        <v>18.389423076923077</v>
      </c>
      <c r="L194" s="91">
        <f>SUM(L195:L200)</f>
        <v>169.75</v>
      </c>
      <c r="M194" s="91">
        <f t="shared" si="10"/>
        <v>81.610576923076934</v>
      </c>
    </row>
    <row r="195" spans="1:13" ht="7" customHeight="1">
      <c r="C195" s="91" t="str">
        <f t="shared" si="8"/>
        <v/>
      </c>
      <c r="D195" s="104" t="str">
        <f t="shared" si="8"/>
        <v/>
      </c>
      <c r="G195" s="91" t="str">
        <f t="shared" si="11"/>
        <v/>
      </c>
      <c r="J195" s="91" t="str">
        <f t="shared" si="9"/>
        <v/>
      </c>
      <c r="L195" s="91" t="s">
        <v>154</v>
      </c>
      <c r="M195" s="91" t="str">
        <f t="shared" si="10"/>
        <v/>
      </c>
    </row>
    <row r="196" spans="1:13">
      <c r="A196" s="90" t="s">
        <v>294</v>
      </c>
      <c r="C196" s="91">
        <f t="shared" si="8"/>
        <v>6.5</v>
      </c>
      <c r="D196" s="104">
        <f t="shared" si="8"/>
        <v>100</v>
      </c>
      <c r="F196" s="91">
        <v>0</v>
      </c>
      <c r="G196" s="91">
        <f t="shared" si="11"/>
        <v>0</v>
      </c>
      <c r="I196" s="91">
        <v>1</v>
      </c>
      <c r="J196" s="91">
        <f t="shared" si="9"/>
        <v>15.384615384615385</v>
      </c>
      <c r="L196" s="91">
        <v>5.5</v>
      </c>
      <c r="M196" s="91">
        <f t="shared" si="10"/>
        <v>84.615384615384613</v>
      </c>
    </row>
    <row r="197" spans="1:13">
      <c r="A197" s="90" t="s">
        <v>295</v>
      </c>
      <c r="C197" s="91">
        <f t="shared" si="8"/>
        <v>47</v>
      </c>
      <c r="D197" s="104">
        <f t="shared" si="8"/>
        <v>100</v>
      </c>
      <c r="F197" s="91">
        <v>0</v>
      </c>
      <c r="G197" s="91">
        <f t="shared" si="11"/>
        <v>0</v>
      </c>
      <c r="I197" s="91">
        <v>0</v>
      </c>
      <c r="J197" s="91">
        <f t="shared" si="9"/>
        <v>0</v>
      </c>
      <c r="L197" s="91">
        <v>47</v>
      </c>
      <c r="M197" s="91">
        <f t="shared" si="10"/>
        <v>100</v>
      </c>
    </row>
    <row r="198" spans="1:13">
      <c r="A198" s="90" t="s">
        <v>296</v>
      </c>
      <c r="C198" s="91">
        <f t="shared" si="8"/>
        <v>41.75</v>
      </c>
      <c r="D198" s="104">
        <f t="shared" si="8"/>
        <v>100</v>
      </c>
      <c r="F198" s="91">
        <v>0</v>
      </c>
      <c r="G198" s="91">
        <f t="shared" si="11"/>
        <v>0</v>
      </c>
      <c r="I198" s="91">
        <v>3.5</v>
      </c>
      <c r="J198" s="91">
        <f t="shared" si="9"/>
        <v>8.3832335329341312</v>
      </c>
      <c r="L198" s="91">
        <v>38.25</v>
      </c>
      <c r="M198" s="91">
        <f t="shared" si="10"/>
        <v>91.616766467065872</v>
      </c>
    </row>
    <row r="199" spans="1:13">
      <c r="A199" s="90" t="s">
        <v>297</v>
      </c>
      <c r="C199" s="91">
        <f t="shared" si="8"/>
        <v>39.5</v>
      </c>
      <c r="D199" s="104">
        <f t="shared" si="8"/>
        <v>100</v>
      </c>
      <c r="F199" s="91">
        <v>0</v>
      </c>
      <c r="G199" s="91">
        <f t="shared" si="11"/>
        <v>0</v>
      </c>
      <c r="I199" s="91">
        <v>30.25</v>
      </c>
      <c r="J199" s="91">
        <f t="shared" si="9"/>
        <v>76.582278481012651</v>
      </c>
      <c r="L199" s="91">
        <v>9.25</v>
      </c>
      <c r="M199" s="91">
        <f t="shared" si="10"/>
        <v>23.417721518987342</v>
      </c>
    </row>
    <row r="200" spans="1:13">
      <c r="A200" s="90" t="s">
        <v>298</v>
      </c>
      <c r="C200" s="91">
        <f t="shared" si="8"/>
        <v>73.25</v>
      </c>
      <c r="D200" s="104">
        <f t="shared" si="8"/>
        <v>100</v>
      </c>
      <c r="F200" s="91">
        <v>0</v>
      </c>
      <c r="G200" s="91">
        <f t="shared" si="11"/>
        <v>0</v>
      </c>
      <c r="I200" s="91">
        <v>3.5</v>
      </c>
      <c r="J200" s="91">
        <f t="shared" si="9"/>
        <v>4.7781569965870307</v>
      </c>
      <c r="L200" s="91">
        <v>69.75</v>
      </c>
      <c r="M200" s="91">
        <f t="shared" si="10"/>
        <v>95.221843003412971</v>
      </c>
    </row>
    <row r="201" spans="1:13" ht="7" customHeight="1">
      <c r="C201" s="91" t="str">
        <f t="shared" si="8"/>
        <v/>
      </c>
      <c r="D201" s="104" t="str">
        <f t="shared" si="8"/>
        <v/>
      </c>
      <c r="L201" s="91" t="s">
        <v>154</v>
      </c>
      <c r="M201" s="91" t="str">
        <f t="shared" si="10"/>
        <v/>
      </c>
    </row>
    <row r="202" spans="1:13" ht="13">
      <c r="A202" s="17" t="s">
        <v>22</v>
      </c>
      <c r="C202" s="91">
        <f t="shared" si="8"/>
        <v>671</v>
      </c>
      <c r="D202" s="104">
        <f t="shared" si="8"/>
        <v>100</v>
      </c>
      <c r="F202" s="91">
        <f>SUM(F204+F209)</f>
        <v>0</v>
      </c>
      <c r="G202" s="91">
        <f t="shared" si="11"/>
        <v>0</v>
      </c>
      <c r="I202" s="91">
        <f>SUM(I204+I209)</f>
        <v>0</v>
      </c>
      <c r="J202" s="91">
        <f t="shared" si="9"/>
        <v>0</v>
      </c>
      <c r="L202" s="91">
        <f>SUM(L204+L209)</f>
        <v>671</v>
      </c>
      <c r="M202" s="91">
        <f t="shared" si="10"/>
        <v>100</v>
      </c>
    </row>
    <row r="203" spans="1:13" ht="7" customHeight="1">
      <c r="C203" s="91" t="str">
        <f t="shared" si="8"/>
        <v/>
      </c>
      <c r="D203" s="104" t="str">
        <f t="shared" si="8"/>
        <v/>
      </c>
      <c r="G203" s="91" t="str">
        <f t="shared" si="11"/>
        <v/>
      </c>
      <c r="J203" s="91" t="str">
        <f t="shared" si="9"/>
        <v/>
      </c>
      <c r="L203" s="91" t="s">
        <v>154</v>
      </c>
      <c r="M203" s="91" t="str">
        <f t="shared" si="10"/>
        <v/>
      </c>
    </row>
    <row r="204" spans="1:13">
      <c r="A204" s="90" t="s">
        <v>299</v>
      </c>
      <c r="C204" s="91">
        <f t="shared" si="8"/>
        <v>165.5</v>
      </c>
      <c r="D204" s="104">
        <f t="shared" si="8"/>
        <v>100</v>
      </c>
      <c r="F204" s="91">
        <f>SUM(F206:F207)</f>
        <v>0</v>
      </c>
      <c r="G204" s="91">
        <f t="shared" si="11"/>
        <v>0</v>
      </c>
      <c r="I204" s="91">
        <f>SUM(I206:I207)</f>
        <v>0</v>
      </c>
      <c r="J204" s="91">
        <f t="shared" si="9"/>
        <v>0</v>
      </c>
      <c r="L204" s="91">
        <f>SUM(L206:L207)</f>
        <v>165.5</v>
      </c>
      <c r="M204" s="91">
        <f t="shared" si="10"/>
        <v>100</v>
      </c>
    </row>
    <row r="205" spans="1:13">
      <c r="C205" s="91" t="str">
        <f t="shared" si="8"/>
        <v/>
      </c>
      <c r="D205" s="104" t="str">
        <f t="shared" si="8"/>
        <v/>
      </c>
      <c r="G205" s="91" t="str">
        <f t="shared" si="11"/>
        <v/>
      </c>
      <c r="J205" s="91" t="str">
        <f t="shared" si="9"/>
        <v/>
      </c>
      <c r="L205" s="91" t="s">
        <v>154</v>
      </c>
      <c r="M205" s="91" t="str">
        <f t="shared" si="10"/>
        <v/>
      </c>
    </row>
    <row r="206" spans="1:13">
      <c r="A206" s="90" t="s">
        <v>300</v>
      </c>
      <c r="C206" s="91">
        <f t="shared" si="8"/>
        <v>86.25</v>
      </c>
      <c r="D206" s="104">
        <f t="shared" si="8"/>
        <v>100</v>
      </c>
      <c r="F206" s="91">
        <v>0</v>
      </c>
      <c r="G206" s="91">
        <f t="shared" si="11"/>
        <v>0</v>
      </c>
      <c r="I206" s="91">
        <v>0</v>
      </c>
      <c r="J206" s="91">
        <f t="shared" si="9"/>
        <v>0</v>
      </c>
      <c r="L206" s="91">
        <v>86.25</v>
      </c>
      <c r="M206" s="91">
        <f t="shared" si="10"/>
        <v>100</v>
      </c>
    </row>
    <row r="207" spans="1:13">
      <c r="A207" s="90" t="s">
        <v>1524</v>
      </c>
      <c r="C207" s="91">
        <f t="shared" si="8"/>
        <v>79.25</v>
      </c>
      <c r="D207" s="104">
        <f t="shared" si="8"/>
        <v>100</v>
      </c>
      <c r="F207" s="91">
        <v>0</v>
      </c>
      <c r="G207" s="91">
        <f t="shared" si="11"/>
        <v>0</v>
      </c>
      <c r="I207" s="91">
        <v>0</v>
      </c>
      <c r="J207" s="91">
        <f t="shared" si="9"/>
        <v>0</v>
      </c>
      <c r="L207" s="91">
        <v>79.25</v>
      </c>
      <c r="M207" s="91">
        <f t="shared" si="10"/>
        <v>100</v>
      </c>
    </row>
    <row r="208" spans="1:13">
      <c r="C208" s="91" t="str">
        <f t="shared" si="8"/>
        <v/>
      </c>
      <c r="D208" s="104" t="str">
        <f t="shared" si="8"/>
        <v/>
      </c>
      <c r="G208" s="91" t="str">
        <f t="shared" si="11"/>
        <v/>
      </c>
      <c r="J208" s="91" t="str">
        <f t="shared" si="9"/>
        <v/>
      </c>
      <c r="L208" s="91" t="s">
        <v>154</v>
      </c>
      <c r="M208" s="91" t="str">
        <f t="shared" si="10"/>
        <v/>
      </c>
    </row>
    <row r="209" spans="1:13">
      <c r="A209" s="90" t="s">
        <v>301</v>
      </c>
      <c r="C209" s="91">
        <f t="shared" si="8"/>
        <v>505.5</v>
      </c>
      <c r="D209" s="104">
        <f t="shared" si="8"/>
        <v>100</v>
      </c>
      <c r="F209" s="91">
        <f>SUM(F211:F219)</f>
        <v>0</v>
      </c>
      <c r="G209" s="91">
        <f t="shared" si="11"/>
        <v>0</v>
      </c>
      <c r="I209" s="91">
        <f>SUM(I211:I219)</f>
        <v>0</v>
      </c>
      <c r="J209" s="91">
        <f t="shared" si="9"/>
        <v>0</v>
      </c>
      <c r="L209" s="91">
        <f>SUM(L211:L219)</f>
        <v>505.5</v>
      </c>
      <c r="M209" s="91">
        <f t="shared" si="10"/>
        <v>100</v>
      </c>
    </row>
    <row r="210" spans="1:13">
      <c r="C210" s="91" t="str">
        <f t="shared" si="8"/>
        <v/>
      </c>
      <c r="D210" s="104" t="str">
        <f t="shared" si="8"/>
        <v/>
      </c>
      <c r="G210" s="91" t="str">
        <f t="shared" si="11"/>
        <v/>
      </c>
      <c r="J210" s="91" t="str">
        <f t="shared" si="9"/>
        <v/>
      </c>
      <c r="L210" s="91" t="s">
        <v>154</v>
      </c>
      <c r="M210" s="91" t="str">
        <f t="shared" si="10"/>
        <v/>
      </c>
    </row>
    <row r="211" spans="1:13">
      <c r="A211" s="90" t="s">
        <v>302</v>
      </c>
      <c r="C211" s="91">
        <f t="shared" si="8"/>
        <v>69.5</v>
      </c>
      <c r="D211" s="104">
        <f t="shared" si="8"/>
        <v>100</v>
      </c>
      <c r="F211" s="91">
        <v>0</v>
      </c>
      <c r="G211" s="91">
        <f t="shared" si="11"/>
        <v>0</v>
      </c>
      <c r="I211" s="91">
        <v>0</v>
      </c>
      <c r="J211" s="91">
        <f t="shared" si="9"/>
        <v>0</v>
      </c>
      <c r="L211" s="91">
        <v>69.5</v>
      </c>
      <c r="M211" s="91">
        <f t="shared" si="10"/>
        <v>100</v>
      </c>
    </row>
    <row r="212" spans="1:13">
      <c r="A212" s="90" t="s">
        <v>303</v>
      </c>
      <c r="C212" s="91">
        <f t="shared" ref="C212:D277" si="12">IF($A212&lt;&gt;0,F212+I212+L212,"")</f>
        <v>22</v>
      </c>
      <c r="D212" s="104">
        <f t="shared" si="12"/>
        <v>100</v>
      </c>
      <c r="F212" s="91">
        <v>0</v>
      </c>
      <c r="G212" s="91">
        <f t="shared" si="11"/>
        <v>0</v>
      </c>
      <c r="I212" s="91">
        <v>0</v>
      </c>
      <c r="J212" s="91">
        <f t="shared" si="9"/>
        <v>0</v>
      </c>
      <c r="L212" s="91">
        <v>22</v>
      </c>
      <c r="M212" s="91">
        <f t="shared" si="10"/>
        <v>100</v>
      </c>
    </row>
    <row r="213" spans="1:13">
      <c r="A213" s="90" t="s">
        <v>304</v>
      </c>
      <c r="C213" s="91">
        <f t="shared" si="12"/>
        <v>187</v>
      </c>
      <c r="D213" s="104">
        <f t="shared" si="12"/>
        <v>100</v>
      </c>
      <c r="F213" s="91">
        <v>0</v>
      </c>
      <c r="G213" s="91">
        <f t="shared" si="11"/>
        <v>0</v>
      </c>
      <c r="I213" s="91">
        <v>0</v>
      </c>
      <c r="J213" s="91">
        <f t="shared" si="9"/>
        <v>0</v>
      </c>
      <c r="L213" s="91">
        <v>187</v>
      </c>
      <c r="M213" s="91">
        <f t="shared" ref="M213:M278" si="13">IF($A213&lt;&gt;0,L213/$C213*100,"")</f>
        <v>100</v>
      </c>
    </row>
    <row r="214" spans="1:13">
      <c r="A214" s="90" t="s">
        <v>305</v>
      </c>
      <c r="C214" s="91">
        <f t="shared" si="12"/>
        <v>12</v>
      </c>
      <c r="D214" s="104">
        <f t="shared" si="12"/>
        <v>100</v>
      </c>
      <c r="F214" s="91">
        <v>0</v>
      </c>
      <c r="G214" s="91">
        <f t="shared" si="11"/>
        <v>0</v>
      </c>
      <c r="I214" s="91">
        <v>0</v>
      </c>
      <c r="J214" s="91">
        <f t="shared" ref="J214:J279" si="14">IF($A214&lt;&gt;0,I214/$C214*100,"")</f>
        <v>0</v>
      </c>
      <c r="L214" s="91">
        <v>12</v>
      </c>
      <c r="M214" s="91">
        <f t="shared" si="13"/>
        <v>100</v>
      </c>
    </row>
    <row r="215" spans="1:13">
      <c r="A215" s="90" t="s">
        <v>306</v>
      </c>
      <c r="C215" s="91">
        <f t="shared" si="12"/>
        <v>44</v>
      </c>
      <c r="D215" s="104">
        <f t="shared" si="12"/>
        <v>100</v>
      </c>
      <c r="F215" s="91">
        <v>0</v>
      </c>
      <c r="G215" s="91">
        <f t="shared" ref="G215:G280" si="15">IF($A215&lt;&gt;0,F215/$C215*100,"")</f>
        <v>0</v>
      </c>
      <c r="I215" s="91">
        <v>0</v>
      </c>
      <c r="J215" s="91">
        <f t="shared" si="14"/>
        <v>0</v>
      </c>
      <c r="L215" s="91">
        <v>44</v>
      </c>
      <c r="M215" s="91">
        <f t="shared" si="13"/>
        <v>100</v>
      </c>
    </row>
    <row r="216" spans="1:13">
      <c r="A216" s="90" t="s">
        <v>307</v>
      </c>
      <c r="C216" s="91">
        <f t="shared" si="12"/>
        <v>150</v>
      </c>
      <c r="D216" s="104">
        <f t="shared" si="12"/>
        <v>100</v>
      </c>
      <c r="F216" s="91">
        <v>0</v>
      </c>
      <c r="G216" s="91">
        <f t="shared" si="15"/>
        <v>0</v>
      </c>
      <c r="I216" s="91">
        <v>0</v>
      </c>
      <c r="J216" s="91">
        <f t="shared" si="14"/>
        <v>0</v>
      </c>
      <c r="L216" s="91">
        <v>150</v>
      </c>
      <c r="M216" s="91">
        <f t="shared" si="13"/>
        <v>100</v>
      </c>
    </row>
    <row r="217" spans="1:13">
      <c r="A217" s="14" t="s">
        <v>308</v>
      </c>
      <c r="C217" s="91">
        <f>IF($A217&lt;&gt;0,F217+I217+L217,"")</f>
        <v>3</v>
      </c>
      <c r="D217" s="104">
        <f>IF($A217&lt;&gt;0,G217+J217+M217,"")</f>
        <v>100</v>
      </c>
      <c r="F217" s="91">
        <v>0</v>
      </c>
      <c r="G217" s="91">
        <f>IF($A217&lt;&gt;0,F217/$C217*100,"")</f>
        <v>0</v>
      </c>
      <c r="I217" s="91">
        <v>0</v>
      </c>
      <c r="J217" s="91">
        <f>IF($A217&lt;&gt;0,I217/$C217*100,"")</f>
        <v>0</v>
      </c>
      <c r="L217" s="91">
        <v>3</v>
      </c>
      <c r="M217" s="91">
        <f>IF($A217&lt;&gt;0,L217/$C217*100,"")</f>
        <v>100</v>
      </c>
    </row>
    <row r="218" spans="1:13">
      <c r="A218" s="90" t="s">
        <v>309</v>
      </c>
      <c r="C218" s="91">
        <f t="shared" si="12"/>
        <v>18</v>
      </c>
      <c r="D218" s="104">
        <f t="shared" si="12"/>
        <v>100</v>
      </c>
      <c r="F218" s="91">
        <v>0</v>
      </c>
      <c r="G218" s="91">
        <f t="shared" si="15"/>
        <v>0</v>
      </c>
      <c r="I218" s="91">
        <v>0</v>
      </c>
      <c r="J218" s="91">
        <f t="shared" si="14"/>
        <v>0</v>
      </c>
      <c r="L218" s="91">
        <v>18</v>
      </c>
      <c r="M218" s="91">
        <f t="shared" si="13"/>
        <v>100</v>
      </c>
    </row>
    <row r="219" spans="1:13" hidden="1">
      <c r="A219" s="90" t="s">
        <v>310</v>
      </c>
      <c r="C219" s="91">
        <f t="shared" si="12"/>
        <v>0</v>
      </c>
      <c r="D219" s="104" t="e">
        <f t="shared" si="12"/>
        <v>#DIV/0!</v>
      </c>
      <c r="F219" s="91">
        <v>0</v>
      </c>
      <c r="G219" s="91" t="e">
        <f t="shared" si="15"/>
        <v>#DIV/0!</v>
      </c>
      <c r="I219" s="91">
        <v>0</v>
      </c>
      <c r="J219" s="91" t="e">
        <f t="shared" si="14"/>
        <v>#DIV/0!</v>
      </c>
      <c r="L219" s="91">
        <v>0</v>
      </c>
      <c r="M219" s="91" t="e">
        <f t="shared" si="13"/>
        <v>#DIV/0!</v>
      </c>
    </row>
    <row r="220" spans="1:13" ht="7" customHeight="1">
      <c r="C220" s="91" t="str">
        <f t="shared" si="12"/>
        <v/>
      </c>
      <c r="D220" s="104" t="str">
        <f t="shared" si="12"/>
        <v/>
      </c>
      <c r="G220" s="91" t="str">
        <f t="shared" si="15"/>
        <v/>
      </c>
      <c r="J220" s="91" t="str">
        <f t="shared" si="14"/>
        <v/>
      </c>
      <c r="L220" s="91" t="s">
        <v>154</v>
      </c>
      <c r="M220" s="91" t="str">
        <f t="shared" si="13"/>
        <v/>
      </c>
    </row>
    <row r="221" spans="1:13" ht="13">
      <c r="A221" s="17" t="s">
        <v>82</v>
      </c>
      <c r="C221" s="91">
        <f t="shared" si="12"/>
        <v>720.25</v>
      </c>
      <c r="D221" s="104">
        <f t="shared" si="12"/>
        <v>100</v>
      </c>
      <c r="F221" s="91">
        <f>SUM(F227+F235+F247+F223+F225)</f>
        <v>63.5</v>
      </c>
      <c r="G221" s="91">
        <f t="shared" si="15"/>
        <v>8.8163832002776825</v>
      </c>
      <c r="I221" s="91">
        <f>SUM(I227+I235+I247+I223+I225)</f>
        <v>40.25</v>
      </c>
      <c r="J221" s="91">
        <f t="shared" si="14"/>
        <v>5.5883373828531759</v>
      </c>
      <c r="L221" s="91">
        <f>SUM(L227+L235+L247+L223+L225)</f>
        <v>616.5</v>
      </c>
      <c r="M221" s="91">
        <f t="shared" si="13"/>
        <v>85.595279416869147</v>
      </c>
    </row>
    <row r="222" spans="1:13" ht="7" customHeight="1">
      <c r="C222" s="91" t="str">
        <f t="shared" si="12"/>
        <v/>
      </c>
      <c r="D222" s="104" t="str">
        <f t="shared" si="12"/>
        <v/>
      </c>
      <c r="G222" s="91" t="str">
        <f t="shared" si="15"/>
        <v/>
      </c>
      <c r="J222" s="91" t="str">
        <f t="shared" si="14"/>
        <v/>
      </c>
      <c r="L222" s="91" t="s">
        <v>154</v>
      </c>
      <c r="M222" s="91" t="str">
        <f t="shared" si="13"/>
        <v/>
      </c>
    </row>
    <row r="223" spans="1:13">
      <c r="A223" s="90" t="s">
        <v>311</v>
      </c>
      <c r="C223" s="91">
        <f t="shared" si="12"/>
        <v>56.25</v>
      </c>
      <c r="D223" s="104">
        <f t="shared" si="12"/>
        <v>100</v>
      </c>
      <c r="F223" s="91">
        <v>8.5</v>
      </c>
      <c r="G223" s="91">
        <f t="shared" si="15"/>
        <v>15.111111111111111</v>
      </c>
      <c r="I223" s="91">
        <v>0</v>
      </c>
      <c r="J223" s="91">
        <f t="shared" si="14"/>
        <v>0</v>
      </c>
      <c r="L223" s="91">
        <v>47.75</v>
      </c>
      <c r="M223" s="91">
        <f t="shared" si="13"/>
        <v>84.888888888888886</v>
      </c>
    </row>
    <row r="224" spans="1:13">
      <c r="C224" s="91" t="str">
        <f t="shared" si="12"/>
        <v/>
      </c>
      <c r="D224" s="104" t="str">
        <f t="shared" si="12"/>
        <v/>
      </c>
      <c r="G224" s="91" t="str">
        <f t="shared" si="15"/>
        <v/>
      </c>
      <c r="J224" s="91" t="str">
        <f t="shared" si="14"/>
        <v/>
      </c>
      <c r="L224" s="91" t="s">
        <v>154</v>
      </c>
      <c r="M224" s="91" t="str">
        <f t="shared" si="13"/>
        <v/>
      </c>
    </row>
    <row r="225" spans="1:13">
      <c r="A225" s="90" t="s">
        <v>312</v>
      </c>
      <c r="C225" s="91">
        <f t="shared" si="12"/>
        <v>27</v>
      </c>
      <c r="D225" s="104">
        <f t="shared" si="12"/>
        <v>100</v>
      </c>
      <c r="F225" s="91">
        <v>1</v>
      </c>
      <c r="G225" s="91">
        <f t="shared" si="15"/>
        <v>3.7037037037037033</v>
      </c>
      <c r="I225" s="91">
        <v>0</v>
      </c>
      <c r="J225" s="91">
        <f t="shared" si="14"/>
        <v>0</v>
      </c>
      <c r="L225" s="91">
        <v>26</v>
      </c>
      <c r="M225" s="91">
        <f t="shared" si="13"/>
        <v>96.296296296296291</v>
      </c>
    </row>
    <row r="226" spans="1:13">
      <c r="C226" s="91" t="str">
        <f t="shared" si="12"/>
        <v/>
      </c>
      <c r="D226" s="104" t="str">
        <f t="shared" si="12"/>
        <v/>
      </c>
      <c r="G226" s="91" t="str">
        <f t="shared" si="15"/>
        <v/>
      </c>
      <c r="J226" s="91" t="str">
        <f t="shared" si="14"/>
        <v/>
      </c>
      <c r="L226" s="91" t="s">
        <v>154</v>
      </c>
      <c r="M226" s="91" t="str">
        <f t="shared" si="13"/>
        <v/>
      </c>
    </row>
    <row r="227" spans="1:13">
      <c r="A227" s="90" t="s">
        <v>313</v>
      </c>
      <c r="C227" s="91">
        <f t="shared" si="12"/>
        <v>190.625</v>
      </c>
      <c r="D227" s="104">
        <f t="shared" si="12"/>
        <v>100</v>
      </c>
      <c r="F227" s="91">
        <f>SUM(F229:F233)</f>
        <v>16</v>
      </c>
      <c r="G227" s="91">
        <f t="shared" si="15"/>
        <v>8.3934426229508201</v>
      </c>
      <c r="I227" s="91">
        <f>SUM(I229:I233)</f>
        <v>36.75</v>
      </c>
      <c r="J227" s="91">
        <f t="shared" si="14"/>
        <v>19.278688524590166</v>
      </c>
      <c r="L227" s="91">
        <f>SUM(L229:L233)</f>
        <v>137.875</v>
      </c>
      <c r="M227" s="91">
        <f t="shared" si="13"/>
        <v>72.327868852459019</v>
      </c>
    </row>
    <row r="228" spans="1:13">
      <c r="C228" s="91" t="str">
        <f t="shared" si="12"/>
        <v/>
      </c>
      <c r="D228" s="104" t="str">
        <f t="shared" si="12"/>
        <v/>
      </c>
      <c r="G228" s="91" t="str">
        <f t="shared" si="15"/>
        <v/>
      </c>
      <c r="J228" s="91" t="str">
        <f t="shared" si="14"/>
        <v/>
      </c>
      <c r="L228" s="91" t="s">
        <v>154</v>
      </c>
      <c r="M228" s="91" t="str">
        <f t="shared" si="13"/>
        <v/>
      </c>
    </row>
    <row r="229" spans="1:13">
      <c r="A229" s="26" t="s">
        <v>314</v>
      </c>
      <c r="C229" s="91">
        <f t="shared" si="12"/>
        <v>21.25</v>
      </c>
      <c r="D229" s="104">
        <f t="shared" si="12"/>
        <v>100</v>
      </c>
      <c r="F229" s="91">
        <v>1</v>
      </c>
      <c r="G229" s="91">
        <f t="shared" si="15"/>
        <v>4.7058823529411766</v>
      </c>
      <c r="I229" s="91">
        <v>1</v>
      </c>
      <c r="J229" s="91">
        <f t="shared" si="14"/>
        <v>4.7058823529411766</v>
      </c>
      <c r="L229" s="91">
        <v>19.25</v>
      </c>
      <c r="M229" s="91">
        <f t="shared" si="13"/>
        <v>90.588235294117652</v>
      </c>
    </row>
    <row r="230" spans="1:13">
      <c r="A230" s="26" t="s">
        <v>315</v>
      </c>
      <c r="C230" s="91">
        <f t="shared" si="12"/>
        <v>49.25</v>
      </c>
      <c r="D230" s="104">
        <f t="shared" si="12"/>
        <v>100</v>
      </c>
      <c r="F230" s="91">
        <v>5.5</v>
      </c>
      <c r="G230" s="91">
        <f t="shared" si="15"/>
        <v>11.167512690355331</v>
      </c>
      <c r="I230" s="91">
        <v>14.5</v>
      </c>
      <c r="J230" s="91">
        <f t="shared" si="14"/>
        <v>29.441624365482234</v>
      </c>
      <c r="L230" s="91">
        <v>29.25</v>
      </c>
      <c r="M230" s="91">
        <f t="shared" si="13"/>
        <v>59.390862944162436</v>
      </c>
    </row>
    <row r="231" spans="1:13">
      <c r="A231" s="26" t="s">
        <v>316</v>
      </c>
      <c r="C231" s="91">
        <f t="shared" si="12"/>
        <v>75.5</v>
      </c>
      <c r="D231" s="104">
        <f t="shared" si="12"/>
        <v>100</v>
      </c>
      <c r="F231" s="91">
        <v>7</v>
      </c>
      <c r="G231" s="91">
        <f t="shared" si="15"/>
        <v>9.2715231788079464</v>
      </c>
      <c r="I231" s="91">
        <v>21.25</v>
      </c>
      <c r="J231" s="91">
        <f t="shared" si="14"/>
        <v>28.14569536423841</v>
      </c>
      <c r="L231" s="91">
        <v>47.25</v>
      </c>
      <c r="M231" s="91">
        <f t="shared" si="13"/>
        <v>62.58278145695364</v>
      </c>
    </row>
    <row r="232" spans="1:13">
      <c r="A232" s="26" t="s">
        <v>317</v>
      </c>
      <c r="C232" s="91">
        <f t="shared" si="12"/>
        <v>11.5</v>
      </c>
      <c r="D232" s="104">
        <f t="shared" si="12"/>
        <v>100</v>
      </c>
      <c r="F232" s="91">
        <v>1.5</v>
      </c>
      <c r="G232" s="91">
        <f t="shared" si="15"/>
        <v>13.043478260869565</v>
      </c>
      <c r="I232" s="91">
        <v>0</v>
      </c>
      <c r="J232" s="91">
        <f t="shared" si="14"/>
        <v>0</v>
      </c>
      <c r="L232" s="91">
        <v>10</v>
      </c>
      <c r="M232" s="91">
        <f t="shared" si="13"/>
        <v>86.956521739130437</v>
      </c>
    </row>
    <row r="233" spans="1:13">
      <c r="A233" s="26" t="s">
        <v>318</v>
      </c>
      <c r="C233" s="91">
        <f t="shared" si="12"/>
        <v>33.125</v>
      </c>
      <c r="D233" s="104">
        <f t="shared" si="12"/>
        <v>100</v>
      </c>
      <c r="F233" s="91">
        <v>1</v>
      </c>
      <c r="G233" s="91">
        <f t="shared" si="15"/>
        <v>3.0188679245283021</v>
      </c>
      <c r="I233" s="91">
        <v>0</v>
      </c>
      <c r="J233" s="91">
        <f t="shared" si="14"/>
        <v>0</v>
      </c>
      <c r="L233" s="91">
        <v>32.125</v>
      </c>
      <c r="M233" s="91">
        <f t="shared" si="13"/>
        <v>96.981132075471692</v>
      </c>
    </row>
    <row r="234" spans="1:13">
      <c r="A234" s="14"/>
      <c r="C234" s="91" t="str">
        <f t="shared" si="12"/>
        <v/>
      </c>
      <c r="D234" s="104" t="str">
        <f t="shared" si="12"/>
        <v/>
      </c>
      <c r="G234" s="91" t="str">
        <f t="shared" si="15"/>
        <v/>
      </c>
      <c r="J234" s="91" t="str">
        <f t="shared" si="14"/>
        <v/>
      </c>
      <c r="L234" s="91" t="s">
        <v>154</v>
      </c>
      <c r="M234" s="91" t="str">
        <f t="shared" si="13"/>
        <v/>
      </c>
    </row>
    <row r="235" spans="1:13">
      <c r="A235" s="14" t="s">
        <v>319</v>
      </c>
      <c r="C235" s="91">
        <f t="shared" si="12"/>
        <v>153</v>
      </c>
      <c r="D235" s="104">
        <f t="shared" si="12"/>
        <v>100</v>
      </c>
      <c r="F235" s="91">
        <f>SUM(F237:F245)</f>
        <v>10.75</v>
      </c>
      <c r="G235" s="91">
        <f t="shared" si="15"/>
        <v>7.0261437908496731</v>
      </c>
      <c r="I235" s="91">
        <f>SUM(I237:I245)</f>
        <v>2.5</v>
      </c>
      <c r="J235" s="91">
        <f t="shared" si="14"/>
        <v>1.6339869281045754</v>
      </c>
      <c r="L235" s="91">
        <f>SUM(L237:L245)</f>
        <v>139.75</v>
      </c>
      <c r="M235" s="91">
        <f t="shared" si="13"/>
        <v>91.33986928104575</v>
      </c>
    </row>
    <row r="236" spans="1:13">
      <c r="A236" s="14"/>
      <c r="C236" s="91" t="str">
        <f t="shared" si="12"/>
        <v/>
      </c>
      <c r="D236" s="104" t="str">
        <f t="shared" si="12"/>
        <v/>
      </c>
      <c r="G236" s="91" t="str">
        <f t="shared" si="15"/>
        <v/>
      </c>
      <c r="J236" s="91" t="str">
        <f t="shared" si="14"/>
        <v/>
      </c>
      <c r="L236" s="91" t="s">
        <v>154</v>
      </c>
      <c r="M236" s="91" t="str">
        <f t="shared" si="13"/>
        <v/>
      </c>
    </row>
    <row r="237" spans="1:13">
      <c r="A237" s="26" t="s">
        <v>320</v>
      </c>
      <c r="C237" s="91">
        <f t="shared" si="12"/>
        <v>5</v>
      </c>
      <c r="D237" s="104">
        <f t="shared" si="12"/>
        <v>100</v>
      </c>
      <c r="F237" s="91">
        <v>1</v>
      </c>
      <c r="G237" s="91">
        <f t="shared" si="15"/>
        <v>20</v>
      </c>
      <c r="I237" s="91">
        <v>0</v>
      </c>
      <c r="J237" s="91">
        <f t="shared" si="14"/>
        <v>0</v>
      </c>
      <c r="L237" s="91">
        <v>4</v>
      </c>
      <c r="M237" s="91">
        <f t="shared" si="13"/>
        <v>80</v>
      </c>
    </row>
    <row r="238" spans="1:13">
      <c r="A238" s="26" t="s">
        <v>321</v>
      </c>
      <c r="C238" s="91">
        <f t="shared" si="12"/>
        <v>17</v>
      </c>
      <c r="D238" s="104">
        <f t="shared" si="12"/>
        <v>99.999999999999986</v>
      </c>
      <c r="F238" s="91">
        <v>1</v>
      </c>
      <c r="G238" s="91">
        <f t="shared" si="15"/>
        <v>5.8823529411764701</v>
      </c>
      <c r="I238" s="91">
        <v>0</v>
      </c>
      <c r="J238" s="91">
        <f t="shared" si="14"/>
        <v>0</v>
      </c>
      <c r="L238" s="91">
        <v>16</v>
      </c>
      <c r="M238" s="91">
        <f t="shared" si="13"/>
        <v>94.117647058823522</v>
      </c>
    </row>
    <row r="239" spans="1:13">
      <c r="A239" s="26" t="s">
        <v>322</v>
      </c>
      <c r="C239" s="91">
        <f t="shared" si="12"/>
        <v>6</v>
      </c>
      <c r="D239" s="104">
        <f t="shared" si="12"/>
        <v>100</v>
      </c>
      <c r="F239" s="91">
        <v>1</v>
      </c>
      <c r="G239" s="91">
        <f t="shared" si="15"/>
        <v>16.666666666666664</v>
      </c>
      <c r="I239" s="91">
        <v>0</v>
      </c>
      <c r="J239" s="91">
        <f t="shared" si="14"/>
        <v>0</v>
      </c>
      <c r="L239" s="91">
        <v>5</v>
      </c>
      <c r="M239" s="91">
        <f t="shared" si="13"/>
        <v>83.333333333333343</v>
      </c>
    </row>
    <row r="240" spans="1:13">
      <c r="A240" s="26" t="s">
        <v>323</v>
      </c>
      <c r="C240" s="91">
        <f t="shared" si="12"/>
        <v>20.5</v>
      </c>
      <c r="D240" s="104">
        <f t="shared" si="12"/>
        <v>100</v>
      </c>
      <c r="F240" s="91">
        <v>1</v>
      </c>
      <c r="G240" s="91">
        <f t="shared" si="15"/>
        <v>4.8780487804878048</v>
      </c>
      <c r="I240" s="91">
        <v>0</v>
      </c>
      <c r="J240" s="91">
        <f t="shared" si="14"/>
        <v>0</v>
      </c>
      <c r="L240" s="91">
        <v>19.5</v>
      </c>
      <c r="M240" s="91">
        <f t="shared" si="13"/>
        <v>95.121951219512198</v>
      </c>
    </row>
    <row r="241" spans="1:13">
      <c r="A241" s="26" t="s">
        <v>324</v>
      </c>
      <c r="C241" s="91">
        <f t="shared" si="12"/>
        <v>18.25</v>
      </c>
      <c r="D241" s="104">
        <f t="shared" si="12"/>
        <v>100</v>
      </c>
      <c r="F241" s="91">
        <v>2.25</v>
      </c>
      <c r="G241" s="91">
        <f t="shared" si="15"/>
        <v>12.328767123287671</v>
      </c>
      <c r="I241" s="91">
        <v>0</v>
      </c>
      <c r="J241" s="91">
        <f t="shared" si="14"/>
        <v>0</v>
      </c>
      <c r="L241" s="91">
        <v>16</v>
      </c>
      <c r="M241" s="91">
        <f t="shared" si="13"/>
        <v>87.671232876712324</v>
      </c>
    </row>
    <row r="242" spans="1:13">
      <c r="A242" s="26" t="s">
        <v>325</v>
      </c>
      <c r="C242" s="91">
        <f t="shared" si="12"/>
        <v>35</v>
      </c>
      <c r="D242" s="104">
        <f t="shared" si="12"/>
        <v>100</v>
      </c>
      <c r="F242" s="91">
        <v>1</v>
      </c>
      <c r="G242" s="91">
        <f t="shared" si="15"/>
        <v>2.8571428571428572</v>
      </c>
      <c r="I242" s="91">
        <v>0</v>
      </c>
      <c r="J242" s="91">
        <f t="shared" si="14"/>
        <v>0</v>
      </c>
      <c r="L242" s="91">
        <v>34</v>
      </c>
      <c r="M242" s="91">
        <f t="shared" si="13"/>
        <v>97.142857142857139</v>
      </c>
    </row>
    <row r="243" spans="1:13">
      <c r="A243" s="26" t="s">
        <v>326</v>
      </c>
      <c r="C243" s="91">
        <f t="shared" si="12"/>
        <v>20.25</v>
      </c>
      <c r="D243" s="104">
        <f t="shared" si="12"/>
        <v>100</v>
      </c>
      <c r="F243" s="91">
        <v>1</v>
      </c>
      <c r="G243" s="91">
        <f t="shared" si="15"/>
        <v>4.9382716049382713</v>
      </c>
      <c r="I243" s="91">
        <v>1</v>
      </c>
      <c r="J243" s="91">
        <f t="shared" si="14"/>
        <v>4.9382716049382713</v>
      </c>
      <c r="L243" s="91">
        <v>18.25</v>
      </c>
      <c r="M243" s="91">
        <f t="shared" si="13"/>
        <v>90.123456790123456</v>
      </c>
    </row>
    <row r="244" spans="1:13">
      <c r="A244" s="26" t="s">
        <v>327</v>
      </c>
      <c r="C244" s="91">
        <f t="shared" si="12"/>
        <v>15</v>
      </c>
      <c r="D244" s="104">
        <f t="shared" si="12"/>
        <v>100</v>
      </c>
      <c r="F244" s="91">
        <v>1.5</v>
      </c>
      <c r="G244" s="91">
        <f t="shared" si="15"/>
        <v>10</v>
      </c>
      <c r="I244" s="91">
        <v>1.5</v>
      </c>
      <c r="J244" s="91">
        <f t="shared" si="14"/>
        <v>10</v>
      </c>
      <c r="L244" s="91">
        <v>12</v>
      </c>
      <c r="M244" s="91">
        <f t="shared" si="13"/>
        <v>80</v>
      </c>
    </row>
    <row r="245" spans="1:13">
      <c r="A245" s="26" t="s">
        <v>328</v>
      </c>
      <c r="C245" s="91">
        <f t="shared" si="12"/>
        <v>16</v>
      </c>
      <c r="D245" s="104">
        <f t="shared" si="12"/>
        <v>100</v>
      </c>
      <c r="F245" s="91">
        <v>1</v>
      </c>
      <c r="G245" s="91">
        <f t="shared" si="15"/>
        <v>6.25</v>
      </c>
      <c r="I245" s="91">
        <v>0</v>
      </c>
      <c r="J245" s="91">
        <f t="shared" si="14"/>
        <v>0</v>
      </c>
      <c r="L245" s="91">
        <v>15</v>
      </c>
      <c r="M245" s="91">
        <f t="shared" si="13"/>
        <v>93.75</v>
      </c>
    </row>
    <row r="246" spans="1:13">
      <c r="C246" s="91" t="str">
        <f t="shared" si="12"/>
        <v/>
      </c>
      <c r="D246" s="104" t="str">
        <f t="shared" si="12"/>
        <v/>
      </c>
      <c r="G246" s="91" t="str">
        <f t="shared" si="15"/>
        <v/>
      </c>
      <c r="J246" s="91" t="str">
        <f t="shared" si="14"/>
        <v/>
      </c>
      <c r="L246" s="91" t="s">
        <v>154</v>
      </c>
      <c r="M246" s="91" t="str">
        <f t="shared" si="13"/>
        <v/>
      </c>
    </row>
    <row r="247" spans="1:13">
      <c r="A247" s="90" t="s">
        <v>329</v>
      </c>
      <c r="C247" s="91">
        <f t="shared" si="12"/>
        <v>293.375</v>
      </c>
      <c r="D247" s="104">
        <f t="shared" si="12"/>
        <v>100</v>
      </c>
      <c r="F247" s="91">
        <f>SUM(F249:F259)</f>
        <v>27.25</v>
      </c>
      <c r="G247" s="91">
        <f t="shared" si="15"/>
        <v>9.2884533446953554</v>
      </c>
      <c r="I247" s="91">
        <f>SUM(I249:I259)</f>
        <v>1</v>
      </c>
      <c r="J247" s="91">
        <f t="shared" si="14"/>
        <v>0.34086067319982954</v>
      </c>
      <c r="L247" s="91">
        <f>SUM(L249:L259)</f>
        <v>265.125</v>
      </c>
      <c r="M247" s="91">
        <f t="shared" si="13"/>
        <v>90.370685982104817</v>
      </c>
    </row>
    <row r="248" spans="1:13">
      <c r="C248" s="91" t="str">
        <f t="shared" si="12"/>
        <v/>
      </c>
      <c r="D248" s="104" t="str">
        <f t="shared" si="12"/>
        <v/>
      </c>
      <c r="G248" s="91" t="str">
        <f t="shared" si="15"/>
        <v/>
      </c>
      <c r="J248" s="91" t="str">
        <f t="shared" si="14"/>
        <v/>
      </c>
      <c r="L248" s="91" t="s">
        <v>154</v>
      </c>
      <c r="M248" s="91" t="str">
        <f t="shared" si="13"/>
        <v/>
      </c>
    </row>
    <row r="249" spans="1:13">
      <c r="A249" s="90" t="s">
        <v>330</v>
      </c>
      <c r="C249" s="91">
        <f t="shared" si="12"/>
        <v>32.5</v>
      </c>
      <c r="D249" s="104">
        <f t="shared" si="12"/>
        <v>100</v>
      </c>
      <c r="F249" s="91">
        <v>0</v>
      </c>
      <c r="G249" s="91">
        <f t="shared" si="15"/>
        <v>0</v>
      </c>
      <c r="I249" s="91">
        <v>0</v>
      </c>
      <c r="J249" s="91">
        <f t="shared" si="14"/>
        <v>0</v>
      </c>
      <c r="L249" s="91">
        <v>32.5</v>
      </c>
      <c r="M249" s="91">
        <f t="shared" si="13"/>
        <v>100</v>
      </c>
    </row>
    <row r="250" spans="1:13">
      <c r="A250" s="90" t="s">
        <v>331</v>
      </c>
      <c r="C250" s="91">
        <f t="shared" si="12"/>
        <v>35</v>
      </c>
      <c r="D250" s="104">
        <f t="shared" si="12"/>
        <v>100</v>
      </c>
      <c r="F250" s="91">
        <v>0</v>
      </c>
      <c r="G250" s="91">
        <f t="shared" si="15"/>
        <v>0</v>
      </c>
      <c r="I250" s="91">
        <v>0</v>
      </c>
      <c r="J250" s="91">
        <f t="shared" si="14"/>
        <v>0</v>
      </c>
      <c r="L250" s="91">
        <v>35</v>
      </c>
      <c r="M250" s="91">
        <f t="shared" si="13"/>
        <v>100</v>
      </c>
    </row>
    <row r="251" spans="1:13">
      <c r="A251" s="90" t="s">
        <v>332</v>
      </c>
      <c r="C251" s="91">
        <f t="shared" si="12"/>
        <v>17.625</v>
      </c>
      <c r="D251" s="104">
        <f t="shared" si="12"/>
        <v>100</v>
      </c>
      <c r="F251" s="91">
        <v>0</v>
      </c>
      <c r="G251" s="91">
        <f t="shared" si="15"/>
        <v>0</v>
      </c>
      <c r="I251" s="91">
        <v>0</v>
      </c>
      <c r="J251" s="91">
        <f t="shared" si="14"/>
        <v>0</v>
      </c>
      <c r="L251" s="91">
        <v>17.625</v>
      </c>
      <c r="M251" s="91">
        <f t="shared" si="13"/>
        <v>100</v>
      </c>
    </row>
    <row r="252" spans="1:13">
      <c r="A252" s="90" t="s">
        <v>333</v>
      </c>
      <c r="C252" s="91">
        <f t="shared" si="12"/>
        <v>32</v>
      </c>
      <c r="D252" s="104">
        <f t="shared" si="12"/>
        <v>100</v>
      </c>
      <c r="F252" s="91">
        <v>0</v>
      </c>
      <c r="G252" s="91">
        <f t="shared" si="15"/>
        <v>0</v>
      </c>
      <c r="I252" s="91">
        <v>0</v>
      </c>
      <c r="J252" s="91">
        <f t="shared" si="14"/>
        <v>0</v>
      </c>
      <c r="L252" s="91">
        <v>32</v>
      </c>
      <c r="M252" s="91">
        <f t="shared" si="13"/>
        <v>100</v>
      </c>
    </row>
    <row r="253" spans="1:13">
      <c r="A253" s="90" t="s">
        <v>334</v>
      </c>
      <c r="C253" s="91">
        <f t="shared" si="12"/>
        <v>18</v>
      </c>
      <c r="D253" s="104">
        <f t="shared" si="12"/>
        <v>100</v>
      </c>
      <c r="F253" s="91">
        <v>2</v>
      </c>
      <c r="G253" s="91">
        <f t="shared" si="15"/>
        <v>11.111111111111111</v>
      </c>
      <c r="I253" s="91">
        <v>0</v>
      </c>
      <c r="J253" s="91">
        <f t="shared" si="14"/>
        <v>0</v>
      </c>
      <c r="L253" s="91">
        <v>16</v>
      </c>
      <c r="M253" s="91">
        <f t="shared" si="13"/>
        <v>88.888888888888886</v>
      </c>
    </row>
    <row r="254" spans="1:13">
      <c r="A254" s="90" t="s">
        <v>335</v>
      </c>
      <c r="C254" s="91">
        <f t="shared" si="12"/>
        <v>87.5</v>
      </c>
      <c r="D254" s="104">
        <f t="shared" si="12"/>
        <v>100</v>
      </c>
      <c r="F254" s="91">
        <v>0</v>
      </c>
      <c r="G254" s="91">
        <f t="shared" si="15"/>
        <v>0</v>
      </c>
      <c r="I254" s="91">
        <v>0</v>
      </c>
      <c r="J254" s="91">
        <f t="shared" si="14"/>
        <v>0</v>
      </c>
      <c r="L254" s="91">
        <v>87.5</v>
      </c>
      <c r="M254" s="91">
        <f t="shared" si="13"/>
        <v>100</v>
      </c>
    </row>
    <row r="255" spans="1:13">
      <c r="A255" s="90" t="s">
        <v>336</v>
      </c>
      <c r="C255" s="91">
        <f t="shared" si="12"/>
        <v>4.5</v>
      </c>
      <c r="D255" s="104">
        <f t="shared" si="12"/>
        <v>99.999999999999986</v>
      </c>
      <c r="F255" s="91">
        <v>1.5</v>
      </c>
      <c r="G255" s="91">
        <f t="shared" si="15"/>
        <v>33.333333333333329</v>
      </c>
      <c r="I255" s="91">
        <v>0</v>
      </c>
      <c r="J255" s="91">
        <f t="shared" si="14"/>
        <v>0</v>
      </c>
      <c r="L255" s="91">
        <v>3</v>
      </c>
      <c r="M255" s="91">
        <f t="shared" si="13"/>
        <v>66.666666666666657</v>
      </c>
    </row>
    <row r="256" spans="1:13">
      <c r="A256" s="90" t="s">
        <v>337</v>
      </c>
      <c r="C256" s="91">
        <f t="shared" si="12"/>
        <v>11.75</v>
      </c>
      <c r="D256" s="104">
        <f t="shared" si="12"/>
        <v>100</v>
      </c>
      <c r="F256" s="91">
        <v>5.75</v>
      </c>
      <c r="G256" s="91">
        <f t="shared" si="15"/>
        <v>48.936170212765958</v>
      </c>
      <c r="I256" s="91">
        <v>0</v>
      </c>
      <c r="J256" s="91">
        <f t="shared" si="14"/>
        <v>0</v>
      </c>
      <c r="L256" s="91">
        <v>6</v>
      </c>
      <c r="M256" s="91">
        <f t="shared" si="13"/>
        <v>51.063829787234042</v>
      </c>
    </row>
    <row r="257" spans="1:13">
      <c r="A257" s="14" t="s">
        <v>1525</v>
      </c>
      <c r="C257" s="91">
        <f t="shared" si="12"/>
        <v>43.5</v>
      </c>
      <c r="D257" s="104">
        <f t="shared" si="12"/>
        <v>100</v>
      </c>
      <c r="F257" s="91">
        <v>18</v>
      </c>
      <c r="G257" s="91">
        <f t="shared" si="15"/>
        <v>41.379310344827587</v>
      </c>
      <c r="I257" s="91">
        <v>1</v>
      </c>
      <c r="J257" s="91">
        <f t="shared" si="14"/>
        <v>2.2988505747126435</v>
      </c>
      <c r="L257" s="91">
        <v>24.5</v>
      </c>
      <c r="M257" s="91">
        <f t="shared" si="13"/>
        <v>56.321839080459768</v>
      </c>
    </row>
    <row r="258" spans="1:13">
      <c r="A258" s="90" t="s">
        <v>338</v>
      </c>
      <c r="C258" s="91">
        <f t="shared" si="12"/>
        <v>3</v>
      </c>
      <c r="D258" s="104">
        <f t="shared" si="12"/>
        <v>100</v>
      </c>
      <c r="F258" s="91">
        <v>0</v>
      </c>
      <c r="G258" s="91">
        <f t="shared" si="15"/>
        <v>0</v>
      </c>
      <c r="I258" s="91">
        <v>0</v>
      </c>
      <c r="J258" s="91">
        <f t="shared" si="14"/>
        <v>0</v>
      </c>
      <c r="L258" s="91">
        <v>3</v>
      </c>
      <c r="M258" s="91">
        <f t="shared" si="13"/>
        <v>100</v>
      </c>
    </row>
    <row r="259" spans="1:13">
      <c r="A259" s="90" t="s">
        <v>339</v>
      </c>
      <c r="C259" s="91">
        <f t="shared" si="12"/>
        <v>8</v>
      </c>
      <c r="D259" s="104">
        <f t="shared" si="12"/>
        <v>100</v>
      </c>
      <c r="F259" s="91">
        <v>0</v>
      </c>
      <c r="G259" s="91">
        <f t="shared" si="15"/>
        <v>0</v>
      </c>
      <c r="I259" s="91">
        <v>0</v>
      </c>
      <c r="J259" s="91">
        <f t="shared" si="14"/>
        <v>0</v>
      </c>
      <c r="L259" s="91">
        <v>8</v>
      </c>
      <c r="M259" s="91">
        <f t="shared" si="13"/>
        <v>100</v>
      </c>
    </row>
    <row r="260" spans="1:13" ht="7" customHeight="1">
      <c r="C260" s="91" t="str">
        <f t="shared" si="12"/>
        <v/>
      </c>
      <c r="D260" s="104" t="str">
        <f t="shared" si="12"/>
        <v/>
      </c>
      <c r="G260" s="91" t="str">
        <f t="shared" si="15"/>
        <v/>
      </c>
      <c r="J260" s="91" t="str">
        <f t="shared" si="14"/>
        <v/>
      </c>
      <c r="L260" s="91" t="s">
        <v>154</v>
      </c>
      <c r="M260" s="91" t="str">
        <f t="shared" si="13"/>
        <v/>
      </c>
    </row>
    <row r="261" spans="1:13" ht="13">
      <c r="A261" s="17" t="s">
        <v>340</v>
      </c>
      <c r="C261" s="91">
        <f t="shared" si="12"/>
        <v>988.77033333333338</v>
      </c>
      <c r="D261" s="104">
        <f t="shared" si="12"/>
        <v>100</v>
      </c>
      <c r="F261" s="91">
        <f>F263+F271+F279+F287+F295</f>
        <v>538.77033333333338</v>
      </c>
      <c r="G261" s="91">
        <f t="shared" si="15"/>
        <v>54.48892580717262</v>
      </c>
      <c r="I261" s="91">
        <f>I263+I271+I279+I287+I295</f>
        <v>75</v>
      </c>
      <c r="J261" s="91">
        <f t="shared" si="14"/>
        <v>7.5851790321378978</v>
      </c>
      <c r="L261" s="91">
        <f>L263+L271+L279+L287+L295</f>
        <v>375</v>
      </c>
      <c r="M261" s="91">
        <f t="shared" si="13"/>
        <v>37.925895160689485</v>
      </c>
    </row>
    <row r="262" spans="1:13" ht="7" customHeight="1">
      <c r="C262" s="91" t="str">
        <f t="shared" si="12"/>
        <v/>
      </c>
      <c r="D262" s="104" t="str">
        <f t="shared" si="12"/>
        <v/>
      </c>
      <c r="G262" s="91" t="str">
        <f t="shared" si="15"/>
        <v/>
      </c>
      <c r="J262" s="91" t="str">
        <f t="shared" si="14"/>
        <v/>
      </c>
      <c r="L262" s="91" t="s">
        <v>154</v>
      </c>
      <c r="M262" s="91" t="str">
        <f t="shared" si="13"/>
        <v/>
      </c>
    </row>
    <row r="263" spans="1:13" ht="14.5">
      <c r="A263" s="90" t="s">
        <v>341</v>
      </c>
      <c r="C263" s="91">
        <f t="shared" si="12"/>
        <v>355.75833333333333</v>
      </c>
      <c r="D263" s="104">
        <f t="shared" si="12"/>
        <v>100</v>
      </c>
      <c r="F263" s="91">
        <f>SUM(F265:F269)</f>
        <v>189.00833333333333</v>
      </c>
      <c r="G263" s="91">
        <f t="shared" si="15"/>
        <v>53.128294019816821</v>
      </c>
      <c r="I263" s="91">
        <f>SUM(I265:I269)</f>
        <v>39</v>
      </c>
      <c r="J263" s="91">
        <f t="shared" si="14"/>
        <v>10.96249795038767</v>
      </c>
      <c r="L263" s="91">
        <f>SUM(L265:L269)</f>
        <v>127.75</v>
      </c>
      <c r="M263" s="91">
        <f t="shared" si="13"/>
        <v>35.909208029795508</v>
      </c>
    </row>
    <row r="264" spans="1:13">
      <c r="C264" s="91" t="str">
        <f t="shared" si="12"/>
        <v/>
      </c>
      <c r="D264" s="104" t="str">
        <f t="shared" si="12"/>
        <v/>
      </c>
      <c r="G264" s="91" t="str">
        <f t="shared" si="15"/>
        <v/>
      </c>
      <c r="J264" s="91" t="str">
        <f t="shared" si="14"/>
        <v/>
      </c>
      <c r="L264" s="91" t="s">
        <v>154</v>
      </c>
      <c r="M264" s="91" t="str">
        <f t="shared" si="13"/>
        <v/>
      </c>
    </row>
    <row r="265" spans="1:13">
      <c r="A265" s="26" t="s">
        <v>342</v>
      </c>
      <c r="C265" s="91">
        <f t="shared" si="12"/>
        <v>194.25833333333333</v>
      </c>
      <c r="D265" s="104">
        <f t="shared" si="12"/>
        <v>100.00000000000001</v>
      </c>
      <c r="F265" s="116">
        <f>19/30+180.375</f>
        <v>181.00833333333333</v>
      </c>
      <c r="G265" s="91">
        <f t="shared" si="15"/>
        <v>93.179185792115319</v>
      </c>
      <c r="I265" s="91">
        <v>6.5</v>
      </c>
      <c r="J265" s="91">
        <f t="shared" si="14"/>
        <v>3.346059800094376</v>
      </c>
      <c r="L265" s="91">
        <v>6.75</v>
      </c>
      <c r="M265" s="91">
        <f t="shared" si="13"/>
        <v>3.4747544077903139</v>
      </c>
    </row>
    <row r="266" spans="1:13">
      <c r="A266" s="26" t="s">
        <v>343</v>
      </c>
      <c r="C266" s="91">
        <f t="shared" si="12"/>
        <v>31</v>
      </c>
      <c r="D266" s="104">
        <f t="shared" si="12"/>
        <v>100</v>
      </c>
      <c r="F266" s="116">
        <v>6</v>
      </c>
      <c r="G266" s="91">
        <f t="shared" si="15"/>
        <v>19.35483870967742</v>
      </c>
      <c r="I266" s="91">
        <v>22.5</v>
      </c>
      <c r="J266" s="91">
        <f t="shared" si="14"/>
        <v>72.58064516129032</v>
      </c>
      <c r="L266" s="91">
        <v>2.5</v>
      </c>
      <c r="M266" s="91">
        <f t="shared" si="13"/>
        <v>8.064516129032258</v>
      </c>
    </row>
    <row r="267" spans="1:13">
      <c r="A267" s="26" t="s">
        <v>344</v>
      </c>
      <c r="C267" s="91">
        <f t="shared" si="12"/>
        <v>6.25</v>
      </c>
      <c r="D267" s="104">
        <f t="shared" si="12"/>
        <v>100</v>
      </c>
      <c r="F267" s="116">
        <v>1</v>
      </c>
      <c r="G267" s="91">
        <f t="shared" si="15"/>
        <v>16</v>
      </c>
      <c r="H267" s="25"/>
      <c r="I267" s="25">
        <v>3</v>
      </c>
      <c r="J267" s="91">
        <f t="shared" si="14"/>
        <v>48</v>
      </c>
      <c r="K267" s="25"/>
      <c r="L267" s="91">
        <v>2.25</v>
      </c>
      <c r="M267" s="91">
        <f t="shared" si="13"/>
        <v>36</v>
      </c>
    </row>
    <row r="268" spans="1:13">
      <c r="A268" s="26" t="s">
        <v>345</v>
      </c>
      <c r="C268" s="91">
        <f t="shared" si="12"/>
        <v>20.5</v>
      </c>
      <c r="D268" s="104">
        <f t="shared" si="12"/>
        <v>100</v>
      </c>
      <c r="F268" s="116">
        <v>0</v>
      </c>
      <c r="G268" s="91">
        <f t="shared" si="15"/>
        <v>0</v>
      </c>
      <c r="I268" s="25">
        <v>5</v>
      </c>
      <c r="J268" s="91">
        <f t="shared" si="14"/>
        <v>24.390243902439025</v>
      </c>
      <c r="L268" s="91">
        <v>15.5</v>
      </c>
      <c r="M268" s="91">
        <f t="shared" si="13"/>
        <v>75.609756097560975</v>
      </c>
    </row>
    <row r="269" spans="1:13">
      <c r="A269" s="26" t="s">
        <v>346</v>
      </c>
      <c r="C269" s="91">
        <f t="shared" si="12"/>
        <v>103.75</v>
      </c>
      <c r="D269" s="104">
        <f t="shared" si="12"/>
        <v>100</v>
      </c>
      <c r="F269" s="116">
        <v>1</v>
      </c>
      <c r="G269" s="91">
        <f t="shared" si="15"/>
        <v>0.96385542168674709</v>
      </c>
      <c r="I269" s="91">
        <v>2</v>
      </c>
      <c r="J269" s="91">
        <f t="shared" si="14"/>
        <v>1.9277108433734942</v>
      </c>
      <c r="L269" s="91">
        <v>100.75</v>
      </c>
      <c r="M269" s="91">
        <f t="shared" si="13"/>
        <v>97.108433734939752</v>
      </c>
    </row>
    <row r="270" spans="1:13">
      <c r="C270" s="91" t="str">
        <f t="shared" si="12"/>
        <v/>
      </c>
      <c r="D270" s="104" t="str">
        <f t="shared" si="12"/>
        <v/>
      </c>
      <c r="G270" s="91" t="str">
        <f t="shared" si="15"/>
        <v/>
      </c>
      <c r="J270" s="91" t="str">
        <f t="shared" si="14"/>
        <v/>
      </c>
      <c r="L270" s="91" t="s">
        <v>154</v>
      </c>
      <c r="M270" s="91" t="str">
        <f t="shared" si="13"/>
        <v/>
      </c>
    </row>
    <row r="271" spans="1:13" ht="14.5">
      <c r="A271" s="90" t="s">
        <v>347</v>
      </c>
      <c r="C271" s="91">
        <f t="shared" si="12"/>
        <v>200.92000000000002</v>
      </c>
      <c r="D271" s="104">
        <f t="shared" si="12"/>
        <v>100</v>
      </c>
      <c r="F271" s="91">
        <f>SUM(F273:F277)</f>
        <v>107.92</v>
      </c>
      <c r="G271" s="91">
        <f t="shared" si="15"/>
        <v>53.712920565399159</v>
      </c>
      <c r="I271" s="91">
        <f>SUM(I273:I277)</f>
        <v>11</v>
      </c>
      <c r="J271" s="91">
        <f t="shared" si="14"/>
        <v>5.4748158471033248</v>
      </c>
      <c r="L271" s="91">
        <f>SUM(L273:L277)</f>
        <v>82</v>
      </c>
      <c r="M271" s="91">
        <f t="shared" si="13"/>
        <v>40.812263587497512</v>
      </c>
    </row>
    <row r="272" spans="1:13">
      <c r="C272" s="91" t="str">
        <f t="shared" si="12"/>
        <v/>
      </c>
      <c r="D272" s="104" t="str">
        <f t="shared" si="12"/>
        <v/>
      </c>
      <c r="G272" s="91" t="str">
        <f t="shared" si="15"/>
        <v/>
      </c>
      <c r="J272" s="91" t="str">
        <f t="shared" si="14"/>
        <v/>
      </c>
      <c r="L272" s="91" t="s">
        <v>154</v>
      </c>
      <c r="M272" s="91" t="str">
        <f t="shared" si="13"/>
        <v/>
      </c>
    </row>
    <row r="273" spans="1:13">
      <c r="A273" s="26" t="s">
        <v>348</v>
      </c>
      <c r="C273" s="91">
        <f t="shared" si="12"/>
        <v>93.84</v>
      </c>
      <c r="D273" s="104">
        <f t="shared" si="12"/>
        <v>100</v>
      </c>
      <c r="F273" s="116">
        <v>92.84</v>
      </c>
      <c r="G273" s="91">
        <f t="shared" si="15"/>
        <v>98.934356351236147</v>
      </c>
      <c r="I273" s="91">
        <v>1</v>
      </c>
      <c r="J273" s="91">
        <f t="shared" si="14"/>
        <v>1.0656436487638534</v>
      </c>
      <c r="L273" s="91">
        <v>0</v>
      </c>
      <c r="M273" s="91">
        <f t="shared" si="13"/>
        <v>0</v>
      </c>
    </row>
    <row r="274" spans="1:13">
      <c r="A274" s="26" t="s">
        <v>349</v>
      </c>
      <c r="C274" s="91">
        <f t="shared" si="12"/>
        <v>16.829999999999998</v>
      </c>
      <c r="D274" s="104">
        <f t="shared" si="12"/>
        <v>100.00000000000001</v>
      </c>
      <c r="F274" s="91">
        <v>8.83</v>
      </c>
      <c r="G274" s="91">
        <f t="shared" si="15"/>
        <v>52.465834818776003</v>
      </c>
      <c r="I274" s="91">
        <v>7</v>
      </c>
      <c r="J274" s="91">
        <f t="shared" si="14"/>
        <v>41.59239453357101</v>
      </c>
      <c r="L274" s="91">
        <v>1</v>
      </c>
      <c r="M274" s="91">
        <f t="shared" si="13"/>
        <v>5.9417706476530014</v>
      </c>
    </row>
    <row r="275" spans="1:13">
      <c r="A275" s="26" t="s">
        <v>350</v>
      </c>
      <c r="C275" s="91">
        <f t="shared" si="12"/>
        <v>4.75</v>
      </c>
      <c r="D275" s="104">
        <f t="shared" si="12"/>
        <v>100</v>
      </c>
      <c r="F275" s="25">
        <v>4.75</v>
      </c>
      <c r="G275" s="91">
        <f t="shared" si="15"/>
        <v>100</v>
      </c>
      <c r="H275" s="25"/>
      <c r="I275" s="25">
        <v>0</v>
      </c>
      <c r="J275" s="91">
        <f t="shared" si="14"/>
        <v>0</v>
      </c>
      <c r="K275" s="25"/>
      <c r="L275" s="91">
        <v>0</v>
      </c>
      <c r="M275" s="91">
        <f t="shared" si="13"/>
        <v>0</v>
      </c>
    </row>
    <row r="276" spans="1:13">
      <c r="A276" s="26" t="s">
        <v>351</v>
      </c>
      <c r="C276" s="91">
        <f t="shared" si="12"/>
        <v>11</v>
      </c>
      <c r="D276" s="104">
        <f t="shared" si="12"/>
        <v>100</v>
      </c>
      <c r="F276" s="91">
        <v>0.5</v>
      </c>
      <c r="G276" s="91">
        <f t="shared" si="15"/>
        <v>4.5454545454545459</v>
      </c>
      <c r="I276" s="91">
        <v>2</v>
      </c>
      <c r="J276" s="91">
        <f t="shared" si="14"/>
        <v>18.181818181818183</v>
      </c>
      <c r="L276" s="91">
        <v>8.5</v>
      </c>
      <c r="M276" s="91">
        <f t="shared" si="13"/>
        <v>77.272727272727266</v>
      </c>
    </row>
    <row r="277" spans="1:13">
      <c r="A277" s="26" t="s">
        <v>352</v>
      </c>
      <c r="C277" s="91">
        <f t="shared" si="12"/>
        <v>74.5</v>
      </c>
      <c r="D277" s="104">
        <f t="shared" si="12"/>
        <v>100</v>
      </c>
      <c r="F277" s="91">
        <v>1</v>
      </c>
      <c r="G277" s="91">
        <f t="shared" si="15"/>
        <v>1.3422818791946309</v>
      </c>
      <c r="I277" s="91">
        <v>1</v>
      </c>
      <c r="J277" s="91">
        <f t="shared" si="14"/>
        <v>1.3422818791946309</v>
      </c>
      <c r="L277" s="91">
        <v>72.5</v>
      </c>
      <c r="M277" s="91">
        <f t="shared" si="13"/>
        <v>97.31543624161074</v>
      </c>
    </row>
    <row r="278" spans="1:13">
      <c r="A278" s="26"/>
      <c r="C278" s="91" t="str">
        <f t="shared" ref="C278:D302" si="16">IF($A278&lt;&gt;0,F278+I278+L278,"")</f>
        <v/>
      </c>
      <c r="D278" s="104" t="str">
        <f t="shared" si="16"/>
        <v/>
      </c>
      <c r="G278" s="91" t="str">
        <f t="shared" si="15"/>
        <v/>
      </c>
      <c r="J278" s="91" t="str">
        <f t="shared" si="14"/>
        <v/>
      </c>
      <c r="L278" s="91" t="s">
        <v>154</v>
      </c>
      <c r="M278" s="91" t="str">
        <f t="shared" si="13"/>
        <v/>
      </c>
    </row>
    <row r="279" spans="1:13" ht="14.5">
      <c r="A279" s="90" t="s">
        <v>353</v>
      </c>
      <c r="C279" s="91">
        <f t="shared" si="16"/>
        <v>213.96699999999998</v>
      </c>
      <c r="D279" s="104">
        <f t="shared" si="16"/>
        <v>100</v>
      </c>
      <c r="F279" s="91">
        <f>SUM(F281:F285)</f>
        <v>104.467</v>
      </c>
      <c r="G279" s="91">
        <f t="shared" si="15"/>
        <v>48.82388405688728</v>
      </c>
      <c r="I279" s="91">
        <f>SUM(I281:I285)</f>
        <v>14.75</v>
      </c>
      <c r="J279" s="91">
        <f t="shared" si="14"/>
        <v>6.8935863941635862</v>
      </c>
      <c r="L279" s="91">
        <f>SUM(L281:L285)</f>
        <v>94.75</v>
      </c>
      <c r="M279" s="91">
        <f t="shared" ref="M279:M302" si="17">IF($A279&lt;&gt;0,L279/$C279*100,"")</f>
        <v>44.282529548949142</v>
      </c>
    </row>
    <row r="280" spans="1:13">
      <c r="C280" s="91" t="str">
        <f t="shared" si="16"/>
        <v/>
      </c>
      <c r="D280" s="104" t="str">
        <f t="shared" si="16"/>
        <v/>
      </c>
      <c r="G280" s="91" t="str">
        <f t="shared" si="15"/>
        <v/>
      </c>
      <c r="J280" s="91" t="str">
        <f t="shared" ref="J280:J302" si="18">IF($A280&lt;&gt;0,I280/$C280*100,"")</f>
        <v/>
      </c>
      <c r="L280" s="91" t="s">
        <v>154</v>
      </c>
      <c r="M280" s="91" t="str">
        <f t="shared" si="17"/>
        <v/>
      </c>
    </row>
    <row r="281" spans="1:13">
      <c r="A281" s="26" t="s">
        <v>354</v>
      </c>
      <c r="C281" s="91">
        <f t="shared" si="16"/>
        <v>108.467</v>
      </c>
      <c r="D281" s="104">
        <f t="shared" si="16"/>
        <v>100</v>
      </c>
      <c r="F281" s="116">
        <f>97.717+2.5+3.25</f>
        <v>103.467</v>
      </c>
      <c r="G281" s="91">
        <f t="shared" ref="G281:G302" si="19">IF($A281&lt;&gt;0,F281/$C281*100,"")</f>
        <v>95.390303041478049</v>
      </c>
      <c r="I281" s="91">
        <v>2</v>
      </c>
      <c r="J281" s="91">
        <f t="shared" si="18"/>
        <v>1.8438787834087786</v>
      </c>
      <c r="L281" s="91">
        <v>3</v>
      </c>
      <c r="M281" s="91">
        <f t="shared" si="17"/>
        <v>2.7658181751131683</v>
      </c>
    </row>
    <row r="282" spans="1:13">
      <c r="A282" s="26" t="s">
        <v>355</v>
      </c>
      <c r="C282" s="91">
        <f t="shared" si="16"/>
        <v>8.5</v>
      </c>
      <c r="D282" s="104">
        <f t="shared" si="16"/>
        <v>100</v>
      </c>
      <c r="F282" s="116">
        <v>0</v>
      </c>
      <c r="G282" s="91">
        <f t="shared" si="19"/>
        <v>0</v>
      </c>
      <c r="I282" s="91">
        <v>8.5</v>
      </c>
      <c r="J282" s="91">
        <f t="shared" si="18"/>
        <v>100</v>
      </c>
      <c r="L282" s="91">
        <v>0</v>
      </c>
      <c r="M282" s="91">
        <f t="shared" si="17"/>
        <v>0</v>
      </c>
    </row>
    <row r="283" spans="1:13">
      <c r="A283" s="26" t="s">
        <v>356</v>
      </c>
      <c r="C283" s="91">
        <f t="shared" si="16"/>
        <v>1.5</v>
      </c>
      <c r="D283" s="104">
        <f t="shared" si="16"/>
        <v>100</v>
      </c>
      <c r="F283" s="116">
        <v>0</v>
      </c>
      <c r="G283" s="91">
        <f t="shared" si="19"/>
        <v>0</v>
      </c>
      <c r="H283" s="25"/>
      <c r="I283" s="25">
        <v>0</v>
      </c>
      <c r="J283" s="91">
        <f t="shared" si="18"/>
        <v>0</v>
      </c>
      <c r="K283" s="25"/>
      <c r="L283" s="91">
        <v>1.5</v>
      </c>
      <c r="M283" s="91">
        <f t="shared" si="17"/>
        <v>100</v>
      </c>
    </row>
    <row r="284" spans="1:13">
      <c r="A284" s="26" t="s">
        <v>357</v>
      </c>
      <c r="C284" s="91">
        <f t="shared" si="16"/>
        <v>13.5</v>
      </c>
      <c r="D284" s="104">
        <f t="shared" si="16"/>
        <v>100</v>
      </c>
      <c r="F284" s="116">
        <v>0</v>
      </c>
      <c r="G284" s="91">
        <f t="shared" si="19"/>
        <v>0</v>
      </c>
      <c r="I284" s="91">
        <v>3.25</v>
      </c>
      <c r="J284" s="91">
        <f t="shared" si="18"/>
        <v>24.074074074074073</v>
      </c>
      <c r="L284" s="91">
        <v>10.25</v>
      </c>
      <c r="M284" s="91">
        <f t="shared" si="17"/>
        <v>75.925925925925924</v>
      </c>
    </row>
    <row r="285" spans="1:13">
      <c r="A285" s="26" t="s">
        <v>358</v>
      </c>
      <c r="C285" s="91">
        <f t="shared" si="16"/>
        <v>82</v>
      </c>
      <c r="D285" s="104">
        <f t="shared" si="16"/>
        <v>100</v>
      </c>
      <c r="F285" s="116">
        <v>1</v>
      </c>
      <c r="G285" s="91">
        <f t="shared" si="19"/>
        <v>1.2195121951219512</v>
      </c>
      <c r="I285" s="91">
        <v>1</v>
      </c>
      <c r="J285" s="91">
        <f t="shared" si="18"/>
        <v>1.2195121951219512</v>
      </c>
      <c r="L285" s="91">
        <v>80</v>
      </c>
      <c r="M285" s="91">
        <f t="shared" si="17"/>
        <v>97.560975609756099</v>
      </c>
    </row>
    <row r="286" spans="1:13">
      <c r="A286" s="26"/>
      <c r="C286" s="91" t="str">
        <f t="shared" si="16"/>
        <v/>
      </c>
      <c r="D286" s="104" t="str">
        <f t="shared" si="16"/>
        <v/>
      </c>
      <c r="G286" s="91" t="str">
        <f t="shared" si="19"/>
        <v/>
      </c>
      <c r="J286" s="91" t="str">
        <f t="shared" si="18"/>
        <v/>
      </c>
      <c r="L286" s="91" t="s">
        <v>154</v>
      </c>
      <c r="M286" s="91" t="str">
        <f t="shared" si="17"/>
        <v/>
      </c>
    </row>
    <row r="287" spans="1:13">
      <c r="A287" s="14" t="s">
        <v>359</v>
      </c>
      <c r="C287" s="91">
        <f t="shared" si="16"/>
        <v>113</v>
      </c>
      <c r="D287" s="104">
        <f t="shared" si="16"/>
        <v>99.999999999999986</v>
      </c>
      <c r="F287" s="91">
        <f>SUM(F289:F293)</f>
        <v>73</v>
      </c>
      <c r="G287" s="91">
        <f t="shared" si="19"/>
        <v>64.601769911504419</v>
      </c>
      <c r="I287" s="91">
        <f>SUM(I289:I293)</f>
        <v>3.5</v>
      </c>
      <c r="J287" s="91">
        <f t="shared" si="18"/>
        <v>3.0973451327433628</v>
      </c>
      <c r="L287" s="91">
        <f>SUM(L289:L293)</f>
        <v>36.5</v>
      </c>
      <c r="M287" s="91">
        <f t="shared" si="17"/>
        <v>32.30088495575221</v>
      </c>
    </row>
    <row r="288" spans="1:13">
      <c r="A288" s="26"/>
      <c r="C288" s="91" t="str">
        <f t="shared" si="16"/>
        <v/>
      </c>
      <c r="D288" s="104" t="str">
        <f t="shared" si="16"/>
        <v/>
      </c>
      <c r="G288" s="91" t="str">
        <f t="shared" si="19"/>
        <v/>
      </c>
      <c r="J288" s="91" t="str">
        <f t="shared" si="18"/>
        <v/>
      </c>
      <c r="L288" s="91" t="s">
        <v>154</v>
      </c>
      <c r="M288" s="91" t="str">
        <f t="shared" si="17"/>
        <v/>
      </c>
    </row>
    <row r="289" spans="1:13">
      <c r="A289" s="26" t="s">
        <v>360</v>
      </c>
      <c r="C289" s="91">
        <f t="shared" si="16"/>
        <v>74.5</v>
      </c>
      <c r="D289" s="104">
        <f t="shared" si="16"/>
        <v>100.00000000000001</v>
      </c>
      <c r="F289" s="91">
        <v>72</v>
      </c>
      <c r="G289" s="91">
        <f t="shared" si="19"/>
        <v>96.644295302013433</v>
      </c>
      <c r="I289" s="91">
        <v>1</v>
      </c>
      <c r="J289" s="91">
        <f t="shared" si="18"/>
        <v>1.3422818791946309</v>
      </c>
      <c r="L289" s="91">
        <v>1.5</v>
      </c>
      <c r="M289" s="91">
        <f t="shared" si="17"/>
        <v>2.0134228187919461</v>
      </c>
    </row>
    <row r="290" spans="1:13">
      <c r="A290" s="26" t="s">
        <v>361</v>
      </c>
      <c r="C290" s="91">
        <f t="shared" si="16"/>
        <v>2</v>
      </c>
      <c r="D290" s="104">
        <f t="shared" si="16"/>
        <v>100</v>
      </c>
      <c r="F290" s="91">
        <v>0</v>
      </c>
      <c r="G290" s="91">
        <f t="shared" si="19"/>
        <v>0</v>
      </c>
      <c r="I290" s="91">
        <v>1</v>
      </c>
      <c r="J290" s="91">
        <f t="shared" si="18"/>
        <v>50</v>
      </c>
      <c r="L290" s="91">
        <v>1</v>
      </c>
      <c r="M290" s="91">
        <f t="shared" si="17"/>
        <v>50</v>
      </c>
    </row>
    <row r="291" spans="1:13">
      <c r="A291" s="26" t="s">
        <v>362</v>
      </c>
      <c r="C291" s="91">
        <f t="shared" si="16"/>
        <v>1</v>
      </c>
      <c r="D291" s="104">
        <f t="shared" si="16"/>
        <v>100</v>
      </c>
      <c r="F291" s="25">
        <v>0</v>
      </c>
      <c r="G291" s="91">
        <f t="shared" si="19"/>
        <v>0</v>
      </c>
      <c r="H291" s="25"/>
      <c r="I291" s="25">
        <v>0</v>
      </c>
      <c r="J291" s="91">
        <f t="shared" si="18"/>
        <v>0</v>
      </c>
      <c r="K291" s="25"/>
      <c r="L291" s="91">
        <v>1</v>
      </c>
      <c r="M291" s="91">
        <f t="shared" si="17"/>
        <v>100</v>
      </c>
    </row>
    <row r="292" spans="1:13">
      <c r="A292" s="26" t="s">
        <v>363</v>
      </c>
      <c r="C292" s="91">
        <f t="shared" si="16"/>
        <v>10.5</v>
      </c>
      <c r="D292" s="104">
        <f t="shared" si="16"/>
        <v>100</v>
      </c>
      <c r="F292" s="91">
        <v>0</v>
      </c>
      <c r="G292" s="91">
        <f t="shared" si="19"/>
        <v>0</v>
      </c>
      <c r="I292" s="91">
        <v>1.5</v>
      </c>
      <c r="J292" s="91">
        <f t="shared" si="18"/>
        <v>14.285714285714285</v>
      </c>
      <c r="L292" s="91">
        <v>9</v>
      </c>
      <c r="M292" s="91">
        <f t="shared" si="17"/>
        <v>85.714285714285708</v>
      </c>
    </row>
    <row r="293" spans="1:13">
      <c r="A293" s="26" t="s">
        <v>364</v>
      </c>
      <c r="C293" s="91">
        <f t="shared" si="16"/>
        <v>25</v>
      </c>
      <c r="D293" s="104">
        <f t="shared" si="16"/>
        <v>100</v>
      </c>
      <c r="F293" s="91">
        <v>1</v>
      </c>
      <c r="G293" s="91">
        <f t="shared" si="19"/>
        <v>4</v>
      </c>
      <c r="I293" s="91">
        <v>0</v>
      </c>
      <c r="J293" s="91">
        <f t="shared" si="18"/>
        <v>0</v>
      </c>
      <c r="L293" s="91">
        <v>24</v>
      </c>
      <c r="M293" s="91">
        <f t="shared" si="17"/>
        <v>96</v>
      </c>
    </row>
    <row r="294" spans="1:13">
      <c r="A294" s="26"/>
      <c r="C294" s="91" t="str">
        <f t="shared" si="16"/>
        <v/>
      </c>
      <c r="D294" s="104" t="str">
        <f t="shared" si="16"/>
        <v/>
      </c>
      <c r="G294" s="91" t="str">
        <f t="shared" si="19"/>
        <v/>
      </c>
      <c r="J294" s="91" t="str">
        <f t="shared" si="18"/>
        <v/>
      </c>
      <c r="L294" s="91" t="s">
        <v>154</v>
      </c>
      <c r="M294" s="91" t="str">
        <f t="shared" si="17"/>
        <v/>
      </c>
    </row>
    <row r="295" spans="1:13">
      <c r="A295" s="14" t="s">
        <v>365</v>
      </c>
      <c r="C295" s="91">
        <f t="shared" si="16"/>
        <v>105.125</v>
      </c>
      <c r="D295" s="104">
        <f t="shared" si="16"/>
        <v>100</v>
      </c>
      <c r="F295" s="91">
        <f>SUM(F297:F302)</f>
        <v>64.375</v>
      </c>
      <c r="G295" s="91">
        <f t="shared" si="19"/>
        <v>61.236623067776449</v>
      </c>
      <c r="I295" s="91">
        <f>SUM(I297:I302)</f>
        <v>6.75</v>
      </c>
      <c r="J295" s="91">
        <f t="shared" si="18"/>
        <v>6.4209274673008325</v>
      </c>
      <c r="L295" s="91">
        <f>SUM(L297:L302)</f>
        <v>34</v>
      </c>
      <c r="M295" s="91">
        <f t="shared" si="17"/>
        <v>32.342449464922716</v>
      </c>
    </row>
    <row r="296" spans="1:13">
      <c r="A296" s="26"/>
      <c r="C296" s="91" t="str">
        <f t="shared" si="16"/>
        <v/>
      </c>
      <c r="D296" s="104" t="str">
        <f t="shared" si="16"/>
        <v/>
      </c>
      <c r="G296" s="91" t="str">
        <f t="shared" si="19"/>
        <v/>
      </c>
      <c r="J296" s="91" t="str">
        <f t="shared" si="18"/>
        <v/>
      </c>
      <c r="L296" s="91" t="s">
        <v>154</v>
      </c>
      <c r="M296" s="91" t="str">
        <f t="shared" si="17"/>
        <v/>
      </c>
    </row>
    <row r="297" spans="1:13">
      <c r="A297" s="26" t="s">
        <v>366</v>
      </c>
      <c r="C297" s="91">
        <f t="shared" si="16"/>
        <v>58.375</v>
      </c>
      <c r="D297" s="104">
        <f t="shared" si="16"/>
        <v>100</v>
      </c>
      <c r="F297" s="91">
        <v>58.375</v>
      </c>
      <c r="G297" s="91">
        <f t="shared" si="19"/>
        <v>100</v>
      </c>
      <c r="I297" s="91">
        <v>0</v>
      </c>
      <c r="J297" s="91">
        <f t="shared" si="18"/>
        <v>0</v>
      </c>
      <c r="L297" s="91">
        <v>0</v>
      </c>
      <c r="M297" s="91">
        <f t="shared" si="17"/>
        <v>0</v>
      </c>
    </row>
    <row r="298" spans="1:13">
      <c r="A298" s="26" t="s">
        <v>367</v>
      </c>
      <c r="C298" s="91">
        <f t="shared" si="16"/>
        <v>5</v>
      </c>
      <c r="D298" s="104">
        <f t="shared" si="16"/>
        <v>100</v>
      </c>
      <c r="F298" s="91">
        <v>0</v>
      </c>
      <c r="G298" s="91">
        <f t="shared" si="19"/>
        <v>0</v>
      </c>
      <c r="I298" s="91">
        <v>5</v>
      </c>
      <c r="J298" s="91">
        <f t="shared" si="18"/>
        <v>100</v>
      </c>
      <c r="L298" s="91">
        <v>0</v>
      </c>
      <c r="M298" s="91">
        <f t="shared" si="17"/>
        <v>0</v>
      </c>
    </row>
    <row r="299" spans="1:13">
      <c r="A299" s="26" t="s">
        <v>368</v>
      </c>
      <c r="C299" s="91">
        <f t="shared" si="16"/>
        <v>5</v>
      </c>
      <c r="D299" s="104">
        <f t="shared" si="16"/>
        <v>100</v>
      </c>
      <c r="F299" s="91">
        <v>5</v>
      </c>
      <c r="G299" s="91">
        <f t="shared" si="19"/>
        <v>100</v>
      </c>
      <c r="I299" s="91">
        <v>0</v>
      </c>
      <c r="J299" s="91">
        <f t="shared" si="18"/>
        <v>0</v>
      </c>
      <c r="L299" s="91">
        <v>0</v>
      </c>
      <c r="M299" s="91">
        <f t="shared" si="17"/>
        <v>0</v>
      </c>
    </row>
    <row r="300" spans="1:13">
      <c r="A300" s="26" t="s">
        <v>369</v>
      </c>
      <c r="C300" s="91">
        <f t="shared" si="16"/>
        <v>6.25</v>
      </c>
      <c r="D300" s="104">
        <f t="shared" si="16"/>
        <v>100</v>
      </c>
      <c r="F300" s="91">
        <v>0</v>
      </c>
      <c r="G300" s="91">
        <f t="shared" si="19"/>
        <v>0</v>
      </c>
      <c r="I300" s="91">
        <v>1.75</v>
      </c>
      <c r="J300" s="91">
        <f t="shared" si="18"/>
        <v>28.000000000000004</v>
      </c>
      <c r="L300" s="91">
        <v>4.5</v>
      </c>
      <c r="M300" s="91">
        <f t="shared" si="17"/>
        <v>72</v>
      </c>
    </row>
    <row r="301" spans="1:13">
      <c r="A301" s="26" t="s">
        <v>370</v>
      </c>
      <c r="C301" s="91">
        <f t="shared" si="16"/>
        <v>29.5</v>
      </c>
      <c r="D301" s="104">
        <f t="shared" si="16"/>
        <v>100</v>
      </c>
      <c r="F301" s="91">
        <v>0</v>
      </c>
      <c r="G301" s="91">
        <f t="shared" si="19"/>
        <v>0</v>
      </c>
      <c r="I301" s="91">
        <v>0</v>
      </c>
      <c r="J301" s="91">
        <f t="shared" si="18"/>
        <v>0</v>
      </c>
      <c r="L301" s="91">
        <v>29.5</v>
      </c>
      <c r="M301" s="91">
        <f t="shared" si="17"/>
        <v>100</v>
      </c>
    </row>
    <row r="302" spans="1:13">
      <c r="A302" s="26" t="s">
        <v>371</v>
      </c>
      <c r="C302" s="91">
        <f t="shared" si="16"/>
        <v>1</v>
      </c>
      <c r="D302" s="104">
        <f t="shared" si="16"/>
        <v>100</v>
      </c>
      <c r="F302" s="91">
        <v>1</v>
      </c>
      <c r="G302" s="91">
        <f t="shared" si="19"/>
        <v>100</v>
      </c>
      <c r="I302" s="91">
        <v>0</v>
      </c>
      <c r="J302" s="91">
        <f t="shared" si="18"/>
        <v>0</v>
      </c>
      <c r="L302" s="91">
        <v>0</v>
      </c>
      <c r="M302" s="91">
        <f t="shared" si="17"/>
        <v>0</v>
      </c>
    </row>
    <row r="303" spans="1:13" ht="7" customHeight="1" thickBot="1">
      <c r="A303" s="97"/>
      <c r="B303" s="86"/>
      <c r="C303" s="102"/>
      <c r="D303" s="97"/>
      <c r="E303" s="97"/>
      <c r="F303" s="102"/>
      <c r="G303" s="102"/>
      <c r="H303" s="102"/>
      <c r="I303" s="102"/>
      <c r="J303" s="102"/>
      <c r="K303" s="102"/>
      <c r="L303" s="102"/>
      <c r="M303" s="102"/>
    </row>
    <row r="304" spans="1:13" ht="7" customHeight="1"/>
    <row r="305" spans="1:1" ht="13.5" customHeight="1">
      <c r="A305" s="27" t="s">
        <v>1440</v>
      </c>
    </row>
    <row r="306" spans="1:1" ht="14.5">
      <c r="A306" s="27" t="s">
        <v>372</v>
      </c>
    </row>
    <row r="307" spans="1:1" ht="14.5">
      <c r="A307" s="27" t="s">
        <v>373</v>
      </c>
    </row>
    <row r="308" spans="1:1" ht="14.5">
      <c r="A308" s="27" t="s">
        <v>1526</v>
      </c>
    </row>
    <row r="309" spans="1:1" ht="4.5" customHeight="1">
      <c r="A309" s="27" t="s">
        <v>374</v>
      </c>
    </row>
    <row r="310" spans="1:1">
      <c r="A310" s="14" t="s">
        <v>1527</v>
      </c>
    </row>
    <row r="311" spans="1:1">
      <c r="A311" s="90" t="s">
        <v>375</v>
      </c>
    </row>
    <row r="313" spans="1:1">
      <c r="A313" s="117"/>
    </row>
  </sheetData>
  <mergeCells count="5">
    <mergeCell ref="C7:M7"/>
    <mergeCell ref="C8:D8"/>
    <mergeCell ref="L8:M8"/>
    <mergeCell ref="I8:J8"/>
    <mergeCell ref="F8:G8"/>
  </mergeCells>
  <pageMargins left="0.70866141732283472" right="0.70866141732283472" top="0.74803149606299213" bottom="0.74803149606299213" header="0.31496062992125984" footer="0.31496062992125984"/>
  <pageSetup scale="7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4" tint="-0.249977111117893"/>
  </sheetPr>
  <dimension ref="A1:X113"/>
  <sheetViews>
    <sheetView topLeftCell="A25" workbookViewId="0">
      <selection activeCell="A57" sqref="A57"/>
    </sheetView>
  </sheetViews>
  <sheetFormatPr baseColWidth="10" defaultColWidth="8.81640625" defaultRowHeight="12.5"/>
  <cols>
    <col min="1" max="1" width="32.1796875" style="81" customWidth="1"/>
    <col min="2" max="2" width="10.1796875" style="50" customWidth="1"/>
    <col min="3" max="3" width="9.81640625" style="147" customWidth="1"/>
    <col min="4" max="4" width="2.81640625" style="14" customWidth="1"/>
    <col min="5" max="5" width="8.81640625" style="50" customWidth="1"/>
    <col min="6" max="6" width="7.81640625" style="147" customWidth="1"/>
    <col min="7" max="7" width="2.81640625" style="14" customWidth="1"/>
    <col min="8" max="8" width="7.81640625" style="50" customWidth="1"/>
    <col min="9" max="9" width="7.81640625" style="147" customWidth="1"/>
    <col min="10" max="10" width="2.81640625" style="14" customWidth="1"/>
    <col min="11" max="11" width="7.54296875" style="50" customWidth="1"/>
    <col min="12" max="12" width="7.81640625" style="147" customWidth="1"/>
    <col min="13" max="13" width="2.81640625" style="14" customWidth="1"/>
    <col min="14" max="14" width="7.81640625" style="50" customWidth="1"/>
    <col min="15" max="15" width="7.81640625" style="147" customWidth="1"/>
    <col min="16" max="16" width="2.81640625" style="14" customWidth="1"/>
    <col min="17" max="17" width="7.54296875" style="50" customWidth="1"/>
    <col min="18" max="18" width="7.54296875" style="147" customWidth="1"/>
    <col min="19" max="19" width="2.81640625" style="14" customWidth="1"/>
    <col min="20" max="24" width="8.81640625" style="90"/>
    <col min="25" max="256" width="8.81640625" style="81"/>
    <col min="257" max="257" width="32.1796875" style="81" customWidth="1"/>
    <col min="258" max="258" width="10.1796875" style="81" customWidth="1"/>
    <col min="259" max="259" width="9.81640625" style="81" customWidth="1"/>
    <col min="260" max="260" width="2.81640625" style="81" customWidth="1"/>
    <col min="261" max="261" width="8.81640625" style="81" customWidth="1"/>
    <col min="262" max="262" width="7.81640625" style="81" customWidth="1"/>
    <col min="263" max="263" width="2.81640625" style="81" customWidth="1"/>
    <col min="264" max="265" width="7.81640625" style="81" customWidth="1"/>
    <col min="266" max="266" width="2.81640625" style="81" customWidth="1"/>
    <col min="267" max="267" width="7.54296875" style="81" customWidth="1"/>
    <col min="268" max="268" width="7.81640625" style="81" customWidth="1"/>
    <col min="269" max="269" width="2.81640625" style="81" customWidth="1"/>
    <col min="270" max="271" width="7.81640625" style="81" customWidth="1"/>
    <col min="272" max="272" width="2.81640625" style="81" customWidth="1"/>
    <col min="273" max="274" width="7.54296875" style="81" customWidth="1"/>
    <col min="275" max="275" width="2.81640625" style="81" customWidth="1"/>
    <col min="276" max="512" width="8.81640625" style="81"/>
    <col min="513" max="513" width="32.1796875" style="81" customWidth="1"/>
    <col min="514" max="514" width="10.1796875" style="81" customWidth="1"/>
    <col min="515" max="515" width="9.81640625" style="81" customWidth="1"/>
    <col min="516" max="516" width="2.81640625" style="81" customWidth="1"/>
    <col min="517" max="517" width="8.81640625" style="81" customWidth="1"/>
    <col min="518" max="518" width="7.81640625" style="81" customWidth="1"/>
    <col min="519" max="519" width="2.81640625" style="81" customWidth="1"/>
    <col min="520" max="521" width="7.81640625" style="81" customWidth="1"/>
    <col min="522" max="522" width="2.81640625" style="81" customWidth="1"/>
    <col min="523" max="523" width="7.54296875" style="81" customWidth="1"/>
    <col min="524" max="524" width="7.81640625" style="81" customWidth="1"/>
    <col min="525" max="525" width="2.81640625" style="81" customWidth="1"/>
    <col min="526" max="527" width="7.81640625" style="81" customWidth="1"/>
    <col min="528" max="528" width="2.81640625" style="81" customWidth="1"/>
    <col min="529" max="530" width="7.54296875" style="81" customWidth="1"/>
    <col min="531" max="531" width="2.81640625" style="81" customWidth="1"/>
    <col min="532" max="768" width="8.81640625" style="81"/>
    <col min="769" max="769" width="32.1796875" style="81" customWidth="1"/>
    <col min="770" max="770" width="10.1796875" style="81" customWidth="1"/>
    <col min="771" max="771" width="9.81640625" style="81" customWidth="1"/>
    <col min="772" max="772" width="2.81640625" style="81" customWidth="1"/>
    <col min="773" max="773" width="8.81640625" style="81" customWidth="1"/>
    <col min="774" max="774" width="7.81640625" style="81" customWidth="1"/>
    <col min="775" max="775" width="2.81640625" style="81" customWidth="1"/>
    <col min="776" max="777" width="7.81640625" style="81" customWidth="1"/>
    <col min="778" max="778" width="2.81640625" style="81" customWidth="1"/>
    <col min="779" max="779" width="7.54296875" style="81" customWidth="1"/>
    <col min="780" max="780" width="7.81640625" style="81" customWidth="1"/>
    <col min="781" max="781" width="2.81640625" style="81" customWidth="1"/>
    <col min="782" max="783" width="7.81640625" style="81" customWidth="1"/>
    <col min="784" max="784" width="2.81640625" style="81" customWidth="1"/>
    <col min="785" max="786" width="7.54296875" style="81" customWidth="1"/>
    <col min="787" max="787" width="2.81640625" style="81" customWidth="1"/>
    <col min="788" max="1024" width="8.81640625" style="81"/>
    <col min="1025" max="1025" width="32.1796875" style="81" customWidth="1"/>
    <col min="1026" max="1026" width="10.1796875" style="81" customWidth="1"/>
    <col min="1027" max="1027" width="9.81640625" style="81" customWidth="1"/>
    <col min="1028" max="1028" width="2.81640625" style="81" customWidth="1"/>
    <col min="1029" max="1029" width="8.81640625" style="81" customWidth="1"/>
    <col min="1030" max="1030" width="7.81640625" style="81" customWidth="1"/>
    <col min="1031" max="1031" width="2.81640625" style="81" customWidth="1"/>
    <col min="1032" max="1033" width="7.81640625" style="81" customWidth="1"/>
    <col min="1034" max="1034" width="2.81640625" style="81" customWidth="1"/>
    <col min="1035" max="1035" width="7.54296875" style="81" customWidth="1"/>
    <col min="1036" max="1036" width="7.81640625" style="81" customWidth="1"/>
    <col min="1037" max="1037" width="2.81640625" style="81" customWidth="1"/>
    <col min="1038" max="1039" width="7.81640625" style="81" customWidth="1"/>
    <col min="1040" max="1040" width="2.81640625" style="81" customWidth="1"/>
    <col min="1041" max="1042" width="7.54296875" style="81" customWidth="1"/>
    <col min="1043" max="1043" width="2.81640625" style="81" customWidth="1"/>
    <col min="1044" max="1280" width="8.81640625" style="81"/>
    <col min="1281" max="1281" width="32.1796875" style="81" customWidth="1"/>
    <col min="1282" max="1282" width="10.1796875" style="81" customWidth="1"/>
    <col min="1283" max="1283" width="9.81640625" style="81" customWidth="1"/>
    <col min="1284" max="1284" width="2.81640625" style="81" customWidth="1"/>
    <col min="1285" max="1285" width="8.81640625" style="81" customWidth="1"/>
    <col min="1286" max="1286" width="7.81640625" style="81" customWidth="1"/>
    <col min="1287" max="1287" width="2.81640625" style="81" customWidth="1"/>
    <col min="1288" max="1289" width="7.81640625" style="81" customWidth="1"/>
    <col min="1290" max="1290" width="2.81640625" style="81" customWidth="1"/>
    <col min="1291" max="1291" width="7.54296875" style="81" customWidth="1"/>
    <col min="1292" max="1292" width="7.81640625" style="81" customWidth="1"/>
    <col min="1293" max="1293" width="2.81640625" style="81" customWidth="1"/>
    <col min="1294" max="1295" width="7.81640625" style="81" customWidth="1"/>
    <col min="1296" max="1296" width="2.81640625" style="81" customWidth="1"/>
    <col min="1297" max="1298" width="7.54296875" style="81" customWidth="1"/>
    <col min="1299" max="1299" width="2.81640625" style="81" customWidth="1"/>
    <col min="1300" max="1536" width="8.81640625" style="81"/>
    <col min="1537" max="1537" width="32.1796875" style="81" customWidth="1"/>
    <col min="1538" max="1538" width="10.1796875" style="81" customWidth="1"/>
    <col min="1539" max="1539" width="9.81640625" style="81" customWidth="1"/>
    <col min="1540" max="1540" width="2.81640625" style="81" customWidth="1"/>
    <col min="1541" max="1541" width="8.81640625" style="81" customWidth="1"/>
    <col min="1542" max="1542" width="7.81640625" style="81" customWidth="1"/>
    <col min="1543" max="1543" width="2.81640625" style="81" customWidth="1"/>
    <col min="1544" max="1545" width="7.81640625" style="81" customWidth="1"/>
    <col min="1546" max="1546" width="2.81640625" style="81" customWidth="1"/>
    <col min="1547" max="1547" width="7.54296875" style="81" customWidth="1"/>
    <col min="1548" max="1548" width="7.81640625" style="81" customWidth="1"/>
    <col min="1549" max="1549" width="2.81640625" style="81" customWidth="1"/>
    <col min="1550" max="1551" width="7.81640625" style="81" customWidth="1"/>
    <col min="1552" max="1552" width="2.81640625" style="81" customWidth="1"/>
    <col min="1553" max="1554" width="7.54296875" style="81" customWidth="1"/>
    <col min="1555" max="1555" width="2.81640625" style="81" customWidth="1"/>
    <col min="1556" max="1792" width="8.81640625" style="81"/>
    <col min="1793" max="1793" width="32.1796875" style="81" customWidth="1"/>
    <col min="1794" max="1794" width="10.1796875" style="81" customWidth="1"/>
    <col min="1795" max="1795" width="9.81640625" style="81" customWidth="1"/>
    <col min="1796" max="1796" width="2.81640625" style="81" customWidth="1"/>
    <col min="1797" max="1797" width="8.81640625" style="81" customWidth="1"/>
    <col min="1798" max="1798" width="7.81640625" style="81" customWidth="1"/>
    <col min="1799" max="1799" width="2.81640625" style="81" customWidth="1"/>
    <col min="1800" max="1801" width="7.81640625" style="81" customWidth="1"/>
    <col min="1802" max="1802" width="2.81640625" style="81" customWidth="1"/>
    <col min="1803" max="1803" width="7.54296875" style="81" customWidth="1"/>
    <col min="1804" max="1804" width="7.81640625" style="81" customWidth="1"/>
    <col min="1805" max="1805" width="2.81640625" style="81" customWidth="1"/>
    <col min="1806" max="1807" width="7.81640625" style="81" customWidth="1"/>
    <col min="1808" max="1808" width="2.81640625" style="81" customWidth="1"/>
    <col min="1809" max="1810" width="7.54296875" style="81" customWidth="1"/>
    <col min="1811" max="1811" width="2.81640625" style="81" customWidth="1"/>
    <col min="1812" max="2048" width="8.81640625" style="81"/>
    <col min="2049" max="2049" width="32.1796875" style="81" customWidth="1"/>
    <col min="2050" max="2050" width="10.1796875" style="81" customWidth="1"/>
    <col min="2051" max="2051" width="9.81640625" style="81" customWidth="1"/>
    <col min="2052" max="2052" width="2.81640625" style="81" customWidth="1"/>
    <col min="2053" max="2053" width="8.81640625" style="81" customWidth="1"/>
    <col min="2054" max="2054" width="7.81640625" style="81" customWidth="1"/>
    <col min="2055" max="2055" width="2.81640625" style="81" customWidth="1"/>
    <col min="2056" max="2057" width="7.81640625" style="81" customWidth="1"/>
    <col min="2058" max="2058" width="2.81640625" style="81" customWidth="1"/>
    <col min="2059" max="2059" width="7.54296875" style="81" customWidth="1"/>
    <col min="2060" max="2060" width="7.81640625" style="81" customWidth="1"/>
    <col min="2061" max="2061" width="2.81640625" style="81" customWidth="1"/>
    <col min="2062" max="2063" width="7.81640625" style="81" customWidth="1"/>
    <col min="2064" max="2064" width="2.81640625" style="81" customWidth="1"/>
    <col min="2065" max="2066" width="7.54296875" style="81" customWidth="1"/>
    <col min="2067" max="2067" width="2.81640625" style="81" customWidth="1"/>
    <col min="2068" max="2304" width="8.81640625" style="81"/>
    <col min="2305" max="2305" width="32.1796875" style="81" customWidth="1"/>
    <col min="2306" max="2306" width="10.1796875" style="81" customWidth="1"/>
    <col min="2307" max="2307" width="9.81640625" style="81" customWidth="1"/>
    <col min="2308" max="2308" width="2.81640625" style="81" customWidth="1"/>
    <col min="2309" max="2309" width="8.81640625" style="81" customWidth="1"/>
    <col min="2310" max="2310" width="7.81640625" style="81" customWidth="1"/>
    <col min="2311" max="2311" width="2.81640625" style="81" customWidth="1"/>
    <col min="2312" max="2313" width="7.81640625" style="81" customWidth="1"/>
    <col min="2314" max="2314" width="2.81640625" style="81" customWidth="1"/>
    <col min="2315" max="2315" width="7.54296875" style="81" customWidth="1"/>
    <col min="2316" max="2316" width="7.81640625" style="81" customWidth="1"/>
    <col min="2317" max="2317" width="2.81640625" style="81" customWidth="1"/>
    <col min="2318" max="2319" width="7.81640625" style="81" customWidth="1"/>
    <col min="2320" max="2320" width="2.81640625" style="81" customWidth="1"/>
    <col min="2321" max="2322" width="7.54296875" style="81" customWidth="1"/>
    <col min="2323" max="2323" width="2.81640625" style="81" customWidth="1"/>
    <col min="2324" max="2560" width="8.81640625" style="81"/>
    <col min="2561" max="2561" width="32.1796875" style="81" customWidth="1"/>
    <col min="2562" max="2562" width="10.1796875" style="81" customWidth="1"/>
    <col min="2563" max="2563" width="9.81640625" style="81" customWidth="1"/>
    <col min="2564" max="2564" width="2.81640625" style="81" customWidth="1"/>
    <col min="2565" max="2565" width="8.81640625" style="81" customWidth="1"/>
    <col min="2566" max="2566" width="7.81640625" style="81" customWidth="1"/>
    <col min="2567" max="2567" width="2.81640625" style="81" customWidth="1"/>
    <col min="2568" max="2569" width="7.81640625" style="81" customWidth="1"/>
    <col min="2570" max="2570" width="2.81640625" style="81" customWidth="1"/>
    <col min="2571" max="2571" width="7.54296875" style="81" customWidth="1"/>
    <col min="2572" max="2572" width="7.81640625" style="81" customWidth="1"/>
    <col min="2573" max="2573" width="2.81640625" style="81" customWidth="1"/>
    <col min="2574" max="2575" width="7.81640625" style="81" customWidth="1"/>
    <col min="2576" max="2576" width="2.81640625" style="81" customWidth="1"/>
    <col min="2577" max="2578" width="7.54296875" style="81" customWidth="1"/>
    <col min="2579" max="2579" width="2.81640625" style="81" customWidth="1"/>
    <col min="2580" max="2816" width="8.81640625" style="81"/>
    <col min="2817" max="2817" width="32.1796875" style="81" customWidth="1"/>
    <col min="2818" max="2818" width="10.1796875" style="81" customWidth="1"/>
    <col min="2819" max="2819" width="9.81640625" style="81" customWidth="1"/>
    <col min="2820" max="2820" width="2.81640625" style="81" customWidth="1"/>
    <col min="2821" max="2821" width="8.81640625" style="81" customWidth="1"/>
    <col min="2822" max="2822" width="7.81640625" style="81" customWidth="1"/>
    <col min="2823" max="2823" width="2.81640625" style="81" customWidth="1"/>
    <col min="2824" max="2825" width="7.81640625" style="81" customWidth="1"/>
    <col min="2826" max="2826" width="2.81640625" style="81" customWidth="1"/>
    <col min="2827" max="2827" width="7.54296875" style="81" customWidth="1"/>
    <col min="2828" max="2828" width="7.81640625" style="81" customWidth="1"/>
    <col min="2829" max="2829" width="2.81640625" style="81" customWidth="1"/>
    <col min="2830" max="2831" width="7.81640625" style="81" customWidth="1"/>
    <col min="2832" max="2832" width="2.81640625" style="81" customWidth="1"/>
    <col min="2833" max="2834" width="7.54296875" style="81" customWidth="1"/>
    <col min="2835" max="2835" width="2.81640625" style="81" customWidth="1"/>
    <col min="2836" max="3072" width="8.81640625" style="81"/>
    <col min="3073" max="3073" width="32.1796875" style="81" customWidth="1"/>
    <col min="3074" max="3074" width="10.1796875" style="81" customWidth="1"/>
    <col min="3075" max="3075" width="9.81640625" style="81" customWidth="1"/>
    <col min="3076" max="3076" width="2.81640625" style="81" customWidth="1"/>
    <col min="3077" max="3077" width="8.81640625" style="81" customWidth="1"/>
    <col min="3078" max="3078" width="7.81640625" style="81" customWidth="1"/>
    <col min="3079" max="3079" width="2.81640625" style="81" customWidth="1"/>
    <col min="3080" max="3081" width="7.81640625" style="81" customWidth="1"/>
    <col min="3082" max="3082" width="2.81640625" style="81" customWidth="1"/>
    <col min="3083" max="3083" width="7.54296875" style="81" customWidth="1"/>
    <col min="3084" max="3084" width="7.81640625" style="81" customWidth="1"/>
    <col min="3085" max="3085" width="2.81640625" style="81" customWidth="1"/>
    <col min="3086" max="3087" width="7.81640625" style="81" customWidth="1"/>
    <col min="3088" max="3088" width="2.81640625" style="81" customWidth="1"/>
    <col min="3089" max="3090" width="7.54296875" style="81" customWidth="1"/>
    <col min="3091" max="3091" width="2.81640625" style="81" customWidth="1"/>
    <col min="3092" max="3328" width="8.81640625" style="81"/>
    <col min="3329" max="3329" width="32.1796875" style="81" customWidth="1"/>
    <col min="3330" max="3330" width="10.1796875" style="81" customWidth="1"/>
    <col min="3331" max="3331" width="9.81640625" style="81" customWidth="1"/>
    <col min="3332" max="3332" width="2.81640625" style="81" customWidth="1"/>
    <col min="3333" max="3333" width="8.81640625" style="81" customWidth="1"/>
    <col min="3334" max="3334" width="7.81640625" style="81" customWidth="1"/>
    <col min="3335" max="3335" width="2.81640625" style="81" customWidth="1"/>
    <col min="3336" max="3337" width="7.81640625" style="81" customWidth="1"/>
    <col min="3338" max="3338" width="2.81640625" style="81" customWidth="1"/>
    <col min="3339" max="3339" width="7.54296875" style="81" customWidth="1"/>
    <col min="3340" max="3340" width="7.81640625" style="81" customWidth="1"/>
    <col min="3341" max="3341" width="2.81640625" style="81" customWidth="1"/>
    <col min="3342" max="3343" width="7.81640625" style="81" customWidth="1"/>
    <col min="3344" max="3344" width="2.81640625" style="81" customWidth="1"/>
    <col min="3345" max="3346" width="7.54296875" style="81" customWidth="1"/>
    <col min="3347" max="3347" width="2.81640625" style="81" customWidth="1"/>
    <col min="3348" max="3584" width="8.81640625" style="81"/>
    <col min="3585" max="3585" width="32.1796875" style="81" customWidth="1"/>
    <col min="3586" max="3586" width="10.1796875" style="81" customWidth="1"/>
    <col min="3587" max="3587" width="9.81640625" style="81" customWidth="1"/>
    <col min="3588" max="3588" width="2.81640625" style="81" customWidth="1"/>
    <col min="3589" max="3589" width="8.81640625" style="81" customWidth="1"/>
    <col min="3590" max="3590" width="7.81640625" style="81" customWidth="1"/>
    <col min="3591" max="3591" width="2.81640625" style="81" customWidth="1"/>
    <col min="3592" max="3593" width="7.81640625" style="81" customWidth="1"/>
    <col min="3594" max="3594" width="2.81640625" style="81" customWidth="1"/>
    <col min="3595" max="3595" width="7.54296875" style="81" customWidth="1"/>
    <col min="3596" max="3596" width="7.81640625" style="81" customWidth="1"/>
    <col min="3597" max="3597" width="2.81640625" style="81" customWidth="1"/>
    <col min="3598" max="3599" width="7.81640625" style="81" customWidth="1"/>
    <col min="3600" max="3600" width="2.81640625" style="81" customWidth="1"/>
    <col min="3601" max="3602" width="7.54296875" style="81" customWidth="1"/>
    <col min="3603" max="3603" width="2.81640625" style="81" customWidth="1"/>
    <col min="3604" max="3840" width="8.81640625" style="81"/>
    <col min="3841" max="3841" width="32.1796875" style="81" customWidth="1"/>
    <col min="3842" max="3842" width="10.1796875" style="81" customWidth="1"/>
    <col min="3843" max="3843" width="9.81640625" style="81" customWidth="1"/>
    <col min="3844" max="3844" width="2.81640625" style="81" customWidth="1"/>
    <col min="3845" max="3845" width="8.81640625" style="81" customWidth="1"/>
    <col min="3846" max="3846" width="7.81640625" style="81" customWidth="1"/>
    <col min="3847" max="3847" width="2.81640625" style="81" customWidth="1"/>
    <col min="3848" max="3849" width="7.81640625" style="81" customWidth="1"/>
    <col min="3850" max="3850" width="2.81640625" style="81" customWidth="1"/>
    <col min="3851" max="3851" width="7.54296875" style="81" customWidth="1"/>
    <col min="3852" max="3852" width="7.81640625" style="81" customWidth="1"/>
    <col min="3853" max="3853" width="2.81640625" style="81" customWidth="1"/>
    <col min="3854" max="3855" width="7.81640625" style="81" customWidth="1"/>
    <col min="3856" max="3856" width="2.81640625" style="81" customWidth="1"/>
    <col min="3857" max="3858" width="7.54296875" style="81" customWidth="1"/>
    <col min="3859" max="3859" width="2.81640625" style="81" customWidth="1"/>
    <col min="3860" max="4096" width="8.81640625" style="81"/>
    <col min="4097" max="4097" width="32.1796875" style="81" customWidth="1"/>
    <col min="4098" max="4098" width="10.1796875" style="81" customWidth="1"/>
    <col min="4099" max="4099" width="9.81640625" style="81" customWidth="1"/>
    <col min="4100" max="4100" width="2.81640625" style="81" customWidth="1"/>
    <col min="4101" max="4101" width="8.81640625" style="81" customWidth="1"/>
    <col min="4102" max="4102" width="7.81640625" style="81" customWidth="1"/>
    <col min="4103" max="4103" width="2.81640625" style="81" customWidth="1"/>
    <col min="4104" max="4105" width="7.81640625" style="81" customWidth="1"/>
    <col min="4106" max="4106" width="2.81640625" style="81" customWidth="1"/>
    <col min="4107" max="4107" width="7.54296875" style="81" customWidth="1"/>
    <col min="4108" max="4108" width="7.81640625" style="81" customWidth="1"/>
    <col min="4109" max="4109" width="2.81640625" style="81" customWidth="1"/>
    <col min="4110" max="4111" width="7.81640625" style="81" customWidth="1"/>
    <col min="4112" max="4112" width="2.81640625" style="81" customWidth="1"/>
    <col min="4113" max="4114" width="7.54296875" style="81" customWidth="1"/>
    <col min="4115" max="4115" width="2.81640625" style="81" customWidth="1"/>
    <col min="4116" max="4352" width="8.81640625" style="81"/>
    <col min="4353" max="4353" width="32.1796875" style="81" customWidth="1"/>
    <col min="4354" max="4354" width="10.1796875" style="81" customWidth="1"/>
    <col min="4355" max="4355" width="9.81640625" style="81" customWidth="1"/>
    <col min="4356" max="4356" width="2.81640625" style="81" customWidth="1"/>
    <col min="4357" max="4357" width="8.81640625" style="81" customWidth="1"/>
    <col min="4358" max="4358" width="7.81640625" style="81" customWidth="1"/>
    <col min="4359" max="4359" width="2.81640625" style="81" customWidth="1"/>
    <col min="4360" max="4361" width="7.81640625" style="81" customWidth="1"/>
    <col min="4362" max="4362" width="2.81640625" style="81" customWidth="1"/>
    <col min="4363" max="4363" width="7.54296875" style="81" customWidth="1"/>
    <col min="4364" max="4364" width="7.81640625" style="81" customWidth="1"/>
    <col min="4365" max="4365" width="2.81640625" style="81" customWidth="1"/>
    <col min="4366" max="4367" width="7.81640625" style="81" customWidth="1"/>
    <col min="4368" max="4368" width="2.81640625" style="81" customWidth="1"/>
    <col min="4369" max="4370" width="7.54296875" style="81" customWidth="1"/>
    <col min="4371" max="4371" width="2.81640625" style="81" customWidth="1"/>
    <col min="4372" max="4608" width="8.81640625" style="81"/>
    <col min="4609" max="4609" width="32.1796875" style="81" customWidth="1"/>
    <col min="4610" max="4610" width="10.1796875" style="81" customWidth="1"/>
    <col min="4611" max="4611" width="9.81640625" style="81" customWidth="1"/>
    <col min="4612" max="4612" width="2.81640625" style="81" customWidth="1"/>
    <col min="4613" max="4613" width="8.81640625" style="81" customWidth="1"/>
    <col min="4614" max="4614" width="7.81640625" style="81" customWidth="1"/>
    <col min="4615" max="4615" width="2.81640625" style="81" customWidth="1"/>
    <col min="4616" max="4617" width="7.81640625" style="81" customWidth="1"/>
    <col min="4618" max="4618" width="2.81640625" style="81" customWidth="1"/>
    <col min="4619" max="4619" width="7.54296875" style="81" customWidth="1"/>
    <col min="4620" max="4620" width="7.81640625" style="81" customWidth="1"/>
    <col min="4621" max="4621" width="2.81640625" style="81" customWidth="1"/>
    <col min="4622" max="4623" width="7.81640625" style="81" customWidth="1"/>
    <col min="4624" max="4624" width="2.81640625" style="81" customWidth="1"/>
    <col min="4625" max="4626" width="7.54296875" style="81" customWidth="1"/>
    <col min="4627" max="4627" width="2.81640625" style="81" customWidth="1"/>
    <col min="4628" max="4864" width="8.81640625" style="81"/>
    <col min="4865" max="4865" width="32.1796875" style="81" customWidth="1"/>
    <col min="4866" max="4866" width="10.1796875" style="81" customWidth="1"/>
    <col min="4867" max="4867" width="9.81640625" style="81" customWidth="1"/>
    <col min="4868" max="4868" width="2.81640625" style="81" customWidth="1"/>
    <col min="4869" max="4869" width="8.81640625" style="81" customWidth="1"/>
    <col min="4870" max="4870" width="7.81640625" style="81" customWidth="1"/>
    <col min="4871" max="4871" width="2.81640625" style="81" customWidth="1"/>
    <col min="4872" max="4873" width="7.81640625" style="81" customWidth="1"/>
    <col min="4874" max="4874" width="2.81640625" style="81" customWidth="1"/>
    <col min="4875" max="4875" width="7.54296875" style="81" customWidth="1"/>
    <col min="4876" max="4876" width="7.81640625" style="81" customWidth="1"/>
    <col min="4877" max="4877" width="2.81640625" style="81" customWidth="1"/>
    <col min="4878" max="4879" width="7.81640625" style="81" customWidth="1"/>
    <col min="4880" max="4880" width="2.81640625" style="81" customWidth="1"/>
    <col min="4881" max="4882" width="7.54296875" style="81" customWidth="1"/>
    <col min="4883" max="4883" width="2.81640625" style="81" customWidth="1"/>
    <col min="4884" max="5120" width="8.81640625" style="81"/>
    <col min="5121" max="5121" width="32.1796875" style="81" customWidth="1"/>
    <col min="5122" max="5122" width="10.1796875" style="81" customWidth="1"/>
    <col min="5123" max="5123" width="9.81640625" style="81" customWidth="1"/>
    <col min="5124" max="5124" width="2.81640625" style="81" customWidth="1"/>
    <col min="5125" max="5125" width="8.81640625" style="81" customWidth="1"/>
    <col min="5126" max="5126" width="7.81640625" style="81" customWidth="1"/>
    <col min="5127" max="5127" width="2.81640625" style="81" customWidth="1"/>
    <col min="5128" max="5129" width="7.81640625" style="81" customWidth="1"/>
    <col min="5130" max="5130" width="2.81640625" style="81" customWidth="1"/>
    <col min="5131" max="5131" width="7.54296875" style="81" customWidth="1"/>
    <col min="5132" max="5132" width="7.81640625" style="81" customWidth="1"/>
    <col min="5133" max="5133" width="2.81640625" style="81" customWidth="1"/>
    <col min="5134" max="5135" width="7.81640625" style="81" customWidth="1"/>
    <col min="5136" max="5136" width="2.81640625" style="81" customWidth="1"/>
    <col min="5137" max="5138" width="7.54296875" style="81" customWidth="1"/>
    <col min="5139" max="5139" width="2.81640625" style="81" customWidth="1"/>
    <col min="5140" max="5376" width="8.81640625" style="81"/>
    <col min="5377" max="5377" width="32.1796875" style="81" customWidth="1"/>
    <col min="5378" max="5378" width="10.1796875" style="81" customWidth="1"/>
    <col min="5379" max="5379" width="9.81640625" style="81" customWidth="1"/>
    <col min="5380" max="5380" width="2.81640625" style="81" customWidth="1"/>
    <col min="5381" max="5381" width="8.81640625" style="81" customWidth="1"/>
    <col min="5382" max="5382" width="7.81640625" style="81" customWidth="1"/>
    <col min="5383" max="5383" width="2.81640625" style="81" customWidth="1"/>
    <col min="5384" max="5385" width="7.81640625" style="81" customWidth="1"/>
    <col min="5386" max="5386" width="2.81640625" style="81" customWidth="1"/>
    <col min="5387" max="5387" width="7.54296875" style="81" customWidth="1"/>
    <col min="5388" max="5388" width="7.81640625" style="81" customWidth="1"/>
    <col min="5389" max="5389" width="2.81640625" style="81" customWidth="1"/>
    <col min="5390" max="5391" width="7.81640625" style="81" customWidth="1"/>
    <col min="5392" max="5392" width="2.81640625" style="81" customWidth="1"/>
    <col min="5393" max="5394" width="7.54296875" style="81" customWidth="1"/>
    <col min="5395" max="5395" width="2.81640625" style="81" customWidth="1"/>
    <col min="5396" max="5632" width="8.81640625" style="81"/>
    <col min="5633" max="5633" width="32.1796875" style="81" customWidth="1"/>
    <col min="5634" max="5634" width="10.1796875" style="81" customWidth="1"/>
    <col min="5635" max="5635" width="9.81640625" style="81" customWidth="1"/>
    <col min="5636" max="5636" width="2.81640625" style="81" customWidth="1"/>
    <col min="5637" max="5637" width="8.81640625" style="81" customWidth="1"/>
    <col min="5638" max="5638" width="7.81640625" style="81" customWidth="1"/>
    <col min="5639" max="5639" width="2.81640625" style="81" customWidth="1"/>
    <col min="5640" max="5641" width="7.81640625" style="81" customWidth="1"/>
    <col min="5642" max="5642" width="2.81640625" style="81" customWidth="1"/>
    <col min="5643" max="5643" width="7.54296875" style="81" customWidth="1"/>
    <col min="5644" max="5644" width="7.81640625" style="81" customWidth="1"/>
    <col min="5645" max="5645" width="2.81640625" style="81" customWidth="1"/>
    <col min="5646" max="5647" width="7.81640625" style="81" customWidth="1"/>
    <col min="5648" max="5648" width="2.81640625" style="81" customWidth="1"/>
    <col min="5649" max="5650" width="7.54296875" style="81" customWidth="1"/>
    <col min="5651" max="5651" width="2.81640625" style="81" customWidth="1"/>
    <col min="5652" max="5888" width="8.81640625" style="81"/>
    <col min="5889" max="5889" width="32.1796875" style="81" customWidth="1"/>
    <col min="5890" max="5890" width="10.1796875" style="81" customWidth="1"/>
    <col min="5891" max="5891" width="9.81640625" style="81" customWidth="1"/>
    <col min="5892" max="5892" width="2.81640625" style="81" customWidth="1"/>
    <col min="5893" max="5893" width="8.81640625" style="81" customWidth="1"/>
    <col min="5894" max="5894" width="7.81640625" style="81" customWidth="1"/>
    <col min="5895" max="5895" width="2.81640625" style="81" customWidth="1"/>
    <col min="5896" max="5897" width="7.81640625" style="81" customWidth="1"/>
    <col min="5898" max="5898" width="2.81640625" style="81" customWidth="1"/>
    <col min="5899" max="5899" width="7.54296875" style="81" customWidth="1"/>
    <col min="5900" max="5900" width="7.81640625" style="81" customWidth="1"/>
    <col min="5901" max="5901" width="2.81640625" style="81" customWidth="1"/>
    <col min="5902" max="5903" width="7.81640625" style="81" customWidth="1"/>
    <col min="5904" max="5904" width="2.81640625" style="81" customWidth="1"/>
    <col min="5905" max="5906" width="7.54296875" style="81" customWidth="1"/>
    <col min="5907" max="5907" width="2.81640625" style="81" customWidth="1"/>
    <col min="5908" max="6144" width="8.81640625" style="81"/>
    <col min="6145" max="6145" width="32.1796875" style="81" customWidth="1"/>
    <col min="6146" max="6146" width="10.1796875" style="81" customWidth="1"/>
    <col min="6147" max="6147" width="9.81640625" style="81" customWidth="1"/>
    <col min="6148" max="6148" width="2.81640625" style="81" customWidth="1"/>
    <col min="6149" max="6149" width="8.81640625" style="81" customWidth="1"/>
    <col min="6150" max="6150" width="7.81640625" style="81" customWidth="1"/>
    <col min="6151" max="6151" width="2.81640625" style="81" customWidth="1"/>
    <col min="6152" max="6153" width="7.81640625" style="81" customWidth="1"/>
    <col min="6154" max="6154" width="2.81640625" style="81" customWidth="1"/>
    <col min="6155" max="6155" width="7.54296875" style="81" customWidth="1"/>
    <col min="6156" max="6156" width="7.81640625" style="81" customWidth="1"/>
    <col min="6157" max="6157" width="2.81640625" style="81" customWidth="1"/>
    <col min="6158" max="6159" width="7.81640625" style="81" customWidth="1"/>
    <col min="6160" max="6160" width="2.81640625" style="81" customWidth="1"/>
    <col min="6161" max="6162" width="7.54296875" style="81" customWidth="1"/>
    <col min="6163" max="6163" width="2.81640625" style="81" customWidth="1"/>
    <col min="6164" max="6400" width="8.81640625" style="81"/>
    <col min="6401" max="6401" width="32.1796875" style="81" customWidth="1"/>
    <col min="6402" max="6402" width="10.1796875" style="81" customWidth="1"/>
    <col min="6403" max="6403" width="9.81640625" style="81" customWidth="1"/>
    <col min="6404" max="6404" width="2.81640625" style="81" customWidth="1"/>
    <col min="6405" max="6405" width="8.81640625" style="81" customWidth="1"/>
    <col min="6406" max="6406" width="7.81640625" style="81" customWidth="1"/>
    <col min="6407" max="6407" width="2.81640625" style="81" customWidth="1"/>
    <col min="6408" max="6409" width="7.81640625" style="81" customWidth="1"/>
    <col min="6410" max="6410" width="2.81640625" style="81" customWidth="1"/>
    <col min="6411" max="6411" width="7.54296875" style="81" customWidth="1"/>
    <col min="6412" max="6412" width="7.81640625" style="81" customWidth="1"/>
    <col min="6413" max="6413" width="2.81640625" style="81" customWidth="1"/>
    <col min="6414" max="6415" width="7.81640625" style="81" customWidth="1"/>
    <col min="6416" max="6416" width="2.81640625" style="81" customWidth="1"/>
    <col min="6417" max="6418" width="7.54296875" style="81" customWidth="1"/>
    <col min="6419" max="6419" width="2.81640625" style="81" customWidth="1"/>
    <col min="6420" max="6656" width="8.81640625" style="81"/>
    <col min="6657" max="6657" width="32.1796875" style="81" customWidth="1"/>
    <col min="6658" max="6658" width="10.1796875" style="81" customWidth="1"/>
    <col min="6659" max="6659" width="9.81640625" style="81" customWidth="1"/>
    <col min="6660" max="6660" width="2.81640625" style="81" customWidth="1"/>
    <col min="6661" max="6661" width="8.81640625" style="81" customWidth="1"/>
    <col min="6662" max="6662" width="7.81640625" style="81" customWidth="1"/>
    <col min="6663" max="6663" width="2.81640625" style="81" customWidth="1"/>
    <col min="6664" max="6665" width="7.81640625" style="81" customWidth="1"/>
    <col min="6666" max="6666" width="2.81640625" style="81" customWidth="1"/>
    <col min="6667" max="6667" width="7.54296875" style="81" customWidth="1"/>
    <col min="6668" max="6668" width="7.81640625" style="81" customWidth="1"/>
    <col min="6669" max="6669" width="2.81640625" style="81" customWidth="1"/>
    <col min="6670" max="6671" width="7.81640625" style="81" customWidth="1"/>
    <col min="6672" max="6672" width="2.81640625" style="81" customWidth="1"/>
    <col min="6673" max="6674" width="7.54296875" style="81" customWidth="1"/>
    <col min="6675" max="6675" width="2.81640625" style="81" customWidth="1"/>
    <col min="6676" max="6912" width="8.81640625" style="81"/>
    <col min="6913" max="6913" width="32.1796875" style="81" customWidth="1"/>
    <col min="6914" max="6914" width="10.1796875" style="81" customWidth="1"/>
    <col min="6915" max="6915" width="9.81640625" style="81" customWidth="1"/>
    <col min="6916" max="6916" width="2.81640625" style="81" customWidth="1"/>
    <col min="6917" max="6917" width="8.81640625" style="81" customWidth="1"/>
    <col min="6918" max="6918" width="7.81640625" style="81" customWidth="1"/>
    <col min="6919" max="6919" width="2.81640625" style="81" customWidth="1"/>
    <col min="6920" max="6921" width="7.81640625" style="81" customWidth="1"/>
    <col min="6922" max="6922" width="2.81640625" style="81" customWidth="1"/>
    <col min="6923" max="6923" width="7.54296875" style="81" customWidth="1"/>
    <col min="6924" max="6924" width="7.81640625" style="81" customWidth="1"/>
    <col min="6925" max="6925" width="2.81640625" style="81" customWidth="1"/>
    <col min="6926" max="6927" width="7.81640625" style="81" customWidth="1"/>
    <col min="6928" max="6928" width="2.81640625" style="81" customWidth="1"/>
    <col min="6929" max="6930" width="7.54296875" style="81" customWidth="1"/>
    <col min="6931" max="6931" width="2.81640625" style="81" customWidth="1"/>
    <col min="6932" max="7168" width="8.81640625" style="81"/>
    <col min="7169" max="7169" width="32.1796875" style="81" customWidth="1"/>
    <col min="7170" max="7170" width="10.1796875" style="81" customWidth="1"/>
    <col min="7171" max="7171" width="9.81640625" style="81" customWidth="1"/>
    <col min="7172" max="7172" width="2.81640625" style="81" customWidth="1"/>
    <col min="7173" max="7173" width="8.81640625" style="81" customWidth="1"/>
    <col min="7174" max="7174" width="7.81640625" style="81" customWidth="1"/>
    <col min="7175" max="7175" width="2.81640625" style="81" customWidth="1"/>
    <col min="7176" max="7177" width="7.81640625" style="81" customWidth="1"/>
    <col min="7178" max="7178" width="2.81640625" style="81" customWidth="1"/>
    <col min="7179" max="7179" width="7.54296875" style="81" customWidth="1"/>
    <col min="7180" max="7180" width="7.81640625" style="81" customWidth="1"/>
    <col min="7181" max="7181" width="2.81640625" style="81" customWidth="1"/>
    <col min="7182" max="7183" width="7.81640625" style="81" customWidth="1"/>
    <col min="7184" max="7184" width="2.81640625" style="81" customWidth="1"/>
    <col min="7185" max="7186" width="7.54296875" style="81" customWidth="1"/>
    <col min="7187" max="7187" width="2.81640625" style="81" customWidth="1"/>
    <col min="7188" max="7424" width="8.81640625" style="81"/>
    <col min="7425" max="7425" width="32.1796875" style="81" customWidth="1"/>
    <col min="7426" max="7426" width="10.1796875" style="81" customWidth="1"/>
    <col min="7427" max="7427" width="9.81640625" style="81" customWidth="1"/>
    <col min="7428" max="7428" width="2.81640625" style="81" customWidth="1"/>
    <col min="7429" max="7429" width="8.81640625" style="81" customWidth="1"/>
    <col min="7430" max="7430" width="7.81640625" style="81" customWidth="1"/>
    <col min="7431" max="7431" width="2.81640625" style="81" customWidth="1"/>
    <col min="7432" max="7433" width="7.81640625" style="81" customWidth="1"/>
    <col min="7434" max="7434" width="2.81640625" style="81" customWidth="1"/>
    <col min="7435" max="7435" width="7.54296875" style="81" customWidth="1"/>
    <col min="7436" max="7436" width="7.81640625" style="81" customWidth="1"/>
    <col min="7437" max="7437" width="2.81640625" style="81" customWidth="1"/>
    <col min="7438" max="7439" width="7.81640625" style="81" customWidth="1"/>
    <col min="7440" max="7440" width="2.81640625" style="81" customWidth="1"/>
    <col min="7441" max="7442" width="7.54296875" style="81" customWidth="1"/>
    <col min="7443" max="7443" width="2.81640625" style="81" customWidth="1"/>
    <col min="7444" max="7680" width="8.81640625" style="81"/>
    <col min="7681" max="7681" width="32.1796875" style="81" customWidth="1"/>
    <col min="7682" max="7682" width="10.1796875" style="81" customWidth="1"/>
    <col min="7683" max="7683" width="9.81640625" style="81" customWidth="1"/>
    <col min="7684" max="7684" width="2.81640625" style="81" customWidth="1"/>
    <col min="7685" max="7685" width="8.81640625" style="81" customWidth="1"/>
    <col min="7686" max="7686" width="7.81640625" style="81" customWidth="1"/>
    <col min="7687" max="7687" width="2.81640625" style="81" customWidth="1"/>
    <col min="7688" max="7689" width="7.81640625" style="81" customWidth="1"/>
    <col min="7690" max="7690" width="2.81640625" style="81" customWidth="1"/>
    <col min="7691" max="7691" width="7.54296875" style="81" customWidth="1"/>
    <col min="7692" max="7692" width="7.81640625" style="81" customWidth="1"/>
    <col min="7693" max="7693" width="2.81640625" style="81" customWidth="1"/>
    <col min="7694" max="7695" width="7.81640625" style="81" customWidth="1"/>
    <col min="7696" max="7696" width="2.81640625" style="81" customWidth="1"/>
    <col min="7697" max="7698" width="7.54296875" style="81" customWidth="1"/>
    <col min="7699" max="7699" width="2.81640625" style="81" customWidth="1"/>
    <col min="7700" max="7936" width="8.81640625" style="81"/>
    <col min="7937" max="7937" width="32.1796875" style="81" customWidth="1"/>
    <col min="7938" max="7938" width="10.1796875" style="81" customWidth="1"/>
    <col min="7939" max="7939" width="9.81640625" style="81" customWidth="1"/>
    <col min="7940" max="7940" width="2.81640625" style="81" customWidth="1"/>
    <col min="7941" max="7941" width="8.81640625" style="81" customWidth="1"/>
    <col min="7942" max="7942" width="7.81640625" style="81" customWidth="1"/>
    <col min="7943" max="7943" width="2.81640625" style="81" customWidth="1"/>
    <col min="7944" max="7945" width="7.81640625" style="81" customWidth="1"/>
    <col min="7946" max="7946" width="2.81640625" style="81" customWidth="1"/>
    <col min="7947" max="7947" width="7.54296875" style="81" customWidth="1"/>
    <col min="7948" max="7948" width="7.81640625" style="81" customWidth="1"/>
    <col min="7949" max="7949" width="2.81640625" style="81" customWidth="1"/>
    <col min="7950" max="7951" width="7.81640625" style="81" customWidth="1"/>
    <col min="7952" max="7952" width="2.81640625" style="81" customWidth="1"/>
    <col min="7953" max="7954" width="7.54296875" style="81" customWidth="1"/>
    <col min="7955" max="7955" width="2.81640625" style="81" customWidth="1"/>
    <col min="7956" max="8192" width="8.81640625" style="81"/>
    <col min="8193" max="8193" width="32.1796875" style="81" customWidth="1"/>
    <col min="8194" max="8194" width="10.1796875" style="81" customWidth="1"/>
    <col min="8195" max="8195" width="9.81640625" style="81" customWidth="1"/>
    <col min="8196" max="8196" width="2.81640625" style="81" customWidth="1"/>
    <col min="8197" max="8197" width="8.81640625" style="81" customWidth="1"/>
    <col min="8198" max="8198" width="7.81640625" style="81" customWidth="1"/>
    <col min="8199" max="8199" width="2.81640625" style="81" customWidth="1"/>
    <col min="8200" max="8201" width="7.81640625" style="81" customWidth="1"/>
    <col min="8202" max="8202" width="2.81640625" style="81" customWidth="1"/>
    <col min="8203" max="8203" width="7.54296875" style="81" customWidth="1"/>
    <col min="8204" max="8204" width="7.81640625" style="81" customWidth="1"/>
    <col min="8205" max="8205" width="2.81640625" style="81" customWidth="1"/>
    <col min="8206" max="8207" width="7.81640625" style="81" customWidth="1"/>
    <col min="8208" max="8208" width="2.81640625" style="81" customWidth="1"/>
    <col min="8209" max="8210" width="7.54296875" style="81" customWidth="1"/>
    <col min="8211" max="8211" width="2.81640625" style="81" customWidth="1"/>
    <col min="8212" max="8448" width="8.81640625" style="81"/>
    <col min="8449" max="8449" width="32.1796875" style="81" customWidth="1"/>
    <col min="8450" max="8450" width="10.1796875" style="81" customWidth="1"/>
    <col min="8451" max="8451" width="9.81640625" style="81" customWidth="1"/>
    <col min="8452" max="8452" width="2.81640625" style="81" customWidth="1"/>
    <col min="8453" max="8453" width="8.81640625" style="81" customWidth="1"/>
    <col min="8454" max="8454" width="7.81640625" style="81" customWidth="1"/>
    <col min="8455" max="8455" width="2.81640625" style="81" customWidth="1"/>
    <col min="8456" max="8457" width="7.81640625" style="81" customWidth="1"/>
    <col min="8458" max="8458" width="2.81640625" style="81" customWidth="1"/>
    <col min="8459" max="8459" width="7.54296875" style="81" customWidth="1"/>
    <col min="8460" max="8460" width="7.81640625" style="81" customWidth="1"/>
    <col min="8461" max="8461" width="2.81640625" style="81" customWidth="1"/>
    <col min="8462" max="8463" width="7.81640625" style="81" customWidth="1"/>
    <col min="8464" max="8464" width="2.81640625" style="81" customWidth="1"/>
    <col min="8465" max="8466" width="7.54296875" style="81" customWidth="1"/>
    <col min="8467" max="8467" width="2.81640625" style="81" customWidth="1"/>
    <col min="8468" max="8704" width="8.81640625" style="81"/>
    <col min="8705" max="8705" width="32.1796875" style="81" customWidth="1"/>
    <col min="8706" max="8706" width="10.1796875" style="81" customWidth="1"/>
    <col min="8707" max="8707" width="9.81640625" style="81" customWidth="1"/>
    <col min="8708" max="8708" width="2.81640625" style="81" customWidth="1"/>
    <col min="8709" max="8709" width="8.81640625" style="81" customWidth="1"/>
    <col min="8710" max="8710" width="7.81640625" style="81" customWidth="1"/>
    <col min="8711" max="8711" width="2.81640625" style="81" customWidth="1"/>
    <col min="8712" max="8713" width="7.81640625" style="81" customWidth="1"/>
    <col min="8714" max="8714" width="2.81640625" style="81" customWidth="1"/>
    <col min="8715" max="8715" width="7.54296875" style="81" customWidth="1"/>
    <col min="8716" max="8716" width="7.81640625" style="81" customWidth="1"/>
    <col min="8717" max="8717" width="2.81640625" style="81" customWidth="1"/>
    <col min="8718" max="8719" width="7.81640625" style="81" customWidth="1"/>
    <col min="8720" max="8720" width="2.81640625" style="81" customWidth="1"/>
    <col min="8721" max="8722" width="7.54296875" style="81" customWidth="1"/>
    <col min="8723" max="8723" width="2.81640625" style="81" customWidth="1"/>
    <col min="8724" max="8960" width="8.81640625" style="81"/>
    <col min="8961" max="8961" width="32.1796875" style="81" customWidth="1"/>
    <col min="8962" max="8962" width="10.1796875" style="81" customWidth="1"/>
    <col min="8963" max="8963" width="9.81640625" style="81" customWidth="1"/>
    <col min="8964" max="8964" width="2.81640625" style="81" customWidth="1"/>
    <col min="8965" max="8965" width="8.81640625" style="81" customWidth="1"/>
    <col min="8966" max="8966" width="7.81640625" style="81" customWidth="1"/>
    <col min="8967" max="8967" width="2.81640625" style="81" customWidth="1"/>
    <col min="8968" max="8969" width="7.81640625" style="81" customWidth="1"/>
    <col min="8970" max="8970" width="2.81640625" style="81" customWidth="1"/>
    <col min="8971" max="8971" width="7.54296875" style="81" customWidth="1"/>
    <col min="8972" max="8972" width="7.81640625" style="81" customWidth="1"/>
    <col min="8973" max="8973" width="2.81640625" style="81" customWidth="1"/>
    <col min="8974" max="8975" width="7.81640625" style="81" customWidth="1"/>
    <col min="8976" max="8976" width="2.81640625" style="81" customWidth="1"/>
    <col min="8977" max="8978" width="7.54296875" style="81" customWidth="1"/>
    <col min="8979" max="8979" width="2.81640625" style="81" customWidth="1"/>
    <col min="8980" max="9216" width="8.81640625" style="81"/>
    <col min="9217" max="9217" width="32.1796875" style="81" customWidth="1"/>
    <col min="9218" max="9218" width="10.1796875" style="81" customWidth="1"/>
    <col min="9219" max="9219" width="9.81640625" style="81" customWidth="1"/>
    <col min="9220" max="9220" width="2.81640625" style="81" customWidth="1"/>
    <col min="9221" max="9221" width="8.81640625" style="81" customWidth="1"/>
    <col min="9222" max="9222" width="7.81640625" style="81" customWidth="1"/>
    <col min="9223" max="9223" width="2.81640625" style="81" customWidth="1"/>
    <col min="9224" max="9225" width="7.81640625" style="81" customWidth="1"/>
    <col min="9226" max="9226" width="2.81640625" style="81" customWidth="1"/>
    <col min="9227" max="9227" width="7.54296875" style="81" customWidth="1"/>
    <col min="9228" max="9228" width="7.81640625" style="81" customWidth="1"/>
    <col min="9229" max="9229" width="2.81640625" style="81" customWidth="1"/>
    <col min="9230" max="9231" width="7.81640625" style="81" customWidth="1"/>
    <col min="9232" max="9232" width="2.81640625" style="81" customWidth="1"/>
    <col min="9233" max="9234" width="7.54296875" style="81" customWidth="1"/>
    <col min="9235" max="9235" width="2.81640625" style="81" customWidth="1"/>
    <col min="9236" max="9472" width="8.81640625" style="81"/>
    <col min="9473" max="9473" width="32.1796875" style="81" customWidth="1"/>
    <col min="9474" max="9474" width="10.1796875" style="81" customWidth="1"/>
    <col min="9475" max="9475" width="9.81640625" style="81" customWidth="1"/>
    <col min="9476" max="9476" width="2.81640625" style="81" customWidth="1"/>
    <col min="9477" max="9477" width="8.81640625" style="81" customWidth="1"/>
    <col min="9478" max="9478" width="7.81640625" style="81" customWidth="1"/>
    <col min="9479" max="9479" width="2.81640625" style="81" customWidth="1"/>
    <col min="9480" max="9481" width="7.81640625" style="81" customWidth="1"/>
    <col min="9482" max="9482" width="2.81640625" style="81" customWidth="1"/>
    <col min="9483" max="9483" width="7.54296875" style="81" customWidth="1"/>
    <col min="9484" max="9484" width="7.81640625" style="81" customWidth="1"/>
    <col min="9485" max="9485" width="2.81640625" style="81" customWidth="1"/>
    <col min="9486" max="9487" width="7.81640625" style="81" customWidth="1"/>
    <col min="9488" max="9488" width="2.81640625" style="81" customWidth="1"/>
    <col min="9489" max="9490" width="7.54296875" style="81" customWidth="1"/>
    <col min="9491" max="9491" width="2.81640625" style="81" customWidth="1"/>
    <col min="9492" max="9728" width="8.81640625" style="81"/>
    <col min="9729" max="9729" width="32.1796875" style="81" customWidth="1"/>
    <col min="9730" max="9730" width="10.1796875" style="81" customWidth="1"/>
    <col min="9731" max="9731" width="9.81640625" style="81" customWidth="1"/>
    <col min="9732" max="9732" width="2.81640625" style="81" customWidth="1"/>
    <col min="9733" max="9733" width="8.81640625" style="81" customWidth="1"/>
    <col min="9734" max="9734" width="7.81640625" style="81" customWidth="1"/>
    <col min="9735" max="9735" width="2.81640625" style="81" customWidth="1"/>
    <col min="9736" max="9737" width="7.81640625" style="81" customWidth="1"/>
    <col min="9738" max="9738" width="2.81640625" style="81" customWidth="1"/>
    <col min="9739" max="9739" width="7.54296875" style="81" customWidth="1"/>
    <col min="9740" max="9740" width="7.81640625" style="81" customWidth="1"/>
    <col min="9741" max="9741" width="2.81640625" style="81" customWidth="1"/>
    <col min="9742" max="9743" width="7.81640625" style="81" customWidth="1"/>
    <col min="9744" max="9744" width="2.81640625" style="81" customWidth="1"/>
    <col min="9745" max="9746" width="7.54296875" style="81" customWidth="1"/>
    <col min="9747" max="9747" width="2.81640625" style="81" customWidth="1"/>
    <col min="9748" max="9984" width="8.81640625" style="81"/>
    <col min="9985" max="9985" width="32.1796875" style="81" customWidth="1"/>
    <col min="9986" max="9986" width="10.1796875" style="81" customWidth="1"/>
    <col min="9987" max="9987" width="9.81640625" style="81" customWidth="1"/>
    <col min="9988" max="9988" width="2.81640625" style="81" customWidth="1"/>
    <col min="9989" max="9989" width="8.81640625" style="81" customWidth="1"/>
    <col min="9990" max="9990" width="7.81640625" style="81" customWidth="1"/>
    <col min="9991" max="9991" width="2.81640625" style="81" customWidth="1"/>
    <col min="9992" max="9993" width="7.81640625" style="81" customWidth="1"/>
    <col min="9994" max="9994" width="2.81640625" style="81" customWidth="1"/>
    <col min="9995" max="9995" width="7.54296875" style="81" customWidth="1"/>
    <col min="9996" max="9996" width="7.81640625" style="81" customWidth="1"/>
    <col min="9997" max="9997" width="2.81640625" style="81" customWidth="1"/>
    <col min="9998" max="9999" width="7.81640625" style="81" customWidth="1"/>
    <col min="10000" max="10000" width="2.81640625" style="81" customWidth="1"/>
    <col min="10001" max="10002" width="7.54296875" style="81" customWidth="1"/>
    <col min="10003" max="10003" width="2.81640625" style="81" customWidth="1"/>
    <col min="10004" max="10240" width="8.81640625" style="81"/>
    <col min="10241" max="10241" width="32.1796875" style="81" customWidth="1"/>
    <col min="10242" max="10242" width="10.1796875" style="81" customWidth="1"/>
    <col min="10243" max="10243" width="9.81640625" style="81" customWidth="1"/>
    <col min="10244" max="10244" width="2.81640625" style="81" customWidth="1"/>
    <col min="10245" max="10245" width="8.81640625" style="81" customWidth="1"/>
    <col min="10246" max="10246" width="7.81640625" style="81" customWidth="1"/>
    <col min="10247" max="10247" width="2.81640625" style="81" customWidth="1"/>
    <col min="10248" max="10249" width="7.81640625" style="81" customWidth="1"/>
    <col min="10250" max="10250" width="2.81640625" style="81" customWidth="1"/>
    <col min="10251" max="10251" width="7.54296875" style="81" customWidth="1"/>
    <col min="10252" max="10252" width="7.81640625" style="81" customWidth="1"/>
    <col min="10253" max="10253" width="2.81640625" style="81" customWidth="1"/>
    <col min="10254" max="10255" width="7.81640625" style="81" customWidth="1"/>
    <col min="10256" max="10256" width="2.81640625" style="81" customWidth="1"/>
    <col min="10257" max="10258" width="7.54296875" style="81" customWidth="1"/>
    <col min="10259" max="10259" width="2.81640625" style="81" customWidth="1"/>
    <col min="10260" max="10496" width="8.81640625" style="81"/>
    <col min="10497" max="10497" width="32.1796875" style="81" customWidth="1"/>
    <col min="10498" max="10498" width="10.1796875" style="81" customWidth="1"/>
    <col min="10499" max="10499" width="9.81640625" style="81" customWidth="1"/>
    <col min="10500" max="10500" width="2.81640625" style="81" customWidth="1"/>
    <col min="10501" max="10501" width="8.81640625" style="81" customWidth="1"/>
    <col min="10502" max="10502" width="7.81640625" style="81" customWidth="1"/>
    <col min="10503" max="10503" width="2.81640625" style="81" customWidth="1"/>
    <col min="10504" max="10505" width="7.81640625" style="81" customWidth="1"/>
    <col min="10506" max="10506" width="2.81640625" style="81" customWidth="1"/>
    <col min="10507" max="10507" width="7.54296875" style="81" customWidth="1"/>
    <col min="10508" max="10508" width="7.81640625" style="81" customWidth="1"/>
    <col min="10509" max="10509" width="2.81640625" style="81" customWidth="1"/>
    <col min="10510" max="10511" width="7.81640625" style="81" customWidth="1"/>
    <col min="10512" max="10512" width="2.81640625" style="81" customWidth="1"/>
    <col min="10513" max="10514" width="7.54296875" style="81" customWidth="1"/>
    <col min="10515" max="10515" width="2.81640625" style="81" customWidth="1"/>
    <col min="10516" max="10752" width="8.81640625" style="81"/>
    <col min="10753" max="10753" width="32.1796875" style="81" customWidth="1"/>
    <col min="10754" max="10754" width="10.1796875" style="81" customWidth="1"/>
    <col min="10755" max="10755" width="9.81640625" style="81" customWidth="1"/>
    <col min="10756" max="10756" width="2.81640625" style="81" customWidth="1"/>
    <col min="10757" max="10757" width="8.81640625" style="81" customWidth="1"/>
    <col min="10758" max="10758" width="7.81640625" style="81" customWidth="1"/>
    <col min="10759" max="10759" width="2.81640625" style="81" customWidth="1"/>
    <col min="10760" max="10761" width="7.81640625" style="81" customWidth="1"/>
    <col min="10762" max="10762" width="2.81640625" style="81" customWidth="1"/>
    <col min="10763" max="10763" width="7.54296875" style="81" customWidth="1"/>
    <col min="10764" max="10764" width="7.81640625" style="81" customWidth="1"/>
    <col min="10765" max="10765" width="2.81640625" style="81" customWidth="1"/>
    <col min="10766" max="10767" width="7.81640625" style="81" customWidth="1"/>
    <col min="10768" max="10768" width="2.81640625" style="81" customWidth="1"/>
    <col min="10769" max="10770" width="7.54296875" style="81" customWidth="1"/>
    <col min="10771" max="10771" width="2.81640625" style="81" customWidth="1"/>
    <col min="10772" max="11008" width="8.81640625" style="81"/>
    <col min="11009" max="11009" width="32.1796875" style="81" customWidth="1"/>
    <col min="11010" max="11010" width="10.1796875" style="81" customWidth="1"/>
    <col min="11011" max="11011" width="9.81640625" style="81" customWidth="1"/>
    <col min="11012" max="11012" width="2.81640625" style="81" customWidth="1"/>
    <col min="11013" max="11013" width="8.81640625" style="81" customWidth="1"/>
    <col min="11014" max="11014" width="7.81640625" style="81" customWidth="1"/>
    <col min="11015" max="11015" width="2.81640625" style="81" customWidth="1"/>
    <col min="11016" max="11017" width="7.81640625" style="81" customWidth="1"/>
    <col min="11018" max="11018" width="2.81640625" style="81" customWidth="1"/>
    <col min="11019" max="11019" width="7.54296875" style="81" customWidth="1"/>
    <col min="11020" max="11020" width="7.81640625" style="81" customWidth="1"/>
    <col min="11021" max="11021" width="2.81640625" style="81" customWidth="1"/>
    <col min="11022" max="11023" width="7.81640625" style="81" customWidth="1"/>
    <col min="11024" max="11024" width="2.81640625" style="81" customWidth="1"/>
    <col min="11025" max="11026" width="7.54296875" style="81" customWidth="1"/>
    <col min="11027" max="11027" width="2.81640625" style="81" customWidth="1"/>
    <col min="11028" max="11264" width="8.81640625" style="81"/>
    <col min="11265" max="11265" width="32.1796875" style="81" customWidth="1"/>
    <col min="11266" max="11266" width="10.1796875" style="81" customWidth="1"/>
    <col min="11267" max="11267" width="9.81640625" style="81" customWidth="1"/>
    <col min="11268" max="11268" width="2.81640625" style="81" customWidth="1"/>
    <col min="11269" max="11269" width="8.81640625" style="81" customWidth="1"/>
    <col min="11270" max="11270" width="7.81640625" style="81" customWidth="1"/>
    <col min="11271" max="11271" width="2.81640625" style="81" customWidth="1"/>
    <col min="11272" max="11273" width="7.81640625" style="81" customWidth="1"/>
    <col min="11274" max="11274" width="2.81640625" style="81" customWidth="1"/>
    <col min="11275" max="11275" width="7.54296875" style="81" customWidth="1"/>
    <col min="11276" max="11276" width="7.81640625" style="81" customWidth="1"/>
    <col min="11277" max="11277" width="2.81640625" style="81" customWidth="1"/>
    <col min="11278" max="11279" width="7.81640625" style="81" customWidth="1"/>
    <col min="11280" max="11280" width="2.81640625" style="81" customWidth="1"/>
    <col min="11281" max="11282" width="7.54296875" style="81" customWidth="1"/>
    <col min="11283" max="11283" width="2.81640625" style="81" customWidth="1"/>
    <col min="11284" max="11520" width="8.81640625" style="81"/>
    <col min="11521" max="11521" width="32.1796875" style="81" customWidth="1"/>
    <col min="11522" max="11522" width="10.1796875" style="81" customWidth="1"/>
    <col min="11523" max="11523" width="9.81640625" style="81" customWidth="1"/>
    <col min="11524" max="11524" width="2.81640625" style="81" customWidth="1"/>
    <col min="11525" max="11525" width="8.81640625" style="81" customWidth="1"/>
    <col min="11526" max="11526" width="7.81640625" style="81" customWidth="1"/>
    <col min="11527" max="11527" width="2.81640625" style="81" customWidth="1"/>
    <col min="11528" max="11529" width="7.81640625" style="81" customWidth="1"/>
    <col min="11530" max="11530" width="2.81640625" style="81" customWidth="1"/>
    <col min="11531" max="11531" width="7.54296875" style="81" customWidth="1"/>
    <col min="11532" max="11532" width="7.81640625" style="81" customWidth="1"/>
    <col min="11533" max="11533" width="2.81640625" style="81" customWidth="1"/>
    <col min="11534" max="11535" width="7.81640625" style="81" customWidth="1"/>
    <col min="11536" max="11536" width="2.81640625" style="81" customWidth="1"/>
    <col min="11537" max="11538" width="7.54296875" style="81" customWidth="1"/>
    <col min="11539" max="11539" width="2.81640625" style="81" customWidth="1"/>
    <col min="11540" max="11776" width="8.81640625" style="81"/>
    <col min="11777" max="11777" width="32.1796875" style="81" customWidth="1"/>
    <col min="11778" max="11778" width="10.1796875" style="81" customWidth="1"/>
    <col min="11779" max="11779" width="9.81640625" style="81" customWidth="1"/>
    <col min="11780" max="11780" width="2.81640625" style="81" customWidth="1"/>
    <col min="11781" max="11781" width="8.81640625" style="81" customWidth="1"/>
    <col min="11782" max="11782" width="7.81640625" style="81" customWidth="1"/>
    <col min="11783" max="11783" width="2.81640625" style="81" customWidth="1"/>
    <col min="11784" max="11785" width="7.81640625" style="81" customWidth="1"/>
    <col min="11786" max="11786" width="2.81640625" style="81" customWidth="1"/>
    <col min="11787" max="11787" width="7.54296875" style="81" customWidth="1"/>
    <col min="11788" max="11788" width="7.81640625" style="81" customWidth="1"/>
    <col min="11789" max="11789" width="2.81640625" style="81" customWidth="1"/>
    <col min="11790" max="11791" width="7.81640625" style="81" customWidth="1"/>
    <col min="11792" max="11792" width="2.81640625" style="81" customWidth="1"/>
    <col min="11793" max="11794" width="7.54296875" style="81" customWidth="1"/>
    <col min="11795" max="11795" width="2.81640625" style="81" customWidth="1"/>
    <col min="11796" max="12032" width="8.81640625" style="81"/>
    <col min="12033" max="12033" width="32.1796875" style="81" customWidth="1"/>
    <col min="12034" max="12034" width="10.1796875" style="81" customWidth="1"/>
    <col min="12035" max="12035" width="9.81640625" style="81" customWidth="1"/>
    <col min="12036" max="12036" width="2.81640625" style="81" customWidth="1"/>
    <col min="12037" max="12037" width="8.81640625" style="81" customWidth="1"/>
    <col min="12038" max="12038" width="7.81640625" style="81" customWidth="1"/>
    <col min="12039" max="12039" width="2.81640625" style="81" customWidth="1"/>
    <col min="12040" max="12041" width="7.81640625" style="81" customWidth="1"/>
    <col min="12042" max="12042" width="2.81640625" style="81" customWidth="1"/>
    <col min="12043" max="12043" width="7.54296875" style="81" customWidth="1"/>
    <col min="12044" max="12044" width="7.81640625" style="81" customWidth="1"/>
    <col min="12045" max="12045" width="2.81640625" style="81" customWidth="1"/>
    <col min="12046" max="12047" width="7.81640625" style="81" customWidth="1"/>
    <col min="12048" max="12048" width="2.81640625" style="81" customWidth="1"/>
    <col min="12049" max="12050" width="7.54296875" style="81" customWidth="1"/>
    <col min="12051" max="12051" width="2.81640625" style="81" customWidth="1"/>
    <col min="12052" max="12288" width="8.81640625" style="81"/>
    <col min="12289" max="12289" width="32.1796875" style="81" customWidth="1"/>
    <col min="12290" max="12290" width="10.1796875" style="81" customWidth="1"/>
    <col min="12291" max="12291" width="9.81640625" style="81" customWidth="1"/>
    <col min="12292" max="12292" width="2.81640625" style="81" customWidth="1"/>
    <col min="12293" max="12293" width="8.81640625" style="81" customWidth="1"/>
    <col min="12294" max="12294" width="7.81640625" style="81" customWidth="1"/>
    <col min="12295" max="12295" width="2.81640625" style="81" customWidth="1"/>
    <col min="12296" max="12297" width="7.81640625" style="81" customWidth="1"/>
    <col min="12298" max="12298" width="2.81640625" style="81" customWidth="1"/>
    <col min="12299" max="12299" width="7.54296875" style="81" customWidth="1"/>
    <col min="12300" max="12300" width="7.81640625" style="81" customWidth="1"/>
    <col min="12301" max="12301" width="2.81640625" style="81" customWidth="1"/>
    <col min="12302" max="12303" width="7.81640625" style="81" customWidth="1"/>
    <col min="12304" max="12304" width="2.81640625" style="81" customWidth="1"/>
    <col min="12305" max="12306" width="7.54296875" style="81" customWidth="1"/>
    <col min="12307" max="12307" width="2.81640625" style="81" customWidth="1"/>
    <col min="12308" max="12544" width="8.81640625" style="81"/>
    <col min="12545" max="12545" width="32.1796875" style="81" customWidth="1"/>
    <col min="12546" max="12546" width="10.1796875" style="81" customWidth="1"/>
    <col min="12547" max="12547" width="9.81640625" style="81" customWidth="1"/>
    <col min="12548" max="12548" width="2.81640625" style="81" customWidth="1"/>
    <col min="12549" max="12549" width="8.81640625" style="81" customWidth="1"/>
    <col min="12550" max="12550" width="7.81640625" style="81" customWidth="1"/>
    <col min="12551" max="12551" width="2.81640625" style="81" customWidth="1"/>
    <col min="12552" max="12553" width="7.81640625" style="81" customWidth="1"/>
    <col min="12554" max="12554" width="2.81640625" style="81" customWidth="1"/>
    <col min="12555" max="12555" width="7.54296875" style="81" customWidth="1"/>
    <col min="12556" max="12556" width="7.81640625" style="81" customWidth="1"/>
    <col min="12557" max="12557" width="2.81640625" style="81" customWidth="1"/>
    <col min="12558" max="12559" width="7.81640625" style="81" customWidth="1"/>
    <col min="12560" max="12560" width="2.81640625" style="81" customWidth="1"/>
    <col min="12561" max="12562" width="7.54296875" style="81" customWidth="1"/>
    <col min="12563" max="12563" width="2.81640625" style="81" customWidth="1"/>
    <col min="12564" max="12800" width="8.81640625" style="81"/>
    <col min="12801" max="12801" width="32.1796875" style="81" customWidth="1"/>
    <col min="12802" max="12802" width="10.1796875" style="81" customWidth="1"/>
    <col min="12803" max="12803" width="9.81640625" style="81" customWidth="1"/>
    <col min="12804" max="12804" width="2.81640625" style="81" customWidth="1"/>
    <col min="12805" max="12805" width="8.81640625" style="81" customWidth="1"/>
    <col min="12806" max="12806" width="7.81640625" style="81" customWidth="1"/>
    <col min="12807" max="12807" width="2.81640625" style="81" customWidth="1"/>
    <col min="12808" max="12809" width="7.81640625" style="81" customWidth="1"/>
    <col min="12810" max="12810" width="2.81640625" style="81" customWidth="1"/>
    <col min="12811" max="12811" width="7.54296875" style="81" customWidth="1"/>
    <col min="12812" max="12812" width="7.81640625" style="81" customWidth="1"/>
    <col min="12813" max="12813" width="2.81640625" style="81" customWidth="1"/>
    <col min="12814" max="12815" width="7.81640625" style="81" customWidth="1"/>
    <col min="12816" max="12816" width="2.81640625" style="81" customWidth="1"/>
    <col min="12817" max="12818" width="7.54296875" style="81" customWidth="1"/>
    <col min="12819" max="12819" width="2.81640625" style="81" customWidth="1"/>
    <col min="12820" max="13056" width="8.81640625" style="81"/>
    <col min="13057" max="13057" width="32.1796875" style="81" customWidth="1"/>
    <col min="13058" max="13058" width="10.1796875" style="81" customWidth="1"/>
    <col min="13059" max="13059" width="9.81640625" style="81" customWidth="1"/>
    <col min="13060" max="13060" width="2.81640625" style="81" customWidth="1"/>
    <col min="13061" max="13061" width="8.81640625" style="81" customWidth="1"/>
    <col min="13062" max="13062" width="7.81640625" style="81" customWidth="1"/>
    <col min="13063" max="13063" width="2.81640625" style="81" customWidth="1"/>
    <col min="13064" max="13065" width="7.81640625" style="81" customWidth="1"/>
    <col min="13066" max="13066" width="2.81640625" style="81" customWidth="1"/>
    <col min="13067" max="13067" width="7.54296875" style="81" customWidth="1"/>
    <col min="13068" max="13068" width="7.81640625" style="81" customWidth="1"/>
    <col min="13069" max="13069" width="2.81640625" style="81" customWidth="1"/>
    <col min="13070" max="13071" width="7.81640625" style="81" customWidth="1"/>
    <col min="13072" max="13072" width="2.81640625" style="81" customWidth="1"/>
    <col min="13073" max="13074" width="7.54296875" style="81" customWidth="1"/>
    <col min="13075" max="13075" width="2.81640625" style="81" customWidth="1"/>
    <col min="13076" max="13312" width="8.81640625" style="81"/>
    <col min="13313" max="13313" width="32.1796875" style="81" customWidth="1"/>
    <col min="13314" max="13314" width="10.1796875" style="81" customWidth="1"/>
    <col min="13315" max="13315" width="9.81640625" style="81" customWidth="1"/>
    <col min="13316" max="13316" width="2.81640625" style="81" customWidth="1"/>
    <col min="13317" max="13317" width="8.81640625" style="81" customWidth="1"/>
    <col min="13318" max="13318" width="7.81640625" style="81" customWidth="1"/>
    <col min="13319" max="13319" width="2.81640625" style="81" customWidth="1"/>
    <col min="13320" max="13321" width="7.81640625" style="81" customWidth="1"/>
    <col min="13322" max="13322" width="2.81640625" style="81" customWidth="1"/>
    <col min="13323" max="13323" width="7.54296875" style="81" customWidth="1"/>
    <col min="13324" max="13324" width="7.81640625" style="81" customWidth="1"/>
    <col min="13325" max="13325" width="2.81640625" style="81" customWidth="1"/>
    <col min="13326" max="13327" width="7.81640625" style="81" customWidth="1"/>
    <col min="13328" max="13328" width="2.81640625" style="81" customWidth="1"/>
    <col min="13329" max="13330" width="7.54296875" style="81" customWidth="1"/>
    <col min="13331" max="13331" width="2.81640625" style="81" customWidth="1"/>
    <col min="13332" max="13568" width="8.81640625" style="81"/>
    <col min="13569" max="13569" width="32.1796875" style="81" customWidth="1"/>
    <col min="13570" max="13570" width="10.1796875" style="81" customWidth="1"/>
    <col min="13571" max="13571" width="9.81640625" style="81" customWidth="1"/>
    <col min="13572" max="13572" width="2.81640625" style="81" customWidth="1"/>
    <col min="13573" max="13573" width="8.81640625" style="81" customWidth="1"/>
    <col min="13574" max="13574" width="7.81640625" style="81" customWidth="1"/>
    <col min="13575" max="13575" width="2.81640625" style="81" customWidth="1"/>
    <col min="13576" max="13577" width="7.81640625" style="81" customWidth="1"/>
    <col min="13578" max="13578" width="2.81640625" style="81" customWidth="1"/>
    <col min="13579" max="13579" width="7.54296875" style="81" customWidth="1"/>
    <col min="13580" max="13580" width="7.81640625" style="81" customWidth="1"/>
    <col min="13581" max="13581" width="2.81640625" style="81" customWidth="1"/>
    <col min="13582" max="13583" width="7.81640625" style="81" customWidth="1"/>
    <col min="13584" max="13584" width="2.81640625" style="81" customWidth="1"/>
    <col min="13585" max="13586" width="7.54296875" style="81" customWidth="1"/>
    <col min="13587" max="13587" width="2.81640625" style="81" customWidth="1"/>
    <col min="13588" max="13824" width="8.81640625" style="81"/>
    <col min="13825" max="13825" width="32.1796875" style="81" customWidth="1"/>
    <col min="13826" max="13826" width="10.1796875" style="81" customWidth="1"/>
    <col min="13827" max="13827" width="9.81640625" style="81" customWidth="1"/>
    <col min="13828" max="13828" width="2.81640625" style="81" customWidth="1"/>
    <col min="13829" max="13829" width="8.81640625" style="81" customWidth="1"/>
    <col min="13830" max="13830" width="7.81640625" style="81" customWidth="1"/>
    <col min="13831" max="13831" width="2.81640625" style="81" customWidth="1"/>
    <col min="13832" max="13833" width="7.81640625" style="81" customWidth="1"/>
    <col min="13834" max="13834" width="2.81640625" style="81" customWidth="1"/>
    <col min="13835" max="13835" width="7.54296875" style="81" customWidth="1"/>
    <col min="13836" max="13836" width="7.81640625" style="81" customWidth="1"/>
    <col min="13837" max="13837" width="2.81640625" style="81" customWidth="1"/>
    <col min="13838" max="13839" width="7.81640625" style="81" customWidth="1"/>
    <col min="13840" max="13840" width="2.81640625" style="81" customWidth="1"/>
    <col min="13841" max="13842" width="7.54296875" style="81" customWidth="1"/>
    <col min="13843" max="13843" width="2.81640625" style="81" customWidth="1"/>
    <col min="13844" max="14080" width="8.81640625" style="81"/>
    <col min="14081" max="14081" width="32.1796875" style="81" customWidth="1"/>
    <col min="14082" max="14082" width="10.1796875" style="81" customWidth="1"/>
    <col min="14083" max="14083" width="9.81640625" style="81" customWidth="1"/>
    <col min="14084" max="14084" width="2.81640625" style="81" customWidth="1"/>
    <col min="14085" max="14085" width="8.81640625" style="81" customWidth="1"/>
    <col min="14086" max="14086" width="7.81640625" style="81" customWidth="1"/>
    <col min="14087" max="14087" width="2.81640625" style="81" customWidth="1"/>
    <col min="14088" max="14089" width="7.81640625" style="81" customWidth="1"/>
    <col min="14090" max="14090" width="2.81640625" style="81" customWidth="1"/>
    <col min="14091" max="14091" width="7.54296875" style="81" customWidth="1"/>
    <col min="14092" max="14092" width="7.81640625" style="81" customWidth="1"/>
    <col min="14093" max="14093" width="2.81640625" style="81" customWidth="1"/>
    <col min="14094" max="14095" width="7.81640625" style="81" customWidth="1"/>
    <col min="14096" max="14096" width="2.81640625" style="81" customWidth="1"/>
    <col min="14097" max="14098" width="7.54296875" style="81" customWidth="1"/>
    <col min="14099" max="14099" width="2.81640625" style="81" customWidth="1"/>
    <col min="14100" max="14336" width="8.81640625" style="81"/>
    <col min="14337" max="14337" width="32.1796875" style="81" customWidth="1"/>
    <col min="14338" max="14338" width="10.1796875" style="81" customWidth="1"/>
    <col min="14339" max="14339" width="9.81640625" style="81" customWidth="1"/>
    <col min="14340" max="14340" width="2.81640625" style="81" customWidth="1"/>
    <col min="14341" max="14341" width="8.81640625" style="81" customWidth="1"/>
    <col min="14342" max="14342" width="7.81640625" style="81" customWidth="1"/>
    <col min="14343" max="14343" width="2.81640625" style="81" customWidth="1"/>
    <col min="14344" max="14345" width="7.81640625" style="81" customWidth="1"/>
    <col min="14346" max="14346" width="2.81640625" style="81" customWidth="1"/>
    <col min="14347" max="14347" width="7.54296875" style="81" customWidth="1"/>
    <col min="14348" max="14348" width="7.81640625" style="81" customWidth="1"/>
    <col min="14349" max="14349" width="2.81640625" style="81" customWidth="1"/>
    <col min="14350" max="14351" width="7.81640625" style="81" customWidth="1"/>
    <col min="14352" max="14352" width="2.81640625" style="81" customWidth="1"/>
    <col min="14353" max="14354" width="7.54296875" style="81" customWidth="1"/>
    <col min="14355" max="14355" width="2.81640625" style="81" customWidth="1"/>
    <col min="14356" max="14592" width="8.81640625" style="81"/>
    <col min="14593" max="14593" width="32.1796875" style="81" customWidth="1"/>
    <col min="14594" max="14594" width="10.1796875" style="81" customWidth="1"/>
    <col min="14595" max="14595" width="9.81640625" style="81" customWidth="1"/>
    <col min="14596" max="14596" width="2.81640625" style="81" customWidth="1"/>
    <col min="14597" max="14597" width="8.81640625" style="81" customWidth="1"/>
    <col min="14598" max="14598" width="7.81640625" style="81" customWidth="1"/>
    <col min="14599" max="14599" width="2.81640625" style="81" customWidth="1"/>
    <col min="14600" max="14601" width="7.81640625" style="81" customWidth="1"/>
    <col min="14602" max="14602" width="2.81640625" style="81" customWidth="1"/>
    <col min="14603" max="14603" width="7.54296875" style="81" customWidth="1"/>
    <col min="14604" max="14604" width="7.81640625" style="81" customWidth="1"/>
    <col min="14605" max="14605" width="2.81640625" style="81" customWidth="1"/>
    <col min="14606" max="14607" width="7.81640625" style="81" customWidth="1"/>
    <col min="14608" max="14608" width="2.81640625" style="81" customWidth="1"/>
    <col min="14609" max="14610" width="7.54296875" style="81" customWidth="1"/>
    <col min="14611" max="14611" width="2.81640625" style="81" customWidth="1"/>
    <col min="14612" max="14848" width="8.81640625" style="81"/>
    <col min="14849" max="14849" width="32.1796875" style="81" customWidth="1"/>
    <col min="14850" max="14850" width="10.1796875" style="81" customWidth="1"/>
    <col min="14851" max="14851" width="9.81640625" style="81" customWidth="1"/>
    <col min="14852" max="14852" width="2.81640625" style="81" customWidth="1"/>
    <col min="14853" max="14853" width="8.81640625" style="81" customWidth="1"/>
    <col min="14854" max="14854" width="7.81640625" style="81" customWidth="1"/>
    <col min="14855" max="14855" width="2.81640625" style="81" customWidth="1"/>
    <col min="14856" max="14857" width="7.81640625" style="81" customWidth="1"/>
    <col min="14858" max="14858" width="2.81640625" style="81" customWidth="1"/>
    <col min="14859" max="14859" width="7.54296875" style="81" customWidth="1"/>
    <col min="14860" max="14860" width="7.81640625" style="81" customWidth="1"/>
    <col min="14861" max="14861" width="2.81640625" style="81" customWidth="1"/>
    <col min="14862" max="14863" width="7.81640625" style="81" customWidth="1"/>
    <col min="14864" max="14864" width="2.81640625" style="81" customWidth="1"/>
    <col min="14865" max="14866" width="7.54296875" style="81" customWidth="1"/>
    <col min="14867" max="14867" width="2.81640625" style="81" customWidth="1"/>
    <col min="14868" max="15104" width="8.81640625" style="81"/>
    <col min="15105" max="15105" width="32.1796875" style="81" customWidth="1"/>
    <col min="15106" max="15106" width="10.1796875" style="81" customWidth="1"/>
    <col min="15107" max="15107" width="9.81640625" style="81" customWidth="1"/>
    <col min="15108" max="15108" width="2.81640625" style="81" customWidth="1"/>
    <col min="15109" max="15109" width="8.81640625" style="81" customWidth="1"/>
    <col min="15110" max="15110" width="7.81640625" style="81" customWidth="1"/>
    <col min="15111" max="15111" width="2.81640625" style="81" customWidth="1"/>
    <col min="15112" max="15113" width="7.81640625" style="81" customWidth="1"/>
    <col min="15114" max="15114" width="2.81640625" style="81" customWidth="1"/>
    <col min="15115" max="15115" width="7.54296875" style="81" customWidth="1"/>
    <col min="15116" max="15116" width="7.81640625" style="81" customWidth="1"/>
    <col min="15117" max="15117" width="2.81640625" style="81" customWidth="1"/>
    <col min="15118" max="15119" width="7.81640625" style="81" customWidth="1"/>
    <col min="15120" max="15120" width="2.81640625" style="81" customWidth="1"/>
    <col min="15121" max="15122" width="7.54296875" style="81" customWidth="1"/>
    <col min="15123" max="15123" width="2.81640625" style="81" customWidth="1"/>
    <col min="15124" max="15360" width="8.81640625" style="81"/>
    <col min="15361" max="15361" width="32.1796875" style="81" customWidth="1"/>
    <col min="15362" max="15362" width="10.1796875" style="81" customWidth="1"/>
    <col min="15363" max="15363" width="9.81640625" style="81" customWidth="1"/>
    <col min="15364" max="15364" width="2.81640625" style="81" customWidth="1"/>
    <col min="15365" max="15365" width="8.81640625" style="81" customWidth="1"/>
    <col min="15366" max="15366" width="7.81640625" style="81" customWidth="1"/>
    <col min="15367" max="15367" width="2.81640625" style="81" customWidth="1"/>
    <col min="15368" max="15369" width="7.81640625" style="81" customWidth="1"/>
    <col min="15370" max="15370" width="2.81640625" style="81" customWidth="1"/>
    <col min="15371" max="15371" width="7.54296875" style="81" customWidth="1"/>
    <col min="15372" max="15372" width="7.81640625" style="81" customWidth="1"/>
    <col min="15373" max="15373" width="2.81640625" style="81" customWidth="1"/>
    <col min="15374" max="15375" width="7.81640625" style="81" customWidth="1"/>
    <col min="15376" max="15376" width="2.81640625" style="81" customWidth="1"/>
    <col min="15377" max="15378" width="7.54296875" style="81" customWidth="1"/>
    <col min="15379" max="15379" width="2.81640625" style="81" customWidth="1"/>
    <col min="15380" max="15616" width="8.81640625" style="81"/>
    <col min="15617" max="15617" width="32.1796875" style="81" customWidth="1"/>
    <col min="15618" max="15618" width="10.1796875" style="81" customWidth="1"/>
    <col min="15619" max="15619" width="9.81640625" style="81" customWidth="1"/>
    <col min="15620" max="15620" width="2.81640625" style="81" customWidth="1"/>
    <col min="15621" max="15621" width="8.81640625" style="81" customWidth="1"/>
    <col min="15622" max="15622" width="7.81640625" style="81" customWidth="1"/>
    <col min="15623" max="15623" width="2.81640625" style="81" customWidth="1"/>
    <col min="15624" max="15625" width="7.81640625" style="81" customWidth="1"/>
    <col min="15626" max="15626" width="2.81640625" style="81" customWidth="1"/>
    <col min="15627" max="15627" width="7.54296875" style="81" customWidth="1"/>
    <col min="15628" max="15628" width="7.81640625" style="81" customWidth="1"/>
    <col min="15629" max="15629" width="2.81640625" style="81" customWidth="1"/>
    <col min="15630" max="15631" width="7.81640625" style="81" customWidth="1"/>
    <col min="15632" max="15632" width="2.81640625" style="81" customWidth="1"/>
    <col min="15633" max="15634" width="7.54296875" style="81" customWidth="1"/>
    <col min="15635" max="15635" width="2.81640625" style="81" customWidth="1"/>
    <col min="15636" max="15872" width="8.81640625" style="81"/>
    <col min="15873" max="15873" width="32.1796875" style="81" customWidth="1"/>
    <col min="15874" max="15874" width="10.1796875" style="81" customWidth="1"/>
    <col min="15875" max="15875" width="9.81640625" style="81" customWidth="1"/>
    <col min="15876" max="15876" width="2.81640625" style="81" customWidth="1"/>
    <col min="15877" max="15877" width="8.81640625" style="81" customWidth="1"/>
    <col min="15878" max="15878" width="7.81640625" style="81" customWidth="1"/>
    <col min="15879" max="15879" width="2.81640625" style="81" customWidth="1"/>
    <col min="15880" max="15881" width="7.81640625" style="81" customWidth="1"/>
    <col min="15882" max="15882" width="2.81640625" style="81" customWidth="1"/>
    <col min="15883" max="15883" width="7.54296875" style="81" customWidth="1"/>
    <col min="15884" max="15884" width="7.81640625" style="81" customWidth="1"/>
    <col min="15885" max="15885" width="2.81640625" style="81" customWidth="1"/>
    <col min="15886" max="15887" width="7.81640625" style="81" customWidth="1"/>
    <col min="15888" max="15888" width="2.81640625" style="81" customWidth="1"/>
    <col min="15889" max="15890" width="7.54296875" style="81" customWidth="1"/>
    <col min="15891" max="15891" width="2.81640625" style="81" customWidth="1"/>
    <col min="15892" max="16128" width="8.81640625" style="81"/>
    <col min="16129" max="16129" width="32.1796875" style="81" customWidth="1"/>
    <col min="16130" max="16130" width="10.1796875" style="81" customWidth="1"/>
    <col min="16131" max="16131" width="9.81640625" style="81" customWidth="1"/>
    <col min="16132" max="16132" width="2.81640625" style="81" customWidth="1"/>
    <col min="16133" max="16133" width="8.81640625" style="81" customWidth="1"/>
    <col min="16134" max="16134" width="7.81640625" style="81" customWidth="1"/>
    <col min="16135" max="16135" width="2.81640625" style="81" customWidth="1"/>
    <col min="16136" max="16137" width="7.81640625" style="81" customWidth="1"/>
    <col min="16138" max="16138" width="2.81640625" style="81" customWidth="1"/>
    <col min="16139" max="16139" width="7.54296875" style="81" customWidth="1"/>
    <col min="16140" max="16140" width="7.81640625" style="81" customWidth="1"/>
    <col min="16141" max="16141" width="2.81640625" style="81" customWidth="1"/>
    <col min="16142" max="16143" width="7.81640625" style="81" customWidth="1"/>
    <col min="16144" max="16144" width="2.81640625" style="81" customWidth="1"/>
    <col min="16145" max="16146" width="7.54296875" style="81" customWidth="1"/>
    <col min="16147" max="16147" width="2.81640625" style="81" customWidth="1"/>
    <col min="16148" max="16384" width="8.81640625" style="81"/>
  </cols>
  <sheetData>
    <row r="1" spans="1:19">
      <c r="A1" s="81" t="s">
        <v>664</v>
      </c>
    </row>
    <row r="2" spans="1:19">
      <c r="A2" s="81" t="s">
        <v>665</v>
      </c>
      <c r="C2" s="50"/>
    </row>
    <row r="3" spans="1:19" ht="8.25" customHeight="1"/>
    <row r="4" spans="1:19">
      <c r="A4" s="14" t="s">
        <v>1599</v>
      </c>
    </row>
    <row r="5" spans="1:19" ht="9.75" customHeight="1" thickBot="1">
      <c r="S5" s="147"/>
    </row>
    <row r="6" spans="1:19">
      <c r="A6" s="83"/>
      <c r="B6" s="129"/>
      <c r="C6" s="158"/>
      <c r="D6" s="256"/>
      <c r="E6" s="129"/>
      <c r="F6" s="158"/>
      <c r="G6" s="256"/>
      <c r="H6" s="129"/>
      <c r="I6" s="158"/>
      <c r="J6" s="256"/>
      <c r="K6" s="129"/>
      <c r="L6" s="158"/>
      <c r="M6" s="256"/>
      <c r="N6" s="129"/>
      <c r="O6" s="158"/>
      <c r="P6" s="256"/>
      <c r="Q6" s="129"/>
      <c r="R6" s="158"/>
      <c r="S6" s="158"/>
    </row>
    <row r="7" spans="1:19" ht="14.5">
      <c r="A7" s="94" t="s">
        <v>666</v>
      </c>
      <c r="B7" s="133" t="s">
        <v>667</v>
      </c>
      <c r="C7" s="159"/>
      <c r="D7" s="66"/>
      <c r="E7" s="1114" t="s">
        <v>668</v>
      </c>
      <c r="F7" s="1114"/>
      <c r="G7" s="295"/>
      <c r="H7" s="1115" t="s">
        <v>669</v>
      </c>
      <c r="I7" s="1115"/>
      <c r="J7" s="175"/>
      <c r="K7" s="1114" t="s">
        <v>670</v>
      </c>
      <c r="L7" s="1114"/>
      <c r="M7" s="175"/>
      <c r="N7" s="1114" t="s">
        <v>671</v>
      </c>
      <c r="O7" s="1114"/>
      <c r="P7" s="175"/>
      <c r="Q7" s="1114" t="s">
        <v>672</v>
      </c>
      <c r="R7" s="1114"/>
      <c r="S7" s="66"/>
    </row>
    <row r="8" spans="1:19">
      <c r="A8" s="81" t="s">
        <v>673</v>
      </c>
      <c r="B8" s="137" t="s">
        <v>388</v>
      </c>
      <c r="C8" s="160" t="s">
        <v>674</v>
      </c>
      <c r="D8" s="66"/>
      <c r="E8" s="171" t="s">
        <v>388</v>
      </c>
      <c r="F8" s="295" t="s">
        <v>674</v>
      </c>
      <c r="G8" s="66"/>
      <c r="H8" s="137" t="s">
        <v>388</v>
      </c>
      <c r="I8" s="160" t="s">
        <v>674</v>
      </c>
      <c r="J8" s="66"/>
      <c r="K8" s="137" t="s">
        <v>388</v>
      </c>
      <c r="L8" s="160" t="s">
        <v>674</v>
      </c>
      <c r="M8" s="66"/>
      <c r="N8" s="137" t="s">
        <v>388</v>
      </c>
      <c r="O8" s="160" t="s">
        <v>674</v>
      </c>
      <c r="P8" s="66"/>
      <c r="Q8" s="137" t="s">
        <v>388</v>
      </c>
      <c r="R8" s="160" t="s">
        <v>674</v>
      </c>
    </row>
    <row r="9" spans="1:19" ht="13" thickBot="1">
      <c r="A9" s="86"/>
      <c r="B9" s="140"/>
      <c r="C9" s="162"/>
      <c r="D9" s="178"/>
      <c r="E9" s="140"/>
      <c r="F9" s="162"/>
      <c r="G9" s="178"/>
      <c r="H9" s="140"/>
      <c r="I9" s="162"/>
      <c r="J9" s="178"/>
      <c r="K9" s="140"/>
      <c r="L9" s="162"/>
      <c r="M9" s="178"/>
      <c r="N9" s="140"/>
      <c r="O9" s="162"/>
      <c r="P9" s="178"/>
      <c r="Q9" s="140"/>
      <c r="R9" s="162"/>
      <c r="S9" s="162"/>
    </row>
    <row r="10" spans="1:19" ht="13.4" customHeight="1">
      <c r="A10" s="94"/>
      <c r="B10" s="133"/>
      <c r="C10" s="159"/>
      <c r="D10" s="66"/>
      <c r="E10" s="133"/>
      <c r="F10" s="159"/>
      <c r="G10" s="66"/>
      <c r="H10" s="133"/>
      <c r="I10" s="159"/>
      <c r="J10" s="66"/>
      <c r="K10" s="133"/>
      <c r="L10" s="159"/>
      <c r="M10" s="66"/>
      <c r="N10" s="133"/>
      <c r="O10" s="159"/>
      <c r="P10" s="66"/>
      <c r="Q10" s="133"/>
      <c r="R10" s="159"/>
      <c r="S10" s="158"/>
    </row>
    <row r="11" spans="1:19" ht="13" customHeight="1">
      <c r="A11" s="47" t="s">
        <v>390</v>
      </c>
      <c r="B11" s="50">
        <f>IF($A11&lt;&gt;"",B13+B97,"")</f>
        <v>42949</v>
      </c>
      <c r="C11" s="147">
        <f>SUM(C13+C97)</f>
        <v>100</v>
      </c>
      <c r="E11" s="50">
        <f>IF($A11&lt;&gt;"",E13+E97,"")</f>
        <v>13659</v>
      </c>
      <c r="F11" s="147">
        <f t="shared" ref="F11:F74" si="0">IF($A11&lt;&gt;"",E11/$B11*100,"")</f>
        <v>31.802835921674543</v>
      </c>
      <c r="G11" s="50"/>
      <c r="H11" s="50">
        <f>IF($A11&lt;&gt;"",H13+H97,"")</f>
        <v>17388</v>
      </c>
      <c r="I11" s="147">
        <f t="shared" ref="I11:I74" si="1">IF($A11&lt;&gt;"",H11/$B11*100,"")</f>
        <v>40.485226664183102</v>
      </c>
      <c r="J11" s="50"/>
      <c r="K11" s="50">
        <f>IF($A11&lt;&gt;"",K13+K97,"")</f>
        <v>11201</v>
      </c>
      <c r="L11" s="147">
        <f t="shared" ref="L11:L74" si="2">IF($A11&lt;&gt;"",K11/$B11*100,"")</f>
        <v>26.079769028382501</v>
      </c>
      <c r="M11" s="50"/>
      <c r="N11" s="50">
        <f>IF($A11&lt;&gt;"",N13+N97,"")</f>
        <v>684</v>
      </c>
      <c r="O11" s="147">
        <f t="shared" ref="O11:O74" si="3">IF($A11&lt;&gt;"",N11/$B11*100,"")</f>
        <v>1.5925865561479895</v>
      </c>
      <c r="P11" s="50"/>
      <c r="Q11" s="50">
        <f>IF($A11&lt;&gt;"",Q13+Q97,"")</f>
        <v>17</v>
      </c>
      <c r="R11" s="147">
        <f>IF($A11&lt;&gt;"",Q11/$B11*100,"")</f>
        <v>3.9581829611865238E-2</v>
      </c>
    </row>
    <row r="12" spans="1:19" ht="13" customHeight="1">
      <c r="C12" s="147" t="str">
        <f t="shared" ref="C12:C76" si="4">IF(A12&lt;&gt;0,B12/$B$11*100,"")</f>
        <v/>
      </c>
      <c r="F12" s="147" t="str">
        <f t="shared" si="0"/>
        <v/>
      </c>
      <c r="I12" s="147" t="str">
        <f t="shared" si="1"/>
        <v/>
      </c>
      <c r="L12" s="147" t="str">
        <f t="shared" si="2"/>
        <v/>
      </c>
      <c r="O12" s="147" t="str">
        <f t="shared" si="3"/>
        <v/>
      </c>
      <c r="R12" s="147" t="str">
        <f t="shared" ref="R12:R76" si="5">IF($A12&lt;&gt;"",Q12/$B12*100,"")</f>
        <v/>
      </c>
    </row>
    <row r="13" spans="1:19" ht="13" customHeight="1">
      <c r="A13" s="47" t="s">
        <v>391</v>
      </c>
      <c r="B13" s="50">
        <f>IF($A13&lt;&gt;"",B93+B15+B26+B34+B74+B60+B81+B95+B105,"")</f>
        <v>32240</v>
      </c>
      <c r="C13" s="147">
        <f t="shared" si="4"/>
        <v>75.065775687443249</v>
      </c>
      <c r="D13" s="14" t="s">
        <v>128</v>
      </c>
      <c r="E13" s="50">
        <f>IF($A13&lt;&gt;"",E93+E15+E26+E34+E74+E60+E81+E95+E105,"")</f>
        <v>10630</v>
      </c>
      <c r="F13" s="147">
        <f t="shared" si="0"/>
        <v>32.971464019851112</v>
      </c>
      <c r="G13" s="14" t="s">
        <v>128</v>
      </c>
      <c r="H13" s="50">
        <f>IF($A13&lt;&gt;"",H93+H15+H26+H34+H74+H60+H81+H95+H105,"")</f>
        <v>12479</v>
      </c>
      <c r="I13" s="147">
        <f t="shared" si="1"/>
        <v>38.70657568238213</v>
      </c>
      <c r="J13" s="14" t="s">
        <v>128</v>
      </c>
      <c r="K13" s="50">
        <f>IF($A13&lt;&gt;"",K93+K15+K26+K34+K74+K60+K81+K95+K105,"")</f>
        <v>8496</v>
      </c>
      <c r="L13" s="147">
        <f t="shared" si="2"/>
        <v>26.352357320099255</v>
      </c>
      <c r="M13" s="14" t="s">
        <v>128</v>
      </c>
      <c r="N13" s="50">
        <f>IF($A13&lt;&gt;"",N93+N15+N26+N34+N74+N60+N81+N95+N105,"")</f>
        <v>620</v>
      </c>
      <c r="O13" s="147">
        <f t="shared" si="3"/>
        <v>1.9230769230769231</v>
      </c>
      <c r="P13" s="14" t="s">
        <v>128</v>
      </c>
      <c r="Q13" s="50">
        <f>IF($A13&lt;&gt;"",Q93+Q15+Q26+Q34+Q74+Q60+Q81+Q95+Q105,"")</f>
        <v>15</v>
      </c>
      <c r="R13" s="147">
        <f t="shared" si="5"/>
        <v>4.6526054590570722E-2</v>
      </c>
    </row>
    <row r="14" spans="1:19" ht="13" customHeight="1">
      <c r="C14" s="147" t="str">
        <f t="shared" si="4"/>
        <v/>
      </c>
      <c r="F14" s="147" t="str">
        <f t="shared" si="0"/>
        <v/>
      </c>
      <c r="I14" s="147" t="str">
        <f t="shared" si="1"/>
        <v/>
      </c>
      <c r="L14" s="147" t="str">
        <f t="shared" si="2"/>
        <v/>
      </c>
      <c r="O14" s="147" t="str">
        <f t="shared" si="3"/>
        <v/>
      </c>
      <c r="R14" s="147" t="str">
        <f t="shared" si="5"/>
        <v/>
      </c>
    </row>
    <row r="15" spans="1:19" ht="13" customHeight="1">
      <c r="A15" s="47" t="s">
        <v>392</v>
      </c>
      <c r="B15" s="50">
        <f>SUM(B16+B21)</f>
        <v>3144</v>
      </c>
      <c r="C15" s="147">
        <f t="shared" si="4"/>
        <v>7.3203101352767241</v>
      </c>
      <c r="E15" s="50">
        <f>SUM(E16+E21)</f>
        <v>1243</v>
      </c>
      <c r="F15" s="147">
        <f t="shared" si="0"/>
        <v>39.535623409669213</v>
      </c>
      <c r="H15" s="50">
        <f>SUM(H16+H21)</f>
        <v>1054</v>
      </c>
      <c r="I15" s="147">
        <f t="shared" si="1"/>
        <v>33.524173027989825</v>
      </c>
      <c r="K15" s="50">
        <f>SUM(K16+K21)</f>
        <v>796</v>
      </c>
      <c r="L15" s="147">
        <f t="shared" si="2"/>
        <v>25.318066157760814</v>
      </c>
      <c r="N15" s="50">
        <f>SUM(N16+N21)</f>
        <v>48</v>
      </c>
      <c r="O15" s="147">
        <f t="shared" si="3"/>
        <v>1.5267175572519083</v>
      </c>
      <c r="Q15" s="50">
        <f>SUM(Q16+Q21)</f>
        <v>3</v>
      </c>
      <c r="R15" s="147">
        <f t="shared" si="5"/>
        <v>9.5419847328244267E-2</v>
      </c>
    </row>
    <row r="16" spans="1:19" ht="13" customHeight="1">
      <c r="A16" s="81" t="s">
        <v>161</v>
      </c>
      <c r="B16" s="50">
        <f>SUM(E16+H16+K16+N16+Q16)</f>
        <v>1138</v>
      </c>
      <c r="C16" s="147">
        <f t="shared" si="4"/>
        <v>2.6496542410766257</v>
      </c>
      <c r="E16" s="50">
        <f>SUM(E17:E19)</f>
        <v>410</v>
      </c>
      <c r="F16" s="147">
        <f t="shared" si="0"/>
        <v>36.028119507908613</v>
      </c>
      <c r="G16" s="14" t="s">
        <v>128</v>
      </c>
      <c r="H16" s="50">
        <f>SUM(H17:H19)</f>
        <v>367</v>
      </c>
      <c r="I16" s="147">
        <f t="shared" si="1"/>
        <v>32.249560632688926</v>
      </c>
      <c r="J16" s="14" t="s">
        <v>128</v>
      </c>
      <c r="K16" s="50">
        <f>SUM(K17:K19)</f>
        <v>331</v>
      </c>
      <c r="L16" s="147">
        <f t="shared" si="2"/>
        <v>29.086115992970125</v>
      </c>
      <c r="M16" s="14" t="s">
        <v>128</v>
      </c>
      <c r="N16" s="50">
        <f>SUM(N17:N19)</f>
        <v>27</v>
      </c>
      <c r="O16" s="147">
        <f t="shared" si="3"/>
        <v>2.3725834797891037</v>
      </c>
      <c r="P16" s="14" t="s">
        <v>128</v>
      </c>
      <c r="Q16" s="50">
        <f>SUM(Q17:Q19)</f>
        <v>3</v>
      </c>
      <c r="R16" s="147">
        <f t="shared" si="5"/>
        <v>0.26362038664323373</v>
      </c>
    </row>
    <row r="17" spans="1:19" ht="13" customHeight="1">
      <c r="A17" s="81" t="s">
        <v>162</v>
      </c>
      <c r="B17" s="50">
        <f t="shared" ref="B17:B24" si="6">SUM(E17+H17+K17+N17+Q17)</f>
        <v>144</v>
      </c>
      <c r="C17" s="147">
        <f t="shared" si="4"/>
        <v>0.33528138024168203</v>
      </c>
      <c r="E17" s="656">
        <v>52</v>
      </c>
      <c r="F17" s="147">
        <f t="shared" si="0"/>
        <v>36.111111111111107</v>
      </c>
      <c r="G17" s="656"/>
      <c r="H17" s="656">
        <v>44</v>
      </c>
      <c r="I17" s="147">
        <f t="shared" si="1"/>
        <v>30.555555555555557</v>
      </c>
      <c r="J17" s="656"/>
      <c r="K17" s="656">
        <v>47</v>
      </c>
      <c r="L17" s="147">
        <f t="shared" si="2"/>
        <v>32.638888888888893</v>
      </c>
      <c r="M17" s="656"/>
      <c r="N17" s="656">
        <v>1</v>
      </c>
      <c r="O17" s="147">
        <f t="shared" si="3"/>
        <v>0.69444444444444442</v>
      </c>
      <c r="P17" s="656"/>
      <c r="Q17" s="656">
        <v>0</v>
      </c>
      <c r="R17" s="159">
        <f t="shared" si="5"/>
        <v>0</v>
      </c>
    </row>
    <row r="18" spans="1:19" ht="13" customHeight="1">
      <c r="A18" s="81" t="s">
        <v>163</v>
      </c>
      <c r="B18" s="50">
        <f t="shared" si="6"/>
        <v>270</v>
      </c>
      <c r="C18" s="147">
        <f t="shared" si="4"/>
        <v>0.62865258795315371</v>
      </c>
      <c r="E18" s="656">
        <v>73</v>
      </c>
      <c r="F18" s="147">
        <f t="shared" si="0"/>
        <v>27.037037037037038</v>
      </c>
      <c r="G18" s="656"/>
      <c r="H18" s="656">
        <v>67</v>
      </c>
      <c r="I18" s="147">
        <f t="shared" si="1"/>
        <v>24.814814814814813</v>
      </c>
      <c r="J18" s="656"/>
      <c r="K18" s="656">
        <v>109</v>
      </c>
      <c r="L18" s="147">
        <f t="shared" si="2"/>
        <v>40.370370370370374</v>
      </c>
      <c r="M18" s="656"/>
      <c r="N18" s="656">
        <v>18</v>
      </c>
      <c r="O18" s="147">
        <f t="shared" si="3"/>
        <v>6.666666666666667</v>
      </c>
      <c r="P18" s="656"/>
      <c r="Q18" s="656">
        <v>3</v>
      </c>
      <c r="R18" s="159">
        <f t="shared" si="5"/>
        <v>1.1111111111111112</v>
      </c>
    </row>
    <row r="19" spans="1:19" ht="13" customHeight="1">
      <c r="A19" s="81" t="s">
        <v>164</v>
      </c>
      <c r="B19" s="50">
        <f t="shared" si="6"/>
        <v>724</v>
      </c>
      <c r="C19" s="147">
        <f t="shared" si="4"/>
        <v>1.6857202728817899</v>
      </c>
      <c r="E19" s="656">
        <v>285</v>
      </c>
      <c r="F19" s="147">
        <f t="shared" si="0"/>
        <v>39.364640883977906</v>
      </c>
      <c r="G19" s="656"/>
      <c r="H19" s="656">
        <v>256</v>
      </c>
      <c r="I19" s="147">
        <f t="shared" si="1"/>
        <v>35.359116022099442</v>
      </c>
      <c r="J19" s="656"/>
      <c r="K19" s="656">
        <v>175</v>
      </c>
      <c r="L19" s="147">
        <f t="shared" si="2"/>
        <v>24.171270718232044</v>
      </c>
      <c r="M19" s="656"/>
      <c r="N19" s="656">
        <v>8</v>
      </c>
      <c r="O19" s="147">
        <f t="shared" si="3"/>
        <v>1.1049723756906076</v>
      </c>
      <c r="P19" s="656"/>
      <c r="Q19" s="656">
        <v>0</v>
      </c>
      <c r="R19" s="159">
        <f t="shared" si="5"/>
        <v>0</v>
      </c>
    </row>
    <row r="20" spans="1:19" ht="13" customHeight="1">
      <c r="C20" s="147" t="str">
        <f t="shared" si="4"/>
        <v/>
      </c>
      <c r="E20" s="133"/>
      <c r="F20" s="147" t="str">
        <f t="shared" si="0"/>
        <v/>
      </c>
      <c r="G20" s="66"/>
      <c r="H20" s="133"/>
      <c r="I20" s="147" t="str">
        <f t="shared" si="1"/>
        <v/>
      </c>
      <c r="J20" s="66"/>
      <c r="K20" s="133"/>
      <c r="L20" s="147" t="str">
        <f t="shared" si="2"/>
        <v/>
      </c>
      <c r="M20" s="66"/>
      <c r="N20" s="133"/>
      <c r="O20" s="147" t="str">
        <f t="shared" si="3"/>
        <v/>
      </c>
      <c r="P20" s="66"/>
      <c r="Q20" s="133"/>
      <c r="R20" s="159" t="str">
        <f t="shared" si="5"/>
        <v/>
      </c>
    </row>
    <row r="21" spans="1:19" ht="13" customHeight="1">
      <c r="A21" s="81" t="s">
        <v>165</v>
      </c>
      <c r="B21" s="50">
        <f t="shared" si="6"/>
        <v>2006</v>
      </c>
      <c r="C21" s="147">
        <f t="shared" si="4"/>
        <v>4.670655894200098</v>
      </c>
      <c r="E21" s="133">
        <f>SUM(E22:E24)</f>
        <v>833</v>
      </c>
      <c r="F21" s="147">
        <f t="shared" si="0"/>
        <v>41.525423728813557</v>
      </c>
      <c r="G21" s="66" t="s">
        <v>128</v>
      </c>
      <c r="H21" s="133">
        <f>SUM(H22:H24)</f>
        <v>687</v>
      </c>
      <c r="I21" s="147">
        <f t="shared" si="1"/>
        <v>34.247258225324032</v>
      </c>
      <c r="J21" s="66" t="s">
        <v>128</v>
      </c>
      <c r="K21" s="133">
        <f>SUM(K22:K24)</f>
        <v>465</v>
      </c>
      <c r="L21" s="147">
        <f t="shared" si="2"/>
        <v>23.180458624127617</v>
      </c>
      <c r="M21" s="66" t="s">
        <v>128</v>
      </c>
      <c r="N21" s="133">
        <f>SUM(N22:N24)</f>
        <v>21</v>
      </c>
      <c r="O21" s="147">
        <f t="shared" si="3"/>
        <v>1.0468594217347957</v>
      </c>
      <c r="P21" s="66" t="s">
        <v>128</v>
      </c>
      <c r="Q21" s="133">
        <f>SUM(Q22:Q24)</f>
        <v>0</v>
      </c>
      <c r="R21" s="159">
        <f t="shared" si="5"/>
        <v>0</v>
      </c>
    </row>
    <row r="22" spans="1:19" ht="13" customHeight="1">
      <c r="A22" s="81" t="s">
        <v>166</v>
      </c>
      <c r="B22" s="50">
        <f t="shared" si="6"/>
        <v>655</v>
      </c>
      <c r="C22" s="147">
        <f t="shared" si="4"/>
        <v>1.525064611515984</v>
      </c>
      <c r="E22" s="656">
        <v>246</v>
      </c>
      <c r="F22" s="147">
        <f t="shared" si="0"/>
        <v>37.55725190839695</v>
      </c>
      <c r="G22" s="656"/>
      <c r="H22" s="656">
        <v>190</v>
      </c>
      <c r="I22" s="147">
        <f t="shared" si="1"/>
        <v>29.007633587786259</v>
      </c>
      <c r="J22" s="656"/>
      <c r="K22" s="656">
        <v>211</v>
      </c>
      <c r="L22" s="147">
        <f t="shared" si="2"/>
        <v>32.213740458015266</v>
      </c>
      <c r="M22" s="656"/>
      <c r="N22" s="656">
        <v>8</v>
      </c>
      <c r="O22" s="147">
        <f t="shared" si="3"/>
        <v>1.2213740458015268</v>
      </c>
      <c r="P22" s="656"/>
      <c r="Q22" s="656">
        <v>0</v>
      </c>
      <c r="R22" s="159">
        <f t="shared" si="5"/>
        <v>0</v>
      </c>
      <c r="S22" s="389"/>
    </row>
    <row r="23" spans="1:19" ht="13" customHeight="1">
      <c r="A23" s="81" t="s">
        <v>167</v>
      </c>
      <c r="B23" s="50">
        <f t="shared" si="6"/>
        <v>258</v>
      </c>
      <c r="C23" s="147">
        <f t="shared" si="4"/>
        <v>0.60071247293301355</v>
      </c>
      <c r="E23" s="656">
        <v>127</v>
      </c>
      <c r="F23" s="147">
        <f t="shared" si="0"/>
        <v>49.224806201550386</v>
      </c>
      <c r="G23" s="656"/>
      <c r="H23" s="656">
        <v>92</v>
      </c>
      <c r="I23" s="147">
        <f t="shared" si="1"/>
        <v>35.65891472868217</v>
      </c>
      <c r="J23" s="656"/>
      <c r="K23" s="656">
        <v>33</v>
      </c>
      <c r="L23" s="147">
        <f t="shared" si="2"/>
        <v>12.790697674418606</v>
      </c>
      <c r="M23" s="656"/>
      <c r="N23" s="656">
        <v>6</v>
      </c>
      <c r="O23" s="147">
        <f t="shared" si="3"/>
        <v>2.3255813953488373</v>
      </c>
      <c r="P23" s="656"/>
      <c r="Q23" s="656">
        <v>0</v>
      </c>
      <c r="R23" s="159">
        <f t="shared" si="5"/>
        <v>0</v>
      </c>
      <c r="S23" s="389"/>
    </row>
    <row r="24" spans="1:19" ht="13" customHeight="1">
      <c r="A24" s="81" t="s">
        <v>168</v>
      </c>
      <c r="B24" s="50">
        <f t="shared" si="6"/>
        <v>1093</v>
      </c>
      <c r="C24" s="147">
        <f t="shared" si="4"/>
        <v>2.5448788097511001</v>
      </c>
      <c r="E24" s="656">
        <v>460</v>
      </c>
      <c r="F24" s="147">
        <f t="shared" si="0"/>
        <v>42.086001829826166</v>
      </c>
      <c r="G24" s="656"/>
      <c r="H24" s="656">
        <v>405</v>
      </c>
      <c r="I24" s="147">
        <f t="shared" si="1"/>
        <v>37.053979871912169</v>
      </c>
      <c r="J24" s="656"/>
      <c r="K24" s="656">
        <v>221</v>
      </c>
      <c r="L24" s="147">
        <f t="shared" si="2"/>
        <v>20.219579139981704</v>
      </c>
      <c r="M24" s="656"/>
      <c r="N24" s="656">
        <v>7</v>
      </c>
      <c r="O24" s="147">
        <f t="shared" si="3"/>
        <v>0.64043915827996334</v>
      </c>
      <c r="P24" s="656"/>
      <c r="Q24" s="656">
        <v>0</v>
      </c>
      <c r="R24" s="159">
        <f t="shared" si="5"/>
        <v>0</v>
      </c>
      <c r="S24" s="389"/>
    </row>
    <row r="25" spans="1:19" ht="13" customHeight="1">
      <c r="C25" s="147" t="str">
        <f t="shared" si="4"/>
        <v/>
      </c>
      <c r="E25" s="133"/>
      <c r="F25" s="147" t="str">
        <f t="shared" si="0"/>
        <v/>
      </c>
      <c r="G25" s="66"/>
      <c r="H25" s="133"/>
      <c r="I25" s="147" t="str">
        <f t="shared" si="1"/>
        <v/>
      </c>
      <c r="J25" s="66"/>
      <c r="K25" s="133"/>
      <c r="L25" s="147" t="str">
        <f t="shared" si="2"/>
        <v/>
      </c>
      <c r="M25" s="66"/>
      <c r="N25" s="133"/>
      <c r="O25" s="147" t="str">
        <f t="shared" si="3"/>
        <v/>
      </c>
      <c r="P25" s="66"/>
      <c r="Q25" s="133"/>
      <c r="R25" s="159" t="str">
        <f t="shared" si="5"/>
        <v/>
      </c>
    </row>
    <row r="26" spans="1:19" ht="13" customHeight="1">
      <c r="A26" s="47" t="s">
        <v>449</v>
      </c>
      <c r="B26" s="50">
        <f>SUM(B27)</f>
        <v>2290</v>
      </c>
      <c r="C26" s="147">
        <f t="shared" si="4"/>
        <v>5.3319052830100819</v>
      </c>
      <c r="E26" s="133">
        <f>SUM(E27)</f>
        <v>785</v>
      </c>
      <c r="F26" s="147">
        <f t="shared" si="0"/>
        <v>34.279475982532752</v>
      </c>
      <c r="G26" s="66"/>
      <c r="H26" s="133">
        <f>SUM(H27)</f>
        <v>1077</v>
      </c>
      <c r="I26" s="147">
        <f t="shared" si="1"/>
        <v>47.030567685589517</v>
      </c>
      <c r="J26" s="66"/>
      <c r="K26" s="133">
        <f>SUM(K27)</f>
        <v>413</v>
      </c>
      <c r="L26" s="147">
        <f t="shared" si="2"/>
        <v>18.034934497816593</v>
      </c>
      <c r="M26" s="66"/>
      <c r="N26" s="133">
        <f>SUM(N27)</f>
        <v>14</v>
      </c>
      <c r="O26" s="147">
        <f t="shared" si="3"/>
        <v>0.611353711790393</v>
      </c>
      <c r="P26" s="66"/>
      <c r="Q26" s="133">
        <f>SUM(Q27)</f>
        <v>1</v>
      </c>
      <c r="R26" s="159">
        <f t="shared" si="5"/>
        <v>4.3668122270742356E-2</v>
      </c>
    </row>
    <row r="27" spans="1:19" ht="13" customHeight="1">
      <c r="A27" s="81" t="s">
        <v>169</v>
      </c>
      <c r="B27" s="50">
        <f t="shared" ref="B27:B32" si="7">SUM(E27+H27+K27+N27+Q27)</f>
        <v>2290</v>
      </c>
      <c r="C27" s="147">
        <f t="shared" si="4"/>
        <v>5.3319052830100819</v>
      </c>
      <c r="E27" s="133">
        <f>SUM(E28:E32)</f>
        <v>785</v>
      </c>
      <c r="F27" s="147">
        <f t="shared" si="0"/>
        <v>34.279475982532752</v>
      </c>
      <c r="G27" s="66" t="s">
        <v>128</v>
      </c>
      <c r="H27" s="133">
        <f>SUM(H28:H32)</f>
        <v>1077</v>
      </c>
      <c r="I27" s="147">
        <f t="shared" si="1"/>
        <v>47.030567685589517</v>
      </c>
      <c r="J27" s="66" t="s">
        <v>128</v>
      </c>
      <c r="K27" s="133">
        <f>SUM(K28:K32)</f>
        <v>413</v>
      </c>
      <c r="L27" s="147">
        <f t="shared" si="2"/>
        <v>18.034934497816593</v>
      </c>
      <c r="M27" s="66" t="s">
        <v>128</v>
      </c>
      <c r="N27" s="133">
        <f>SUM(N28:N32)</f>
        <v>14</v>
      </c>
      <c r="O27" s="147">
        <f t="shared" si="3"/>
        <v>0.611353711790393</v>
      </c>
      <c r="P27" s="66" t="s">
        <v>128</v>
      </c>
      <c r="Q27" s="133">
        <f>SUM(Q28:Q32)</f>
        <v>1</v>
      </c>
      <c r="R27" s="159">
        <f t="shared" si="5"/>
        <v>4.3668122270742356E-2</v>
      </c>
    </row>
    <row r="28" spans="1:19" ht="13" customHeight="1">
      <c r="A28" s="81" t="s">
        <v>170</v>
      </c>
      <c r="B28" s="50">
        <f t="shared" si="7"/>
        <v>383</v>
      </c>
      <c r="C28" s="147">
        <f t="shared" si="4"/>
        <v>0.89175533772614024</v>
      </c>
      <c r="E28" s="656">
        <v>124</v>
      </c>
      <c r="F28" s="147">
        <f t="shared" si="0"/>
        <v>32.375979112271544</v>
      </c>
      <c r="G28" s="656"/>
      <c r="H28" s="656">
        <v>160</v>
      </c>
      <c r="I28" s="147">
        <f t="shared" si="1"/>
        <v>41.775456919060048</v>
      </c>
      <c r="J28" s="656"/>
      <c r="K28" s="656">
        <v>96</v>
      </c>
      <c r="L28" s="147">
        <f t="shared" si="2"/>
        <v>25.065274151436029</v>
      </c>
      <c r="M28" s="656"/>
      <c r="N28" s="656">
        <v>3</v>
      </c>
      <c r="O28" s="147">
        <f t="shared" si="3"/>
        <v>0.7832898172323759</v>
      </c>
      <c r="P28" s="656"/>
      <c r="Q28" s="656">
        <v>0</v>
      </c>
      <c r="R28" s="159">
        <f t="shared" si="5"/>
        <v>0</v>
      </c>
    </row>
    <row r="29" spans="1:19" ht="13" customHeight="1">
      <c r="A29" s="81" t="s">
        <v>171</v>
      </c>
      <c r="B29" s="50">
        <f t="shared" si="7"/>
        <v>597</v>
      </c>
      <c r="C29" s="147">
        <f t="shared" si="4"/>
        <v>1.3900207222519734</v>
      </c>
      <c r="E29" s="656">
        <v>200</v>
      </c>
      <c r="F29" s="147">
        <f t="shared" si="0"/>
        <v>33.500837520938028</v>
      </c>
      <c r="G29" s="656"/>
      <c r="H29" s="656">
        <v>289</v>
      </c>
      <c r="I29" s="147">
        <f t="shared" si="1"/>
        <v>48.408710217755448</v>
      </c>
      <c r="J29" s="656"/>
      <c r="K29" s="656">
        <v>104</v>
      </c>
      <c r="L29" s="147">
        <f t="shared" si="2"/>
        <v>17.420435510887771</v>
      </c>
      <c r="M29" s="656"/>
      <c r="N29" s="656">
        <v>4</v>
      </c>
      <c r="O29" s="147">
        <f t="shared" si="3"/>
        <v>0.67001675041876052</v>
      </c>
      <c r="P29" s="656"/>
      <c r="Q29" s="656">
        <v>0</v>
      </c>
      <c r="R29" s="159">
        <f t="shared" si="5"/>
        <v>0</v>
      </c>
    </row>
    <row r="30" spans="1:19" ht="13" customHeight="1">
      <c r="A30" s="81" t="s">
        <v>172</v>
      </c>
      <c r="B30" s="50">
        <f t="shared" si="7"/>
        <v>306</v>
      </c>
      <c r="C30" s="147">
        <f t="shared" si="4"/>
        <v>0.71247293301357428</v>
      </c>
      <c r="E30" s="656">
        <v>130</v>
      </c>
      <c r="F30" s="147">
        <f t="shared" si="0"/>
        <v>42.483660130718953</v>
      </c>
      <c r="G30" s="656"/>
      <c r="H30" s="656">
        <v>139</v>
      </c>
      <c r="I30" s="147">
        <f t="shared" si="1"/>
        <v>45.424836601307192</v>
      </c>
      <c r="J30" s="656"/>
      <c r="K30" s="656">
        <v>37</v>
      </c>
      <c r="L30" s="147">
        <f t="shared" si="2"/>
        <v>12.091503267973856</v>
      </c>
      <c r="M30" s="656"/>
      <c r="N30" s="656">
        <v>0</v>
      </c>
      <c r="O30" s="147">
        <f t="shared" si="3"/>
        <v>0</v>
      </c>
      <c r="P30" s="656"/>
      <c r="Q30" s="656">
        <v>0</v>
      </c>
      <c r="R30" s="159">
        <f t="shared" si="5"/>
        <v>0</v>
      </c>
    </row>
    <row r="31" spans="1:19" ht="13" customHeight="1">
      <c r="A31" s="81" t="s">
        <v>173</v>
      </c>
      <c r="B31" s="50">
        <f t="shared" si="7"/>
        <v>528</v>
      </c>
      <c r="C31" s="147">
        <f t="shared" si="4"/>
        <v>1.2293650608861673</v>
      </c>
      <c r="E31" s="656">
        <v>187</v>
      </c>
      <c r="F31" s="147">
        <f t="shared" si="0"/>
        <v>35.416666666666671</v>
      </c>
      <c r="G31" s="656"/>
      <c r="H31" s="656">
        <v>293</v>
      </c>
      <c r="I31" s="147">
        <f t="shared" si="1"/>
        <v>55.492424242424242</v>
      </c>
      <c r="J31" s="656"/>
      <c r="K31" s="656">
        <v>46</v>
      </c>
      <c r="L31" s="147">
        <f t="shared" si="2"/>
        <v>8.7121212121212128</v>
      </c>
      <c r="M31" s="656"/>
      <c r="N31" s="656">
        <v>2</v>
      </c>
      <c r="O31" s="147">
        <f t="shared" si="3"/>
        <v>0.37878787878787878</v>
      </c>
      <c r="P31" s="656"/>
      <c r="Q31" s="656">
        <v>0</v>
      </c>
      <c r="R31" s="159">
        <f t="shared" si="5"/>
        <v>0</v>
      </c>
    </row>
    <row r="32" spans="1:19" ht="13" customHeight="1">
      <c r="A32" s="81" t="s">
        <v>174</v>
      </c>
      <c r="B32" s="50">
        <f t="shared" si="7"/>
        <v>476</v>
      </c>
      <c r="C32" s="147">
        <f t="shared" si="4"/>
        <v>1.1082912291322264</v>
      </c>
      <c r="E32" s="656">
        <v>144</v>
      </c>
      <c r="F32" s="147">
        <f t="shared" si="0"/>
        <v>30.252100840336134</v>
      </c>
      <c r="G32" s="656"/>
      <c r="H32" s="656">
        <v>196</v>
      </c>
      <c r="I32" s="147">
        <f t="shared" si="1"/>
        <v>41.17647058823529</v>
      </c>
      <c r="J32" s="656"/>
      <c r="K32" s="656">
        <v>130</v>
      </c>
      <c r="L32" s="147">
        <f t="shared" si="2"/>
        <v>27.310924369747898</v>
      </c>
      <c r="M32" s="656"/>
      <c r="N32" s="656">
        <v>5</v>
      </c>
      <c r="O32" s="147">
        <f t="shared" si="3"/>
        <v>1.0504201680672269</v>
      </c>
      <c r="P32" s="656"/>
      <c r="Q32" s="656">
        <v>1</v>
      </c>
      <c r="R32" s="159">
        <f t="shared" si="5"/>
        <v>0.21008403361344538</v>
      </c>
    </row>
    <row r="33" spans="1:19" ht="13" customHeight="1">
      <c r="C33" s="147" t="str">
        <f t="shared" si="4"/>
        <v/>
      </c>
      <c r="E33" s="133"/>
      <c r="F33" s="147" t="str">
        <f t="shared" si="0"/>
        <v/>
      </c>
      <c r="G33" s="66"/>
      <c r="H33" s="133"/>
      <c r="I33" s="147" t="str">
        <f t="shared" si="1"/>
        <v/>
      </c>
      <c r="J33" s="66"/>
      <c r="K33" s="133"/>
      <c r="L33" s="147" t="str">
        <f t="shared" si="2"/>
        <v/>
      </c>
      <c r="M33" s="66"/>
      <c r="N33" s="133"/>
      <c r="O33" s="147" t="str">
        <f t="shared" si="3"/>
        <v/>
      </c>
      <c r="P33" s="66"/>
      <c r="Q33" s="133"/>
      <c r="R33" s="159" t="str">
        <f t="shared" si="5"/>
        <v/>
      </c>
    </row>
    <row r="34" spans="1:19" ht="13" customHeight="1">
      <c r="A34" s="47" t="s">
        <v>394</v>
      </c>
      <c r="B34" s="50">
        <f>SUM(B35+B41+B51+B53)</f>
        <v>13996</v>
      </c>
      <c r="C34" s="147">
        <f t="shared" si="4"/>
        <v>32.587487485156814</v>
      </c>
      <c r="E34" s="133">
        <f>SUM(E35+E41+E51+E53)</f>
        <v>4830</v>
      </c>
      <c r="F34" s="147">
        <f t="shared" si="0"/>
        <v>34.509859959988567</v>
      </c>
      <c r="G34" s="66"/>
      <c r="H34" s="133">
        <f>SUM(H35+H41+H51+H53)</f>
        <v>4921</v>
      </c>
      <c r="I34" s="147">
        <f t="shared" si="1"/>
        <v>35.160045727350671</v>
      </c>
      <c r="J34" s="66"/>
      <c r="K34" s="133">
        <f>SUM(K35+K41+K51+K53)</f>
        <v>3851</v>
      </c>
      <c r="L34" s="147">
        <f t="shared" si="2"/>
        <v>27.515004286939128</v>
      </c>
      <c r="M34" s="66"/>
      <c r="N34" s="133">
        <f>SUM(N35+N41+N51+N53)</f>
        <v>387</v>
      </c>
      <c r="O34" s="147">
        <f t="shared" si="3"/>
        <v>2.7650757359245501</v>
      </c>
      <c r="P34" s="66"/>
      <c r="Q34" s="133">
        <f>SUM(Q35+Q41+Q51+Q53)</f>
        <v>7</v>
      </c>
      <c r="R34" s="159">
        <f t="shared" si="5"/>
        <v>5.0014289797084881E-2</v>
      </c>
    </row>
    <row r="35" spans="1:19" ht="13" customHeight="1">
      <c r="A35" s="81" t="s">
        <v>175</v>
      </c>
      <c r="B35" s="50">
        <f>SUM(E35+H35+K35+N35+Q35)</f>
        <v>4975</v>
      </c>
      <c r="C35" s="147">
        <f t="shared" si="4"/>
        <v>11.583506018766444</v>
      </c>
      <c r="E35" s="133">
        <f>SUM(E36:E39)</f>
        <v>1732</v>
      </c>
      <c r="F35" s="147">
        <f t="shared" si="0"/>
        <v>34.814070351758794</v>
      </c>
      <c r="G35" s="66" t="s">
        <v>128</v>
      </c>
      <c r="H35" s="133">
        <f>SUM(H36:H39)</f>
        <v>1861</v>
      </c>
      <c r="I35" s="147">
        <f t="shared" si="1"/>
        <v>37.4070351758794</v>
      </c>
      <c r="J35" s="66" t="s">
        <v>128</v>
      </c>
      <c r="K35" s="133">
        <f>SUM(K36:K39)</f>
        <v>1348</v>
      </c>
      <c r="L35" s="147">
        <f t="shared" si="2"/>
        <v>27.095477386934675</v>
      </c>
      <c r="M35" s="66" t="s">
        <v>128</v>
      </c>
      <c r="N35" s="133">
        <f>SUM(N36:N39)</f>
        <v>34</v>
      </c>
      <c r="O35" s="147">
        <f t="shared" si="3"/>
        <v>0.68341708542713564</v>
      </c>
      <c r="P35" s="66" t="s">
        <v>128</v>
      </c>
      <c r="Q35" s="133">
        <f>SUM(Q36:Q39)</f>
        <v>0</v>
      </c>
      <c r="R35" s="159">
        <f t="shared" si="5"/>
        <v>0</v>
      </c>
    </row>
    <row r="36" spans="1:19" ht="13" customHeight="1">
      <c r="A36" s="81" t="s">
        <v>176</v>
      </c>
      <c r="B36" s="50">
        <f>SUM(E36+H36+K36+N36+Q36)</f>
        <v>2910</v>
      </c>
      <c r="C36" s="147">
        <f t="shared" si="4"/>
        <v>6.7754778923839911</v>
      </c>
      <c r="E36" s="656">
        <v>1154</v>
      </c>
      <c r="F36" s="147">
        <f t="shared" si="0"/>
        <v>39.656357388316152</v>
      </c>
      <c r="G36" s="656"/>
      <c r="H36" s="656">
        <v>1061</v>
      </c>
      <c r="I36" s="147">
        <f t="shared" si="1"/>
        <v>36.460481099656356</v>
      </c>
      <c r="J36" s="656"/>
      <c r="K36" s="656">
        <v>686</v>
      </c>
      <c r="L36" s="147">
        <f t="shared" si="2"/>
        <v>23.573883161512025</v>
      </c>
      <c r="M36" s="656"/>
      <c r="N36" s="656">
        <v>9</v>
      </c>
      <c r="O36" s="147">
        <f t="shared" si="3"/>
        <v>0.30927835051546393</v>
      </c>
      <c r="P36" s="656"/>
      <c r="Q36" s="656">
        <v>0</v>
      </c>
      <c r="R36" s="159">
        <f t="shared" si="5"/>
        <v>0</v>
      </c>
      <c r="S36" s="14" t="s">
        <v>128</v>
      </c>
    </row>
    <row r="37" spans="1:19" ht="13" customHeight="1">
      <c r="A37" s="81" t="s">
        <v>177</v>
      </c>
      <c r="B37" s="50">
        <f>SUM(E37+H37+K37+N37+Q37)</f>
        <v>1087</v>
      </c>
      <c r="C37" s="147">
        <f t="shared" si="4"/>
        <v>2.5309087522410301</v>
      </c>
      <c r="E37" s="656">
        <v>263</v>
      </c>
      <c r="F37" s="147">
        <f t="shared" si="0"/>
        <v>24.195032198712052</v>
      </c>
      <c r="G37" s="656"/>
      <c r="H37" s="656">
        <v>334</v>
      </c>
      <c r="I37" s="147">
        <f t="shared" si="1"/>
        <v>30.726770929162832</v>
      </c>
      <c r="J37" s="656"/>
      <c r="K37" s="656">
        <v>472</v>
      </c>
      <c r="L37" s="147">
        <f t="shared" si="2"/>
        <v>43.422263109475622</v>
      </c>
      <c r="M37" s="656"/>
      <c r="N37" s="656">
        <v>18</v>
      </c>
      <c r="O37" s="147">
        <f t="shared" si="3"/>
        <v>1.6559337626494939</v>
      </c>
      <c r="P37" s="656"/>
      <c r="Q37" s="656">
        <v>0</v>
      </c>
      <c r="R37" s="159">
        <f t="shared" si="5"/>
        <v>0</v>
      </c>
    </row>
    <row r="38" spans="1:19" ht="13" customHeight="1">
      <c r="A38" s="81" t="s">
        <v>178</v>
      </c>
      <c r="B38" s="50">
        <f>SUM(E38+H38+K38+N38+Q38)</f>
        <v>527</v>
      </c>
      <c r="C38" s="147">
        <f t="shared" si="4"/>
        <v>1.2270367179678223</v>
      </c>
      <c r="E38" s="656">
        <v>134</v>
      </c>
      <c r="F38" s="147">
        <f t="shared" si="0"/>
        <v>25.426944971537001</v>
      </c>
      <c r="G38" s="656"/>
      <c r="H38" s="656">
        <v>227</v>
      </c>
      <c r="I38" s="147">
        <f t="shared" si="1"/>
        <v>43.07400379506641</v>
      </c>
      <c r="J38" s="656"/>
      <c r="K38" s="656">
        <v>159</v>
      </c>
      <c r="L38" s="147">
        <f t="shared" si="2"/>
        <v>30.170777988614798</v>
      </c>
      <c r="M38" s="656"/>
      <c r="N38" s="656">
        <v>7</v>
      </c>
      <c r="O38" s="147">
        <f t="shared" si="3"/>
        <v>1.3282732447817838</v>
      </c>
      <c r="P38" s="656"/>
      <c r="Q38" s="656">
        <v>0</v>
      </c>
      <c r="R38" s="159">
        <f t="shared" si="5"/>
        <v>0</v>
      </c>
    </row>
    <row r="39" spans="1:19" ht="13" customHeight="1">
      <c r="A39" s="81" t="s">
        <v>179</v>
      </c>
      <c r="B39" s="50">
        <f>SUM(E39+H39+K39+N39+Q39)</f>
        <v>451</v>
      </c>
      <c r="C39" s="147">
        <f t="shared" si="4"/>
        <v>1.0500826561736014</v>
      </c>
      <c r="E39" s="656">
        <v>181</v>
      </c>
      <c r="F39" s="147">
        <f t="shared" si="0"/>
        <v>40.133037694013304</v>
      </c>
      <c r="G39" s="656"/>
      <c r="H39" s="656">
        <v>239</v>
      </c>
      <c r="I39" s="147">
        <f t="shared" si="1"/>
        <v>52.993348115299334</v>
      </c>
      <c r="J39" s="656"/>
      <c r="K39" s="656">
        <v>31</v>
      </c>
      <c r="L39" s="147">
        <f t="shared" si="2"/>
        <v>6.8736141906873618</v>
      </c>
      <c r="M39" s="656"/>
      <c r="N39" s="656">
        <v>0</v>
      </c>
      <c r="O39" s="147">
        <f t="shared" si="3"/>
        <v>0</v>
      </c>
      <c r="P39" s="656"/>
      <c r="Q39" s="656">
        <v>0</v>
      </c>
      <c r="R39" s="159">
        <f t="shared" si="5"/>
        <v>0</v>
      </c>
    </row>
    <row r="40" spans="1:19" ht="13" customHeight="1">
      <c r="C40" s="147" t="str">
        <f t="shared" si="4"/>
        <v/>
      </c>
      <c r="E40" s="133"/>
      <c r="F40" s="147" t="str">
        <f t="shared" si="0"/>
        <v/>
      </c>
      <c r="G40" s="66"/>
      <c r="H40" s="133"/>
      <c r="I40" s="147" t="str">
        <f t="shared" si="1"/>
        <v/>
      </c>
      <c r="J40" s="66"/>
      <c r="K40" s="133"/>
      <c r="L40" s="147" t="str">
        <f t="shared" si="2"/>
        <v/>
      </c>
      <c r="M40" s="66"/>
      <c r="N40" s="133"/>
      <c r="O40" s="147" t="str">
        <f t="shared" si="3"/>
        <v/>
      </c>
      <c r="P40" s="66"/>
      <c r="Q40" s="133"/>
      <c r="R40" s="159" t="str">
        <f t="shared" si="5"/>
        <v/>
      </c>
    </row>
    <row r="41" spans="1:19" ht="13" customHeight="1">
      <c r="A41" s="81" t="s">
        <v>180</v>
      </c>
      <c r="B41" s="50">
        <f t="shared" ref="B41:B49" si="8">SUM(E41+H41+K41+N41+Q41)</f>
        <v>4123</v>
      </c>
      <c r="C41" s="147">
        <f t="shared" si="4"/>
        <v>9.5997578523364915</v>
      </c>
      <c r="E41" s="133">
        <f>SUM(E42:E49)</f>
        <v>1429</v>
      </c>
      <c r="F41" s="147">
        <f t="shared" si="0"/>
        <v>34.659228716953677</v>
      </c>
      <c r="G41" s="66" t="s">
        <v>128</v>
      </c>
      <c r="H41" s="133">
        <f>SUM(H42:H49)</f>
        <v>1555</v>
      </c>
      <c r="I41" s="147">
        <f t="shared" si="1"/>
        <v>37.715255881639578</v>
      </c>
      <c r="J41" s="66" t="s">
        <v>128</v>
      </c>
      <c r="K41" s="133">
        <f>SUM(K42:K49)</f>
        <v>1108</v>
      </c>
      <c r="L41" s="147">
        <f t="shared" si="2"/>
        <v>26.873635702158623</v>
      </c>
      <c r="M41" s="66" t="s">
        <v>128</v>
      </c>
      <c r="N41" s="133">
        <f>SUM(N42:N49)</f>
        <v>27</v>
      </c>
      <c r="O41" s="147">
        <f t="shared" si="3"/>
        <v>0.65486296386126608</v>
      </c>
      <c r="P41" s="66" t="s">
        <v>128</v>
      </c>
      <c r="Q41" s="133">
        <f>SUM(Q42:Q49)</f>
        <v>4</v>
      </c>
      <c r="R41" s="159">
        <f t="shared" si="5"/>
        <v>9.7016735386854236E-2</v>
      </c>
    </row>
    <row r="42" spans="1:19" ht="13" customHeight="1">
      <c r="A42" s="81" t="s">
        <v>395</v>
      </c>
      <c r="B42" s="50">
        <f t="shared" si="8"/>
        <v>413</v>
      </c>
      <c r="C42" s="147">
        <f t="shared" si="4"/>
        <v>0.96160562527649074</v>
      </c>
      <c r="E42" s="656">
        <v>170</v>
      </c>
      <c r="F42" s="147">
        <f t="shared" si="0"/>
        <v>41.162227602905574</v>
      </c>
      <c r="G42" s="656"/>
      <c r="H42" s="656">
        <v>185</v>
      </c>
      <c r="I42" s="147">
        <f t="shared" si="1"/>
        <v>44.794188861985475</v>
      </c>
      <c r="J42" s="656"/>
      <c r="K42" s="656">
        <v>56</v>
      </c>
      <c r="L42" s="147">
        <f t="shared" si="2"/>
        <v>13.559322033898304</v>
      </c>
      <c r="M42" s="656"/>
      <c r="N42" s="656">
        <v>2</v>
      </c>
      <c r="O42" s="147">
        <f t="shared" si="3"/>
        <v>0.48426150121065376</v>
      </c>
      <c r="P42" s="656"/>
      <c r="Q42" s="656">
        <v>0</v>
      </c>
      <c r="R42" s="159">
        <f t="shared" si="5"/>
        <v>0</v>
      </c>
    </row>
    <row r="43" spans="1:19" ht="13" customHeight="1">
      <c r="A43" s="81" t="s">
        <v>181</v>
      </c>
      <c r="B43" s="50">
        <f t="shared" si="8"/>
        <v>433</v>
      </c>
      <c r="C43" s="147">
        <f t="shared" si="4"/>
        <v>1.008172483643391</v>
      </c>
      <c r="E43" s="656">
        <v>162</v>
      </c>
      <c r="F43" s="147">
        <f t="shared" si="0"/>
        <v>37.413394919168589</v>
      </c>
      <c r="G43" s="656"/>
      <c r="H43" s="656">
        <v>193</v>
      </c>
      <c r="I43" s="147">
        <f t="shared" si="1"/>
        <v>44.572748267898383</v>
      </c>
      <c r="J43" s="656"/>
      <c r="K43" s="656">
        <v>74</v>
      </c>
      <c r="L43" s="147">
        <f t="shared" si="2"/>
        <v>17.090069284064665</v>
      </c>
      <c r="M43" s="656"/>
      <c r="N43" s="656">
        <v>4</v>
      </c>
      <c r="O43" s="147">
        <f t="shared" si="3"/>
        <v>0.92378752886836024</v>
      </c>
      <c r="P43" s="656"/>
      <c r="Q43" s="656">
        <v>0</v>
      </c>
      <c r="R43" s="159"/>
    </row>
    <row r="44" spans="1:19" ht="13" customHeight="1">
      <c r="A44" s="81" t="s">
        <v>513</v>
      </c>
      <c r="B44" s="50">
        <f t="shared" si="8"/>
        <v>503</v>
      </c>
      <c r="C44" s="147">
        <f t="shared" si="4"/>
        <v>1.171156487927542</v>
      </c>
      <c r="E44" s="656">
        <v>162</v>
      </c>
      <c r="F44" s="147">
        <f t="shared" si="0"/>
        <v>32.206759443339962</v>
      </c>
      <c r="G44" s="656"/>
      <c r="H44" s="656">
        <v>146</v>
      </c>
      <c r="I44" s="147">
        <f t="shared" si="1"/>
        <v>29.025844930417495</v>
      </c>
      <c r="J44" s="656"/>
      <c r="K44" s="656">
        <v>189</v>
      </c>
      <c r="L44" s="147">
        <f t="shared" si="2"/>
        <v>37.57455268389662</v>
      </c>
      <c r="M44" s="656"/>
      <c r="N44" s="656">
        <v>5</v>
      </c>
      <c r="O44" s="147">
        <f t="shared" si="3"/>
        <v>0.99403578528827041</v>
      </c>
      <c r="P44" s="656"/>
      <c r="Q44" s="656">
        <v>1</v>
      </c>
      <c r="R44" s="159">
        <f t="shared" si="5"/>
        <v>0.19880715705765406</v>
      </c>
    </row>
    <row r="45" spans="1:19" ht="13" customHeight="1">
      <c r="A45" s="81" t="s">
        <v>183</v>
      </c>
      <c r="B45" s="50">
        <f t="shared" si="8"/>
        <v>682</v>
      </c>
      <c r="C45" s="147">
        <f t="shared" si="4"/>
        <v>1.5879298703112994</v>
      </c>
      <c r="E45" s="656">
        <v>219</v>
      </c>
      <c r="F45" s="147">
        <f t="shared" si="0"/>
        <v>32.111436950146626</v>
      </c>
      <c r="G45" s="656"/>
      <c r="H45" s="656">
        <v>245</v>
      </c>
      <c r="I45" s="147">
        <f t="shared" si="1"/>
        <v>35.923753665689148</v>
      </c>
      <c r="J45" s="656"/>
      <c r="K45" s="656">
        <v>207</v>
      </c>
      <c r="L45" s="147">
        <f t="shared" si="2"/>
        <v>30.351906158357771</v>
      </c>
      <c r="M45" s="656"/>
      <c r="N45" s="656">
        <v>9</v>
      </c>
      <c r="O45" s="147">
        <f t="shared" si="3"/>
        <v>1.3196480938416422</v>
      </c>
      <c r="P45" s="656"/>
      <c r="Q45" s="656">
        <v>2</v>
      </c>
      <c r="R45" s="159">
        <f t="shared" si="5"/>
        <v>0.2932551319648094</v>
      </c>
    </row>
    <row r="46" spans="1:19" ht="13" customHeight="1">
      <c r="A46" s="81" t="s">
        <v>396</v>
      </c>
      <c r="B46" s="50">
        <f t="shared" si="8"/>
        <v>672</v>
      </c>
      <c r="C46" s="147">
        <f t="shared" si="4"/>
        <v>1.5646464411278493</v>
      </c>
      <c r="E46" s="656">
        <v>234</v>
      </c>
      <c r="F46" s="147">
        <f t="shared" si="0"/>
        <v>34.821428571428569</v>
      </c>
      <c r="G46" s="656"/>
      <c r="H46" s="656">
        <v>297</v>
      </c>
      <c r="I46" s="147">
        <f t="shared" si="1"/>
        <v>44.196428571428569</v>
      </c>
      <c r="J46" s="656"/>
      <c r="K46" s="656">
        <v>138</v>
      </c>
      <c r="L46" s="147">
        <f t="shared" si="2"/>
        <v>20.535714285714285</v>
      </c>
      <c r="M46" s="656"/>
      <c r="N46" s="656">
        <v>3</v>
      </c>
      <c r="O46" s="147">
        <f t="shared" si="3"/>
        <v>0.4464285714285714</v>
      </c>
      <c r="P46" s="656"/>
      <c r="Q46" s="656">
        <v>0</v>
      </c>
      <c r="R46" s="159">
        <f t="shared" si="5"/>
        <v>0</v>
      </c>
    </row>
    <row r="47" spans="1:19" ht="13" customHeight="1">
      <c r="A47" s="81" t="s">
        <v>187</v>
      </c>
      <c r="B47" s="50">
        <f t="shared" si="8"/>
        <v>327</v>
      </c>
      <c r="C47" s="147">
        <f t="shared" si="4"/>
        <v>0.76136813429881944</v>
      </c>
      <c r="E47" s="656">
        <v>109</v>
      </c>
      <c r="F47" s="147">
        <f t="shared" si="0"/>
        <v>33.333333333333329</v>
      </c>
      <c r="G47" s="656"/>
      <c r="H47" s="656">
        <v>157</v>
      </c>
      <c r="I47" s="147">
        <f t="shared" si="1"/>
        <v>48.01223241590214</v>
      </c>
      <c r="J47" s="656"/>
      <c r="K47" s="656">
        <v>61</v>
      </c>
      <c r="L47" s="147">
        <f t="shared" si="2"/>
        <v>18.654434250764528</v>
      </c>
      <c r="M47" s="656"/>
      <c r="N47" s="656">
        <v>0</v>
      </c>
      <c r="O47" s="147">
        <f t="shared" si="3"/>
        <v>0</v>
      </c>
      <c r="P47" s="656"/>
      <c r="Q47" s="656">
        <v>0</v>
      </c>
      <c r="R47" s="159">
        <f t="shared" si="5"/>
        <v>0</v>
      </c>
    </row>
    <row r="48" spans="1:19" ht="13" customHeight="1">
      <c r="A48" s="81" t="s">
        <v>186</v>
      </c>
      <c r="B48" s="50">
        <f t="shared" si="8"/>
        <v>583</v>
      </c>
      <c r="C48" s="147">
        <f t="shared" si="4"/>
        <v>1.3574239213951431</v>
      </c>
      <c r="E48" s="656">
        <v>231</v>
      </c>
      <c r="F48" s="147">
        <f t="shared" si="0"/>
        <v>39.622641509433961</v>
      </c>
      <c r="G48" s="656"/>
      <c r="H48" s="656">
        <v>183</v>
      </c>
      <c r="I48" s="147">
        <f t="shared" si="1"/>
        <v>31.3893653516295</v>
      </c>
      <c r="J48" s="656"/>
      <c r="K48" s="656">
        <v>167</v>
      </c>
      <c r="L48" s="147">
        <f t="shared" si="2"/>
        <v>28.644939965694682</v>
      </c>
      <c r="M48" s="656"/>
      <c r="N48" s="656">
        <v>2</v>
      </c>
      <c r="O48" s="147">
        <f t="shared" si="3"/>
        <v>0.34305317324185247</v>
      </c>
      <c r="P48" s="656"/>
      <c r="Q48" s="656">
        <v>0</v>
      </c>
      <c r="R48" s="159">
        <f t="shared" si="5"/>
        <v>0</v>
      </c>
    </row>
    <row r="49" spans="1:19" ht="13" customHeight="1">
      <c r="A49" s="81" t="s">
        <v>185</v>
      </c>
      <c r="B49" s="50">
        <f t="shared" si="8"/>
        <v>510</v>
      </c>
      <c r="C49" s="147">
        <f t="shared" si="4"/>
        <v>1.187454888355957</v>
      </c>
      <c r="E49" s="656">
        <v>142</v>
      </c>
      <c r="F49" s="147">
        <f t="shared" si="0"/>
        <v>27.843137254901961</v>
      </c>
      <c r="G49" s="656"/>
      <c r="H49" s="656">
        <v>149</v>
      </c>
      <c r="I49" s="147">
        <f t="shared" si="1"/>
        <v>29.215686274509807</v>
      </c>
      <c r="J49" s="656"/>
      <c r="K49" s="656">
        <v>216</v>
      </c>
      <c r="L49" s="147">
        <f t="shared" si="2"/>
        <v>42.352941176470587</v>
      </c>
      <c r="M49" s="656"/>
      <c r="N49" s="656">
        <v>2</v>
      </c>
      <c r="O49" s="147">
        <f t="shared" si="3"/>
        <v>0.39215686274509803</v>
      </c>
      <c r="P49" s="656"/>
      <c r="Q49" s="656">
        <v>1</v>
      </c>
      <c r="R49" s="159">
        <f t="shared" si="5"/>
        <v>0.19607843137254902</v>
      </c>
    </row>
    <row r="50" spans="1:19" ht="13" customHeight="1">
      <c r="C50" s="147" t="str">
        <f t="shared" si="4"/>
        <v/>
      </c>
      <c r="E50" s="576"/>
      <c r="F50" s="147" t="str">
        <f t="shared" si="0"/>
        <v/>
      </c>
      <c r="G50" s="576"/>
      <c r="H50" s="576"/>
      <c r="I50" s="147" t="str">
        <f t="shared" si="1"/>
        <v/>
      </c>
      <c r="J50" s="576"/>
      <c r="K50" s="576"/>
      <c r="L50" s="147" t="str">
        <f t="shared" si="2"/>
        <v/>
      </c>
      <c r="M50" s="576"/>
      <c r="N50" s="576"/>
      <c r="O50" s="147" t="str">
        <f t="shared" si="3"/>
        <v/>
      </c>
      <c r="P50" s="576"/>
      <c r="Q50" s="576"/>
      <c r="R50" s="159" t="str">
        <f t="shared" si="5"/>
        <v/>
      </c>
    </row>
    <row r="51" spans="1:19" ht="13" customHeight="1">
      <c r="A51" s="81" t="s">
        <v>189</v>
      </c>
      <c r="B51" s="50">
        <f>SUM(E51+H51+K51+N51+Q51)</f>
        <v>1410</v>
      </c>
      <c r="C51" s="147">
        <f t="shared" si="4"/>
        <v>3.2829635148664695</v>
      </c>
      <c r="E51" s="656">
        <v>419</v>
      </c>
      <c r="F51" s="147">
        <f t="shared" si="0"/>
        <v>29.716312056737586</v>
      </c>
      <c r="G51" s="656"/>
      <c r="H51" s="656">
        <v>241</v>
      </c>
      <c r="I51" s="147">
        <f t="shared" si="1"/>
        <v>17.092198581560282</v>
      </c>
      <c r="J51" s="656"/>
      <c r="K51" s="656">
        <v>476</v>
      </c>
      <c r="L51" s="147">
        <f t="shared" si="2"/>
        <v>33.758865248226947</v>
      </c>
      <c r="M51" s="656"/>
      <c r="N51" s="656">
        <v>272</v>
      </c>
      <c r="O51" s="147">
        <f t="shared" si="3"/>
        <v>19.290780141843971</v>
      </c>
      <c r="P51" s="656"/>
      <c r="Q51" s="656">
        <v>2</v>
      </c>
      <c r="R51" s="159">
        <f t="shared" si="5"/>
        <v>0.14184397163120568</v>
      </c>
    </row>
    <row r="52" spans="1:19" ht="13" customHeight="1">
      <c r="C52" s="147" t="str">
        <f t="shared" si="4"/>
        <v/>
      </c>
      <c r="E52" s="133"/>
      <c r="F52" s="147" t="str">
        <f t="shared" si="0"/>
        <v/>
      </c>
      <c r="G52" s="66"/>
      <c r="H52" s="133"/>
      <c r="I52" s="147" t="str">
        <f t="shared" si="1"/>
        <v/>
      </c>
      <c r="J52" s="66"/>
      <c r="K52" s="133"/>
      <c r="L52" s="147" t="str">
        <f t="shared" si="2"/>
        <v/>
      </c>
      <c r="M52" s="66"/>
      <c r="N52" s="133"/>
      <c r="O52" s="147" t="str">
        <f t="shared" si="3"/>
        <v/>
      </c>
      <c r="P52" s="66"/>
      <c r="Q52" s="133"/>
      <c r="R52" s="159" t="str">
        <f t="shared" si="5"/>
        <v/>
      </c>
    </row>
    <row r="53" spans="1:19" ht="13" customHeight="1">
      <c r="A53" s="81" t="s">
        <v>190</v>
      </c>
      <c r="B53" s="50">
        <f t="shared" ref="B53:B58" si="9">SUM(E53+H53+K53+N53+Q53)</f>
        <v>3488</v>
      </c>
      <c r="C53" s="147">
        <f t="shared" si="4"/>
        <v>8.121260099187408</v>
      </c>
      <c r="E53" s="133">
        <f>SUM(E54:E58)</f>
        <v>1250</v>
      </c>
      <c r="F53" s="147">
        <f t="shared" si="0"/>
        <v>35.837155963302756</v>
      </c>
      <c r="G53" s="66" t="s">
        <v>128</v>
      </c>
      <c r="H53" s="133">
        <f>SUM(H54:H58)</f>
        <v>1264</v>
      </c>
      <c r="I53" s="147">
        <f t="shared" si="1"/>
        <v>36.238532110091739</v>
      </c>
      <c r="J53" s="66" t="s">
        <v>128</v>
      </c>
      <c r="K53" s="133">
        <f>SUM(K54:K58)</f>
        <v>919</v>
      </c>
      <c r="L53" s="147">
        <f t="shared" si="2"/>
        <v>26.347477064220183</v>
      </c>
      <c r="M53" s="66" t="s">
        <v>128</v>
      </c>
      <c r="N53" s="133">
        <f>SUM(N54:N58)</f>
        <v>54</v>
      </c>
      <c r="O53" s="147">
        <f t="shared" si="3"/>
        <v>1.548165137614679</v>
      </c>
      <c r="P53" s="66" t="s">
        <v>128</v>
      </c>
      <c r="Q53" s="133">
        <f>SUM(Q54:Q58)</f>
        <v>1</v>
      </c>
      <c r="R53" s="159">
        <f t="shared" si="5"/>
        <v>2.8669724770642203E-2</v>
      </c>
    </row>
    <row r="54" spans="1:19" ht="13" customHeight="1">
      <c r="A54" s="81" t="s">
        <v>191</v>
      </c>
      <c r="B54" s="50">
        <f t="shared" si="9"/>
        <v>201</v>
      </c>
      <c r="C54" s="147">
        <f t="shared" si="4"/>
        <v>0.46799692658734776</v>
      </c>
      <c r="E54" s="656">
        <v>139</v>
      </c>
      <c r="F54" s="147">
        <f t="shared" si="0"/>
        <v>69.154228855721385</v>
      </c>
      <c r="G54" s="656"/>
      <c r="H54" s="656">
        <v>54</v>
      </c>
      <c r="I54" s="147">
        <f t="shared" si="1"/>
        <v>26.865671641791046</v>
      </c>
      <c r="J54" s="656"/>
      <c r="K54" s="656">
        <v>8</v>
      </c>
      <c r="L54" s="147">
        <f t="shared" si="2"/>
        <v>3.9800995024875623</v>
      </c>
      <c r="M54" s="656"/>
      <c r="N54" s="656">
        <v>0</v>
      </c>
      <c r="O54" s="147">
        <f t="shared" si="3"/>
        <v>0</v>
      </c>
      <c r="P54" s="656"/>
      <c r="Q54" s="656">
        <v>0</v>
      </c>
      <c r="R54" s="159">
        <f t="shared" si="5"/>
        <v>0</v>
      </c>
    </row>
    <row r="55" spans="1:19" ht="13" customHeight="1">
      <c r="A55" s="81" t="s">
        <v>192</v>
      </c>
      <c r="B55" s="50">
        <f t="shared" si="9"/>
        <v>2080</v>
      </c>
      <c r="C55" s="147">
        <f t="shared" si="4"/>
        <v>4.8429532701576283</v>
      </c>
      <c r="E55" s="656">
        <v>720</v>
      </c>
      <c r="F55" s="147">
        <f t="shared" si="0"/>
        <v>34.615384615384613</v>
      </c>
      <c r="G55" s="656"/>
      <c r="H55" s="656">
        <v>779</v>
      </c>
      <c r="I55" s="147">
        <f t="shared" si="1"/>
        <v>37.45192307692308</v>
      </c>
      <c r="J55" s="656"/>
      <c r="K55" s="656">
        <v>554</v>
      </c>
      <c r="L55" s="147">
        <f t="shared" si="2"/>
        <v>26.634615384615383</v>
      </c>
      <c r="M55" s="656"/>
      <c r="N55" s="656">
        <v>26</v>
      </c>
      <c r="O55" s="147">
        <f t="shared" si="3"/>
        <v>1.25</v>
      </c>
      <c r="P55" s="656"/>
      <c r="Q55" s="656">
        <v>1</v>
      </c>
      <c r="R55" s="159">
        <f t="shared" si="5"/>
        <v>4.807692307692308E-2</v>
      </c>
    </row>
    <row r="56" spans="1:19" ht="13" customHeight="1">
      <c r="A56" s="81" t="s">
        <v>193</v>
      </c>
      <c r="B56" s="50">
        <f t="shared" si="9"/>
        <v>406</v>
      </c>
      <c r="C56" s="147">
        <f t="shared" si="4"/>
        <v>0.94530722484807561</v>
      </c>
      <c r="E56" s="656">
        <v>152</v>
      </c>
      <c r="F56" s="147">
        <f t="shared" si="0"/>
        <v>37.438423645320199</v>
      </c>
      <c r="G56" s="656"/>
      <c r="H56" s="656">
        <v>121</v>
      </c>
      <c r="I56" s="147">
        <f t="shared" si="1"/>
        <v>29.802955665024633</v>
      </c>
      <c r="J56" s="656"/>
      <c r="K56" s="656">
        <v>123</v>
      </c>
      <c r="L56" s="147">
        <f t="shared" si="2"/>
        <v>30.295566502463057</v>
      </c>
      <c r="M56" s="656"/>
      <c r="N56" s="656">
        <v>10</v>
      </c>
      <c r="O56" s="147">
        <f t="shared" si="3"/>
        <v>2.4630541871921183</v>
      </c>
      <c r="P56" s="656"/>
      <c r="Q56" s="656">
        <v>0</v>
      </c>
      <c r="R56" s="159">
        <f t="shared" si="5"/>
        <v>0</v>
      </c>
    </row>
    <row r="57" spans="1:19" ht="13" customHeight="1">
      <c r="A57" s="90" t="s">
        <v>2032</v>
      </c>
      <c r="B57" s="50">
        <f t="shared" si="9"/>
        <v>503</v>
      </c>
      <c r="C57" s="147">
        <f t="shared" si="4"/>
        <v>1.171156487927542</v>
      </c>
      <c r="E57" s="656">
        <v>159</v>
      </c>
      <c r="F57" s="147">
        <f t="shared" si="0"/>
        <v>31.610337972166995</v>
      </c>
      <c r="G57" s="656"/>
      <c r="H57" s="656">
        <v>217</v>
      </c>
      <c r="I57" s="147">
        <f t="shared" si="1"/>
        <v>43.141153081510936</v>
      </c>
      <c r="J57" s="656"/>
      <c r="K57" s="656">
        <v>124</v>
      </c>
      <c r="L57" s="147">
        <f t="shared" si="2"/>
        <v>24.652087475149106</v>
      </c>
      <c r="M57" s="656"/>
      <c r="N57" s="656">
        <v>3</v>
      </c>
      <c r="O57" s="147">
        <f t="shared" si="3"/>
        <v>0.59642147117296218</v>
      </c>
      <c r="P57" s="656"/>
      <c r="Q57" s="656">
        <v>0</v>
      </c>
      <c r="R57" s="159">
        <f t="shared" si="5"/>
        <v>0</v>
      </c>
    </row>
    <row r="58" spans="1:19" ht="13" customHeight="1">
      <c r="A58" s="81" t="s">
        <v>194</v>
      </c>
      <c r="B58" s="50">
        <f t="shared" si="9"/>
        <v>298</v>
      </c>
      <c r="C58" s="147">
        <f t="shared" si="4"/>
        <v>0.69384618966681411</v>
      </c>
      <c r="E58" s="656">
        <v>80</v>
      </c>
      <c r="F58" s="147">
        <f t="shared" si="0"/>
        <v>26.845637583892618</v>
      </c>
      <c r="G58" s="656"/>
      <c r="H58" s="656">
        <v>93</v>
      </c>
      <c r="I58" s="147">
        <f t="shared" si="1"/>
        <v>31.208053691275168</v>
      </c>
      <c r="J58" s="656"/>
      <c r="K58" s="656">
        <v>110</v>
      </c>
      <c r="L58" s="147">
        <f t="shared" si="2"/>
        <v>36.912751677852349</v>
      </c>
      <c r="M58" s="656"/>
      <c r="N58" s="656">
        <v>15</v>
      </c>
      <c r="O58" s="147">
        <f t="shared" si="3"/>
        <v>5.0335570469798654</v>
      </c>
      <c r="P58" s="656"/>
      <c r="Q58" s="656">
        <v>0</v>
      </c>
      <c r="R58" s="159">
        <f t="shared" si="5"/>
        <v>0</v>
      </c>
    </row>
    <row r="59" spans="1:19" ht="13" customHeight="1">
      <c r="C59" s="147" t="str">
        <f t="shared" si="4"/>
        <v/>
      </c>
      <c r="E59" s="133"/>
      <c r="F59" s="147" t="str">
        <f t="shared" si="0"/>
        <v/>
      </c>
      <c r="G59" s="66"/>
      <c r="H59" s="133"/>
      <c r="I59" s="147" t="str">
        <f t="shared" si="1"/>
        <v/>
      </c>
      <c r="J59" s="66"/>
      <c r="K59" s="133"/>
      <c r="L59" s="147" t="str">
        <f t="shared" si="2"/>
        <v/>
      </c>
      <c r="M59" s="66"/>
      <c r="N59" s="133"/>
      <c r="O59" s="147" t="str">
        <f t="shared" si="3"/>
        <v/>
      </c>
      <c r="P59" s="66"/>
      <c r="Q59" s="133"/>
      <c r="R59" s="159" t="str">
        <f t="shared" si="5"/>
        <v/>
      </c>
    </row>
    <row r="60" spans="1:19" ht="13" customHeight="1">
      <c r="A60" s="47" t="s">
        <v>397</v>
      </c>
      <c r="B60" s="50">
        <f>SUM(B61+B63+B70+B72)</f>
        <v>3988</v>
      </c>
      <c r="C60" s="147">
        <f t="shared" si="4"/>
        <v>9.2854315583599156</v>
      </c>
      <c r="E60" s="133">
        <f>SUM(E61+E63+E70+E72)</f>
        <v>1125</v>
      </c>
      <c r="F60" s="147">
        <f t="shared" si="0"/>
        <v>28.209628886659981</v>
      </c>
      <c r="G60" s="66"/>
      <c r="H60" s="133">
        <f>SUM(H61+H63+H70+H72)</f>
        <v>1679</v>
      </c>
      <c r="I60" s="147">
        <f t="shared" si="1"/>
        <v>42.101303911735208</v>
      </c>
      <c r="J60" s="66"/>
      <c r="K60" s="133">
        <f>SUM(K61+K63+K70+K72)</f>
        <v>1047</v>
      </c>
      <c r="L60" s="147">
        <f t="shared" si="2"/>
        <v>26.253761283851556</v>
      </c>
      <c r="M60" s="66"/>
      <c r="N60" s="133">
        <f>SUM(N61+N63+N70+N72)</f>
        <v>135</v>
      </c>
      <c r="O60" s="147">
        <f t="shared" si="3"/>
        <v>3.3851554663991976</v>
      </c>
      <c r="P60" s="66"/>
      <c r="Q60" s="133">
        <f>SUM(Q61+Q63+Q70+Q72)</f>
        <v>2</v>
      </c>
      <c r="R60" s="159">
        <f t="shared" si="5"/>
        <v>5.0150451354062188E-2</v>
      </c>
    </row>
    <row r="61" spans="1:19" ht="13" customHeight="1">
      <c r="A61" s="81" t="s">
        <v>398</v>
      </c>
      <c r="B61" s="50">
        <f>SUM(E61+H61+K61+N61+Q61)</f>
        <v>596</v>
      </c>
      <c r="C61" s="147">
        <f t="shared" si="4"/>
        <v>1.3876923793336282</v>
      </c>
      <c r="E61" s="656">
        <v>162</v>
      </c>
      <c r="F61" s="147">
        <f t="shared" si="0"/>
        <v>27.181208053691275</v>
      </c>
      <c r="G61" s="656"/>
      <c r="H61" s="656">
        <v>265</v>
      </c>
      <c r="I61" s="147">
        <f t="shared" si="1"/>
        <v>44.463087248322147</v>
      </c>
      <c r="J61" s="656"/>
      <c r="K61" s="656">
        <v>161</v>
      </c>
      <c r="L61" s="147">
        <f t="shared" si="2"/>
        <v>27.013422818791948</v>
      </c>
      <c r="M61" s="656"/>
      <c r="N61" s="656">
        <v>7</v>
      </c>
      <c r="O61" s="147">
        <f t="shared" si="3"/>
        <v>1.174496644295302</v>
      </c>
      <c r="P61" s="656"/>
      <c r="Q61" s="656">
        <v>1</v>
      </c>
      <c r="R61" s="159">
        <f t="shared" si="5"/>
        <v>0.16778523489932887</v>
      </c>
    </row>
    <row r="62" spans="1:19" ht="13" customHeight="1">
      <c r="C62" s="147" t="str">
        <f t="shared" si="4"/>
        <v/>
      </c>
      <c r="E62" s="133"/>
      <c r="F62" s="147" t="str">
        <f t="shared" si="0"/>
        <v/>
      </c>
      <c r="G62" s="66"/>
      <c r="H62" s="133"/>
      <c r="I62" s="147" t="str">
        <f t="shared" si="1"/>
        <v/>
      </c>
      <c r="J62" s="66"/>
      <c r="K62" s="133"/>
      <c r="L62" s="147" t="str">
        <f t="shared" si="2"/>
        <v/>
      </c>
      <c r="M62" s="66"/>
      <c r="N62" s="133"/>
      <c r="O62" s="147" t="str">
        <f t="shared" si="3"/>
        <v/>
      </c>
      <c r="P62" s="66"/>
      <c r="Q62" s="133"/>
      <c r="R62" s="159" t="str">
        <f t="shared" si="5"/>
        <v/>
      </c>
    </row>
    <row r="63" spans="1:19" ht="13" customHeight="1">
      <c r="A63" s="81" t="s">
        <v>195</v>
      </c>
      <c r="B63" s="50">
        <f t="shared" ref="B63:B68" si="10">SUM(E63+H63+K63+N63+Q63)</f>
        <v>2406</v>
      </c>
      <c r="C63" s="147">
        <f t="shared" si="4"/>
        <v>5.6019930615381037</v>
      </c>
      <c r="E63" s="133">
        <f>SUM(E64:E68)</f>
        <v>692</v>
      </c>
      <c r="F63" s="147">
        <f t="shared" si="0"/>
        <v>28.761429758935993</v>
      </c>
      <c r="G63" s="66" t="s">
        <v>128</v>
      </c>
      <c r="H63" s="133">
        <f>SUM(H64:H68)</f>
        <v>1070</v>
      </c>
      <c r="I63" s="147">
        <f t="shared" si="1"/>
        <v>44.472152950955945</v>
      </c>
      <c r="J63" s="66" t="s">
        <v>128</v>
      </c>
      <c r="K63" s="133">
        <f>SUM(K64:K68)</f>
        <v>568</v>
      </c>
      <c r="L63" s="147">
        <f t="shared" si="2"/>
        <v>23.607647547797171</v>
      </c>
      <c r="M63" s="66" t="s">
        <v>128</v>
      </c>
      <c r="N63" s="133">
        <f>SUM(N64:N68)</f>
        <v>76</v>
      </c>
      <c r="O63" s="147">
        <f t="shared" si="3"/>
        <v>3.1587697423108891</v>
      </c>
      <c r="P63" s="66" t="s">
        <v>128</v>
      </c>
      <c r="Q63" s="133">
        <f>SUM(Q64:Q68)</f>
        <v>0</v>
      </c>
      <c r="R63" s="159">
        <f t="shared" si="5"/>
        <v>0</v>
      </c>
    </row>
    <row r="64" spans="1:19" ht="13" customHeight="1">
      <c r="A64" s="81" t="s">
        <v>196</v>
      </c>
      <c r="B64" s="50">
        <f t="shared" si="10"/>
        <v>678</v>
      </c>
      <c r="C64" s="147">
        <f t="shared" si="4"/>
        <v>1.5786164986379196</v>
      </c>
      <c r="E64" s="656">
        <v>204</v>
      </c>
      <c r="F64" s="147">
        <f t="shared" si="0"/>
        <v>30.088495575221241</v>
      </c>
      <c r="G64" s="656"/>
      <c r="H64" s="656">
        <v>341</v>
      </c>
      <c r="I64" s="147">
        <f t="shared" si="1"/>
        <v>50.294985250737469</v>
      </c>
      <c r="J64" s="656"/>
      <c r="K64" s="656">
        <v>68</v>
      </c>
      <c r="L64" s="147">
        <f t="shared" si="2"/>
        <v>10.029498525073747</v>
      </c>
      <c r="M64" s="656"/>
      <c r="N64" s="656">
        <v>65</v>
      </c>
      <c r="O64" s="147">
        <f t="shared" si="3"/>
        <v>9.5870206489675525</v>
      </c>
      <c r="P64" s="656"/>
      <c r="Q64" s="656">
        <v>0</v>
      </c>
      <c r="R64" s="159">
        <f t="shared" si="5"/>
        <v>0</v>
      </c>
      <c r="S64" s="14" t="s">
        <v>128</v>
      </c>
    </row>
    <row r="65" spans="1:18" ht="13" customHeight="1">
      <c r="A65" s="81" t="s">
        <v>197</v>
      </c>
      <c r="B65" s="50">
        <f t="shared" si="10"/>
        <v>462</v>
      </c>
      <c r="C65" s="147">
        <f t="shared" si="4"/>
        <v>1.0756944282753964</v>
      </c>
      <c r="E65" s="656">
        <v>105</v>
      </c>
      <c r="F65" s="147">
        <f t="shared" si="0"/>
        <v>22.727272727272727</v>
      </c>
      <c r="G65" s="656"/>
      <c r="H65" s="656">
        <v>221</v>
      </c>
      <c r="I65" s="147">
        <f t="shared" si="1"/>
        <v>47.83549783549784</v>
      </c>
      <c r="J65" s="656"/>
      <c r="K65" s="656">
        <v>133</v>
      </c>
      <c r="L65" s="147">
        <f t="shared" si="2"/>
        <v>28.787878787878789</v>
      </c>
      <c r="M65" s="656"/>
      <c r="N65" s="656">
        <v>3</v>
      </c>
      <c r="O65" s="147">
        <f t="shared" si="3"/>
        <v>0.64935064935064934</v>
      </c>
      <c r="P65" s="656"/>
      <c r="Q65" s="656">
        <v>0</v>
      </c>
      <c r="R65" s="159">
        <f t="shared" si="5"/>
        <v>0</v>
      </c>
    </row>
    <row r="66" spans="1:18" ht="13" customHeight="1">
      <c r="A66" s="81" t="s">
        <v>200</v>
      </c>
      <c r="B66" s="50">
        <f t="shared" si="10"/>
        <v>799</v>
      </c>
      <c r="C66" s="147">
        <f t="shared" si="4"/>
        <v>1.8603459917576659</v>
      </c>
      <c r="E66" s="656">
        <v>202</v>
      </c>
      <c r="F66" s="147">
        <f t="shared" si="0"/>
        <v>25.281602002503128</v>
      </c>
      <c r="G66" s="656"/>
      <c r="H66" s="656">
        <v>288</v>
      </c>
      <c r="I66" s="147">
        <f t="shared" si="1"/>
        <v>36.045056320400498</v>
      </c>
      <c r="J66" s="656"/>
      <c r="K66" s="656">
        <v>306</v>
      </c>
      <c r="L66" s="147">
        <f t="shared" si="2"/>
        <v>38.297872340425535</v>
      </c>
      <c r="M66" s="656"/>
      <c r="N66" s="656">
        <v>3</v>
      </c>
      <c r="O66" s="147">
        <f t="shared" si="3"/>
        <v>0.37546933667083854</v>
      </c>
      <c r="P66" s="656"/>
      <c r="Q66" s="656">
        <v>0</v>
      </c>
      <c r="R66" s="159">
        <f t="shared" si="5"/>
        <v>0</v>
      </c>
    </row>
    <row r="67" spans="1:18" ht="13" customHeight="1">
      <c r="A67" s="81" t="s">
        <v>198</v>
      </c>
      <c r="B67" s="50">
        <f t="shared" si="10"/>
        <v>149</v>
      </c>
      <c r="C67" s="147">
        <f t="shared" si="4"/>
        <v>0.34692309483340705</v>
      </c>
      <c r="E67" s="656">
        <v>61</v>
      </c>
      <c r="F67" s="147">
        <f t="shared" si="0"/>
        <v>40.939597315436245</v>
      </c>
      <c r="G67" s="656"/>
      <c r="H67" s="656">
        <v>80</v>
      </c>
      <c r="I67" s="147">
        <f t="shared" si="1"/>
        <v>53.691275167785236</v>
      </c>
      <c r="J67" s="656"/>
      <c r="K67" s="656">
        <v>8</v>
      </c>
      <c r="L67" s="147">
        <f t="shared" si="2"/>
        <v>5.3691275167785237</v>
      </c>
      <c r="M67" s="656"/>
      <c r="N67" s="656">
        <v>0</v>
      </c>
      <c r="O67" s="147">
        <f t="shared" si="3"/>
        <v>0</v>
      </c>
      <c r="P67" s="656"/>
      <c r="Q67" s="656">
        <v>0</v>
      </c>
      <c r="R67" s="159">
        <f t="shared" si="5"/>
        <v>0</v>
      </c>
    </row>
    <row r="68" spans="1:18" ht="13" customHeight="1">
      <c r="A68" s="81" t="s">
        <v>199</v>
      </c>
      <c r="B68" s="50">
        <f t="shared" si="10"/>
        <v>318</v>
      </c>
      <c r="C68" s="147">
        <f t="shared" si="4"/>
        <v>0.74041304803371444</v>
      </c>
      <c r="E68" s="656">
        <v>120</v>
      </c>
      <c r="F68" s="147">
        <f t="shared" si="0"/>
        <v>37.735849056603776</v>
      </c>
      <c r="G68" s="656"/>
      <c r="H68" s="656">
        <v>140</v>
      </c>
      <c r="I68" s="147">
        <f t="shared" si="1"/>
        <v>44.025157232704402</v>
      </c>
      <c r="J68" s="656"/>
      <c r="K68" s="656">
        <v>53</v>
      </c>
      <c r="L68" s="147">
        <f t="shared" si="2"/>
        <v>16.666666666666664</v>
      </c>
      <c r="M68" s="656"/>
      <c r="N68" s="656">
        <v>5</v>
      </c>
      <c r="O68" s="147">
        <f t="shared" si="3"/>
        <v>1.5723270440251573</v>
      </c>
      <c r="P68" s="656"/>
      <c r="Q68" s="656">
        <v>0</v>
      </c>
      <c r="R68" s="159">
        <f t="shared" si="5"/>
        <v>0</v>
      </c>
    </row>
    <row r="69" spans="1:18" ht="13" customHeight="1">
      <c r="C69" s="147" t="str">
        <f t="shared" si="4"/>
        <v/>
      </c>
      <c r="E69" s="656"/>
      <c r="F69" s="147" t="str">
        <f t="shared" si="0"/>
        <v/>
      </c>
      <c r="G69" s="656"/>
      <c r="H69" s="656"/>
      <c r="I69" s="147" t="str">
        <f t="shared" si="1"/>
        <v/>
      </c>
      <c r="J69" s="656"/>
      <c r="K69" s="656"/>
      <c r="L69" s="147" t="str">
        <f t="shared" si="2"/>
        <v/>
      </c>
      <c r="M69" s="656"/>
      <c r="N69" s="656"/>
      <c r="O69" s="147" t="str">
        <f t="shared" si="3"/>
        <v/>
      </c>
      <c r="P69" s="656"/>
      <c r="Q69" s="656"/>
      <c r="R69" s="159" t="str">
        <f t="shared" si="5"/>
        <v/>
      </c>
    </row>
    <row r="70" spans="1:18" ht="13" customHeight="1">
      <c r="A70" s="81" t="s">
        <v>201</v>
      </c>
      <c r="B70" s="50">
        <f>SUM(E70+H70+K70+N70+Q70)</f>
        <v>440</v>
      </c>
      <c r="C70" s="147">
        <f t="shared" si="4"/>
        <v>1.0244708840718062</v>
      </c>
      <c r="E70" s="656">
        <v>114</v>
      </c>
      <c r="F70" s="147">
        <f t="shared" si="0"/>
        <v>25.90909090909091</v>
      </c>
      <c r="G70" s="656"/>
      <c r="H70" s="656">
        <v>188</v>
      </c>
      <c r="I70" s="147">
        <f t="shared" si="1"/>
        <v>42.727272727272727</v>
      </c>
      <c r="J70" s="656"/>
      <c r="K70" s="656">
        <v>129</v>
      </c>
      <c r="L70" s="147">
        <f t="shared" si="2"/>
        <v>29.318181818181817</v>
      </c>
      <c r="M70" s="656"/>
      <c r="N70" s="656">
        <v>9</v>
      </c>
      <c r="O70" s="147">
        <f t="shared" si="3"/>
        <v>2.0454545454545454</v>
      </c>
      <c r="P70" s="656"/>
      <c r="Q70" s="656">
        <v>0</v>
      </c>
      <c r="R70" s="159">
        <f t="shared" si="5"/>
        <v>0</v>
      </c>
    </row>
    <row r="71" spans="1:18" ht="13" customHeight="1">
      <c r="C71" s="147" t="str">
        <f t="shared" si="4"/>
        <v/>
      </c>
      <c r="E71" s="656"/>
      <c r="F71" s="147" t="str">
        <f t="shared" si="0"/>
        <v/>
      </c>
      <c r="G71" s="656"/>
      <c r="H71" s="656"/>
      <c r="I71" s="147" t="str">
        <f t="shared" si="1"/>
        <v/>
      </c>
      <c r="J71" s="656"/>
      <c r="K71" s="656"/>
      <c r="L71" s="147" t="str">
        <f t="shared" si="2"/>
        <v/>
      </c>
      <c r="M71" s="656"/>
      <c r="N71" s="656"/>
      <c r="O71" s="147" t="str">
        <f t="shared" si="3"/>
        <v/>
      </c>
      <c r="P71" s="656"/>
      <c r="Q71" s="656"/>
      <c r="R71" s="159" t="str">
        <f t="shared" si="5"/>
        <v/>
      </c>
    </row>
    <row r="72" spans="1:18" ht="13" customHeight="1">
      <c r="A72" s="81" t="s">
        <v>202</v>
      </c>
      <c r="B72" s="50">
        <f>SUM(E72+H72+K72+N72+Q72)</f>
        <v>546</v>
      </c>
      <c r="C72" s="147">
        <f t="shared" si="4"/>
        <v>1.2712752334163775</v>
      </c>
      <c r="E72" s="656">
        <v>157</v>
      </c>
      <c r="F72" s="147">
        <f t="shared" si="0"/>
        <v>28.754578754578752</v>
      </c>
      <c r="G72" s="656"/>
      <c r="H72" s="656">
        <v>156</v>
      </c>
      <c r="I72" s="147">
        <f t="shared" si="1"/>
        <v>28.571428571428569</v>
      </c>
      <c r="J72" s="656"/>
      <c r="K72" s="656">
        <v>189</v>
      </c>
      <c r="L72" s="147">
        <f t="shared" si="2"/>
        <v>34.615384615384613</v>
      </c>
      <c r="M72" s="656"/>
      <c r="N72" s="656">
        <v>43</v>
      </c>
      <c r="O72" s="147">
        <f t="shared" si="3"/>
        <v>7.875457875457875</v>
      </c>
      <c r="P72" s="656"/>
      <c r="Q72" s="656">
        <v>1</v>
      </c>
      <c r="R72" s="159">
        <f t="shared" si="5"/>
        <v>0.18315018315018314</v>
      </c>
    </row>
    <row r="73" spans="1:18" ht="13" customHeight="1">
      <c r="C73" s="147" t="str">
        <f t="shared" si="4"/>
        <v/>
      </c>
      <c r="E73" s="133"/>
      <c r="F73" s="147" t="str">
        <f t="shared" si="0"/>
        <v/>
      </c>
      <c r="G73" s="66"/>
      <c r="H73" s="133"/>
      <c r="I73" s="147" t="str">
        <f t="shared" si="1"/>
        <v/>
      </c>
      <c r="J73" s="66"/>
      <c r="K73" s="133"/>
      <c r="L73" s="147" t="str">
        <f t="shared" si="2"/>
        <v/>
      </c>
      <c r="M73" s="66"/>
      <c r="N73" s="133"/>
      <c r="O73" s="147" t="str">
        <f t="shared" si="3"/>
        <v/>
      </c>
      <c r="P73" s="66"/>
      <c r="Q73" s="133"/>
      <c r="R73" s="159" t="str">
        <f t="shared" si="5"/>
        <v/>
      </c>
    </row>
    <row r="74" spans="1:18" ht="13" customHeight="1">
      <c r="A74" s="47" t="s">
        <v>400</v>
      </c>
      <c r="B74" s="50">
        <f t="shared" ref="B74:B79" si="11">SUM(E74+H74+K74+N74+Q74)</f>
        <v>1441</v>
      </c>
      <c r="C74" s="147">
        <f t="shared" si="4"/>
        <v>3.3551421453351651</v>
      </c>
      <c r="E74" s="133">
        <f>SUM(E75)</f>
        <v>516</v>
      </c>
      <c r="F74" s="147">
        <f t="shared" si="0"/>
        <v>35.808466342817482</v>
      </c>
      <c r="G74" s="66"/>
      <c r="H74" s="133">
        <f>SUM(H75)</f>
        <v>618</v>
      </c>
      <c r="I74" s="147">
        <f t="shared" si="1"/>
        <v>42.886884108258158</v>
      </c>
      <c r="J74" s="66"/>
      <c r="K74" s="133">
        <f>SUM(K75)</f>
        <v>306</v>
      </c>
      <c r="L74" s="147">
        <f t="shared" si="2"/>
        <v>21.235253296322</v>
      </c>
      <c r="M74" s="66"/>
      <c r="N74" s="133">
        <f>SUM(N75)</f>
        <v>1</v>
      </c>
      <c r="O74" s="147">
        <f t="shared" si="3"/>
        <v>6.9396252602359473E-2</v>
      </c>
      <c r="P74" s="66"/>
      <c r="Q74" s="133">
        <f>SUM(Q75)</f>
        <v>0</v>
      </c>
      <c r="R74" s="159">
        <f t="shared" si="5"/>
        <v>0</v>
      </c>
    </row>
    <row r="75" spans="1:18" ht="13" customHeight="1">
      <c r="A75" s="81" t="s">
        <v>203</v>
      </c>
      <c r="B75" s="50">
        <f t="shared" si="11"/>
        <v>1441</v>
      </c>
      <c r="C75" s="147">
        <f t="shared" si="4"/>
        <v>3.3551421453351651</v>
      </c>
      <c r="E75" s="133">
        <f>SUM(E76:E79)</f>
        <v>516</v>
      </c>
      <c r="F75" s="147">
        <f t="shared" ref="F75:F105" si="12">IF($A75&lt;&gt;"",E75/$B75*100,"")</f>
        <v>35.808466342817482</v>
      </c>
      <c r="G75" s="66" t="s">
        <v>128</v>
      </c>
      <c r="H75" s="133">
        <f>SUM(H76:H79)</f>
        <v>618</v>
      </c>
      <c r="I75" s="147">
        <f t="shared" ref="I75:I105" si="13">IF($A75&lt;&gt;"",H75/$B75*100,"")</f>
        <v>42.886884108258158</v>
      </c>
      <c r="J75" s="66" t="s">
        <v>128</v>
      </c>
      <c r="K75" s="133">
        <f>SUM(K76:K79)</f>
        <v>306</v>
      </c>
      <c r="L75" s="147">
        <f t="shared" ref="L75:L105" si="14">IF($A75&lt;&gt;"",K75/$B75*100,"")</f>
        <v>21.235253296322</v>
      </c>
      <c r="M75" s="66" t="s">
        <v>128</v>
      </c>
      <c r="N75" s="133">
        <f>SUM(N76:N79)</f>
        <v>1</v>
      </c>
      <c r="O75" s="147">
        <f t="shared" ref="O75:O105" si="15">IF($A75&lt;&gt;"",N75/$B75*100,"")</f>
        <v>6.9396252602359473E-2</v>
      </c>
      <c r="P75" s="66" t="s">
        <v>128</v>
      </c>
      <c r="Q75" s="133">
        <f>SUM(Q76:Q79)</f>
        <v>0</v>
      </c>
      <c r="R75" s="159">
        <f t="shared" si="5"/>
        <v>0</v>
      </c>
    </row>
    <row r="76" spans="1:18" ht="13" customHeight="1">
      <c r="A76" s="81" t="s">
        <v>204</v>
      </c>
      <c r="B76" s="50">
        <f t="shared" si="11"/>
        <v>367</v>
      </c>
      <c r="C76" s="147">
        <f t="shared" si="4"/>
        <v>0.85450185103262011</v>
      </c>
      <c r="E76" s="656">
        <v>102</v>
      </c>
      <c r="F76" s="147">
        <f t="shared" si="12"/>
        <v>27.792915531335151</v>
      </c>
      <c r="G76" s="656"/>
      <c r="H76" s="656">
        <v>160</v>
      </c>
      <c r="I76" s="147">
        <f t="shared" si="13"/>
        <v>43.596730245231605</v>
      </c>
      <c r="J76" s="656"/>
      <c r="K76" s="656">
        <v>105</v>
      </c>
      <c r="L76" s="147">
        <f t="shared" si="14"/>
        <v>28.610354223433244</v>
      </c>
      <c r="M76" s="656"/>
      <c r="N76" s="656">
        <v>0</v>
      </c>
      <c r="O76" s="147">
        <f t="shared" si="15"/>
        <v>0</v>
      </c>
      <c r="P76" s="656"/>
      <c r="Q76" s="656">
        <v>0</v>
      </c>
      <c r="R76" s="159">
        <f t="shared" si="5"/>
        <v>0</v>
      </c>
    </row>
    <row r="77" spans="1:18" ht="13" customHeight="1">
      <c r="A77" s="81" t="s">
        <v>205</v>
      </c>
      <c r="B77" s="50">
        <f t="shared" si="11"/>
        <v>449</v>
      </c>
      <c r="C77" s="147">
        <f t="shared" ref="C77:C105" si="16">IF(A77&lt;&gt;0,B77/$B$11*100,"")</f>
        <v>1.0454259703369111</v>
      </c>
      <c r="E77" s="656">
        <v>154</v>
      </c>
      <c r="F77" s="147">
        <f t="shared" si="12"/>
        <v>34.298440979955458</v>
      </c>
      <c r="G77" s="656"/>
      <c r="H77" s="656">
        <v>226</v>
      </c>
      <c r="I77" s="147">
        <f t="shared" si="13"/>
        <v>50.334075723830743</v>
      </c>
      <c r="J77" s="656"/>
      <c r="K77" s="656">
        <v>69</v>
      </c>
      <c r="L77" s="147">
        <f t="shared" si="14"/>
        <v>15.367483296213807</v>
      </c>
      <c r="M77" s="656"/>
      <c r="N77" s="656">
        <v>0</v>
      </c>
      <c r="O77" s="147">
        <f t="shared" si="15"/>
        <v>0</v>
      </c>
      <c r="P77" s="656"/>
      <c r="Q77" s="656">
        <v>0</v>
      </c>
      <c r="R77" s="159">
        <f t="shared" ref="R77:R105" si="17">IF($A77&lt;&gt;"",Q77/$B77*100,"")</f>
        <v>0</v>
      </c>
    </row>
    <row r="78" spans="1:18" ht="13" customHeight="1">
      <c r="A78" s="81" t="s">
        <v>206</v>
      </c>
      <c r="B78" s="50">
        <f t="shared" si="11"/>
        <v>364</v>
      </c>
      <c r="C78" s="147">
        <f t="shared" si="16"/>
        <v>0.84751682227758496</v>
      </c>
      <c r="E78" s="656">
        <v>185</v>
      </c>
      <c r="F78" s="147">
        <f t="shared" si="12"/>
        <v>50.824175824175825</v>
      </c>
      <c r="G78" s="656"/>
      <c r="H78" s="656">
        <v>127</v>
      </c>
      <c r="I78" s="147">
        <f t="shared" si="13"/>
        <v>34.890109890109891</v>
      </c>
      <c r="J78" s="656"/>
      <c r="K78" s="656">
        <v>52</v>
      </c>
      <c r="L78" s="147">
        <f t="shared" si="14"/>
        <v>14.285714285714285</v>
      </c>
      <c r="M78" s="656"/>
      <c r="N78" s="656">
        <v>0</v>
      </c>
      <c r="O78" s="147">
        <f t="shared" si="15"/>
        <v>0</v>
      </c>
      <c r="P78" s="656"/>
      <c r="Q78" s="656">
        <v>0</v>
      </c>
      <c r="R78" s="159">
        <f t="shared" si="17"/>
        <v>0</v>
      </c>
    </row>
    <row r="79" spans="1:18" ht="13" customHeight="1">
      <c r="A79" s="81" t="s">
        <v>207</v>
      </c>
      <c r="B79" s="50">
        <f t="shared" si="11"/>
        <v>261</v>
      </c>
      <c r="C79" s="147">
        <f t="shared" si="16"/>
        <v>0.60769750168804859</v>
      </c>
      <c r="E79" s="656">
        <v>75</v>
      </c>
      <c r="F79" s="147">
        <f t="shared" si="12"/>
        <v>28.735632183908045</v>
      </c>
      <c r="G79" s="656"/>
      <c r="H79" s="656">
        <v>105</v>
      </c>
      <c r="I79" s="147">
        <f t="shared" si="13"/>
        <v>40.229885057471265</v>
      </c>
      <c r="J79" s="656"/>
      <c r="K79" s="656">
        <v>80</v>
      </c>
      <c r="L79" s="147">
        <f t="shared" si="14"/>
        <v>30.651340996168582</v>
      </c>
      <c r="M79" s="656"/>
      <c r="N79" s="656">
        <v>1</v>
      </c>
      <c r="O79" s="147">
        <f t="shared" si="15"/>
        <v>0.38314176245210724</v>
      </c>
      <c r="P79" s="656"/>
      <c r="Q79" s="656">
        <v>0</v>
      </c>
      <c r="R79" s="159">
        <f t="shared" si="17"/>
        <v>0</v>
      </c>
    </row>
    <row r="80" spans="1:18" ht="13" customHeight="1">
      <c r="C80" s="147" t="str">
        <f t="shared" si="16"/>
        <v/>
      </c>
      <c r="E80" s="133"/>
      <c r="F80" s="147" t="str">
        <f t="shared" si="12"/>
        <v/>
      </c>
      <c r="G80" s="66"/>
      <c r="H80" s="133"/>
      <c r="I80" s="147" t="str">
        <f t="shared" si="13"/>
        <v/>
      </c>
      <c r="J80" s="66"/>
      <c r="K80" s="133"/>
      <c r="L80" s="147" t="str">
        <f t="shared" si="14"/>
        <v/>
      </c>
      <c r="M80" s="66"/>
      <c r="N80" s="133"/>
      <c r="O80" s="147" t="str">
        <f t="shared" si="15"/>
        <v/>
      </c>
      <c r="P80" s="66"/>
      <c r="Q80" s="133"/>
      <c r="R80" s="159" t="str">
        <f t="shared" si="17"/>
        <v/>
      </c>
    </row>
    <row r="81" spans="1:18" ht="13" customHeight="1">
      <c r="A81" s="47" t="s">
        <v>468</v>
      </c>
      <c r="B81" s="50">
        <f t="shared" ref="B81:B91" si="18">SUM(E81+H81+K81+N81+Q81)</f>
        <v>6680</v>
      </c>
      <c r="C81" s="147">
        <f t="shared" si="16"/>
        <v>15.553330694544693</v>
      </c>
      <c r="E81" s="133">
        <f>SUM(E82)</f>
        <v>1952</v>
      </c>
      <c r="F81" s="147">
        <f t="shared" si="12"/>
        <v>29.221556886227546</v>
      </c>
      <c r="G81" s="66"/>
      <c r="H81" s="133">
        <f>SUM(H82)</f>
        <v>2901</v>
      </c>
      <c r="I81" s="147">
        <f t="shared" si="13"/>
        <v>43.428143712574851</v>
      </c>
      <c r="J81" s="66"/>
      <c r="K81" s="133">
        <f>SUM(K82)</f>
        <v>1802</v>
      </c>
      <c r="L81" s="147">
        <f t="shared" si="14"/>
        <v>26.976047904191621</v>
      </c>
      <c r="M81" s="66"/>
      <c r="N81" s="133">
        <f>SUM(N82)</f>
        <v>23</v>
      </c>
      <c r="O81" s="147">
        <f t="shared" si="15"/>
        <v>0.34431137724550898</v>
      </c>
      <c r="P81" s="66"/>
      <c r="Q81" s="133">
        <f>SUM(Q82)</f>
        <v>2</v>
      </c>
      <c r="R81" s="159">
        <f t="shared" si="17"/>
        <v>2.9940119760479042E-2</v>
      </c>
    </row>
    <row r="82" spans="1:18" ht="13" customHeight="1">
      <c r="A82" s="81" t="s">
        <v>209</v>
      </c>
      <c r="B82" s="50">
        <f t="shared" si="18"/>
        <v>6680</v>
      </c>
      <c r="C82" s="147">
        <f t="shared" si="16"/>
        <v>15.553330694544693</v>
      </c>
      <c r="E82" s="133">
        <f>SUM(E83:E91)</f>
        <v>1952</v>
      </c>
      <c r="F82" s="147">
        <f t="shared" si="12"/>
        <v>29.221556886227546</v>
      </c>
      <c r="G82" s="66" t="s">
        <v>128</v>
      </c>
      <c r="H82" s="133">
        <f>SUM(H83:H91)</f>
        <v>2901</v>
      </c>
      <c r="I82" s="147">
        <f t="shared" si="13"/>
        <v>43.428143712574851</v>
      </c>
      <c r="J82" s="66" t="s">
        <v>128</v>
      </c>
      <c r="K82" s="133">
        <f>SUM(K83:K91)</f>
        <v>1802</v>
      </c>
      <c r="L82" s="147">
        <f t="shared" si="14"/>
        <v>26.976047904191621</v>
      </c>
      <c r="M82" s="66" t="s">
        <v>128</v>
      </c>
      <c r="N82" s="133">
        <f>SUM(N83:N91)</f>
        <v>23</v>
      </c>
      <c r="O82" s="147">
        <f t="shared" si="15"/>
        <v>0.34431137724550898</v>
      </c>
      <c r="P82" s="66" t="s">
        <v>128</v>
      </c>
      <c r="Q82" s="133">
        <f>SUM(Q83:Q91)</f>
        <v>2</v>
      </c>
      <c r="R82" s="159">
        <f t="shared" si="17"/>
        <v>2.9940119760479042E-2</v>
      </c>
    </row>
    <row r="83" spans="1:18" ht="13" customHeight="1">
      <c r="A83" s="33" t="s">
        <v>1456</v>
      </c>
      <c r="B83" s="50">
        <f t="shared" si="18"/>
        <v>566</v>
      </c>
      <c r="C83" s="147">
        <f t="shared" si="16"/>
        <v>1.3178420917832778</v>
      </c>
      <c r="E83" s="656">
        <v>148</v>
      </c>
      <c r="F83" s="147">
        <f t="shared" si="12"/>
        <v>26.148409893992934</v>
      </c>
      <c r="G83" s="656"/>
      <c r="H83" s="656">
        <v>291</v>
      </c>
      <c r="I83" s="147">
        <f t="shared" si="13"/>
        <v>51.413427561837452</v>
      </c>
      <c r="J83" s="656"/>
      <c r="K83" s="656">
        <v>127</v>
      </c>
      <c r="L83" s="147">
        <f t="shared" si="14"/>
        <v>22.438162544169611</v>
      </c>
      <c r="M83" s="656"/>
      <c r="N83" s="656">
        <v>0</v>
      </c>
      <c r="O83" s="147">
        <f t="shared" si="15"/>
        <v>0</v>
      </c>
      <c r="P83" s="656"/>
      <c r="Q83" s="656">
        <v>0</v>
      </c>
      <c r="R83" s="159">
        <f t="shared" si="17"/>
        <v>0</v>
      </c>
    </row>
    <row r="84" spans="1:18" ht="13" customHeight="1">
      <c r="A84" s="81" t="s">
        <v>210</v>
      </c>
      <c r="B84" s="50">
        <f t="shared" si="18"/>
        <v>968</v>
      </c>
      <c r="C84" s="147">
        <f t="shared" si="16"/>
        <v>2.2538359449579737</v>
      </c>
      <c r="E84" s="656">
        <v>255</v>
      </c>
      <c r="F84" s="147">
        <f t="shared" si="12"/>
        <v>26.34297520661157</v>
      </c>
      <c r="G84" s="656"/>
      <c r="H84" s="656">
        <v>417</v>
      </c>
      <c r="I84" s="147">
        <f t="shared" si="13"/>
        <v>43.078512396694215</v>
      </c>
      <c r="J84" s="656"/>
      <c r="K84" s="656">
        <v>294</v>
      </c>
      <c r="L84" s="147">
        <f t="shared" si="14"/>
        <v>30.371900826446279</v>
      </c>
      <c r="M84" s="656"/>
      <c r="N84" s="656">
        <v>2</v>
      </c>
      <c r="O84" s="147">
        <f t="shared" si="15"/>
        <v>0.20661157024793389</v>
      </c>
      <c r="P84" s="656"/>
      <c r="Q84" s="656">
        <v>0</v>
      </c>
      <c r="R84" s="159">
        <f t="shared" si="17"/>
        <v>0</v>
      </c>
    </row>
    <row r="85" spans="1:18" ht="13" customHeight="1">
      <c r="A85" s="81" t="s">
        <v>212</v>
      </c>
      <c r="B85" s="50">
        <f t="shared" si="18"/>
        <v>1250</v>
      </c>
      <c r="C85" s="147">
        <f t="shared" si="16"/>
        <v>2.9104286479312673</v>
      </c>
      <c r="E85" s="656">
        <v>444</v>
      </c>
      <c r="F85" s="147">
        <f t="shared" si="12"/>
        <v>35.520000000000003</v>
      </c>
      <c r="G85" s="656"/>
      <c r="H85" s="656">
        <v>493</v>
      </c>
      <c r="I85" s="147">
        <f t="shared" si="13"/>
        <v>39.44</v>
      </c>
      <c r="J85" s="656"/>
      <c r="K85" s="656">
        <v>304</v>
      </c>
      <c r="L85" s="147">
        <f t="shared" si="14"/>
        <v>24.32</v>
      </c>
      <c r="M85" s="656"/>
      <c r="N85" s="656">
        <v>9</v>
      </c>
      <c r="O85" s="147">
        <f t="shared" si="15"/>
        <v>0.72</v>
      </c>
      <c r="P85" s="656"/>
      <c r="Q85" s="656">
        <v>0</v>
      </c>
      <c r="R85" s="159">
        <f t="shared" si="17"/>
        <v>0</v>
      </c>
    </row>
    <row r="86" spans="1:18" ht="13" customHeight="1">
      <c r="A86" s="81" t="s">
        <v>214</v>
      </c>
      <c r="B86" s="50">
        <f t="shared" si="18"/>
        <v>578</v>
      </c>
      <c r="C86" s="147">
        <f t="shared" si="16"/>
        <v>1.345782206803418</v>
      </c>
      <c r="E86" s="656">
        <v>136</v>
      </c>
      <c r="F86" s="147">
        <f t="shared" si="12"/>
        <v>23.52941176470588</v>
      </c>
      <c r="G86" s="656"/>
      <c r="H86" s="656">
        <v>146</v>
      </c>
      <c r="I86" s="147">
        <f t="shared" si="13"/>
        <v>25.259515570934255</v>
      </c>
      <c r="J86" s="656"/>
      <c r="K86" s="656">
        <v>291</v>
      </c>
      <c r="L86" s="147">
        <f t="shared" si="14"/>
        <v>50.346020761245683</v>
      </c>
      <c r="M86" s="656"/>
      <c r="N86" s="656">
        <v>5</v>
      </c>
      <c r="O86" s="147">
        <f t="shared" si="15"/>
        <v>0.86505190311418689</v>
      </c>
      <c r="P86" s="656"/>
      <c r="Q86" s="656">
        <v>0</v>
      </c>
      <c r="R86" s="159">
        <f t="shared" si="17"/>
        <v>0</v>
      </c>
    </row>
    <row r="87" spans="1:18" ht="13" customHeight="1">
      <c r="A87" s="81" t="s">
        <v>213</v>
      </c>
      <c r="B87" s="50">
        <f t="shared" si="18"/>
        <v>602</v>
      </c>
      <c r="C87" s="147">
        <f t="shared" si="16"/>
        <v>1.4016624368436985</v>
      </c>
      <c r="E87" s="656">
        <v>145</v>
      </c>
      <c r="F87" s="147">
        <f t="shared" si="12"/>
        <v>24.086378737541526</v>
      </c>
      <c r="G87" s="656"/>
      <c r="H87" s="656">
        <v>291</v>
      </c>
      <c r="I87" s="147">
        <f t="shared" si="13"/>
        <v>48.338870431893689</v>
      </c>
      <c r="J87" s="656"/>
      <c r="K87" s="656">
        <v>164</v>
      </c>
      <c r="L87" s="147">
        <f t="shared" si="14"/>
        <v>27.242524916943523</v>
      </c>
      <c r="M87" s="656"/>
      <c r="N87" s="656">
        <v>2</v>
      </c>
      <c r="O87" s="147">
        <f t="shared" si="15"/>
        <v>0.33222591362126247</v>
      </c>
      <c r="P87" s="656"/>
      <c r="Q87" s="656">
        <v>0</v>
      </c>
      <c r="R87" s="159">
        <f t="shared" si="17"/>
        <v>0</v>
      </c>
    </row>
    <row r="88" spans="1:18" ht="13" customHeight="1">
      <c r="A88" s="81" t="s">
        <v>211</v>
      </c>
      <c r="B88" s="50">
        <f t="shared" si="18"/>
        <v>799</v>
      </c>
      <c r="C88" s="147">
        <f t="shared" si="16"/>
        <v>1.8603459917576659</v>
      </c>
      <c r="E88" s="656">
        <v>214</v>
      </c>
      <c r="F88" s="147">
        <f t="shared" si="12"/>
        <v>26.783479349186486</v>
      </c>
      <c r="G88" s="656"/>
      <c r="H88" s="656">
        <v>340</v>
      </c>
      <c r="I88" s="147">
        <f t="shared" si="13"/>
        <v>42.553191489361701</v>
      </c>
      <c r="J88" s="656"/>
      <c r="K88" s="656">
        <v>244</v>
      </c>
      <c r="L88" s="147">
        <f t="shared" si="14"/>
        <v>30.538172715894866</v>
      </c>
      <c r="M88" s="656"/>
      <c r="N88" s="656">
        <v>0</v>
      </c>
      <c r="O88" s="147">
        <f t="shared" si="15"/>
        <v>0</v>
      </c>
      <c r="P88" s="656"/>
      <c r="Q88" s="656">
        <v>1</v>
      </c>
      <c r="R88" s="159">
        <f t="shared" si="17"/>
        <v>0.12515644555694619</v>
      </c>
    </row>
    <row r="89" spans="1:18" ht="13" customHeight="1">
      <c r="A89" s="81" t="s">
        <v>215</v>
      </c>
      <c r="B89" s="50">
        <f t="shared" si="18"/>
        <v>731</v>
      </c>
      <c r="C89" s="147">
        <f t="shared" si="16"/>
        <v>1.7020186733102052</v>
      </c>
      <c r="E89" s="656">
        <v>254</v>
      </c>
      <c r="F89" s="147">
        <f t="shared" si="12"/>
        <v>34.746922024623807</v>
      </c>
      <c r="G89" s="656"/>
      <c r="H89" s="656">
        <v>315</v>
      </c>
      <c r="I89" s="147">
        <f t="shared" si="13"/>
        <v>43.091655266757869</v>
      </c>
      <c r="J89" s="656"/>
      <c r="K89" s="656">
        <v>157</v>
      </c>
      <c r="L89" s="147">
        <f t="shared" si="14"/>
        <v>21.477428180574556</v>
      </c>
      <c r="M89" s="656"/>
      <c r="N89" s="656">
        <v>4</v>
      </c>
      <c r="O89" s="147">
        <f t="shared" si="15"/>
        <v>0.54719562243502051</v>
      </c>
      <c r="P89" s="656"/>
      <c r="Q89" s="656">
        <v>1</v>
      </c>
      <c r="R89" s="159">
        <f t="shared" si="17"/>
        <v>0.13679890560875513</v>
      </c>
    </row>
    <row r="90" spans="1:18" ht="13" customHeight="1">
      <c r="A90" s="81" t="s">
        <v>217</v>
      </c>
      <c r="B90" s="50">
        <f t="shared" si="18"/>
        <v>442</v>
      </c>
      <c r="C90" s="147">
        <f t="shared" si="16"/>
        <v>1.0291275699084961</v>
      </c>
      <c r="E90" s="656">
        <v>130</v>
      </c>
      <c r="F90" s="147">
        <f t="shared" si="12"/>
        <v>29.411764705882355</v>
      </c>
      <c r="G90" s="656"/>
      <c r="H90" s="656">
        <v>210</v>
      </c>
      <c r="I90" s="147">
        <f t="shared" si="13"/>
        <v>47.511312217194565</v>
      </c>
      <c r="J90" s="656"/>
      <c r="K90" s="656">
        <v>102</v>
      </c>
      <c r="L90" s="147">
        <f t="shared" si="14"/>
        <v>23.076923076923077</v>
      </c>
      <c r="M90" s="656"/>
      <c r="N90" s="656">
        <v>0</v>
      </c>
      <c r="O90" s="147">
        <f t="shared" si="15"/>
        <v>0</v>
      </c>
      <c r="P90" s="656"/>
      <c r="Q90" s="656">
        <v>0</v>
      </c>
      <c r="R90" s="159">
        <f t="shared" si="17"/>
        <v>0</v>
      </c>
    </row>
    <row r="91" spans="1:18" ht="13" customHeight="1">
      <c r="A91" s="81" t="s">
        <v>216</v>
      </c>
      <c r="B91" s="50">
        <f t="shared" si="18"/>
        <v>744</v>
      </c>
      <c r="C91" s="147">
        <f t="shared" si="16"/>
        <v>1.7322871312486905</v>
      </c>
      <c r="E91" s="656">
        <v>226</v>
      </c>
      <c r="F91" s="147">
        <f t="shared" si="12"/>
        <v>30.376344086021508</v>
      </c>
      <c r="G91" s="656"/>
      <c r="H91" s="656">
        <v>398</v>
      </c>
      <c r="I91" s="147">
        <f t="shared" si="13"/>
        <v>53.494623655913976</v>
      </c>
      <c r="J91" s="656"/>
      <c r="K91" s="656">
        <v>119</v>
      </c>
      <c r="L91" s="147">
        <f t="shared" si="14"/>
        <v>15.994623655913978</v>
      </c>
      <c r="M91" s="656"/>
      <c r="N91" s="656">
        <v>1</v>
      </c>
      <c r="O91" s="147">
        <f t="shared" si="15"/>
        <v>0.13440860215053765</v>
      </c>
      <c r="P91" s="656"/>
      <c r="Q91" s="656">
        <v>0</v>
      </c>
      <c r="R91" s="159">
        <f t="shared" si="17"/>
        <v>0</v>
      </c>
    </row>
    <row r="92" spans="1:18" ht="13" customHeight="1">
      <c r="C92" s="147" t="str">
        <f t="shared" si="16"/>
        <v/>
      </c>
      <c r="E92" s="576"/>
      <c r="F92" s="147" t="str">
        <f t="shared" si="12"/>
        <v/>
      </c>
      <c r="G92" s="576"/>
      <c r="H92" s="576"/>
      <c r="I92" s="147" t="str">
        <f t="shared" si="13"/>
        <v/>
      </c>
      <c r="J92" s="576"/>
      <c r="K92" s="576"/>
      <c r="L92" s="147" t="str">
        <f t="shared" si="14"/>
        <v/>
      </c>
      <c r="M92" s="576"/>
      <c r="N92" s="576"/>
      <c r="O92" s="147" t="str">
        <f t="shared" si="15"/>
        <v/>
      </c>
      <c r="P92" s="576"/>
      <c r="Q92" s="576"/>
      <c r="R92" s="159" t="str">
        <f t="shared" si="17"/>
        <v/>
      </c>
    </row>
    <row r="93" spans="1:18" ht="13" customHeight="1">
      <c r="A93" s="81" t="s">
        <v>517</v>
      </c>
      <c r="B93" s="50">
        <f t="shared" ref="B93:B102" si="19">SUM(E93+H93+K93+N93+Q93)</f>
        <v>5</v>
      </c>
      <c r="C93" s="147">
        <f t="shared" si="16"/>
        <v>1.1641714591725069E-2</v>
      </c>
      <c r="E93" s="657">
        <v>5</v>
      </c>
      <c r="F93" s="147">
        <f t="shared" si="12"/>
        <v>100</v>
      </c>
      <c r="G93" s="657"/>
      <c r="H93" s="657">
        <v>0</v>
      </c>
      <c r="I93" s="147">
        <f t="shared" si="13"/>
        <v>0</v>
      </c>
      <c r="J93" s="657"/>
      <c r="K93" s="657">
        <v>0</v>
      </c>
      <c r="L93" s="147">
        <f t="shared" si="14"/>
        <v>0</v>
      </c>
      <c r="M93" s="657"/>
      <c r="N93" s="657">
        <v>0</v>
      </c>
      <c r="O93" s="147">
        <f t="shared" si="15"/>
        <v>0</v>
      </c>
      <c r="P93" s="657"/>
      <c r="Q93" s="657">
        <v>0</v>
      </c>
      <c r="R93" s="159">
        <f t="shared" si="17"/>
        <v>0</v>
      </c>
    </row>
    <row r="94" spans="1:18" ht="13" customHeight="1">
      <c r="C94" s="147" t="str">
        <f t="shared" si="16"/>
        <v/>
      </c>
      <c r="E94" s="576"/>
      <c r="F94" s="147" t="str">
        <f t="shared" si="12"/>
        <v/>
      </c>
      <c r="G94" s="576"/>
      <c r="H94" s="576"/>
      <c r="I94" s="147" t="str">
        <f t="shared" si="13"/>
        <v/>
      </c>
      <c r="J94" s="576"/>
      <c r="K94" s="576"/>
      <c r="L94" s="147" t="str">
        <f t="shared" si="14"/>
        <v/>
      </c>
      <c r="M94" s="576"/>
      <c r="N94" s="576"/>
      <c r="O94" s="147" t="str">
        <f t="shared" si="15"/>
        <v/>
      </c>
      <c r="P94" s="576"/>
      <c r="Q94" s="576"/>
      <c r="R94" s="159" t="str">
        <f t="shared" si="17"/>
        <v/>
      </c>
    </row>
    <row r="95" spans="1:18" ht="13" customHeight="1">
      <c r="A95" s="33" t="s">
        <v>1505</v>
      </c>
      <c r="B95" s="50">
        <f t="shared" si="19"/>
        <v>688</v>
      </c>
      <c r="C95" s="147">
        <f t="shared" si="16"/>
        <v>1.6018999278213695</v>
      </c>
      <c r="E95" s="656">
        <v>167</v>
      </c>
      <c r="F95" s="147">
        <f t="shared" si="12"/>
        <v>24.273255813953487</v>
      </c>
      <c r="G95" s="656"/>
      <c r="H95" s="656">
        <v>228</v>
      </c>
      <c r="I95" s="147">
        <f t="shared" si="13"/>
        <v>33.139534883720927</v>
      </c>
      <c r="J95" s="656"/>
      <c r="K95" s="656">
        <v>281</v>
      </c>
      <c r="L95" s="147">
        <f t="shared" si="14"/>
        <v>40.843023255813954</v>
      </c>
      <c r="M95" s="656"/>
      <c r="N95" s="656">
        <v>12</v>
      </c>
      <c r="O95" s="147">
        <f t="shared" si="15"/>
        <v>1.7441860465116279</v>
      </c>
      <c r="P95" s="656"/>
      <c r="Q95" s="656">
        <v>0</v>
      </c>
      <c r="R95" s="159"/>
    </row>
    <row r="96" spans="1:18" ht="13" customHeight="1">
      <c r="C96" s="147" t="str">
        <f t="shared" si="16"/>
        <v/>
      </c>
      <c r="E96" s="133"/>
      <c r="F96" s="147" t="str">
        <f t="shared" si="12"/>
        <v/>
      </c>
      <c r="G96" s="66"/>
      <c r="H96" s="133"/>
      <c r="I96" s="147" t="str">
        <f t="shared" si="13"/>
        <v/>
      </c>
      <c r="J96" s="66"/>
      <c r="K96" s="133"/>
      <c r="L96" s="147" t="str">
        <f t="shared" si="14"/>
        <v/>
      </c>
      <c r="M96" s="66"/>
      <c r="N96" s="133"/>
      <c r="O96" s="147" t="str">
        <f t="shared" si="15"/>
        <v/>
      </c>
      <c r="P96" s="66"/>
      <c r="Q96" s="133"/>
      <c r="R96" s="159" t="str">
        <f t="shared" si="17"/>
        <v/>
      </c>
    </row>
    <row r="97" spans="1:19" ht="13" customHeight="1">
      <c r="A97" s="47" t="s">
        <v>410</v>
      </c>
      <c r="B97" s="50">
        <f t="shared" si="19"/>
        <v>10709</v>
      </c>
      <c r="C97" s="147">
        <f t="shared" si="16"/>
        <v>24.934224312556751</v>
      </c>
      <c r="E97" s="133">
        <f>SUM(E98:E103)</f>
        <v>3029</v>
      </c>
      <c r="F97" s="147">
        <f t="shared" si="12"/>
        <v>28.284620412736949</v>
      </c>
      <c r="G97" s="66" t="s">
        <v>128</v>
      </c>
      <c r="H97" s="133">
        <f>SUM(H98:H103)</f>
        <v>4909</v>
      </c>
      <c r="I97" s="147">
        <f t="shared" si="13"/>
        <v>45.839947707535714</v>
      </c>
      <c r="J97" s="66" t="s">
        <v>128</v>
      </c>
      <c r="K97" s="133">
        <f>SUM(K98:K103)</f>
        <v>2705</v>
      </c>
      <c r="L97" s="147">
        <f t="shared" si="14"/>
        <v>25.259127836399291</v>
      </c>
      <c r="M97" s="66" t="s">
        <v>128</v>
      </c>
      <c r="N97" s="133">
        <f>SUM(N98:N103)</f>
        <v>64</v>
      </c>
      <c r="O97" s="147">
        <f t="shared" si="15"/>
        <v>0.59762816322719203</v>
      </c>
      <c r="P97" s="66"/>
      <c r="Q97" s="133">
        <f>SUM(Q98:Q103)</f>
        <v>2</v>
      </c>
      <c r="R97" s="159">
        <f t="shared" si="17"/>
        <v>1.8675880100849751E-2</v>
      </c>
    </row>
    <row r="98" spans="1:19" ht="13" customHeight="1">
      <c r="A98" s="81" t="s">
        <v>411</v>
      </c>
      <c r="B98" s="50">
        <f t="shared" si="19"/>
        <v>3085</v>
      </c>
      <c r="C98" s="147">
        <f t="shared" si="16"/>
        <v>7.1829379030943681</v>
      </c>
      <c r="E98" s="656">
        <v>809</v>
      </c>
      <c r="F98" s="147">
        <f t="shared" si="12"/>
        <v>26.223662884927069</v>
      </c>
      <c r="G98" s="656"/>
      <c r="H98" s="656">
        <v>1179</v>
      </c>
      <c r="I98" s="147">
        <f t="shared" si="13"/>
        <v>38.217179902755269</v>
      </c>
      <c r="J98" s="656"/>
      <c r="K98" s="656">
        <v>1059</v>
      </c>
      <c r="L98" s="147">
        <f t="shared" si="14"/>
        <v>34.327390599675851</v>
      </c>
      <c r="M98" s="656"/>
      <c r="N98" s="656">
        <v>36</v>
      </c>
      <c r="O98" s="147">
        <f t="shared" si="15"/>
        <v>1.1669367909238249</v>
      </c>
      <c r="P98" s="656"/>
      <c r="Q98" s="656">
        <v>2</v>
      </c>
      <c r="R98" s="159">
        <f t="shared" si="17"/>
        <v>6.4829821717990274E-2</v>
      </c>
    </row>
    <row r="99" spans="1:19" ht="13" customHeight="1">
      <c r="A99" s="81" t="s">
        <v>412</v>
      </c>
      <c r="B99" s="50">
        <f t="shared" si="19"/>
        <v>2065</v>
      </c>
      <c r="C99" s="147">
        <f t="shared" si="16"/>
        <v>4.8080281263824531</v>
      </c>
      <c r="E99" s="656">
        <v>584</v>
      </c>
      <c r="F99" s="147">
        <f t="shared" si="12"/>
        <v>28.280871670702179</v>
      </c>
      <c r="G99" s="656"/>
      <c r="H99" s="656">
        <v>992</v>
      </c>
      <c r="I99" s="147">
        <f t="shared" si="13"/>
        <v>48.038740920096849</v>
      </c>
      <c r="J99" s="656"/>
      <c r="K99" s="656">
        <v>481</v>
      </c>
      <c r="L99" s="147">
        <f t="shared" si="14"/>
        <v>23.292978208232444</v>
      </c>
      <c r="M99" s="656"/>
      <c r="N99" s="656">
        <v>8</v>
      </c>
      <c r="O99" s="147">
        <f t="shared" si="15"/>
        <v>0.38740920096852299</v>
      </c>
      <c r="P99" s="656"/>
      <c r="Q99" s="656">
        <v>0</v>
      </c>
      <c r="R99" s="159">
        <f t="shared" si="17"/>
        <v>0</v>
      </c>
    </row>
    <row r="100" spans="1:19" ht="13" customHeight="1">
      <c r="A100" s="81" t="s">
        <v>413</v>
      </c>
      <c r="B100" s="50">
        <f t="shared" si="19"/>
        <v>2292</v>
      </c>
      <c r="C100" s="147">
        <f t="shared" si="16"/>
        <v>5.3365619688467714</v>
      </c>
      <c r="E100" s="656">
        <v>775</v>
      </c>
      <c r="F100" s="147">
        <f t="shared" si="12"/>
        <v>33.813263525305409</v>
      </c>
      <c r="G100" s="656"/>
      <c r="H100" s="656">
        <v>1142</v>
      </c>
      <c r="I100" s="147">
        <f t="shared" si="13"/>
        <v>49.825479930191975</v>
      </c>
      <c r="J100" s="656"/>
      <c r="K100" s="656">
        <v>364</v>
      </c>
      <c r="L100" s="147">
        <f t="shared" si="14"/>
        <v>15.881326352530541</v>
      </c>
      <c r="M100" s="656"/>
      <c r="N100" s="656">
        <v>11</v>
      </c>
      <c r="O100" s="147">
        <f t="shared" si="15"/>
        <v>0.47993019197207681</v>
      </c>
      <c r="P100" s="656"/>
      <c r="Q100" s="656">
        <v>0</v>
      </c>
      <c r="R100" s="159">
        <f t="shared" si="17"/>
        <v>0</v>
      </c>
    </row>
    <row r="101" spans="1:19" ht="13" customHeight="1">
      <c r="A101" s="33" t="s">
        <v>414</v>
      </c>
      <c r="B101" s="50">
        <f t="shared" si="19"/>
        <v>1344</v>
      </c>
      <c r="C101" s="147">
        <f t="shared" si="16"/>
        <v>3.1292928822556987</v>
      </c>
      <c r="E101" s="656">
        <v>486</v>
      </c>
      <c r="F101" s="147">
        <f t="shared" si="12"/>
        <v>36.160714285714285</v>
      </c>
      <c r="G101" s="656"/>
      <c r="H101" s="656">
        <v>667</v>
      </c>
      <c r="I101" s="147">
        <f t="shared" si="13"/>
        <v>49.62797619047619</v>
      </c>
      <c r="J101" s="656"/>
      <c r="K101" s="656">
        <v>191</v>
      </c>
      <c r="L101" s="147">
        <f t="shared" si="14"/>
        <v>14.211309523809524</v>
      </c>
      <c r="M101" s="656"/>
      <c r="N101" s="656">
        <v>0</v>
      </c>
      <c r="O101" s="147">
        <f t="shared" si="15"/>
        <v>0</v>
      </c>
      <c r="P101" s="656"/>
      <c r="Q101" s="656">
        <v>0</v>
      </c>
      <c r="R101" s="159">
        <f t="shared" si="17"/>
        <v>0</v>
      </c>
    </row>
    <row r="102" spans="1:19" ht="13" customHeight="1">
      <c r="A102" s="81" t="s">
        <v>568</v>
      </c>
      <c r="B102" s="50">
        <f t="shared" si="19"/>
        <v>1428</v>
      </c>
      <c r="C102" s="147">
        <f t="shared" si="16"/>
        <v>3.3248736873966798</v>
      </c>
      <c r="E102" s="656">
        <v>311</v>
      </c>
      <c r="F102" s="147">
        <f t="shared" si="12"/>
        <v>21.778711484593838</v>
      </c>
      <c r="G102" s="656"/>
      <c r="H102" s="656">
        <v>689</v>
      </c>
      <c r="I102" s="147">
        <f t="shared" si="13"/>
        <v>48.249299719887958</v>
      </c>
      <c r="J102" s="656"/>
      <c r="K102" s="656">
        <v>422</v>
      </c>
      <c r="L102" s="147">
        <f t="shared" si="14"/>
        <v>29.551820728291318</v>
      </c>
      <c r="M102" s="656"/>
      <c r="N102" s="656">
        <v>6</v>
      </c>
      <c r="O102" s="147">
        <f t="shared" si="15"/>
        <v>0.42016806722689076</v>
      </c>
      <c r="P102" s="656"/>
      <c r="Q102" s="656">
        <v>0</v>
      </c>
      <c r="R102" s="159">
        <f t="shared" si="17"/>
        <v>0</v>
      </c>
    </row>
    <row r="103" spans="1:19" ht="13" customHeight="1">
      <c r="A103" s="33" t="s">
        <v>1535</v>
      </c>
      <c r="B103" s="50">
        <f>SUM(E103+H103+K103+N103+Q103)</f>
        <v>495</v>
      </c>
      <c r="C103" s="147">
        <f>IF(A103&lt;&gt;0,B103/$B$11*100,"")</f>
        <v>1.1525297445807818</v>
      </c>
      <c r="E103" s="656">
        <v>64</v>
      </c>
      <c r="F103" s="147">
        <f t="shared" si="12"/>
        <v>12.929292929292929</v>
      </c>
      <c r="G103" s="656"/>
      <c r="H103" s="656">
        <v>240</v>
      </c>
      <c r="I103" s="147">
        <f t="shared" si="13"/>
        <v>48.484848484848484</v>
      </c>
      <c r="J103" s="656"/>
      <c r="K103" s="656">
        <v>188</v>
      </c>
      <c r="L103" s="147">
        <f t="shared" si="14"/>
        <v>37.979797979797979</v>
      </c>
      <c r="M103" s="656"/>
      <c r="N103" s="656">
        <v>3</v>
      </c>
      <c r="O103" s="147">
        <f t="shared" si="15"/>
        <v>0.60606060606060608</v>
      </c>
      <c r="P103" s="656"/>
      <c r="Q103" s="656">
        <v>0</v>
      </c>
      <c r="R103" s="159">
        <f>IF($A103&lt;&gt;"",Q103/$B103*100,"")</f>
        <v>0</v>
      </c>
    </row>
    <row r="104" spans="1:19" ht="13" customHeight="1">
      <c r="C104" s="147" t="str">
        <f t="shared" si="16"/>
        <v/>
      </c>
      <c r="E104" s="576"/>
      <c r="F104" s="147" t="str">
        <f t="shared" si="12"/>
        <v/>
      </c>
      <c r="G104" s="576"/>
      <c r="H104" s="576"/>
      <c r="I104" s="147" t="str">
        <f t="shared" si="13"/>
        <v/>
      </c>
      <c r="J104" s="576"/>
      <c r="K104" s="576"/>
      <c r="L104" s="147" t="str">
        <f t="shared" si="14"/>
        <v/>
      </c>
      <c r="M104" s="576"/>
      <c r="N104" s="576"/>
      <c r="O104" s="147" t="str">
        <f t="shared" si="15"/>
        <v/>
      </c>
      <c r="P104" s="576"/>
      <c r="Q104" s="576"/>
      <c r="R104" s="159" t="str">
        <f t="shared" si="17"/>
        <v/>
      </c>
    </row>
    <row r="105" spans="1:19" ht="13" customHeight="1">
      <c r="A105" s="81" t="s">
        <v>675</v>
      </c>
      <c r="B105" s="50">
        <f>SUM(E105+H105+K105+N105+Q105)</f>
        <v>8</v>
      </c>
      <c r="C105" s="147">
        <f t="shared" si="16"/>
        <v>1.8626743346760111E-2</v>
      </c>
      <c r="E105" s="656">
        <v>7</v>
      </c>
      <c r="F105" s="147">
        <f t="shared" si="12"/>
        <v>87.5</v>
      </c>
      <c r="G105" s="656"/>
      <c r="H105" s="656">
        <v>1</v>
      </c>
      <c r="I105" s="147">
        <f t="shared" si="13"/>
        <v>12.5</v>
      </c>
      <c r="J105" s="656"/>
      <c r="K105" s="656">
        <v>0</v>
      </c>
      <c r="L105" s="147">
        <f t="shared" si="14"/>
        <v>0</v>
      </c>
      <c r="M105" s="656"/>
      <c r="N105" s="656">
        <v>0</v>
      </c>
      <c r="O105" s="147">
        <f t="shared" si="15"/>
        <v>0</v>
      </c>
      <c r="P105" s="656"/>
      <c r="Q105" s="656">
        <v>0</v>
      </c>
      <c r="R105" s="147">
        <f t="shared" si="17"/>
        <v>0</v>
      </c>
    </row>
    <row r="106" spans="1:19" ht="13.4" customHeight="1" thickBot="1">
      <c r="A106" s="86"/>
      <c r="B106" s="140"/>
      <c r="C106" s="162"/>
      <c r="D106" s="178"/>
      <c r="E106" s="140"/>
      <c r="F106" s="162"/>
      <c r="G106" s="178"/>
      <c r="H106" s="140"/>
      <c r="I106" s="162"/>
      <c r="J106" s="178"/>
      <c r="K106" s="140"/>
      <c r="L106" s="162"/>
      <c r="M106" s="178"/>
      <c r="N106" s="140"/>
      <c r="O106" s="162"/>
      <c r="P106" s="178"/>
      <c r="Q106" s="140"/>
      <c r="R106" s="162"/>
      <c r="S106" s="162"/>
    </row>
    <row r="107" spans="1:19" ht="9.75" customHeight="1"/>
    <row r="108" spans="1:19" ht="15" customHeight="1">
      <c r="A108" s="146" t="s">
        <v>1979</v>
      </c>
    </row>
    <row r="109" spans="1:19" ht="8.25" customHeight="1">
      <c r="A109" s="81" t="s">
        <v>128</v>
      </c>
    </row>
    <row r="110" spans="1:19" ht="15" customHeight="1">
      <c r="A110" s="14" t="s">
        <v>1600</v>
      </c>
    </row>
    <row r="111" spans="1:19" ht="15" customHeight="1">
      <c r="A111" s="90" t="s">
        <v>437</v>
      </c>
    </row>
    <row r="112" spans="1:19" ht="15" customHeight="1">
      <c r="A112" s="90"/>
    </row>
    <row r="113" ht="15" customHeight="1"/>
  </sheetData>
  <mergeCells count="5">
    <mergeCell ref="E7:F7"/>
    <mergeCell ref="H7:I7"/>
    <mergeCell ref="K7:L7"/>
    <mergeCell ref="N7:O7"/>
    <mergeCell ref="Q7:R7"/>
  </mergeCells>
  <conditionalFormatting sqref="B11:R105">
    <cfRule type="cellIs" dxfId="83" priority="2" operator="equal">
      <formula>0</formula>
    </cfRule>
  </conditionalFormatting>
  <conditionalFormatting sqref="A1:XFD1048576">
    <cfRule type="cellIs" dxfId="82" priority="1" operator="equal">
      <formula>0</formula>
    </cfRule>
  </conditionalFormatting>
  <printOptions horizontalCentered="1" verticalCentered="1"/>
  <pageMargins left="0" right="0" top="0" bottom="0" header="0.31496062992125984" footer="0.31496062992125984"/>
  <pageSetup scale="55" orientation="portrait" horizontalDpi="4294967293" vertic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4" tint="-0.249977111117893"/>
  </sheetPr>
  <dimension ref="A1:U101"/>
  <sheetViews>
    <sheetView workbookViewId="0">
      <selection activeCell="A3" sqref="A3"/>
    </sheetView>
  </sheetViews>
  <sheetFormatPr baseColWidth="10" defaultColWidth="8.81640625" defaultRowHeight="12.5"/>
  <cols>
    <col min="1" max="1" width="35.81640625" style="81" customWidth="1"/>
    <col min="2" max="2" width="8.1796875" style="115" customWidth="1"/>
    <col min="3" max="3" width="8.1796875" style="88" customWidth="1"/>
    <col min="4" max="4" width="2.81640625" style="81" customWidth="1"/>
    <col min="5" max="5" width="8.453125" style="105" customWidth="1"/>
    <col min="6" max="6" width="8.1796875" style="88" customWidth="1"/>
    <col min="7" max="7" width="3.1796875" style="81" customWidth="1"/>
    <col min="8" max="8" width="8.1796875" style="105" customWidth="1"/>
    <col min="9" max="9" width="8.1796875" style="88" customWidth="1"/>
    <col min="10" max="10" width="2.81640625" style="81" customWidth="1"/>
    <col min="11" max="11" width="8.1796875" style="105" customWidth="1"/>
    <col min="12" max="12" width="8.453125" style="88" customWidth="1"/>
    <col min="13" max="13" width="2.81640625" style="81" customWidth="1"/>
    <col min="14" max="14" width="8.1796875" style="105" customWidth="1"/>
    <col min="15" max="15" width="8.1796875" style="88" customWidth="1"/>
    <col min="16" max="16" width="2.81640625" style="81" customWidth="1"/>
    <col min="17" max="17" width="8.1796875" style="105" customWidth="1"/>
    <col min="18" max="18" width="8.1796875" style="88" customWidth="1"/>
    <col min="19" max="19" width="2.81640625" style="81" customWidth="1"/>
    <col min="20" max="20" width="4.81640625" style="81" customWidth="1"/>
    <col min="21" max="21" width="3.1796875" style="33" customWidth="1"/>
    <col min="22" max="256" width="8.81640625" style="81"/>
    <col min="257" max="257" width="35.81640625" style="81" customWidth="1"/>
    <col min="258" max="259" width="8.1796875" style="81" customWidth="1"/>
    <col min="260" max="260" width="2.81640625" style="81" customWidth="1"/>
    <col min="261" max="261" width="8.453125" style="81" customWidth="1"/>
    <col min="262" max="262" width="8.1796875" style="81" customWidth="1"/>
    <col min="263" max="263" width="3.1796875" style="81" customWidth="1"/>
    <col min="264" max="265" width="8.1796875" style="81" customWidth="1"/>
    <col min="266" max="266" width="2.81640625" style="81" customWidth="1"/>
    <col min="267" max="267" width="8.1796875" style="81" customWidth="1"/>
    <col min="268" max="268" width="8.453125" style="81" customWidth="1"/>
    <col min="269" max="269" width="2.81640625" style="81" customWidth="1"/>
    <col min="270" max="271" width="8.1796875" style="81" customWidth="1"/>
    <col min="272" max="272" width="2.81640625" style="81" customWidth="1"/>
    <col min="273" max="274" width="8.1796875" style="81" customWidth="1"/>
    <col min="275" max="275" width="2.81640625" style="81" customWidth="1"/>
    <col min="276" max="276" width="4.81640625" style="81" customWidth="1"/>
    <col min="277" max="277" width="3.1796875" style="81" customWidth="1"/>
    <col min="278" max="512" width="8.81640625" style="81"/>
    <col min="513" max="513" width="35.81640625" style="81" customWidth="1"/>
    <col min="514" max="515" width="8.1796875" style="81" customWidth="1"/>
    <col min="516" max="516" width="2.81640625" style="81" customWidth="1"/>
    <col min="517" max="517" width="8.453125" style="81" customWidth="1"/>
    <col min="518" max="518" width="8.1796875" style="81" customWidth="1"/>
    <col min="519" max="519" width="3.1796875" style="81" customWidth="1"/>
    <col min="520" max="521" width="8.1796875" style="81" customWidth="1"/>
    <col min="522" max="522" width="2.81640625" style="81" customWidth="1"/>
    <col min="523" max="523" width="8.1796875" style="81" customWidth="1"/>
    <col min="524" max="524" width="8.453125" style="81" customWidth="1"/>
    <col min="525" max="525" width="2.81640625" style="81" customWidth="1"/>
    <col min="526" max="527" width="8.1796875" style="81" customWidth="1"/>
    <col min="528" max="528" width="2.81640625" style="81" customWidth="1"/>
    <col min="529" max="530" width="8.1796875" style="81" customWidth="1"/>
    <col min="531" max="531" width="2.81640625" style="81" customWidth="1"/>
    <col min="532" max="532" width="4.81640625" style="81" customWidth="1"/>
    <col min="533" max="533" width="3.1796875" style="81" customWidth="1"/>
    <col min="534" max="768" width="8.81640625" style="81"/>
    <col min="769" max="769" width="35.81640625" style="81" customWidth="1"/>
    <col min="770" max="771" width="8.1796875" style="81" customWidth="1"/>
    <col min="772" max="772" width="2.81640625" style="81" customWidth="1"/>
    <col min="773" max="773" width="8.453125" style="81" customWidth="1"/>
    <col min="774" max="774" width="8.1796875" style="81" customWidth="1"/>
    <col min="775" max="775" width="3.1796875" style="81" customWidth="1"/>
    <col min="776" max="777" width="8.1796875" style="81" customWidth="1"/>
    <col min="778" max="778" width="2.81640625" style="81" customWidth="1"/>
    <col min="779" max="779" width="8.1796875" style="81" customWidth="1"/>
    <col min="780" max="780" width="8.453125" style="81" customWidth="1"/>
    <col min="781" max="781" width="2.81640625" style="81" customWidth="1"/>
    <col min="782" max="783" width="8.1796875" style="81" customWidth="1"/>
    <col min="784" max="784" width="2.81640625" style="81" customWidth="1"/>
    <col min="785" max="786" width="8.1796875" style="81" customWidth="1"/>
    <col min="787" max="787" width="2.81640625" style="81" customWidth="1"/>
    <col min="788" max="788" width="4.81640625" style="81" customWidth="1"/>
    <col min="789" max="789" width="3.1796875" style="81" customWidth="1"/>
    <col min="790" max="1024" width="8.81640625" style="81"/>
    <col min="1025" max="1025" width="35.81640625" style="81" customWidth="1"/>
    <col min="1026" max="1027" width="8.1796875" style="81" customWidth="1"/>
    <col min="1028" max="1028" width="2.81640625" style="81" customWidth="1"/>
    <col min="1029" max="1029" width="8.453125" style="81" customWidth="1"/>
    <col min="1030" max="1030" width="8.1796875" style="81" customWidth="1"/>
    <col min="1031" max="1031" width="3.1796875" style="81" customWidth="1"/>
    <col min="1032" max="1033" width="8.1796875" style="81" customWidth="1"/>
    <col min="1034" max="1034" width="2.81640625" style="81" customWidth="1"/>
    <col min="1035" max="1035" width="8.1796875" style="81" customWidth="1"/>
    <col min="1036" max="1036" width="8.453125" style="81" customWidth="1"/>
    <col min="1037" max="1037" width="2.81640625" style="81" customWidth="1"/>
    <col min="1038" max="1039" width="8.1796875" style="81" customWidth="1"/>
    <col min="1040" max="1040" width="2.81640625" style="81" customWidth="1"/>
    <col min="1041" max="1042" width="8.1796875" style="81" customWidth="1"/>
    <col min="1043" max="1043" width="2.81640625" style="81" customWidth="1"/>
    <col min="1044" max="1044" width="4.81640625" style="81" customWidth="1"/>
    <col min="1045" max="1045" width="3.1796875" style="81" customWidth="1"/>
    <col min="1046" max="1280" width="8.81640625" style="81"/>
    <col min="1281" max="1281" width="35.81640625" style="81" customWidth="1"/>
    <col min="1282" max="1283" width="8.1796875" style="81" customWidth="1"/>
    <col min="1284" max="1284" width="2.81640625" style="81" customWidth="1"/>
    <col min="1285" max="1285" width="8.453125" style="81" customWidth="1"/>
    <col min="1286" max="1286" width="8.1796875" style="81" customWidth="1"/>
    <col min="1287" max="1287" width="3.1796875" style="81" customWidth="1"/>
    <col min="1288" max="1289" width="8.1796875" style="81" customWidth="1"/>
    <col min="1290" max="1290" width="2.81640625" style="81" customWidth="1"/>
    <col min="1291" max="1291" width="8.1796875" style="81" customWidth="1"/>
    <col min="1292" max="1292" width="8.453125" style="81" customWidth="1"/>
    <col min="1293" max="1293" width="2.81640625" style="81" customWidth="1"/>
    <col min="1294" max="1295" width="8.1796875" style="81" customWidth="1"/>
    <col min="1296" max="1296" width="2.81640625" style="81" customWidth="1"/>
    <col min="1297" max="1298" width="8.1796875" style="81" customWidth="1"/>
    <col min="1299" max="1299" width="2.81640625" style="81" customWidth="1"/>
    <col min="1300" max="1300" width="4.81640625" style="81" customWidth="1"/>
    <col min="1301" max="1301" width="3.1796875" style="81" customWidth="1"/>
    <col min="1302" max="1536" width="8.81640625" style="81"/>
    <col min="1537" max="1537" width="35.81640625" style="81" customWidth="1"/>
    <col min="1538" max="1539" width="8.1796875" style="81" customWidth="1"/>
    <col min="1540" max="1540" width="2.81640625" style="81" customWidth="1"/>
    <col min="1541" max="1541" width="8.453125" style="81" customWidth="1"/>
    <col min="1542" max="1542" width="8.1796875" style="81" customWidth="1"/>
    <col min="1543" max="1543" width="3.1796875" style="81" customWidth="1"/>
    <col min="1544" max="1545" width="8.1796875" style="81" customWidth="1"/>
    <col min="1546" max="1546" width="2.81640625" style="81" customWidth="1"/>
    <col min="1547" max="1547" width="8.1796875" style="81" customWidth="1"/>
    <col min="1548" max="1548" width="8.453125" style="81" customWidth="1"/>
    <col min="1549" max="1549" width="2.81640625" style="81" customWidth="1"/>
    <col min="1550" max="1551" width="8.1796875" style="81" customWidth="1"/>
    <col min="1552" max="1552" width="2.81640625" style="81" customWidth="1"/>
    <col min="1553" max="1554" width="8.1796875" style="81" customWidth="1"/>
    <col min="1555" max="1555" width="2.81640625" style="81" customWidth="1"/>
    <col min="1556" max="1556" width="4.81640625" style="81" customWidth="1"/>
    <col min="1557" max="1557" width="3.1796875" style="81" customWidth="1"/>
    <col min="1558" max="1792" width="8.81640625" style="81"/>
    <col min="1793" max="1793" width="35.81640625" style="81" customWidth="1"/>
    <col min="1794" max="1795" width="8.1796875" style="81" customWidth="1"/>
    <col min="1796" max="1796" width="2.81640625" style="81" customWidth="1"/>
    <col min="1797" max="1797" width="8.453125" style="81" customWidth="1"/>
    <col min="1798" max="1798" width="8.1796875" style="81" customWidth="1"/>
    <col min="1799" max="1799" width="3.1796875" style="81" customWidth="1"/>
    <col min="1800" max="1801" width="8.1796875" style="81" customWidth="1"/>
    <col min="1802" max="1802" width="2.81640625" style="81" customWidth="1"/>
    <col min="1803" max="1803" width="8.1796875" style="81" customWidth="1"/>
    <col min="1804" max="1804" width="8.453125" style="81" customWidth="1"/>
    <col min="1805" max="1805" width="2.81640625" style="81" customWidth="1"/>
    <col min="1806" max="1807" width="8.1796875" style="81" customWidth="1"/>
    <col min="1808" max="1808" width="2.81640625" style="81" customWidth="1"/>
    <col min="1809" max="1810" width="8.1796875" style="81" customWidth="1"/>
    <col min="1811" max="1811" width="2.81640625" style="81" customWidth="1"/>
    <col min="1812" max="1812" width="4.81640625" style="81" customWidth="1"/>
    <col min="1813" max="1813" width="3.1796875" style="81" customWidth="1"/>
    <col min="1814" max="2048" width="8.81640625" style="81"/>
    <col min="2049" max="2049" width="35.81640625" style="81" customWidth="1"/>
    <col min="2050" max="2051" width="8.1796875" style="81" customWidth="1"/>
    <col min="2052" max="2052" width="2.81640625" style="81" customWidth="1"/>
    <col min="2053" max="2053" width="8.453125" style="81" customWidth="1"/>
    <col min="2054" max="2054" width="8.1796875" style="81" customWidth="1"/>
    <col min="2055" max="2055" width="3.1796875" style="81" customWidth="1"/>
    <col min="2056" max="2057" width="8.1796875" style="81" customWidth="1"/>
    <col min="2058" max="2058" width="2.81640625" style="81" customWidth="1"/>
    <col min="2059" max="2059" width="8.1796875" style="81" customWidth="1"/>
    <col min="2060" max="2060" width="8.453125" style="81" customWidth="1"/>
    <col min="2061" max="2061" width="2.81640625" style="81" customWidth="1"/>
    <col min="2062" max="2063" width="8.1796875" style="81" customWidth="1"/>
    <col min="2064" max="2064" width="2.81640625" style="81" customWidth="1"/>
    <col min="2065" max="2066" width="8.1796875" style="81" customWidth="1"/>
    <col min="2067" max="2067" width="2.81640625" style="81" customWidth="1"/>
    <col min="2068" max="2068" width="4.81640625" style="81" customWidth="1"/>
    <col min="2069" max="2069" width="3.1796875" style="81" customWidth="1"/>
    <col min="2070" max="2304" width="8.81640625" style="81"/>
    <col min="2305" max="2305" width="35.81640625" style="81" customWidth="1"/>
    <col min="2306" max="2307" width="8.1796875" style="81" customWidth="1"/>
    <col min="2308" max="2308" width="2.81640625" style="81" customWidth="1"/>
    <col min="2309" max="2309" width="8.453125" style="81" customWidth="1"/>
    <col min="2310" max="2310" width="8.1796875" style="81" customWidth="1"/>
    <col min="2311" max="2311" width="3.1796875" style="81" customWidth="1"/>
    <col min="2312" max="2313" width="8.1796875" style="81" customWidth="1"/>
    <col min="2314" max="2314" width="2.81640625" style="81" customWidth="1"/>
    <col min="2315" max="2315" width="8.1796875" style="81" customWidth="1"/>
    <col min="2316" max="2316" width="8.453125" style="81" customWidth="1"/>
    <col min="2317" max="2317" width="2.81640625" style="81" customWidth="1"/>
    <col min="2318" max="2319" width="8.1796875" style="81" customWidth="1"/>
    <col min="2320" max="2320" width="2.81640625" style="81" customWidth="1"/>
    <col min="2321" max="2322" width="8.1796875" style="81" customWidth="1"/>
    <col min="2323" max="2323" width="2.81640625" style="81" customWidth="1"/>
    <col min="2324" max="2324" width="4.81640625" style="81" customWidth="1"/>
    <col min="2325" max="2325" width="3.1796875" style="81" customWidth="1"/>
    <col min="2326" max="2560" width="8.81640625" style="81"/>
    <col min="2561" max="2561" width="35.81640625" style="81" customWidth="1"/>
    <col min="2562" max="2563" width="8.1796875" style="81" customWidth="1"/>
    <col min="2564" max="2564" width="2.81640625" style="81" customWidth="1"/>
    <col min="2565" max="2565" width="8.453125" style="81" customWidth="1"/>
    <col min="2566" max="2566" width="8.1796875" style="81" customWidth="1"/>
    <col min="2567" max="2567" width="3.1796875" style="81" customWidth="1"/>
    <col min="2568" max="2569" width="8.1796875" style="81" customWidth="1"/>
    <col min="2570" max="2570" width="2.81640625" style="81" customWidth="1"/>
    <col min="2571" max="2571" width="8.1796875" style="81" customWidth="1"/>
    <col min="2572" max="2572" width="8.453125" style="81" customWidth="1"/>
    <col min="2573" max="2573" width="2.81640625" style="81" customWidth="1"/>
    <col min="2574" max="2575" width="8.1796875" style="81" customWidth="1"/>
    <col min="2576" max="2576" width="2.81640625" style="81" customWidth="1"/>
    <col min="2577" max="2578" width="8.1796875" style="81" customWidth="1"/>
    <col min="2579" max="2579" width="2.81640625" style="81" customWidth="1"/>
    <col min="2580" max="2580" width="4.81640625" style="81" customWidth="1"/>
    <col min="2581" max="2581" width="3.1796875" style="81" customWidth="1"/>
    <col min="2582" max="2816" width="8.81640625" style="81"/>
    <col min="2817" max="2817" width="35.81640625" style="81" customWidth="1"/>
    <col min="2818" max="2819" width="8.1796875" style="81" customWidth="1"/>
    <col min="2820" max="2820" width="2.81640625" style="81" customWidth="1"/>
    <col min="2821" max="2821" width="8.453125" style="81" customWidth="1"/>
    <col min="2822" max="2822" width="8.1796875" style="81" customWidth="1"/>
    <col min="2823" max="2823" width="3.1796875" style="81" customWidth="1"/>
    <col min="2824" max="2825" width="8.1796875" style="81" customWidth="1"/>
    <col min="2826" max="2826" width="2.81640625" style="81" customWidth="1"/>
    <col min="2827" max="2827" width="8.1796875" style="81" customWidth="1"/>
    <col min="2828" max="2828" width="8.453125" style="81" customWidth="1"/>
    <col min="2829" max="2829" width="2.81640625" style="81" customWidth="1"/>
    <col min="2830" max="2831" width="8.1796875" style="81" customWidth="1"/>
    <col min="2832" max="2832" width="2.81640625" style="81" customWidth="1"/>
    <col min="2833" max="2834" width="8.1796875" style="81" customWidth="1"/>
    <col min="2835" max="2835" width="2.81640625" style="81" customWidth="1"/>
    <col min="2836" max="2836" width="4.81640625" style="81" customWidth="1"/>
    <col min="2837" max="2837" width="3.1796875" style="81" customWidth="1"/>
    <col min="2838" max="3072" width="8.81640625" style="81"/>
    <col min="3073" max="3073" width="35.81640625" style="81" customWidth="1"/>
    <col min="3074" max="3075" width="8.1796875" style="81" customWidth="1"/>
    <col min="3076" max="3076" width="2.81640625" style="81" customWidth="1"/>
    <col min="3077" max="3077" width="8.453125" style="81" customWidth="1"/>
    <col min="3078" max="3078" width="8.1796875" style="81" customWidth="1"/>
    <col min="3079" max="3079" width="3.1796875" style="81" customWidth="1"/>
    <col min="3080" max="3081" width="8.1796875" style="81" customWidth="1"/>
    <col min="3082" max="3082" width="2.81640625" style="81" customWidth="1"/>
    <col min="3083" max="3083" width="8.1796875" style="81" customWidth="1"/>
    <col min="3084" max="3084" width="8.453125" style="81" customWidth="1"/>
    <col min="3085" max="3085" width="2.81640625" style="81" customWidth="1"/>
    <col min="3086" max="3087" width="8.1796875" style="81" customWidth="1"/>
    <col min="3088" max="3088" width="2.81640625" style="81" customWidth="1"/>
    <col min="3089" max="3090" width="8.1796875" style="81" customWidth="1"/>
    <col min="3091" max="3091" width="2.81640625" style="81" customWidth="1"/>
    <col min="3092" max="3092" width="4.81640625" style="81" customWidth="1"/>
    <col min="3093" max="3093" width="3.1796875" style="81" customWidth="1"/>
    <col min="3094" max="3328" width="8.81640625" style="81"/>
    <col min="3329" max="3329" width="35.81640625" style="81" customWidth="1"/>
    <col min="3330" max="3331" width="8.1796875" style="81" customWidth="1"/>
    <col min="3332" max="3332" width="2.81640625" style="81" customWidth="1"/>
    <col min="3333" max="3333" width="8.453125" style="81" customWidth="1"/>
    <col min="3334" max="3334" width="8.1796875" style="81" customWidth="1"/>
    <col min="3335" max="3335" width="3.1796875" style="81" customWidth="1"/>
    <col min="3336" max="3337" width="8.1796875" style="81" customWidth="1"/>
    <col min="3338" max="3338" width="2.81640625" style="81" customWidth="1"/>
    <col min="3339" max="3339" width="8.1796875" style="81" customWidth="1"/>
    <col min="3340" max="3340" width="8.453125" style="81" customWidth="1"/>
    <col min="3341" max="3341" width="2.81640625" style="81" customWidth="1"/>
    <col min="3342" max="3343" width="8.1796875" style="81" customWidth="1"/>
    <col min="3344" max="3344" width="2.81640625" style="81" customWidth="1"/>
    <col min="3345" max="3346" width="8.1796875" style="81" customWidth="1"/>
    <col min="3347" max="3347" width="2.81640625" style="81" customWidth="1"/>
    <col min="3348" max="3348" width="4.81640625" style="81" customWidth="1"/>
    <col min="3349" max="3349" width="3.1796875" style="81" customWidth="1"/>
    <col min="3350" max="3584" width="8.81640625" style="81"/>
    <col min="3585" max="3585" width="35.81640625" style="81" customWidth="1"/>
    <col min="3586" max="3587" width="8.1796875" style="81" customWidth="1"/>
    <col min="3588" max="3588" width="2.81640625" style="81" customWidth="1"/>
    <col min="3589" max="3589" width="8.453125" style="81" customWidth="1"/>
    <col min="3590" max="3590" width="8.1796875" style="81" customWidth="1"/>
    <col min="3591" max="3591" width="3.1796875" style="81" customWidth="1"/>
    <col min="3592" max="3593" width="8.1796875" style="81" customWidth="1"/>
    <col min="3594" max="3594" width="2.81640625" style="81" customWidth="1"/>
    <col min="3595" max="3595" width="8.1796875" style="81" customWidth="1"/>
    <col min="3596" max="3596" width="8.453125" style="81" customWidth="1"/>
    <col min="3597" max="3597" width="2.81640625" style="81" customWidth="1"/>
    <col min="3598" max="3599" width="8.1796875" style="81" customWidth="1"/>
    <col min="3600" max="3600" width="2.81640625" style="81" customWidth="1"/>
    <col min="3601" max="3602" width="8.1796875" style="81" customWidth="1"/>
    <col min="3603" max="3603" width="2.81640625" style="81" customWidth="1"/>
    <col min="3604" max="3604" width="4.81640625" style="81" customWidth="1"/>
    <col min="3605" max="3605" width="3.1796875" style="81" customWidth="1"/>
    <col min="3606" max="3840" width="8.81640625" style="81"/>
    <col min="3841" max="3841" width="35.81640625" style="81" customWidth="1"/>
    <col min="3842" max="3843" width="8.1796875" style="81" customWidth="1"/>
    <col min="3844" max="3844" width="2.81640625" style="81" customWidth="1"/>
    <col min="3845" max="3845" width="8.453125" style="81" customWidth="1"/>
    <col min="3846" max="3846" width="8.1796875" style="81" customWidth="1"/>
    <col min="3847" max="3847" width="3.1796875" style="81" customWidth="1"/>
    <col min="3848" max="3849" width="8.1796875" style="81" customWidth="1"/>
    <col min="3850" max="3850" width="2.81640625" style="81" customWidth="1"/>
    <col min="3851" max="3851" width="8.1796875" style="81" customWidth="1"/>
    <col min="3852" max="3852" width="8.453125" style="81" customWidth="1"/>
    <col min="3853" max="3853" width="2.81640625" style="81" customWidth="1"/>
    <col min="3854" max="3855" width="8.1796875" style="81" customWidth="1"/>
    <col min="3856" max="3856" width="2.81640625" style="81" customWidth="1"/>
    <col min="3857" max="3858" width="8.1796875" style="81" customWidth="1"/>
    <col min="3859" max="3859" width="2.81640625" style="81" customWidth="1"/>
    <col min="3860" max="3860" width="4.81640625" style="81" customWidth="1"/>
    <col min="3861" max="3861" width="3.1796875" style="81" customWidth="1"/>
    <col min="3862" max="4096" width="8.81640625" style="81"/>
    <col min="4097" max="4097" width="35.81640625" style="81" customWidth="1"/>
    <col min="4098" max="4099" width="8.1796875" style="81" customWidth="1"/>
    <col min="4100" max="4100" width="2.81640625" style="81" customWidth="1"/>
    <col min="4101" max="4101" width="8.453125" style="81" customWidth="1"/>
    <col min="4102" max="4102" width="8.1796875" style="81" customWidth="1"/>
    <col min="4103" max="4103" width="3.1796875" style="81" customWidth="1"/>
    <col min="4104" max="4105" width="8.1796875" style="81" customWidth="1"/>
    <col min="4106" max="4106" width="2.81640625" style="81" customWidth="1"/>
    <col min="4107" max="4107" width="8.1796875" style="81" customWidth="1"/>
    <col min="4108" max="4108" width="8.453125" style="81" customWidth="1"/>
    <col min="4109" max="4109" width="2.81640625" style="81" customWidth="1"/>
    <col min="4110" max="4111" width="8.1796875" style="81" customWidth="1"/>
    <col min="4112" max="4112" width="2.81640625" style="81" customWidth="1"/>
    <col min="4113" max="4114" width="8.1796875" style="81" customWidth="1"/>
    <col min="4115" max="4115" width="2.81640625" style="81" customWidth="1"/>
    <col min="4116" max="4116" width="4.81640625" style="81" customWidth="1"/>
    <col min="4117" max="4117" width="3.1796875" style="81" customWidth="1"/>
    <col min="4118" max="4352" width="8.81640625" style="81"/>
    <col min="4353" max="4353" width="35.81640625" style="81" customWidth="1"/>
    <col min="4354" max="4355" width="8.1796875" style="81" customWidth="1"/>
    <col min="4356" max="4356" width="2.81640625" style="81" customWidth="1"/>
    <col min="4357" max="4357" width="8.453125" style="81" customWidth="1"/>
    <col min="4358" max="4358" width="8.1796875" style="81" customWidth="1"/>
    <col min="4359" max="4359" width="3.1796875" style="81" customWidth="1"/>
    <col min="4360" max="4361" width="8.1796875" style="81" customWidth="1"/>
    <col min="4362" max="4362" width="2.81640625" style="81" customWidth="1"/>
    <col min="4363" max="4363" width="8.1796875" style="81" customWidth="1"/>
    <col min="4364" max="4364" width="8.453125" style="81" customWidth="1"/>
    <col min="4365" max="4365" width="2.81640625" style="81" customWidth="1"/>
    <col min="4366" max="4367" width="8.1796875" style="81" customWidth="1"/>
    <col min="4368" max="4368" width="2.81640625" style="81" customWidth="1"/>
    <col min="4369" max="4370" width="8.1796875" style="81" customWidth="1"/>
    <col min="4371" max="4371" width="2.81640625" style="81" customWidth="1"/>
    <col min="4372" max="4372" width="4.81640625" style="81" customWidth="1"/>
    <col min="4373" max="4373" width="3.1796875" style="81" customWidth="1"/>
    <col min="4374" max="4608" width="8.81640625" style="81"/>
    <col min="4609" max="4609" width="35.81640625" style="81" customWidth="1"/>
    <col min="4610" max="4611" width="8.1796875" style="81" customWidth="1"/>
    <col min="4612" max="4612" width="2.81640625" style="81" customWidth="1"/>
    <col min="4613" max="4613" width="8.453125" style="81" customWidth="1"/>
    <col min="4614" max="4614" width="8.1796875" style="81" customWidth="1"/>
    <col min="4615" max="4615" width="3.1796875" style="81" customWidth="1"/>
    <col min="4616" max="4617" width="8.1796875" style="81" customWidth="1"/>
    <col min="4618" max="4618" width="2.81640625" style="81" customWidth="1"/>
    <col min="4619" max="4619" width="8.1796875" style="81" customWidth="1"/>
    <col min="4620" max="4620" width="8.453125" style="81" customWidth="1"/>
    <col min="4621" max="4621" width="2.81640625" style="81" customWidth="1"/>
    <col min="4622" max="4623" width="8.1796875" style="81" customWidth="1"/>
    <col min="4624" max="4624" width="2.81640625" style="81" customWidth="1"/>
    <col min="4625" max="4626" width="8.1796875" style="81" customWidth="1"/>
    <col min="4627" max="4627" width="2.81640625" style="81" customWidth="1"/>
    <col min="4628" max="4628" width="4.81640625" style="81" customWidth="1"/>
    <col min="4629" max="4629" width="3.1796875" style="81" customWidth="1"/>
    <col min="4630" max="4864" width="8.81640625" style="81"/>
    <col min="4865" max="4865" width="35.81640625" style="81" customWidth="1"/>
    <col min="4866" max="4867" width="8.1796875" style="81" customWidth="1"/>
    <col min="4868" max="4868" width="2.81640625" style="81" customWidth="1"/>
    <col min="4869" max="4869" width="8.453125" style="81" customWidth="1"/>
    <col min="4870" max="4870" width="8.1796875" style="81" customWidth="1"/>
    <col min="4871" max="4871" width="3.1796875" style="81" customWidth="1"/>
    <col min="4872" max="4873" width="8.1796875" style="81" customWidth="1"/>
    <col min="4874" max="4874" width="2.81640625" style="81" customWidth="1"/>
    <col min="4875" max="4875" width="8.1796875" style="81" customWidth="1"/>
    <col min="4876" max="4876" width="8.453125" style="81" customWidth="1"/>
    <col min="4877" max="4877" width="2.81640625" style="81" customWidth="1"/>
    <col min="4878" max="4879" width="8.1796875" style="81" customWidth="1"/>
    <col min="4880" max="4880" width="2.81640625" style="81" customWidth="1"/>
    <col min="4881" max="4882" width="8.1796875" style="81" customWidth="1"/>
    <col min="4883" max="4883" width="2.81640625" style="81" customWidth="1"/>
    <col min="4884" max="4884" width="4.81640625" style="81" customWidth="1"/>
    <col min="4885" max="4885" width="3.1796875" style="81" customWidth="1"/>
    <col min="4886" max="5120" width="8.81640625" style="81"/>
    <col min="5121" max="5121" width="35.81640625" style="81" customWidth="1"/>
    <col min="5122" max="5123" width="8.1796875" style="81" customWidth="1"/>
    <col min="5124" max="5124" width="2.81640625" style="81" customWidth="1"/>
    <col min="5125" max="5125" width="8.453125" style="81" customWidth="1"/>
    <col min="5126" max="5126" width="8.1796875" style="81" customWidth="1"/>
    <col min="5127" max="5127" width="3.1796875" style="81" customWidth="1"/>
    <col min="5128" max="5129" width="8.1796875" style="81" customWidth="1"/>
    <col min="5130" max="5130" width="2.81640625" style="81" customWidth="1"/>
    <col min="5131" max="5131" width="8.1796875" style="81" customWidth="1"/>
    <col min="5132" max="5132" width="8.453125" style="81" customWidth="1"/>
    <col min="5133" max="5133" width="2.81640625" style="81" customWidth="1"/>
    <col min="5134" max="5135" width="8.1796875" style="81" customWidth="1"/>
    <col min="5136" max="5136" width="2.81640625" style="81" customWidth="1"/>
    <col min="5137" max="5138" width="8.1796875" style="81" customWidth="1"/>
    <col min="5139" max="5139" width="2.81640625" style="81" customWidth="1"/>
    <col min="5140" max="5140" width="4.81640625" style="81" customWidth="1"/>
    <col min="5141" max="5141" width="3.1796875" style="81" customWidth="1"/>
    <col min="5142" max="5376" width="8.81640625" style="81"/>
    <col min="5377" max="5377" width="35.81640625" style="81" customWidth="1"/>
    <col min="5378" max="5379" width="8.1796875" style="81" customWidth="1"/>
    <col min="5380" max="5380" width="2.81640625" style="81" customWidth="1"/>
    <col min="5381" max="5381" width="8.453125" style="81" customWidth="1"/>
    <col min="5382" max="5382" width="8.1796875" style="81" customWidth="1"/>
    <col min="5383" max="5383" width="3.1796875" style="81" customWidth="1"/>
    <col min="5384" max="5385" width="8.1796875" style="81" customWidth="1"/>
    <col min="5386" max="5386" width="2.81640625" style="81" customWidth="1"/>
    <col min="5387" max="5387" width="8.1796875" style="81" customWidth="1"/>
    <col min="5388" max="5388" width="8.453125" style="81" customWidth="1"/>
    <col min="5389" max="5389" width="2.81640625" style="81" customWidth="1"/>
    <col min="5390" max="5391" width="8.1796875" style="81" customWidth="1"/>
    <col min="5392" max="5392" width="2.81640625" style="81" customWidth="1"/>
    <col min="5393" max="5394" width="8.1796875" style="81" customWidth="1"/>
    <col min="5395" max="5395" width="2.81640625" style="81" customWidth="1"/>
    <col min="5396" max="5396" width="4.81640625" style="81" customWidth="1"/>
    <col min="5397" max="5397" width="3.1796875" style="81" customWidth="1"/>
    <col min="5398" max="5632" width="8.81640625" style="81"/>
    <col min="5633" max="5633" width="35.81640625" style="81" customWidth="1"/>
    <col min="5634" max="5635" width="8.1796875" style="81" customWidth="1"/>
    <col min="5636" max="5636" width="2.81640625" style="81" customWidth="1"/>
    <col min="5637" max="5637" width="8.453125" style="81" customWidth="1"/>
    <col min="5638" max="5638" width="8.1796875" style="81" customWidth="1"/>
    <col min="5639" max="5639" width="3.1796875" style="81" customWidth="1"/>
    <col min="5640" max="5641" width="8.1796875" style="81" customWidth="1"/>
    <col min="5642" max="5642" width="2.81640625" style="81" customWidth="1"/>
    <col min="5643" max="5643" width="8.1796875" style="81" customWidth="1"/>
    <col min="5644" max="5644" width="8.453125" style="81" customWidth="1"/>
    <col min="5645" max="5645" width="2.81640625" style="81" customWidth="1"/>
    <col min="5646" max="5647" width="8.1796875" style="81" customWidth="1"/>
    <col min="5648" max="5648" width="2.81640625" style="81" customWidth="1"/>
    <col min="5649" max="5650" width="8.1796875" style="81" customWidth="1"/>
    <col min="5651" max="5651" width="2.81640625" style="81" customWidth="1"/>
    <col min="5652" max="5652" width="4.81640625" style="81" customWidth="1"/>
    <col min="5653" max="5653" width="3.1796875" style="81" customWidth="1"/>
    <col min="5654" max="5888" width="8.81640625" style="81"/>
    <col min="5889" max="5889" width="35.81640625" style="81" customWidth="1"/>
    <col min="5890" max="5891" width="8.1796875" style="81" customWidth="1"/>
    <col min="5892" max="5892" width="2.81640625" style="81" customWidth="1"/>
    <col min="5893" max="5893" width="8.453125" style="81" customWidth="1"/>
    <col min="5894" max="5894" width="8.1796875" style="81" customWidth="1"/>
    <col min="5895" max="5895" width="3.1796875" style="81" customWidth="1"/>
    <col min="5896" max="5897" width="8.1796875" style="81" customWidth="1"/>
    <col min="5898" max="5898" width="2.81640625" style="81" customWidth="1"/>
    <col min="5899" max="5899" width="8.1796875" style="81" customWidth="1"/>
    <col min="5900" max="5900" width="8.453125" style="81" customWidth="1"/>
    <col min="5901" max="5901" width="2.81640625" style="81" customWidth="1"/>
    <col min="5902" max="5903" width="8.1796875" style="81" customWidth="1"/>
    <col min="5904" max="5904" width="2.81640625" style="81" customWidth="1"/>
    <col min="5905" max="5906" width="8.1796875" style="81" customWidth="1"/>
    <col min="5907" max="5907" width="2.81640625" style="81" customWidth="1"/>
    <col min="5908" max="5908" width="4.81640625" style="81" customWidth="1"/>
    <col min="5909" max="5909" width="3.1796875" style="81" customWidth="1"/>
    <col min="5910" max="6144" width="8.81640625" style="81"/>
    <col min="6145" max="6145" width="35.81640625" style="81" customWidth="1"/>
    <col min="6146" max="6147" width="8.1796875" style="81" customWidth="1"/>
    <col min="6148" max="6148" width="2.81640625" style="81" customWidth="1"/>
    <col min="6149" max="6149" width="8.453125" style="81" customWidth="1"/>
    <col min="6150" max="6150" width="8.1796875" style="81" customWidth="1"/>
    <col min="6151" max="6151" width="3.1796875" style="81" customWidth="1"/>
    <col min="6152" max="6153" width="8.1796875" style="81" customWidth="1"/>
    <col min="6154" max="6154" width="2.81640625" style="81" customWidth="1"/>
    <col min="6155" max="6155" width="8.1796875" style="81" customWidth="1"/>
    <col min="6156" max="6156" width="8.453125" style="81" customWidth="1"/>
    <col min="6157" max="6157" width="2.81640625" style="81" customWidth="1"/>
    <col min="6158" max="6159" width="8.1796875" style="81" customWidth="1"/>
    <col min="6160" max="6160" width="2.81640625" style="81" customWidth="1"/>
    <col min="6161" max="6162" width="8.1796875" style="81" customWidth="1"/>
    <col min="6163" max="6163" width="2.81640625" style="81" customWidth="1"/>
    <col min="6164" max="6164" width="4.81640625" style="81" customWidth="1"/>
    <col min="6165" max="6165" width="3.1796875" style="81" customWidth="1"/>
    <col min="6166" max="6400" width="8.81640625" style="81"/>
    <col min="6401" max="6401" width="35.81640625" style="81" customWidth="1"/>
    <col min="6402" max="6403" width="8.1796875" style="81" customWidth="1"/>
    <col min="6404" max="6404" width="2.81640625" style="81" customWidth="1"/>
    <col min="6405" max="6405" width="8.453125" style="81" customWidth="1"/>
    <col min="6406" max="6406" width="8.1796875" style="81" customWidth="1"/>
    <col min="6407" max="6407" width="3.1796875" style="81" customWidth="1"/>
    <col min="6408" max="6409" width="8.1796875" style="81" customWidth="1"/>
    <col min="6410" max="6410" width="2.81640625" style="81" customWidth="1"/>
    <col min="6411" max="6411" width="8.1796875" style="81" customWidth="1"/>
    <col min="6412" max="6412" width="8.453125" style="81" customWidth="1"/>
    <col min="6413" max="6413" width="2.81640625" style="81" customWidth="1"/>
    <col min="6414" max="6415" width="8.1796875" style="81" customWidth="1"/>
    <col min="6416" max="6416" width="2.81640625" style="81" customWidth="1"/>
    <col min="6417" max="6418" width="8.1796875" style="81" customWidth="1"/>
    <col min="6419" max="6419" width="2.81640625" style="81" customWidth="1"/>
    <col min="6420" max="6420" width="4.81640625" style="81" customWidth="1"/>
    <col min="6421" max="6421" width="3.1796875" style="81" customWidth="1"/>
    <col min="6422" max="6656" width="8.81640625" style="81"/>
    <col min="6657" max="6657" width="35.81640625" style="81" customWidth="1"/>
    <col min="6658" max="6659" width="8.1796875" style="81" customWidth="1"/>
    <col min="6660" max="6660" width="2.81640625" style="81" customWidth="1"/>
    <col min="6661" max="6661" width="8.453125" style="81" customWidth="1"/>
    <col min="6662" max="6662" width="8.1796875" style="81" customWidth="1"/>
    <col min="6663" max="6663" width="3.1796875" style="81" customWidth="1"/>
    <col min="6664" max="6665" width="8.1796875" style="81" customWidth="1"/>
    <col min="6666" max="6666" width="2.81640625" style="81" customWidth="1"/>
    <col min="6667" max="6667" width="8.1796875" style="81" customWidth="1"/>
    <col min="6668" max="6668" width="8.453125" style="81" customWidth="1"/>
    <col min="6669" max="6669" width="2.81640625" style="81" customWidth="1"/>
    <col min="6670" max="6671" width="8.1796875" style="81" customWidth="1"/>
    <col min="6672" max="6672" width="2.81640625" style="81" customWidth="1"/>
    <col min="6673" max="6674" width="8.1796875" style="81" customWidth="1"/>
    <col min="6675" max="6675" width="2.81640625" style="81" customWidth="1"/>
    <col min="6676" max="6676" width="4.81640625" style="81" customWidth="1"/>
    <col min="6677" max="6677" width="3.1796875" style="81" customWidth="1"/>
    <col min="6678" max="6912" width="8.81640625" style="81"/>
    <col min="6913" max="6913" width="35.81640625" style="81" customWidth="1"/>
    <col min="6914" max="6915" width="8.1796875" style="81" customWidth="1"/>
    <col min="6916" max="6916" width="2.81640625" style="81" customWidth="1"/>
    <col min="6917" max="6917" width="8.453125" style="81" customWidth="1"/>
    <col min="6918" max="6918" width="8.1796875" style="81" customWidth="1"/>
    <col min="6919" max="6919" width="3.1796875" style="81" customWidth="1"/>
    <col min="6920" max="6921" width="8.1796875" style="81" customWidth="1"/>
    <col min="6922" max="6922" width="2.81640625" style="81" customWidth="1"/>
    <col min="6923" max="6923" width="8.1796875" style="81" customWidth="1"/>
    <col min="6924" max="6924" width="8.453125" style="81" customWidth="1"/>
    <col min="6925" max="6925" width="2.81640625" style="81" customWidth="1"/>
    <col min="6926" max="6927" width="8.1796875" style="81" customWidth="1"/>
    <col min="6928" max="6928" width="2.81640625" style="81" customWidth="1"/>
    <col min="6929" max="6930" width="8.1796875" style="81" customWidth="1"/>
    <col min="6931" max="6931" width="2.81640625" style="81" customWidth="1"/>
    <col min="6932" max="6932" width="4.81640625" style="81" customWidth="1"/>
    <col min="6933" max="6933" width="3.1796875" style="81" customWidth="1"/>
    <col min="6934" max="7168" width="8.81640625" style="81"/>
    <col min="7169" max="7169" width="35.81640625" style="81" customWidth="1"/>
    <col min="7170" max="7171" width="8.1796875" style="81" customWidth="1"/>
    <col min="7172" max="7172" width="2.81640625" style="81" customWidth="1"/>
    <col min="7173" max="7173" width="8.453125" style="81" customWidth="1"/>
    <col min="7174" max="7174" width="8.1796875" style="81" customWidth="1"/>
    <col min="7175" max="7175" width="3.1796875" style="81" customWidth="1"/>
    <col min="7176" max="7177" width="8.1796875" style="81" customWidth="1"/>
    <col min="7178" max="7178" width="2.81640625" style="81" customWidth="1"/>
    <col min="7179" max="7179" width="8.1796875" style="81" customWidth="1"/>
    <col min="7180" max="7180" width="8.453125" style="81" customWidth="1"/>
    <col min="7181" max="7181" width="2.81640625" style="81" customWidth="1"/>
    <col min="7182" max="7183" width="8.1796875" style="81" customWidth="1"/>
    <col min="7184" max="7184" width="2.81640625" style="81" customWidth="1"/>
    <col min="7185" max="7186" width="8.1796875" style="81" customWidth="1"/>
    <col min="7187" max="7187" width="2.81640625" style="81" customWidth="1"/>
    <col min="7188" max="7188" width="4.81640625" style="81" customWidth="1"/>
    <col min="7189" max="7189" width="3.1796875" style="81" customWidth="1"/>
    <col min="7190" max="7424" width="8.81640625" style="81"/>
    <col min="7425" max="7425" width="35.81640625" style="81" customWidth="1"/>
    <col min="7426" max="7427" width="8.1796875" style="81" customWidth="1"/>
    <col min="7428" max="7428" width="2.81640625" style="81" customWidth="1"/>
    <col min="7429" max="7429" width="8.453125" style="81" customWidth="1"/>
    <col min="7430" max="7430" width="8.1796875" style="81" customWidth="1"/>
    <col min="7431" max="7431" width="3.1796875" style="81" customWidth="1"/>
    <col min="7432" max="7433" width="8.1796875" style="81" customWidth="1"/>
    <col min="7434" max="7434" width="2.81640625" style="81" customWidth="1"/>
    <col min="7435" max="7435" width="8.1796875" style="81" customWidth="1"/>
    <col min="7436" max="7436" width="8.453125" style="81" customWidth="1"/>
    <col min="7437" max="7437" width="2.81640625" style="81" customWidth="1"/>
    <col min="7438" max="7439" width="8.1796875" style="81" customWidth="1"/>
    <col min="7440" max="7440" width="2.81640625" style="81" customWidth="1"/>
    <col min="7441" max="7442" width="8.1796875" style="81" customWidth="1"/>
    <col min="7443" max="7443" width="2.81640625" style="81" customWidth="1"/>
    <col min="7444" max="7444" width="4.81640625" style="81" customWidth="1"/>
    <col min="7445" max="7445" width="3.1796875" style="81" customWidth="1"/>
    <col min="7446" max="7680" width="8.81640625" style="81"/>
    <col min="7681" max="7681" width="35.81640625" style="81" customWidth="1"/>
    <col min="7682" max="7683" width="8.1796875" style="81" customWidth="1"/>
    <col min="7684" max="7684" width="2.81640625" style="81" customWidth="1"/>
    <col min="7685" max="7685" width="8.453125" style="81" customWidth="1"/>
    <col min="7686" max="7686" width="8.1796875" style="81" customWidth="1"/>
    <col min="7687" max="7687" width="3.1796875" style="81" customWidth="1"/>
    <col min="7688" max="7689" width="8.1796875" style="81" customWidth="1"/>
    <col min="7690" max="7690" width="2.81640625" style="81" customWidth="1"/>
    <col min="7691" max="7691" width="8.1796875" style="81" customWidth="1"/>
    <col min="7692" max="7692" width="8.453125" style="81" customWidth="1"/>
    <col min="7693" max="7693" width="2.81640625" style="81" customWidth="1"/>
    <col min="7694" max="7695" width="8.1796875" style="81" customWidth="1"/>
    <col min="7696" max="7696" width="2.81640625" style="81" customWidth="1"/>
    <col min="7697" max="7698" width="8.1796875" style="81" customWidth="1"/>
    <col min="7699" max="7699" width="2.81640625" style="81" customWidth="1"/>
    <col min="7700" max="7700" width="4.81640625" style="81" customWidth="1"/>
    <col min="7701" max="7701" width="3.1796875" style="81" customWidth="1"/>
    <col min="7702" max="7936" width="8.81640625" style="81"/>
    <col min="7937" max="7937" width="35.81640625" style="81" customWidth="1"/>
    <col min="7938" max="7939" width="8.1796875" style="81" customWidth="1"/>
    <col min="7940" max="7940" width="2.81640625" style="81" customWidth="1"/>
    <col min="7941" max="7941" width="8.453125" style="81" customWidth="1"/>
    <col min="7942" max="7942" width="8.1796875" style="81" customWidth="1"/>
    <col min="7943" max="7943" width="3.1796875" style="81" customWidth="1"/>
    <col min="7944" max="7945" width="8.1796875" style="81" customWidth="1"/>
    <col min="7946" max="7946" width="2.81640625" style="81" customWidth="1"/>
    <col min="7947" max="7947" width="8.1796875" style="81" customWidth="1"/>
    <col min="7948" max="7948" width="8.453125" style="81" customWidth="1"/>
    <col min="7949" max="7949" width="2.81640625" style="81" customWidth="1"/>
    <col min="7950" max="7951" width="8.1796875" style="81" customWidth="1"/>
    <col min="7952" max="7952" width="2.81640625" style="81" customWidth="1"/>
    <col min="7953" max="7954" width="8.1796875" style="81" customWidth="1"/>
    <col min="7955" max="7955" width="2.81640625" style="81" customWidth="1"/>
    <col min="7956" max="7956" width="4.81640625" style="81" customWidth="1"/>
    <col min="7957" max="7957" width="3.1796875" style="81" customWidth="1"/>
    <col min="7958" max="8192" width="8.81640625" style="81"/>
    <col min="8193" max="8193" width="35.81640625" style="81" customWidth="1"/>
    <col min="8194" max="8195" width="8.1796875" style="81" customWidth="1"/>
    <col min="8196" max="8196" width="2.81640625" style="81" customWidth="1"/>
    <col min="8197" max="8197" width="8.453125" style="81" customWidth="1"/>
    <col min="8198" max="8198" width="8.1796875" style="81" customWidth="1"/>
    <col min="8199" max="8199" width="3.1796875" style="81" customWidth="1"/>
    <col min="8200" max="8201" width="8.1796875" style="81" customWidth="1"/>
    <col min="8202" max="8202" width="2.81640625" style="81" customWidth="1"/>
    <col min="8203" max="8203" width="8.1796875" style="81" customWidth="1"/>
    <col min="8204" max="8204" width="8.453125" style="81" customWidth="1"/>
    <col min="8205" max="8205" width="2.81640625" style="81" customWidth="1"/>
    <col min="8206" max="8207" width="8.1796875" style="81" customWidth="1"/>
    <col min="8208" max="8208" width="2.81640625" style="81" customWidth="1"/>
    <col min="8209" max="8210" width="8.1796875" style="81" customWidth="1"/>
    <col min="8211" max="8211" width="2.81640625" style="81" customWidth="1"/>
    <col min="8212" max="8212" width="4.81640625" style="81" customWidth="1"/>
    <col min="8213" max="8213" width="3.1796875" style="81" customWidth="1"/>
    <col min="8214" max="8448" width="8.81640625" style="81"/>
    <col min="8449" max="8449" width="35.81640625" style="81" customWidth="1"/>
    <col min="8450" max="8451" width="8.1796875" style="81" customWidth="1"/>
    <col min="8452" max="8452" width="2.81640625" style="81" customWidth="1"/>
    <col min="8453" max="8453" width="8.453125" style="81" customWidth="1"/>
    <col min="8454" max="8454" width="8.1796875" style="81" customWidth="1"/>
    <col min="8455" max="8455" width="3.1796875" style="81" customWidth="1"/>
    <col min="8456" max="8457" width="8.1796875" style="81" customWidth="1"/>
    <col min="8458" max="8458" width="2.81640625" style="81" customWidth="1"/>
    <col min="8459" max="8459" width="8.1796875" style="81" customWidth="1"/>
    <col min="8460" max="8460" width="8.453125" style="81" customWidth="1"/>
    <col min="8461" max="8461" width="2.81640625" style="81" customWidth="1"/>
    <col min="8462" max="8463" width="8.1796875" style="81" customWidth="1"/>
    <col min="8464" max="8464" width="2.81640625" style="81" customWidth="1"/>
    <col min="8465" max="8466" width="8.1796875" style="81" customWidth="1"/>
    <col min="8467" max="8467" width="2.81640625" style="81" customWidth="1"/>
    <col min="8468" max="8468" width="4.81640625" style="81" customWidth="1"/>
    <col min="8469" max="8469" width="3.1796875" style="81" customWidth="1"/>
    <col min="8470" max="8704" width="8.81640625" style="81"/>
    <col min="8705" max="8705" width="35.81640625" style="81" customWidth="1"/>
    <col min="8706" max="8707" width="8.1796875" style="81" customWidth="1"/>
    <col min="8708" max="8708" width="2.81640625" style="81" customWidth="1"/>
    <col min="8709" max="8709" width="8.453125" style="81" customWidth="1"/>
    <col min="8710" max="8710" width="8.1796875" style="81" customWidth="1"/>
    <col min="8711" max="8711" width="3.1796875" style="81" customWidth="1"/>
    <col min="8712" max="8713" width="8.1796875" style="81" customWidth="1"/>
    <col min="8714" max="8714" width="2.81640625" style="81" customWidth="1"/>
    <col min="8715" max="8715" width="8.1796875" style="81" customWidth="1"/>
    <col min="8716" max="8716" width="8.453125" style="81" customWidth="1"/>
    <col min="8717" max="8717" width="2.81640625" style="81" customWidth="1"/>
    <col min="8718" max="8719" width="8.1796875" style="81" customWidth="1"/>
    <col min="8720" max="8720" width="2.81640625" style="81" customWidth="1"/>
    <col min="8721" max="8722" width="8.1796875" style="81" customWidth="1"/>
    <col min="8723" max="8723" width="2.81640625" style="81" customWidth="1"/>
    <col min="8724" max="8724" width="4.81640625" style="81" customWidth="1"/>
    <col min="8725" max="8725" width="3.1796875" style="81" customWidth="1"/>
    <col min="8726" max="8960" width="8.81640625" style="81"/>
    <col min="8961" max="8961" width="35.81640625" style="81" customWidth="1"/>
    <col min="8962" max="8963" width="8.1796875" style="81" customWidth="1"/>
    <col min="8964" max="8964" width="2.81640625" style="81" customWidth="1"/>
    <col min="8965" max="8965" width="8.453125" style="81" customWidth="1"/>
    <col min="8966" max="8966" width="8.1796875" style="81" customWidth="1"/>
    <col min="8967" max="8967" width="3.1796875" style="81" customWidth="1"/>
    <col min="8968" max="8969" width="8.1796875" style="81" customWidth="1"/>
    <col min="8970" max="8970" width="2.81640625" style="81" customWidth="1"/>
    <col min="8971" max="8971" width="8.1796875" style="81" customWidth="1"/>
    <col min="8972" max="8972" width="8.453125" style="81" customWidth="1"/>
    <col min="8973" max="8973" width="2.81640625" style="81" customWidth="1"/>
    <col min="8974" max="8975" width="8.1796875" style="81" customWidth="1"/>
    <col min="8976" max="8976" width="2.81640625" style="81" customWidth="1"/>
    <col min="8977" max="8978" width="8.1796875" style="81" customWidth="1"/>
    <col min="8979" max="8979" width="2.81640625" style="81" customWidth="1"/>
    <col min="8980" max="8980" width="4.81640625" style="81" customWidth="1"/>
    <col min="8981" max="8981" width="3.1796875" style="81" customWidth="1"/>
    <col min="8982" max="9216" width="8.81640625" style="81"/>
    <col min="9217" max="9217" width="35.81640625" style="81" customWidth="1"/>
    <col min="9218" max="9219" width="8.1796875" style="81" customWidth="1"/>
    <col min="9220" max="9220" width="2.81640625" style="81" customWidth="1"/>
    <col min="9221" max="9221" width="8.453125" style="81" customWidth="1"/>
    <col min="9222" max="9222" width="8.1796875" style="81" customWidth="1"/>
    <col min="9223" max="9223" width="3.1796875" style="81" customWidth="1"/>
    <col min="9224" max="9225" width="8.1796875" style="81" customWidth="1"/>
    <col min="9226" max="9226" width="2.81640625" style="81" customWidth="1"/>
    <col min="9227" max="9227" width="8.1796875" style="81" customWidth="1"/>
    <col min="9228" max="9228" width="8.453125" style="81" customWidth="1"/>
    <col min="9229" max="9229" width="2.81640625" style="81" customWidth="1"/>
    <col min="9230" max="9231" width="8.1796875" style="81" customWidth="1"/>
    <col min="9232" max="9232" width="2.81640625" style="81" customWidth="1"/>
    <col min="9233" max="9234" width="8.1796875" style="81" customWidth="1"/>
    <col min="9235" max="9235" width="2.81640625" style="81" customWidth="1"/>
    <col min="9236" max="9236" width="4.81640625" style="81" customWidth="1"/>
    <col min="9237" max="9237" width="3.1796875" style="81" customWidth="1"/>
    <col min="9238" max="9472" width="8.81640625" style="81"/>
    <col min="9473" max="9473" width="35.81640625" style="81" customWidth="1"/>
    <col min="9474" max="9475" width="8.1796875" style="81" customWidth="1"/>
    <col min="9476" max="9476" width="2.81640625" style="81" customWidth="1"/>
    <col min="9477" max="9477" width="8.453125" style="81" customWidth="1"/>
    <col min="9478" max="9478" width="8.1796875" style="81" customWidth="1"/>
    <col min="9479" max="9479" width="3.1796875" style="81" customWidth="1"/>
    <col min="9480" max="9481" width="8.1796875" style="81" customWidth="1"/>
    <col min="9482" max="9482" width="2.81640625" style="81" customWidth="1"/>
    <col min="9483" max="9483" width="8.1796875" style="81" customWidth="1"/>
    <col min="9484" max="9484" width="8.453125" style="81" customWidth="1"/>
    <col min="9485" max="9485" width="2.81640625" style="81" customWidth="1"/>
    <col min="9486" max="9487" width="8.1796875" style="81" customWidth="1"/>
    <col min="9488" max="9488" width="2.81640625" style="81" customWidth="1"/>
    <col min="9489" max="9490" width="8.1796875" style="81" customWidth="1"/>
    <col min="9491" max="9491" width="2.81640625" style="81" customWidth="1"/>
    <col min="9492" max="9492" width="4.81640625" style="81" customWidth="1"/>
    <col min="9493" max="9493" width="3.1796875" style="81" customWidth="1"/>
    <col min="9494" max="9728" width="8.81640625" style="81"/>
    <col min="9729" max="9729" width="35.81640625" style="81" customWidth="1"/>
    <col min="9730" max="9731" width="8.1796875" style="81" customWidth="1"/>
    <col min="9732" max="9732" width="2.81640625" style="81" customWidth="1"/>
    <col min="9733" max="9733" width="8.453125" style="81" customWidth="1"/>
    <col min="9734" max="9734" width="8.1796875" style="81" customWidth="1"/>
    <col min="9735" max="9735" width="3.1796875" style="81" customWidth="1"/>
    <col min="9736" max="9737" width="8.1796875" style="81" customWidth="1"/>
    <col min="9738" max="9738" width="2.81640625" style="81" customWidth="1"/>
    <col min="9739" max="9739" width="8.1796875" style="81" customWidth="1"/>
    <col min="9740" max="9740" width="8.453125" style="81" customWidth="1"/>
    <col min="9741" max="9741" width="2.81640625" style="81" customWidth="1"/>
    <col min="9742" max="9743" width="8.1796875" style="81" customWidth="1"/>
    <col min="9744" max="9744" width="2.81640625" style="81" customWidth="1"/>
    <col min="9745" max="9746" width="8.1796875" style="81" customWidth="1"/>
    <col min="9747" max="9747" width="2.81640625" style="81" customWidth="1"/>
    <col min="9748" max="9748" width="4.81640625" style="81" customWidth="1"/>
    <col min="9749" max="9749" width="3.1796875" style="81" customWidth="1"/>
    <col min="9750" max="9984" width="8.81640625" style="81"/>
    <col min="9985" max="9985" width="35.81640625" style="81" customWidth="1"/>
    <col min="9986" max="9987" width="8.1796875" style="81" customWidth="1"/>
    <col min="9988" max="9988" width="2.81640625" style="81" customWidth="1"/>
    <col min="9989" max="9989" width="8.453125" style="81" customWidth="1"/>
    <col min="9990" max="9990" width="8.1796875" style="81" customWidth="1"/>
    <col min="9991" max="9991" width="3.1796875" style="81" customWidth="1"/>
    <col min="9992" max="9993" width="8.1796875" style="81" customWidth="1"/>
    <col min="9994" max="9994" width="2.81640625" style="81" customWidth="1"/>
    <col min="9995" max="9995" width="8.1796875" style="81" customWidth="1"/>
    <col min="9996" max="9996" width="8.453125" style="81" customWidth="1"/>
    <col min="9997" max="9997" width="2.81640625" style="81" customWidth="1"/>
    <col min="9998" max="9999" width="8.1796875" style="81" customWidth="1"/>
    <col min="10000" max="10000" width="2.81640625" style="81" customWidth="1"/>
    <col min="10001" max="10002" width="8.1796875" style="81" customWidth="1"/>
    <col min="10003" max="10003" width="2.81640625" style="81" customWidth="1"/>
    <col min="10004" max="10004" width="4.81640625" style="81" customWidth="1"/>
    <col min="10005" max="10005" width="3.1796875" style="81" customWidth="1"/>
    <col min="10006" max="10240" width="8.81640625" style="81"/>
    <col min="10241" max="10241" width="35.81640625" style="81" customWidth="1"/>
    <col min="10242" max="10243" width="8.1796875" style="81" customWidth="1"/>
    <col min="10244" max="10244" width="2.81640625" style="81" customWidth="1"/>
    <col min="10245" max="10245" width="8.453125" style="81" customWidth="1"/>
    <col min="10246" max="10246" width="8.1796875" style="81" customWidth="1"/>
    <col min="10247" max="10247" width="3.1796875" style="81" customWidth="1"/>
    <col min="10248" max="10249" width="8.1796875" style="81" customWidth="1"/>
    <col min="10250" max="10250" width="2.81640625" style="81" customWidth="1"/>
    <col min="10251" max="10251" width="8.1796875" style="81" customWidth="1"/>
    <col min="10252" max="10252" width="8.453125" style="81" customWidth="1"/>
    <col min="10253" max="10253" width="2.81640625" style="81" customWidth="1"/>
    <col min="10254" max="10255" width="8.1796875" style="81" customWidth="1"/>
    <col min="10256" max="10256" width="2.81640625" style="81" customWidth="1"/>
    <col min="10257" max="10258" width="8.1796875" style="81" customWidth="1"/>
    <col min="10259" max="10259" width="2.81640625" style="81" customWidth="1"/>
    <col min="10260" max="10260" width="4.81640625" style="81" customWidth="1"/>
    <col min="10261" max="10261" width="3.1796875" style="81" customWidth="1"/>
    <col min="10262" max="10496" width="8.81640625" style="81"/>
    <col min="10497" max="10497" width="35.81640625" style="81" customWidth="1"/>
    <col min="10498" max="10499" width="8.1796875" style="81" customWidth="1"/>
    <col min="10500" max="10500" width="2.81640625" style="81" customWidth="1"/>
    <col min="10501" max="10501" width="8.453125" style="81" customWidth="1"/>
    <col min="10502" max="10502" width="8.1796875" style="81" customWidth="1"/>
    <col min="10503" max="10503" width="3.1796875" style="81" customWidth="1"/>
    <col min="10504" max="10505" width="8.1796875" style="81" customWidth="1"/>
    <col min="10506" max="10506" width="2.81640625" style="81" customWidth="1"/>
    <col min="10507" max="10507" width="8.1796875" style="81" customWidth="1"/>
    <col min="10508" max="10508" width="8.453125" style="81" customWidth="1"/>
    <col min="10509" max="10509" width="2.81640625" style="81" customWidth="1"/>
    <col min="10510" max="10511" width="8.1796875" style="81" customWidth="1"/>
    <col min="10512" max="10512" width="2.81640625" style="81" customWidth="1"/>
    <col min="10513" max="10514" width="8.1796875" style="81" customWidth="1"/>
    <col min="10515" max="10515" width="2.81640625" style="81" customWidth="1"/>
    <col min="10516" max="10516" width="4.81640625" style="81" customWidth="1"/>
    <col min="10517" max="10517" width="3.1796875" style="81" customWidth="1"/>
    <col min="10518" max="10752" width="8.81640625" style="81"/>
    <col min="10753" max="10753" width="35.81640625" style="81" customWidth="1"/>
    <col min="10754" max="10755" width="8.1796875" style="81" customWidth="1"/>
    <col min="10756" max="10756" width="2.81640625" style="81" customWidth="1"/>
    <col min="10757" max="10757" width="8.453125" style="81" customWidth="1"/>
    <col min="10758" max="10758" width="8.1796875" style="81" customWidth="1"/>
    <col min="10759" max="10759" width="3.1796875" style="81" customWidth="1"/>
    <col min="10760" max="10761" width="8.1796875" style="81" customWidth="1"/>
    <col min="10762" max="10762" width="2.81640625" style="81" customWidth="1"/>
    <col min="10763" max="10763" width="8.1796875" style="81" customWidth="1"/>
    <col min="10764" max="10764" width="8.453125" style="81" customWidth="1"/>
    <col min="10765" max="10765" width="2.81640625" style="81" customWidth="1"/>
    <col min="10766" max="10767" width="8.1796875" style="81" customWidth="1"/>
    <col min="10768" max="10768" width="2.81640625" style="81" customWidth="1"/>
    <col min="10769" max="10770" width="8.1796875" style="81" customWidth="1"/>
    <col min="10771" max="10771" width="2.81640625" style="81" customWidth="1"/>
    <col min="10772" max="10772" width="4.81640625" style="81" customWidth="1"/>
    <col min="10773" max="10773" width="3.1796875" style="81" customWidth="1"/>
    <col min="10774" max="11008" width="8.81640625" style="81"/>
    <col min="11009" max="11009" width="35.81640625" style="81" customWidth="1"/>
    <col min="11010" max="11011" width="8.1796875" style="81" customWidth="1"/>
    <col min="11012" max="11012" width="2.81640625" style="81" customWidth="1"/>
    <col min="11013" max="11013" width="8.453125" style="81" customWidth="1"/>
    <col min="11014" max="11014" width="8.1796875" style="81" customWidth="1"/>
    <col min="11015" max="11015" width="3.1796875" style="81" customWidth="1"/>
    <col min="11016" max="11017" width="8.1796875" style="81" customWidth="1"/>
    <col min="11018" max="11018" width="2.81640625" style="81" customWidth="1"/>
    <col min="11019" max="11019" width="8.1796875" style="81" customWidth="1"/>
    <col min="11020" max="11020" width="8.453125" style="81" customWidth="1"/>
    <col min="11021" max="11021" width="2.81640625" style="81" customWidth="1"/>
    <col min="11022" max="11023" width="8.1796875" style="81" customWidth="1"/>
    <col min="11024" max="11024" width="2.81640625" style="81" customWidth="1"/>
    <col min="11025" max="11026" width="8.1796875" style="81" customWidth="1"/>
    <col min="11027" max="11027" width="2.81640625" style="81" customWidth="1"/>
    <col min="11028" max="11028" width="4.81640625" style="81" customWidth="1"/>
    <col min="11029" max="11029" width="3.1796875" style="81" customWidth="1"/>
    <col min="11030" max="11264" width="8.81640625" style="81"/>
    <col min="11265" max="11265" width="35.81640625" style="81" customWidth="1"/>
    <col min="11266" max="11267" width="8.1796875" style="81" customWidth="1"/>
    <col min="11268" max="11268" width="2.81640625" style="81" customWidth="1"/>
    <col min="11269" max="11269" width="8.453125" style="81" customWidth="1"/>
    <col min="11270" max="11270" width="8.1796875" style="81" customWidth="1"/>
    <col min="11271" max="11271" width="3.1796875" style="81" customWidth="1"/>
    <col min="11272" max="11273" width="8.1796875" style="81" customWidth="1"/>
    <col min="11274" max="11274" width="2.81640625" style="81" customWidth="1"/>
    <col min="11275" max="11275" width="8.1796875" style="81" customWidth="1"/>
    <col min="11276" max="11276" width="8.453125" style="81" customWidth="1"/>
    <col min="11277" max="11277" width="2.81640625" style="81" customWidth="1"/>
    <col min="11278" max="11279" width="8.1796875" style="81" customWidth="1"/>
    <col min="11280" max="11280" width="2.81640625" style="81" customWidth="1"/>
    <col min="11281" max="11282" width="8.1796875" style="81" customWidth="1"/>
    <col min="11283" max="11283" width="2.81640625" style="81" customWidth="1"/>
    <col min="11284" max="11284" width="4.81640625" style="81" customWidth="1"/>
    <col min="11285" max="11285" width="3.1796875" style="81" customWidth="1"/>
    <col min="11286" max="11520" width="8.81640625" style="81"/>
    <col min="11521" max="11521" width="35.81640625" style="81" customWidth="1"/>
    <col min="11522" max="11523" width="8.1796875" style="81" customWidth="1"/>
    <col min="11524" max="11524" width="2.81640625" style="81" customWidth="1"/>
    <col min="11525" max="11525" width="8.453125" style="81" customWidth="1"/>
    <col min="11526" max="11526" width="8.1796875" style="81" customWidth="1"/>
    <col min="11527" max="11527" width="3.1796875" style="81" customWidth="1"/>
    <col min="11528" max="11529" width="8.1796875" style="81" customWidth="1"/>
    <col min="11530" max="11530" width="2.81640625" style="81" customWidth="1"/>
    <col min="11531" max="11531" width="8.1796875" style="81" customWidth="1"/>
    <col min="11532" max="11532" width="8.453125" style="81" customWidth="1"/>
    <col min="11533" max="11533" width="2.81640625" style="81" customWidth="1"/>
    <col min="11534" max="11535" width="8.1796875" style="81" customWidth="1"/>
    <col min="11536" max="11536" width="2.81640625" style="81" customWidth="1"/>
    <col min="11537" max="11538" width="8.1796875" style="81" customWidth="1"/>
    <col min="11539" max="11539" width="2.81640625" style="81" customWidth="1"/>
    <col min="11540" max="11540" width="4.81640625" style="81" customWidth="1"/>
    <col min="11541" max="11541" width="3.1796875" style="81" customWidth="1"/>
    <col min="11542" max="11776" width="8.81640625" style="81"/>
    <col min="11777" max="11777" width="35.81640625" style="81" customWidth="1"/>
    <col min="11778" max="11779" width="8.1796875" style="81" customWidth="1"/>
    <col min="11780" max="11780" width="2.81640625" style="81" customWidth="1"/>
    <col min="11781" max="11781" width="8.453125" style="81" customWidth="1"/>
    <col min="11782" max="11782" width="8.1796875" style="81" customWidth="1"/>
    <col min="11783" max="11783" width="3.1796875" style="81" customWidth="1"/>
    <col min="11784" max="11785" width="8.1796875" style="81" customWidth="1"/>
    <col min="11786" max="11786" width="2.81640625" style="81" customWidth="1"/>
    <col min="11787" max="11787" width="8.1796875" style="81" customWidth="1"/>
    <col min="11788" max="11788" width="8.453125" style="81" customWidth="1"/>
    <col min="11789" max="11789" width="2.81640625" style="81" customWidth="1"/>
    <col min="11790" max="11791" width="8.1796875" style="81" customWidth="1"/>
    <col min="11792" max="11792" width="2.81640625" style="81" customWidth="1"/>
    <col min="11793" max="11794" width="8.1796875" style="81" customWidth="1"/>
    <col min="11795" max="11795" width="2.81640625" style="81" customWidth="1"/>
    <col min="11796" max="11796" width="4.81640625" style="81" customWidth="1"/>
    <col min="11797" max="11797" width="3.1796875" style="81" customWidth="1"/>
    <col min="11798" max="12032" width="8.81640625" style="81"/>
    <col min="12033" max="12033" width="35.81640625" style="81" customWidth="1"/>
    <col min="12034" max="12035" width="8.1796875" style="81" customWidth="1"/>
    <col min="12036" max="12036" width="2.81640625" style="81" customWidth="1"/>
    <col min="12037" max="12037" width="8.453125" style="81" customWidth="1"/>
    <col min="12038" max="12038" width="8.1796875" style="81" customWidth="1"/>
    <col min="12039" max="12039" width="3.1796875" style="81" customWidth="1"/>
    <col min="12040" max="12041" width="8.1796875" style="81" customWidth="1"/>
    <col min="12042" max="12042" width="2.81640625" style="81" customWidth="1"/>
    <col min="12043" max="12043" width="8.1796875" style="81" customWidth="1"/>
    <col min="12044" max="12044" width="8.453125" style="81" customWidth="1"/>
    <col min="12045" max="12045" width="2.81640625" style="81" customWidth="1"/>
    <col min="12046" max="12047" width="8.1796875" style="81" customWidth="1"/>
    <col min="12048" max="12048" width="2.81640625" style="81" customWidth="1"/>
    <col min="12049" max="12050" width="8.1796875" style="81" customWidth="1"/>
    <col min="12051" max="12051" width="2.81640625" style="81" customWidth="1"/>
    <col min="12052" max="12052" width="4.81640625" style="81" customWidth="1"/>
    <col min="12053" max="12053" width="3.1796875" style="81" customWidth="1"/>
    <col min="12054" max="12288" width="8.81640625" style="81"/>
    <col min="12289" max="12289" width="35.81640625" style="81" customWidth="1"/>
    <col min="12290" max="12291" width="8.1796875" style="81" customWidth="1"/>
    <col min="12292" max="12292" width="2.81640625" style="81" customWidth="1"/>
    <col min="12293" max="12293" width="8.453125" style="81" customWidth="1"/>
    <col min="12294" max="12294" width="8.1796875" style="81" customWidth="1"/>
    <col min="12295" max="12295" width="3.1796875" style="81" customWidth="1"/>
    <col min="12296" max="12297" width="8.1796875" style="81" customWidth="1"/>
    <col min="12298" max="12298" width="2.81640625" style="81" customWidth="1"/>
    <col min="12299" max="12299" width="8.1796875" style="81" customWidth="1"/>
    <col min="12300" max="12300" width="8.453125" style="81" customWidth="1"/>
    <col min="12301" max="12301" width="2.81640625" style="81" customWidth="1"/>
    <col min="12302" max="12303" width="8.1796875" style="81" customWidth="1"/>
    <col min="12304" max="12304" width="2.81640625" style="81" customWidth="1"/>
    <col min="12305" max="12306" width="8.1796875" style="81" customWidth="1"/>
    <col min="12307" max="12307" width="2.81640625" style="81" customWidth="1"/>
    <col min="12308" max="12308" width="4.81640625" style="81" customWidth="1"/>
    <col min="12309" max="12309" width="3.1796875" style="81" customWidth="1"/>
    <col min="12310" max="12544" width="8.81640625" style="81"/>
    <col min="12545" max="12545" width="35.81640625" style="81" customWidth="1"/>
    <col min="12546" max="12547" width="8.1796875" style="81" customWidth="1"/>
    <col min="12548" max="12548" width="2.81640625" style="81" customWidth="1"/>
    <col min="12549" max="12549" width="8.453125" style="81" customWidth="1"/>
    <col min="12550" max="12550" width="8.1796875" style="81" customWidth="1"/>
    <col min="12551" max="12551" width="3.1796875" style="81" customWidth="1"/>
    <col min="12552" max="12553" width="8.1796875" style="81" customWidth="1"/>
    <col min="12554" max="12554" width="2.81640625" style="81" customWidth="1"/>
    <col min="12555" max="12555" width="8.1796875" style="81" customWidth="1"/>
    <col min="12556" max="12556" width="8.453125" style="81" customWidth="1"/>
    <col min="12557" max="12557" width="2.81640625" style="81" customWidth="1"/>
    <col min="12558" max="12559" width="8.1796875" style="81" customWidth="1"/>
    <col min="12560" max="12560" width="2.81640625" style="81" customWidth="1"/>
    <col min="12561" max="12562" width="8.1796875" style="81" customWidth="1"/>
    <col min="12563" max="12563" width="2.81640625" style="81" customWidth="1"/>
    <col min="12564" max="12564" width="4.81640625" style="81" customWidth="1"/>
    <col min="12565" max="12565" width="3.1796875" style="81" customWidth="1"/>
    <col min="12566" max="12800" width="8.81640625" style="81"/>
    <col min="12801" max="12801" width="35.81640625" style="81" customWidth="1"/>
    <col min="12802" max="12803" width="8.1796875" style="81" customWidth="1"/>
    <col min="12804" max="12804" width="2.81640625" style="81" customWidth="1"/>
    <col min="12805" max="12805" width="8.453125" style="81" customWidth="1"/>
    <col min="12806" max="12806" width="8.1796875" style="81" customWidth="1"/>
    <col min="12807" max="12807" width="3.1796875" style="81" customWidth="1"/>
    <col min="12808" max="12809" width="8.1796875" style="81" customWidth="1"/>
    <col min="12810" max="12810" width="2.81640625" style="81" customWidth="1"/>
    <col min="12811" max="12811" width="8.1796875" style="81" customWidth="1"/>
    <col min="12812" max="12812" width="8.453125" style="81" customWidth="1"/>
    <col min="12813" max="12813" width="2.81640625" style="81" customWidth="1"/>
    <col min="12814" max="12815" width="8.1796875" style="81" customWidth="1"/>
    <col min="12816" max="12816" width="2.81640625" style="81" customWidth="1"/>
    <col min="12817" max="12818" width="8.1796875" style="81" customWidth="1"/>
    <col min="12819" max="12819" width="2.81640625" style="81" customWidth="1"/>
    <col min="12820" max="12820" width="4.81640625" style="81" customWidth="1"/>
    <col min="12821" max="12821" width="3.1796875" style="81" customWidth="1"/>
    <col min="12822" max="13056" width="8.81640625" style="81"/>
    <col min="13057" max="13057" width="35.81640625" style="81" customWidth="1"/>
    <col min="13058" max="13059" width="8.1796875" style="81" customWidth="1"/>
    <col min="13060" max="13060" width="2.81640625" style="81" customWidth="1"/>
    <col min="13061" max="13061" width="8.453125" style="81" customWidth="1"/>
    <col min="13062" max="13062" width="8.1796875" style="81" customWidth="1"/>
    <col min="13063" max="13063" width="3.1796875" style="81" customWidth="1"/>
    <col min="13064" max="13065" width="8.1796875" style="81" customWidth="1"/>
    <col min="13066" max="13066" width="2.81640625" style="81" customWidth="1"/>
    <col min="13067" max="13067" width="8.1796875" style="81" customWidth="1"/>
    <col min="13068" max="13068" width="8.453125" style="81" customWidth="1"/>
    <col min="13069" max="13069" width="2.81640625" style="81" customWidth="1"/>
    <col min="13070" max="13071" width="8.1796875" style="81" customWidth="1"/>
    <col min="13072" max="13072" width="2.81640625" style="81" customWidth="1"/>
    <col min="13073" max="13074" width="8.1796875" style="81" customWidth="1"/>
    <col min="13075" max="13075" width="2.81640625" style="81" customWidth="1"/>
    <col min="13076" max="13076" width="4.81640625" style="81" customWidth="1"/>
    <col min="13077" max="13077" width="3.1796875" style="81" customWidth="1"/>
    <col min="13078" max="13312" width="8.81640625" style="81"/>
    <col min="13313" max="13313" width="35.81640625" style="81" customWidth="1"/>
    <col min="13314" max="13315" width="8.1796875" style="81" customWidth="1"/>
    <col min="13316" max="13316" width="2.81640625" style="81" customWidth="1"/>
    <col min="13317" max="13317" width="8.453125" style="81" customWidth="1"/>
    <col min="13318" max="13318" width="8.1796875" style="81" customWidth="1"/>
    <col min="13319" max="13319" width="3.1796875" style="81" customWidth="1"/>
    <col min="13320" max="13321" width="8.1796875" style="81" customWidth="1"/>
    <col min="13322" max="13322" width="2.81640625" style="81" customWidth="1"/>
    <col min="13323" max="13323" width="8.1796875" style="81" customWidth="1"/>
    <col min="13324" max="13324" width="8.453125" style="81" customWidth="1"/>
    <col min="13325" max="13325" width="2.81640625" style="81" customWidth="1"/>
    <col min="13326" max="13327" width="8.1796875" style="81" customWidth="1"/>
    <col min="13328" max="13328" width="2.81640625" style="81" customWidth="1"/>
    <col min="13329" max="13330" width="8.1796875" style="81" customWidth="1"/>
    <col min="13331" max="13331" width="2.81640625" style="81" customWidth="1"/>
    <col min="13332" max="13332" width="4.81640625" style="81" customWidth="1"/>
    <col min="13333" max="13333" width="3.1796875" style="81" customWidth="1"/>
    <col min="13334" max="13568" width="8.81640625" style="81"/>
    <col min="13569" max="13569" width="35.81640625" style="81" customWidth="1"/>
    <col min="13570" max="13571" width="8.1796875" style="81" customWidth="1"/>
    <col min="13572" max="13572" width="2.81640625" style="81" customWidth="1"/>
    <col min="13573" max="13573" width="8.453125" style="81" customWidth="1"/>
    <col min="13574" max="13574" width="8.1796875" style="81" customWidth="1"/>
    <col min="13575" max="13575" width="3.1796875" style="81" customWidth="1"/>
    <col min="13576" max="13577" width="8.1796875" style="81" customWidth="1"/>
    <col min="13578" max="13578" width="2.81640625" style="81" customWidth="1"/>
    <col min="13579" max="13579" width="8.1796875" style="81" customWidth="1"/>
    <col min="13580" max="13580" width="8.453125" style="81" customWidth="1"/>
    <col min="13581" max="13581" width="2.81640625" style="81" customWidth="1"/>
    <col min="13582" max="13583" width="8.1796875" style="81" customWidth="1"/>
    <col min="13584" max="13584" width="2.81640625" style="81" customWidth="1"/>
    <col min="13585" max="13586" width="8.1796875" style="81" customWidth="1"/>
    <col min="13587" max="13587" width="2.81640625" style="81" customWidth="1"/>
    <col min="13588" max="13588" width="4.81640625" style="81" customWidth="1"/>
    <col min="13589" max="13589" width="3.1796875" style="81" customWidth="1"/>
    <col min="13590" max="13824" width="8.81640625" style="81"/>
    <col min="13825" max="13825" width="35.81640625" style="81" customWidth="1"/>
    <col min="13826" max="13827" width="8.1796875" style="81" customWidth="1"/>
    <col min="13828" max="13828" width="2.81640625" style="81" customWidth="1"/>
    <col min="13829" max="13829" width="8.453125" style="81" customWidth="1"/>
    <col min="13830" max="13830" width="8.1796875" style="81" customWidth="1"/>
    <col min="13831" max="13831" width="3.1796875" style="81" customWidth="1"/>
    <col min="13832" max="13833" width="8.1796875" style="81" customWidth="1"/>
    <col min="13834" max="13834" width="2.81640625" style="81" customWidth="1"/>
    <col min="13835" max="13835" width="8.1796875" style="81" customWidth="1"/>
    <col min="13836" max="13836" width="8.453125" style="81" customWidth="1"/>
    <col min="13837" max="13837" width="2.81640625" style="81" customWidth="1"/>
    <col min="13838" max="13839" width="8.1796875" style="81" customWidth="1"/>
    <col min="13840" max="13840" width="2.81640625" style="81" customWidth="1"/>
    <col min="13841" max="13842" width="8.1796875" style="81" customWidth="1"/>
    <col min="13843" max="13843" width="2.81640625" style="81" customWidth="1"/>
    <col min="13844" max="13844" width="4.81640625" style="81" customWidth="1"/>
    <col min="13845" max="13845" width="3.1796875" style="81" customWidth="1"/>
    <col min="13846" max="14080" width="8.81640625" style="81"/>
    <col min="14081" max="14081" width="35.81640625" style="81" customWidth="1"/>
    <col min="14082" max="14083" width="8.1796875" style="81" customWidth="1"/>
    <col min="14084" max="14084" width="2.81640625" style="81" customWidth="1"/>
    <col min="14085" max="14085" width="8.453125" style="81" customWidth="1"/>
    <col min="14086" max="14086" width="8.1796875" style="81" customWidth="1"/>
    <col min="14087" max="14087" width="3.1796875" style="81" customWidth="1"/>
    <col min="14088" max="14089" width="8.1796875" style="81" customWidth="1"/>
    <col min="14090" max="14090" width="2.81640625" style="81" customWidth="1"/>
    <col min="14091" max="14091" width="8.1796875" style="81" customWidth="1"/>
    <col min="14092" max="14092" width="8.453125" style="81" customWidth="1"/>
    <col min="14093" max="14093" width="2.81640625" style="81" customWidth="1"/>
    <col min="14094" max="14095" width="8.1796875" style="81" customWidth="1"/>
    <col min="14096" max="14096" width="2.81640625" style="81" customWidth="1"/>
    <col min="14097" max="14098" width="8.1796875" style="81" customWidth="1"/>
    <col min="14099" max="14099" width="2.81640625" style="81" customWidth="1"/>
    <col min="14100" max="14100" width="4.81640625" style="81" customWidth="1"/>
    <col min="14101" max="14101" width="3.1796875" style="81" customWidth="1"/>
    <col min="14102" max="14336" width="8.81640625" style="81"/>
    <col min="14337" max="14337" width="35.81640625" style="81" customWidth="1"/>
    <col min="14338" max="14339" width="8.1796875" style="81" customWidth="1"/>
    <col min="14340" max="14340" width="2.81640625" style="81" customWidth="1"/>
    <col min="14341" max="14341" width="8.453125" style="81" customWidth="1"/>
    <col min="14342" max="14342" width="8.1796875" style="81" customWidth="1"/>
    <col min="14343" max="14343" width="3.1796875" style="81" customWidth="1"/>
    <col min="14344" max="14345" width="8.1796875" style="81" customWidth="1"/>
    <col min="14346" max="14346" width="2.81640625" style="81" customWidth="1"/>
    <col min="14347" max="14347" width="8.1796875" style="81" customWidth="1"/>
    <col min="14348" max="14348" width="8.453125" style="81" customWidth="1"/>
    <col min="14349" max="14349" width="2.81640625" style="81" customWidth="1"/>
    <col min="14350" max="14351" width="8.1796875" style="81" customWidth="1"/>
    <col min="14352" max="14352" width="2.81640625" style="81" customWidth="1"/>
    <col min="14353" max="14354" width="8.1796875" style="81" customWidth="1"/>
    <col min="14355" max="14355" width="2.81640625" style="81" customWidth="1"/>
    <col min="14356" max="14356" width="4.81640625" style="81" customWidth="1"/>
    <col min="14357" max="14357" width="3.1796875" style="81" customWidth="1"/>
    <col min="14358" max="14592" width="8.81640625" style="81"/>
    <col min="14593" max="14593" width="35.81640625" style="81" customWidth="1"/>
    <col min="14594" max="14595" width="8.1796875" style="81" customWidth="1"/>
    <col min="14596" max="14596" width="2.81640625" style="81" customWidth="1"/>
    <col min="14597" max="14597" width="8.453125" style="81" customWidth="1"/>
    <col min="14598" max="14598" width="8.1796875" style="81" customWidth="1"/>
    <col min="14599" max="14599" width="3.1796875" style="81" customWidth="1"/>
    <col min="14600" max="14601" width="8.1796875" style="81" customWidth="1"/>
    <col min="14602" max="14602" width="2.81640625" style="81" customWidth="1"/>
    <col min="14603" max="14603" width="8.1796875" style="81" customWidth="1"/>
    <col min="14604" max="14604" width="8.453125" style="81" customWidth="1"/>
    <col min="14605" max="14605" width="2.81640625" style="81" customWidth="1"/>
    <col min="14606" max="14607" width="8.1796875" style="81" customWidth="1"/>
    <col min="14608" max="14608" width="2.81640625" style="81" customWidth="1"/>
    <col min="14609" max="14610" width="8.1796875" style="81" customWidth="1"/>
    <col min="14611" max="14611" width="2.81640625" style="81" customWidth="1"/>
    <col min="14612" max="14612" width="4.81640625" style="81" customWidth="1"/>
    <col min="14613" max="14613" width="3.1796875" style="81" customWidth="1"/>
    <col min="14614" max="14848" width="8.81640625" style="81"/>
    <col min="14849" max="14849" width="35.81640625" style="81" customWidth="1"/>
    <col min="14850" max="14851" width="8.1796875" style="81" customWidth="1"/>
    <col min="14852" max="14852" width="2.81640625" style="81" customWidth="1"/>
    <col min="14853" max="14853" width="8.453125" style="81" customWidth="1"/>
    <col min="14854" max="14854" width="8.1796875" style="81" customWidth="1"/>
    <col min="14855" max="14855" width="3.1796875" style="81" customWidth="1"/>
    <col min="14856" max="14857" width="8.1796875" style="81" customWidth="1"/>
    <col min="14858" max="14858" width="2.81640625" style="81" customWidth="1"/>
    <col min="14859" max="14859" width="8.1796875" style="81" customWidth="1"/>
    <col min="14860" max="14860" width="8.453125" style="81" customWidth="1"/>
    <col min="14861" max="14861" width="2.81640625" style="81" customWidth="1"/>
    <col min="14862" max="14863" width="8.1796875" style="81" customWidth="1"/>
    <col min="14864" max="14864" width="2.81640625" style="81" customWidth="1"/>
    <col min="14865" max="14866" width="8.1796875" style="81" customWidth="1"/>
    <col min="14867" max="14867" width="2.81640625" style="81" customWidth="1"/>
    <col min="14868" max="14868" width="4.81640625" style="81" customWidth="1"/>
    <col min="14869" max="14869" width="3.1796875" style="81" customWidth="1"/>
    <col min="14870" max="15104" width="8.81640625" style="81"/>
    <col min="15105" max="15105" width="35.81640625" style="81" customWidth="1"/>
    <col min="15106" max="15107" width="8.1796875" style="81" customWidth="1"/>
    <col min="15108" max="15108" width="2.81640625" style="81" customWidth="1"/>
    <col min="15109" max="15109" width="8.453125" style="81" customWidth="1"/>
    <col min="15110" max="15110" width="8.1796875" style="81" customWidth="1"/>
    <col min="15111" max="15111" width="3.1796875" style="81" customWidth="1"/>
    <col min="15112" max="15113" width="8.1796875" style="81" customWidth="1"/>
    <col min="15114" max="15114" width="2.81640625" style="81" customWidth="1"/>
    <col min="15115" max="15115" width="8.1796875" style="81" customWidth="1"/>
    <col min="15116" max="15116" width="8.453125" style="81" customWidth="1"/>
    <col min="15117" max="15117" width="2.81640625" style="81" customWidth="1"/>
    <col min="15118" max="15119" width="8.1796875" style="81" customWidth="1"/>
    <col min="15120" max="15120" width="2.81640625" style="81" customWidth="1"/>
    <col min="15121" max="15122" width="8.1796875" style="81" customWidth="1"/>
    <col min="15123" max="15123" width="2.81640625" style="81" customWidth="1"/>
    <col min="15124" max="15124" width="4.81640625" style="81" customWidth="1"/>
    <col min="15125" max="15125" width="3.1796875" style="81" customWidth="1"/>
    <col min="15126" max="15360" width="8.81640625" style="81"/>
    <col min="15361" max="15361" width="35.81640625" style="81" customWidth="1"/>
    <col min="15362" max="15363" width="8.1796875" style="81" customWidth="1"/>
    <col min="15364" max="15364" width="2.81640625" style="81" customWidth="1"/>
    <col min="15365" max="15365" width="8.453125" style="81" customWidth="1"/>
    <col min="15366" max="15366" width="8.1796875" style="81" customWidth="1"/>
    <col min="15367" max="15367" width="3.1796875" style="81" customWidth="1"/>
    <col min="15368" max="15369" width="8.1796875" style="81" customWidth="1"/>
    <col min="15370" max="15370" width="2.81640625" style="81" customWidth="1"/>
    <col min="15371" max="15371" width="8.1796875" style="81" customWidth="1"/>
    <col min="15372" max="15372" width="8.453125" style="81" customWidth="1"/>
    <col min="15373" max="15373" width="2.81640625" style="81" customWidth="1"/>
    <col min="15374" max="15375" width="8.1796875" style="81" customWidth="1"/>
    <col min="15376" max="15376" width="2.81640625" style="81" customWidth="1"/>
    <col min="15377" max="15378" width="8.1796875" style="81" customWidth="1"/>
    <col min="15379" max="15379" width="2.81640625" style="81" customWidth="1"/>
    <col min="15380" max="15380" width="4.81640625" style="81" customWidth="1"/>
    <col min="15381" max="15381" width="3.1796875" style="81" customWidth="1"/>
    <col min="15382" max="15616" width="8.81640625" style="81"/>
    <col min="15617" max="15617" width="35.81640625" style="81" customWidth="1"/>
    <col min="15618" max="15619" width="8.1796875" style="81" customWidth="1"/>
    <col min="15620" max="15620" width="2.81640625" style="81" customWidth="1"/>
    <col min="15621" max="15621" width="8.453125" style="81" customWidth="1"/>
    <col min="15622" max="15622" width="8.1796875" style="81" customWidth="1"/>
    <col min="15623" max="15623" width="3.1796875" style="81" customWidth="1"/>
    <col min="15624" max="15625" width="8.1796875" style="81" customWidth="1"/>
    <col min="15626" max="15626" width="2.81640625" style="81" customWidth="1"/>
    <col min="15627" max="15627" width="8.1796875" style="81" customWidth="1"/>
    <col min="15628" max="15628" width="8.453125" style="81" customWidth="1"/>
    <col min="15629" max="15629" width="2.81640625" style="81" customWidth="1"/>
    <col min="15630" max="15631" width="8.1796875" style="81" customWidth="1"/>
    <col min="15632" max="15632" width="2.81640625" style="81" customWidth="1"/>
    <col min="15633" max="15634" width="8.1796875" style="81" customWidth="1"/>
    <col min="15635" max="15635" width="2.81640625" style="81" customWidth="1"/>
    <col min="15636" max="15636" width="4.81640625" style="81" customWidth="1"/>
    <col min="15637" max="15637" width="3.1796875" style="81" customWidth="1"/>
    <col min="15638" max="15872" width="8.81640625" style="81"/>
    <col min="15873" max="15873" width="35.81640625" style="81" customWidth="1"/>
    <col min="15874" max="15875" width="8.1796875" style="81" customWidth="1"/>
    <col min="15876" max="15876" width="2.81640625" style="81" customWidth="1"/>
    <col min="15877" max="15877" width="8.453125" style="81" customWidth="1"/>
    <col min="15878" max="15878" width="8.1796875" style="81" customWidth="1"/>
    <col min="15879" max="15879" width="3.1796875" style="81" customWidth="1"/>
    <col min="15880" max="15881" width="8.1796875" style="81" customWidth="1"/>
    <col min="15882" max="15882" width="2.81640625" style="81" customWidth="1"/>
    <col min="15883" max="15883" width="8.1796875" style="81" customWidth="1"/>
    <col min="15884" max="15884" width="8.453125" style="81" customWidth="1"/>
    <col min="15885" max="15885" width="2.81640625" style="81" customWidth="1"/>
    <col min="15886" max="15887" width="8.1796875" style="81" customWidth="1"/>
    <col min="15888" max="15888" width="2.81640625" style="81" customWidth="1"/>
    <col min="15889" max="15890" width="8.1796875" style="81" customWidth="1"/>
    <col min="15891" max="15891" width="2.81640625" style="81" customWidth="1"/>
    <col min="15892" max="15892" width="4.81640625" style="81" customWidth="1"/>
    <col min="15893" max="15893" width="3.1796875" style="81" customWidth="1"/>
    <col min="15894" max="16128" width="8.81640625" style="81"/>
    <col min="16129" max="16129" width="35.81640625" style="81" customWidth="1"/>
    <col min="16130" max="16131" width="8.1796875" style="81" customWidth="1"/>
    <col min="16132" max="16132" width="2.81640625" style="81" customWidth="1"/>
    <col min="16133" max="16133" width="8.453125" style="81" customWidth="1"/>
    <col min="16134" max="16134" width="8.1796875" style="81" customWidth="1"/>
    <col min="16135" max="16135" width="3.1796875" style="81" customWidth="1"/>
    <col min="16136" max="16137" width="8.1796875" style="81" customWidth="1"/>
    <col min="16138" max="16138" width="2.81640625" style="81" customWidth="1"/>
    <col min="16139" max="16139" width="8.1796875" style="81" customWidth="1"/>
    <col min="16140" max="16140" width="8.453125" style="81" customWidth="1"/>
    <col min="16141" max="16141" width="2.81640625" style="81" customWidth="1"/>
    <col min="16142" max="16143" width="8.1796875" style="81" customWidth="1"/>
    <col min="16144" max="16144" width="2.81640625" style="81" customWidth="1"/>
    <col min="16145" max="16146" width="8.1796875" style="81" customWidth="1"/>
    <col min="16147" max="16147" width="2.81640625" style="81" customWidth="1"/>
    <col min="16148" max="16148" width="4.81640625" style="81" customWidth="1"/>
    <col min="16149" max="16149" width="3.1796875" style="81" customWidth="1"/>
    <col min="16150" max="16384" width="8.81640625" style="81"/>
  </cols>
  <sheetData>
    <row r="1" spans="1:21">
      <c r="A1" s="81" t="s">
        <v>144</v>
      </c>
      <c r="F1" s="81"/>
      <c r="H1" s="81"/>
    </row>
    <row r="2" spans="1:21">
      <c r="A2" s="81" t="s">
        <v>145</v>
      </c>
    </row>
    <row r="3" spans="1:21" ht="10" customHeight="1"/>
    <row r="4" spans="1:21">
      <c r="A4" s="14" t="s">
        <v>1601</v>
      </c>
    </row>
    <row r="5" spans="1:21" ht="10" customHeight="1" thickBot="1">
      <c r="S5" s="88"/>
    </row>
    <row r="6" spans="1:21">
      <c r="A6" s="83"/>
      <c r="B6" s="93"/>
      <c r="C6" s="84"/>
      <c r="D6" s="83"/>
      <c r="E6" s="107"/>
      <c r="F6" s="84"/>
      <c r="G6" s="83"/>
      <c r="H6" s="107"/>
      <c r="I6" s="84"/>
      <c r="J6" s="83"/>
      <c r="K6" s="107"/>
      <c r="L6" s="84"/>
      <c r="M6" s="83"/>
      <c r="N6" s="107"/>
      <c r="O6" s="84"/>
      <c r="P6" s="83"/>
      <c r="Q6" s="107"/>
      <c r="R6" s="84"/>
      <c r="S6" s="84"/>
    </row>
    <row r="7" spans="1:21" ht="14.5">
      <c r="A7" s="94" t="s">
        <v>676</v>
      </c>
      <c r="B7" s="95" t="s">
        <v>442</v>
      </c>
      <c r="C7" s="101"/>
      <c r="D7" s="94"/>
      <c r="E7" s="114" t="s">
        <v>677</v>
      </c>
      <c r="F7" s="101"/>
      <c r="G7" s="94"/>
      <c r="H7" s="114" t="s">
        <v>678</v>
      </c>
      <c r="I7" s="101"/>
      <c r="J7" s="94"/>
      <c r="K7" s="114" t="s">
        <v>679</v>
      </c>
      <c r="L7" s="101"/>
      <c r="M7" s="94"/>
      <c r="N7" s="114" t="s">
        <v>680</v>
      </c>
      <c r="O7" s="101"/>
      <c r="P7" s="94"/>
      <c r="Q7" s="114" t="s">
        <v>681</v>
      </c>
      <c r="R7" s="101"/>
    </row>
    <row r="8" spans="1:21">
      <c r="A8" s="94" t="s">
        <v>682</v>
      </c>
      <c r="B8" s="186" t="s">
        <v>388</v>
      </c>
      <c r="C8" s="85" t="s">
        <v>389</v>
      </c>
      <c r="D8" s="94"/>
      <c r="E8" s="110" t="s">
        <v>388</v>
      </c>
      <c r="F8" s="85" t="s">
        <v>389</v>
      </c>
      <c r="G8" s="94"/>
      <c r="H8" s="110" t="s">
        <v>388</v>
      </c>
      <c r="I8" s="85" t="s">
        <v>389</v>
      </c>
      <c r="J8" s="94"/>
      <c r="K8" s="110" t="s">
        <v>388</v>
      </c>
      <c r="L8" s="85" t="s">
        <v>389</v>
      </c>
      <c r="M8" s="94"/>
      <c r="N8" s="110" t="s">
        <v>388</v>
      </c>
      <c r="O8" s="85" t="s">
        <v>389</v>
      </c>
      <c r="P8" s="94"/>
      <c r="Q8" s="110" t="s">
        <v>388</v>
      </c>
      <c r="R8" s="85" t="s">
        <v>389</v>
      </c>
      <c r="S8" s="94"/>
    </row>
    <row r="9" spans="1:21" ht="13" thickBot="1">
      <c r="A9" s="86"/>
      <c r="B9" s="98"/>
      <c r="C9" s="82"/>
      <c r="D9" s="86"/>
      <c r="E9" s="113"/>
      <c r="F9" s="82"/>
      <c r="G9" s="86"/>
      <c r="H9" s="113"/>
      <c r="I9" s="82"/>
      <c r="J9" s="86"/>
      <c r="K9" s="113"/>
      <c r="L9" s="82"/>
      <c r="M9" s="86"/>
      <c r="N9" s="113"/>
      <c r="O9" s="82"/>
      <c r="P9" s="86"/>
      <c r="Q9" s="113"/>
      <c r="R9" s="82"/>
      <c r="S9" s="82"/>
    </row>
    <row r="10" spans="1:21" ht="10" customHeight="1">
      <c r="A10" s="94"/>
      <c r="B10" s="95"/>
      <c r="C10" s="101"/>
      <c r="D10" s="94"/>
      <c r="E10" s="114"/>
      <c r="F10" s="101"/>
      <c r="G10" s="94"/>
      <c r="H10" s="114"/>
      <c r="I10" s="101"/>
      <c r="J10" s="94"/>
      <c r="K10" s="114"/>
      <c r="L10" s="101"/>
      <c r="M10" s="94"/>
      <c r="N10" s="114"/>
      <c r="O10" s="101"/>
      <c r="P10" s="94"/>
      <c r="Q10" s="114"/>
      <c r="R10" s="101"/>
      <c r="S10" s="101"/>
    </row>
    <row r="11" spans="1:21" ht="13.4" customHeight="1">
      <c r="A11" s="47" t="s">
        <v>281</v>
      </c>
      <c r="B11" s="157">
        <f t="shared" ref="B11:B74" si="0">IF($A11&lt;&gt;0,E11+H11+K11+N11+Q11,"")</f>
        <v>2323</v>
      </c>
      <c r="C11" s="792">
        <f>C15+C21+C81+C87</f>
        <v>100</v>
      </c>
      <c r="D11" s="155" t="s">
        <v>128</v>
      </c>
      <c r="E11" s="154">
        <f>IF($A11&lt;&gt;0,E13+E87,"")</f>
        <v>1953</v>
      </c>
      <c r="F11" s="792">
        <f>IF($A11&lt;&gt;0,E11/$B11*100,"")</f>
        <v>84.072320275505803</v>
      </c>
      <c r="G11" s="155"/>
      <c r="H11" s="154">
        <f>IF($A11&lt;&gt;0,H13+H87,"")</f>
        <v>309</v>
      </c>
      <c r="I11" s="792">
        <f>IF($A11&lt;&gt;0,H11/$B11*100,"")</f>
        <v>13.301764959104606</v>
      </c>
      <c r="J11" s="155"/>
      <c r="K11" s="154">
        <f>IF($A11&lt;&gt;0,K13+K87,"")</f>
        <v>56</v>
      </c>
      <c r="L11" s="792">
        <f>IF($A11&lt;&gt;0,K11/$B11*100,"")</f>
        <v>2.4106758501937149</v>
      </c>
      <c r="M11" s="155"/>
      <c r="N11" s="154">
        <f>IF($A11&lt;&gt;0,N13+N87,"")</f>
        <v>1</v>
      </c>
      <c r="O11" s="792">
        <f>IF($A11&lt;&gt;0,N11/$B11*100,"")</f>
        <v>4.3047783039173483E-2</v>
      </c>
      <c r="P11" s="155"/>
      <c r="Q11" s="154">
        <f>IF($A11&lt;&gt;0,Q21+Q81+Q15,"")</f>
        <v>4</v>
      </c>
      <c r="R11" s="792">
        <f t="shared" ref="R11:R74" si="1">IF($A11&lt;&gt;0,Q11/$B11*100,"")</f>
        <v>0.17219113215669393</v>
      </c>
    </row>
    <row r="12" spans="1:21" ht="10" customHeight="1">
      <c r="A12" s="47"/>
      <c r="B12" s="157" t="str">
        <f t="shared" si="0"/>
        <v/>
      </c>
      <c r="C12" s="792" t="str">
        <f t="shared" ref="C12:C75" si="2">IF(A12&lt;&gt;0,B12/$B$11*100,"")</f>
        <v/>
      </c>
      <c r="D12" s="155"/>
      <c r="E12" s="154"/>
      <c r="F12" s="792"/>
      <c r="G12" s="155"/>
      <c r="H12" s="154"/>
      <c r="I12" s="792"/>
      <c r="J12" s="155"/>
      <c r="K12" s="154"/>
      <c r="L12" s="792"/>
      <c r="M12" s="155"/>
      <c r="N12" s="154"/>
      <c r="O12" s="792"/>
      <c r="P12" s="155"/>
      <c r="Q12" s="154"/>
      <c r="R12" s="792" t="str">
        <f t="shared" si="1"/>
        <v/>
      </c>
    </row>
    <row r="13" spans="1:21" ht="13.4" customHeight="1">
      <c r="A13" s="47" t="s">
        <v>391</v>
      </c>
      <c r="B13" s="157">
        <f t="shared" si="0"/>
        <v>2235</v>
      </c>
      <c r="C13" s="792">
        <f t="shared" si="2"/>
        <v>96.211795092552734</v>
      </c>
      <c r="D13" s="155"/>
      <c r="E13" s="154">
        <f>E15+E21+E81</f>
        <v>1874</v>
      </c>
      <c r="F13" s="792">
        <f t="shared" ref="F13:F76" si="3">IF($A13&lt;&gt;0,E13/$B13*100,"")</f>
        <v>83.847874720357936</v>
      </c>
      <c r="G13" s="155"/>
      <c r="H13" s="154">
        <f>H15+H21+H81</f>
        <v>301</v>
      </c>
      <c r="I13" s="792">
        <f t="shared" ref="I13:I76" si="4">IF($A13&lt;&gt;0,H13/$B13*100,"")</f>
        <v>13.467561521252797</v>
      </c>
      <c r="J13" s="155"/>
      <c r="K13" s="154">
        <f>K15+K21+K81</f>
        <v>55</v>
      </c>
      <c r="L13" s="792">
        <f t="shared" ref="L13:L76" si="5">IF($A13&lt;&gt;0,K13/$B13*100,"")</f>
        <v>2.4608501118568231</v>
      </c>
      <c r="M13" s="155"/>
      <c r="N13" s="154">
        <f>N15+N21+N81</f>
        <v>1</v>
      </c>
      <c r="O13" s="792">
        <f t="shared" ref="O13:O76" si="6">IF($A13&lt;&gt;0,N13/$B13*100,"")</f>
        <v>4.4742729306487698E-2</v>
      </c>
      <c r="P13" s="155"/>
      <c r="Q13" s="154">
        <f>Q15+Q21+Q81</f>
        <v>4</v>
      </c>
      <c r="R13" s="792">
        <f t="shared" si="1"/>
        <v>0.17897091722595079</v>
      </c>
    </row>
    <row r="14" spans="1:21" ht="10" customHeight="1">
      <c r="B14" s="157" t="str">
        <f t="shared" si="0"/>
        <v/>
      </c>
      <c r="C14" s="792" t="str">
        <f t="shared" si="2"/>
        <v/>
      </c>
      <c r="D14" s="155"/>
      <c r="E14" s="154"/>
      <c r="F14" s="792" t="str">
        <f t="shared" si="3"/>
        <v/>
      </c>
      <c r="G14" s="155"/>
      <c r="H14" s="154"/>
      <c r="I14" s="792" t="str">
        <f t="shared" si="4"/>
        <v/>
      </c>
      <c r="J14" s="155"/>
      <c r="K14" s="154"/>
      <c r="L14" s="792" t="str">
        <f t="shared" si="5"/>
        <v/>
      </c>
      <c r="M14" s="155"/>
      <c r="N14" s="154"/>
      <c r="O14" s="792" t="str">
        <f t="shared" si="6"/>
        <v/>
      </c>
      <c r="P14" s="155"/>
      <c r="Q14" s="154"/>
      <c r="R14" s="792" t="str">
        <f t="shared" si="1"/>
        <v/>
      </c>
    </row>
    <row r="15" spans="1:21" ht="12.75" customHeight="1">
      <c r="A15" s="47" t="s">
        <v>683</v>
      </c>
      <c r="B15" s="157">
        <f t="shared" si="0"/>
        <v>86</v>
      </c>
      <c r="C15" s="792">
        <f t="shared" si="2"/>
        <v>3.702109341368919</v>
      </c>
      <c r="D15" s="155"/>
      <c r="E15" s="154">
        <f>SUM(E16:E19)</f>
        <v>85</v>
      </c>
      <c r="F15" s="792">
        <f t="shared" si="3"/>
        <v>98.837209302325576</v>
      </c>
      <c r="G15" s="155"/>
      <c r="H15" s="154">
        <f>SUM(H16:H19)</f>
        <v>1</v>
      </c>
      <c r="I15" s="792">
        <f t="shared" si="4"/>
        <v>1.1627906976744187</v>
      </c>
      <c r="J15" s="155"/>
      <c r="K15" s="154">
        <f>SUM(K16:K19)</f>
        <v>0</v>
      </c>
      <c r="L15" s="792">
        <f t="shared" si="5"/>
        <v>0</v>
      </c>
      <c r="M15" s="155"/>
      <c r="N15" s="154">
        <f>SUM(N16:N19)</f>
        <v>0</v>
      </c>
      <c r="O15" s="792">
        <f t="shared" si="6"/>
        <v>0</v>
      </c>
      <c r="P15" s="155"/>
      <c r="Q15" s="154">
        <f>SUM(Q16:Q19)</f>
        <v>0</v>
      </c>
      <c r="R15" s="792">
        <f t="shared" si="1"/>
        <v>0</v>
      </c>
    </row>
    <row r="16" spans="1:21" ht="13.4" customHeight="1">
      <c r="A16" s="81" t="s">
        <v>684</v>
      </c>
      <c r="B16" s="157">
        <f t="shared" si="0"/>
        <v>20</v>
      </c>
      <c r="C16" s="792">
        <f t="shared" si="2"/>
        <v>0.86095566078346963</v>
      </c>
      <c r="D16" s="155"/>
      <c r="E16" s="658">
        <v>20</v>
      </c>
      <c r="F16" s="792">
        <f t="shared" si="3"/>
        <v>100</v>
      </c>
      <c r="G16" s="658"/>
      <c r="H16" s="658">
        <v>0</v>
      </c>
      <c r="I16" s="792">
        <f t="shared" si="4"/>
        <v>0</v>
      </c>
      <c r="J16" s="658"/>
      <c r="K16" s="658">
        <v>0</v>
      </c>
      <c r="L16" s="792">
        <f t="shared" si="5"/>
        <v>0</v>
      </c>
      <c r="M16" s="658"/>
      <c r="N16" s="658">
        <v>0</v>
      </c>
      <c r="O16" s="792">
        <f t="shared" si="6"/>
        <v>0</v>
      </c>
      <c r="P16" s="658"/>
      <c r="Q16" s="658">
        <v>0</v>
      </c>
      <c r="R16" s="792">
        <f t="shared" si="1"/>
        <v>0</v>
      </c>
      <c r="U16" s="528"/>
    </row>
    <row r="17" spans="1:21" ht="13.4" customHeight="1">
      <c r="A17" s="81" t="s">
        <v>685</v>
      </c>
      <c r="B17" s="157">
        <f t="shared" si="0"/>
        <v>17</v>
      </c>
      <c r="C17" s="792">
        <f t="shared" si="2"/>
        <v>0.73181231166594918</v>
      </c>
      <c r="D17" s="155"/>
      <c r="E17" s="658">
        <v>16</v>
      </c>
      <c r="F17" s="792">
        <f t="shared" si="3"/>
        <v>94.117647058823522</v>
      </c>
      <c r="G17" s="658"/>
      <c r="H17" s="658">
        <v>1</v>
      </c>
      <c r="I17" s="792">
        <f t="shared" si="4"/>
        <v>5.8823529411764701</v>
      </c>
      <c r="J17" s="658"/>
      <c r="K17" s="658">
        <v>0</v>
      </c>
      <c r="L17" s="792">
        <f t="shared" si="5"/>
        <v>0</v>
      </c>
      <c r="M17" s="658"/>
      <c r="N17" s="658">
        <v>0</v>
      </c>
      <c r="O17" s="792">
        <f t="shared" si="6"/>
        <v>0</v>
      </c>
      <c r="P17" s="658"/>
      <c r="Q17" s="658">
        <v>0</v>
      </c>
      <c r="R17" s="792">
        <f t="shared" si="1"/>
        <v>0</v>
      </c>
      <c r="U17" s="528"/>
    </row>
    <row r="18" spans="1:21" ht="13.4" customHeight="1">
      <c r="A18" s="81" t="s">
        <v>686</v>
      </c>
      <c r="B18" s="157">
        <f t="shared" si="0"/>
        <v>39</v>
      </c>
      <c r="C18" s="792">
        <f t="shared" si="2"/>
        <v>1.6788635385277657</v>
      </c>
      <c r="D18" s="155"/>
      <c r="E18" s="658">
        <v>39</v>
      </c>
      <c r="F18" s="792">
        <f t="shared" si="3"/>
        <v>100</v>
      </c>
      <c r="G18" s="658"/>
      <c r="H18" s="658">
        <v>0</v>
      </c>
      <c r="I18" s="792">
        <f t="shared" si="4"/>
        <v>0</v>
      </c>
      <c r="J18" s="658"/>
      <c r="K18" s="658">
        <v>0</v>
      </c>
      <c r="L18" s="792">
        <f t="shared" si="5"/>
        <v>0</v>
      </c>
      <c r="M18" s="658"/>
      <c r="N18" s="658">
        <v>0</v>
      </c>
      <c r="O18" s="792">
        <f t="shared" si="6"/>
        <v>0</v>
      </c>
      <c r="P18" s="658"/>
      <c r="Q18" s="658">
        <v>0</v>
      </c>
      <c r="R18" s="792">
        <f t="shared" si="1"/>
        <v>0</v>
      </c>
      <c r="U18" s="528"/>
    </row>
    <row r="19" spans="1:21" ht="13.4" customHeight="1">
      <c r="A19" s="81" t="s">
        <v>687</v>
      </c>
      <c r="B19" s="157">
        <f>IF($A19&lt;&gt;0,E19+H19+K19+N19+Q19,"")</f>
        <v>10</v>
      </c>
      <c r="C19" s="792">
        <f>IF(A19&lt;&gt;0,B19/$B$11*100,"")</f>
        <v>0.43047783039173482</v>
      </c>
      <c r="D19" s="155"/>
      <c r="E19" s="658">
        <v>10</v>
      </c>
      <c r="F19" s="792">
        <f t="shared" si="3"/>
        <v>100</v>
      </c>
      <c r="G19" s="658"/>
      <c r="H19" s="658">
        <v>0</v>
      </c>
      <c r="I19" s="792">
        <f t="shared" si="4"/>
        <v>0</v>
      </c>
      <c r="J19" s="658"/>
      <c r="K19" s="658">
        <v>0</v>
      </c>
      <c r="L19" s="792">
        <f t="shared" si="5"/>
        <v>0</v>
      </c>
      <c r="M19" s="658"/>
      <c r="N19" s="658">
        <v>0</v>
      </c>
      <c r="O19" s="792">
        <f t="shared" si="6"/>
        <v>0</v>
      </c>
      <c r="P19" s="658"/>
      <c r="Q19" s="658">
        <v>0</v>
      </c>
      <c r="R19" s="792">
        <f t="shared" si="1"/>
        <v>0</v>
      </c>
      <c r="U19" s="528"/>
    </row>
    <row r="20" spans="1:21" ht="10" customHeight="1">
      <c r="B20" s="157" t="str">
        <f t="shared" si="0"/>
        <v/>
      </c>
      <c r="C20" s="792" t="str">
        <f t="shared" si="2"/>
        <v/>
      </c>
      <c r="D20" s="155"/>
      <c r="E20" s="154"/>
      <c r="F20" s="792" t="str">
        <f t="shared" si="3"/>
        <v/>
      </c>
      <c r="G20" s="155"/>
      <c r="H20" s="154"/>
      <c r="I20" s="792" t="str">
        <f t="shared" si="4"/>
        <v/>
      </c>
      <c r="J20" s="155"/>
      <c r="K20" s="154"/>
      <c r="L20" s="792" t="str">
        <f t="shared" si="5"/>
        <v/>
      </c>
      <c r="M20" s="155"/>
      <c r="N20" s="154"/>
      <c r="O20" s="792" t="str">
        <f t="shared" si="6"/>
        <v/>
      </c>
      <c r="P20" s="155"/>
      <c r="Q20" s="154"/>
      <c r="R20" s="792" t="str">
        <f t="shared" si="1"/>
        <v/>
      </c>
      <c r="U20" s="52"/>
    </row>
    <row r="21" spans="1:21" ht="13.4" customHeight="1">
      <c r="A21" s="47" t="s">
        <v>688</v>
      </c>
      <c r="B21" s="157">
        <f t="shared" si="0"/>
        <v>1834</v>
      </c>
      <c r="C21" s="792">
        <f t="shared" si="2"/>
        <v>78.949634093844168</v>
      </c>
      <c r="D21" s="155"/>
      <c r="E21" s="154">
        <f>SUM(E22:E79)</f>
        <v>1549</v>
      </c>
      <c r="F21" s="792">
        <f t="shared" si="3"/>
        <v>84.460196292257365</v>
      </c>
      <c r="G21" s="153"/>
      <c r="H21" s="153">
        <f>SUM(H22:H79)</f>
        <v>235</v>
      </c>
      <c r="I21" s="792">
        <f t="shared" si="4"/>
        <v>12.813522355507088</v>
      </c>
      <c r="J21" s="152"/>
      <c r="K21" s="153">
        <f>SUM(K22:K79)</f>
        <v>45</v>
      </c>
      <c r="L21" s="792">
        <f t="shared" si="5"/>
        <v>2.4536532170119956</v>
      </c>
      <c r="M21" s="152"/>
      <c r="N21" s="153">
        <f>SUM(N22:N79)</f>
        <v>1</v>
      </c>
      <c r="O21" s="792">
        <f t="shared" si="6"/>
        <v>5.452562704471102E-2</v>
      </c>
      <c r="P21" s="152"/>
      <c r="Q21" s="153">
        <f>SUM(Q22:Q79)</f>
        <v>4</v>
      </c>
      <c r="R21" s="792">
        <f t="shared" si="1"/>
        <v>0.21810250817884408</v>
      </c>
      <c r="U21" s="781"/>
    </row>
    <row r="22" spans="1:21" ht="13.4" customHeight="1">
      <c r="A22" s="81" t="s">
        <v>689</v>
      </c>
      <c r="B22" s="157">
        <f t="shared" si="0"/>
        <v>50</v>
      </c>
      <c r="C22" s="792">
        <f t="shared" si="2"/>
        <v>2.152389151958674</v>
      </c>
      <c r="D22" s="155"/>
      <c r="E22" s="658">
        <v>48</v>
      </c>
      <c r="F22" s="792">
        <f t="shared" si="3"/>
        <v>96</v>
      </c>
      <c r="G22" s="658"/>
      <c r="H22" s="658">
        <v>2</v>
      </c>
      <c r="I22" s="792">
        <f t="shared" si="4"/>
        <v>4</v>
      </c>
      <c r="J22" s="658"/>
      <c r="K22" s="658">
        <v>0</v>
      </c>
      <c r="L22" s="792">
        <f t="shared" si="5"/>
        <v>0</v>
      </c>
      <c r="M22" s="658"/>
      <c r="N22" s="658">
        <v>0</v>
      </c>
      <c r="O22" s="792">
        <f t="shared" si="6"/>
        <v>0</v>
      </c>
      <c r="P22" s="658"/>
      <c r="Q22" s="658">
        <v>0</v>
      </c>
      <c r="R22" s="792">
        <f t="shared" si="1"/>
        <v>0</v>
      </c>
      <c r="U22" s="529"/>
    </row>
    <row r="23" spans="1:21" ht="13.4" customHeight="1">
      <c r="A23" s="81" t="s">
        <v>690</v>
      </c>
      <c r="B23" s="157">
        <f t="shared" si="0"/>
        <v>8</v>
      </c>
      <c r="C23" s="792">
        <f t="shared" si="2"/>
        <v>0.34438226431338786</v>
      </c>
      <c r="D23" s="155"/>
      <c r="E23" s="658">
        <v>8</v>
      </c>
      <c r="F23" s="792">
        <f t="shared" si="3"/>
        <v>100</v>
      </c>
      <c r="G23" s="658"/>
      <c r="H23" s="658">
        <v>0</v>
      </c>
      <c r="I23" s="792">
        <f t="shared" si="4"/>
        <v>0</v>
      </c>
      <c r="J23" s="658"/>
      <c r="K23" s="658">
        <v>0</v>
      </c>
      <c r="L23" s="792">
        <f t="shared" si="5"/>
        <v>0</v>
      </c>
      <c r="M23" s="658"/>
      <c r="N23" s="658">
        <v>0</v>
      </c>
      <c r="O23" s="792">
        <f t="shared" si="6"/>
        <v>0</v>
      </c>
      <c r="P23" s="658"/>
      <c r="Q23" s="658">
        <v>0</v>
      </c>
      <c r="R23" s="792">
        <f t="shared" si="1"/>
        <v>0</v>
      </c>
      <c r="U23" s="528"/>
    </row>
    <row r="24" spans="1:21" ht="13.4" customHeight="1">
      <c r="A24" s="81" t="s">
        <v>691</v>
      </c>
      <c r="B24" s="157">
        <f t="shared" si="0"/>
        <v>62</v>
      </c>
      <c r="C24" s="792">
        <f t="shared" si="2"/>
        <v>2.6689625484287558</v>
      </c>
      <c r="D24" s="155"/>
      <c r="E24" s="658">
        <v>62</v>
      </c>
      <c r="F24" s="792">
        <f t="shared" si="3"/>
        <v>100</v>
      </c>
      <c r="G24" s="658"/>
      <c r="H24" s="658">
        <v>0</v>
      </c>
      <c r="I24" s="792">
        <f t="shared" si="4"/>
        <v>0</v>
      </c>
      <c r="J24" s="658"/>
      <c r="K24" s="658">
        <v>0</v>
      </c>
      <c r="L24" s="792">
        <f t="shared" si="5"/>
        <v>0</v>
      </c>
      <c r="M24" s="658"/>
      <c r="N24" s="658">
        <v>0</v>
      </c>
      <c r="O24" s="792">
        <f t="shared" si="6"/>
        <v>0</v>
      </c>
      <c r="P24" s="658"/>
      <c r="Q24" s="658">
        <v>0</v>
      </c>
      <c r="R24" s="792">
        <f t="shared" si="1"/>
        <v>0</v>
      </c>
      <c r="U24" s="528"/>
    </row>
    <row r="25" spans="1:21" ht="13.4" customHeight="1">
      <c r="A25" s="81" t="s">
        <v>692</v>
      </c>
      <c r="B25" s="157">
        <f t="shared" si="0"/>
        <v>20</v>
      </c>
      <c r="C25" s="792">
        <f t="shared" si="2"/>
        <v>0.86095566078346963</v>
      </c>
      <c r="D25" s="155"/>
      <c r="E25" s="658">
        <v>15</v>
      </c>
      <c r="F25" s="792">
        <f t="shared" si="3"/>
        <v>75</v>
      </c>
      <c r="G25" s="658"/>
      <c r="H25" s="658">
        <v>5</v>
      </c>
      <c r="I25" s="792">
        <f t="shared" si="4"/>
        <v>25</v>
      </c>
      <c r="J25" s="658"/>
      <c r="K25" s="658">
        <v>0</v>
      </c>
      <c r="L25" s="792">
        <f t="shared" si="5"/>
        <v>0</v>
      </c>
      <c r="M25" s="658"/>
      <c r="N25" s="658">
        <v>0</v>
      </c>
      <c r="O25" s="792">
        <f t="shared" si="6"/>
        <v>0</v>
      </c>
      <c r="P25" s="658"/>
      <c r="Q25" s="658">
        <v>0</v>
      </c>
      <c r="R25" s="792">
        <f t="shared" si="1"/>
        <v>0</v>
      </c>
      <c r="U25" s="528"/>
    </row>
    <row r="26" spans="1:21" ht="13.4" customHeight="1">
      <c r="A26" s="81" t="s">
        <v>693</v>
      </c>
      <c r="B26" s="157">
        <f t="shared" si="0"/>
        <v>51</v>
      </c>
      <c r="C26" s="792">
        <f t="shared" si="2"/>
        <v>2.1954369349978475</v>
      </c>
      <c r="D26" s="155"/>
      <c r="E26" s="658">
        <v>32</v>
      </c>
      <c r="F26" s="792">
        <f t="shared" si="3"/>
        <v>62.745098039215684</v>
      </c>
      <c r="G26" s="658"/>
      <c r="H26" s="658">
        <v>19</v>
      </c>
      <c r="I26" s="792">
        <f t="shared" si="4"/>
        <v>37.254901960784316</v>
      </c>
      <c r="J26" s="658"/>
      <c r="K26" s="658">
        <v>0</v>
      </c>
      <c r="L26" s="792">
        <f t="shared" si="5"/>
        <v>0</v>
      </c>
      <c r="M26" s="658"/>
      <c r="N26" s="658">
        <v>0</v>
      </c>
      <c r="O26" s="792">
        <f t="shared" si="6"/>
        <v>0</v>
      </c>
      <c r="P26" s="658"/>
      <c r="Q26" s="658">
        <v>0</v>
      </c>
      <c r="R26" s="792">
        <f t="shared" si="1"/>
        <v>0</v>
      </c>
      <c r="U26" s="528"/>
    </row>
    <row r="27" spans="1:21" ht="13.4" customHeight="1">
      <c r="A27" s="81" t="s">
        <v>694</v>
      </c>
      <c r="B27" s="157">
        <f t="shared" si="0"/>
        <v>30</v>
      </c>
      <c r="C27" s="792">
        <f t="shared" si="2"/>
        <v>1.2914334911752046</v>
      </c>
      <c r="D27" s="155"/>
      <c r="E27" s="658">
        <v>29</v>
      </c>
      <c r="F27" s="792">
        <f t="shared" si="3"/>
        <v>96.666666666666671</v>
      </c>
      <c r="G27" s="658"/>
      <c r="H27" s="658">
        <v>1</v>
      </c>
      <c r="I27" s="792">
        <f t="shared" si="4"/>
        <v>3.3333333333333335</v>
      </c>
      <c r="J27" s="658"/>
      <c r="K27" s="658">
        <v>0</v>
      </c>
      <c r="L27" s="792">
        <f t="shared" si="5"/>
        <v>0</v>
      </c>
      <c r="M27" s="658"/>
      <c r="N27" s="658">
        <v>0</v>
      </c>
      <c r="O27" s="792">
        <f t="shared" si="6"/>
        <v>0</v>
      </c>
      <c r="P27" s="658"/>
      <c r="Q27" s="658">
        <v>0</v>
      </c>
      <c r="R27" s="792">
        <f t="shared" si="1"/>
        <v>0</v>
      </c>
      <c r="U27" s="528"/>
    </row>
    <row r="28" spans="1:21" ht="13.4" customHeight="1">
      <c r="A28" s="81" t="s">
        <v>695</v>
      </c>
      <c r="B28" s="157">
        <f t="shared" si="0"/>
        <v>60</v>
      </c>
      <c r="C28" s="792">
        <f t="shared" si="2"/>
        <v>2.5828669823504091</v>
      </c>
      <c r="D28" s="155"/>
      <c r="E28" s="658">
        <v>54</v>
      </c>
      <c r="F28" s="792">
        <f t="shared" si="3"/>
        <v>90</v>
      </c>
      <c r="G28" s="658"/>
      <c r="H28" s="658">
        <v>5</v>
      </c>
      <c r="I28" s="792">
        <f t="shared" si="4"/>
        <v>8.3333333333333321</v>
      </c>
      <c r="J28" s="658"/>
      <c r="K28" s="658">
        <v>1</v>
      </c>
      <c r="L28" s="792">
        <f t="shared" si="5"/>
        <v>1.6666666666666667</v>
      </c>
      <c r="M28" s="658"/>
      <c r="N28" s="658">
        <v>0</v>
      </c>
      <c r="O28" s="792">
        <f t="shared" si="6"/>
        <v>0</v>
      </c>
      <c r="P28" s="658"/>
      <c r="Q28" s="658">
        <v>0</v>
      </c>
      <c r="R28" s="792">
        <f t="shared" si="1"/>
        <v>0</v>
      </c>
      <c r="U28" s="528"/>
    </row>
    <row r="29" spans="1:21" ht="13.4" customHeight="1">
      <c r="A29" s="81" t="s">
        <v>696</v>
      </c>
      <c r="B29" s="157">
        <f t="shared" si="0"/>
        <v>33</v>
      </c>
      <c r="C29" s="792">
        <f t="shared" si="2"/>
        <v>1.420576840292725</v>
      </c>
      <c r="D29" s="155"/>
      <c r="E29" s="658">
        <v>31</v>
      </c>
      <c r="F29" s="792">
        <f t="shared" si="3"/>
        <v>93.939393939393938</v>
      </c>
      <c r="G29" s="658"/>
      <c r="H29" s="658">
        <v>2</v>
      </c>
      <c r="I29" s="792">
        <f t="shared" si="4"/>
        <v>6.0606060606060606</v>
      </c>
      <c r="J29" s="658"/>
      <c r="K29" s="658">
        <v>0</v>
      </c>
      <c r="L29" s="792">
        <f t="shared" si="5"/>
        <v>0</v>
      </c>
      <c r="M29" s="658"/>
      <c r="N29" s="658">
        <v>0</v>
      </c>
      <c r="O29" s="792">
        <f t="shared" si="6"/>
        <v>0</v>
      </c>
      <c r="P29" s="658"/>
      <c r="Q29" s="658">
        <v>0</v>
      </c>
      <c r="R29" s="792">
        <f t="shared" si="1"/>
        <v>0</v>
      </c>
      <c r="U29" s="528"/>
    </row>
    <row r="30" spans="1:21" ht="13.4" customHeight="1">
      <c r="A30" s="81" t="s">
        <v>697</v>
      </c>
      <c r="B30" s="157">
        <f t="shared" si="0"/>
        <v>41</v>
      </c>
      <c r="C30" s="792">
        <f t="shared" si="2"/>
        <v>1.7649591046061126</v>
      </c>
      <c r="D30" s="155"/>
      <c r="E30" s="658">
        <v>24</v>
      </c>
      <c r="F30" s="792">
        <f t="shared" si="3"/>
        <v>58.536585365853654</v>
      </c>
      <c r="G30" s="658"/>
      <c r="H30" s="658">
        <v>17</v>
      </c>
      <c r="I30" s="792">
        <f t="shared" si="4"/>
        <v>41.463414634146339</v>
      </c>
      <c r="J30" s="658"/>
      <c r="K30" s="658">
        <v>0</v>
      </c>
      <c r="L30" s="792">
        <f t="shared" si="5"/>
        <v>0</v>
      </c>
      <c r="M30" s="658"/>
      <c r="N30" s="658">
        <v>0</v>
      </c>
      <c r="O30" s="792">
        <f t="shared" si="6"/>
        <v>0</v>
      </c>
      <c r="P30" s="658"/>
      <c r="Q30" s="658">
        <v>0</v>
      </c>
      <c r="R30" s="792">
        <f t="shared" si="1"/>
        <v>0</v>
      </c>
      <c r="U30" s="528"/>
    </row>
    <row r="31" spans="1:21" ht="13.4" customHeight="1">
      <c r="A31" s="81" t="s">
        <v>698</v>
      </c>
      <c r="B31" s="157">
        <f t="shared" si="0"/>
        <v>9</v>
      </c>
      <c r="C31" s="792">
        <f t="shared" si="2"/>
        <v>0.38743004735256137</v>
      </c>
      <c r="D31" s="155"/>
      <c r="E31" s="658">
        <v>9</v>
      </c>
      <c r="F31" s="792">
        <f t="shared" si="3"/>
        <v>100</v>
      </c>
      <c r="G31" s="658"/>
      <c r="H31" s="658">
        <v>0</v>
      </c>
      <c r="I31" s="792">
        <f t="shared" si="4"/>
        <v>0</v>
      </c>
      <c r="J31" s="658"/>
      <c r="K31" s="658">
        <v>0</v>
      </c>
      <c r="L31" s="792">
        <f t="shared" si="5"/>
        <v>0</v>
      </c>
      <c r="M31" s="658"/>
      <c r="N31" s="658">
        <v>0</v>
      </c>
      <c r="O31" s="792">
        <f t="shared" si="6"/>
        <v>0</v>
      </c>
      <c r="P31" s="658"/>
      <c r="Q31" s="658">
        <v>0</v>
      </c>
      <c r="R31" s="792">
        <f t="shared" si="1"/>
        <v>0</v>
      </c>
      <c r="U31" s="528"/>
    </row>
    <row r="32" spans="1:21" ht="13.4" customHeight="1">
      <c r="A32" s="920" t="s">
        <v>699</v>
      </c>
      <c r="B32" s="157">
        <f t="shared" si="0"/>
        <v>9</v>
      </c>
      <c r="C32" s="792">
        <f t="shared" si="2"/>
        <v>0.38743004735256137</v>
      </c>
      <c r="D32" s="155"/>
      <c r="E32" s="658">
        <v>9</v>
      </c>
      <c r="F32" s="792">
        <f t="shared" si="3"/>
        <v>100</v>
      </c>
      <c r="G32" s="658"/>
      <c r="H32" s="658">
        <v>0</v>
      </c>
      <c r="I32" s="792">
        <f t="shared" si="4"/>
        <v>0</v>
      </c>
      <c r="J32" s="658"/>
      <c r="K32" s="658">
        <v>0</v>
      </c>
      <c r="L32" s="792">
        <f t="shared" si="5"/>
        <v>0</v>
      </c>
      <c r="M32" s="658"/>
      <c r="N32" s="658">
        <v>0</v>
      </c>
      <c r="O32" s="792">
        <f t="shared" si="6"/>
        <v>0</v>
      </c>
      <c r="P32" s="658"/>
      <c r="Q32" s="658">
        <v>0</v>
      </c>
      <c r="R32" s="792">
        <f t="shared" si="1"/>
        <v>0</v>
      </c>
      <c r="U32" s="528"/>
    </row>
    <row r="33" spans="1:21" ht="13.4" customHeight="1">
      <c r="A33" s="920" t="s">
        <v>700</v>
      </c>
      <c r="B33" s="157">
        <f t="shared" si="0"/>
        <v>34</v>
      </c>
      <c r="C33" s="792">
        <f t="shared" si="2"/>
        <v>1.4636246233318984</v>
      </c>
      <c r="D33" s="155"/>
      <c r="E33" s="658">
        <v>26</v>
      </c>
      <c r="F33" s="792">
        <f t="shared" si="3"/>
        <v>76.470588235294116</v>
      </c>
      <c r="G33" s="658"/>
      <c r="H33" s="658">
        <v>7</v>
      </c>
      <c r="I33" s="792">
        <f t="shared" si="4"/>
        <v>20.588235294117645</v>
      </c>
      <c r="J33" s="658"/>
      <c r="K33" s="658">
        <v>1</v>
      </c>
      <c r="L33" s="792">
        <f t="shared" si="5"/>
        <v>2.9411764705882351</v>
      </c>
      <c r="M33" s="658"/>
      <c r="N33" s="658">
        <v>0</v>
      </c>
      <c r="O33" s="792">
        <f t="shared" si="6"/>
        <v>0</v>
      </c>
      <c r="P33" s="658"/>
      <c r="Q33" s="658">
        <v>0</v>
      </c>
      <c r="R33" s="792">
        <f t="shared" si="1"/>
        <v>0</v>
      </c>
      <c r="U33" s="528"/>
    </row>
    <row r="34" spans="1:21" ht="13.4" customHeight="1">
      <c r="A34" s="920" t="s">
        <v>701</v>
      </c>
      <c r="B34" s="157">
        <f t="shared" si="0"/>
        <v>19</v>
      </c>
      <c r="C34" s="792">
        <f t="shared" si="2"/>
        <v>0.81790787774429619</v>
      </c>
      <c r="D34" s="155"/>
      <c r="E34" s="658">
        <v>19</v>
      </c>
      <c r="F34" s="792">
        <f t="shared" si="3"/>
        <v>100</v>
      </c>
      <c r="G34" s="658"/>
      <c r="H34" s="658">
        <v>0</v>
      </c>
      <c r="I34" s="792">
        <f t="shared" si="4"/>
        <v>0</v>
      </c>
      <c r="J34" s="658"/>
      <c r="K34" s="658">
        <v>0</v>
      </c>
      <c r="L34" s="792">
        <f t="shared" si="5"/>
        <v>0</v>
      </c>
      <c r="M34" s="658"/>
      <c r="N34" s="658">
        <v>0</v>
      </c>
      <c r="O34" s="792">
        <f t="shared" si="6"/>
        <v>0</v>
      </c>
      <c r="P34" s="658"/>
      <c r="Q34" s="658">
        <v>0</v>
      </c>
      <c r="R34" s="792">
        <f t="shared" si="1"/>
        <v>0</v>
      </c>
      <c r="U34" s="528"/>
    </row>
    <row r="35" spans="1:21" ht="13.4" customHeight="1">
      <c r="A35" s="81" t="s">
        <v>702</v>
      </c>
      <c r="B35" s="157">
        <f t="shared" si="0"/>
        <v>13</v>
      </c>
      <c r="C35" s="792">
        <f t="shared" si="2"/>
        <v>0.55962117950925527</v>
      </c>
      <c r="D35" s="155"/>
      <c r="E35" s="658">
        <v>3</v>
      </c>
      <c r="F35" s="792">
        <f t="shared" si="3"/>
        <v>23.076923076923077</v>
      </c>
      <c r="G35" s="658"/>
      <c r="H35" s="658">
        <v>9</v>
      </c>
      <c r="I35" s="792">
        <f t="shared" si="4"/>
        <v>69.230769230769226</v>
      </c>
      <c r="J35" s="658"/>
      <c r="K35" s="658">
        <v>1</v>
      </c>
      <c r="L35" s="792">
        <f t="shared" si="5"/>
        <v>7.6923076923076925</v>
      </c>
      <c r="M35" s="658"/>
      <c r="N35" s="658">
        <v>0</v>
      </c>
      <c r="O35" s="792">
        <f t="shared" si="6"/>
        <v>0</v>
      </c>
      <c r="P35" s="658"/>
      <c r="Q35" s="658">
        <v>0</v>
      </c>
      <c r="R35" s="792">
        <f t="shared" si="1"/>
        <v>0</v>
      </c>
      <c r="U35" s="528"/>
    </row>
    <row r="36" spans="1:21" ht="13.4" customHeight="1">
      <c r="A36" s="81" t="s">
        <v>703</v>
      </c>
      <c r="B36" s="157">
        <f t="shared" si="0"/>
        <v>82</v>
      </c>
      <c r="C36" s="792">
        <f t="shared" si="2"/>
        <v>3.5299182092122252</v>
      </c>
      <c r="D36" s="155"/>
      <c r="E36" s="658">
        <v>66</v>
      </c>
      <c r="F36" s="792">
        <f t="shared" si="3"/>
        <v>80.487804878048792</v>
      </c>
      <c r="G36" s="658"/>
      <c r="H36" s="658">
        <v>16</v>
      </c>
      <c r="I36" s="792">
        <f t="shared" si="4"/>
        <v>19.512195121951219</v>
      </c>
      <c r="J36" s="658"/>
      <c r="K36" s="658">
        <v>0</v>
      </c>
      <c r="L36" s="792">
        <f t="shared" si="5"/>
        <v>0</v>
      </c>
      <c r="M36" s="658"/>
      <c r="N36" s="658">
        <v>0</v>
      </c>
      <c r="O36" s="792">
        <f t="shared" si="6"/>
        <v>0</v>
      </c>
      <c r="P36" s="658"/>
      <c r="Q36" s="658">
        <v>0</v>
      </c>
      <c r="R36" s="792">
        <f t="shared" si="1"/>
        <v>0</v>
      </c>
      <c r="U36" s="528"/>
    </row>
    <row r="37" spans="1:21" ht="13.4" customHeight="1">
      <c r="A37" s="81" t="s">
        <v>704</v>
      </c>
      <c r="B37" s="157">
        <f t="shared" si="0"/>
        <v>42</v>
      </c>
      <c r="C37" s="792">
        <f t="shared" si="2"/>
        <v>1.8080068876452864</v>
      </c>
      <c r="D37" s="155"/>
      <c r="E37" s="658">
        <v>41</v>
      </c>
      <c r="F37" s="792">
        <f t="shared" si="3"/>
        <v>97.61904761904762</v>
      </c>
      <c r="G37" s="658"/>
      <c r="H37" s="658">
        <v>1</v>
      </c>
      <c r="I37" s="792">
        <f t="shared" si="4"/>
        <v>2.3809523809523809</v>
      </c>
      <c r="J37" s="658"/>
      <c r="K37" s="658">
        <v>0</v>
      </c>
      <c r="L37" s="792">
        <f t="shared" si="5"/>
        <v>0</v>
      </c>
      <c r="M37" s="658"/>
      <c r="N37" s="658">
        <v>0</v>
      </c>
      <c r="O37" s="792">
        <f t="shared" si="6"/>
        <v>0</v>
      </c>
      <c r="P37" s="658"/>
      <c r="Q37" s="658">
        <v>0</v>
      </c>
      <c r="R37" s="792">
        <f t="shared" si="1"/>
        <v>0</v>
      </c>
      <c r="U37" s="528"/>
    </row>
    <row r="38" spans="1:21" ht="13.4" customHeight="1">
      <c r="A38" s="81" t="s">
        <v>705</v>
      </c>
      <c r="B38" s="157">
        <f t="shared" si="0"/>
        <v>43</v>
      </c>
      <c r="C38" s="792">
        <f t="shared" si="2"/>
        <v>1.8510546706844595</v>
      </c>
      <c r="D38" s="155"/>
      <c r="E38" s="658">
        <v>43</v>
      </c>
      <c r="F38" s="792">
        <f t="shared" si="3"/>
        <v>100</v>
      </c>
      <c r="G38" s="658"/>
      <c r="H38" s="658">
        <v>0</v>
      </c>
      <c r="I38" s="792">
        <f t="shared" si="4"/>
        <v>0</v>
      </c>
      <c r="J38" s="658"/>
      <c r="K38" s="658">
        <v>0</v>
      </c>
      <c r="L38" s="792">
        <f t="shared" si="5"/>
        <v>0</v>
      </c>
      <c r="M38" s="658"/>
      <c r="N38" s="658">
        <v>0</v>
      </c>
      <c r="O38" s="792">
        <f t="shared" si="6"/>
        <v>0</v>
      </c>
      <c r="P38" s="658"/>
      <c r="Q38" s="658">
        <v>0</v>
      </c>
      <c r="R38" s="792">
        <f t="shared" si="1"/>
        <v>0</v>
      </c>
      <c r="U38" s="528"/>
    </row>
    <row r="39" spans="1:21" ht="13.4" customHeight="1">
      <c r="A39" s="81" t="s">
        <v>706</v>
      </c>
      <c r="B39" s="157">
        <f t="shared" si="0"/>
        <v>17</v>
      </c>
      <c r="C39" s="792">
        <f t="shared" si="2"/>
        <v>0.73181231166594918</v>
      </c>
      <c r="D39" s="155"/>
      <c r="E39" s="658">
        <v>13</v>
      </c>
      <c r="F39" s="792">
        <f t="shared" si="3"/>
        <v>76.470588235294116</v>
      </c>
      <c r="G39" s="658"/>
      <c r="H39" s="658">
        <v>4</v>
      </c>
      <c r="I39" s="792">
        <f t="shared" si="4"/>
        <v>23.52941176470588</v>
      </c>
      <c r="J39" s="658"/>
      <c r="K39" s="658">
        <v>0</v>
      </c>
      <c r="L39" s="792">
        <f t="shared" si="5"/>
        <v>0</v>
      </c>
      <c r="M39" s="658"/>
      <c r="N39" s="658">
        <v>0</v>
      </c>
      <c r="O39" s="792">
        <f t="shared" si="6"/>
        <v>0</v>
      </c>
      <c r="P39" s="658"/>
      <c r="Q39" s="658">
        <v>0</v>
      </c>
      <c r="R39" s="792">
        <f t="shared" si="1"/>
        <v>0</v>
      </c>
      <c r="U39" s="528"/>
    </row>
    <row r="40" spans="1:21" ht="13.4" customHeight="1">
      <c r="A40" s="81" t="s">
        <v>707</v>
      </c>
      <c r="B40" s="157">
        <f t="shared" si="0"/>
        <v>62</v>
      </c>
      <c r="C40" s="792">
        <f t="shared" si="2"/>
        <v>2.6689625484287558</v>
      </c>
      <c r="D40" s="155"/>
      <c r="E40" s="658">
        <v>61</v>
      </c>
      <c r="F40" s="792">
        <f t="shared" si="3"/>
        <v>98.387096774193552</v>
      </c>
      <c r="G40" s="658"/>
      <c r="H40" s="658">
        <v>1</v>
      </c>
      <c r="I40" s="792">
        <f t="shared" si="4"/>
        <v>1.6129032258064515</v>
      </c>
      <c r="J40" s="658"/>
      <c r="K40" s="658">
        <v>0</v>
      </c>
      <c r="L40" s="792">
        <f t="shared" si="5"/>
        <v>0</v>
      </c>
      <c r="M40" s="658"/>
      <c r="N40" s="658">
        <v>0</v>
      </c>
      <c r="O40" s="792">
        <f t="shared" si="6"/>
        <v>0</v>
      </c>
      <c r="P40" s="658"/>
      <c r="Q40" s="658">
        <v>0</v>
      </c>
      <c r="R40" s="792">
        <f t="shared" si="1"/>
        <v>0</v>
      </c>
      <c r="U40" s="528"/>
    </row>
    <row r="41" spans="1:21" ht="13.4" customHeight="1">
      <c r="A41" s="81" t="s">
        <v>708</v>
      </c>
      <c r="B41" s="157">
        <f t="shared" si="0"/>
        <v>5</v>
      </c>
      <c r="C41" s="792">
        <f t="shared" si="2"/>
        <v>0.21523891519586741</v>
      </c>
      <c r="D41" s="155"/>
      <c r="E41" s="658">
        <v>4</v>
      </c>
      <c r="F41" s="792">
        <f t="shared" si="3"/>
        <v>80</v>
      </c>
      <c r="G41" s="658"/>
      <c r="H41" s="658">
        <v>1</v>
      </c>
      <c r="I41" s="792">
        <f t="shared" si="4"/>
        <v>20</v>
      </c>
      <c r="J41" s="658"/>
      <c r="K41" s="658">
        <v>0</v>
      </c>
      <c r="L41" s="792">
        <f t="shared" si="5"/>
        <v>0</v>
      </c>
      <c r="M41" s="658"/>
      <c r="N41" s="658">
        <v>0</v>
      </c>
      <c r="O41" s="792">
        <f t="shared" si="6"/>
        <v>0</v>
      </c>
      <c r="P41" s="658"/>
      <c r="Q41" s="658">
        <v>0</v>
      </c>
      <c r="R41" s="792">
        <f t="shared" si="1"/>
        <v>0</v>
      </c>
      <c r="U41" s="528"/>
    </row>
    <row r="42" spans="1:21" ht="13.4" customHeight="1">
      <c r="A42" s="81" t="s">
        <v>709</v>
      </c>
      <c r="B42" s="157">
        <f t="shared" si="0"/>
        <v>138</v>
      </c>
      <c r="C42" s="792">
        <f t="shared" si="2"/>
        <v>5.9405940594059405</v>
      </c>
      <c r="D42" s="155"/>
      <c r="E42" s="658">
        <v>112</v>
      </c>
      <c r="F42" s="792">
        <f t="shared" si="3"/>
        <v>81.159420289855078</v>
      </c>
      <c r="G42" s="658"/>
      <c r="H42" s="658">
        <v>25</v>
      </c>
      <c r="I42" s="792">
        <f t="shared" si="4"/>
        <v>18.115942028985508</v>
      </c>
      <c r="J42" s="658"/>
      <c r="K42" s="658">
        <v>0</v>
      </c>
      <c r="L42" s="792">
        <f t="shared" si="5"/>
        <v>0</v>
      </c>
      <c r="M42" s="658"/>
      <c r="N42" s="658">
        <v>1</v>
      </c>
      <c r="O42" s="792">
        <f t="shared" si="6"/>
        <v>0.72463768115942029</v>
      </c>
      <c r="P42" s="658"/>
      <c r="Q42" s="658">
        <v>0</v>
      </c>
      <c r="R42" s="792">
        <f t="shared" si="1"/>
        <v>0</v>
      </c>
      <c r="S42" s="81" t="s">
        <v>128</v>
      </c>
      <c r="U42" s="528"/>
    </row>
    <row r="43" spans="1:21" ht="13.4" customHeight="1">
      <c r="A43" s="81" t="s">
        <v>710</v>
      </c>
      <c r="B43" s="157">
        <f t="shared" si="0"/>
        <v>42</v>
      </c>
      <c r="C43" s="792">
        <f t="shared" si="2"/>
        <v>1.8080068876452864</v>
      </c>
      <c r="D43" s="155"/>
      <c r="E43" s="658">
        <v>40</v>
      </c>
      <c r="F43" s="792">
        <f t="shared" si="3"/>
        <v>95.238095238095227</v>
      </c>
      <c r="G43" s="658"/>
      <c r="H43" s="658">
        <v>2</v>
      </c>
      <c r="I43" s="792">
        <f t="shared" si="4"/>
        <v>4.7619047619047619</v>
      </c>
      <c r="J43" s="658"/>
      <c r="K43" s="658">
        <v>0</v>
      </c>
      <c r="L43" s="792">
        <f t="shared" si="5"/>
        <v>0</v>
      </c>
      <c r="M43" s="658"/>
      <c r="N43" s="658">
        <v>0</v>
      </c>
      <c r="O43" s="792">
        <f t="shared" si="6"/>
        <v>0</v>
      </c>
      <c r="P43" s="658"/>
      <c r="Q43" s="658">
        <v>0</v>
      </c>
      <c r="R43" s="792">
        <f t="shared" si="1"/>
        <v>0</v>
      </c>
      <c r="U43" s="528"/>
    </row>
    <row r="44" spans="1:21" ht="13.4" customHeight="1">
      <c r="A44" s="81" t="s">
        <v>711</v>
      </c>
      <c r="B44" s="157">
        <f t="shared" si="0"/>
        <v>13</v>
      </c>
      <c r="C44" s="792">
        <f t="shared" si="2"/>
        <v>0.55962117950925527</v>
      </c>
      <c r="D44" s="155"/>
      <c r="E44" s="658">
        <v>7</v>
      </c>
      <c r="F44" s="792">
        <f t="shared" si="3"/>
        <v>53.846153846153847</v>
      </c>
      <c r="G44" s="658"/>
      <c r="H44" s="658">
        <v>4</v>
      </c>
      <c r="I44" s="792">
        <f t="shared" si="4"/>
        <v>30.76923076923077</v>
      </c>
      <c r="J44" s="658"/>
      <c r="K44" s="658">
        <v>2</v>
      </c>
      <c r="L44" s="792">
        <f t="shared" si="5"/>
        <v>15.384615384615385</v>
      </c>
      <c r="M44" s="658"/>
      <c r="N44" s="658">
        <v>0</v>
      </c>
      <c r="O44" s="792">
        <f t="shared" si="6"/>
        <v>0</v>
      </c>
      <c r="P44" s="658"/>
      <c r="Q44" s="658">
        <v>0</v>
      </c>
      <c r="R44" s="792">
        <f t="shared" si="1"/>
        <v>0</v>
      </c>
      <c r="U44" s="528"/>
    </row>
    <row r="45" spans="1:21" ht="13.4" customHeight="1">
      <c r="A45" s="81" t="s">
        <v>712</v>
      </c>
      <c r="B45" s="157">
        <f t="shared" si="0"/>
        <v>68</v>
      </c>
      <c r="C45" s="792">
        <f t="shared" si="2"/>
        <v>2.9272492466637967</v>
      </c>
      <c r="D45" s="155"/>
      <c r="E45" s="658">
        <v>66</v>
      </c>
      <c r="F45" s="792">
        <f t="shared" si="3"/>
        <v>97.058823529411768</v>
      </c>
      <c r="G45" s="658"/>
      <c r="H45" s="658">
        <v>2</v>
      </c>
      <c r="I45" s="792">
        <f t="shared" si="4"/>
        <v>2.9411764705882351</v>
      </c>
      <c r="J45" s="658"/>
      <c r="K45" s="658">
        <v>0</v>
      </c>
      <c r="L45" s="792">
        <f t="shared" si="5"/>
        <v>0</v>
      </c>
      <c r="M45" s="658"/>
      <c r="N45" s="658">
        <v>0</v>
      </c>
      <c r="O45" s="792">
        <f t="shared" si="6"/>
        <v>0</v>
      </c>
      <c r="P45" s="658"/>
      <c r="Q45" s="658">
        <v>0</v>
      </c>
      <c r="R45" s="792">
        <f t="shared" si="1"/>
        <v>0</v>
      </c>
      <c r="U45" s="528"/>
    </row>
    <row r="46" spans="1:21" ht="13.4" customHeight="1">
      <c r="A46" s="81" t="s">
        <v>713</v>
      </c>
      <c r="B46" s="157">
        <f t="shared" si="0"/>
        <v>20</v>
      </c>
      <c r="C46" s="792">
        <f t="shared" si="2"/>
        <v>0.86095566078346963</v>
      </c>
      <c r="D46" s="155"/>
      <c r="E46" s="658">
        <v>4</v>
      </c>
      <c r="F46" s="792">
        <f t="shared" si="3"/>
        <v>20</v>
      </c>
      <c r="G46" s="658"/>
      <c r="H46" s="658">
        <v>15</v>
      </c>
      <c r="I46" s="792">
        <f t="shared" si="4"/>
        <v>75</v>
      </c>
      <c r="J46" s="658"/>
      <c r="K46" s="658">
        <v>1</v>
      </c>
      <c r="L46" s="792">
        <f t="shared" si="5"/>
        <v>5</v>
      </c>
      <c r="M46" s="658"/>
      <c r="N46" s="658">
        <v>0</v>
      </c>
      <c r="O46" s="792">
        <f t="shared" si="6"/>
        <v>0</v>
      </c>
      <c r="P46" s="658"/>
      <c r="Q46" s="658">
        <v>0</v>
      </c>
      <c r="R46" s="792">
        <f t="shared" si="1"/>
        <v>0</v>
      </c>
      <c r="U46" s="528"/>
    </row>
    <row r="47" spans="1:21" ht="13.4" customHeight="1">
      <c r="A47" s="81" t="s">
        <v>714</v>
      </c>
      <c r="B47" s="157">
        <f t="shared" si="0"/>
        <v>22</v>
      </c>
      <c r="C47" s="792">
        <f t="shared" si="2"/>
        <v>0.94705122686181664</v>
      </c>
      <c r="D47" s="155"/>
      <c r="E47" s="658">
        <v>21</v>
      </c>
      <c r="F47" s="792">
        <f t="shared" si="3"/>
        <v>95.454545454545453</v>
      </c>
      <c r="G47" s="658"/>
      <c r="H47" s="658">
        <v>0</v>
      </c>
      <c r="I47" s="792">
        <f t="shared" si="4"/>
        <v>0</v>
      </c>
      <c r="J47" s="658"/>
      <c r="K47" s="658">
        <v>1</v>
      </c>
      <c r="L47" s="792">
        <f t="shared" si="5"/>
        <v>4.5454545454545459</v>
      </c>
      <c r="M47" s="658"/>
      <c r="N47" s="658">
        <v>0</v>
      </c>
      <c r="O47" s="792">
        <f t="shared" si="6"/>
        <v>0</v>
      </c>
      <c r="P47" s="658"/>
      <c r="Q47" s="658">
        <v>0</v>
      </c>
      <c r="R47" s="792">
        <f t="shared" si="1"/>
        <v>0</v>
      </c>
      <c r="U47" s="528"/>
    </row>
    <row r="48" spans="1:21" ht="13.4" customHeight="1">
      <c r="A48" s="81" t="s">
        <v>715</v>
      </c>
      <c r="B48" s="157">
        <f t="shared" si="0"/>
        <v>19</v>
      </c>
      <c r="C48" s="792">
        <f t="shared" si="2"/>
        <v>0.81790787774429619</v>
      </c>
      <c r="D48" s="155"/>
      <c r="E48" s="659">
        <v>19</v>
      </c>
      <c r="F48" s="792">
        <f t="shared" si="3"/>
        <v>100</v>
      </c>
      <c r="G48" s="659"/>
      <c r="H48" s="659">
        <v>0</v>
      </c>
      <c r="I48" s="792">
        <f t="shared" si="4"/>
        <v>0</v>
      </c>
      <c r="J48" s="659"/>
      <c r="K48" s="659">
        <v>0</v>
      </c>
      <c r="L48" s="792">
        <f t="shared" si="5"/>
        <v>0</v>
      </c>
      <c r="M48" s="659"/>
      <c r="N48" s="659">
        <v>0</v>
      </c>
      <c r="O48" s="792">
        <f t="shared" si="6"/>
        <v>0</v>
      </c>
      <c r="P48" s="659"/>
      <c r="Q48" s="659">
        <v>0</v>
      </c>
      <c r="R48" s="792">
        <f t="shared" si="1"/>
        <v>0</v>
      </c>
      <c r="U48" s="530"/>
    </row>
    <row r="49" spans="1:21" ht="13.4" customHeight="1">
      <c r="A49" s="81" t="s">
        <v>716</v>
      </c>
      <c r="B49" s="157">
        <f t="shared" si="0"/>
        <v>23</v>
      </c>
      <c r="C49" s="792">
        <f t="shared" si="2"/>
        <v>0.99009900990099009</v>
      </c>
      <c r="D49" s="155"/>
      <c r="E49" s="658">
        <v>23</v>
      </c>
      <c r="F49" s="792">
        <f t="shared" si="3"/>
        <v>100</v>
      </c>
      <c r="G49" s="658"/>
      <c r="H49" s="658">
        <v>0</v>
      </c>
      <c r="I49" s="792">
        <f t="shared" si="4"/>
        <v>0</v>
      </c>
      <c r="J49" s="658"/>
      <c r="K49" s="658">
        <v>0</v>
      </c>
      <c r="L49" s="792">
        <f t="shared" si="5"/>
        <v>0</v>
      </c>
      <c r="M49" s="658"/>
      <c r="N49" s="658">
        <v>0</v>
      </c>
      <c r="O49" s="792">
        <f t="shared" si="6"/>
        <v>0</v>
      </c>
      <c r="P49" s="658"/>
      <c r="Q49" s="658">
        <v>0</v>
      </c>
      <c r="R49" s="792">
        <f t="shared" si="1"/>
        <v>0</v>
      </c>
      <c r="U49" s="528"/>
    </row>
    <row r="50" spans="1:21" ht="13.4" hidden="1" customHeight="1">
      <c r="A50" s="81" t="s">
        <v>717</v>
      </c>
      <c r="B50" s="157">
        <f t="shared" si="0"/>
        <v>4</v>
      </c>
      <c r="C50" s="792">
        <f t="shared" si="2"/>
        <v>0.17219113215669393</v>
      </c>
      <c r="D50" s="155"/>
      <c r="E50" s="658">
        <v>4</v>
      </c>
      <c r="F50" s="792">
        <f t="shared" si="3"/>
        <v>100</v>
      </c>
      <c r="G50" s="658"/>
      <c r="H50" s="658">
        <v>0</v>
      </c>
      <c r="I50" s="792">
        <f t="shared" si="4"/>
        <v>0</v>
      </c>
      <c r="J50" s="658"/>
      <c r="K50" s="658">
        <v>0</v>
      </c>
      <c r="L50" s="792">
        <f t="shared" si="5"/>
        <v>0</v>
      </c>
      <c r="M50" s="658"/>
      <c r="N50" s="658">
        <v>0</v>
      </c>
      <c r="O50" s="792">
        <f t="shared" si="6"/>
        <v>0</v>
      </c>
      <c r="P50" s="658"/>
      <c r="Q50" s="658">
        <v>0</v>
      </c>
      <c r="R50" s="792">
        <f t="shared" si="1"/>
        <v>0</v>
      </c>
      <c r="U50" s="52"/>
    </row>
    <row r="51" spans="1:21" ht="13.4" customHeight="1">
      <c r="A51" s="81" t="s">
        <v>718</v>
      </c>
      <c r="B51" s="157">
        <f t="shared" si="0"/>
        <v>35</v>
      </c>
      <c r="C51" s="792">
        <f t="shared" si="2"/>
        <v>1.5066724063710719</v>
      </c>
      <c r="D51" s="155"/>
      <c r="E51" s="658">
        <v>27</v>
      </c>
      <c r="F51" s="792">
        <f t="shared" si="3"/>
        <v>77.142857142857153</v>
      </c>
      <c r="G51" s="658"/>
      <c r="H51" s="658">
        <v>8</v>
      </c>
      <c r="I51" s="792">
        <f t="shared" si="4"/>
        <v>22.857142857142858</v>
      </c>
      <c r="J51" s="658"/>
      <c r="K51" s="658">
        <v>0</v>
      </c>
      <c r="L51" s="792">
        <f t="shared" si="5"/>
        <v>0</v>
      </c>
      <c r="M51" s="658"/>
      <c r="N51" s="658">
        <v>0</v>
      </c>
      <c r="O51" s="792">
        <f t="shared" si="6"/>
        <v>0</v>
      </c>
      <c r="P51" s="658"/>
      <c r="Q51" s="658">
        <v>0</v>
      </c>
      <c r="R51" s="792">
        <f t="shared" si="1"/>
        <v>0</v>
      </c>
      <c r="U51" s="528"/>
    </row>
    <row r="52" spans="1:21" ht="13.4" customHeight="1">
      <c r="A52" s="81" t="s">
        <v>719</v>
      </c>
      <c r="B52" s="157">
        <f t="shared" si="0"/>
        <v>17</v>
      </c>
      <c r="C52" s="792">
        <f t="shared" si="2"/>
        <v>0.73181231166594918</v>
      </c>
      <c r="D52" s="155"/>
      <c r="E52" s="658">
        <v>14</v>
      </c>
      <c r="F52" s="792">
        <f t="shared" si="3"/>
        <v>82.35294117647058</v>
      </c>
      <c r="G52" s="658"/>
      <c r="H52" s="658">
        <v>3</v>
      </c>
      <c r="I52" s="792">
        <f t="shared" si="4"/>
        <v>17.647058823529413</v>
      </c>
      <c r="J52" s="658"/>
      <c r="K52" s="658">
        <v>0</v>
      </c>
      <c r="L52" s="792">
        <f t="shared" si="5"/>
        <v>0</v>
      </c>
      <c r="M52" s="658"/>
      <c r="N52" s="658">
        <v>0</v>
      </c>
      <c r="O52" s="792">
        <f t="shared" si="6"/>
        <v>0</v>
      </c>
      <c r="P52" s="658"/>
      <c r="Q52" s="658">
        <v>0</v>
      </c>
      <c r="R52" s="792">
        <f t="shared" si="1"/>
        <v>0</v>
      </c>
      <c r="U52" s="528"/>
    </row>
    <row r="53" spans="1:21" ht="13.4" customHeight="1">
      <c r="A53" s="81" t="s">
        <v>720</v>
      </c>
      <c r="B53" s="157">
        <f t="shared" si="0"/>
        <v>30</v>
      </c>
      <c r="C53" s="792">
        <f t="shared" si="2"/>
        <v>1.2914334911752046</v>
      </c>
      <c r="D53" s="155"/>
      <c r="E53" s="658">
        <v>17</v>
      </c>
      <c r="F53" s="792">
        <f t="shared" si="3"/>
        <v>56.666666666666664</v>
      </c>
      <c r="G53" s="658"/>
      <c r="H53" s="658">
        <v>12</v>
      </c>
      <c r="I53" s="792">
        <f t="shared" si="4"/>
        <v>40</v>
      </c>
      <c r="J53" s="658"/>
      <c r="K53" s="658">
        <v>1</v>
      </c>
      <c r="L53" s="792">
        <f t="shared" si="5"/>
        <v>3.3333333333333335</v>
      </c>
      <c r="M53" s="658"/>
      <c r="N53" s="658">
        <v>0</v>
      </c>
      <c r="O53" s="792">
        <f t="shared" si="6"/>
        <v>0</v>
      </c>
      <c r="P53" s="658"/>
      <c r="Q53" s="658">
        <v>0</v>
      </c>
      <c r="R53" s="792">
        <f t="shared" si="1"/>
        <v>0</v>
      </c>
      <c r="U53" s="528"/>
    </row>
    <row r="54" spans="1:21" ht="13.4" customHeight="1">
      <c r="A54" s="81" t="s">
        <v>721</v>
      </c>
      <c r="B54" s="157">
        <f t="shared" si="0"/>
        <v>23</v>
      </c>
      <c r="C54" s="792">
        <f t="shared" si="2"/>
        <v>0.99009900990099009</v>
      </c>
      <c r="D54" s="155"/>
      <c r="E54" s="658">
        <v>15</v>
      </c>
      <c r="F54" s="792">
        <f t="shared" si="3"/>
        <v>65.217391304347828</v>
      </c>
      <c r="G54" s="658"/>
      <c r="H54" s="658">
        <v>8</v>
      </c>
      <c r="I54" s="792">
        <f t="shared" si="4"/>
        <v>34.782608695652172</v>
      </c>
      <c r="J54" s="658"/>
      <c r="K54" s="658">
        <v>0</v>
      </c>
      <c r="L54" s="792">
        <f t="shared" si="5"/>
        <v>0</v>
      </c>
      <c r="M54" s="658"/>
      <c r="N54" s="658">
        <v>0</v>
      </c>
      <c r="O54" s="792">
        <f t="shared" si="6"/>
        <v>0</v>
      </c>
      <c r="P54" s="658"/>
      <c r="Q54" s="658">
        <v>0</v>
      </c>
      <c r="R54" s="792">
        <f t="shared" si="1"/>
        <v>0</v>
      </c>
      <c r="U54" s="528"/>
    </row>
    <row r="55" spans="1:21" ht="13.4" customHeight="1">
      <c r="A55" s="81" t="s">
        <v>722</v>
      </c>
      <c r="B55" s="157">
        <f t="shared" si="0"/>
        <v>7</v>
      </c>
      <c r="C55" s="792">
        <f t="shared" si="2"/>
        <v>0.30133448127421436</v>
      </c>
      <c r="D55" s="155"/>
      <c r="E55" s="658">
        <v>7</v>
      </c>
      <c r="F55" s="792">
        <f t="shared" si="3"/>
        <v>100</v>
      </c>
      <c r="G55" s="658"/>
      <c r="H55" s="658">
        <v>0</v>
      </c>
      <c r="I55" s="792">
        <f t="shared" si="4"/>
        <v>0</v>
      </c>
      <c r="J55" s="658"/>
      <c r="K55" s="658">
        <v>0</v>
      </c>
      <c r="L55" s="792">
        <f t="shared" si="5"/>
        <v>0</v>
      </c>
      <c r="M55" s="658"/>
      <c r="N55" s="658">
        <v>0</v>
      </c>
      <c r="O55" s="792">
        <f t="shared" si="6"/>
        <v>0</v>
      </c>
      <c r="P55" s="658"/>
      <c r="Q55" s="658">
        <v>0</v>
      </c>
      <c r="R55" s="792">
        <f t="shared" si="1"/>
        <v>0</v>
      </c>
      <c r="U55" s="528"/>
    </row>
    <row r="56" spans="1:21" ht="13.4" customHeight="1">
      <c r="A56" s="81" t="s">
        <v>723</v>
      </c>
      <c r="B56" s="157">
        <f t="shared" si="0"/>
        <v>19</v>
      </c>
      <c r="C56" s="792">
        <f t="shared" si="2"/>
        <v>0.81790787774429619</v>
      </c>
      <c r="D56" s="155"/>
      <c r="E56" s="658">
        <v>15</v>
      </c>
      <c r="F56" s="792">
        <f t="shared" si="3"/>
        <v>78.94736842105263</v>
      </c>
      <c r="G56" s="658"/>
      <c r="H56" s="658">
        <v>3</v>
      </c>
      <c r="I56" s="792">
        <f t="shared" si="4"/>
        <v>15.789473684210526</v>
      </c>
      <c r="J56" s="658"/>
      <c r="K56" s="658">
        <v>1</v>
      </c>
      <c r="L56" s="792">
        <f t="shared" si="5"/>
        <v>5.2631578947368416</v>
      </c>
      <c r="M56" s="658"/>
      <c r="N56" s="658">
        <v>0</v>
      </c>
      <c r="O56" s="792">
        <f t="shared" si="6"/>
        <v>0</v>
      </c>
      <c r="P56" s="658"/>
      <c r="Q56" s="658">
        <v>0</v>
      </c>
      <c r="R56" s="792">
        <f t="shared" si="1"/>
        <v>0</v>
      </c>
      <c r="U56" s="528"/>
    </row>
    <row r="57" spans="1:21" ht="13.4" customHeight="1">
      <c r="A57" s="81" t="s">
        <v>724</v>
      </c>
      <c r="B57" s="157">
        <f t="shared" si="0"/>
        <v>2</v>
      </c>
      <c r="C57" s="792">
        <f t="shared" si="2"/>
        <v>8.6095566078346966E-2</v>
      </c>
      <c r="D57" s="155"/>
      <c r="E57" s="658">
        <v>2</v>
      </c>
      <c r="F57" s="792">
        <f t="shared" si="3"/>
        <v>100</v>
      </c>
      <c r="G57" s="658"/>
      <c r="H57" s="658">
        <v>0</v>
      </c>
      <c r="I57" s="792">
        <f t="shared" si="4"/>
        <v>0</v>
      </c>
      <c r="J57" s="658"/>
      <c r="K57" s="658">
        <v>0</v>
      </c>
      <c r="L57" s="792">
        <f t="shared" si="5"/>
        <v>0</v>
      </c>
      <c r="M57" s="658"/>
      <c r="N57" s="658">
        <v>0</v>
      </c>
      <c r="O57" s="792">
        <f t="shared" si="6"/>
        <v>0</v>
      </c>
      <c r="P57" s="658"/>
      <c r="Q57" s="658">
        <v>0</v>
      </c>
      <c r="R57" s="792">
        <f t="shared" si="1"/>
        <v>0</v>
      </c>
      <c r="U57" s="528"/>
    </row>
    <row r="58" spans="1:21" ht="13.4" customHeight="1">
      <c r="A58" s="90" t="s">
        <v>725</v>
      </c>
      <c r="B58" s="157">
        <f t="shared" si="0"/>
        <v>9</v>
      </c>
      <c r="C58" s="792">
        <f t="shared" si="2"/>
        <v>0.38743004735256137</v>
      </c>
      <c r="D58" s="155"/>
      <c r="E58" s="658">
        <v>1</v>
      </c>
      <c r="F58" s="792">
        <f t="shared" si="3"/>
        <v>11.111111111111111</v>
      </c>
      <c r="G58" s="658"/>
      <c r="H58" s="658">
        <v>0</v>
      </c>
      <c r="I58" s="792">
        <f t="shared" si="4"/>
        <v>0</v>
      </c>
      <c r="J58" s="658"/>
      <c r="K58" s="658">
        <v>8</v>
      </c>
      <c r="L58" s="792">
        <f t="shared" si="5"/>
        <v>88.888888888888886</v>
      </c>
      <c r="M58" s="658"/>
      <c r="N58" s="658">
        <v>0</v>
      </c>
      <c r="O58" s="792">
        <f t="shared" si="6"/>
        <v>0</v>
      </c>
      <c r="P58" s="658"/>
      <c r="Q58" s="658">
        <v>0</v>
      </c>
      <c r="R58" s="792">
        <f t="shared" si="1"/>
        <v>0</v>
      </c>
      <c r="U58" s="528"/>
    </row>
    <row r="59" spans="1:21" ht="13.4" customHeight="1">
      <c r="A59" s="819" t="s">
        <v>726</v>
      </c>
      <c r="B59" s="157">
        <f t="shared" si="0"/>
        <v>16</v>
      </c>
      <c r="C59" s="792">
        <f t="shared" si="2"/>
        <v>0.68876452862677573</v>
      </c>
      <c r="D59" s="155"/>
      <c r="E59" s="658">
        <v>16</v>
      </c>
      <c r="F59" s="792">
        <f t="shared" si="3"/>
        <v>100</v>
      </c>
      <c r="G59" s="658"/>
      <c r="H59" s="658">
        <v>0</v>
      </c>
      <c r="I59" s="792">
        <f t="shared" si="4"/>
        <v>0</v>
      </c>
      <c r="J59" s="658"/>
      <c r="K59" s="658">
        <v>0</v>
      </c>
      <c r="L59" s="792">
        <f t="shared" si="5"/>
        <v>0</v>
      </c>
      <c r="M59" s="658"/>
      <c r="N59" s="658">
        <v>0</v>
      </c>
      <c r="O59" s="792">
        <f t="shared" si="6"/>
        <v>0</v>
      </c>
      <c r="P59" s="658"/>
      <c r="Q59" s="658">
        <v>0</v>
      </c>
      <c r="R59" s="792">
        <f t="shared" si="1"/>
        <v>0</v>
      </c>
      <c r="U59" s="528"/>
    </row>
    <row r="60" spans="1:21" ht="13.4" customHeight="1">
      <c r="A60" s="81" t="s">
        <v>727</v>
      </c>
      <c r="B60" s="157">
        <f t="shared" si="0"/>
        <v>55</v>
      </c>
      <c r="C60" s="792">
        <f t="shared" si="2"/>
        <v>2.3676280671545413</v>
      </c>
      <c r="D60" s="155"/>
      <c r="E60" s="658">
        <v>44</v>
      </c>
      <c r="F60" s="792">
        <f t="shared" si="3"/>
        <v>80</v>
      </c>
      <c r="G60" s="658"/>
      <c r="H60" s="658">
        <v>10</v>
      </c>
      <c r="I60" s="792">
        <f t="shared" si="4"/>
        <v>18.181818181818183</v>
      </c>
      <c r="J60" s="658"/>
      <c r="K60" s="658">
        <v>1</v>
      </c>
      <c r="L60" s="792">
        <f t="shared" si="5"/>
        <v>1.8181818181818181</v>
      </c>
      <c r="M60" s="658"/>
      <c r="N60" s="658">
        <v>0</v>
      </c>
      <c r="O60" s="792">
        <f t="shared" si="6"/>
        <v>0</v>
      </c>
      <c r="P60" s="658"/>
      <c r="Q60" s="658">
        <v>0</v>
      </c>
      <c r="R60" s="792">
        <f t="shared" si="1"/>
        <v>0</v>
      </c>
      <c r="U60" s="528"/>
    </row>
    <row r="61" spans="1:21" ht="13.4" customHeight="1">
      <c r="A61" s="81" t="s">
        <v>728</v>
      </c>
      <c r="B61" s="157">
        <f t="shared" si="0"/>
        <v>76</v>
      </c>
      <c r="C61" s="792">
        <f t="shared" si="2"/>
        <v>3.2716315109771847</v>
      </c>
      <c r="D61" s="155"/>
      <c r="E61" s="658">
        <v>64</v>
      </c>
      <c r="F61" s="792">
        <f t="shared" si="3"/>
        <v>84.210526315789465</v>
      </c>
      <c r="G61" s="658"/>
      <c r="H61" s="658">
        <v>12</v>
      </c>
      <c r="I61" s="792">
        <f t="shared" si="4"/>
        <v>15.789473684210526</v>
      </c>
      <c r="J61" s="658"/>
      <c r="K61" s="658">
        <v>0</v>
      </c>
      <c r="L61" s="792">
        <f t="shared" si="5"/>
        <v>0</v>
      </c>
      <c r="M61" s="658"/>
      <c r="N61" s="658">
        <v>0</v>
      </c>
      <c r="O61" s="792">
        <f t="shared" si="6"/>
        <v>0</v>
      </c>
      <c r="P61" s="658"/>
      <c r="Q61" s="658">
        <v>0</v>
      </c>
      <c r="R61" s="792">
        <f t="shared" si="1"/>
        <v>0</v>
      </c>
      <c r="U61" s="528"/>
    </row>
    <row r="62" spans="1:21" ht="13.4" customHeight="1">
      <c r="A62" s="81" t="s">
        <v>729</v>
      </c>
      <c r="B62" s="157">
        <f t="shared" si="0"/>
        <v>19</v>
      </c>
      <c r="C62" s="792">
        <f t="shared" si="2"/>
        <v>0.81790787774429619</v>
      </c>
      <c r="D62" s="155"/>
      <c r="E62" s="658">
        <v>18</v>
      </c>
      <c r="F62" s="792">
        <f t="shared" si="3"/>
        <v>94.73684210526315</v>
      </c>
      <c r="G62" s="658"/>
      <c r="H62" s="658">
        <v>1</v>
      </c>
      <c r="I62" s="792">
        <f t="shared" si="4"/>
        <v>5.2631578947368416</v>
      </c>
      <c r="J62" s="658"/>
      <c r="K62" s="658">
        <v>0</v>
      </c>
      <c r="L62" s="792">
        <f t="shared" si="5"/>
        <v>0</v>
      </c>
      <c r="M62" s="658"/>
      <c r="N62" s="658">
        <v>0</v>
      </c>
      <c r="O62" s="792">
        <f t="shared" si="6"/>
        <v>0</v>
      </c>
      <c r="P62" s="658"/>
      <c r="Q62" s="658">
        <v>0</v>
      </c>
      <c r="R62" s="792">
        <f t="shared" si="1"/>
        <v>0</v>
      </c>
      <c r="U62" s="528"/>
    </row>
    <row r="63" spans="1:21" ht="13.4" customHeight="1">
      <c r="A63" s="81" t="s">
        <v>1602</v>
      </c>
      <c r="B63" s="157">
        <f t="shared" si="0"/>
        <v>4</v>
      </c>
      <c r="C63" s="792"/>
      <c r="D63" s="155"/>
      <c r="E63" s="658">
        <v>4</v>
      </c>
      <c r="F63" s="792">
        <f t="shared" si="3"/>
        <v>100</v>
      </c>
      <c r="G63" s="658"/>
      <c r="H63" s="658">
        <v>0</v>
      </c>
      <c r="I63" s="792">
        <f t="shared" si="4"/>
        <v>0</v>
      </c>
      <c r="J63" s="658"/>
      <c r="K63" s="658">
        <v>0</v>
      </c>
      <c r="L63" s="792">
        <f t="shared" si="5"/>
        <v>0</v>
      </c>
      <c r="M63" s="658"/>
      <c r="N63" s="658">
        <v>0</v>
      </c>
      <c r="O63" s="792">
        <f t="shared" si="6"/>
        <v>0</v>
      </c>
      <c r="P63" s="658"/>
      <c r="Q63" s="658">
        <v>0</v>
      </c>
      <c r="R63" s="792"/>
      <c r="U63" s="528"/>
    </row>
    <row r="64" spans="1:21" ht="13.4" customHeight="1">
      <c r="A64" s="81" t="s">
        <v>730</v>
      </c>
      <c r="B64" s="157">
        <f t="shared" si="0"/>
        <v>36</v>
      </c>
      <c r="C64" s="792">
        <f t="shared" si="2"/>
        <v>1.5497201894102455</v>
      </c>
      <c r="D64" s="155"/>
      <c r="E64" s="658">
        <v>36</v>
      </c>
      <c r="F64" s="792">
        <f t="shared" si="3"/>
        <v>100</v>
      </c>
      <c r="G64" s="658"/>
      <c r="H64" s="658">
        <v>0</v>
      </c>
      <c r="I64" s="792">
        <f t="shared" si="4"/>
        <v>0</v>
      </c>
      <c r="J64" s="658"/>
      <c r="K64" s="658">
        <v>0</v>
      </c>
      <c r="L64" s="792">
        <f t="shared" si="5"/>
        <v>0</v>
      </c>
      <c r="M64" s="658"/>
      <c r="N64" s="658">
        <v>0</v>
      </c>
      <c r="O64" s="792">
        <f t="shared" si="6"/>
        <v>0</v>
      </c>
      <c r="P64" s="658"/>
      <c r="Q64" s="658">
        <v>0</v>
      </c>
      <c r="R64" s="792">
        <f t="shared" si="1"/>
        <v>0</v>
      </c>
      <c r="U64" s="528"/>
    </row>
    <row r="65" spans="1:21" ht="13.4" customHeight="1">
      <c r="A65" s="33" t="s">
        <v>731</v>
      </c>
      <c r="B65" s="157">
        <f t="shared" si="0"/>
        <v>23</v>
      </c>
      <c r="C65" s="792">
        <f t="shared" si="2"/>
        <v>0.99009900990099009</v>
      </c>
      <c r="D65" s="155"/>
      <c r="E65" s="658">
        <v>23</v>
      </c>
      <c r="F65" s="792">
        <f t="shared" si="3"/>
        <v>100</v>
      </c>
      <c r="G65" s="658"/>
      <c r="H65" s="658">
        <v>0</v>
      </c>
      <c r="I65" s="792">
        <f t="shared" si="4"/>
        <v>0</v>
      </c>
      <c r="J65" s="658"/>
      <c r="K65" s="658">
        <v>0</v>
      </c>
      <c r="L65" s="792">
        <f t="shared" si="5"/>
        <v>0</v>
      </c>
      <c r="M65" s="658"/>
      <c r="N65" s="658">
        <v>0</v>
      </c>
      <c r="O65" s="792">
        <f t="shared" si="6"/>
        <v>0</v>
      </c>
      <c r="P65" s="658"/>
      <c r="Q65" s="658">
        <v>0</v>
      </c>
      <c r="R65" s="792"/>
      <c r="U65" s="528"/>
    </row>
    <row r="66" spans="1:21" ht="13.4" customHeight="1">
      <c r="A66" s="81" t="s">
        <v>732</v>
      </c>
      <c r="B66" s="157">
        <f t="shared" si="0"/>
        <v>14</v>
      </c>
      <c r="C66" s="792">
        <f t="shared" si="2"/>
        <v>0.60266896254842872</v>
      </c>
      <c r="D66" s="155"/>
      <c r="E66" s="658">
        <v>14</v>
      </c>
      <c r="F66" s="792">
        <f t="shared" si="3"/>
        <v>100</v>
      </c>
      <c r="G66" s="658"/>
      <c r="H66" s="658">
        <v>0</v>
      </c>
      <c r="I66" s="792">
        <f t="shared" si="4"/>
        <v>0</v>
      </c>
      <c r="J66" s="658"/>
      <c r="K66" s="658">
        <v>0</v>
      </c>
      <c r="L66" s="792">
        <f t="shared" si="5"/>
        <v>0</v>
      </c>
      <c r="M66" s="658"/>
      <c r="N66" s="658">
        <v>0</v>
      </c>
      <c r="O66" s="792">
        <f t="shared" si="6"/>
        <v>0</v>
      </c>
      <c r="P66" s="658"/>
      <c r="Q66" s="658">
        <v>0</v>
      </c>
      <c r="R66" s="792">
        <f t="shared" si="1"/>
        <v>0</v>
      </c>
      <c r="U66" s="528"/>
    </row>
    <row r="67" spans="1:21" ht="13.4" customHeight="1">
      <c r="A67" s="81" t="s">
        <v>733</v>
      </c>
      <c r="B67" s="157">
        <f t="shared" si="0"/>
        <v>42</v>
      </c>
      <c r="C67" s="792">
        <f t="shared" si="2"/>
        <v>1.8080068876452864</v>
      </c>
      <c r="D67" s="155"/>
      <c r="E67" s="658">
        <v>40</v>
      </c>
      <c r="F67" s="792">
        <f t="shared" si="3"/>
        <v>95.238095238095227</v>
      </c>
      <c r="G67" s="658"/>
      <c r="H67" s="658">
        <v>2</v>
      </c>
      <c r="I67" s="792">
        <f t="shared" si="4"/>
        <v>4.7619047619047619</v>
      </c>
      <c r="J67" s="658"/>
      <c r="K67" s="658">
        <v>0</v>
      </c>
      <c r="L67" s="792">
        <f t="shared" si="5"/>
        <v>0</v>
      </c>
      <c r="M67" s="658"/>
      <c r="N67" s="658">
        <v>0</v>
      </c>
      <c r="O67" s="792">
        <f t="shared" si="6"/>
        <v>0</v>
      </c>
      <c r="P67" s="658"/>
      <c r="Q67" s="658">
        <v>0</v>
      </c>
      <c r="R67" s="792">
        <f t="shared" si="1"/>
        <v>0</v>
      </c>
      <c r="U67" s="528"/>
    </row>
    <row r="68" spans="1:21" ht="13.4" customHeight="1">
      <c r="A68" s="81" t="s">
        <v>734</v>
      </c>
      <c r="B68" s="157">
        <f t="shared" si="0"/>
        <v>81</v>
      </c>
      <c r="C68" s="792">
        <f t="shared" si="2"/>
        <v>3.4868704261730521</v>
      </c>
      <c r="D68" s="155"/>
      <c r="E68" s="658">
        <v>71</v>
      </c>
      <c r="F68" s="792">
        <f t="shared" si="3"/>
        <v>87.654320987654316</v>
      </c>
      <c r="G68" s="658"/>
      <c r="H68" s="658">
        <v>10</v>
      </c>
      <c r="I68" s="792">
        <f t="shared" si="4"/>
        <v>12.345679012345679</v>
      </c>
      <c r="J68" s="658"/>
      <c r="K68" s="658">
        <v>0</v>
      </c>
      <c r="L68" s="792">
        <f t="shared" si="5"/>
        <v>0</v>
      </c>
      <c r="M68" s="658"/>
      <c r="N68" s="658">
        <v>0</v>
      </c>
      <c r="O68" s="792">
        <f t="shared" si="6"/>
        <v>0</v>
      </c>
      <c r="P68" s="658"/>
      <c r="Q68" s="658">
        <v>0</v>
      </c>
      <c r="R68" s="792">
        <f t="shared" si="1"/>
        <v>0</v>
      </c>
      <c r="U68" s="528"/>
    </row>
    <row r="69" spans="1:21" ht="13.4" customHeight="1">
      <c r="A69" s="81" t="s">
        <v>735</v>
      </c>
      <c r="B69" s="157">
        <f t="shared" si="0"/>
        <v>40</v>
      </c>
      <c r="C69" s="792">
        <f t="shared" si="2"/>
        <v>1.7219113215669393</v>
      </c>
      <c r="D69" s="155"/>
      <c r="E69" s="658">
        <v>34</v>
      </c>
      <c r="F69" s="792">
        <f t="shared" si="3"/>
        <v>85</v>
      </c>
      <c r="G69" s="658"/>
      <c r="H69" s="658">
        <v>5</v>
      </c>
      <c r="I69" s="792">
        <f t="shared" si="4"/>
        <v>12.5</v>
      </c>
      <c r="J69" s="658"/>
      <c r="K69" s="658">
        <v>1</v>
      </c>
      <c r="L69" s="792">
        <f t="shared" si="5"/>
        <v>2.5</v>
      </c>
      <c r="M69" s="658"/>
      <c r="N69" s="658">
        <v>0</v>
      </c>
      <c r="O69" s="792">
        <f t="shared" si="6"/>
        <v>0</v>
      </c>
      <c r="P69" s="658"/>
      <c r="Q69" s="658">
        <v>0</v>
      </c>
      <c r="R69" s="792">
        <f t="shared" si="1"/>
        <v>0</v>
      </c>
      <c r="U69" s="528"/>
    </row>
    <row r="70" spans="1:21" ht="13.4" customHeight="1">
      <c r="A70" s="81" t="s">
        <v>736</v>
      </c>
      <c r="B70" s="157">
        <f t="shared" si="0"/>
        <v>31</v>
      </c>
      <c r="C70" s="792">
        <f t="shared" si="2"/>
        <v>1.3344812742143779</v>
      </c>
      <c r="D70" s="155"/>
      <c r="E70" s="658">
        <v>29</v>
      </c>
      <c r="F70" s="792">
        <f t="shared" si="3"/>
        <v>93.548387096774192</v>
      </c>
      <c r="G70" s="658"/>
      <c r="H70" s="658">
        <v>2</v>
      </c>
      <c r="I70" s="792">
        <f t="shared" si="4"/>
        <v>6.4516129032258061</v>
      </c>
      <c r="J70" s="658"/>
      <c r="K70" s="658">
        <v>0</v>
      </c>
      <c r="L70" s="792">
        <f t="shared" si="5"/>
        <v>0</v>
      </c>
      <c r="M70" s="658"/>
      <c r="N70" s="658">
        <v>0</v>
      </c>
      <c r="O70" s="792">
        <f t="shared" si="6"/>
        <v>0</v>
      </c>
      <c r="P70" s="658"/>
      <c r="Q70" s="658">
        <v>0</v>
      </c>
      <c r="R70" s="792">
        <f t="shared" si="1"/>
        <v>0</v>
      </c>
      <c r="U70" s="528"/>
    </row>
    <row r="71" spans="1:21" ht="13.4" customHeight="1">
      <c r="A71" s="81" t="s">
        <v>737</v>
      </c>
      <c r="B71" s="157">
        <f t="shared" si="0"/>
        <v>24</v>
      </c>
      <c r="C71" s="792">
        <f t="shared" si="2"/>
        <v>1.0331467929401636</v>
      </c>
      <c r="D71" s="155"/>
      <c r="E71" s="658">
        <v>22</v>
      </c>
      <c r="F71" s="792">
        <f t="shared" si="3"/>
        <v>91.666666666666657</v>
      </c>
      <c r="G71" s="658"/>
      <c r="H71" s="658">
        <v>2</v>
      </c>
      <c r="I71" s="792">
        <f t="shared" si="4"/>
        <v>8.3333333333333321</v>
      </c>
      <c r="J71" s="658"/>
      <c r="K71" s="658">
        <v>0</v>
      </c>
      <c r="L71" s="792">
        <f t="shared" si="5"/>
        <v>0</v>
      </c>
      <c r="M71" s="658"/>
      <c r="N71" s="658">
        <v>0</v>
      </c>
      <c r="O71" s="792">
        <f t="shared" si="6"/>
        <v>0</v>
      </c>
      <c r="P71" s="658"/>
      <c r="Q71" s="658">
        <v>0</v>
      </c>
      <c r="R71" s="792">
        <f t="shared" si="1"/>
        <v>0</v>
      </c>
      <c r="U71" s="528"/>
    </row>
    <row r="72" spans="1:21" ht="13.4" customHeight="1">
      <c r="A72" s="81" t="s">
        <v>738</v>
      </c>
      <c r="B72" s="157">
        <f t="shared" si="0"/>
        <v>24</v>
      </c>
      <c r="C72" s="792">
        <f t="shared" si="2"/>
        <v>1.0331467929401636</v>
      </c>
      <c r="D72" s="155"/>
      <c r="E72" s="658">
        <v>0</v>
      </c>
      <c r="F72" s="792">
        <f t="shared" si="3"/>
        <v>0</v>
      </c>
      <c r="G72" s="658"/>
      <c r="H72" s="658">
        <v>1</v>
      </c>
      <c r="I72" s="792">
        <f t="shared" si="4"/>
        <v>4.1666666666666661</v>
      </c>
      <c r="J72" s="658"/>
      <c r="K72" s="658">
        <v>19</v>
      </c>
      <c r="L72" s="792">
        <f t="shared" si="5"/>
        <v>79.166666666666657</v>
      </c>
      <c r="M72" s="658"/>
      <c r="N72" s="658">
        <v>0</v>
      </c>
      <c r="O72" s="792">
        <f t="shared" si="6"/>
        <v>0</v>
      </c>
      <c r="P72" s="658"/>
      <c r="Q72" s="658">
        <v>4</v>
      </c>
      <c r="R72" s="792">
        <f t="shared" si="1"/>
        <v>16.666666666666664</v>
      </c>
      <c r="U72" s="528"/>
    </row>
    <row r="73" spans="1:21" ht="13.4" customHeight="1">
      <c r="A73" s="81" t="s">
        <v>739</v>
      </c>
      <c r="B73" s="157">
        <f t="shared" si="0"/>
        <v>9</v>
      </c>
      <c r="C73" s="792">
        <f t="shared" si="2"/>
        <v>0.38743004735256137</v>
      </c>
      <c r="D73" s="155"/>
      <c r="E73" s="658">
        <v>9</v>
      </c>
      <c r="F73" s="792">
        <f t="shared" si="3"/>
        <v>100</v>
      </c>
      <c r="G73" s="658"/>
      <c r="H73" s="658">
        <v>0</v>
      </c>
      <c r="I73" s="792">
        <f t="shared" si="4"/>
        <v>0</v>
      </c>
      <c r="J73" s="658"/>
      <c r="K73" s="658">
        <v>0</v>
      </c>
      <c r="L73" s="792">
        <f t="shared" si="5"/>
        <v>0</v>
      </c>
      <c r="M73" s="658"/>
      <c r="N73" s="658">
        <v>0</v>
      </c>
      <c r="O73" s="792">
        <f t="shared" si="6"/>
        <v>0</v>
      </c>
      <c r="P73" s="658"/>
      <c r="Q73" s="658">
        <v>0</v>
      </c>
      <c r="R73" s="792">
        <f t="shared" si="1"/>
        <v>0</v>
      </c>
      <c r="U73" s="528"/>
    </row>
    <row r="74" spans="1:21" ht="13.4" customHeight="1">
      <c r="A74" s="81" t="s">
        <v>740</v>
      </c>
      <c r="B74" s="157">
        <f t="shared" si="0"/>
        <v>57</v>
      </c>
      <c r="C74" s="792">
        <f t="shared" si="2"/>
        <v>2.4537236332328884</v>
      </c>
      <c r="D74" s="155"/>
      <c r="E74" s="658">
        <v>41</v>
      </c>
      <c r="F74" s="792">
        <f t="shared" si="3"/>
        <v>71.929824561403507</v>
      </c>
      <c r="G74" s="658"/>
      <c r="H74" s="658">
        <v>13</v>
      </c>
      <c r="I74" s="792">
        <f t="shared" si="4"/>
        <v>22.807017543859647</v>
      </c>
      <c r="J74" s="658"/>
      <c r="K74" s="658">
        <v>3</v>
      </c>
      <c r="L74" s="792">
        <f t="shared" si="5"/>
        <v>5.2631578947368416</v>
      </c>
      <c r="M74" s="658"/>
      <c r="N74" s="658">
        <v>0</v>
      </c>
      <c r="O74" s="792">
        <f t="shared" si="6"/>
        <v>0</v>
      </c>
      <c r="P74" s="658"/>
      <c r="Q74" s="658">
        <v>0</v>
      </c>
      <c r="R74" s="792">
        <f t="shared" si="1"/>
        <v>0</v>
      </c>
      <c r="U74" s="528"/>
    </row>
    <row r="75" spans="1:21" ht="13.4" customHeight="1">
      <c r="A75" s="81" t="s">
        <v>741</v>
      </c>
      <c r="B75" s="157">
        <f t="shared" ref="B75:B94" si="7">IF($A75&lt;&gt;0,E75+H75+K75+N75+Q75,"")</f>
        <v>33</v>
      </c>
      <c r="C75" s="792">
        <f t="shared" si="2"/>
        <v>1.420576840292725</v>
      </c>
      <c r="D75" s="155"/>
      <c r="E75" s="658">
        <v>26</v>
      </c>
      <c r="F75" s="792">
        <f t="shared" si="3"/>
        <v>78.787878787878782</v>
      </c>
      <c r="G75" s="658"/>
      <c r="H75" s="658">
        <v>5</v>
      </c>
      <c r="I75" s="792">
        <f t="shared" si="4"/>
        <v>15.151515151515152</v>
      </c>
      <c r="J75" s="658"/>
      <c r="K75" s="658">
        <v>2</v>
      </c>
      <c r="L75" s="792">
        <f t="shared" si="5"/>
        <v>6.0606060606060606</v>
      </c>
      <c r="M75" s="658"/>
      <c r="N75" s="658">
        <v>0</v>
      </c>
      <c r="O75" s="792">
        <f t="shared" si="6"/>
        <v>0</v>
      </c>
      <c r="P75" s="658"/>
      <c r="Q75" s="658">
        <v>0</v>
      </c>
      <c r="R75" s="792">
        <f t="shared" ref="R75:R95" si="8">IF($A75&lt;&gt;0,Q75/$B75*100,"")</f>
        <v>0</v>
      </c>
      <c r="U75" s="528"/>
    </row>
    <row r="76" spans="1:21" ht="13.4" customHeight="1">
      <c r="A76" s="81" t="s">
        <v>742</v>
      </c>
      <c r="B76" s="157">
        <f t="shared" si="7"/>
        <v>34</v>
      </c>
      <c r="C76" s="792">
        <f t="shared" ref="C76:C94" si="9">IF(A76&lt;&gt;0,B76/$B$11*100,"")</f>
        <v>1.4636246233318984</v>
      </c>
      <c r="D76" s="155"/>
      <c r="E76" s="658">
        <v>33</v>
      </c>
      <c r="F76" s="792">
        <f t="shared" si="3"/>
        <v>97.058823529411768</v>
      </c>
      <c r="G76" s="658"/>
      <c r="H76" s="658">
        <v>0</v>
      </c>
      <c r="I76" s="792">
        <f t="shared" si="4"/>
        <v>0</v>
      </c>
      <c r="J76" s="658"/>
      <c r="K76" s="658">
        <v>1</v>
      </c>
      <c r="L76" s="792">
        <f t="shared" si="5"/>
        <v>2.9411764705882351</v>
      </c>
      <c r="M76" s="658"/>
      <c r="N76" s="658">
        <v>0</v>
      </c>
      <c r="O76" s="792">
        <f t="shared" si="6"/>
        <v>0</v>
      </c>
      <c r="P76" s="658"/>
      <c r="Q76" s="658">
        <v>0</v>
      </c>
      <c r="R76" s="792">
        <f t="shared" si="8"/>
        <v>0</v>
      </c>
      <c r="U76" s="528"/>
    </row>
    <row r="77" spans="1:21" ht="13.4" customHeight="1">
      <c r="A77" s="81" t="s">
        <v>743</v>
      </c>
      <c r="B77" s="157">
        <f t="shared" si="7"/>
        <v>10</v>
      </c>
      <c r="C77" s="792">
        <f t="shared" si="9"/>
        <v>0.43047783039173482</v>
      </c>
      <c r="D77" s="155"/>
      <c r="E77" s="658">
        <v>10</v>
      </c>
      <c r="F77" s="792">
        <f t="shared" ref="F77:F95" si="10">IF($A77&lt;&gt;0,E77/$B77*100,"")</f>
        <v>100</v>
      </c>
      <c r="G77" s="658"/>
      <c r="H77" s="658">
        <v>0</v>
      </c>
      <c r="I77" s="792">
        <f t="shared" ref="I77:I95" si="11">IF($A77&lt;&gt;0,H77/$B77*100,"")</f>
        <v>0</v>
      </c>
      <c r="J77" s="658"/>
      <c r="K77" s="658">
        <v>0</v>
      </c>
      <c r="L77" s="792">
        <f t="shared" ref="L77:L95" si="12">IF($A77&lt;&gt;0,K77/$B77*100,"")</f>
        <v>0</v>
      </c>
      <c r="M77" s="658"/>
      <c r="N77" s="658">
        <v>0</v>
      </c>
      <c r="O77" s="792">
        <f t="shared" ref="O77:O95" si="13">IF($A77&lt;&gt;0,N77/$B77*100,"")</f>
        <v>0</v>
      </c>
      <c r="P77" s="658"/>
      <c r="Q77" s="658">
        <v>0</v>
      </c>
      <c r="R77" s="792">
        <f t="shared" si="8"/>
        <v>0</v>
      </c>
      <c r="U77" s="528"/>
    </row>
    <row r="78" spans="1:21" ht="13.4" customHeight="1">
      <c r="A78" s="81" t="s">
        <v>744</v>
      </c>
      <c r="B78" s="157">
        <f t="shared" si="7"/>
        <v>13</v>
      </c>
      <c r="C78" s="792">
        <f t="shared" si="9"/>
        <v>0.55962117950925527</v>
      </c>
      <c r="D78" s="155"/>
      <c r="E78" s="658">
        <v>12</v>
      </c>
      <c r="F78" s="792">
        <f t="shared" si="10"/>
        <v>92.307692307692307</v>
      </c>
      <c r="G78" s="658"/>
      <c r="H78" s="658">
        <v>0</v>
      </c>
      <c r="I78" s="792">
        <f t="shared" si="11"/>
        <v>0</v>
      </c>
      <c r="J78" s="658"/>
      <c r="K78" s="658">
        <v>1</v>
      </c>
      <c r="L78" s="792">
        <f t="shared" si="12"/>
        <v>7.6923076923076925</v>
      </c>
      <c r="M78" s="658"/>
      <c r="N78" s="658">
        <v>0</v>
      </c>
      <c r="O78" s="792">
        <f t="shared" si="13"/>
        <v>0</v>
      </c>
      <c r="P78" s="658"/>
      <c r="Q78" s="658">
        <v>0</v>
      </c>
      <c r="R78" s="792">
        <f t="shared" si="8"/>
        <v>0</v>
      </c>
      <c r="U78" s="528"/>
    </row>
    <row r="79" spans="1:21" ht="13.4" customHeight="1">
      <c r="A79" s="81" t="s">
        <v>745</v>
      </c>
      <c r="B79" s="157">
        <f t="shared" si="7"/>
        <v>12</v>
      </c>
      <c r="C79" s="792">
        <f t="shared" si="9"/>
        <v>0.51657339647008182</v>
      </c>
      <c r="D79" s="155"/>
      <c r="E79" s="658">
        <v>12</v>
      </c>
      <c r="F79" s="792">
        <f t="shared" si="10"/>
        <v>100</v>
      </c>
      <c r="G79" s="658"/>
      <c r="H79" s="658">
        <v>0</v>
      </c>
      <c r="I79" s="792">
        <f t="shared" si="11"/>
        <v>0</v>
      </c>
      <c r="J79" s="658"/>
      <c r="K79" s="658">
        <v>0</v>
      </c>
      <c r="L79" s="792">
        <f t="shared" si="12"/>
        <v>0</v>
      </c>
      <c r="M79" s="658"/>
      <c r="N79" s="658">
        <v>0</v>
      </c>
      <c r="O79" s="792">
        <f t="shared" si="13"/>
        <v>0</v>
      </c>
      <c r="P79" s="658"/>
      <c r="Q79" s="658">
        <v>0</v>
      </c>
      <c r="R79" s="792">
        <f t="shared" si="8"/>
        <v>0</v>
      </c>
      <c r="U79" s="528"/>
    </row>
    <row r="80" spans="1:21" ht="10" customHeight="1">
      <c r="B80" s="157" t="str">
        <f>IF($A80&lt;&gt;0,E80+H80+K80+N80+Q80,"")</f>
        <v/>
      </c>
      <c r="C80" s="792" t="str">
        <f>IF(A80&lt;&gt;0,B80/$B$11*100,"")</f>
        <v/>
      </c>
      <c r="D80" s="155"/>
      <c r="E80" s="154"/>
      <c r="F80" s="792" t="str">
        <f t="shared" si="10"/>
        <v/>
      </c>
      <c r="G80" s="155"/>
      <c r="H80" s="154"/>
      <c r="I80" s="792" t="str">
        <f t="shared" si="11"/>
        <v/>
      </c>
      <c r="J80" s="155"/>
      <c r="K80" s="154"/>
      <c r="L80" s="792" t="str">
        <f t="shared" si="12"/>
        <v/>
      </c>
      <c r="M80" s="155"/>
      <c r="N80" s="154"/>
      <c r="O80" s="792" t="str">
        <f t="shared" si="13"/>
        <v/>
      </c>
      <c r="P80" s="155"/>
      <c r="Q80" s="156"/>
      <c r="R80" s="792" t="str">
        <f t="shared" si="8"/>
        <v/>
      </c>
      <c r="U80" s="52"/>
    </row>
    <row r="81" spans="1:21" ht="13.4" customHeight="1">
      <c r="A81" s="47" t="s">
        <v>746</v>
      </c>
      <c r="B81" s="157">
        <f>IF($A81&lt;&gt;0,E81+H81+K81+N81+Q81,"")</f>
        <v>315</v>
      </c>
      <c r="C81" s="792">
        <f>IF(A81&lt;&gt;0,B81/$B$11*100,"")</f>
        <v>13.560051657339647</v>
      </c>
      <c r="D81" s="155"/>
      <c r="E81" s="154">
        <f>SUM(E82:E85)</f>
        <v>240</v>
      </c>
      <c r="F81" s="792">
        <f t="shared" si="10"/>
        <v>76.19047619047619</v>
      </c>
      <c r="G81" s="155"/>
      <c r="H81" s="154">
        <f>SUM(H82:H85)</f>
        <v>65</v>
      </c>
      <c r="I81" s="792">
        <f t="shared" si="11"/>
        <v>20.634920634920633</v>
      </c>
      <c r="J81" s="155"/>
      <c r="K81" s="154">
        <f>SUM(K82:K85)</f>
        <v>10</v>
      </c>
      <c r="L81" s="792">
        <f t="shared" si="12"/>
        <v>3.1746031746031744</v>
      </c>
      <c r="M81" s="155"/>
      <c r="N81" s="154">
        <f>SUM(N82:N85)</f>
        <v>0</v>
      </c>
      <c r="O81" s="792">
        <f t="shared" si="13"/>
        <v>0</v>
      </c>
      <c r="P81" s="155"/>
      <c r="Q81" s="156"/>
      <c r="R81" s="792">
        <f t="shared" si="8"/>
        <v>0</v>
      </c>
      <c r="S81" s="81" t="s">
        <v>128</v>
      </c>
      <c r="U81" s="52"/>
    </row>
    <row r="82" spans="1:21" ht="13.4" customHeight="1">
      <c r="A82" s="81" t="s">
        <v>747</v>
      </c>
      <c r="B82" s="157">
        <f t="shared" si="7"/>
        <v>113</v>
      </c>
      <c r="C82" s="792">
        <f t="shared" si="9"/>
        <v>4.8643994834266033</v>
      </c>
      <c r="D82" s="155"/>
      <c r="E82" s="658">
        <v>64</v>
      </c>
      <c r="F82" s="792">
        <f t="shared" si="10"/>
        <v>56.637168141592923</v>
      </c>
      <c r="G82" s="658"/>
      <c r="H82" s="658">
        <v>48</v>
      </c>
      <c r="I82" s="792">
        <f t="shared" si="11"/>
        <v>42.477876106194692</v>
      </c>
      <c r="J82" s="658"/>
      <c r="K82" s="658">
        <v>1</v>
      </c>
      <c r="L82" s="792">
        <f t="shared" si="12"/>
        <v>0.88495575221238942</v>
      </c>
      <c r="M82" s="658"/>
      <c r="N82" s="658">
        <v>0</v>
      </c>
      <c r="O82" s="792">
        <f t="shared" si="13"/>
        <v>0</v>
      </c>
      <c r="P82" s="658"/>
      <c r="Q82" s="658">
        <v>0</v>
      </c>
      <c r="R82" s="792">
        <f t="shared" si="8"/>
        <v>0</v>
      </c>
      <c r="U82" s="528"/>
    </row>
    <row r="83" spans="1:21" ht="13.4" customHeight="1">
      <c r="A83" s="81" t="s">
        <v>748</v>
      </c>
      <c r="B83" s="157">
        <f t="shared" si="7"/>
        <v>159</v>
      </c>
      <c r="C83" s="792">
        <f t="shared" si="9"/>
        <v>6.8445975032285835</v>
      </c>
      <c r="D83" s="155"/>
      <c r="E83" s="658">
        <v>159</v>
      </c>
      <c r="F83" s="792">
        <f t="shared" si="10"/>
        <v>100</v>
      </c>
      <c r="G83" s="658"/>
      <c r="H83" s="658">
        <v>0</v>
      </c>
      <c r="I83" s="792">
        <f t="shared" si="11"/>
        <v>0</v>
      </c>
      <c r="J83" s="658"/>
      <c r="K83" s="658">
        <v>0</v>
      </c>
      <c r="L83" s="792">
        <f t="shared" si="12"/>
        <v>0</v>
      </c>
      <c r="M83" s="658"/>
      <c r="N83" s="658">
        <v>0</v>
      </c>
      <c r="O83" s="792">
        <f t="shared" si="13"/>
        <v>0</v>
      </c>
      <c r="P83" s="658"/>
      <c r="Q83" s="658">
        <v>0</v>
      </c>
      <c r="R83" s="792">
        <f t="shared" si="8"/>
        <v>0</v>
      </c>
      <c r="U83" s="528"/>
    </row>
    <row r="84" spans="1:21" ht="13.4" hidden="1" customHeight="1">
      <c r="A84" s="33" t="s">
        <v>749</v>
      </c>
      <c r="B84" s="157">
        <f t="shared" si="7"/>
        <v>0</v>
      </c>
      <c r="C84" s="792">
        <f t="shared" si="9"/>
        <v>0</v>
      </c>
      <c r="D84" s="155"/>
      <c r="E84" s="362"/>
      <c r="F84" s="792" t="e">
        <f t="shared" si="10"/>
        <v>#DIV/0!</v>
      </c>
      <c r="G84" s="362"/>
      <c r="H84" s="362"/>
      <c r="I84" s="792" t="e">
        <f t="shared" si="11"/>
        <v>#DIV/0!</v>
      </c>
      <c r="J84" s="362"/>
      <c r="K84" s="362"/>
      <c r="L84" s="792" t="e">
        <f t="shared" si="12"/>
        <v>#DIV/0!</v>
      </c>
      <c r="M84" s="362"/>
      <c r="N84" s="362"/>
      <c r="O84" s="792" t="e">
        <f t="shared" si="13"/>
        <v>#DIV/0!</v>
      </c>
      <c r="P84" s="362"/>
      <c r="Q84" s="362"/>
      <c r="R84" s="792"/>
      <c r="U84" s="52"/>
    </row>
    <row r="85" spans="1:21" ht="13.4" customHeight="1">
      <c r="A85" s="81" t="s">
        <v>750</v>
      </c>
      <c r="B85" s="157">
        <f t="shared" si="7"/>
        <v>43</v>
      </c>
      <c r="C85" s="792">
        <f t="shared" si="9"/>
        <v>1.8510546706844595</v>
      </c>
      <c r="D85" s="155"/>
      <c r="E85" s="658">
        <v>17</v>
      </c>
      <c r="F85" s="792">
        <f t="shared" si="10"/>
        <v>39.534883720930232</v>
      </c>
      <c r="G85" s="658"/>
      <c r="H85" s="658">
        <v>17</v>
      </c>
      <c r="I85" s="792">
        <f t="shared" si="11"/>
        <v>39.534883720930232</v>
      </c>
      <c r="J85" s="658"/>
      <c r="K85" s="658">
        <v>9</v>
      </c>
      <c r="L85" s="792">
        <f t="shared" si="12"/>
        <v>20.930232558139537</v>
      </c>
      <c r="M85" s="658"/>
      <c r="N85" s="658">
        <v>0</v>
      </c>
      <c r="O85" s="792">
        <f t="shared" si="13"/>
        <v>0</v>
      </c>
      <c r="P85" s="658"/>
      <c r="Q85" s="658">
        <v>0</v>
      </c>
      <c r="R85" s="792">
        <f t="shared" si="8"/>
        <v>0</v>
      </c>
      <c r="U85" s="528"/>
    </row>
    <row r="86" spans="1:21" ht="10" customHeight="1">
      <c r="A86" s="94"/>
      <c r="B86" s="157" t="str">
        <f t="shared" si="7"/>
        <v/>
      </c>
      <c r="C86" s="792" t="str">
        <f t="shared" si="9"/>
        <v/>
      </c>
      <c r="D86" s="155"/>
      <c r="E86" s="154"/>
      <c r="F86" s="792" t="str">
        <f t="shared" si="10"/>
        <v/>
      </c>
      <c r="G86" s="155"/>
      <c r="H86" s="154"/>
      <c r="I86" s="792" t="str">
        <f t="shared" si="11"/>
        <v/>
      </c>
      <c r="J86" s="155"/>
      <c r="K86" s="154"/>
      <c r="L86" s="792" t="str">
        <f t="shared" si="12"/>
        <v/>
      </c>
      <c r="M86" s="155"/>
      <c r="N86" s="154"/>
      <c r="O86" s="792" t="str">
        <f t="shared" si="13"/>
        <v/>
      </c>
      <c r="P86" s="155"/>
      <c r="Q86" s="156"/>
      <c r="R86" s="792" t="str">
        <f t="shared" si="8"/>
        <v/>
      </c>
      <c r="U86" s="52"/>
    </row>
    <row r="87" spans="1:21" ht="13.4" customHeight="1">
      <c r="A87" s="59" t="s">
        <v>410</v>
      </c>
      <c r="B87" s="157">
        <f t="shared" si="7"/>
        <v>88</v>
      </c>
      <c r="C87" s="792">
        <f t="shared" si="9"/>
        <v>3.7882049074472666</v>
      </c>
      <c r="D87" s="791"/>
      <c r="E87" s="157">
        <f>SUM(E89)</f>
        <v>79</v>
      </c>
      <c r="F87" s="792">
        <f t="shared" si="10"/>
        <v>89.772727272727266</v>
      </c>
      <c r="G87" s="791"/>
      <c r="H87" s="157">
        <f>SUM(H89)</f>
        <v>8</v>
      </c>
      <c r="I87" s="792">
        <f t="shared" si="11"/>
        <v>9.0909090909090917</v>
      </c>
      <c r="J87" s="155"/>
      <c r="K87" s="157">
        <f>SUM(K89)</f>
        <v>1</v>
      </c>
      <c r="L87" s="792">
        <f t="shared" si="12"/>
        <v>1.1363636363636365</v>
      </c>
      <c r="M87" s="155"/>
      <c r="N87" s="157">
        <f>SUM(N89)</f>
        <v>0</v>
      </c>
      <c r="O87" s="792">
        <f t="shared" si="13"/>
        <v>0</v>
      </c>
      <c r="P87" s="155"/>
      <c r="Q87" s="157">
        <f>SUM(Q89)</f>
        <v>0</v>
      </c>
      <c r="R87" s="792">
        <f t="shared" si="8"/>
        <v>0</v>
      </c>
      <c r="U87" s="52"/>
    </row>
    <row r="88" spans="1:21" ht="13.4" customHeight="1">
      <c r="A88" s="59"/>
      <c r="B88" s="157" t="str">
        <f t="shared" si="7"/>
        <v/>
      </c>
      <c r="C88" s="792" t="str">
        <f t="shared" si="9"/>
        <v/>
      </c>
      <c r="D88" s="791"/>
      <c r="E88" s="157"/>
      <c r="F88" s="792" t="str">
        <f t="shared" si="10"/>
        <v/>
      </c>
      <c r="G88" s="791"/>
      <c r="H88" s="157"/>
      <c r="I88" s="792" t="str">
        <f t="shared" si="11"/>
        <v/>
      </c>
      <c r="J88" s="155"/>
      <c r="K88" s="157"/>
      <c r="L88" s="792" t="str">
        <f t="shared" si="12"/>
        <v/>
      </c>
      <c r="M88" s="155"/>
      <c r="N88" s="154"/>
      <c r="O88" s="792" t="str">
        <f t="shared" si="13"/>
        <v/>
      </c>
      <c r="P88" s="155"/>
      <c r="Q88" s="156"/>
      <c r="R88" s="792"/>
      <c r="U88" s="52"/>
    </row>
    <row r="89" spans="1:21" ht="13.4" customHeight="1">
      <c r="A89" s="59" t="s">
        <v>688</v>
      </c>
      <c r="B89" s="157">
        <f t="shared" si="7"/>
        <v>88</v>
      </c>
      <c r="C89" s="792">
        <f t="shared" si="9"/>
        <v>3.7882049074472666</v>
      </c>
      <c r="D89" s="791"/>
      <c r="E89" s="157">
        <f>SUM(E90:E95)</f>
        <v>79</v>
      </c>
      <c r="F89" s="792">
        <f t="shared" si="10"/>
        <v>89.772727272727266</v>
      </c>
      <c r="G89" s="791"/>
      <c r="H89" s="157">
        <f>SUM(H90:H95)</f>
        <v>8</v>
      </c>
      <c r="I89" s="792">
        <f t="shared" si="11"/>
        <v>9.0909090909090917</v>
      </c>
      <c r="J89" s="155"/>
      <c r="K89" s="157">
        <f>SUM(K90:K95)</f>
        <v>1</v>
      </c>
      <c r="L89" s="792">
        <f t="shared" si="12"/>
        <v>1.1363636363636365</v>
      </c>
      <c r="M89" s="155"/>
      <c r="N89" s="157">
        <f>SUM(N90:N95)</f>
        <v>0</v>
      </c>
      <c r="O89" s="792">
        <f t="shared" si="13"/>
        <v>0</v>
      </c>
      <c r="P89" s="155"/>
      <c r="Q89" s="157">
        <f>SUM(Q90:Q95)</f>
        <v>0</v>
      </c>
      <c r="R89" s="792">
        <f t="shared" si="8"/>
        <v>0</v>
      </c>
      <c r="U89" s="52"/>
    </row>
    <row r="90" spans="1:21" ht="13.4" customHeight="1">
      <c r="A90" s="33" t="s">
        <v>751</v>
      </c>
      <c r="B90" s="157">
        <f t="shared" si="7"/>
        <v>28</v>
      </c>
      <c r="C90" s="792">
        <f t="shared" si="9"/>
        <v>1.2053379250968574</v>
      </c>
      <c r="D90" s="791"/>
      <c r="E90" s="658">
        <v>26</v>
      </c>
      <c r="F90" s="792">
        <f t="shared" si="10"/>
        <v>92.857142857142861</v>
      </c>
      <c r="G90" s="658"/>
      <c r="H90" s="658">
        <v>1</v>
      </c>
      <c r="I90" s="792">
        <f t="shared" si="11"/>
        <v>3.5714285714285712</v>
      </c>
      <c r="J90" s="658"/>
      <c r="K90" s="658">
        <v>1</v>
      </c>
      <c r="L90" s="792">
        <f t="shared" si="12"/>
        <v>3.5714285714285712</v>
      </c>
      <c r="M90" s="658"/>
      <c r="N90" s="362"/>
      <c r="O90" s="792">
        <f t="shared" si="13"/>
        <v>0</v>
      </c>
      <c r="P90" s="362"/>
      <c r="Q90" s="362"/>
      <c r="R90" s="792"/>
      <c r="U90" s="52"/>
    </row>
    <row r="91" spans="1:21" ht="13.4" customHeight="1">
      <c r="A91" s="66" t="s">
        <v>752</v>
      </c>
      <c r="B91" s="157">
        <f t="shared" si="7"/>
        <v>6</v>
      </c>
      <c r="C91" s="792">
        <f t="shared" si="9"/>
        <v>0.25828669823504091</v>
      </c>
      <c r="D91" s="791"/>
      <c r="E91" s="658">
        <v>5</v>
      </c>
      <c r="F91" s="792">
        <f t="shared" si="10"/>
        <v>83.333333333333343</v>
      </c>
      <c r="G91" s="658"/>
      <c r="H91" s="658">
        <v>1</v>
      </c>
      <c r="I91" s="792">
        <f t="shared" si="11"/>
        <v>16.666666666666664</v>
      </c>
      <c r="J91" s="658"/>
      <c r="K91" s="658">
        <v>0</v>
      </c>
      <c r="L91" s="792">
        <f t="shared" si="12"/>
        <v>0</v>
      </c>
      <c r="M91" s="658"/>
      <c r="N91" s="362"/>
      <c r="O91" s="792">
        <f t="shared" si="13"/>
        <v>0</v>
      </c>
      <c r="P91" s="362"/>
      <c r="Q91" s="362"/>
      <c r="R91" s="792">
        <f t="shared" si="8"/>
        <v>0</v>
      </c>
      <c r="U91" s="52"/>
    </row>
    <row r="92" spans="1:21" ht="13.4" customHeight="1">
      <c r="A92" s="81" t="s">
        <v>753</v>
      </c>
      <c r="B92" s="157">
        <f t="shared" si="7"/>
        <v>6</v>
      </c>
      <c r="C92" s="792">
        <f t="shared" si="9"/>
        <v>0.25828669823504091</v>
      </c>
      <c r="D92" s="791"/>
      <c r="E92" s="658">
        <v>6</v>
      </c>
      <c r="F92" s="792">
        <f t="shared" si="10"/>
        <v>100</v>
      </c>
      <c r="G92" s="658"/>
      <c r="H92" s="658">
        <v>0</v>
      </c>
      <c r="I92" s="792">
        <f t="shared" si="11"/>
        <v>0</v>
      </c>
      <c r="J92" s="658"/>
      <c r="K92" s="658">
        <v>0</v>
      </c>
      <c r="L92" s="792">
        <f t="shared" si="12"/>
        <v>0</v>
      </c>
      <c r="M92" s="658"/>
      <c r="N92" s="362"/>
      <c r="O92" s="792">
        <f t="shared" si="13"/>
        <v>0</v>
      </c>
      <c r="P92" s="362"/>
      <c r="Q92" s="362"/>
      <c r="R92" s="792">
        <f t="shared" si="8"/>
        <v>0</v>
      </c>
      <c r="U92" s="52"/>
    </row>
    <row r="93" spans="1:21" ht="13.4" customHeight="1">
      <c r="A93" s="81" t="s">
        <v>754</v>
      </c>
      <c r="B93" s="157">
        <f t="shared" si="7"/>
        <v>16</v>
      </c>
      <c r="C93" s="792">
        <f t="shared" si="9"/>
        <v>0.68876452862677573</v>
      </c>
      <c r="D93" s="791"/>
      <c r="E93" s="659">
        <v>10</v>
      </c>
      <c r="F93" s="792">
        <f t="shared" si="10"/>
        <v>62.5</v>
      </c>
      <c r="G93" s="659"/>
      <c r="H93" s="659">
        <v>6</v>
      </c>
      <c r="I93" s="792">
        <f t="shared" si="11"/>
        <v>37.5</v>
      </c>
      <c r="J93" s="659"/>
      <c r="K93" s="659">
        <v>0</v>
      </c>
      <c r="L93" s="792">
        <f t="shared" si="12"/>
        <v>0</v>
      </c>
      <c r="M93" s="659"/>
      <c r="N93" s="362"/>
      <c r="O93" s="792">
        <f t="shared" si="13"/>
        <v>0</v>
      </c>
      <c r="P93" s="362"/>
      <c r="Q93" s="362"/>
      <c r="R93" s="792">
        <f t="shared" si="8"/>
        <v>0</v>
      </c>
      <c r="U93" s="52"/>
    </row>
    <row r="94" spans="1:21" ht="13.4" customHeight="1">
      <c r="A94" s="81" t="s">
        <v>745</v>
      </c>
      <c r="B94" s="157">
        <f t="shared" si="7"/>
        <v>1</v>
      </c>
      <c r="C94" s="792">
        <f t="shared" si="9"/>
        <v>4.3047783039173483E-2</v>
      </c>
      <c r="D94" s="791"/>
      <c r="E94" s="658">
        <v>1</v>
      </c>
      <c r="F94" s="792">
        <f t="shared" si="10"/>
        <v>100</v>
      </c>
      <c r="G94" s="658"/>
      <c r="H94" s="658">
        <v>0</v>
      </c>
      <c r="I94" s="792">
        <f t="shared" si="11"/>
        <v>0</v>
      </c>
      <c r="J94" s="658"/>
      <c r="K94" s="658">
        <v>0</v>
      </c>
      <c r="L94" s="792">
        <f t="shared" si="12"/>
        <v>0</v>
      </c>
      <c r="M94" s="658"/>
      <c r="N94" s="848"/>
      <c r="O94" s="792">
        <f t="shared" si="13"/>
        <v>0</v>
      </c>
      <c r="P94" s="848"/>
      <c r="Q94" s="848"/>
      <c r="R94" s="792">
        <f t="shared" si="8"/>
        <v>0</v>
      </c>
      <c r="U94" s="52"/>
    </row>
    <row r="95" spans="1:21" ht="13.4" customHeight="1">
      <c r="A95" s="66" t="s">
        <v>756</v>
      </c>
      <c r="B95" s="157">
        <f>IF($A95&lt;&gt;0,E95+H95+K95+N95+Q95,"")</f>
        <v>31</v>
      </c>
      <c r="C95" s="792">
        <f>IF(A95&lt;&gt;0,B95/$B$11*100,"")</f>
        <v>1.3344812742143779</v>
      </c>
      <c r="D95" s="791"/>
      <c r="E95" s="658">
        <v>31</v>
      </c>
      <c r="F95" s="792">
        <f t="shared" si="10"/>
        <v>100</v>
      </c>
      <c r="G95" s="658"/>
      <c r="H95" s="658">
        <v>0</v>
      </c>
      <c r="I95" s="792">
        <f t="shared" si="11"/>
        <v>0</v>
      </c>
      <c r="J95" s="658"/>
      <c r="K95" s="658">
        <v>0</v>
      </c>
      <c r="L95" s="792">
        <f t="shared" si="12"/>
        <v>0</v>
      </c>
      <c r="M95" s="658"/>
      <c r="N95" s="848"/>
      <c r="O95" s="792">
        <f t="shared" si="13"/>
        <v>0</v>
      </c>
      <c r="P95" s="848"/>
      <c r="Q95" s="848"/>
      <c r="R95" s="792">
        <f t="shared" si="8"/>
        <v>0</v>
      </c>
      <c r="U95" s="52"/>
    </row>
    <row r="96" spans="1:21" ht="5.25" customHeight="1" thickBot="1">
      <c r="A96" s="113"/>
      <c r="B96" s="98"/>
      <c r="C96" s="82"/>
      <c r="D96" s="86"/>
      <c r="E96" s="113"/>
      <c r="F96" s="82"/>
      <c r="G96" s="86"/>
      <c r="H96" s="113"/>
      <c r="I96" s="82"/>
      <c r="J96" s="86"/>
      <c r="K96" s="113"/>
      <c r="L96" s="82"/>
      <c r="M96" s="86"/>
      <c r="N96" s="113"/>
      <c r="O96" s="82"/>
      <c r="P96" s="86"/>
      <c r="Q96" s="113"/>
      <c r="R96" s="82"/>
      <c r="S96" s="82"/>
    </row>
    <row r="97" spans="1:19" ht="8.25" customHeight="1">
      <c r="B97" s="95"/>
      <c r="C97" s="101"/>
      <c r="D97" s="94"/>
      <c r="E97" s="114"/>
      <c r="F97" s="101"/>
      <c r="G97" s="94"/>
      <c r="H97" s="114"/>
      <c r="I97" s="101"/>
      <c r="J97" s="94"/>
      <c r="K97" s="114"/>
      <c r="L97" s="101"/>
      <c r="M97" s="94"/>
      <c r="N97" s="114"/>
      <c r="O97" s="101"/>
      <c r="P97" s="94"/>
      <c r="Q97" s="114"/>
      <c r="R97" s="101"/>
      <c r="S97" s="101"/>
    </row>
    <row r="98" spans="1:19" ht="14.5">
      <c r="A98" s="146" t="s">
        <v>1979</v>
      </c>
      <c r="C98" s="81"/>
      <c r="D98" s="105"/>
      <c r="E98" s="88"/>
      <c r="F98" s="81"/>
      <c r="G98" s="105"/>
      <c r="H98" s="88"/>
      <c r="I98" s="81"/>
      <c r="J98" s="105"/>
      <c r="K98" s="88"/>
      <c r="L98" s="81"/>
      <c r="M98" s="105"/>
      <c r="N98" s="88"/>
      <c r="O98" s="81"/>
      <c r="P98" s="105"/>
      <c r="Q98" s="88"/>
      <c r="R98" s="81"/>
    </row>
    <row r="99" spans="1:19" ht="7.5" customHeight="1"/>
    <row r="100" spans="1:19">
      <c r="A100" s="14" t="s">
        <v>1603</v>
      </c>
      <c r="C100" s="104"/>
      <c r="D100" s="90"/>
      <c r="E100" s="115"/>
      <c r="F100" s="104"/>
    </row>
    <row r="101" spans="1:19">
      <c r="A101" s="90" t="s">
        <v>437</v>
      </c>
      <c r="C101" s="104"/>
      <c r="D101" s="90"/>
      <c r="E101" s="115"/>
      <c r="F101" s="104"/>
    </row>
  </sheetData>
  <conditionalFormatting sqref="N15:N39">
    <cfRule type="cellIs" dxfId="81" priority="4" operator="equal">
      <formula>0</formula>
    </cfRule>
  </conditionalFormatting>
  <conditionalFormatting sqref="O15:O19">
    <cfRule type="cellIs" dxfId="80" priority="3" operator="equal">
      <formula>0</formula>
    </cfRule>
  </conditionalFormatting>
  <conditionalFormatting sqref="N11:R40">
    <cfRule type="cellIs" dxfId="79" priority="2" operator="equal">
      <formula>0</formula>
    </cfRule>
  </conditionalFormatting>
  <conditionalFormatting sqref="B11:R100">
    <cfRule type="cellIs" dxfId="78" priority="1" operator="equal">
      <formula>0</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4" tint="-0.249977111117893"/>
  </sheetPr>
  <dimension ref="A1:S127"/>
  <sheetViews>
    <sheetView topLeftCell="A22" workbookViewId="0">
      <selection activeCell="A57" sqref="A57"/>
    </sheetView>
  </sheetViews>
  <sheetFormatPr baseColWidth="10" defaultColWidth="9.1796875" defaultRowHeight="12.5"/>
  <cols>
    <col min="1" max="1" width="35.81640625" style="81" customWidth="1"/>
    <col min="2" max="2" width="8" style="50" customWidth="1"/>
    <col min="3" max="3" width="8.1796875" style="147" customWidth="1"/>
    <col min="4" max="4" width="2.81640625" style="33" customWidth="1"/>
    <col min="5" max="5" width="8.1796875" style="63" customWidth="1"/>
    <col min="6" max="6" width="8.1796875" style="64" customWidth="1"/>
    <col min="7" max="7" width="2.81640625" style="33" customWidth="1"/>
    <col min="8" max="8" width="8.1796875" style="63" customWidth="1"/>
    <col min="9" max="9" width="8.1796875" style="64" customWidth="1"/>
    <col min="10" max="10" width="2.81640625" style="33" customWidth="1"/>
    <col min="11" max="11" width="8.1796875" style="63" customWidth="1"/>
    <col min="12" max="12" width="8.1796875" style="64" customWidth="1"/>
    <col min="13" max="13" width="2.81640625" style="33" customWidth="1"/>
    <col min="14" max="14" width="8.1796875" style="33" customWidth="1"/>
    <col min="15" max="15" width="8.1796875" style="64" customWidth="1"/>
    <col min="16" max="16" width="2.81640625" style="33" customWidth="1"/>
    <col min="17" max="17" width="8.1796875" style="33" customWidth="1"/>
    <col min="18" max="18" width="8.1796875" style="64" customWidth="1"/>
    <col min="19" max="19" width="2.81640625" style="33" customWidth="1"/>
    <col min="20" max="256" width="9.1796875" style="81"/>
    <col min="257" max="257" width="35.81640625" style="81" customWidth="1"/>
    <col min="258" max="258" width="8" style="81" customWidth="1"/>
    <col min="259" max="259" width="8.1796875" style="81" customWidth="1"/>
    <col min="260" max="260" width="2.81640625" style="81" customWidth="1"/>
    <col min="261" max="262" width="8.1796875" style="81" customWidth="1"/>
    <col min="263" max="263" width="2.81640625" style="81" customWidth="1"/>
    <col min="264" max="265" width="8.1796875" style="81" customWidth="1"/>
    <col min="266" max="266" width="2.81640625" style="81" customWidth="1"/>
    <col min="267" max="268" width="8.1796875" style="81" customWidth="1"/>
    <col min="269" max="269" width="2.81640625" style="81" customWidth="1"/>
    <col min="270" max="271" width="8.1796875" style="81" customWidth="1"/>
    <col min="272" max="272" width="2.81640625" style="81" customWidth="1"/>
    <col min="273" max="274" width="8.1796875" style="81" customWidth="1"/>
    <col min="275" max="275" width="2.81640625" style="81" customWidth="1"/>
    <col min="276" max="512" width="9.1796875" style="81"/>
    <col min="513" max="513" width="35.81640625" style="81" customWidth="1"/>
    <col min="514" max="514" width="8" style="81" customWidth="1"/>
    <col min="515" max="515" width="8.1796875" style="81" customWidth="1"/>
    <col min="516" max="516" width="2.81640625" style="81" customWidth="1"/>
    <col min="517" max="518" width="8.1796875" style="81" customWidth="1"/>
    <col min="519" max="519" width="2.81640625" style="81" customWidth="1"/>
    <col min="520" max="521" width="8.1796875" style="81" customWidth="1"/>
    <col min="522" max="522" width="2.81640625" style="81" customWidth="1"/>
    <col min="523" max="524" width="8.1796875" style="81" customWidth="1"/>
    <col min="525" max="525" width="2.81640625" style="81" customWidth="1"/>
    <col min="526" max="527" width="8.1796875" style="81" customWidth="1"/>
    <col min="528" max="528" width="2.81640625" style="81" customWidth="1"/>
    <col min="529" max="530" width="8.1796875" style="81" customWidth="1"/>
    <col min="531" max="531" width="2.81640625" style="81" customWidth="1"/>
    <col min="532" max="768" width="9.1796875" style="81"/>
    <col min="769" max="769" width="35.81640625" style="81" customWidth="1"/>
    <col min="770" max="770" width="8" style="81" customWidth="1"/>
    <col min="771" max="771" width="8.1796875" style="81" customWidth="1"/>
    <col min="772" max="772" width="2.81640625" style="81" customWidth="1"/>
    <col min="773" max="774" width="8.1796875" style="81" customWidth="1"/>
    <col min="775" max="775" width="2.81640625" style="81" customWidth="1"/>
    <col min="776" max="777" width="8.1796875" style="81" customWidth="1"/>
    <col min="778" max="778" width="2.81640625" style="81" customWidth="1"/>
    <col min="779" max="780" width="8.1796875" style="81" customWidth="1"/>
    <col min="781" max="781" width="2.81640625" style="81" customWidth="1"/>
    <col min="782" max="783" width="8.1796875" style="81" customWidth="1"/>
    <col min="784" max="784" width="2.81640625" style="81" customWidth="1"/>
    <col min="785" max="786" width="8.1796875" style="81" customWidth="1"/>
    <col min="787" max="787" width="2.81640625" style="81" customWidth="1"/>
    <col min="788" max="1024" width="9.1796875" style="81"/>
    <col min="1025" max="1025" width="35.81640625" style="81" customWidth="1"/>
    <col min="1026" max="1026" width="8" style="81" customWidth="1"/>
    <col min="1027" max="1027" width="8.1796875" style="81" customWidth="1"/>
    <col min="1028" max="1028" width="2.81640625" style="81" customWidth="1"/>
    <col min="1029" max="1030" width="8.1796875" style="81" customWidth="1"/>
    <col min="1031" max="1031" width="2.81640625" style="81" customWidth="1"/>
    <col min="1032" max="1033" width="8.1796875" style="81" customWidth="1"/>
    <col min="1034" max="1034" width="2.81640625" style="81" customWidth="1"/>
    <col min="1035" max="1036" width="8.1796875" style="81" customWidth="1"/>
    <col min="1037" max="1037" width="2.81640625" style="81" customWidth="1"/>
    <col min="1038" max="1039" width="8.1796875" style="81" customWidth="1"/>
    <col min="1040" max="1040" width="2.81640625" style="81" customWidth="1"/>
    <col min="1041" max="1042" width="8.1796875" style="81" customWidth="1"/>
    <col min="1043" max="1043" width="2.81640625" style="81" customWidth="1"/>
    <col min="1044" max="1280" width="9.1796875" style="81"/>
    <col min="1281" max="1281" width="35.81640625" style="81" customWidth="1"/>
    <col min="1282" max="1282" width="8" style="81" customWidth="1"/>
    <col min="1283" max="1283" width="8.1796875" style="81" customWidth="1"/>
    <col min="1284" max="1284" width="2.81640625" style="81" customWidth="1"/>
    <col min="1285" max="1286" width="8.1796875" style="81" customWidth="1"/>
    <col min="1287" max="1287" width="2.81640625" style="81" customWidth="1"/>
    <col min="1288" max="1289" width="8.1796875" style="81" customWidth="1"/>
    <col min="1290" max="1290" width="2.81640625" style="81" customWidth="1"/>
    <col min="1291" max="1292" width="8.1796875" style="81" customWidth="1"/>
    <col min="1293" max="1293" width="2.81640625" style="81" customWidth="1"/>
    <col min="1294" max="1295" width="8.1796875" style="81" customWidth="1"/>
    <col min="1296" max="1296" width="2.81640625" style="81" customWidth="1"/>
    <col min="1297" max="1298" width="8.1796875" style="81" customWidth="1"/>
    <col min="1299" max="1299" width="2.81640625" style="81" customWidth="1"/>
    <col min="1300" max="1536" width="9.1796875" style="81"/>
    <col min="1537" max="1537" width="35.81640625" style="81" customWidth="1"/>
    <col min="1538" max="1538" width="8" style="81" customWidth="1"/>
    <col min="1539" max="1539" width="8.1796875" style="81" customWidth="1"/>
    <col min="1540" max="1540" width="2.81640625" style="81" customWidth="1"/>
    <col min="1541" max="1542" width="8.1796875" style="81" customWidth="1"/>
    <col min="1543" max="1543" width="2.81640625" style="81" customWidth="1"/>
    <col min="1544" max="1545" width="8.1796875" style="81" customWidth="1"/>
    <col min="1546" max="1546" width="2.81640625" style="81" customWidth="1"/>
    <col min="1547" max="1548" width="8.1796875" style="81" customWidth="1"/>
    <col min="1549" max="1549" width="2.81640625" style="81" customWidth="1"/>
    <col min="1550" max="1551" width="8.1796875" style="81" customWidth="1"/>
    <col min="1552" max="1552" width="2.81640625" style="81" customWidth="1"/>
    <col min="1553" max="1554" width="8.1796875" style="81" customWidth="1"/>
    <col min="1555" max="1555" width="2.81640625" style="81" customWidth="1"/>
    <col min="1556" max="1792" width="9.1796875" style="81"/>
    <col min="1793" max="1793" width="35.81640625" style="81" customWidth="1"/>
    <col min="1794" max="1794" width="8" style="81" customWidth="1"/>
    <col min="1795" max="1795" width="8.1796875" style="81" customWidth="1"/>
    <col min="1796" max="1796" width="2.81640625" style="81" customWidth="1"/>
    <col min="1797" max="1798" width="8.1796875" style="81" customWidth="1"/>
    <col min="1799" max="1799" width="2.81640625" style="81" customWidth="1"/>
    <col min="1800" max="1801" width="8.1796875" style="81" customWidth="1"/>
    <col min="1802" max="1802" width="2.81640625" style="81" customWidth="1"/>
    <col min="1803" max="1804" width="8.1796875" style="81" customWidth="1"/>
    <col min="1805" max="1805" width="2.81640625" style="81" customWidth="1"/>
    <col min="1806" max="1807" width="8.1796875" style="81" customWidth="1"/>
    <col min="1808" max="1808" width="2.81640625" style="81" customWidth="1"/>
    <col min="1809" max="1810" width="8.1796875" style="81" customWidth="1"/>
    <col min="1811" max="1811" width="2.81640625" style="81" customWidth="1"/>
    <col min="1812" max="2048" width="9.1796875" style="81"/>
    <col min="2049" max="2049" width="35.81640625" style="81" customWidth="1"/>
    <col min="2050" max="2050" width="8" style="81" customWidth="1"/>
    <col min="2051" max="2051" width="8.1796875" style="81" customWidth="1"/>
    <col min="2052" max="2052" width="2.81640625" style="81" customWidth="1"/>
    <col min="2053" max="2054" width="8.1796875" style="81" customWidth="1"/>
    <col min="2055" max="2055" width="2.81640625" style="81" customWidth="1"/>
    <col min="2056" max="2057" width="8.1796875" style="81" customWidth="1"/>
    <col min="2058" max="2058" width="2.81640625" style="81" customWidth="1"/>
    <col min="2059" max="2060" width="8.1796875" style="81" customWidth="1"/>
    <col min="2061" max="2061" width="2.81640625" style="81" customWidth="1"/>
    <col min="2062" max="2063" width="8.1796875" style="81" customWidth="1"/>
    <col min="2064" max="2064" width="2.81640625" style="81" customWidth="1"/>
    <col min="2065" max="2066" width="8.1796875" style="81" customWidth="1"/>
    <col min="2067" max="2067" width="2.81640625" style="81" customWidth="1"/>
    <col min="2068" max="2304" width="9.1796875" style="81"/>
    <col min="2305" max="2305" width="35.81640625" style="81" customWidth="1"/>
    <col min="2306" max="2306" width="8" style="81" customWidth="1"/>
    <col min="2307" max="2307" width="8.1796875" style="81" customWidth="1"/>
    <col min="2308" max="2308" width="2.81640625" style="81" customWidth="1"/>
    <col min="2309" max="2310" width="8.1796875" style="81" customWidth="1"/>
    <col min="2311" max="2311" width="2.81640625" style="81" customWidth="1"/>
    <col min="2312" max="2313" width="8.1796875" style="81" customWidth="1"/>
    <col min="2314" max="2314" width="2.81640625" style="81" customWidth="1"/>
    <col min="2315" max="2316" width="8.1796875" style="81" customWidth="1"/>
    <col min="2317" max="2317" width="2.81640625" style="81" customWidth="1"/>
    <col min="2318" max="2319" width="8.1796875" style="81" customWidth="1"/>
    <col min="2320" max="2320" width="2.81640625" style="81" customWidth="1"/>
    <col min="2321" max="2322" width="8.1796875" style="81" customWidth="1"/>
    <col min="2323" max="2323" width="2.81640625" style="81" customWidth="1"/>
    <col min="2324" max="2560" width="9.1796875" style="81"/>
    <col min="2561" max="2561" width="35.81640625" style="81" customWidth="1"/>
    <col min="2562" max="2562" width="8" style="81" customWidth="1"/>
    <col min="2563" max="2563" width="8.1796875" style="81" customWidth="1"/>
    <col min="2564" max="2564" width="2.81640625" style="81" customWidth="1"/>
    <col min="2565" max="2566" width="8.1796875" style="81" customWidth="1"/>
    <col min="2567" max="2567" width="2.81640625" style="81" customWidth="1"/>
    <col min="2568" max="2569" width="8.1796875" style="81" customWidth="1"/>
    <col min="2570" max="2570" width="2.81640625" style="81" customWidth="1"/>
    <col min="2571" max="2572" width="8.1796875" style="81" customWidth="1"/>
    <col min="2573" max="2573" width="2.81640625" style="81" customWidth="1"/>
    <col min="2574" max="2575" width="8.1796875" style="81" customWidth="1"/>
    <col min="2576" max="2576" width="2.81640625" style="81" customWidth="1"/>
    <col min="2577" max="2578" width="8.1796875" style="81" customWidth="1"/>
    <col min="2579" max="2579" width="2.81640625" style="81" customWidth="1"/>
    <col min="2580" max="2816" width="9.1796875" style="81"/>
    <col min="2817" max="2817" width="35.81640625" style="81" customWidth="1"/>
    <col min="2818" max="2818" width="8" style="81" customWidth="1"/>
    <col min="2819" max="2819" width="8.1796875" style="81" customWidth="1"/>
    <col min="2820" max="2820" width="2.81640625" style="81" customWidth="1"/>
    <col min="2821" max="2822" width="8.1796875" style="81" customWidth="1"/>
    <col min="2823" max="2823" width="2.81640625" style="81" customWidth="1"/>
    <col min="2824" max="2825" width="8.1796875" style="81" customWidth="1"/>
    <col min="2826" max="2826" width="2.81640625" style="81" customWidth="1"/>
    <col min="2827" max="2828" width="8.1796875" style="81" customWidth="1"/>
    <col min="2829" max="2829" width="2.81640625" style="81" customWidth="1"/>
    <col min="2830" max="2831" width="8.1796875" style="81" customWidth="1"/>
    <col min="2832" max="2832" width="2.81640625" style="81" customWidth="1"/>
    <col min="2833" max="2834" width="8.1796875" style="81" customWidth="1"/>
    <col min="2835" max="2835" width="2.81640625" style="81" customWidth="1"/>
    <col min="2836" max="3072" width="9.1796875" style="81"/>
    <col min="3073" max="3073" width="35.81640625" style="81" customWidth="1"/>
    <col min="3074" max="3074" width="8" style="81" customWidth="1"/>
    <col min="3075" max="3075" width="8.1796875" style="81" customWidth="1"/>
    <col min="3076" max="3076" width="2.81640625" style="81" customWidth="1"/>
    <col min="3077" max="3078" width="8.1796875" style="81" customWidth="1"/>
    <col min="3079" max="3079" width="2.81640625" style="81" customWidth="1"/>
    <col min="3080" max="3081" width="8.1796875" style="81" customWidth="1"/>
    <col min="3082" max="3082" width="2.81640625" style="81" customWidth="1"/>
    <col min="3083" max="3084" width="8.1796875" style="81" customWidth="1"/>
    <col min="3085" max="3085" width="2.81640625" style="81" customWidth="1"/>
    <col min="3086" max="3087" width="8.1796875" style="81" customWidth="1"/>
    <col min="3088" max="3088" width="2.81640625" style="81" customWidth="1"/>
    <col min="3089" max="3090" width="8.1796875" style="81" customWidth="1"/>
    <col min="3091" max="3091" width="2.81640625" style="81" customWidth="1"/>
    <col min="3092" max="3328" width="9.1796875" style="81"/>
    <col min="3329" max="3329" width="35.81640625" style="81" customWidth="1"/>
    <col min="3330" max="3330" width="8" style="81" customWidth="1"/>
    <col min="3331" max="3331" width="8.1796875" style="81" customWidth="1"/>
    <col min="3332" max="3332" width="2.81640625" style="81" customWidth="1"/>
    <col min="3333" max="3334" width="8.1796875" style="81" customWidth="1"/>
    <col min="3335" max="3335" width="2.81640625" style="81" customWidth="1"/>
    <col min="3336" max="3337" width="8.1796875" style="81" customWidth="1"/>
    <col min="3338" max="3338" width="2.81640625" style="81" customWidth="1"/>
    <col min="3339" max="3340" width="8.1796875" style="81" customWidth="1"/>
    <col min="3341" max="3341" width="2.81640625" style="81" customWidth="1"/>
    <col min="3342" max="3343" width="8.1796875" style="81" customWidth="1"/>
    <col min="3344" max="3344" width="2.81640625" style="81" customWidth="1"/>
    <col min="3345" max="3346" width="8.1796875" style="81" customWidth="1"/>
    <col min="3347" max="3347" width="2.81640625" style="81" customWidth="1"/>
    <col min="3348" max="3584" width="9.1796875" style="81"/>
    <col min="3585" max="3585" width="35.81640625" style="81" customWidth="1"/>
    <col min="3586" max="3586" width="8" style="81" customWidth="1"/>
    <col min="3587" max="3587" width="8.1796875" style="81" customWidth="1"/>
    <col min="3588" max="3588" width="2.81640625" style="81" customWidth="1"/>
    <col min="3589" max="3590" width="8.1796875" style="81" customWidth="1"/>
    <col min="3591" max="3591" width="2.81640625" style="81" customWidth="1"/>
    <col min="3592" max="3593" width="8.1796875" style="81" customWidth="1"/>
    <col min="3594" max="3594" width="2.81640625" style="81" customWidth="1"/>
    <col min="3595" max="3596" width="8.1796875" style="81" customWidth="1"/>
    <col min="3597" max="3597" width="2.81640625" style="81" customWidth="1"/>
    <col min="3598" max="3599" width="8.1796875" style="81" customWidth="1"/>
    <col min="3600" max="3600" width="2.81640625" style="81" customWidth="1"/>
    <col min="3601" max="3602" width="8.1796875" style="81" customWidth="1"/>
    <col min="3603" max="3603" width="2.81640625" style="81" customWidth="1"/>
    <col min="3604" max="3840" width="9.1796875" style="81"/>
    <col min="3841" max="3841" width="35.81640625" style="81" customWidth="1"/>
    <col min="3842" max="3842" width="8" style="81" customWidth="1"/>
    <col min="3843" max="3843" width="8.1796875" style="81" customWidth="1"/>
    <col min="3844" max="3844" width="2.81640625" style="81" customWidth="1"/>
    <col min="3845" max="3846" width="8.1796875" style="81" customWidth="1"/>
    <col min="3847" max="3847" width="2.81640625" style="81" customWidth="1"/>
    <col min="3848" max="3849" width="8.1796875" style="81" customWidth="1"/>
    <col min="3850" max="3850" width="2.81640625" style="81" customWidth="1"/>
    <col min="3851" max="3852" width="8.1796875" style="81" customWidth="1"/>
    <col min="3853" max="3853" width="2.81640625" style="81" customWidth="1"/>
    <col min="3854" max="3855" width="8.1796875" style="81" customWidth="1"/>
    <col min="3856" max="3856" width="2.81640625" style="81" customWidth="1"/>
    <col min="3857" max="3858" width="8.1796875" style="81" customWidth="1"/>
    <col min="3859" max="3859" width="2.81640625" style="81" customWidth="1"/>
    <col min="3860" max="4096" width="9.1796875" style="81"/>
    <col min="4097" max="4097" width="35.81640625" style="81" customWidth="1"/>
    <col min="4098" max="4098" width="8" style="81" customWidth="1"/>
    <col min="4099" max="4099" width="8.1796875" style="81" customWidth="1"/>
    <col min="4100" max="4100" width="2.81640625" style="81" customWidth="1"/>
    <col min="4101" max="4102" width="8.1796875" style="81" customWidth="1"/>
    <col min="4103" max="4103" width="2.81640625" style="81" customWidth="1"/>
    <col min="4104" max="4105" width="8.1796875" style="81" customWidth="1"/>
    <col min="4106" max="4106" width="2.81640625" style="81" customWidth="1"/>
    <col min="4107" max="4108" width="8.1796875" style="81" customWidth="1"/>
    <col min="4109" max="4109" width="2.81640625" style="81" customWidth="1"/>
    <col min="4110" max="4111" width="8.1796875" style="81" customWidth="1"/>
    <col min="4112" max="4112" width="2.81640625" style="81" customWidth="1"/>
    <col min="4113" max="4114" width="8.1796875" style="81" customWidth="1"/>
    <col min="4115" max="4115" width="2.81640625" style="81" customWidth="1"/>
    <col min="4116" max="4352" width="9.1796875" style="81"/>
    <col min="4353" max="4353" width="35.81640625" style="81" customWidth="1"/>
    <col min="4354" max="4354" width="8" style="81" customWidth="1"/>
    <col min="4355" max="4355" width="8.1796875" style="81" customWidth="1"/>
    <col min="4356" max="4356" width="2.81640625" style="81" customWidth="1"/>
    <col min="4357" max="4358" width="8.1796875" style="81" customWidth="1"/>
    <col min="4359" max="4359" width="2.81640625" style="81" customWidth="1"/>
    <col min="4360" max="4361" width="8.1796875" style="81" customWidth="1"/>
    <col min="4362" max="4362" width="2.81640625" style="81" customWidth="1"/>
    <col min="4363" max="4364" width="8.1796875" style="81" customWidth="1"/>
    <col min="4365" max="4365" width="2.81640625" style="81" customWidth="1"/>
    <col min="4366" max="4367" width="8.1796875" style="81" customWidth="1"/>
    <col min="4368" max="4368" width="2.81640625" style="81" customWidth="1"/>
    <col min="4369" max="4370" width="8.1796875" style="81" customWidth="1"/>
    <col min="4371" max="4371" width="2.81640625" style="81" customWidth="1"/>
    <col min="4372" max="4608" width="9.1796875" style="81"/>
    <col min="4609" max="4609" width="35.81640625" style="81" customWidth="1"/>
    <col min="4610" max="4610" width="8" style="81" customWidth="1"/>
    <col min="4611" max="4611" width="8.1796875" style="81" customWidth="1"/>
    <col min="4612" max="4612" width="2.81640625" style="81" customWidth="1"/>
    <col min="4613" max="4614" width="8.1796875" style="81" customWidth="1"/>
    <col min="4615" max="4615" width="2.81640625" style="81" customWidth="1"/>
    <col min="4616" max="4617" width="8.1796875" style="81" customWidth="1"/>
    <col min="4618" max="4618" width="2.81640625" style="81" customWidth="1"/>
    <col min="4619" max="4620" width="8.1796875" style="81" customWidth="1"/>
    <col min="4621" max="4621" width="2.81640625" style="81" customWidth="1"/>
    <col min="4622" max="4623" width="8.1796875" style="81" customWidth="1"/>
    <col min="4624" max="4624" width="2.81640625" style="81" customWidth="1"/>
    <col min="4625" max="4626" width="8.1796875" style="81" customWidth="1"/>
    <col min="4627" max="4627" width="2.81640625" style="81" customWidth="1"/>
    <col min="4628" max="4864" width="9.1796875" style="81"/>
    <col min="4865" max="4865" width="35.81640625" style="81" customWidth="1"/>
    <col min="4866" max="4866" width="8" style="81" customWidth="1"/>
    <col min="4867" max="4867" width="8.1796875" style="81" customWidth="1"/>
    <col min="4868" max="4868" width="2.81640625" style="81" customWidth="1"/>
    <col min="4869" max="4870" width="8.1796875" style="81" customWidth="1"/>
    <col min="4871" max="4871" width="2.81640625" style="81" customWidth="1"/>
    <col min="4872" max="4873" width="8.1796875" style="81" customWidth="1"/>
    <col min="4874" max="4874" width="2.81640625" style="81" customWidth="1"/>
    <col min="4875" max="4876" width="8.1796875" style="81" customWidth="1"/>
    <col min="4877" max="4877" width="2.81640625" style="81" customWidth="1"/>
    <col min="4878" max="4879" width="8.1796875" style="81" customWidth="1"/>
    <col min="4880" max="4880" width="2.81640625" style="81" customWidth="1"/>
    <col min="4881" max="4882" width="8.1796875" style="81" customWidth="1"/>
    <col min="4883" max="4883" width="2.81640625" style="81" customWidth="1"/>
    <col min="4884" max="5120" width="9.1796875" style="81"/>
    <col min="5121" max="5121" width="35.81640625" style="81" customWidth="1"/>
    <col min="5122" max="5122" width="8" style="81" customWidth="1"/>
    <col min="5123" max="5123" width="8.1796875" style="81" customWidth="1"/>
    <col min="5124" max="5124" width="2.81640625" style="81" customWidth="1"/>
    <col min="5125" max="5126" width="8.1796875" style="81" customWidth="1"/>
    <col min="5127" max="5127" width="2.81640625" style="81" customWidth="1"/>
    <col min="5128" max="5129" width="8.1796875" style="81" customWidth="1"/>
    <col min="5130" max="5130" width="2.81640625" style="81" customWidth="1"/>
    <col min="5131" max="5132" width="8.1796875" style="81" customWidth="1"/>
    <col min="5133" max="5133" width="2.81640625" style="81" customWidth="1"/>
    <col min="5134" max="5135" width="8.1796875" style="81" customWidth="1"/>
    <col min="5136" max="5136" width="2.81640625" style="81" customWidth="1"/>
    <col min="5137" max="5138" width="8.1796875" style="81" customWidth="1"/>
    <col min="5139" max="5139" width="2.81640625" style="81" customWidth="1"/>
    <col min="5140" max="5376" width="9.1796875" style="81"/>
    <col min="5377" max="5377" width="35.81640625" style="81" customWidth="1"/>
    <col min="5378" max="5378" width="8" style="81" customWidth="1"/>
    <col min="5379" max="5379" width="8.1796875" style="81" customWidth="1"/>
    <col min="5380" max="5380" width="2.81640625" style="81" customWidth="1"/>
    <col min="5381" max="5382" width="8.1796875" style="81" customWidth="1"/>
    <col min="5383" max="5383" width="2.81640625" style="81" customWidth="1"/>
    <col min="5384" max="5385" width="8.1796875" style="81" customWidth="1"/>
    <col min="5386" max="5386" width="2.81640625" style="81" customWidth="1"/>
    <col min="5387" max="5388" width="8.1796875" style="81" customWidth="1"/>
    <col min="5389" max="5389" width="2.81640625" style="81" customWidth="1"/>
    <col min="5390" max="5391" width="8.1796875" style="81" customWidth="1"/>
    <col min="5392" max="5392" width="2.81640625" style="81" customWidth="1"/>
    <col min="5393" max="5394" width="8.1796875" style="81" customWidth="1"/>
    <col min="5395" max="5395" width="2.81640625" style="81" customWidth="1"/>
    <col min="5396" max="5632" width="9.1796875" style="81"/>
    <col min="5633" max="5633" width="35.81640625" style="81" customWidth="1"/>
    <col min="5634" max="5634" width="8" style="81" customWidth="1"/>
    <col min="5635" max="5635" width="8.1796875" style="81" customWidth="1"/>
    <col min="5636" max="5636" width="2.81640625" style="81" customWidth="1"/>
    <col min="5637" max="5638" width="8.1796875" style="81" customWidth="1"/>
    <col min="5639" max="5639" width="2.81640625" style="81" customWidth="1"/>
    <col min="5640" max="5641" width="8.1796875" style="81" customWidth="1"/>
    <col min="5642" max="5642" width="2.81640625" style="81" customWidth="1"/>
    <col min="5643" max="5644" width="8.1796875" style="81" customWidth="1"/>
    <col min="5645" max="5645" width="2.81640625" style="81" customWidth="1"/>
    <col min="5646" max="5647" width="8.1796875" style="81" customWidth="1"/>
    <col min="5648" max="5648" width="2.81640625" style="81" customWidth="1"/>
    <col min="5649" max="5650" width="8.1796875" style="81" customWidth="1"/>
    <col min="5651" max="5651" width="2.81640625" style="81" customWidth="1"/>
    <col min="5652" max="5888" width="9.1796875" style="81"/>
    <col min="5889" max="5889" width="35.81640625" style="81" customWidth="1"/>
    <col min="5890" max="5890" width="8" style="81" customWidth="1"/>
    <col min="5891" max="5891" width="8.1796875" style="81" customWidth="1"/>
    <col min="5892" max="5892" width="2.81640625" style="81" customWidth="1"/>
    <col min="5893" max="5894" width="8.1796875" style="81" customWidth="1"/>
    <col min="5895" max="5895" width="2.81640625" style="81" customWidth="1"/>
    <col min="5896" max="5897" width="8.1796875" style="81" customWidth="1"/>
    <col min="5898" max="5898" width="2.81640625" style="81" customWidth="1"/>
    <col min="5899" max="5900" width="8.1796875" style="81" customWidth="1"/>
    <col min="5901" max="5901" width="2.81640625" style="81" customWidth="1"/>
    <col min="5902" max="5903" width="8.1796875" style="81" customWidth="1"/>
    <col min="5904" max="5904" width="2.81640625" style="81" customWidth="1"/>
    <col min="5905" max="5906" width="8.1796875" style="81" customWidth="1"/>
    <col min="5907" max="5907" width="2.81640625" style="81" customWidth="1"/>
    <col min="5908" max="6144" width="9.1796875" style="81"/>
    <col min="6145" max="6145" width="35.81640625" style="81" customWidth="1"/>
    <col min="6146" max="6146" width="8" style="81" customWidth="1"/>
    <col min="6147" max="6147" width="8.1796875" style="81" customWidth="1"/>
    <col min="6148" max="6148" width="2.81640625" style="81" customWidth="1"/>
    <col min="6149" max="6150" width="8.1796875" style="81" customWidth="1"/>
    <col min="6151" max="6151" width="2.81640625" style="81" customWidth="1"/>
    <col min="6152" max="6153" width="8.1796875" style="81" customWidth="1"/>
    <col min="6154" max="6154" width="2.81640625" style="81" customWidth="1"/>
    <col min="6155" max="6156" width="8.1796875" style="81" customWidth="1"/>
    <col min="6157" max="6157" width="2.81640625" style="81" customWidth="1"/>
    <col min="6158" max="6159" width="8.1796875" style="81" customWidth="1"/>
    <col min="6160" max="6160" width="2.81640625" style="81" customWidth="1"/>
    <col min="6161" max="6162" width="8.1796875" style="81" customWidth="1"/>
    <col min="6163" max="6163" width="2.81640625" style="81" customWidth="1"/>
    <col min="6164" max="6400" width="9.1796875" style="81"/>
    <col min="6401" max="6401" width="35.81640625" style="81" customWidth="1"/>
    <col min="6402" max="6402" width="8" style="81" customWidth="1"/>
    <col min="6403" max="6403" width="8.1796875" style="81" customWidth="1"/>
    <col min="6404" max="6404" width="2.81640625" style="81" customWidth="1"/>
    <col min="6405" max="6406" width="8.1796875" style="81" customWidth="1"/>
    <col min="6407" max="6407" width="2.81640625" style="81" customWidth="1"/>
    <col min="6408" max="6409" width="8.1796875" style="81" customWidth="1"/>
    <col min="6410" max="6410" width="2.81640625" style="81" customWidth="1"/>
    <col min="6411" max="6412" width="8.1796875" style="81" customWidth="1"/>
    <col min="6413" max="6413" width="2.81640625" style="81" customWidth="1"/>
    <col min="6414" max="6415" width="8.1796875" style="81" customWidth="1"/>
    <col min="6416" max="6416" width="2.81640625" style="81" customWidth="1"/>
    <col min="6417" max="6418" width="8.1796875" style="81" customWidth="1"/>
    <col min="6419" max="6419" width="2.81640625" style="81" customWidth="1"/>
    <col min="6420" max="6656" width="9.1796875" style="81"/>
    <col min="6657" max="6657" width="35.81640625" style="81" customWidth="1"/>
    <col min="6658" max="6658" width="8" style="81" customWidth="1"/>
    <col min="6659" max="6659" width="8.1796875" style="81" customWidth="1"/>
    <col min="6660" max="6660" width="2.81640625" style="81" customWidth="1"/>
    <col min="6661" max="6662" width="8.1796875" style="81" customWidth="1"/>
    <col min="6663" max="6663" width="2.81640625" style="81" customWidth="1"/>
    <col min="6664" max="6665" width="8.1796875" style="81" customWidth="1"/>
    <col min="6666" max="6666" width="2.81640625" style="81" customWidth="1"/>
    <col min="6667" max="6668" width="8.1796875" style="81" customWidth="1"/>
    <col min="6669" max="6669" width="2.81640625" style="81" customWidth="1"/>
    <col min="6670" max="6671" width="8.1796875" style="81" customWidth="1"/>
    <col min="6672" max="6672" width="2.81640625" style="81" customWidth="1"/>
    <col min="6673" max="6674" width="8.1796875" style="81" customWidth="1"/>
    <col min="6675" max="6675" width="2.81640625" style="81" customWidth="1"/>
    <col min="6676" max="6912" width="9.1796875" style="81"/>
    <col min="6913" max="6913" width="35.81640625" style="81" customWidth="1"/>
    <col min="6914" max="6914" width="8" style="81" customWidth="1"/>
    <col min="6915" max="6915" width="8.1796875" style="81" customWidth="1"/>
    <col min="6916" max="6916" width="2.81640625" style="81" customWidth="1"/>
    <col min="6917" max="6918" width="8.1796875" style="81" customWidth="1"/>
    <col min="6919" max="6919" width="2.81640625" style="81" customWidth="1"/>
    <col min="6920" max="6921" width="8.1796875" style="81" customWidth="1"/>
    <col min="6922" max="6922" width="2.81640625" style="81" customWidth="1"/>
    <col min="6923" max="6924" width="8.1796875" style="81" customWidth="1"/>
    <col min="6925" max="6925" width="2.81640625" style="81" customWidth="1"/>
    <col min="6926" max="6927" width="8.1796875" style="81" customWidth="1"/>
    <col min="6928" max="6928" width="2.81640625" style="81" customWidth="1"/>
    <col min="6929" max="6930" width="8.1796875" style="81" customWidth="1"/>
    <col min="6931" max="6931" width="2.81640625" style="81" customWidth="1"/>
    <col min="6932" max="7168" width="9.1796875" style="81"/>
    <col min="7169" max="7169" width="35.81640625" style="81" customWidth="1"/>
    <col min="7170" max="7170" width="8" style="81" customWidth="1"/>
    <col min="7171" max="7171" width="8.1796875" style="81" customWidth="1"/>
    <col min="7172" max="7172" width="2.81640625" style="81" customWidth="1"/>
    <col min="7173" max="7174" width="8.1796875" style="81" customWidth="1"/>
    <col min="7175" max="7175" width="2.81640625" style="81" customWidth="1"/>
    <col min="7176" max="7177" width="8.1796875" style="81" customWidth="1"/>
    <col min="7178" max="7178" width="2.81640625" style="81" customWidth="1"/>
    <col min="7179" max="7180" width="8.1796875" style="81" customWidth="1"/>
    <col min="7181" max="7181" width="2.81640625" style="81" customWidth="1"/>
    <col min="7182" max="7183" width="8.1796875" style="81" customWidth="1"/>
    <col min="7184" max="7184" width="2.81640625" style="81" customWidth="1"/>
    <col min="7185" max="7186" width="8.1796875" style="81" customWidth="1"/>
    <col min="7187" max="7187" width="2.81640625" style="81" customWidth="1"/>
    <col min="7188" max="7424" width="9.1796875" style="81"/>
    <col min="7425" max="7425" width="35.81640625" style="81" customWidth="1"/>
    <col min="7426" max="7426" width="8" style="81" customWidth="1"/>
    <col min="7427" max="7427" width="8.1796875" style="81" customWidth="1"/>
    <col min="7428" max="7428" width="2.81640625" style="81" customWidth="1"/>
    <col min="7429" max="7430" width="8.1796875" style="81" customWidth="1"/>
    <col min="7431" max="7431" width="2.81640625" style="81" customWidth="1"/>
    <col min="7432" max="7433" width="8.1796875" style="81" customWidth="1"/>
    <col min="7434" max="7434" width="2.81640625" style="81" customWidth="1"/>
    <col min="7435" max="7436" width="8.1796875" style="81" customWidth="1"/>
    <col min="7437" max="7437" width="2.81640625" style="81" customWidth="1"/>
    <col min="7438" max="7439" width="8.1796875" style="81" customWidth="1"/>
    <col min="7440" max="7440" width="2.81640625" style="81" customWidth="1"/>
    <col min="7441" max="7442" width="8.1796875" style="81" customWidth="1"/>
    <col min="7443" max="7443" width="2.81640625" style="81" customWidth="1"/>
    <col min="7444" max="7680" width="9.1796875" style="81"/>
    <col min="7681" max="7681" width="35.81640625" style="81" customWidth="1"/>
    <col min="7682" max="7682" width="8" style="81" customWidth="1"/>
    <col min="7683" max="7683" width="8.1796875" style="81" customWidth="1"/>
    <col min="7684" max="7684" width="2.81640625" style="81" customWidth="1"/>
    <col min="7685" max="7686" width="8.1796875" style="81" customWidth="1"/>
    <col min="7687" max="7687" width="2.81640625" style="81" customWidth="1"/>
    <col min="7688" max="7689" width="8.1796875" style="81" customWidth="1"/>
    <col min="7690" max="7690" width="2.81640625" style="81" customWidth="1"/>
    <col min="7691" max="7692" width="8.1796875" style="81" customWidth="1"/>
    <col min="7693" max="7693" width="2.81640625" style="81" customWidth="1"/>
    <col min="7694" max="7695" width="8.1796875" style="81" customWidth="1"/>
    <col min="7696" max="7696" width="2.81640625" style="81" customWidth="1"/>
    <col min="7697" max="7698" width="8.1796875" style="81" customWidth="1"/>
    <col min="7699" max="7699" width="2.81640625" style="81" customWidth="1"/>
    <col min="7700" max="7936" width="9.1796875" style="81"/>
    <col min="7937" max="7937" width="35.81640625" style="81" customWidth="1"/>
    <col min="7938" max="7938" width="8" style="81" customWidth="1"/>
    <col min="7939" max="7939" width="8.1796875" style="81" customWidth="1"/>
    <col min="7940" max="7940" width="2.81640625" style="81" customWidth="1"/>
    <col min="7941" max="7942" width="8.1796875" style="81" customWidth="1"/>
    <col min="7943" max="7943" width="2.81640625" style="81" customWidth="1"/>
    <col min="7944" max="7945" width="8.1796875" style="81" customWidth="1"/>
    <col min="7946" max="7946" width="2.81640625" style="81" customWidth="1"/>
    <col min="7947" max="7948" width="8.1796875" style="81" customWidth="1"/>
    <col min="7949" max="7949" width="2.81640625" style="81" customWidth="1"/>
    <col min="7950" max="7951" width="8.1796875" style="81" customWidth="1"/>
    <col min="7952" max="7952" width="2.81640625" style="81" customWidth="1"/>
    <col min="7953" max="7954" width="8.1796875" style="81" customWidth="1"/>
    <col min="7955" max="7955" width="2.81640625" style="81" customWidth="1"/>
    <col min="7956" max="8192" width="9.1796875" style="81"/>
    <col min="8193" max="8193" width="35.81640625" style="81" customWidth="1"/>
    <col min="8194" max="8194" width="8" style="81" customWidth="1"/>
    <col min="8195" max="8195" width="8.1796875" style="81" customWidth="1"/>
    <col min="8196" max="8196" width="2.81640625" style="81" customWidth="1"/>
    <col min="8197" max="8198" width="8.1796875" style="81" customWidth="1"/>
    <col min="8199" max="8199" width="2.81640625" style="81" customWidth="1"/>
    <col min="8200" max="8201" width="8.1796875" style="81" customWidth="1"/>
    <col min="8202" max="8202" width="2.81640625" style="81" customWidth="1"/>
    <col min="8203" max="8204" width="8.1796875" style="81" customWidth="1"/>
    <col min="8205" max="8205" width="2.81640625" style="81" customWidth="1"/>
    <col min="8206" max="8207" width="8.1796875" style="81" customWidth="1"/>
    <col min="8208" max="8208" width="2.81640625" style="81" customWidth="1"/>
    <col min="8209" max="8210" width="8.1796875" style="81" customWidth="1"/>
    <col min="8211" max="8211" width="2.81640625" style="81" customWidth="1"/>
    <col min="8212" max="8448" width="9.1796875" style="81"/>
    <col min="8449" max="8449" width="35.81640625" style="81" customWidth="1"/>
    <col min="8450" max="8450" width="8" style="81" customWidth="1"/>
    <col min="8451" max="8451" width="8.1796875" style="81" customWidth="1"/>
    <col min="8452" max="8452" width="2.81640625" style="81" customWidth="1"/>
    <col min="8453" max="8454" width="8.1796875" style="81" customWidth="1"/>
    <col min="8455" max="8455" width="2.81640625" style="81" customWidth="1"/>
    <col min="8456" max="8457" width="8.1796875" style="81" customWidth="1"/>
    <col min="8458" max="8458" width="2.81640625" style="81" customWidth="1"/>
    <col min="8459" max="8460" width="8.1796875" style="81" customWidth="1"/>
    <col min="8461" max="8461" width="2.81640625" style="81" customWidth="1"/>
    <col min="8462" max="8463" width="8.1796875" style="81" customWidth="1"/>
    <col min="8464" max="8464" width="2.81640625" style="81" customWidth="1"/>
    <col min="8465" max="8466" width="8.1796875" style="81" customWidth="1"/>
    <col min="8467" max="8467" width="2.81640625" style="81" customWidth="1"/>
    <col min="8468" max="8704" width="9.1796875" style="81"/>
    <col min="8705" max="8705" width="35.81640625" style="81" customWidth="1"/>
    <col min="8706" max="8706" width="8" style="81" customWidth="1"/>
    <col min="8707" max="8707" width="8.1796875" style="81" customWidth="1"/>
    <col min="8708" max="8708" width="2.81640625" style="81" customWidth="1"/>
    <col min="8709" max="8710" width="8.1796875" style="81" customWidth="1"/>
    <col min="8711" max="8711" width="2.81640625" style="81" customWidth="1"/>
    <col min="8712" max="8713" width="8.1796875" style="81" customWidth="1"/>
    <col min="8714" max="8714" width="2.81640625" style="81" customWidth="1"/>
    <col min="8715" max="8716" width="8.1796875" style="81" customWidth="1"/>
    <col min="8717" max="8717" width="2.81640625" style="81" customWidth="1"/>
    <col min="8718" max="8719" width="8.1796875" style="81" customWidth="1"/>
    <col min="8720" max="8720" width="2.81640625" style="81" customWidth="1"/>
    <col min="8721" max="8722" width="8.1796875" style="81" customWidth="1"/>
    <col min="8723" max="8723" width="2.81640625" style="81" customWidth="1"/>
    <col min="8724" max="8960" width="9.1796875" style="81"/>
    <col min="8961" max="8961" width="35.81640625" style="81" customWidth="1"/>
    <col min="8962" max="8962" width="8" style="81" customWidth="1"/>
    <col min="8963" max="8963" width="8.1796875" style="81" customWidth="1"/>
    <col min="8964" max="8964" width="2.81640625" style="81" customWidth="1"/>
    <col min="8965" max="8966" width="8.1796875" style="81" customWidth="1"/>
    <col min="8967" max="8967" width="2.81640625" style="81" customWidth="1"/>
    <col min="8968" max="8969" width="8.1796875" style="81" customWidth="1"/>
    <col min="8970" max="8970" width="2.81640625" style="81" customWidth="1"/>
    <col min="8971" max="8972" width="8.1796875" style="81" customWidth="1"/>
    <col min="8973" max="8973" width="2.81640625" style="81" customWidth="1"/>
    <col min="8974" max="8975" width="8.1796875" style="81" customWidth="1"/>
    <col min="8976" max="8976" width="2.81640625" style="81" customWidth="1"/>
    <col min="8977" max="8978" width="8.1796875" style="81" customWidth="1"/>
    <col min="8979" max="8979" width="2.81640625" style="81" customWidth="1"/>
    <col min="8980" max="9216" width="9.1796875" style="81"/>
    <col min="9217" max="9217" width="35.81640625" style="81" customWidth="1"/>
    <col min="9218" max="9218" width="8" style="81" customWidth="1"/>
    <col min="9219" max="9219" width="8.1796875" style="81" customWidth="1"/>
    <col min="9220" max="9220" width="2.81640625" style="81" customWidth="1"/>
    <col min="9221" max="9222" width="8.1796875" style="81" customWidth="1"/>
    <col min="9223" max="9223" width="2.81640625" style="81" customWidth="1"/>
    <col min="9224" max="9225" width="8.1796875" style="81" customWidth="1"/>
    <col min="9226" max="9226" width="2.81640625" style="81" customWidth="1"/>
    <col min="9227" max="9228" width="8.1796875" style="81" customWidth="1"/>
    <col min="9229" max="9229" width="2.81640625" style="81" customWidth="1"/>
    <col min="9230" max="9231" width="8.1796875" style="81" customWidth="1"/>
    <col min="9232" max="9232" width="2.81640625" style="81" customWidth="1"/>
    <col min="9233" max="9234" width="8.1796875" style="81" customWidth="1"/>
    <col min="9235" max="9235" width="2.81640625" style="81" customWidth="1"/>
    <col min="9236" max="9472" width="9.1796875" style="81"/>
    <col min="9473" max="9473" width="35.81640625" style="81" customWidth="1"/>
    <col min="9474" max="9474" width="8" style="81" customWidth="1"/>
    <col min="9475" max="9475" width="8.1796875" style="81" customWidth="1"/>
    <col min="9476" max="9476" width="2.81640625" style="81" customWidth="1"/>
    <col min="9477" max="9478" width="8.1796875" style="81" customWidth="1"/>
    <col min="9479" max="9479" width="2.81640625" style="81" customWidth="1"/>
    <col min="9480" max="9481" width="8.1796875" style="81" customWidth="1"/>
    <col min="9482" max="9482" width="2.81640625" style="81" customWidth="1"/>
    <col min="9483" max="9484" width="8.1796875" style="81" customWidth="1"/>
    <col min="9485" max="9485" width="2.81640625" style="81" customWidth="1"/>
    <col min="9486" max="9487" width="8.1796875" style="81" customWidth="1"/>
    <col min="9488" max="9488" width="2.81640625" style="81" customWidth="1"/>
    <col min="9489" max="9490" width="8.1796875" style="81" customWidth="1"/>
    <col min="9491" max="9491" width="2.81640625" style="81" customWidth="1"/>
    <col min="9492" max="9728" width="9.1796875" style="81"/>
    <col min="9729" max="9729" width="35.81640625" style="81" customWidth="1"/>
    <col min="9730" max="9730" width="8" style="81" customWidth="1"/>
    <col min="9731" max="9731" width="8.1796875" style="81" customWidth="1"/>
    <col min="9732" max="9732" width="2.81640625" style="81" customWidth="1"/>
    <col min="9733" max="9734" width="8.1796875" style="81" customWidth="1"/>
    <col min="9735" max="9735" width="2.81640625" style="81" customWidth="1"/>
    <col min="9736" max="9737" width="8.1796875" style="81" customWidth="1"/>
    <col min="9738" max="9738" width="2.81640625" style="81" customWidth="1"/>
    <col min="9739" max="9740" width="8.1796875" style="81" customWidth="1"/>
    <col min="9741" max="9741" width="2.81640625" style="81" customWidth="1"/>
    <col min="9742" max="9743" width="8.1796875" style="81" customWidth="1"/>
    <col min="9744" max="9744" width="2.81640625" style="81" customWidth="1"/>
    <col min="9745" max="9746" width="8.1796875" style="81" customWidth="1"/>
    <col min="9747" max="9747" width="2.81640625" style="81" customWidth="1"/>
    <col min="9748" max="9984" width="9.1796875" style="81"/>
    <col min="9985" max="9985" width="35.81640625" style="81" customWidth="1"/>
    <col min="9986" max="9986" width="8" style="81" customWidth="1"/>
    <col min="9987" max="9987" width="8.1796875" style="81" customWidth="1"/>
    <col min="9988" max="9988" width="2.81640625" style="81" customWidth="1"/>
    <col min="9989" max="9990" width="8.1796875" style="81" customWidth="1"/>
    <col min="9991" max="9991" width="2.81640625" style="81" customWidth="1"/>
    <col min="9992" max="9993" width="8.1796875" style="81" customWidth="1"/>
    <col min="9994" max="9994" width="2.81640625" style="81" customWidth="1"/>
    <col min="9995" max="9996" width="8.1796875" style="81" customWidth="1"/>
    <col min="9997" max="9997" width="2.81640625" style="81" customWidth="1"/>
    <col min="9998" max="9999" width="8.1796875" style="81" customWidth="1"/>
    <col min="10000" max="10000" width="2.81640625" style="81" customWidth="1"/>
    <col min="10001" max="10002" width="8.1796875" style="81" customWidth="1"/>
    <col min="10003" max="10003" width="2.81640625" style="81" customWidth="1"/>
    <col min="10004" max="10240" width="9.1796875" style="81"/>
    <col min="10241" max="10241" width="35.81640625" style="81" customWidth="1"/>
    <col min="10242" max="10242" width="8" style="81" customWidth="1"/>
    <col min="10243" max="10243" width="8.1796875" style="81" customWidth="1"/>
    <col min="10244" max="10244" width="2.81640625" style="81" customWidth="1"/>
    <col min="10245" max="10246" width="8.1796875" style="81" customWidth="1"/>
    <col min="10247" max="10247" width="2.81640625" style="81" customWidth="1"/>
    <col min="10248" max="10249" width="8.1796875" style="81" customWidth="1"/>
    <col min="10250" max="10250" width="2.81640625" style="81" customWidth="1"/>
    <col min="10251" max="10252" width="8.1796875" style="81" customWidth="1"/>
    <col min="10253" max="10253" width="2.81640625" style="81" customWidth="1"/>
    <col min="10254" max="10255" width="8.1796875" style="81" customWidth="1"/>
    <col min="10256" max="10256" width="2.81640625" style="81" customWidth="1"/>
    <col min="10257" max="10258" width="8.1796875" style="81" customWidth="1"/>
    <col min="10259" max="10259" width="2.81640625" style="81" customWidth="1"/>
    <col min="10260" max="10496" width="9.1796875" style="81"/>
    <col min="10497" max="10497" width="35.81640625" style="81" customWidth="1"/>
    <col min="10498" max="10498" width="8" style="81" customWidth="1"/>
    <col min="10499" max="10499" width="8.1796875" style="81" customWidth="1"/>
    <col min="10500" max="10500" width="2.81640625" style="81" customWidth="1"/>
    <col min="10501" max="10502" width="8.1796875" style="81" customWidth="1"/>
    <col min="10503" max="10503" width="2.81640625" style="81" customWidth="1"/>
    <col min="10504" max="10505" width="8.1796875" style="81" customWidth="1"/>
    <col min="10506" max="10506" width="2.81640625" style="81" customWidth="1"/>
    <col min="10507" max="10508" width="8.1796875" style="81" customWidth="1"/>
    <col min="10509" max="10509" width="2.81640625" style="81" customWidth="1"/>
    <col min="10510" max="10511" width="8.1796875" style="81" customWidth="1"/>
    <col min="10512" max="10512" width="2.81640625" style="81" customWidth="1"/>
    <col min="10513" max="10514" width="8.1796875" style="81" customWidth="1"/>
    <col min="10515" max="10515" width="2.81640625" style="81" customWidth="1"/>
    <col min="10516" max="10752" width="9.1796875" style="81"/>
    <col min="10753" max="10753" width="35.81640625" style="81" customWidth="1"/>
    <col min="10754" max="10754" width="8" style="81" customWidth="1"/>
    <col min="10755" max="10755" width="8.1796875" style="81" customWidth="1"/>
    <col min="10756" max="10756" width="2.81640625" style="81" customWidth="1"/>
    <col min="10757" max="10758" width="8.1796875" style="81" customWidth="1"/>
    <col min="10759" max="10759" width="2.81640625" style="81" customWidth="1"/>
    <col min="10760" max="10761" width="8.1796875" style="81" customWidth="1"/>
    <col min="10762" max="10762" width="2.81640625" style="81" customWidth="1"/>
    <col min="10763" max="10764" width="8.1796875" style="81" customWidth="1"/>
    <col min="10765" max="10765" width="2.81640625" style="81" customWidth="1"/>
    <col min="10766" max="10767" width="8.1796875" style="81" customWidth="1"/>
    <col min="10768" max="10768" width="2.81640625" style="81" customWidth="1"/>
    <col min="10769" max="10770" width="8.1796875" style="81" customWidth="1"/>
    <col min="10771" max="10771" width="2.81640625" style="81" customWidth="1"/>
    <col min="10772" max="11008" width="9.1796875" style="81"/>
    <col min="11009" max="11009" width="35.81640625" style="81" customWidth="1"/>
    <col min="11010" max="11010" width="8" style="81" customWidth="1"/>
    <col min="11011" max="11011" width="8.1796875" style="81" customWidth="1"/>
    <col min="11012" max="11012" width="2.81640625" style="81" customWidth="1"/>
    <col min="11013" max="11014" width="8.1796875" style="81" customWidth="1"/>
    <col min="11015" max="11015" width="2.81640625" style="81" customWidth="1"/>
    <col min="11016" max="11017" width="8.1796875" style="81" customWidth="1"/>
    <col min="11018" max="11018" width="2.81640625" style="81" customWidth="1"/>
    <col min="11019" max="11020" width="8.1796875" style="81" customWidth="1"/>
    <col min="11021" max="11021" width="2.81640625" style="81" customWidth="1"/>
    <col min="11022" max="11023" width="8.1796875" style="81" customWidth="1"/>
    <col min="11024" max="11024" width="2.81640625" style="81" customWidth="1"/>
    <col min="11025" max="11026" width="8.1796875" style="81" customWidth="1"/>
    <col min="11027" max="11027" width="2.81640625" style="81" customWidth="1"/>
    <col min="11028" max="11264" width="9.1796875" style="81"/>
    <col min="11265" max="11265" width="35.81640625" style="81" customWidth="1"/>
    <col min="11266" max="11266" width="8" style="81" customWidth="1"/>
    <col min="11267" max="11267" width="8.1796875" style="81" customWidth="1"/>
    <col min="11268" max="11268" width="2.81640625" style="81" customWidth="1"/>
    <col min="11269" max="11270" width="8.1796875" style="81" customWidth="1"/>
    <col min="11271" max="11271" width="2.81640625" style="81" customWidth="1"/>
    <col min="11272" max="11273" width="8.1796875" style="81" customWidth="1"/>
    <col min="11274" max="11274" width="2.81640625" style="81" customWidth="1"/>
    <col min="11275" max="11276" width="8.1796875" style="81" customWidth="1"/>
    <col min="11277" max="11277" width="2.81640625" style="81" customWidth="1"/>
    <col min="11278" max="11279" width="8.1796875" style="81" customWidth="1"/>
    <col min="11280" max="11280" width="2.81640625" style="81" customWidth="1"/>
    <col min="11281" max="11282" width="8.1796875" style="81" customWidth="1"/>
    <col min="11283" max="11283" width="2.81640625" style="81" customWidth="1"/>
    <col min="11284" max="11520" width="9.1796875" style="81"/>
    <col min="11521" max="11521" width="35.81640625" style="81" customWidth="1"/>
    <col min="11522" max="11522" width="8" style="81" customWidth="1"/>
    <col min="11523" max="11523" width="8.1796875" style="81" customWidth="1"/>
    <col min="11524" max="11524" width="2.81640625" style="81" customWidth="1"/>
    <col min="11525" max="11526" width="8.1796875" style="81" customWidth="1"/>
    <col min="11527" max="11527" width="2.81640625" style="81" customWidth="1"/>
    <col min="11528" max="11529" width="8.1796875" style="81" customWidth="1"/>
    <col min="11530" max="11530" width="2.81640625" style="81" customWidth="1"/>
    <col min="11531" max="11532" width="8.1796875" style="81" customWidth="1"/>
    <col min="11533" max="11533" width="2.81640625" style="81" customWidth="1"/>
    <col min="11534" max="11535" width="8.1796875" style="81" customWidth="1"/>
    <col min="11536" max="11536" width="2.81640625" style="81" customWidth="1"/>
    <col min="11537" max="11538" width="8.1796875" style="81" customWidth="1"/>
    <col min="11539" max="11539" width="2.81640625" style="81" customWidth="1"/>
    <col min="11540" max="11776" width="9.1796875" style="81"/>
    <col min="11777" max="11777" width="35.81640625" style="81" customWidth="1"/>
    <col min="11778" max="11778" width="8" style="81" customWidth="1"/>
    <col min="11779" max="11779" width="8.1796875" style="81" customWidth="1"/>
    <col min="11780" max="11780" width="2.81640625" style="81" customWidth="1"/>
    <col min="11781" max="11782" width="8.1796875" style="81" customWidth="1"/>
    <col min="11783" max="11783" width="2.81640625" style="81" customWidth="1"/>
    <col min="11784" max="11785" width="8.1796875" style="81" customWidth="1"/>
    <col min="11786" max="11786" width="2.81640625" style="81" customWidth="1"/>
    <col min="11787" max="11788" width="8.1796875" style="81" customWidth="1"/>
    <col min="11789" max="11789" width="2.81640625" style="81" customWidth="1"/>
    <col min="11790" max="11791" width="8.1796875" style="81" customWidth="1"/>
    <col min="11792" max="11792" width="2.81640625" style="81" customWidth="1"/>
    <col min="11793" max="11794" width="8.1796875" style="81" customWidth="1"/>
    <col min="11795" max="11795" width="2.81640625" style="81" customWidth="1"/>
    <col min="11796" max="12032" width="9.1796875" style="81"/>
    <col min="12033" max="12033" width="35.81640625" style="81" customWidth="1"/>
    <col min="12034" max="12034" width="8" style="81" customWidth="1"/>
    <col min="12035" max="12035" width="8.1796875" style="81" customWidth="1"/>
    <col min="12036" max="12036" width="2.81640625" style="81" customWidth="1"/>
    <col min="12037" max="12038" width="8.1796875" style="81" customWidth="1"/>
    <col min="12039" max="12039" width="2.81640625" style="81" customWidth="1"/>
    <col min="12040" max="12041" width="8.1796875" style="81" customWidth="1"/>
    <col min="12042" max="12042" width="2.81640625" style="81" customWidth="1"/>
    <col min="12043" max="12044" width="8.1796875" style="81" customWidth="1"/>
    <col min="12045" max="12045" width="2.81640625" style="81" customWidth="1"/>
    <col min="12046" max="12047" width="8.1796875" style="81" customWidth="1"/>
    <col min="12048" max="12048" width="2.81640625" style="81" customWidth="1"/>
    <col min="12049" max="12050" width="8.1796875" style="81" customWidth="1"/>
    <col min="12051" max="12051" width="2.81640625" style="81" customWidth="1"/>
    <col min="12052" max="12288" width="9.1796875" style="81"/>
    <col min="12289" max="12289" width="35.81640625" style="81" customWidth="1"/>
    <col min="12290" max="12290" width="8" style="81" customWidth="1"/>
    <col min="12291" max="12291" width="8.1796875" style="81" customWidth="1"/>
    <col min="12292" max="12292" width="2.81640625" style="81" customWidth="1"/>
    <col min="12293" max="12294" width="8.1796875" style="81" customWidth="1"/>
    <col min="12295" max="12295" width="2.81640625" style="81" customWidth="1"/>
    <col min="12296" max="12297" width="8.1796875" style="81" customWidth="1"/>
    <col min="12298" max="12298" width="2.81640625" style="81" customWidth="1"/>
    <col min="12299" max="12300" width="8.1796875" style="81" customWidth="1"/>
    <col min="12301" max="12301" width="2.81640625" style="81" customWidth="1"/>
    <col min="12302" max="12303" width="8.1796875" style="81" customWidth="1"/>
    <col min="12304" max="12304" width="2.81640625" style="81" customWidth="1"/>
    <col min="12305" max="12306" width="8.1796875" style="81" customWidth="1"/>
    <col min="12307" max="12307" width="2.81640625" style="81" customWidth="1"/>
    <col min="12308" max="12544" width="9.1796875" style="81"/>
    <col min="12545" max="12545" width="35.81640625" style="81" customWidth="1"/>
    <col min="12546" max="12546" width="8" style="81" customWidth="1"/>
    <col min="12547" max="12547" width="8.1796875" style="81" customWidth="1"/>
    <col min="12548" max="12548" width="2.81640625" style="81" customWidth="1"/>
    <col min="12549" max="12550" width="8.1796875" style="81" customWidth="1"/>
    <col min="12551" max="12551" width="2.81640625" style="81" customWidth="1"/>
    <col min="12552" max="12553" width="8.1796875" style="81" customWidth="1"/>
    <col min="12554" max="12554" width="2.81640625" style="81" customWidth="1"/>
    <col min="12555" max="12556" width="8.1796875" style="81" customWidth="1"/>
    <col min="12557" max="12557" width="2.81640625" style="81" customWidth="1"/>
    <col min="12558" max="12559" width="8.1796875" style="81" customWidth="1"/>
    <col min="12560" max="12560" width="2.81640625" style="81" customWidth="1"/>
    <col min="12561" max="12562" width="8.1796875" style="81" customWidth="1"/>
    <col min="12563" max="12563" width="2.81640625" style="81" customWidth="1"/>
    <col min="12564" max="12800" width="9.1796875" style="81"/>
    <col min="12801" max="12801" width="35.81640625" style="81" customWidth="1"/>
    <col min="12802" max="12802" width="8" style="81" customWidth="1"/>
    <col min="12803" max="12803" width="8.1796875" style="81" customWidth="1"/>
    <col min="12804" max="12804" width="2.81640625" style="81" customWidth="1"/>
    <col min="12805" max="12806" width="8.1796875" style="81" customWidth="1"/>
    <col min="12807" max="12807" width="2.81640625" style="81" customWidth="1"/>
    <col min="12808" max="12809" width="8.1796875" style="81" customWidth="1"/>
    <col min="12810" max="12810" width="2.81640625" style="81" customWidth="1"/>
    <col min="12811" max="12812" width="8.1796875" style="81" customWidth="1"/>
    <col min="12813" max="12813" width="2.81640625" style="81" customWidth="1"/>
    <col min="12814" max="12815" width="8.1796875" style="81" customWidth="1"/>
    <col min="12816" max="12816" width="2.81640625" style="81" customWidth="1"/>
    <col min="12817" max="12818" width="8.1796875" style="81" customWidth="1"/>
    <col min="12819" max="12819" width="2.81640625" style="81" customWidth="1"/>
    <col min="12820" max="13056" width="9.1796875" style="81"/>
    <col min="13057" max="13057" width="35.81640625" style="81" customWidth="1"/>
    <col min="13058" max="13058" width="8" style="81" customWidth="1"/>
    <col min="13059" max="13059" width="8.1796875" style="81" customWidth="1"/>
    <col min="13060" max="13060" width="2.81640625" style="81" customWidth="1"/>
    <col min="13061" max="13062" width="8.1796875" style="81" customWidth="1"/>
    <col min="13063" max="13063" width="2.81640625" style="81" customWidth="1"/>
    <col min="13064" max="13065" width="8.1796875" style="81" customWidth="1"/>
    <col min="13066" max="13066" width="2.81640625" style="81" customWidth="1"/>
    <col min="13067" max="13068" width="8.1796875" style="81" customWidth="1"/>
    <col min="13069" max="13069" width="2.81640625" style="81" customWidth="1"/>
    <col min="13070" max="13071" width="8.1796875" style="81" customWidth="1"/>
    <col min="13072" max="13072" width="2.81640625" style="81" customWidth="1"/>
    <col min="13073" max="13074" width="8.1796875" style="81" customWidth="1"/>
    <col min="13075" max="13075" width="2.81640625" style="81" customWidth="1"/>
    <col min="13076" max="13312" width="9.1796875" style="81"/>
    <col min="13313" max="13313" width="35.81640625" style="81" customWidth="1"/>
    <col min="13314" max="13314" width="8" style="81" customWidth="1"/>
    <col min="13315" max="13315" width="8.1796875" style="81" customWidth="1"/>
    <col min="13316" max="13316" width="2.81640625" style="81" customWidth="1"/>
    <col min="13317" max="13318" width="8.1796875" style="81" customWidth="1"/>
    <col min="13319" max="13319" width="2.81640625" style="81" customWidth="1"/>
    <col min="13320" max="13321" width="8.1796875" style="81" customWidth="1"/>
    <col min="13322" max="13322" width="2.81640625" style="81" customWidth="1"/>
    <col min="13323" max="13324" width="8.1796875" style="81" customWidth="1"/>
    <col min="13325" max="13325" width="2.81640625" style="81" customWidth="1"/>
    <col min="13326" max="13327" width="8.1796875" style="81" customWidth="1"/>
    <col min="13328" max="13328" width="2.81640625" style="81" customWidth="1"/>
    <col min="13329" max="13330" width="8.1796875" style="81" customWidth="1"/>
    <col min="13331" max="13331" width="2.81640625" style="81" customWidth="1"/>
    <col min="13332" max="13568" width="9.1796875" style="81"/>
    <col min="13569" max="13569" width="35.81640625" style="81" customWidth="1"/>
    <col min="13570" max="13570" width="8" style="81" customWidth="1"/>
    <col min="13571" max="13571" width="8.1796875" style="81" customWidth="1"/>
    <col min="13572" max="13572" width="2.81640625" style="81" customWidth="1"/>
    <col min="13573" max="13574" width="8.1796875" style="81" customWidth="1"/>
    <col min="13575" max="13575" width="2.81640625" style="81" customWidth="1"/>
    <col min="13576" max="13577" width="8.1796875" style="81" customWidth="1"/>
    <col min="13578" max="13578" width="2.81640625" style="81" customWidth="1"/>
    <col min="13579" max="13580" width="8.1796875" style="81" customWidth="1"/>
    <col min="13581" max="13581" width="2.81640625" style="81" customWidth="1"/>
    <col min="13582" max="13583" width="8.1796875" style="81" customWidth="1"/>
    <col min="13584" max="13584" width="2.81640625" style="81" customWidth="1"/>
    <col min="13585" max="13586" width="8.1796875" style="81" customWidth="1"/>
    <col min="13587" max="13587" width="2.81640625" style="81" customWidth="1"/>
    <col min="13588" max="13824" width="9.1796875" style="81"/>
    <col min="13825" max="13825" width="35.81640625" style="81" customWidth="1"/>
    <col min="13826" max="13826" width="8" style="81" customWidth="1"/>
    <col min="13827" max="13827" width="8.1796875" style="81" customWidth="1"/>
    <col min="13828" max="13828" width="2.81640625" style="81" customWidth="1"/>
    <col min="13829" max="13830" width="8.1796875" style="81" customWidth="1"/>
    <col min="13831" max="13831" width="2.81640625" style="81" customWidth="1"/>
    <col min="13832" max="13833" width="8.1796875" style="81" customWidth="1"/>
    <col min="13834" max="13834" width="2.81640625" style="81" customWidth="1"/>
    <col min="13835" max="13836" width="8.1796875" style="81" customWidth="1"/>
    <col min="13837" max="13837" width="2.81640625" style="81" customWidth="1"/>
    <col min="13838" max="13839" width="8.1796875" style="81" customWidth="1"/>
    <col min="13840" max="13840" width="2.81640625" style="81" customWidth="1"/>
    <col min="13841" max="13842" width="8.1796875" style="81" customWidth="1"/>
    <col min="13843" max="13843" width="2.81640625" style="81" customWidth="1"/>
    <col min="13844" max="14080" width="9.1796875" style="81"/>
    <col min="14081" max="14081" width="35.81640625" style="81" customWidth="1"/>
    <col min="14082" max="14082" width="8" style="81" customWidth="1"/>
    <col min="14083" max="14083" width="8.1796875" style="81" customWidth="1"/>
    <col min="14084" max="14084" width="2.81640625" style="81" customWidth="1"/>
    <col min="14085" max="14086" width="8.1796875" style="81" customWidth="1"/>
    <col min="14087" max="14087" width="2.81640625" style="81" customWidth="1"/>
    <col min="14088" max="14089" width="8.1796875" style="81" customWidth="1"/>
    <col min="14090" max="14090" width="2.81640625" style="81" customWidth="1"/>
    <col min="14091" max="14092" width="8.1796875" style="81" customWidth="1"/>
    <col min="14093" max="14093" width="2.81640625" style="81" customWidth="1"/>
    <col min="14094" max="14095" width="8.1796875" style="81" customWidth="1"/>
    <col min="14096" max="14096" width="2.81640625" style="81" customWidth="1"/>
    <col min="14097" max="14098" width="8.1796875" style="81" customWidth="1"/>
    <col min="14099" max="14099" width="2.81640625" style="81" customWidth="1"/>
    <col min="14100" max="14336" width="9.1796875" style="81"/>
    <col min="14337" max="14337" width="35.81640625" style="81" customWidth="1"/>
    <col min="14338" max="14338" width="8" style="81" customWidth="1"/>
    <col min="14339" max="14339" width="8.1796875" style="81" customWidth="1"/>
    <col min="14340" max="14340" width="2.81640625" style="81" customWidth="1"/>
    <col min="14341" max="14342" width="8.1796875" style="81" customWidth="1"/>
    <col min="14343" max="14343" width="2.81640625" style="81" customWidth="1"/>
    <col min="14344" max="14345" width="8.1796875" style="81" customWidth="1"/>
    <col min="14346" max="14346" width="2.81640625" style="81" customWidth="1"/>
    <col min="14347" max="14348" width="8.1796875" style="81" customWidth="1"/>
    <col min="14349" max="14349" width="2.81640625" style="81" customWidth="1"/>
    <col min="14350" max="14351" width="8.1796875" style="81" customWidth="1"/>
    <col min="14352" max="14352" width="2.81640625" style="81" customWidth="1"/>
    <col min="14353" max="14354" width="8.1796875" style="81" customWidth="1"/>
    <col min="14355" max="14355" width="2.81640625" style="81" customWidth="1"/>
    <col min="14356" max="14592" width="9.1796875" style="81"/>
    <col min="14593" max="14593" width="35.81640625" style="81" customWidth="1"/>
    <col min="14594" max="14594" width="8" style="81" customWidth="1"/>
    <col min="14595" max="14595" width="8.1796875" style="81" customWidth="1"/>
    <col min="14596" max="14596" width="2.81640625" style="81" customWidth="1"/>
    <col min="14597" max="14598" width="8.1796875" style="81" customWidth="1"/>
    <col min="14599" max="14599" width="2.81640625" style="81" customWidth="1"/>
    <col min="14600" max="14601" width="8.1796875" style="81" customWidth="1"/>
    <col min="14602" max="14602" width="2.81640625" style="81" customWidth="1"/>
    <col min="14603" max="14604" width="8.1796875" style="81" customWidth="1"/>
    <col min="14605" max="14605" width="2.81640625" style="81" customWidth="1"/>
    <col min="14606" max="14607" width="8.1796875" style="81" customWidth="1"/>
    <col min="14608" max="14608" width="2.81640625" style="81" customWidth="1"/>
    <col min="14609" max="14610" width="8.1796875" style="81" customWidth="1"/>
    <col min="14611" max="14611" width="2.81640625" style="81" customWidth="1"/>
    <col min="14612" max="14848" width="9.1796875" style="81"/>
    <col min="14849" max="14849" width="35.81640625" style="81" customWidth="1"/>
    <col min="14850" max="14850" width="8" style="81" customWidth="1"/>
    <col min="14851" max="14851" width="8.1796875" style="81" customWidth="1"/>
    <col min="14852" max="14852" width="2.81640625" style="81" customWidth="1"/>
    <col min="14853" max="14854" width="8.1796875" style="81" customWidth="1"/>
    <col min="14855" max="14855" width="2.81640625" style="81" customWidth="1"/>
    <col min="14856" max="14857" width="8.1796875" style="81" customWidth="1"/>
    <col min="14858" max="14858" width="2.81640625" style="81" customWidth="1"/>
    <col min="14859" max="14860" width="8.1796875" style="81" customWidth="1"/>
    <col min="14861" max="14861" width="2.81640625" style="81" customWidth="1"/>
    <col min="14862" max="14863" width="8.1796875" style="81" customWidth="1"/>
    <col min="14864" max="14864" width="2.81640625" style="81" customWidth="1"/>
    <col min="14865" max="14866" width="8.1796875" style="81" customWidth="1"/>
    <col min="14867" max="14867" width="2.81640625" style="81" customWidth="1"/>
    <col min="14868" max="15104" width="9.1796875" style="81"/>
    <col min="15105" max="15105" width="35.81640625" style="81" customWidth="1"/>
    <col min="15106" max="15106" width="8" style="81" customWidth="1"/>
    <col min="15107" max="15107" width="8.1796875" style="81" customWidth="1"/>
    <col min="15108" max="15108" width="2.81640625" style="81" customWidth="1"/>
    <col min="15109" max="15110" width="8.1796875" style="81" customWidth="1"/>
    <col min="15111" max="15111" width="2.81640625" style="81" customWidth="1"/>
    <col min="15112" max="15113" width="8.1796875" style="81" customWidth="1"/>
    <col min="15114" max="15114" width="2.81640625" style="81" customWidth="1"/>
    <col min="15115" max="15116" width="8.1796875" style="81" customWidth="1"/>
    <col min="15117" max="15117" width="2.81640625" style="81" customWidth="1"/>
    <col min="15118" max="15119" width="8.1796875" style="81" customWidth="1"/>
    <col min="15120" max="15120" width="2.81640625" style="81" customWidth="1"/>
    <col min="15121" max="15122" width="8.1796875" style="81" customWidth="1"/>
    <col min="15123" max="15123" width="2.81640625" style="81" customWidth="1"/>
    <col min="15124" max="15360" width="9.1796875" style="81"/>
    <col min="15361" max="15361" width="35.81640625" style="81" customWidth="1"/>
    <col min="15362" max="15362" width="8" style="81" customWidth="1"/>
    <col min="15363" max="15363" width="8.1796875" style="81" customWidth="1"/>
    <col min="15364" max="15364" width="2.81640625" style="81" customWidth="1"/>
    <col min="15365" max="15366" width="8.1796875" style="81" customWidth="1"/>
    <col min="15367" max="15367" width="2.81640625" style="81" customWidth="1"/>
    <col min="15368" max="15369" width="8.1796875" style="81" customWidth="1"/>
    <col min="15370" max="15370" width="2.81640625" style="81" customWidth="1"/>
    <col min="15371" max="15372" width="8.1796875" style="81" customWidth="1"/>
    <col min="15373" max="15373" width="2.81640625" style="81" customWidth="1"/>
    <col min="15374" max="15375" width="8.1796875" style="81" customWidth="1"/>
    <col min="15376" max="15376" width="2.81640625" style="81" customWidth="1"/>
    <col min="15377" max="15378" width="8.1796875" style="81" customWidth="1"/>
    <col min="15379" max="15379" width="2.81640625" style="81" customWidth="1"/>
    <col min="15380" max="15616" width="9.1796875" style="81"/>
    <col min="15617" max="15617" width="35.81640625" style="81" customWidth="1"/>
    <col min="15618" max="15618" width="8" style="81" customWidth="1"/>
    <col min="15619" max="15619" width="8.1796875" style="81" customWidth="1"/>
    <col min="15620" max="15620" width="2.81640625" style="81" customWidth="1"/>
    <col min="15621" max="15622" width="8.1796875" style="81" customWidth="1"/>
    <col min="15623" max="15623" width="2.81640625" style="81" customWidth="1"/>
    <col min="15624" max="15625" width="8.1796875" style="81" customWidth="1"/>
    <col min="15626" max="15626" width="2.81640625" style="81" customWidth="1"/>
    <col min="15627" max="15628" width="8.1796875" style="81" customWidth="1"/>
    <col min="15629" max="15629" width="2.81640625" style="81" customWidth="1"/>
    <col min="15630" max="15631" width="8.1796875" style="81" customWidth="1"/>
    <col min="15632" max="15632" width="2.81640625" style="81" customWidth="1"/>
    <col min="15633" max="15634" width="8.1796875" style="81" customWidth="1"/>
    <col min="15635" max="15635" width="2.81640625" style="81" customWidth="1"/>
    <col min="15636" max="15872" width="9.1796875" style="81"/>
    <col min="15873" max="15873" width="35.81640625" style="81" customWidth="1"/>
    <col min="15874" max="15874" width="8" style="81" customWidth="1"/>
    <col min="15875" max="15875" width="8.1796875" style="81" customWidth="1"/>
    <col min="15876" max="15876" width="2.81640625" style="81" customWidth="1"/>
    <col min="15877" max="15878" width="8.1796875" style="81" customWidth="1"/>
    <col min="15879" max="15879" width="2.81640625" style="81" customWidth="1"/>
    <col min="15880" max="15881" width="8.1796875" style="81" customWidth="1"/>
    <col min="15882" max="15882" width="2.81640625" style="81" customWidth="1"/>
    <col min="15883" max="15884" width="8.1796875" style="81" customWidth="1"/>
    <col min="15885" max="15885" width="2.81640625" style="81" customWidth="1"/>
    <col min="15886" max="15887" width="8.1796875" style="81" customWidth="1"/>
    <col min="15888" max="15888" width="2.81640625" style="81" customWidth="1"/>
    <col min="15889" max="15890" width="8.1796875" style="81" customWidth="1"/>
    <col min="15891" max="15891" width="2.81640625" style="81" customWidth="1"/>
    <col min="15892" max="16128" width="9.1796875" style="81"/>
    <col min="16129" max="16129" width="35.81640625" style="81" customWidth="1"/>
    <col min="16130" max="16130" width="8" style="81" customWidth="1"/>
    <col min="16131" max="16131" width="8.1796875" style="81" customWidth="1"/>
    <col min="16132" max="16132" width="2.81640625" style="81" customWidth="1"/>
    <col min="16133" max="16134" width="8.1796875" style="81" customWidth="1"/>
    <col min="16135" max="16135" width="2.81640625" style="81" customWidth="1"/>
    <col min="16136" max="16137" width="8.1796875" style="81" customWidth="1"/>
    <col min="16138" max="16138" width="2.81640625" style="81" customWidth="1"/>
    <col min="16139" max="16140" width="8.1796875" style="81" customWidth="1"/>
    <col min="16141" max="16141" width="2.81640625" style="81" customWidth="1"/>
    <col min="16142" max="16143" width="8.1796875" style="81" customWidth="1"/>
    <col min="16144" max="16144" width="2.81640625" style="81" customWidth="1"/>
    <col min="16145" max="16146" width="8.1796875" style="81" customWidth="1"/>
    <col min="16147" max="16147" width="2.81640625" style="81" customWidth="1"/>
    <col min="16148" max="16384" width="9.1796875" style="81"/>
  </cols>
  <sheetData>
    <row r="1" spans="1:19">
      <c r="A1" s="81" t="s">
        <v>144</v>
      </c>
    </row>
    <row r="2" spans="1:19">
      <c r="A2" s="81" t="s">
        <v>145</v>
      </c>
    </row>
    <row r="3" spans="1:19" ht="9" customHeight="1"/>
    <row r="4" spans="1:19">
      <c r="A4" s="14" t="s">
        <v>1604</v>
      </c>
    </row>
    <row r="5" spans="1:19" ht="10.5" customHeight="1" thickBot="1">
      <c r="S5" s="49"/>
    </row>
    <row r="6" spans="1:19">
      <c r="A6" s="83"/>
      <c r="B6" s="129"/>
      <c r="C6" s="158"/>
      <c r="D6" s="131"/>
      <c r="E6" s="132"/>
      <c r="F6" s="130"/>
      <c r="G6" s="131"/>
      <c r="H6" s="132"/>
      <c r="I6" s="130"/>
      <c r="J6" s="131"/>
      <c r="K6" s="132"/>
      <c r="L6" s="130"/>
      <c r="M6" s="131"/>
      <c r="N6" s="131"/>
      <c r="O6" s="130"/>
      <c r="P6" s="131"/>
      <c r="Q6" s="131"/>
      <c r="R6" s="130"/>
      <c r="S6" s="130"/>
    </row>
    <row r="7" spans="1:19" ht="14.5">
      <c r="A7" s="94" t="s">
        <v>758</v>
      </c>
      <c r="B7" s="133" t="s">
        <v>667</v>
      </c>
      <c r="C7" s="159"/>
      <c r="D7" s="49"/>
      <c r="E7" s="144" t="s">
        <v>677</v>
      </c>
      <c r="F7" s="134"/>
      <c r="G7" s="49"/>
      <c r="H7" s="144" t="s">
        <v>678</v>
      </c>
      <c r="I7" s="134"/>
      <c r="J7" s="49"/>
      <c r="K7" s="144" t="s">
        <v>679</v>
      </c>
      <c r="L7" s="134"/>
      <c r="M7" s="49"/>
      <c r="N7" s="49" t="s">
        <v>680</v>
      </c>
      <c r="O7" s="134"/>
      <c r="P7" s="49"/>
      <c r="Q7" s="49" t="s">
        <v>681</v>
      </c>
      <c r="R7" s="134"/>
    </row>
    <row r="8" spans="1:19">
      <c r="A8" s="81" t="s">
        <v>759</v>
      </c>
      <c r="B8" s="137" t="s">
        <v>388</v>
      </c>
      <c r="C8" s="160" t="s">
        <v>389</v>
      </c>
      <c r="D8" s="49"/>
      <c r="E8" s="139" t="s">
        <v>388</v>
      </c>
      <c r="F8" s="138" t="s">
        <v>389</v>
      </c>
      <c r="G8" s="49"/>
      <c r="H8" s="139" t="s">
        <v>388</v>
      </c>
      <c r="I8" s="138" t="s">
        <v>389</v>
      </c>
      <c r="J8" s="49"/>
      <c r="K8" s="139" t="s">
        <v>388</v>
      </c>
      <c r="L8" s="138" t="s">
        <v>389</v>
      </c>
      <c r="M8" s="49"/>
      <c r="N8" s="161" t="s">
        <v>388</v>
      </c>
      <c r="O8" s="138" t="s">
        <v>389</v>
      </c>
      <c r="P8" s="49"/>
      <c r="Q8" s="161" t="s">
        <v>388</v>
      </c>
      <c r="R8" s="138" t="s">
        <v>389</v>
      </c>
      <c r="S8" s="49"/>
    </row>
    <row r="9" spans="1:19" ht="13" thickBot="1">
      <c r="A9" s="86"/>
      <c r="B9" s="140"/>
      <c r="C9" s="162"/>
      <c r="D9" s="142"/>
      <c r="E9" s="143"/>
      <c r="F9" s="141"/>
      <c r="G9" s="142"/>
      <c r="H9" s="143"/>
      <c r="I9" s="141"/>
      <c r="J9" s="142"/>
      <c r="K9" s="143"/>
      <c r="L9" s="141"/>
      <c r="M9" s="142"/>
      <c r="N9" s="142"/>
      <c r="O9" s="141"/>
      <c r="P9" s="142"/>
      <c r="Q9" s="142"/>
      <c r="R9" s="141"/>
      <c r="S9" s="141"/>
    </row>
    <row r="10" spans="1:19" ht="13.4" customHeight="1">
      <c r="A10" s="94"/>
      <c r="B10" s="133"/>
      <c r="C10" s="159"/>
      <c r="D10" s="49"/>
      <c r="E10" s="144"/>
      <c r="F10" s="134"/>
      <c r="G10" s="49"/>
      <c r="H10" s="144"/>
      <c r="I10" s="134"/>
      <c r="J10" s="49"/>
      <c r="K10" s="144"/>
      <c r="L10" s="134"/>
      <c r="M10" s="49"/>
      <c r="N10" s="144"/>
      <c r="O10" s="134"/>
      <c r="P10" s="49"/>
      <c r="Q10" s="144"/>
      <c r="R10" s="134"/>
      <c r="S10" s="49"/>
    </row>
    <row r="11" spans="1:19" ht="12.75" customHeight="1">
      <c r="A11" s="47" t="s">
        <v>390</v>
      </c>
      <c r="B11" s="50">
        <f>B13+B97</f>
        <v>42949</v>
      </c>
      <c r="C11" s="147">
        <f>C13+C97</f>
        <v>100</v>
      </c>
      <c r="E11" s="63">
        <f>E13+E97</f>
        <v>15503</v>
      </c>
      <c r="F11" s="64">
        <f t="shared" ref="F11:F74" si="0">IF($A11&lt;&gt;"",E11/$B11*100,"")</f>
        <v>36.096300263102748</v>
      </c>
      <c r="H11" s="63">
        <f>H13+H97</f>
        <v>18461</v>
      </c>
      <c r="I11" s="64">
        <f t="shared" ref="I11:I74" si="1">IF($A11&lt;&gt;"",H11/$B11*100,"")</f>
        <v>42.983538615567305</v>
      </c>
      <c r="K11" s="63">
        <f>K13+K97</f>
        <v>8461</v>
      </c>
      <c r="L11" s="64">
        <f t="shared" ref="L11:L74" si="2">IF($A11&lt;&gt;"",K11/$B11*100,"")</f>
        <v>19.700109432117163</v>
      </c>
      <c r="N11" s="33">
        <f>N13+N97</f>
        <v>518</v>
      </c>
      <c r="O11" s="64">
        <f>IF($A11&lt;&gt;"",N11/$B11*100,"")</f>
        <v>1.2060816317027172</v>
      </c>
      <c r="Q11" s="33">
        <f>Q13+Q97</f>
        <v>6</v>
      </c>
      <c r="R11" s="64">
        <f>IF($A11&lt;&gt;"",Q11/$B11*100,"")</f>
        <v>1.3970057510070083E-2</v>
      </c>
    </row>
    <row r="12" spans="1:19" ht="8.25" customHeight="1">
      <c r="F12" s="64" t="str">
        <f t="shared" si="0"/>
        <v/>
      </c>
      <c r="I12" s="64" t="str">
        <f t="shared" si="1"/>
        <v/>
      </c>
      <c r="L12" s="64" t="str">
        <f t="shared" si="2"/>
        <v/>
      </c>
      <c r="O12" s="64" t="str">
        <f t="shared" ref="O12:O75" si="3">IF($A12&lt;&gt;"",N12/$B12*100,"")</f>
        <v/>
      </c>
      <c r="R12" s="64" t="str">
        <f t="shared" ref="R12:R77" si="4">IF($A12&lt;&gt;"",Q12/$B12*100,"")</f>
        <v/>
      </c>
    </row>
    <row r="13" spans="1:19" ht="13.4" customHeight="1">
      <c r="A13" s="17" t="s">
        <v>391</v>
      </c>
      <c r="B13" s="50">
        <f>B93+B15+B26+B34+B74+B60+B105+B81+B95</f>
        <v>32240</v>
      </c>
      <c r="C13" s="147">
        <f>IF(A13&lt;&gt;0,B13/$B$11*100,"")</f>
        <v>75.065775687443249</v>
      </c>
      <c r="D13" s="14" t="s">
        <v>128</v>
      </c>
      <c r="E13" s="50">
        <f>E93+E15+E26+E34+E74+E60+E105+E81+E95</f>
        <v>11923</v>
      </c>
      <c r="F13" s="147">
        <f t="shared" si="0"/>
        <v>36.982009925558316</v>
      </c>
      <c r="G13" s="14" t="s">
        <v>128</v>
      </c>
      <c r="H13" s="50">
        <f>H93+H15+H26+H34+H74+H60+H105+H81+H95</f>
        <v>13458</v>
      </c>
      <c r="I13" s="64">
        <f t="shared" si="1"/>
        <v>41.74317617866005</v>
      </c>
      <c r="J13" s="33" t="s">
        <v>128</v>
      </c>
      <c r="K13" s="50">
        <f>K93+K15+K26+K34+K74+K60+K105+K81+K95</f>
        <v>6384</v>
      </c>
      <c r="L13" s="64">
        <f t="shared" si="2"/>
        <v>19.801488833746898</v>
      </c>
      <c r="M13" s="33" t="s">
        <v>128</v>
      </c>
      <c r="N13" s="50">
        <f>N93+N15+N26+N34+N74+N60+N105+N81+N95</f>
        <v>469</v>
      </c>
      <c r="O13" s="64">
        <f t="shared" si="3"/>
        <v>1.4547146401985112</v>
      </c>
      <c r="P13" s="33" t="s">
        <v>128</v>
      </c>
      <c r="Q13" s="50">
        <f>Q93+Q15+Q26+Q34+Q74+Q60+Q105+Q81+Q95</f>
        <v>6</v>
      </c>
      <c r="R13" s="64">
        <f t="shared" si="4"/>
        <v>1.8610421836228287E-2</v>
      </c>
    </row>
    <row r="14" spans="1:19" ht="12" customHeight="1">
      <c r="A14" s="90"/>
      <c r="C14" s="147" t="str">
        <f t="shared" ref="C14:C81" si="5">IF(A14&lt;&gt;0,B14/$B$11*100,"")</f>
        <v/>
      </c>
      <c r="D14" s="14"/>
      <c r="E14" s="50"/>
      <c r="F14" s="147" t="str">
        <f t="shared" si="0"/>
        <v/>
      </c>
      <c r="G14" s="14"/>
      <c r="H14" s="50"/>
      <c r="I14" s="64" t="str">
        <f t="shared" si="1"/>
        <v/>
      </c>
      <c r="L14" s="64" t="str">
        <f t="shared" si="2"/>
        <v/>
      </c>
      <c r="O14" s="64" t="str">
        <f t="shared" si="3"/>
        <v/>
      </c>
      <c r="R14" s="64" t="str">
        <f t="shared" si="4"/>
        <v/>
      </c>
    </row>
    <row r="15" spans="1:19" ht="12" customHeight="1">
      <c r="A15" s="17" t="s">
        <v>392</v>
      </c>
      <c r="B15" s="50">
        <f>SUM(B16+B21)</f>
        <v>3144</v>
      </c>
      <c r="C15" s="147">
        <f t="shared" si="5"/>
        <v>7.3203101352767241</v>
      </c>
      <c r="D15" s="14"/>
      <c r="E15" s="50">
        <f>SUM(E16+E21)</f>
        <v>1351</v>
      </c>
      <c r="F15" s="147">
        <f t="shared" si="0"/>
        <v>42.970737913486005</v>
      </c>
      <c r="G15" s="14"/>
      <c r="H15" s="50">
        <f>SUM(H16+H21)</f>
        <v>1159</v>
      </c>
      <c r="I15" s="64">
        <f t="shared" si="1"/>
        <v>36.863867684478372</v>
      </c>
      <c r="K15" s="63">
        <f>SUM(K16+K21)</f>
        <v>604</v>
      </c>
      <c r="L15" s="64">
        <f t="shared" si="2"/>
        <v>19.211195928753181</v>
      </c>
      <c r="N15" s="33">
        <f>SUM(N16+N21)</f>
        <v>30</v>
      </c>
      <c r="O15" s="64">
        <f t="shared" si="3"/>
        <v>0.95419847328244278</v>
      </c>
      <c r="Q15" s="33">
        <f>SUM(Q16+Q21)</f>
        <v>0</v>
      </c>
      <c r="R15" s="64">
        <f t="shared" si="4"/>
        <v>0</v>
      </c>
    </row>
    <row r="16" spans="1:19" ht="12" customHeight="1">
      <c r="A16" s="90" t="s">
        <v>161</v>
      </c>
      <c r="B16" s="50">
        <f>SUM(E16+H16+K16+N16+Q16)</f>
        <v>1138</v>
      </c>
      <c r="C16" s="147">
        <f t="shared" si="5"/>
        <v>2.6496542410766257</v>
      </c>
      <c r="D16" s="14"/>
      <c r="E16" s="50">
        <f>SUM(E17:E19)</f>
        <v>463</v>
      </c>
      <c r="F16" s="147">
        <f t="shared" si="0"/>
        <v>40.685413005272409</v>
      </c>
      <c r="G16" s="14" t="s">
        <v>128</v>
      </c>
      <c r="H16" s="50">
        <f>SUM(H17:H19)</f>
        <v>413</v>
      </c>
      <c r="I16" s="64">
        <f t="shared" si="1"/>
        <v>36.291739894551846</v>
      </c>
      <c r="J16" s="33" t="s">
        <v>128</v>
      </c>
      <c r="K16" s="63">
        <f>SUM(K17:K19)</f>
        <v>245</v>
      </c>
      <c r="L16" s="64">
        <f t="shared" si="2"/>
        <v>21.528998242530754</v>
      </c>
      <c r="M16" s="33" t="s">
        <v>128</v>
      </c>
      <c r="N16" s="33">
        <f>SUM(N17:N19)</f>
        <v>17</v>
      </c>
      <c r="O16" s="64">
        <f t="shared" si="3"/>
        <v>1.4938488576449911</v>
      </c>
      <c r="P16" s="33" t="s">
        <v>128</v>
      </c>
      <c r="Q16" s="33">
        <f>SUM(Q17:Q19)</f>
        <v>0</v>
      </c>
      <c r="R16" s="64">
        <f t="shared" si="4"/>
        <v>0</v>
      </c>
    </row>
    <row r="17" spans="1:19" ht="12" customHeight="1">
      <c r="A17" s="90" t="s">
        <v>162</v>
      </c>
      <c r="B17" s="50">
        <f>SUM(E17+H17+K17+N17+Q17)</f>
        <v>144</v>
      </c>
      <c r="C17" s="147">
        <f t="shared" si="5"/>
        <v>0.33528138024168203</v>
      </c>
      <c r="D17" s="14"/>
      <c r="E17" s="660">
        <v>57</v>
      </c>
      <c r="F17" s="147">
        <f t="shared" si="0"/>
        <v>39.583333333333329</v>
      </c>
      <c r="G17" s="660"/>
      <c r="H17" s="661">
        <v>50</v>
      </c>
      <c r="I17" s="64">
        <f t="shared" si="1"/>
        <v>34.722222222222221</v>
      </c>
      <c r="J17" s="661"/>
      <c r="K17" s="661">
        <v>37</v>
      </c>
      <c r="L17" s="64">
        <f t="shared" si="2"/>
        <v>25.694444444444443</v>
      </c>
      <c r="M17" s="661"/>
      <c r="N17" s="661"/>
      <c r="O17" s="64">
        <f t="shared" si="3"/>
        <v>0</v>
      </c>
      <c r="P17" s="661"/>
      <c r="Q17" s="660"/>
      <c r="R17" s="64">
        <f>IF($A17&lt;&gt;"",Q17/$B17*100,"")</f>
        <v>0</v>
      </c>
      <c r="S17" s="163"/>
    </row>
    <row r="18" spans="1:19" ht="12" customHeight="1">
      <c r="A18" s="90" t="s">
        <v>163</v>
      </c>
      <c r="B18" s="50">
        <f>SUM(E18+H18+K18+N18+Q18)</f>
        <v>270</v>
      </c>
      <c r="C18" s="147">
        <f t="shared" si="5"/>
        <v>0.62865258795315371</v>
      </c>
      <c r="D18" s="14"/>
      <c r="E18" s="660">
        <v>90</v>
      </c>
      <c r="F18" s="147">
        <f t="shared" si="0"/>
        <v>33.333333333333329</v>
      </c>
      <c r="G18" s="660"/>
      <c r="H18" s="661">
        <v>73</v>
      </c>
      <c r="I18" s="64">
        <f t="shared" si="1"/>
        <v>27.037037037037038</v>
      </c>
      <c r="J18" s="661"/>
      <c r="K18" s="661">
        <v>94</v>
      </c>
      <c r="L18" s="64">
        <f t="shared" si="2"/>
        <v>34.814814814814817</v>
      </c>
      <c r="M18" s="661"/>
      <c r="N18" s="661">
        <v>13</v>
      </c>
      <c r="O18" s="64">
        <f t="shared" si="3"/>
        <v>4.8148148148148149</v>
      </c>
      <c r="P18" s="661"/>
      <c r="Q18" s="661"/>
      <c r="R18" s="64">
        <f>IF($A18&lt;&gt;"",Q18/$B18*100,"")</f>
        <v>0</v>
      </c>
      <c r="S18" s="163"/>
    </row>
    <row r="19" spans="1:19" ht="12" customHeight="1">
      <c r="A19" s="90" t="s">
        <v>164</v>
      </c>
      <c r="B19" s="50">
        <f>SUM(E19+H19+K19+N19+Q19)</f>
        <v>724</v>
      </c>
      <c r="C19" s="147">
        <f t="shared" si="5"/>
        <v>1.6857202728817899</v>
      </c>
      <c r="D19" s="14"/>
      <c r="E19" s="660">
        <v>316</v>
      </c>
      <c r="F19" s="147">
        <f t="shared" si="0"/>
        <v>43.646408839779006</v>
      </c>
      <c r="G19" s="660"/>
      <c r="H19" s="661">
        <v>290</v>
      </c>
      <c r="I19" s="64">
        <f t="shared" si="1"/>
        <v>40.055248618784525</v>
      </c>
      <c r="J19" s="661"/>
      <c r="K19" s="661">
        <v>114</v>
      </c>
      <c r="L19" s="64">
        <f t="shared" si="2"/>
        <v>15.745856353591158</v>
      </c>
      <c r="M19" s="661"/>
      <c r="N19" s="661">
        <v>4</v>
      </c>
      <c r="O19" s="64">
        <f t="shared" si="3"/>
        <v>0.55248618784530379</v>
      </c>
      <c r="P19" s="661"/>
      <c r="Q19" s="661"/>
      <c r="R19" s="64">
        <f>IF($A19&lt;&gt;"",Q19/$B19*100,"")</f>
        <v>0</v>
      </c>
      <c r="S19" s="163"/>
    </row>
    <row r="20" spans="1:19" ht="12" customHeight="1">
      <c r="A20" s="90"/>
      <c r="C20" s="147" t="str">
        <f t="shared" si="5"/>
        <v/>
      </c>
      <c r="D20" s="14"/>
      <c r="E20" s="50"/>
      <c r="F20" s="147" t="str">
        <f t="shared" si="0"/>
        <v/>
      </c>
      <c r="G20" s="14"/>
      <c r="H20" s="50"/>
      <c r="I20" s="64" t="str">
        <f t="shared" si="1"/>
        <v/>
      </c>
      <c r="L20" s="64" t="str">
        <f t="shared" si="2"/>
        <v/>
      </c>
      <c r="O20" s="64" t="str">
        <f t="shared" si="3"/>
        <v/>
      </c>
      <c r="R20" s="64" t="str">
        <f t="shared" si="4"/>
        <v/>
      </c>
    </row>
    <row r="21" spans="1:19" ht="12" customHeight="1">
      <c r="A21" s="90" t="s">
        <v>165</v>
      </c>
      <c r="B21" s="50">
        <f>SUM(E21+H21+K21+N21+Q21)</f>
        <v>2006</v>
      </c>
      <c r="C21" s="147">
        <f t="shared" si="5"/>
        <v>4.670655894200098</v>
      </c>
      <c r="D21" s="14"/>
      <c r="E21" s="50">
        <f>SUM(E22:E24)</f>
        <v>888</v>
      </c>
      <c r="F21" s="147">
        <f t="shared" si="0"/>
        <v>44.267198404785638</v>
      </c>
      <c r="G21" s="14" t="s">
        <v>128</v>
      </c>
      <c r="H21" s="50">
        <f>SUM(H22:H24)</f>
        <v>746</v>
      </c>
      <c r="I21" s="64">
        <f t="shared" si="1"/>
        <v>37.188434695912264</v>
      </c>
      <c r="J21" s="33" t="s">
        <v>128</v>
      </c>
      <c r="K21" s="63">
        <f>SUM(K22:K24)</f>
        <v>359</v>
      </c>
      <c r="L21" s="64">
        <f t="shared" si="2"/>
        <v>17.896311066799601</v>
      </c>
      <c r="M21" s="33" t="s">
        <v>128</v>
      </c>
      <c r="N21" s="33">
        <f>SUM(N22:N24)</f>
        <v>13</v>
      </c>
      <c r="O21" s="64">
        <f t="shared" si="3"/>
        <v>0.64805583250249255</v>
      </c>
      <c r="P21" s="33" t="s">
        <v>128</v>
      </c>
      <c r="Q21" s="33">
        <f>SUM(Q22:Q24)</f>
        <v>0</v>
      </c>
      <c r="R21" s="64">
        <f t="shared" si="4"/>
        <v>0</v>
      </c>
    </row>
    <row r="22" spans="1:19" ht="12" customHeight="1">
      <c r="A22" s="90" t="s">
        <v>166</v>
      </c>
      <c r="B22" s="50">
        <f>SUM(E22+H22+K22+N22+Q22)</f>
        <v>655</v>
      </c>
      <c r="C22" s="147">
        <f t="shared" si="5"/>
        <v>1.525064611515984</v>
      </c>
      <c r="D22" s="14"/>
      <c r="E22" s="660">
        <v>271</v>
      </c>
      <c r="F22" s="147">
        <f t="shared" si="0"/>
        <v>41.374045801526712</v>
      </c>
      <c r="G22" s="660"/>
      <c r="H22" s="661">
        <v>222</v>
      </c>
      <c r="I22" s="64">
        <f t="shared" si="1"/>
        <v>33.893129770992367</v>
      </c>
      <c r="J22" s="661"/>
      <c r="K22" s="661">
        <v>157</v>
      </c>
      <c r="L22" s="64">
        <f t="shared" si="2"/>
        <v>23.969465648854964</v>
      </c>
      <c r="M22" s="661"/>
      <c r="N22" s="661">
        <v>5</v>
      </c>
      <c r="O22" s="64">
        <f t="shared" si="3"/>
        <v>0.76335877862595414</v>
      </c>
      <c r="P22" s="661"/>
      <c r="Q22" s="661"/>
      <c r="R22" s="64">
        <f t="shared" si="4"/>
        <v>0</v>
      </c>
    </row>
    <row r="23" spans="1:19" ht="12" customHeight="1">
      <c r="A23" s="90" t="s">
        <v>167</v>
      </c>
      <c r="B23" s="50">
        <f>SUM(E23+H23+K23+N23+Q23)</f>
        <v>258</v>
      </c>
      <c r="C23" s="147">
        <f t="shared" si="5"/>
        <v>0.60071247293301355</v>
      </c>
      <c r="D23" s="14"/>
      <c r="E23" s="660">
        <v>157</v>
      </c>
      <c r="F23" s="147">
        <f t="shared" si="0"/>
        <v>60.852713178294572</v>
      </c>
      <c r="G23" s="660"/>
      <c r="H23" s="661">
        <v>81</v>
      </c>
      <c r="I23" s="64">
        <f t="shared" si="1"/>
        <v>31.395348837209301</v>
      </c>
      <c r="J23" s="661"/>
      <c r="K23" s="661">
        <v>15</v>
      </c>
      <c r="L23" s="64">
        <f t="shared" si="2"/>
        <v>5.8139534883720927</v>
      </c>
      <c r="M23" s="661"/>
      <c r="N23" s="661">
        <v>5</v>
      </c>
      <c r="O23" s="64">
        <f t="shared" si="3"/>
        <v>1.9379844961240309</v>
      </c>
      <c r="P23" s="661"/>
      <c r="Q23" s="661"/>
      <c r="R23" s="64">
        <f t="shared" si="4"/>
        <v>0</v>
      </c>
    </row>
    <row r="24" spans="1:19" ht="12" customHeight="1">
      <c r="A24" s="90" t="s">
        <v>168</v>
      </c>
      <c r="B24" s="50">
        <f>SUM(E24+H24+K24+N24+Q24)</f>
        <v>1093</v>
      </c>
      <c r="C24" s="147">
        <f t="shared" si="5"/>
        <v>2.5448788097511001</v>
      </c>
      <c r="D24" s="14"/>
      <c r="E24" s="660">
        <v>460</v>
      </c>
      <c r="F24" s="147">
        <f t="shared" si="0"/>
        <v>42.086001829826166</v>
      </c>
      <c r="G24" s="660"/>
      <c r="H24" s="661">
        <v>443</v>
      </c>
      <c r="I24" s="64">
        <f t="shared" si="1"/>
        <v>40.530649588289116</v>
      </c>
      <c r="J24" s="661"/>
      <c r="K24" s="661">
        <v>187</v>
      </c>
      <c r="L24" s="64">
        <f t="shared" si="2"/>
        <v>17.108874656907595</v>
      </c>
      <c r="M24" s="661"/>
      <c r="N24" s="661">
        <v>3</v>
      </c>
      <c r="O24" s="64">
        <f t="shared" si="3"/>
        <v>0.27447392497712719</v>
      </c>
      <c r="P24" s="661"/>
      <c r="Q24" s="661"/>
      <c r="R24" s="64">
        <f t="shared" si="4"/>
        <v>0</v>
      </c>
    </row>
    <row r="25" spans="1:19" ht="12" customHeight="1">
      <c r="A25" s="90"/>
      <c r="C25" s="147" t="str">
        <f t="shared" si="5"/>
        <v/>
      </c>
      <c r="D25" s="14"/>
      <c r="E25" s="50"/>
      <c r="F25" s="147" t="str">
        <f t="shared" si="0"/>
        <v/>
      </c>
      <c r="G25" s="14"/>
      <c r="H25" s="50"/>
      <c r="I25" s="64" t="str">
        <f t="shared" si="1"/>
        <v/>
      </c>
      <c r="L25" s="64" t="str">
        <f t="shared" si="2"/>
        <v/>
      </c>
      <c r="O25" s="64" t="str">
        <f t="shared" si="3"/>
        <v/>
      </c>
      <c r="R25" s="64" t="str">
        <f t="shared" si="4"/>
        <v/>
      </c>
    </row>
    <row r="26" spans="1:19" ht="12" customHeight="1">
      <c r="A26" s="17" t="s">
        <v>449</v>
      </c>
      <c r="B26" s="50">
        <f>SUM(B27)</f>
        <v>2290</v>
      </c>
      <c r="C26" s="147">
        <f t="shared" si="5"/>
        <v>5.3319052830100819</v>
      </c>
      <c r="D26" s="14"/>
      <c r="E26" s="50">
        <f>SUM(E27)</f>
        <v>954</v>
      </c>
      <c r="F26" s="147">
        <f t="shared" si="0"/>
        <v>41.659388646288207</v>
      </c>
      <c r="G26" s="14"/>
      <c r="H26" s="50">
        <f>SUM(H27)</f>
        <v>1087</v>
      </c>
      <c r="I26" s="64">
        <f t="shared" si="1"/>
        <v>47.467248908296945</v>
      </c>
      <c r="K26" s="63">
        <f>SUM(K27)</f>
        <v>246</v>
      </c>
      <c r="L26" s="64">
        <f t="shared" si="2"/>
        <v>10.742358078602621</v>
      </c>
      <c r="N26" s="33">
        <f>SUM(N27)</f>
        <v>3</v>
      </c>
      <c r="O26" s="64">
        <f t="shared" si="3"/>
        <v>0.13100436681222707</v>
      </c>
      <c r="Q26" s="33">
        <f>SUM(Q27)</f>
        <v>0</v>
      </c>
      <c r="R26" s="64">
        <f t="shared" si="4"/>
        <v>0</v>
      </c>
    </row>
    <row r="27" spans="1:19" ht="12" customHeight="1">
      <c r="A27" s="90" t="s">
        <v>169</v>
      </c>
      <c r="B27" s="50">
        <f t="shared" ref="B27:B32" si="6">SUM(E27+H27+K27+N27+Q27)</f>
        <v>2290</v>
      </c>
      <c r="C27" s="147">
        <f t="shared" si="5"/>
        <v>5.3319052830100819</v>
      </c>
      <c r="D27" s="14"/>
      <c r="E27" s="50">
        <f>SUM(E28:E32)</f>
        <v>954</v>
      </c>
      <c r="F27" s="147">
        <f t="shared" si="0"/>
        <v>41.659388646288207</v>
      </c>
      <c r="G27" s="14" t="s">
        <v>128</v>
      </c>
      <c r="H27" s="50">
        <f>SUM(H28:H32)</f>
        <v>1087</v>
      </c>
      <c r="I27" s="64">
        <f t="shared" si="1"/>
        <v>47.467248908296945</v>
      </c>
      <c r="J27" s="33" t="s">
        <v>128</v>
      </c>
      <c r="K27" s="63">
        <f>SUM(K28:K32)</f>
        <v>246</v>
      </c>
      <c r="L27" s="64">
        <f t="shared" si="2"/>
        <v>10.742358078602621</v>
      </c>
      <c r="M27" s="33" t="s">
        <v>128</v>
      </c>
      <c r="N27" s="33">
        <f>SUM(N28:N32)</f>
        <v>3</v>
      </c>
      <c r="O27" s="64">
        <f t="shared" si="3"/>
        <v>0.13100436681222707</v>
      </c>
      <c r="P27" s="33" t="s">
        <v>128</v>
      </c>
      <c r="Q27" s="33">
        <f>SUM(Q28:Q32)</f>
        <v>0</v>
      </c>
      <c r="R27" s="64">
        <f t="shared" si="4"/>
        <v>0</v>
      </c>
    </row>
    <row r="28" spans="1:19" ht="12" customHeight="1">
      <c r="A28" s="90" t="s">
        <v>170</v>
      </c>
      <c r="B28" s="50">
        <f t="shared" si="6"/>
        <v>383</v>
      </c>
      <c r="C28" s="147">
        <f t="shared" si="5"/>
        <v>0.89175533772614024</v>
      </c>
      <c r="D28" s="14"/>
      <c r="E28" s="660">
        <v>132</v>
      </c>
      <c r="F28" s="147">
        <f t="shared" si="0"/>
        <v>34.464751958224547</v>
      </c>
      <c r="G28" s="660"/>
      <c r="H28" s="661">
        <v>176</v>
      </c>
      <c r="I28" s="64">
        <f t="shared" si="1"/>
        <v>45.95300261096606</v>
      </c>
      <c r="J28" s="661"/>
      <c r="K28" s="661">
        <v>74</v>
      </c>
      <c r="L28" s="64">
        <f t="shared" si="2"/>
        <v>19.321148825065272</v>
      </c>
      <c r="M28" s="661"/>
      <c r="N28" s="661">
        <v>1</v>
      </c>
      <c r="O28" s="64">
        <f t="shared" si="3"/>
        <v>0.26109660574412535</v>
      </c>
      <c r="P28" s="661"/>
      <c r="Q28" s="661"/>
      <c r="R28" s="64">
        <f t="shared" si="4"/>
        <v>0</v>
      </c>
    </row>
    <row r="29" spans="1:19" ht="12" customHeight="1">
      <c r="A29" s="90" t="s">
        <v>171</v>
      </c>
      <c r="B29" s="50">
        <f t="shared" si="6"/>
        <v>597</v>
      </c>
      <c r="C29" s="147">
        <f t="shared" si="5"/>
        <v>1.3900207222519734</v>
      </c>
      <c r="D29" s="14"/>
      <c r="E29" s="660">
        <v>263</v>
      </c>
      <c r="F29" s="147">
        <f t="shared" si="0"/>
        <v>44.053601340033502</v>
      </c>
      <c r="G29" s="660"/>
      <c r="H29" s="661">
        <v>291</v>
      </c>
      <c r="I29" s="64">
        <f t="shared" si="1"/>
        <v>48.743718592964825</v>
      </c>
      <c r="J29" s="661"/>
      <c r="K29" s="661">
        <v>42</v>
      </c>
      <c r="L29" s="64">
        <f t="shared" si="2"/>
        <v>7.0351758793969852</v>
      </c>
      <c r="M29" s="661"/>
      <c r="N29" s="661">
        <v>1</v>
      </c>
      <c r="O29" s="64">
        <f t="shared" si="3"/>
        <v>0.16750418760469013</v>
      </c>
      <c r="P29" s="661"/>
      <c r="Q29" s="661"/>
      <c r="R29" s="64">
        <f t="shared" si="4"/>
        <v>0</v>
      </c>
    </row>
    <row r="30" spans="1:19" ht="12" customHeight="1">
      <c r="A30" s="90" t="s">
        <v>172</v>
      </c>
      <c r="B30" s="50">
        <f t="shared" si="6"/>
        <v>306</v>
      </c>
      <c r="C30" s="147">
        <f t="shared" si="5"/>
        <v>0.71247293301357428</v>
      </c>
      <c r="D30" s="14"/>
      <c r="E30" s="660">
        <v>145</v>
      </c>
      <c r="F30" s="147">
        <f t="shared" si="0"/>
        <v>47.385620915032675</v>
      </c>
      <c r="G30" s="660"/>
      <c r="H30" s="661">
        <v>145</v>
      </c>
      <c r="I30" s="64">
        <f t="shared" si="1"/>
        <v>47.385620915032675</v>
      </c>
      <c r="J30" s="661"/>
      <c r="K30" s="661">
        <v>16</v>
      </c>
      <c r="L30" s="64">
        <f t="shared" si="2"/>
        <v>5.2287581699346406</v>
      </c>
      <c r="M30" s="661"/>
      <c r="N30" s="661">
        <v>0</v>
      </c>
      <c r="O30" s="64">
        <f t="shared" si="3"/>
        <v>0</v>
      </c>
      <c r="P30" s="661"/>
      <c r="Q30" s="782"/>
      <c r="R30" s="64">
        <f t="shared" si="4"/>
        <v>0</v>
      </c>
    </row>
    <row r="31" spans="1:19" ht="12" customHeight="1">
      <c r="A31" s="81" t="s">
        <v>173</v>
      </c>
      <c r="B31" s="50">
        <f t="shared" si="6"/>
        <v>528</v>
      </c>
      <c r="C31" s="147">
        <f t="shared" si="5"/>
        <v>1.2293650608861673</v>
      </c>
      <c r="E31" s="660">
        <v>246</v>
      </c>
      <c r="F31" s="147">
        <f t="shared" si="0"/>
        <v>46.590909090909086</v>
      </c>
      <c r="G31" s="660"/>
      <c r="H31" s="661">
        <v>257</v>
      </c>
      <c r="I31" s="64">
        <f t="shared" si="1"/>
        <v>48.674242424242422</v>
      </c>
      <c r="J31" s="661"/>
      <c r="K31" s="661">
        <v>24</v>
      </c>
      <c r="L31" s="64">
        <f t="shared" si="2"/>
        <v>4.5454545454545459</v>
      </c>
      <c r="M31" s="661"/>
      <c r="N31" s="661">
        <v>1</v>
      </c>
      <c r="O31" s="64">
        <f t="shared" si="3"/>
        <v>0.18939393939393939</v>
      </c>
      <c r="P31" s="661"/>
      <c r="Q31" s="661"/>
      <c r="R31" s="64">
        <f t="shared" si="4"/>
        <v>0</v>
      </c>
    </row>
    <row r="32" spans="1:19" ht="12" customHeight="1">
      <c r="A32" s="81" t="s">
        <v>174</v>
      </c>
      <c r="B32" s="50">
        <f t="shared" si="6"/>
        <v>476</v>
      </c>
      <c r="C32" s="147">
        <f t="shared" si="5"/>
        <v>1.1082912291322264</v>
      </c>
      <c r="E32" s="660">
        <v>168</v>
      </c>
      <c r="F32" s="147">
        <f t="shared" si="0"/>
        <v>35.294117647058826</v>
      </c>
      <c r="G32" s="660"/>
      <c r="H32" s="661">
        <v>218</v>
      </c>
      <c r="I32" s="64">
        <f t="shared" si="1"/>
        <v>45.798319327731093</v>
      </c>
      <c r="J32" s="661"/>
      <c r="K32" s="661">
        <v>90</v>
      </c>
      <c r="L32" s="64">
        <f t="shared" si="2"/>
        <v>18.907563025210084</v>
      </c>
      <c r="M32" s="661"/>
      <c r="N32" s="661">
        <v>0</v>
      </c>
      <c r="O32" s="64">
        <f t="shared" si="3"/>
        <v>0</v>
      </c>
      <c r="P32" s="661"/>
      <c r="Q32" s="661"/>
      <c r="R32" s="64">
        <f t="shared" si="4"/>
        <v>0</v>
      </c>
    </row>
    <row r="33" spans="1:19" ht="12" customHeight="1">
      <c r="C33" s="147" t="str">
        <f t="shared" si="5"/>
        <v/>
      </c>
      <c r="F33" s="147" t="str">
        <f t="shared" si="0"/>
        <v/>
      </c>
      <c r="I33" s="64" t="str">
        <f t="shared" si="1"/>
        <v/>
      </c>
      <c r="L33" s="64" t="str">
        <f t="shared" si="2"/>
        <v/>
      </c>
      <c r="O33" s="64" t="str">
        <f t="shared" si="3"/>
        <v/>
      </c>
      <c r="R33" s="64" t="str">
        <f t="shared" si="4"/>
        <v/>
      </c>
    </row>
    <row r="34" spans="1:19" ht="12" customHeight="1">
      <c r="A34" s="47" t="s">
        <v>394</v>
      </c>
      <c r="B34" s="50">
        <f>SUM(B35+B41+B51+B53)</f>
        <v>13996</v>
      </c>
      <c r="C34" s="147">
        <f t="shared" si="5"/>
        <v>32.587487485156814</v>
      </c>
      <c r="E34" s="63">
        <f>SUM(E35+E41+E51+E53)</f>
        <v>5365</v>
      </c>
      <c r="F34" s="147">
        <f t="shared" si="0"/>
        <v>38.332380680194341</v>
      </c>
      <c r="H34" s="63">
        <f>SUM(H35+H41+H51+H53)</f>
        <v>5281</v>
      </c>
      <c r="I34" s="64">
        <f t="shared" si="1"/>
        <v>37.732209202629328</v>
      </c>
      <c r="K34" s="63">
        <f>SUM(K35+K41+K51+K53)</f>
        <v>3029</v>
      </c>
      <c r="L34" s="64">
        <f t="shared" si="2"/>
        <v>21.641897685052871</v>
      </c>
      <c r="N34" s="33">
        <f>SUM(N35+N41+N51+N53)</f>
        <v>317</v>
      </c>
      <c r="O34" s="64">
        <f t="shared" si="3"/>
        <v>2.264932837953701</v>
      </c>
      <c r="Q34" s="63">
        <f>SUM(Q35+Q41+Q51+Q53)</f>
        <v>4</v>
      </c>
      <c r="R34" s="64">
        <f t="shared" si="4"/>
        <v>2.857959416976279E-2</v>
      </c>
    </row>
    <row r="35" spans="1:19" ht="12" customHeight="1">
      <c r="A35" s="81" t="s">
        <v>175</v>
      </c>
      <c r="B35" s="50">
        <f>SUM(E35+H35+K35+N35+Q35)</f>
        <v>4975</v>
      </c>
      <c r="C35" s="147">
        <f t="shared" si="5"/>
        <v>11.583506018766444</v>
      </c>
      <c r="E35" s="63">
        <f>SUM(E36:E39)</f>
        <v>1974</v>
      </c>
      <c r="F35" s="147">
        <f t="shared" si="0"/>
        <v>39.678391959799001</v>
      </c>
      <c r="G35" s="33" t="s">
        <v>128</v>
      </c>
      <c r="H35" s="63">
        <f>SUM(H36:H39)</f>
        <v>1991</v>
      </c>
      <c r="I35" s="64">
        <f t="shared" si="1"/>
        <v>40.020100502512562</v>
      </c>
      <c r="J35" s="33" t="s">
        <v>128</v>
      </c>
      <c r="K35" s="63">
        <f>SUM(K36:K39)</f>
        <v>987</v>
      </c>
      <c r="L35" s="64">
        <f t="shared" si="2"/>
        <v>19.8391959798995</v>
      </c>
      <c r="M35" s="33" t="s">
        <v>128</v>
      </c>
      <c r="N35" s="33">
        <f>SUM(N36:N39)</f>
        <v>23</v>
      </c>
      <c r="O35" s="64">
        <f t="shared" si="3"/>
        <v>0.46231155778894467</v>
      </c>
      <c r="P35" s="33" t="s">
        <v>128</v>
      </c>
      <c r="Q35" s="33">
        <f>SUM(Q36:Q39)</f>
        <v>0</v>
      </c>
      <c r="R35" s="64">
        <f t="shared" si="4"/>
        <v>0</v>
      </c>
    </row>
    <row r="36" spans="1:19" ht="12" customHeight="1">
      <c r="A36" s="81" t="s">
        <v>176</v>
      </c>
      <c r="B36" s="50">
        <f>SUM(E36+H36+K36+N36+Q36)</f>
        <v>2910</v>
      </c>
      <c r="C36" s="147">
        <f t="shared" si="5"/>
        <v>6.7754778923839911</v>
      </c>
      <c r="E36" s="660">
        <v>1293</v>
      </c>
      <c r="F36" s="147">
        <f t="shared" si="0"/>
        <v>44.432989690721648</v>
      </c>
      <c r="G36" s="660"/>
      <c r="H36" s="661">
        <v>1151</v>
      </c>
      <c r="I36" s="64">
        <f t="shared" si="1"/>
        <v>39.553264604810998</v>
      </c>
      <c r="J36" s="661"/>
      <c r="K36" s="661">
        <v>460</v>
      </c>
      <c r="L36" s="64">
        <f t="shared" si="2"/>
        <v>15.807560137457044</v>
      </c>
      <c r="M36" s="661"/>
      <c r="N36" s="661">
        <v>6</v>
      </c>
      <c r="O36" s="64">
        <f t="shared" si="3"/>
        <v>0.2061855670103093</v>
      </c>
      <c r="P36" s="661"/>
      <c r="Q36" s="661"/>
      <c r="R36" s="64">
        <f t="shared" si="4"/>
        <v>0</v>
      </c>
      <c r="S36" s="33" t="s">
        <v>128</v>
      </c>
    </row>
    <row r="37" spans="1:19" ht="12" customHeight="1">
      <c r="A37" s="81" t="s">
        <v>177</v>
      </c>
      <c r="B37" s="50">
        <f>SUM(E37+H37+K37+N37+Q37)</f>
        <v>1087</v>
      </c>
      <c r="C37" s="147">
        <f t="shared" si="5"/>
        <v>2.5309087522410301</v>
      </c>
      <c r="E37" s="660">
        <v>295</v>
      </c>
      <c r="F37" s="147">
        <f t="shared" si="0"/>
        <v>27.138914443422262</v>
      </c>
      <c r="G37" s="660"/>
      <c r="H37" s="661">
        <v>374</v>
      </c>
      <c r="I37" s="64">
        <f t="shared" si="1"/>
        <v>34.406623735050594</v>
      </c>
      <c r="J37" s="661"/>
      <c r="K37" s="661">
        <v>405</v>
      </c>
      <c r="L37" s="64">
        <f t="shared" si="2"/>
        <v>37.258509659613615</v>
      </c>
      <c r="M37" s="661"/>
      <c r="N37" s="661">
        <v>13</v>
      </c>
      <c r="O37" s="64">
        <f t="shared" si="3"/>
        <v>1.1959521619135236</v>
      </c>
      <c r="P37" s="661"/>
      <c r="Q37" s="661"/>
      <c r="R37" s="64">
        <f t="shared" si="4"/>
        <v>0</v>
      </c>
    </row>
    <row r="38" spans="1:19" ht="12" customHeight="1">
      <c r="A38" s="81" t="s">
        <v>178</v>
      </c>
      <c r="B38" s="50">
        <f>SUM(E38+H38+K38+N38+Q38)</f>
        <v>527</v>
      </c>
      <c r="C38" s="147">
        <f t="shared" si="5"/>
        <v>1.2270367179678223</v>
      </c>
      <c r="E38" s="660">
        <v>180</v>
      </c>
      <c r="F38" s="147">
        <f t="shared" si="0"/>
        <v>34.155597722960152</v>
      </c>
      <c r="G38" s="660"/>
      <c r="H38" s="661">
        <v>241</v>
      </c>
      <c r="I38" s="64">
        <f t="shared" si="1"/>
        <v>45.730550284629977</v>
      </c>
      <c r="J38" s="661"/>
      <c r="K38" s="661">
        <v>102</v>
      </c>
      <c r="L38" s="64">
        <f t="shared" si="2"/>
        <v>19.35483870967742</v>
      </c>
      <c r="M38" s="661"/>
      <c r="N38" s="661">
        <v>4</v>
      </c>
      <c r="O38" s="64">
        <f t="shared" si="3"/>
        <v>0.75901328273244784</v>
      </c>
      <c r="P38" s="661"/>
      <c r="Q38" s="661"/>
      <c r="R38" s="64">
        <f t="shared" si="4"/>
        <v>0</v>
      </c>
    </row>
    <row r="39" spans="1:19" ht="12" customHeight="1">
      <c r="A39" s="81" t="s">
        <v>179</v>
      </c>
      <c r="B39" s="50">
        <f>SUM(E39+H39+K39+N39+Q39)</f>
        <v>451</v>
      </c>
      <c r="C39" s="147">
        <f t="shared" si="5"/>
        <v>1.0500826561736014</v>
      </c>
      <c r="E39" s="660">
        <v>206</v>
      </c>
      <c r="F39" s="147">
        <f t="shared" si="0"/>
        <v>45.676274944567631</v>
      </c>
      <c r="G39" s="660"/>
      <c r="H39" s="661">
        <v>225</v>
      </c>
      <c r="I39" s="64">
        <f t="shared" si="1"/>
        <v>49.889135254988915</v>
      </c>
      <c r="J39" s="661"/>
      <c r="K39" s="661">
        <v>20</v>
      </c>
      <c r="L39" s="64">
        <f t="shared" si="2"/>
        <v>4.434589800443459</v>
      </c>
      <c r="M39" s="661"/>
      <c r="N39" s="661">
        <v>0</v>
      </c>
      <c r="O39" s="64">
        <f t="shared" si="3"/>
        <v>0</v>
      </c>
      <c r="P39" s="661"/>
      <c r="Q39" s="661"/>
      <c r="R39" s="64">
        <f t="shared" si="4"/>
        <v>0</v>
      </c>
    </row>
    <row r="40" spans="1:19" ht="12" customHeight="1">
      <c r="C40" s="147" t="str">
        <f t="shared" si="5"/>
        <v/>
      </c>
      <c r="F40" s="147" t="str">
        <f t="shared" si="0"/>
        <v/>
      </c>
      <c r="I40" s="64" t="str">
        <f t="shared" si="1"/>
        <v/>
      </c>
      <c r="L40" s="64" t="str">
        <f t="shared" si="2"/>
        <v/>
      </c>
      <c r="O40" s="64" t="str">
        <f t="shared" si="3"/>
        <v/>
      </c>
      <c r="R40" s="64" t="str">
        <f t="shared" si="4"/>
        <v/>
      </c>
    </row>
    <row r="41" spans="1:19" ht="12" customHeight="1">
      <c r="A41" s="81" t="s">
        <v>180</v>
      </c>
      <c r="B41" s="50">
        <f t="shared" ref="B41:B49" si="7">SUM(E41+H41+K41+N41+Q41)</f>
        <v>4123</v>
      </c>
      <c r="C41" s="147">
        <f t="shared" si="5"/>
        <v>9.5997578523364915</v>
      </c>
      <c r="E41" s="63">
        <f>SUM(E42:E49)</f>
        <v>1568</v>
      </c>
      <c r="F41" s="147">
        <f t="shared" si="0"/>
        <v>38.030560271646856</v>
      </c>
      <c r="G41" s="33" t="s">
        <v>128</v>
      </c>
      <c r="H41" s="63">
        <f>SUM(H42:H49)</f>
        <v>1663</v>
      </c>
      <c r="I41" s="64">
        <f t="shared" si="1"/>
        <v>40.334707737084649</v>
      </c>
      <c r="J41" s="33" t="s">
        <v>128</v>
      </c>
      <c r="K41" s="63">
        <f>SUM(K42:K49)</f>
        <v>866</v>
      </c>
      <c r="L41" s="64">
        <f t="shared" si="2"/>
        <v>21.00412321125394</v>
      </c>
      <c r="M41" s="33" t="s">
        <v>128</v>
      </c>
      <c r="N41" s="33">
        <f>SUM(N42:N49)</f>
        <v>23</v>
      </c>
      <c r="O41" s="64">
        <f t="shared" si="3"/>
        <v>0.55784622847441179</v>
      </c>
      <c r="P41" s="33" t="s">
        <v>128</v>
      </c>
      <c r="Q41" s="33">
        <f>SUM(Q42:Q49)</f>
        <v>3</v>
      </c>
      <c r="R41" s="64">
        <f t="shared" si="4"/>
        <v>7.2762551540140677E-2</v>
      </c>
    </row>
    <row r="42" spans="1:19" ht="12" customHeight="1">
      <c r="A42" s="81" t="s">
        <v>188</v>
      </c>
      <c r="B42" s="50">
        <f t="shared" si="7"/>
        <v>413</v>
      </c>
      <c r="C42" s="147">
        <f t="shared" si="5"/>
        <v>0.96160562527649074</v>
      </c>
      <c r="E42" s="660">
        <v>201</v>
      </c>
      <c r="F42" s="147">
        <f t="shared" si="0"/>
        <v>48.668280871670703</v>
      </c>
      <c r="G42" s="660"/>
      <c r="H42" s="661">
        <v>183</v>
      </c>
      <c r="I42" s="64">
        <f t="shared" si="1"/>
        <v>44.309927360774822</v>
      </c>
      <c r="J42" s="661"/>
      <c r="K42" s="661">
        <v>28</v>
      </c>
      <c r="L42" s="64">
        <f t="shared" si="2"/>
        <v>6.7796610169491522</v>
      </c>
      <c r="M42" s="661"/>
      <c r="N42" s="661">
        <v>1</v>
      </c>
      <c r="O42" s="64">
        <f t="shared" si="3"/>
        <v>0.24213075060532688</v>
      </c>
      <c r="P42" s="661"/>
      <c r="Q42" s="782"/>
      <c r="R42" s="64">
        <f t="shared" si="4"/>
        <v>0</v>
      </c>
    </row>
    <row r="43" spans="1:19" ht="12" customHeight="1">
      <c r="A43" s="81" t="s">
        <v>181</v>
      </c>
      <c r="B43" s="50">
        <f t="shared" si="7"/>
        <v>433</v>
      </c>
      <c r="C43" s="147">
        <f t="shared" si="5"/>
        <v>1.008172483643391</v>
      </c>
      <c r="E43" s="660">
        <v>182</v>
      </c>
      <c r="F43" s="147">
        <f t="shared" si="0"/>
        <v>42.032332563510394</v>
      </c>
      <c r="G43" s="660"/>
      <c r="H43" s="661">
        <v>206</v>
      </c>
      <c r="I43" s="64">
        <f t="shared" si="1"/>
        <v>47.575057736720552</v>
      </c>
      <c r="J43" s="661"/>
      <c r="K43" s="661">
        <v>41</v>
      </c>
      <c r="L43" s="64">
        <f t="shared" si="2"/>
        <v>9.4688221709006921</v>
      </c>
      <c r="M43" s="661"/>
      <c r="N43" s="661">
        <v>4</v>
      </c>
      <c r="O43" s="64">
        <f t="shared" si="3"/>
        <v>0.92378752886836024</v>
      </c>
      <c r="P43" s="661"/>
      <c r="Q43" s="782"/>
      <c r="R43" s="64">
        <f t="shared" si="4"/>
        <v>0</v>
      </c>
    </row>
    <row r="44" spans="1:19" ht="12" customHeight="1">
      <c r="A44" s="33" t="s">
        <v>182</v>
      </c>
      <c r="B44" s="50">
        <f t="shared" si="7"/>
        <v>503</v>
      </c>
      <c r="C44" s="147">
        <f t="shared" si="5"/>
        <v>1.171156487927542</v>
      </c>
      <c r="E44" s="660">
        <v>161</v>
      </c>
      <c r="F44" s="147">
        <f t="shared" si="0"/>
        <v>32.007952286282304</v>
      </c>
      <c r="G44" s="660"/>
      <c r="H44" s="661">
        <v>184</v>
      </c>
      <c r="I44" s="64">
        <f t="shared" si="1"/>
        <v>36.580516898608352</v>
      </c>
      <c r="J44" s="661"/>
      <c r="K44" s="661">
        <v>153</v>
      </c>
      <c r="L44" s="64">
        <f t="shared" si="2"/>
        <v>30.417495029821072</v>
      </c>
      <c r="M44" s="661"/>
      <c r="N44" s="661">
        <v>5</v>
      </c>
      <c r="O44" s="64">
        <f t="shared" si="3"/>
        <v>0.99403578528827041</v>
      </c>
      <c r="P44" s="661"/>
      <c r="Q44" s="661"/>
      <c r="R44" s="64">
        <f t="shared" si="4"/>
        <v>0</v>
      </c>
    </row>
    <row r="45" spans="1:19" ht="12" customHeight="1">
      <c r="A45" s="81" t="s">
        <v>183</v>
      </c>
      <c r="B45" s="50">
        <f t="shared" si="7"/>
        <v>682</v>
      </c>
      <c r="C45" s="147">
        <f t="shared" si="5"/>
        <v>1.5879298703112994</v>
      </c>
      <c r="E45" s="660">
        <v>234</v>
      </c>
      <c r="F45" s="147">
        <f t="shared" si="0"/>
        <v>34.310850439882692</v>
      </c>
      <c r="G45" s="660"/>
      <c r="H45" s="661">
        <v>257</v>
      </c>
      <c r="I45" s="64">
        <f t="shared" si="1"/>
        <v>37.683284457478003</v>
      </c>
      <c r="J45" s="661"/>
      <c r="K45" s="661">
        <v>181</v>
      </c>
      <c r="L45" s="64">
        <f t="shared" si="2"/>
        <v>26.539589442815249</v>
      </c>
      <c r="M45" s="661"/>
      <c r="N45" s="661">
        <v>8</v>
      </c>
      <c r="O45" s="64">
        <f t="shared" si="3"/>
        <v>1.1730205278592376</v>
      </c>
      <c r="P45" s="661"/>
      <c r="Q45" s="661">
        <v>2</v>
      </c>
      <c r="R45" s="64">
        <f t="shared" si="4"/>
        <v>0.2932551319648094</v>
      </c>
    </row>
    <row r="46" spans="1:19" ht="12.75" customHeight="1">
      <c r="A46" s="81" t="s">
        <v>396</v>
      </c>
      <c r="B46" s="50">
        <f t="shared" si="7"/>
        <v>672</v>
      </c>
      <c r="C46" s="147">
        <f t="shared" si="5"/>
        <v>1.5646464411278493</v>
      </c>
      <c r="E46" s="660">
        <v>274</v>
      </c>
      <c r="F46" s="147">
        <f t="shared" si="0"/>
        <v>40.773809523809526</v>
      </c>
      <c r="G46" s="660"/>
      <c r="H46" s="661">
        <v>293</v>
      </c>
      <c r="I46" s="64">
        <f t="shared" si="1"/>
        <v>43.601190476190474</v>
      </c>
      <c r="J46" s="661"/>
      <c r="K46" s="661">
        <v>103</v>
      </c>
      <c r="L46" s="64">
        <f t="shared" si="2"/>
        <v>15.327380952380953</v>
      </c>
      <c r="M46" s="661"/>
      <c r="N46" s="661">
        <v>2</v>
      </c>
      <c r="O46" s="64">
        <f t="shared" si="3"/>
        <v>0.29761904761904762</v>
      </c>
      <c r="P46" s="661"/>
      <c r="Q46" s="661"/>
      <c r="R46" s="64">
        <f t="shared" si="4"/>
        <v>0</v>
      </c>
    </row>
    <row r="47" spans="1:19" ht="12.75" customHeight="1">
      <c r="A47" s="81" t="s">
        <v>187</v>
      </c>
      <c r="B47" s="50">
        <f>SUM(E47+H47+K47+N47+Q47)</f>
        <v>327</v>
      </c>
      <c r="C47" s="147">
        <f t="shared" si="5"/>
        <v>0.76136813429881944</v>
      </c>
      <c r="E47" s="660">
        <v>125</v>
      </c>
      <c r="F47" s="147">
        <f t="shared" si="0"/>
        <v>38.226299694189606</v>
      </c>
      <c r="G47" s="660"/>
      <c r="H47" s="661">
        <v>172</v>
      </c>
      <c r="I47" s="64">
        <f t="shared" si="1"/>
        <v>52.599388379204889</v>
      </c>
      <c r="J47" s="661"/>
      <c r="K47" s="661">
        <v>30</v>
      </c>
      <c r="L47" s="64">
        <f t="shared" si="2"/>
        <v>9.1743119266055047</v>
      </c>
      <c r="M47" s="661"/>
      <c r="N47" s="661">
        <v>0</v>
      </c>
      <c r="O47" s="64">
        <f t="shared" si="3"/>
        <v>0</v>
      </c>
      <c r="P47" s="661"/>
      <c r="Q47" s="661"/>
      <c r="R47" s="64">
        <f t="shared" si="4"/>
        <v>0</v>
      </c>
    </row>
    <row r="48" spans="1:19" ht="12" customHeight="1">
      <c r="A48" s="81" t="s">
        <v>186</v>
      </c>
      <c r="B48" s="50">
        <f t="shared" si="7"/>
        <v>583</v>
      </c>
      <c r="C48" s="147">
        <f t="shared" si="5"/>
        <v>1.3574239213951431</v>
      </c>
      <c r="E48" s="660">
        <v>246</v>
      </c>
      <c r="F48" s="147">
        <f t="shared" si="0"/>
        <v>42.195540308747859</v>
      </c>
      <c r="G48" s="660"/>
      <c r="H48" s="661">
        <v>198</v>
      </c>
      <c r="I48" s="64">
        <f t="shared" si="1"/>
        <v>33.962264150943398</v>
      </c>
      <c r="J48" s="661"/>
      <c r="K48" s="661">
        <v>137</v>
      </c>
      <c r="L48" s="64">
        <f t="shared" si="2"/>
        <v>23.499142367066895</v>
      </c>
      <c r="M48" s="661"/>
      <c r="N48" s="661">
        <v>2</v>
      </c>
      <c r="O48" s="64">
        <f t="shared" si="3"/>
        <v>0.34305317324185247</v>
      </c>
      <c r="P48" s="661"/>
      <c r="Q48" s="782"/>
      <c r="R48" s="64">
        <f t="shared" si="4"/>
        <v>0</v>
      </c>
    </row>
    <row r="49" spans="1:19" ht="12" customHeight="1">
      <c r="A49" s="81" t="s">
        <v>185</v>
      </c>
      <c r="B49" s="50">
        <f t="shared" si="7"/>
        <v>510</v>
      </c>
      <c r="C49" s="147">
        <f t="shared" si="5"/>
        <v>1.187454888355957</v>
      </c>
      <c r="E49" s="660">
        <v>145</v>
      </c>
      <c r="F49" s="147">
        <f t="shared" si="0"/>
        <v>28.431372549019606</v>
      </c>
      <c r="G49" s="660"/>
      <c r="H49" s="661">
        <v>170</v>
      </c>
      <c r="I49" s="64">
        <f t="shared" si="1"/>
        <v>33.333333333333329</v>
      </c>
      <c r="J49" s="661"/>
      <c r="K49" s="661">
        <v>193</v>
      </c>
      <c r="L49" s="64">
        <f t="shared" si="2"/>
        <v>37.843137254901961</v>
      </c>
      <c r="M49" s="661"/>
      <c r="N49" s="661">
        <v>1</v>
      </c>
      <c r="O49" s="64">
        <f t="shared" si="3"/>
        <v>0.19607843137254902</v>
      </c>
      <c r="P49" s="661"/>
      <c r="Q49" s="661">
        <v>1</v>
      </c>
      <c r="R49" s="64">
        <f t="shared" si="4"/>
        <v>0.19607843137254902</v>
      </c>
    </row>
    <row r="50" spans="1:19" ht="12" customHeight="1">
      <c r="C50" s="147" t="str">
        <f t="shared" si="5"/>
        <v/>
      </c>
      <c r="E50" s="782"/>
      <c r="F50" s="147" t="str">
        <f t="shared" si="0"/>
        <v/>
      </c>
      <c r="G50" s="782"/>
      <c r="H50" s="782"/>
      <c r="I50" s="64" t="str">
        <f t="shared" si="1"/>
        <v/>
      </c>
      <c r="J50" s="782"/>
      <c r="K50" s="782"/>
      <c r="L50" s="64" t="str">
        <f t="shared" si="2"/>
        <v/>
      </c>
      <c r="M50" s="782"/>
      <c r="N50" s="782"/>
      <c r="O50" s="64" t="str">
        <f t="shared" si="3"/>
        <v/>
      </c>
      <c r="P50" s="782"/>
      <c r="Q50" s="782"/>
      <c r="R50" s="64" t="str">
        <f t="shared" si="4"/>
        <v/>
      </c>
    </row>
    <row r="51" spans="1:19" ht="12" customHeight="1">
      <c r="A51" s="81" t="s">
        <v>189</v>
      </c>
      <c r="B51" s="50">
        <f>SUM(E51+H51+K51+N51+Q51)</f>
        <v>1410</v>
      </c>
      <c r="C51" s="147">
        <f t="shared" si="5"/>
        <v>3.2829635148664695</v>
      </c>
      <c r="E51" s="660">
        <v>451</v>
      </c>
      <c r="F51" s="147">
        <f t="shared" si="0"/>
        <v>31.98581560283688</v>
      </c>
      <c r="G51" s="660"/>
      <c r="H51" s="661">
        <v>274</v>
      </c>
      <c r="I51" s="64">
        <f t="shared" si="1"/>
        <v>19.432624113475178</v>
      </c>
      <c r="J51" s="661"/>
      <c r="K51" s="661">
        <v>451</v>
      </c>
      <c r="L51" s="64">
        <f t="shared" si="2"/>
        <v>31.98581560283688</v>
      </c>
      <c r="M51" s="661"/>
      <c r="N51" s="661">
        <v>233</v>
      </c>
      <c r="O51" s="64">
        <f t="shared" si="3"/>
        <v>16.524822695035461</v>
      </c>
      <c r="P51" s="661"/>
      <c r="Q51" s="661">
        <v>1</v>
      </c>
      <c r="R51" s="64">
        <f t="shared" si="4"/>
        <v>7.0921985815602842E-2</v>
      </c>
    </row>
    <row r="52" spans="1:19" ht="12" customHeight="1">
      <c r="C52" s="147" t="str">
        <f t="shared" si="5"/>
        <v/>
      </c>
      <c r="E52" s="63">
        <v>0</v>
      </c>
      <c r="F52" s="147" t="str">
        <f t="shared" si="0"/>
        <v/>
      </c>
      <c r="I52" s="64" t="str">
        <f t="shared" si="1"/>
        <v/>
      </c>
      <c r="L52" s="64" t="str">
        <f t="shared" si="2"/>
        <v/>
      </c>
      <c r="O52" s="64" t="str">
        <f t="shared" si="3"/>
        <v/>
      </c>
      <c r="R52" s="64" t="str">
        <f t="shared" si="4"/>
        <v/>
      </c>
    </row>
    <row r="53" spans="1:19" ht="12" customHeight="1">
      <c r="A53" s="81" t="s">
        <v>190</v>
      </c>
      <c r="B53" s="50">
        <f t="shared" ref="B53:B58" si="8">SUM(E53+H53+K53+N53+Q53)</f>
        <v>3488</v>
      </c>
      <c r="C53" s="147">
        <f t="shared" si="5"/>
        <v>8.121260099187408</v>
      </c>
      <c r="E53" s="63">
        <f>SUM(E54:E58)</f>
        <v>1372</v>
      </c>
      <c r="F53" s="147">
        <f t="shared" si="0"/>
        <v>39.334862385321102</v>
      </c>
      <c r="G53" s="33" t="s">
        <v>128</v>
      </c>
      <c r="H53" s="63">
        <f>SUM(H54:H58)</f>
        <v>1353</v>
      </c>
      <c r="I53" s="64">
        <f t="shared" si="1"/>
        <v>38.790137614678898</v>
      </c>
      <c r="J53" s="33" t="s">
        <v>128</v>
      </c>
      <c r="K53" s="63">
        <f>SUM(K54:K58)</f>
        <v>725</v>
      </c>
      <c r="L53" s="64">
        <f t="shared" si="2"/>
        <v>20.785550458715598</v>
      </c>
      <c r="M53" s="33" t="s">
        <v>128</v>
      </c>
      <c r="N53" s="63">
        <f>SUM(N54:N58)</f>
        <v>38</v>
      </c>
      <c r="O53" s="64">
        <f t="shared" si="3"/>
        <v>1.0894495412844036</v>
      </c>
      <c r="P53" s="33" t="s">
        <v>128</v>
      </c>
      <c r="Q53" s="63">
        <f>SUM(Q54:Q58)</f>
        <v>0</v>
      </c>
      <c r="R53" s="64">
        <f t="shared" si="4"/>
        <v>0</v>
      </c>
    </row>
    <row r="54" spans="1:19" ht="12" customHeight="1">
      <c r="A54" s="81" t="s">
        <v>191</v>
      </c>
      <c r="B54" s="50">
        <f t="shared" si="8"/>
        <v>201</v>
      </c>
      <c r="C54" s="147">
        <f t="shared" si="5"/>
        <v>0.46799692658734776</v>
      </c>
      <c r="E54" s="660">
        <v>145</v>
      </c>
      <c r="F54" s="147">
        <f t="shared" si="0"/>
        <v>72.139303482587067</v>
      </c>
      <c r="G54" s="660"/>
      <c r="H54" s="661">
        <v>48</v>
      </c>
      <c r="I54" s="64">
        <f t="shared" si="1"/>
        <v>23.880597014925371</v>
      </c>
      <c r="J54" s="661"/>
      <c r="K54" s="661">
        <v>8</v>
      </c>
      <c r="L54" s="64">
        <f t="shared" si="2"/>
        <v>3.9800995024875623</v>
      </c>
      <c r="M54" s="661"/>
      <c r="N54" s="661">
        <v>0</v>
      </c>
      <c r="O54" s="64">
        <f t="shared" si="3"/>
        <v>0</v>
      </c>
      <c r="P54" s="661"/>
      <c r="Q54" s="661"/>
      <c r="R54" s="64">
        <f t="shared" si="4"/>
        <v>0</v>
      </c>
    </row>
    <row r="55" spans="1:19" ht="12" customHeight="1">
      <c r="A55" s="81" t="s">
        <v>192</v>
      </c>
      <c r="B55" s="50">
        <f t="shared" si="8"/>
        <v>2080</v>
      </c>
      <c r="C55" s="147">
        <f t="shared" si="5"/>
        <v>4.8429532701576283</v>
      </c>
      <c r="E55" s="660">
        <v>813</v>
      </c>
      <c r="F55" s="147">
        <f t="shared" si="0"/>
        <v>39.08653846153846</v>
      </c>
      <c r="G55" s="660"/>
      <c r="H55" s="661">
        <v>816</v>
      </c>
      <c r="I55" s="64">
        <f t="shared" si="1"/>
        <v>39.230769230769234</v>
      </c>
      <c r="J55" s="661"/>
      <c r="K55" s="661">
        <v>436</v>
      </c>
      <c r="L55" s="64">
        <f t="shared" si="2"/>
        <v>20.961538461538463</v>
      </c>
      <c r="M55" s="661"/>
      <c r="N55" s="661">
        <v>15</v>
      </c>
      <c r="O55" s="64">
        <f t="shared" si="3"/>
        <v>0.72115384615384615</v>
      </c>
      <c r="P55" s="661"/>
      <c r="Q55" s="661"/>
      <c r="R55" s="64">
        <f t="shared" si="4"/>
        <v>0</v>
      </c>
    </row>
    <row r="56" spans="1:19" ht="12" customHeight="1">
      <c r="A56" s="81" t="s">
        <v>193</v>
      </c>
      <c r="B56" s="50">
        <f t="shared" si="8"/>
        <v>406</v>
      </c>
      <c r="C56" s="147">
        <f t="shared" si="5"/>
        <v>0.94530722484807561</v>
      </c>
      <c r="E56" s="660">
        <v>154</v>
      </c>
      <c r="F56" s="147">
        <f t="shared" si="0"/>
        <v>37.931034482758619</v>
      </c>
      <c r="G56" s="660"/>
      <c r="H56" s="661">
        <v>135</v>
      </c>
      <c r="I56" s="64">
        <f t="shared" si="1"/>
        <v>33.251231527093594</v>
      </c>
      <c r="J56" s="661"/>
      <c r="K56" s="661">
        <v>107</v>
      </c>
      <c r="L56" s="64">
        <f t="shared" si="2"/>
        <v>26.354679802955665</v>
      </c>
      <c r="M56" s="661"/>
      <c r="N56" s="661">
        <v>10</v>
      </c>
      <c r="O56" s="64">
        <f t="shared" si="3"/>
        <v>2.4630541871921183</v>
      </c>
      <c r="P56" s="661"/>
      <c r="Q56" s="661"/>
      <c r="R56" s="64">
        <f t="shared" si="4"/>
        <v>0</v>
      </c>
    </row>
    <row r="57" spans="1:19" ht="12" customHeight="1">
      <c r="A57" s="90" t="s">
        <v>2032</v>
      </c>
      <c r="B57" s="50">
        <f t="shared" si="8"/>
        <v>503</v>
      </c>
      <c r="C57" s="147">
        <f t="shared" si="5"/>
        <v>1.171156487927542</v>
      </c>
      <c r="E57" s="660">
        <v>173</v>
      </c>
      <c r="F57" s="147">
        <f t="shared" si="0"/>
        <v>34.393638170974157</v>
      </c>
      <c r="G57" s="660"/>
      <c r="H57" s="661">
        <v>228</v>
      </c>
      <c r="I57" s="64">
        <f t="shared" si="1"/>
        <v>45.328031809145131</v>
      </c>
      <c r="J57" s="661"/>
      <c r="K57" s="661">
        <v>100</v>
      </c>
      <c r="L57" s="64">
        <f t="shared" si="2"/>
        <v>19.880715705765407</v>
      </c>
      <c r="M57" s="661"/>
      <c r="N57" s="661">
        <v>2</v>
      </c>
      <c r="O57" s="64">
        <f t="shared" si="3"/>
        <v>0.39761431411530812</v>
      </c>
      <c r="P57" s="661"/>
      <c r="Q57" s="661"/>
      <c r="R57" s="64">
        <f t="shared" si="4"/>
        <v>0</v>
      </c>
    </row>
    <row r="58" spans="1:19" ht="12" customHeight="1">
      <c r="A58" s="81" t="s">
        <v>194</v>
      </c>
      <c r="B58" s="50">
        <f t="shared" si="8"/>
        <v>298</v>
      </c>
      <c r="C58" s="147">
        <f t="shared" si="5"/>
        <v>0.69384618966681411</v>
      </c>
      <c r="E58" s="660">
        <v>87</v>
      </c>
      <c r="F58" s="147">
        <f t="shared" si="0"/>
        <v>29.194630872483224</v>
      </c>
      <c r="G58" s="660"/>
      <c r="H58" s="661">
        <v>126</v>
      </c>
      <c r="I58" s="64">
        <f t="shared" si="1"/>
        <v>42.281879194630875</v>
      </c>
      <c r="J58" s="661"/>
      <c r="K58" s="661">
        <v>74</v>
      </c>
      <c r="L58" s="64">
        <f t="shared" si="2"/>
        <v>24.832214765100673</v>
      </c>
      <c r="M58" s="661"/>
      <c r="N58" s="661">
        <v>11</v>
      </c>
      <c r="O58" s="64">
        <f t="shared" si="3"/>
        <v>3.6912751677852351</v>
      </c>
      <c r="P58" s="661"/>
      <c r="Q58" s="661"/>
      <c r="R58" s="64">
        <f t="shared" si="4"/>
        <v>0</v>
      </c>
    </row>
    <row r="59" spans="1:19" ht="12" customHeight="1">
      <c r="C59" s="147" t="str">
        <f t="shared" si="5"/>
        <v/>
      </c>
      <c r="F59" s="147" t="str">
        <f t="shared" si="0"/>
        <v/>
      </c>
      <c r="I59" s="64" t="str">
        <f t="shared" si="1"/>
        <v/>
      </c>
      <c r="L59" s="64" t="str">
        <f t="shared" si="2"/>
        <v/>
      </c>
      <c r="O59" s="64" t="str">
        <f t="shared" si="3"/>
        <v/>
      </c>
      <c r="R59" s="64" t="str">
        <f t="shared" si="4"/>
        <v/>
      </c>
    </row>
    <row r="60" spans="1:19" ht="12" customHeight="1">
      <c r="A60" s="47" t="s">
        <v>397</v>
      </c>
      <c r="B60" s="50">
        <f>SUM(B61+B63+B70+B72)</f>
        <v>3988</v>
      </c>
      <c r="C60" s="147">
        <f t="shared" si="5"/>
        <v>9.2854315583599156</v>
      </c>
      <c r="E60" s="63">
        <f>SUM(E61+E63+E70+E72)</f>
        <v>1060</v>
      </c>
      <c r="F60" s="147">
        <f t="shared" si="0"/>
        <v>26.579739217652961</v>
      </c>
      <c r="H60" s="63">
        <f>SUM(H61+H63+H70+H72)</f>
        <v>1923</v>
      </c>
      <c r="I60" s="64">
        <f t="shared" si="1"/>
        <v>48.219658976930788</v>
      </c>
      <c r="K60" s="63">
        <f>SUM(K61+K63+K70+K72)</f>
        <v>898</v>
      </c>
      <c r="L60" s="64">
        <f t="shared" si="2"/>
        <v>22.517552657973923</v>
      </c>
      <c r="N60" s="33">
        <f>SUM(N61+N63+N70+N72)</f>
        <v>106</v>
      </c>
      <c r="O60" s="64">
        <f t="shared" si="3"/>
        <v>2.6579739217652958</v>
      </c>
      <c r="Q60" s="33">
        <f>SUM(Q61+Q63+Q70+Q72)</f>
        <v>1</v>
      </c>
      <c r="R60" s="64">
        <f t="shared" si="4"/>
        <v>2.5075225677031094E-2</v>
      </c>
    </row>
    <row r="61" spans="1:19" ht="12" customHeight="1">
      <c r="A61" s="81" t="s">
        <v>398</v>
      </c>
      <c r="B61" s="50">
        <f>SUM(E61+H61+K61+N61+Q61)</f>
        <v>596</v>
      </c>
      <c r="C61" s="147">
        <f t="shared" si="5"/>
        <v>1.3876923793336282</v>
      </c>
      <c r="E61" s="660">
        <v>158</v>
      </c>
      <c r="F61" s="147">
        <f t="shared" si="0"/>
        <v>26.51006711409396</v>
      </c>
      <c r="G61" s="660"/>
      <c r="H61" s="661">
        <v>314</v>
      </c>
      <c r="I61" s="64">
        <f t="shared" si="1"/>
        <v>52.68456375838926</v>
      </c>
      <c r="J61" s="661"/>
      <c r="K61" s="661">
        <v>119</v>
      </c>
      <c r="L61" s="64">
        <f t="shared" si="2"/>
        <v>19.966442953020135</v>
      </c>
      <c r="M61" s="661"/>
      <c r="N61" s="661">
        <v>5</v>
      </c>
      <c r="O61" s="64">
        <f t="shared" si="3"/>
        <v>0.83892617449664431</v>
      </c>
      <c r="P61" s="531"/>
      <c r="Q61" s="531">
        <v>0</v>
      </c>
      <c r="R61" s="64">
        <f t="shared" si="4"/>
        <v>0</v>
      </c>
    </row>
    <row r="62" spans="1:19" ht="12" customHeight="1">
      <c r="C62" s="147" t="str">
        <f t="shared" si="5"/>
        <v/>
      </c>
      <c r="F62" s="147" t="str">
        <f t="shared" si="0"/>
        <v/>
      </c>
      <c r="I62" s="64" t="str">
        <f t="shared" si="1"/>
        <v/>
      </c>
      <c r="L62" s="64" t="str">
        <f t="shared" si="2"/>
        <v/>
      </c>
      <c r="O62" s="64" t="str">
        <f t="shared" si="3"/>
        <v/>
      </c>
      <c r="R62" s="64" t="str">
        <f t="shared" si="4"/>
        <v/>
      </c>
    </row>
    <row r="63" spans="1:19" ht="12" customHeight="1">
      <c r="A63" s="81" t="s">
        <v>195</v>
      </c>
      <c r="B63" s="50">
        <f t="shared" ref="B63:B68" si="9">SUM(E63+H63+K63+N63+Q63)</f>
        <v>2406</v>
      </c>
      <c r="C63" s="147">
        <f t="shared" si="5"/>
        <v>5.6019930615381037</v>
      </c>
      <c r="E63" s="63">
        <f>SUM(E64:E68)</f>
        <v>643</v>
      </c>
      <c r="F63" s="147">
        <f t="shared" si="0"/>
        <v>26.724854530340814</v>
      </c>
      <c r="G63" s="33" t="s">
        <v>128</v>
      </c>
      <c r="H63" s="63">
        <f>SUM(H64:H68)</f>
        <v>1215</v>
      </c>
      <c r="I63" s="64">
        <f t="shared" si="1"/>
        <v>50.498753117206988</v>
      </c>
      <c r="J63" s="33" t="s">
        <v>128</v>
      </c>
      <c r="K63" s="63">
        <f>SUM(K64:K68)</f>
        <v>490</v>
      </c>
      <c r="L63" s="64">
        <f t="shared" si="2"/>
        <v>20.365752285951789</v>
      </c>
      <c r="M63" s="33" t="s">
        <v>128</v>
      </c>
      <c r="N63" s="33">
        <f>SUM(N64:N68)</f>
        <v>58</v>
      </c>
      <c r="O63" s="64">
        <f t="shared" si="3"/>
        <v>2.4106400665004157</v>
      </c>
      <c r="P63" s="33" t="s">
        <v>128</v>
      </c>
      <c r="Q63" s="33">
        <f>SUM(Q64:Q68)</f>
        <v>0</v>
      </c>
      <c r="R63" s="64">
        <f t="shared" si="4"/>
        <v>0</v>
      </c>
    </row>
    <row r="64" spans="1:19" ht="12" customHeight="1">
      <c r="A64" s="81" t="s">
        <v>196</v>
      </c>
      <c r="B64" s="50">
        <f t="shared" si="9"/>
        <v>678</v>
      </c>
      <c r="C64" s="147">
        <f t="shared" si="5"/>
        <v>1.5786164986379196</v>
      </c>
      <c r="E64" s="660">
        <v>139</v>
      </c>
      <c r="F64" s="147">
        <f t="shared" si="0"/>
        <v>20.501474926253689</v>
      </c>
      <c r="G64" s="660"/>
      <c r="H64" s="661">
        <v>419</v>
      </c>
      <c r="I64" s="64">
        <f t="shared" si="1"/>
        <v>61.799410029498524</v>
      </c>
      <c r="J64" s="661"/>
      <c r="K64" s="661">
        <v>66</v>
      </c>
      <c r="L64" s="64">
        <f t="shared" si="2"/>
        <v>9.7345132743362832</v>
      </c>
      <c r="M64" s="661"/>
      <c r="N64" s="661">
        <v>54</v>
      </c>
      <c r="O64" s="64">
        <f t="shared" si="3"/>
        <v>7.9646017699115044</v>
      </c>
      <c r="P64" s="661"/>
      <c r="Q64" s="782"/>
      <c r="R64" s="64">
        <f t="shared" si="4"/>
        <v>0</v>
      </c>
      <c r="S64" s="33" t="s">
        <v>128</v>
      </c>
    </row>
    <row r="65" spans="1:18" ht="12" customHeight="1">
      <c r="A65" s="81" t="s">
        <v>197</v>
      </c>
      <c r="B65" s="50">
        <f t="shared" si="9"/>
        <v>462</v>
      </c>
      <c r="C65" s="147">
        <f t="shared" si="5"/>
        <v>1.0756944282753964</v>
      </c>
      <c r="E65" s="660">
        <v>108</v>
      </c>
      <c r="F65" s="147">
        <f t="shared" si="0"/>
        <v>23.376623376623375</v>
      </c>
      <c r="G65" s="660"/>
      <c r="H65" s="661">
        <v>238</v>
      </c>
      <c r="I65" s="64">
        <f t="shared" si="1"/>
        <v>51.515151515151516</v>
      </c>
      <c r="J65" s="661"/>
      <c r="K65" s="661">
        <v>114</v>
      </c>
      <c r="L65" s="64">
        <f t="shared" si="2"/>
        <v>24.675324675324674</v>
      </c>
      <c r="M65" s="661"/>
      <c r="N65" s="661">
        <v>2</v>
      </c>
      <c r="O65" s="64">
        <f t="shared" si="3"/>
        <v>0.4329004329004329</v>
      </c>
      <c r="P65" s="661"/>
      <c r="Q65" s="661"/>
      <c r="R65" s="64">
        <f t="shared" si="4"/>
        <v>0</v>
      </c>
    </row>
    <row r="66" spans="1:18" ht="12" customHeight="1">
      <c r="A66" s="81" t="s">
        <v>200</v>
      </c>
      <c r="B66" s="50">
        <f t="shared" si="9"/>
        <v>799</v>
      </c>
      <c r="C66" s="147">
        <f t="shared" si="5"/>
        <v>1.8603459917576659</v>
      </c>
      <c r="E66" s="660">
        <v>216</v>
      </c>
      <c r="F66" s="147">
        <f t="shared" si="0"/>
        <v>27.033792240300375</v>
      </c>
      <c r="G66" s="660"/>
      <c r="H66" s="661">
        <v>316</v>
      </c>
      <c r="I66" s="64">
        <f t="shared" si="1"/>
        <v>39.549436795994993</v>
      </c>
      <c r="J66" s="661"/>
      <c r="K66" s="661">
        <v>266</v>
      </c>
      <c r="L66" s="64">
        <f t="shared" si="2"/>
        <v>33.291614518147682</v>
      </c>
      <c r="M66" s="661"/>
      <c r="N66" s="661">
        <v>1</v>
      </c>
      <c r="O66" s="64">
        <f t="shared" si="3"/>
        <v>0.12515644555694619</v>
      </c>
      <c r="P66" s="661"/>
      <c r="Q66" s="661"/>
      <c r="R66" s="64">
        <f t="shared" si="4"/>
        <v>0</v>
      </c>
    </row>
    <row r="67" spans="1:18" ht="12" customHeight="1">
      <c r="A67" s="81" t="s">
        <v>198</v>
      </c>
      <c r="B67" s="50">
        <f t="shared" si="9"/>
        <v>149</v>
      </c>
      <c r="C67" s="147">
        <f>IF(A67&lt;&gt;0,B67/$B$11*100,"")</f>
        <v>0.34692309483340705</v>
      </c>
      <c r="E67" s="660">
        <v>53</v>
      </c>
      <c r="F67" s="147">
        <f t="shared" si="0"/>
        <v>35.570469798657719</v>
      </c>
      <c r="G67" s="660"/>
      <c r="H67" s="661">
        <v>92</v>
      </c>
      <c r="I67" s="64">
        <f t="shared" si="1"/>
        <v>61.744966442953022</v>
      </c>
      <c r="J67" s="661"/>
      <c r="K67" s="661">
        <v>4</v>
      </c>
      <c r="L67" s="64">
        <f t="shared" si="2"/>
        <v>2.6845637583892619</v>
      </c>
      <c r="M67" s="661"/>
      <c r="N67" s="661">
        <v>0</v>
      </c>
      <c r="O67" s="64">
        <f t="shared" si="3"/>
        <v>0</v>
      </c>
      <c r="P67" s="661"/>
      <c r="Q67" s="661"/>
      <c r="R67" s="64">
        <f t="shared" si="4"/>
        <v>0</v>
      </c>
    </row>
    <row r="68" spans="1:18" ht="12" customHeight="1">
      <c r="A68" s="81" t="s">
        <v>199</v>
      </c>
      <c r="B68" s="50">
        <f t="shared" si="9"/>
        <v>318</v>
      </c>
      <c r="C68" s="147">
        <f t="shared" si="5"/>
        <v>0.74041304803371444</v>
      </c>
      <c r="E68" s="660">
        <v>127</v>
      </c>
      <c r="F68" s="147">
        <f t="shared" si="0"/>
        <v>39.937106918238996</v>
      </c>
      <c r="G68" s="660"/>
      <c r="H68" s="661">
        <v>150</v>
      </c>
      <c r="I68" s="64">
        <f t="shared" si="1"/>
        <v>47.169811320754718</v>
      </c>
      <c r="J68" s="661"/>
      <c r="K68" s="661">
        <v>40</v>
      </c>
      <c r="L68" s="64">
        <f t="shared" si="2"/>
        <v>12.578616352201259</v>
      </c>
      <c r="M68" s="661"/>
      <c r="N68" s="661">
        <v>1</v>
      </c>
      <c r="O68" s="64">
        <f t="shared" si="3"/>
        <v>0.31446540880503149</v>
      </c>
      <c r="P68" s="661"/>
      <c r="Q68" s="661"/>
      <c r="R68" s="64">
        <f t="shared" si="4"/>
        <v>0</v>
      </c>
    </row>
    <row r="69" spans="1:18" ht="12" customHeight="1">
      <c r="C69" s="147" t="str">
        <f t="shared" si="5"/>
        <v/>
      </c>
      <c r="E69" s="660"/>
      <c r="F69" s="147" t="str">
        <f t="shared" si="0"/>
        <v/>
      </c>
      <c r="G69" s="660"/>
      <c r="H69" s="661"/>
      <c r="I69" s="64" t="str">
        <f t="shared" si="1"/>
        <v/>
      </c>
      <c r="J69" s="661"/>
      <c r="K69" s="661"/>
      <c r="L69" s="64" t="str">
        <f t="shared" si="2"/>
        <v/>
      </c>
      <c r="M69" s="661"/>
      <c r="N69" s="661"/>
      <c r="O69" s="64" t="str">
        <f t="shared" si="3"/>
        <v/>
      </c>
      <c r="P69" s="661"/>
      <c r="Q69" s="661"/>
      <c r="R69" s="64" t="str">
        <f t="shared" si="4"/>
        <v/>
      </c>
    </row>
    <row r="70" spans="1:18" ht="12" customHeight="1">
      <c r="A70" s="81" t="s">
        <v>201</v>
      </c>
      <c r="B70" s="50">
        <f>SUM(E70+H70+K70+N70+Q70)</f>
        <v>440</v>
      </c>
      <c r="C70" s="147">
        <f t="shared" si="5"/>
        <v>1.0244708840718062</v>
      </c>
      <c r="E70" s="660">
        <v>109</v>
      </c>
      <c r="F70" s="147">
        <f t="shared" si="0"/>
        <v>24.772727272727273</v>
      </c>
      <c r="G70" s="660"/>
      <c r="H70" s="661">
        <v>212</v>
      </c>
      <c r="I70" s="64">
        <f t="shared" si="1"/>
        <v>48.18181818181818</v>
      </c>
      <c r="J70" s="661"/>
      <c r="K70" s="661">
        <v>116</v>
      </c>
      <c r="L70" s="64">
        <f t="shared" si="2"/>
        <v>26.36363636363636</v>
      </c>
      <c r="M70" s="661"/>
      <c r="N70" s="661">
        <v>3</v>
      </c>
      <c r="O70" s="64">
        <f t="shared" si="3"/>
        <v>0.68181818181818177</v>
      </c>
      <c r="P70" s="661"/>
      <c r="Q70" s="661"/>
      <c r="R70" s="64">
        <f t="shared" si="4"/>
        <v>0</v>
      </c>
    </row>
    <row r="71" spans="1:18" ht="12" customHeight="1">
      <c r="C71" s="147" t="str">
        <f t="shared" si="5"/>
        <v/>
      </c>
      <c r="E71" s="660"/>
      <c r="F71" s="147" t="str">
        <f t="shared" si="0"/>
        <v/>
      </c>
      <c r="G71" s="660"/>
      <c r="H71" s="660"/>
      <c r="I71" s="64" t="str">
        <f t="shared" si="1"/>
        <v/>
      </c>
      <c r="J71" s="660"/>
      <c r="K71" s="660"/>
      <c r="L71" s="64" t="str">
        <f t="shared" si="2"/>
        <v/>
      </c>
      <c r="M71" s="660"/>
      <c r="N71" s="660"/>
      <c r="O71" s="64" t="str">
        <f t="shared" si="3"/>
        <v/>
      </c>
      <c r="P71" s="660"/>
      <c r="Q71" s="555"/>
      <c r="R71" s="64" t="str">
        <f t="shared" si="4"/>
        <v/>
      </c>
    </row>
    <row r="72" spans="1:18" ht="12" customHeight="1">
      <c r="A72" s="81" t="s">
        <v>202</v>
      </c>
      <c r="B72" s="50">
        <f>SUM(E72+H72+K72+N72+Q72)</f>
        <v>546</v>
      </c>
      <c r="C72" s="147">
        <f t="shared" si="5"/>
        <v>1.2712752334163775</v>
      </c>
      <c r="E72" s="660">
        <v>150</v>
      </c>
      <c r="F72" s="147">
        <f t="shared" si="0"/>
        <v>27.472527472527474</v>
      </c>
      <c r="G72" s="660"/>
      <c r="H72" s="661">
        <v>182</v>
      </c>
      <c r="I72" s="64">
        <f t="shared" si="1"/>
        <v>33.333333333333329</v>
      </c>
      <c r="J72" s="661"/>
      <c r="K72" s="661">
        <v>173</v>
      </c>
      <c r="L72" s="64">
        <f t="shared" si="2"/>
        <v>31.684981684981683</v>
      </c>
      <c r="M72" s="661"/>
      <c r="N72" s="661">
        <v>40</v>
      </c>
      <c r="O72" s="64">
        <f t="shared" si="3"/>
        <v>7.3260073260073266</v>
      </c>
      <c r="P72" s="661"/>
      <c r="Q72" s="661">
        <v>1</v>
      </c>
      <c r="R72" s="64">
        <f t="shared" si="4"/>
        <v>0.18315018315018314</v>
      </c>
    </row>
    <row r="73" spans="1:18" ht="12" customHeight="1">
      <c r="C73" s="147" t="str">
        <f t="shared" si="5"/>
        <v/>
      </c>
      <c r="F73" s="147" t="str">
        <f t="shared" si="0"/>
        <v/>
      </c>
      <c r="I73" s="64" t="str">
        <f t="shared" si="1"/>
        <v/>
      </c>
      <c r="L73" s="64" t="str">
        <f t="shared" si="2"/>
        <v/>
      </c>
      <c r="O73" s="64" t="str">
        <f t="shared" si="3"/>
        <v/>
      </c>
      <c r="R73" s="64" t="str">
        <f t="shared" si="4"/>
        <v/>
      </c>
    </row>
    <row r="74" spans="1:18" ht="12" customHeight="1">
      <c r="A74" s="47" t="s">
        <v>400</v>
      </c>
      <c r="B74" s="50">
        <f>SUM(B75)</f>
        <v>1441</v>
      </c>
      <c r="C74" s="147">
        <f t="shared" si="5"/>
        <v>3.3551421453351651</v>
      </c>
      <c r="E74" s="63">
        <f>SUM(E75)</f>
        <v>559</v>
      </c>
      <c r="F74" s="147">
        <f t="shared" si="0"/>
        <v>38.79250520471895</v>
      </c>
      <c r="H74" s="63">
        <f>SUM(H75)</f>
        <v>701</v>
      </c>
      <c r="I74" s="64">
        <f t="shared" si="1"/>
        <v>48.646773074253993</v>
      </c>
      <c r="K74" s="63">
        <f>SUM(K75)</f>
        <v>180</v>
      </c>
      <c r="L74" s="64">
        <f t="shared" si="2"/>
        <v>12.491325468424705</v>
      </c>
      <c r="N74" s="63">
        <f>SUM(N75)</f>
        <v>1</v>
      </c>
      <c r="O74" s="64">
        <f t="shared" si="3"/>
        <v>6.9396252602359473E-2</v>
      </c>
      <c r="Q74" s="63">
        <f>SUM(Q75)</f>
        <v>0</v>
      </c>
      <c r="R74" s="64">
        <f t="shared" si="4"/>
        <v>0</v>
      </c>
    </row>
    <row r="75" spans="1:18" ht="12" customHeight="1">
      <c r="A75" s="81" t="s">
        <v>203</v>
      </c>
      <c r="B75" s="50">
        <f>SUM(E75+H75+K75+N75+Q75)</f>
        <v>1441</v>
      </c>
      <c r="C75" s="147">
        <f t="shared" si="5"/>
        <v>3.3551421453351651</v>
      </c>
      <c r="E75" s="63">
        <f>SUM(E76:E79)</f>
        <v>559</v>
      </c>
      <c r="F75" s="147">
        <f t="shared" ref="F75:F105" si="10">IF($A75&lt;&gt;"",E75/$B75*100,"")</f>
        <v>38.79250520471895</v>
      </c>
      <c r="G75" s="33" t="s">
        <v>128</v>
      </c>
      <c r="H75" s="63">
        <f>SUM(H76:H79)</f>
        <v>701</v>
      </c>
      <c r="I75" s="64">
        <f t="shared" ref="I75:I105" si="11">IF($A75&lt;&gt;"",H75/$B75*100,"")</f>
        <v>48.646773074253993</v>
      </c>
      <c r="J75" s="33" t="s">
        <v>128</v>
      </c>
      <c r="K75" s="63">
        <f>SUM(K76:K79)</f>
        <v>180</v>
      </c>
      <c r="L75" s="64">
        <f t="shared" ref="L75:L105" si="12">IF($A75&lt;&gt;"",K75/$B75*100,"")</f>
        <v>12.491325468424705</v>
      </c>
      <c r="M75" s="33" t="s">
        <v>128</v>
      </c>
      <c r="N75" s="33">
        <f>SUM(N76:N79)</f>
        <v>1</v>
      </c>
      <c r="O75" s="64">
        <f t="shared" si="3"/>
        <v>6.9396252602359473E-2</v>
      </c>
      <c r="P75" s="33" t="s">
        <v>128</v>
      </c>
      <c r="Q75" s="33">
        <f>SUM(Q76:Q79)</f>
        <v>0</v>
      </c>
      <c r="R75" s="64">
        <f t="shared" si="4"/>
        <v>0</v>
      </c>
    </row>
    <row r="76" spans="1:18" ht="12" customHeight="1">
      <c r="A76" s="81" t="s">
        <v>204</v>
      </c>
      <c r="B76" s="50">
        <f>SUM(E76+H76+K76+N76+Q76)</f>
        <v>367</v>
      </c>
      <c r="C76" s="147">
        <f t="shared" si="5"/>
        <v>0.85450185103262011</v>
      </c>
      <c r="E76" s="660">
        <v>123</v>
      </c>
      <c r="F76" s="147">
        <f t="shared" si="10"/>
        <v>33.514986376021803</v>
      </c>
      <c r="G76" s="660"/>
      <c r="H76" s="661">
        <v>185</v>
      </c>
      <c r="I76" s="64">
        <f t="shared" si="11"/>
        <v>50.408719346049047</v>
      </c>
      <c r="J76" s="661"/>
      <c r="K76" s="661">
        <v>59</v>
      </c>
      <c r="L76" s="64">
        <f t="shared" si="12"/>
        <v>16.076294277929154</v>
      </c>
      <c r="M76" s="661"/>
      <c r="N76" s="661">
        <v>0</v>
      </c>
      <c r="O76" s="64">
        <f t="shared" ref="O76:O105" si="13">IF($A76&lt;&gt;"",N76/$B76*100,"")</f>
        <v>0</v>
      </c>
      <c r="P76" s="661"/>
      <c r="Q76" s="555"/>
      <c r="R76" s="64">
        <f t="shared" si="4"/>
        <v>0</v>
      </c>
    </row>
    <row r="77" spans="1:18" ht="12" customHeight="1">
      <c r="A77" s="81" t="s">
        <v>205</v>
      </c>
      <c r="B77" s="50">
        <f>SUM(E77+H77+K77+N77+Q77)</f>
        <v>449</v>
      </c>
      <c r="C77" s="147">
        <f t="shared" si="5"/>
        <v>1.0454259703369111</v>
      </c>
      <c r="E77" s="660">
        <v>182</v>
      </c>
      <c r="F77" s="147">
        <f t="shared" si="10"/>
        <v>40.534521158129181</v>
      </c>
      <c r="G77" s="660"/>
      <c r="H77" s="661">
        <v>237</v>
      </c>
      <c r="I77" s="64">
        <f t="shared" si="11"/>
        <v>52.783964365256118</v>
      </c>
      <c r="J77" s="661"/>
      <c r="K77" s="661">
        <v>30</v>
      </c>
      <c r="L77" s="64">
        <f t="shared" si="12"/>
        <v>6.6815144766146997</v>
      </c>
      <c r="M77" s="661"/>
      <c r="N77" s="661">
        <v>0</v>
      </c>
      <c r="O77" s="64">
        <f t="shared" si="13"/>
        <v>0</v>
      </c>
      <c r="P77" s="661"/>
      <c r="Q77" s="555"/>
      <c r="R77" s="64">
        <f t="shared" si="4"/>
        <v>0</v>
      </c>
    </row>
    <row r="78" spans="1:18" ht="12" customHeight="1">
      <c r="A78" s="81" t="s">
        <v>206</v>
      </c>
      <c r="B78" s="50">
        <f>SUM(E78+H78+K78+N78+Q78)</f>
        <v>364</v>
      </c>
      <c r="C78" s="147">
        <f t="shared" si="5"/>
        <v>0.84751682227758496</v>
      </c>
      <c r="E78" s="660">
        <v>174</v>
      </c>
      <c r="F78" s="147">
        <f t="shared" si="10"/>
        <v>47.802197802197803</v>
      </c>
      <c r="G78" s="660"/>
      <c r="H78" s="661">
        <v>164</v>
      </c>
      <c r="I78" s="64">
        <f t="shared" si="11"/>
        <v>45.054945054945058</v>
      </c>
      <c r="J78" s="661"/>
      <c r="K78" s="661">
        <v>26</v>
      </c>
      <c r="L78" s="64">
        <f t="shared" si="12"/>
        <v>7.1428571428571423</v>
      </c>
      <c r="M78" s="661"/>
      <c r="N78" s="661">
        <v>0</v>
      </c>
      <c r="O78" s="64">
        <f t="shared" si="13"/>
        <v>0</v>
      </c>
      <c r="P78" s="661"/>
      <c r="Q78" s="782"/>
      <c r="R78" s="64">
        <f t="shared" ref="R78:R105" si="14">IF($A78&lt;&gt;"",Q78/$B78*100,"")</f>
        <v>0</v>
      </c>
    </row>
    <row r="79" spans="1:18" ht="12" customHeight="1">
      <c r="A79" s="81" t="s">
        <v>207</v>
      </c>
      <c r="B79" s="50">
        <f>SUM(E79+H79+K79+N79+Q79)</f>
        <v>261</v>
      </c>
      <c r="C79" s="147">
        <f t="shared" si="5"/>
        <v>0.60769750168804859</v>
      </c>
      <c r="E79" s="660">
        <v>80</v>
      </c>
      <c r="F79" s="147">
        <f t="shared" si="10"/>
        <v>30.651340996168582</v>
      </c>
      <c r="G79" s="660"/>
      <c r="H79" s="661">
        <v>115</v>
      </c>
      <c r="I79" s="64">
        <f t="shared" si="11"/>
        <v>44.061302681992338</v>
      </c>
      <c r="J79" s="661"/>
      <c r="K79" s="661">
        <v>65</v>
      </c>
      <c r="L79" s="64">
        <f t="shared" si="12"/>
        <v>24.904214559386972</v>
      </c>
      <c r="M79" s="661"/>
      <c r="N79" s="661">
        <v>1</v>
      </c>
      <c r="O79" s="64">
        <f t="shared" si="13"/>
        <v>0.38314176245210724</v>
      </c>
      <c r="P79" s="661"/>
      <c r="Q79" s="782"/>
      <c r="R79" s="64">
        <f t="shared" si="14"/>
        <v>0</v>
      </c>
    </row>
    <row r="80" spans="1:18" ht="12" customHeight="1">
      <c r="F80" s="147" t="str">
        <f t="shared" si="10"/>
        <v/>
      </c>
      <c r="I80" s="64" t="str">
        <f t="shared" si="11"/>
        <v/>
      </c>
      <c r="L80" s="64" t="str">
        <f t="shared" si="12"/>
        <v/>
      </c>
      <c r="O80" s="64" t="str">
        <f t="shared" si="13"/>
        <v/>
      </c>
      <c r="R80" s="64" t="str">
        <f t="shared" si="14"/>
        <v/>
      </c>
    </row>
    <row r="81" spans="1:19" ht="12" customHeight="1">
      <c r="A81" s="47" t="s">
        <v>468</v>
      </c>
      <c r="B81" s="50">
        <f>SUM(B82)</f>
        <v>6680</v>
      </c>
      <c r="C81" s="147">
        <f t="shared" si="5"/>
        <v>15.553330694544693</v>
      </c>
      <c r="E81" s="63">
        <f>SUM(E82)</f>
        <v>2399</v>
      </c>
      <c r="F81" s="147">
        <f t="shared" si="10"/>
        <v>35.91317365269461</v>
      </c>
      <c r="H81" s="63">
        <f>SUM(H82)</f>
        <v>3067</v>
      </c>
      <c r="I81" s="64">
        <f t="shared" si="11"/>
        <v>45.91317365269461</v>
      </c>
      <c r="K81" s="63">
        <f>SUM(K82)</f>
        <v>1208</v>
      </c>
      <c r="L81" s="64">
        <f t="shared" si="12"/>
        <v>18.08383233532934</v>
      </c>
      <c r="N81" s="63">
        <f>SUM(N82)</f>
        <v>5</v>
      </c>
      <c r="O81" s="64">
        <f t="shared" si="13"/>
        <v>7.4850299401197612E-2</v>
      </c>
      <c r="Q81" s="63">
        <f>SUM(Q82)</f>
        <v>1</v>
      </c>
      <c r="R81" s="64">
        <f t="shared" si="14"/>
        <v>1.4970059880239521E-2</v>
      </c>
    </row>
    <row r="82" spans="1:19" ht="12" customHeight="1">
      <c r="A82" s="81" t="s">
        <v>209</v>
      </c>
      <c r="B82" s="50">
        <f t="shared" ref="B82:B92" si="15">SUM(E82+H82+K82+N82+Q82)</f>
        <v>6680</v>
      </c>
      <c r="C82" s="147">
        <f t="shared" ref="C82:C105" si="16">IF(A82&lt;&gt;0,B82/$B$11*100,"")</f>
        <v>15.553330694544693</v>
      </c>
      <c r="E82" s="63">
        <f>SUM(E83:E91)</f>
        <v>2399</v>
      </c>
      <c r="F82" s="147">
        <f t="shared" si="10"/>
        <v>35.91317365269461</v>
      </c>
      <c r="G82" s="33" t="s">
        <v>128</v>
      </c>
      <c r="H82" s="63">
        <f>SUM(H83:H91)</f>
        <v>3067</v>
      </c>
      <c r="I82" s="64">
        <f t="shared" si="11"/>
        <v>45.91317365269461</v>
      </c>
      <c r="J82" s="33" t="s">
        <v>128</v>
      </c>
      <c r="K82" s="63">
        <f>SUM(K83:K91)</f>
        <v>1208</v>
      </c>
      <c r="L82" s="64">
        <f t="shared" si="12"/>
        <v>18.08383233532934</v>
      </c>
      <c r="M82" s="33" t="s">
        <v>128</v>
      </c>
      <c r="N82" s="33">
        <f>SUM(N83:N91)</f>
        <v>5</v>
      </c>
      <c r="O82" s="64">
        <f t="shared" si="13"/>
        <v>7.4850299401197612E-2</v>
      </c>
      <c r="P82" s="33" t="s">
        <v>128</v>
      </c>
      <c r="Q82" s="33">
        <f>SUM(Q83:Q91)</f>
        <v>1</v>
      </c>
      <c r="R82" s="64">
        <f t="shared" si="14"/>
        <v>1.4970059880239521E-2</v>
      </c>
    </row>
    <row r="83" spans="1:19" ht="12" customHeight="1">
      <c r="A83" s="33" t="s">
        <v>1457</v>
      </c>
      <c r="B83" s="50">
        <f t="shared" si="15"/>
        <v>566</v>
      </c>
      <c r="C83" s="147">
        <f t="shared" si="16"/>
        <v>1.3178420917832778</v>
      </c>
      <c r="E83" s="660">
        <v>217</v>
      </c>
      <c r="F83" s="147">
        <f t="shared" si="10"/>
        <v>38.339222614840992</v>
      </c>
      <c r="G83" s="660"/>
      <c r="H83" s="661">
        <v>282</v>
      </c>
      <c r="I83" s="64">
        <f t="shared" si="11"/>
        <v>49.823321554770317</v>
      </c>
      <c r="J83" s="661"/>
      <c r="K83" s="661">
        <v>67</v>
      </c>
      <c r="L83" s="64">
        <f t="shared" si="12"/>
        <v>11.837455830388691</v>
      </c>
      <c r="M83" s="661"/>
      <c r="N83" s="661">
        <v>0</v>
      </c>
      <c r="O83" s="64">
        <f t="shared" si="13"/>
        <v>0</v>
      </c>
      <c r="P83" s="661"/>
      <c r="Q83" s="782"/>
      <c r="R83" s="64">
        <f t="shared" si="14"/>
        <v>0</v>
      </c>
    </row>
    <row r="84" spans="1:19" ht="12" customHeight="1">
      <c r="A84" s="81" t="s">
        <v>210</v>
      </c>
      <c r="B84" s="50">
        <f t="shared" si="15"/>
        <v>968</v>
      </c>
      <c r="C84" s="147">
        <f t="shared" si="16"/>
        <v>2.2538359449579737</v>
      </c>
      <c r="E84" s="660">
        <v>321</v>
      </c>
      <c r="F84" s="147">
        <f t="shared" si="10"/>
        <v>33.161157024793383</v>
      </c>
      <c r="G84" s="660"/>
      <c r="H84" s="661">
        <v>451</v>
      </c>
      <c r="I84" s="64">
        <f t="shared" si="11"/>
        <v>46.590909090909086</v>
      </c>
      <c r="J84" s="661"/>
      <c r="K84" s="661">
        <v>195</v>
      </c>
      <c r="L84" s="64">
        <f t="shared" si="12"/>
        <v>20.144628099173552</v>
      </c>
      <c r="M84" s="661"/>
      <c r="N84" s="661">
        <v>1</v>
      </c>
      <c r="O84" s="64">
        <f t="shared" si="13"/>
        <v>0.10330578512396695</v>
      </c>
      <c r="P84" s="661"/>
      <c r="Q84" s="661"/>
      <c r="R84" s="64">
        <f t="shared" si="14"/>
        <v>0</v>
      </c>
    </row>
    <row r="85" spans="1:19" ht="12" customHeight="1">
      <c r="A85" s="81" t="s">
        <v>212</v>
      </c>
      <c r="B85" s="50">
        <f t="shared" si="15"/>
        <v>1250</v>
      </c>
      <c r="C85" s="147">
        <f t="shared" si="16"/>
        <v>2.9104286479312673</v>
      </c>
      <c r="E85" s="660">
        <v>536</v>
      </c>
      <c r="F85" s="147">
        <f t="shared" si="10"/>
        <v>42.88</v>
      </c>
      <c r="G85" s="660"/>
      <c r="H85" s="661">
        <v>520</v>
      </c>
      <c r="I85" s="64">
        <f t="shared" si="11"/>
        <v>41.6</v>
      </c>
      <c r="J85" s="661"/>
      <c r="K85" s="661">
        <v>192</v>
      </c>
      <c r="L85" s="64">
        <f t="shared" si="12"/>
        <v>15.36</v>
      </c>
      <c r="M85" s="661"/>
      <c r="N85" s="661">
        <v>2</v>
      </c>
      <c r="O85" s="64">
        <f t="shared" si="13"/>
        <v>0.16</v>
      </c>
      <c r="P85" s="661"/>
      <c r="Q85" s="661"/>
      <c r="R85" s="64">
        <f t="shared" si="14"/>
        <v>0</v>
      </c>
    </row>
    <row r="86" spans="1:19" ht="12" customHeight="1">
      <c r="A86" s="81" t="s">
        <v>214</v>
      </c>
      <c r="B86" s="50">
        <f t="shared" si="15"/>
        <v>578</v>
      </c>
      <c r="C86" s="147">
        <f t="shared" si="16"/>
        <v>1.345782206803418</v>
      </c>
      <c r="E86" s="660">
        <v>157</v>
      </c>
      <c r="F86" s="147">
        <f t="shared" si="10"/>
        <v>27.162629757785467</v>
      </c>
      <c r="G86" s="660"/>
      <c r="H86" s="661">
        <v>179</v>
      </c>
      <c r="I86" s="64">
        <f t="shared" si="11"/>
        <v>30.968858131487892</v>
      </c>
      <c r="J86" s="661"/>
      <c r="K86" s="661">
        <v>241</v>
      </c>
      <c r="L86" s="64">
        <f t="shared" si="12"/>
        <v>41.695501730103807</v>
      </c>
      <c r="M86" s="661"/>
      <c r="N86" s="661">
        <v>1</v>
      </c>
      <c r="O86" s="64">
        <f t="shared" si="13"/>
        <v>0.17301038062283738</v>
      </c>
      <c r="P86" s="661"/>
      <c r="Q86" s="661"/>
      <c r="R86" s="64">
        <f t="shared" si="14"/>
        <v>0</v>
      </c>
    </row>
    <row r="87" spans="1:19" ht="12" customHeight="1">
      <c r="A87" s="81" t="s">
        <v>213</v>
      </c>
      <c r="B87" s="50">
        <f t="shared" si="15"/>
        <v>602</v>
      </c>
      <c r="C87" s="147">
        <f t="shared" si="16"/>
        <v>1.4016624368436985</v>
      </c>
      <c r="E87" s="660">
        <v>196</v>
      </c>
      <c r="F87" s="147">
        <f t="shared" si="10"/>
        <v>32.558139534883722</v>
      </c>
      <c r="G87" s="660"/>
      <c r="H87" s="661">
        <v>303</v>
      </c>
      <c r="I87" s="64">
        <f t="shared" si="11"/>
        <v>50.332225913621265</v>
      </c>
      <c r="J87" s="661"/>
      <c r="K87" s="661">
        <v>102</v>
      </c>
      <c r="L87" s="64">
        <f t="shared" si="12"/>
        <v>16.943521594684384</v>
      </c>
      <c r="M87" s="661"/>
      <c r="N87" s="661">
        <v>1</v>
      </c>
      <c r="O87" s="64">
        <f t="shared" si="13"/>
        <v>0.16611295681063123</v>
      </c>
      <c r="P87" s="661"/>
      <c r="Q87" s="661"/>
      <c r="R87" s="64">
        <f t="shared" si="14"/>
        <v>0</v>
      </c>
    </row>
    <row r="88" spans="1:19" ht="12" customHeight="1">
      <c r="A88" s="81" t="s">
        <v>211</v>
      </c>
      <c r="B88" s="50">
        <f t="shared" si="15"/>
        <v>799</v>
      </c>
      <c r="C88" s="147">
        <f t="shared" si="16"/>
        <v>1.8603459917576659</v>
      </c>
      <c r="E88" s="660">
        <v>244</v>
      </c>
      <c r="F88" s="147">
        <f t="shared" si="10"/>
        <v>30.538172715894866</v>
      </c>
      <c r="G88" s="660"/>
      <c r="H88" s="661">
        <v>392</v>
      </c>
      <c r="I88" s="64">
        <f t="shared" si="11"/>
        <v>49.061326658322898</v>
      </c>
      <c r="J88" s="661"/>
      <c r="K88" s="661">
        <v>162</v>
      </c>
      <c r="L88" s="64">
        <f t="shared" si="12"/>
        <v>20.275344180225282</v>
      </c>
      <c r="M88" s="661"/>
      <c r="N88" s="661">
        <v>0</v>
      </c>
      <c r="O88" s="64">
        <f t="shared" si="13"/>
        <v>0</v>
      </c>
      <c r="P88" s="661"/>
      <c r="Q88" s="661">
        <v>1</v>
      </c>
      <c r="R88" s="64">
        <f t="shared" si="14"/>
        <v>0.12515644555694619</v>
      </c>
    </row>
    <row r="89" spans="1:19" ht="12" customHeight="1">
      <c r="A89" s="81" t="s">
        <v>215</v>
      </c>
      <c r="B89" s="50">
        <f t="shared" si="15"/>
        <v>731</v>
      </c>
      <c r="C89" s="147">
        <f t="shared" si="16"/>
        <v>1.7020186733102052</v>
      </c>
      <c r="E89" s="660">
        <v>293</v>
      </c>
      <c r="F89" s="147">
        <f t="shared" si="10"/>
        <v>40.082079343365251</v>
      </c>
      <c r="G89" s="660"/>
      <c r="H89" s="661">
        <v>331</v>
      </c>
      <c r="I89" s="64">
        <f t="shared" si="11"/>
        <v>45.280437756497946</v>
      </c>
      <c r="J89" s="661"/>
      <c r="K89" s="661">
        <v>107</v>
      </c>
      <c r="L89" s="64">
        <f t="shared" si="12"/>
        <v>14.637482900136799</v>
      </c>
      <c r="M89" s="661"/>
      <c r="N89" s="661">
        <v>0</v>
      </c>
      <c r="O89" s="64">
        <f t="shared" si="13"/>
        <v>0</v>
      </c>
      <c r="P89" s="661"/>
      <c r="Q89" s="661"/>
      <c r="R89" s="64">
        <f t="shared" si="14"/>
        <v>0</v>
      </c>
    </row>
    <row r="90" spans="1:19" ht="12" customHeight="1">
      <c r="A90" s="81" t="s">
        <v>217</v>
      </c>
      <c r="B90" s="50">
        <f t="shared" si="15"/>
        <v>442</v>
      </c>
      <c r="C90" s="147">
        <f t="shared" si="16"/>
        <v>1.0291275699084961</v>
      </c>
      <c r="E90" s="660">
        <v>174</v>
      </c>
      <c r="F90" s="147">
        <f t="shared" si="10"/>
        <v>39.366515837104075</v>
      </c>
      <c r="G90" s="660"/>
      <c r="H90" s="661">
        <v>210</v>
      </c>
      <c r="I90" s="64">
        <f t="shared" si="11"/>
        <v>47.511312217194565</v>
      </c>
      <c r="J90" s="661"/>
      <c r="K90" s="661">
        <v>58</v>
      </c>
      <c r="L90" s="64">
        <f t="shared" si="12"/>
        <v>13.122171945701359</v>
      </c>
      <c r="M90" s="661"/>
      <c r="N90" s="661">
        <v>0</v>
      </c>
      <c r="O90" s="64">
        <f t="shared" si="13"/>
        <v>0</v>
      </c>
      <c r="P90" s="661"/>
      <c r="Q90" s="782"/>
      <c r="R90" s="64">
        <f t="shared" si="14"/>
        <v>0</v>
      </c>
    </row>
    <row r="91" spans="1:19" ht="12" customHeight="1">
      <c r="A91" s="81" t="s">
        <v>403</v>
      </c>
      <c r="B91" s="50">
        <f t="shared" si="15"/>
        <v>744</v>
      </c>
      <c r="C91" s="147">
        <f t="shared" si="16"/>
        <v>1.7322871312486905</v>
      </c>
      <c r="E91" s="660">
        <v>261</v>
      </c>
      <c r="F91" s="147">
        <f t="shared" si="10"/>
        <v>35.080645161290327</v>
      </c>
      <c r="G91" s="660"/>
      <c r="H91" s="661">
        <v>399</v>
      </c>
      <c r="I91" s="64">
        <f t="shared" si="11"/>
        <v>53.629032258064512</v>
      </c>
      <c r="J91" s="661"/>
      <c r="K91" s="661">
        <v>84</v>
      </c>
      <c r="L91" s="64">
        <f t="shared" si="12"/>
        <v>11.29032258064516</v>
      </c>
      <c r="M91" s="661"/>
      <c r="N91" s="661">
        <v>0</v>
      </c>
      <c r="O91" s="64">
        <f t="shared" si="13"/>
        <v>0</v>
      </c>
      <c r="P91" s="661"/>
      <c r="Q91" s="782"/>
      <c r="R91" s="64">
        <f t="shared" si="14"/>
        <v>0</v>
      </c>
    </row>
    <row r="92" spans="1:19" ht="12" customHeight="1">
      <c r="B92" s="50">
        <f t="shared" si="15"/>
        <v>0</v>
      </c>
      <c r="C92" s="147" t="str">
        <f t="shared" si="16"/>
        <v/>
      </c>
      <c r="E92" s="782"/>
      <c r="F92" s="147" t="str">
        <f t="shared" si="10"/>
        <v/>
      </c>
      <c r="G92" s="782"/>
      <c r="H92" s="782"/>
      <c r="I92" s="64" t="str">
        <f t="shared" si="11"/>
        <v/>
      </c>
      <c r="J92" s="782"/>
      <c r="K92" s="782"/>
      <c r="L92" s="64" t="str">
        <f t="shared" si="12"/>
        <v/>
      </c>
      <c r="M92" s="782"/>
      <c r="N92" s="782"/>
      <c r="O92" s="64" t="str">
        <f t="shared" si="13"/>
        <v/>
      </c>
      <c r="P92" s="782"/>
      <c r="Q92" s="782"/>
      <c r="R92" s="64" t="str">
        <f t="shared" si="14"/>
        <v/>
      </c>
    </row>
    <row r="93" spans="1:19" ht="12" customHeight="1">
      <c r="A93" s="81" t="s">
        <v>517</v>
      </c>
      <c r="B93" s="50">
        <f>SUM(E93+H93+K93+N93+Q93)</f>
        <v>5</v>
      </c>
      <c r="C93" s="147">
        <f t="shared" si="16"/>
        <v>1.1641714591725069E-2</v>
      </c>
      <c r="E93" s="660">
        <v>5</v>
      </c>
      <c r="F93" s="147">
        <f t="shared" si="10"/>
        <v>100</v>
      </c>
      <c r="G93" s="660"/>
      <c r="H93" s="660"/>
      <c r="I93" s="64">
        <f t="shared" si="11"/>
        <v>0</v>
      </c>
      <c r="J93" s="660"/>
      <c r="K93" s="660"/>
      <c r="L93" s="64">
        <f t="shared" si="12"/>
        <v>0</v>
      </c>
      <c r="M93" s="660"/>
      <c r="N93" s="660"/>
      <c r="O93" s="64">
        <f t="shared" si="13"/>
        <v>0</v>
      </c>
      <c r="P93" s="660"/>
      <c r="Q93" s="782"/>
      <c r="R93" s="64">
        <f t="shared" si="14"/>
        <v>0</v>
      </c>
    </row>
    <row r="94" spans="1:19" ht="12" customHeight="1">
      <c r="B94" s="50">
        <f>SUM(E94+H94+K94+N94+Q94)</f>
        <v>0</v>
      </c>
      <c r="C94" s="147" t="str">
        <f t="shared" si="16"/>
        <v/>
      </c>
      <c r="E94" s="782"/>
      <c r="F94" s="147" t="str">
        <f t="shared" si="10"/>
        <v/>
      </c>
      <c r="G94" s="782"/>
      <c r="H94" s="782"/>
      <c r="I94" s="64" t="str">
        <f t="shared" si="11"/>
        <v/>
      </c>
      <c r="J94" s="782"/>
      <c r="K94" s="782"/>
      <c r="L94" s="64" t="str">
        <f t="shared" si="12"/>
        <v/>
      </c>
      <c r="M94" s="782"/>
      <c r="N94" s="782"/>
      <c r="O94" s="64" t="str">
        <f t="shared" si="13"/>
        <v/>
      </c>
      <c r="P94" s="782"/>
      <c r="Q94" s="782"/>
      <c r="R94" s="64" t="str">
        <f t="shared" si="14"/>
        <v/>
      </c>
    </row>
    <row r="95" spans="1:19" ht="12" customHeight="1">
      <c r="A95" s="33" t="s">
        <v>1505</v>
      </c>
      <c r="B95" s="50">
        <f>SUM(E95+H95+K95+N95+Q95)</f>
        <v>688</v>
      </c>
      <c r="C95" s="147">
        <f t="shared" si="16"/>
        <v>1.6018999278213695</v>
      </c>
      <c r="E95" s="660">
        <v>223</v>
      </c>
      <c r="F95" s="147">
        <f t="shared" si="10"/>
        <v>32.412790697674424</v>
      </c>
      <c r="G95" s="660"/>
      <c r="H95" s="660">
        <v>239</v>
      </c>
      <c r="I95" s="64">
        <f t="shared" si="11"/>
        <v>34.738372093023258</v>
      </c>
      <c r="J95" s="660"/>
      <c r="K95" s="660">
        <v>219</v>
      </c>
      <c r="L95" s="64">
        <f t="shared" si="12"/>
        <v>31.831395348837212</v>
      </c>
      <c r="M95" s="660"/>
      <c r="N95" s="660">
        <v>7</v>
      </c>
      <c r="O95" s="64">
        <f t="shared" si="13"/>
        <v>1.0174418604651163</v>
      </c>
      <c r="P95" s="660"/>
      <c r="Q95" s="555"/>
      <c r="R95" s="64">
        <f t="shared" si="14"/>
        <v>0</v>
      </c>
      <c r="S95" s="164"/>
    </row>
    <row r="96" spans="1:19" ht="12" customHeight="1">
      <c r="A96" s="105"/>
      <c r="B96" s="50">
        <f>SUM(E96+H96+K96+N96+Q96)</f>
        <v>0</v>
      </c>
      <c r="C96" s="147" t="str">
        <f t="shared" si="16"/>
        <v/>
      </c>
      <c r="E96" s="81"/>
      <c r="F96" s="147" t="str">
        <f t="shared" si="10"/>
        <v/>
      </c>
      <c r="G96" s="81"/>
      <c r="H96" s="81"/>
      <c r="I96" s="64" t="str">
        <f t="shared" si="11"/>
        <v/>
      </c>
      <c r="J96" s="81"/>
      <c r="K96" s="81"/>
      <c r="L96" s="64" t="str">
        <f t="shared" si="12"/>
        <v/>
      </c>
      <c r="M96" s="81"/>
      <c r="N96" s="81"/>
      <c r="O96" s="64" t="str">
        <f t="shared" si="13"/>
        <v/>
      </c>
      <c r="P96" s="81"/>
      <c r="Q96" s="81"/>
      <c r="R96" s="64" t="str">
        <f t="shared" si="14"/>
        <v/>
      </c>
      <c r="S96" s="81"/>
    </row>
    <row r="97" spans="1:19" ht="12" customHeight="1">
      <c r="A97" s="47" t="s">
        <v>410</v>
      </c>
      <c r="B97" s="50">
        <f t="shared" ref="B97:B103" si="17">SUM(E97+H97+K97+N97+Q97)</f>
        <v>10709</v>
      </c>
      <c r="C97" s="147">
        <f t="shared" si="16"/>
        <v>24.934224312556751</v>
      </c>
      <c r="E97" s="63">
        <f>SUM(E98:E103)</f>
        <v>3580</v>
      </c>
      <c r="F97" s="147">
        <f t="shared" si="10"/>
        <v>33.429825380521052</v>
      </c>
      <c r="G97" s="33" t="s">
        <v>128</v>
      </c>
      <c r="H97" s="63">
        <f>SUM(H98:H103)</f>
        <v>5003</v>
      </c>
      <c r="I97" s="64">
        <f t="shared" si="11"/>
        <v>46.717714072275655</v>
      </c>
      <c r="J97" s="33" t="s">
        <v>128</v>
      </c>
      <c r="K97" s="63">
        <f>SUM(K98:K103)</f>
        <v>2077</v>
      </c>
      <c r="L97" s="64">
        <f t="shared" si="12"/>
        <v>19.394901484732468</v>
      </c>
      <c r="M97" s="33" t="s">
        <v>128</v>
      </c>
      <c r="N97" s="33">
        <f>SUM(N98:N103)</f>
        <v>49</v>
      </c>
      <c r="O97" s="64">
        <f t="shared" si="13"/>
        <v>0.45755906247081896</v>
      </c>
      <c r="P97" s="33" t="s">
        <v>128</v>
      </c>
      <c r="Q97" s="33">
        <f>SUM(Q98:Q103)</f>
        <v>0</v>
      </c>
      <c r="R97" s="64">
        <f t="shared" si="14"/>
        <v>0</v>
      </c>
    </row>
    <row r="98" spans="1:19" ht="12" customHeight="1">
      <c r="A98" s="81" t="s">
        <v>411</v>
      </c>
      <c r="B98" s="50">
        <f t="shared" si="17"/>
        <v>3085</v>
      </c>
      <c r="C98" s="147">
        <f t="shared" si="16"/>
        <v>7.1829379030943681</v>
      </c>
      <c r="E98" s="660">
        <v>952</v>
      </c>
      <c r="F98" s="147">
        <f t="shared" si="10"/>
        <v>30.858995137763372</v>
      </c>
      <c r="G98" s="660"/>
      <c r="H98" s="660">
        <v>1233</v>
      </c>
      <c r="I98" s="64">
        <f t="shared" si="11"/>
        <v>39.967585089141004</v>
      </c>
      <c r="J98" s="660"/>
      <c r="K98" s="660">
        <v>871</v>
      </c>
      <c r="L98" s="64">
        <f t="shared" si="12"/>
        <v>28.233387358184764</v>
      </c>
      <c r="M98" s="660"/>
      <c r="N98" s="660">
        <v>29</v>
      </c>
      <c r="O98" s="64">
        <f t="shared" si="13"/>
        <v>0.94003241491085898</v>
      </c>
      <c r="P98" s="660"/>
      <c r="Q98" s="660">
        <v>0</v>
      </c>
      <c r="R98" s="64">
        <f t="shared" si="14"/>
        <v>0</v>
      </c>
      <c r="S98" s="164"/>
    </row>
    <row r="99" spans="1:19" ht="12" customHeight="1">
      <c r="A99" s="81" t="s">
        <v>412</v>
      </c>
      <c r="B99" s="50">
        <f t="shared" si="17"/>
        <v>2065</v>
      </c>
      <c r="C99" s="147">
        <f t="shared" si="16"/>
        <v>4.8080281263824531</v>
      </c>
      <c r="E99" s="660">
        <v>719</v>
      </c>
      <c r="F99" s="147">
        <f t="shared" si="10"/>
        <v>34.818401937046005</v>
      </c>
      <c r="G99" s="660"/>
      <c r="H99" s="660">
        <v>1002</v>
      </c>
      <c r="I99" s="64">
        <f t="shared" si="11"/>
        <v>48.523002421307503</v>
      </c>
      <c r="J99" s="660"/>
      <c r="K99" s="660">
        <v>338</v>
      </c>
      <c r="L99" s="64">
        <f t="shared" si="12"/>
        <v>16.368038740920095</v>
      </c>
      <c r="M99" s="660"/>
      <c r="N99" s="660">
        <v>6</v>
      </c>
      <c r="O99" s="64">
        <f t="shared" si="13"/>
        <v>0.29055690072639223</v>
      </c>
      <c r="P99" s="660"/>
      <c r="Q99" s="660">
        <v>0</v>
      </c>
      <c r="R99" s="64">
        <f t="shared" si="14"/>
        <v>0</v>
      </c>
      <c r="S99" s="164"/>
    </row>
    <row r="100" spans="1:19" ht="12" customHeight="1">
      <c r="A100" s="81" t="s">
        <v>413</v>
      </c>
      <c r="B100" s="50">
        <f t="shared" si="17"/>
        <v>2292</v>
      </c>
      <c r="C100" s="147">
        <f t="shared" si="16"/>
        <v>5.3365619688467714</v>
      </c>
      <c r="E100" s="660">
        <v>870</v>
      </c>
      <c r="F100" s="147">
        <f t="shared" si="10"/>
        <v>37.958115183246072</v>
      </c>
      <c r="G100" s="660"/>
      <c r="H100" s="660">
        <v>1140</v>
      </c>
      <c r="I100" s="64">
        <f t="shared" si="11"/>
        <v>49.738219895287962</v>
      </c>
      <c r="J100" s="660"/>
      <c r="K100" s="660">
        <v>273</v>
      </c>
      <c r="L100" s="64">
        <f t="shared" si="12"/>
        <v>11.910994764397905</v>
      </c>
      <c r="M100" s="660"/>
      <c r="N100" s="660">
        <v>9</v>
      </c>
      <c r="O100" s="64">
        <f t="shared" si="13"/>
        <v>0.3926701570680628</v>
      </c>
      <c r="P100" s="660"/>
      <c r="Q100" s="660">
        <v>0</v>
      </c>
      <c r="R100" s="64">
        <f t="shared" si="14"/>
        <v>0</v>
      </c>
      <c r="S100" s="164"/>
    </row>
    <row r="101" spans="1:19" ht="12" customHeight="1">
      <c r="A101" s="81" t="s">
        <v>760</v>
      </c>
      <c r="B101" s="50">
        <f t="shared" si="17"/>
        <v>1344</v>
      </c>
      <c r="C101" s="147">
        <f t="shared" si="16"/>
        <v>3.1292928822556987</v>
      </c>
      <c r="E101" s="660">
        <v>558</v>
      </c>
      <c r="F101" s="147">
        <f t="shared" si="10"/>
        <v>41.517857142857146</v>
      </c>
      <c r="G101" s="660"/>
      <c r="H101" s="660">
        <v>673</v>
      </c>
      <c r="I101" s="64">
        <f t="shared" si="11"/>
        <v>50.074404761904766</v>
      </c>
      <c r="J101" s="660"/>
      <c r="K101" s="660">
        <v>113</v>
      </c>
      <c r="L101" s="64">
        <f t="shared" si="12"/>
        <v>8.4077380952380967</v>
      </c>
      <c r="M101" s="660"/>
      <c r="N101" s="660">
        <v>0</v>
      </c>
      <c r="O101" s="64">
        <f t="shared" si="13"/>
        <v>0</v>
      </c>
      <c r="P101" s="660"/>
      <c r="Q101" s="660">
        <v>0</v>
      </c>
      <c r="R101" s="64">
        <f t="shared" si="14"/>
        <v>0</v>
      </c>
      <c r="S101" s="164"/>
    </row>
    <row r="102" spans="1:19" ht="12" customHeight="1">
      <c r="A102" s="81" t="s">
        <v>568</v>
      </c>
      <c r="B102" s="50">
        <f>SUM(E102+H102+K102+N102+Q102)</f>
        <v>1428</v>
      </c>
      <c r="C102" s="147">
        <f>IF(A102&lt;&gt;0,B102/$B$11*100,"")</f>
        <v>3.3248736873966798</v>
      </c>
      <c r="E102" s="660">
        <v>386</v>
      </c>
      <c r="F102" s="147">
        <f t="shared" si="10"/>
        <v>27.030812324929972</v>
      </c>
      <c r="G102" s="660"/>
      <c r="H102" s="660">
        <v>698</v>
      </c>
      <c r="I102" s="64">
        <f t="shared" si="11"/>
        <v>48.879551820728288</v>
      </c>
      <c r="J102" s="660"/>
      <c r="K102" s="660">
        <v>340</v>
      </c>
      <c r="L102" s="64">
        <f t="shared" si="12"/>
        <v>23.809523809523807</v>
      </c>
      <c r="M102" s="660"/>
      <c r="N102" s="660">
        <v>4</v>
      </c>
      <c r="O102" s="64">
        <f t="shared" si="13"/>
        <v>0.28011204481792717</v>
      </c>
      <c r="P102" s="660"/>
      <c r="Q102" s="555"/>
      <c r="R102" s="64">
        <f>IF($A102&lt;&gt;"",Q102/$B102*100,"")</f>
        <v>0</v>
      </c>
      <c r="S102" s="164"/>
    </row>
    <row r="103" spans="1:19" ht="12" customHeight="1">
      <c r="A103" s="33" t="s">
        <v>1535</v>
      </c>
      <c r="B103" s="50">
        <f t="shared" si="17"/>
        <v>495</v>
      </c>
      <c r="C103" s="147">
        <f t="shared" si="16"/>
        <v>1.1525297445807818</v>
      </c>
      <c r="E103" s="660">
        <v>95</v>
      </c>
      <c r="F103" s="147">
        <f t="shared" si="10"/>
        <v>19.19191919191919</v>
      </c>
      <c r="G103" s="660"/>
      <c r="H103" s="660">
        <v>257</v>
      </c>
      <c r="I103" s="64">
        <f t="shared" si="11"/>
        <v>51.919191919191917</v>
      </c>
      <c r="J103" s="660"/>
      <c r="K103" s="660">
        <v>142</v>
      </c>
      <c r="L103" s="64">
        <f t="shared" si="12"/>
        <v>28.686868686868689</v>
      </c>
      <c r="M103" s="660"/>
      <c r="N103" s="660">
        <v>1</v>
      </c>
      <c r="O103" s="64">
        <f t="shared" si="13"/>
        <v>0.20202020202020202</v>
      </c>
      <c r="P103" s="660"/>
      <c r="Q103" s="555"/>
      <c r="R103" s="64">
        <f t="shared" si="14"/>
        <v>0</v>
      </c>
      <c r="S103" s="164"/>
    </row>
    <row r="104" spans="1:19" ht="12" customHeight="1">
      <c r="C104" s="147" t="str">
        <f t="shared" si="16"/>
        <v/>
      </c>
      <c r="E104" s="660"/>
      <c r="F104" s="147" t="str">
        <f t="shared" si="10"/>
        <v/>
      </c>
      <c r="G104" s="660"/>
      <c r="H104" s="660"/>
      <c r="I104" s="64" t="str">
        <f t="shared" si="11"/>
        <v/>
      </c>
      <c r="J104" s="660"/>
      <c r="K104" s="660"/>
      <c r="L104" s="64" t="str">
        <f t="shared" si="12"/>
        <v/>
      </c>
      <c r="M104" s="660"/>
      <c r="N104" s="660"/>
      <c r="O104" s="64" t="str">
        <f t="shared" si="13"/>
        <v/>
      </c>
      <c r="P104" s="660"/>
      <c r="Q104" s="555"/>
      <c r="R104" s="64" t="str">
        <f t="shared" si="14"/>
        <v/>
      </c>
    </row>
    <row r="105" spans="1:19" ht="12" customHeight="1">
      <c r="A105" s="81" t="s">
        <v>675</v>
      </c>
      <c r="B105" s="50">
        <f>SUM(E105+H105+K105+N105+Q105)</f>
        <v>8</v>
      </c>
      <c r="C105" s="147">
        <f t="shared" si="16"/>
        <v>1.8626743346760111E-2</v>
      </c>
      <c r="E105" s="660">
        <v>7</v>
      </c>
      <c r="F105" s="147">
        <f t="shared" si="10"/>
        <v>87.5</v>
      </c>
      <c r="G105" s="660"/>
      <c r="H105" s="661">
        <v>1</v>
      </c>
      <c r="I105" s="64">
        <f t="shared" si="11"/>
        <v>12.5</v>
      </c>
      <c r="J105" s="661"/>
      <c r="K105" s="661"/>
      <c r="L105" s="64">
        <f t="shared" si="12"/>
        <v>0</v>
      </c>
      <c r="M105" s="661"/>
      <c r="N105" s="661"/>
      <c r="O105" s="64">
        <f t="shared" si="13"/>
        <v>0</v>
      </c>
      <c r="P105" s="661"/>
      <c r="Q105" s="782"/>
      <c r="R105" s="64">
        <f t="shared" si="14"/>
        <v>0</v>
      </c>
    </row>
    <row r="106" spans="1:19" ht="9.75" customHeight="1" thickBot="1">
      <c r="A106" s="86"/>
      <c r="B106" s="140"/>
      <c r="C106" s="162"/>
      <c r="D106" s="142"/>
      <c r="E106" s="143"/>
      <c r="F106" s="141"/>
      <c r="G106" s="142"/>
      <c r="H106" s="143"/>
      <c r="I106" s="141"/>
      <c r="J106" s="142"/>
      <c r="K106" s="143"/>
      <c r="L106" s="141"/>
      <c r="M106" s="142"/>
      <c r="N106" s="142"/>
      <c r="O106" s="141"/>
      <c r="P106" s="142"/>
      <c r="Q106" s="142"/>
      <c r="R106" s="141"/>
      <c r="S106" s="141"/>
    </row>
    <row r="107" spans="1:19" ht="5.25" customHeight="1">
      <c r="A107" s="94"/>
      <c r="B107" s="133"/>
      <c r="C107" s="159"/>
      <c r="D107" s="49"/>
      <c r="E107" s="144"/>
      <c r="F107" s="134"/>
      <c r="G107" s="49"/>
      <c r="H107" s="144"/>
      <c r="I107" s="134"/>
      <c r="J107" s="49"/>
      <c r="K107" s="144"/>
      <c r="L107" s="134"/>
      <c r="M107" s="49"/>
      <c r="N107" s="49"/>
      <c r="O107" s="134"/>
      <c r="P107" s="49"/>
      <c r="Q107" s="49"/>
      <c r="R107" s="134"/>
    </row>
    <row r="108" spans="1:19" ht="11.25" customHeight="1">
      <c r="A108" s="94" t="s">
        <v>1605</v>
      </c>
      <c r="B108" s="133"/>
      <c r="C108" s="159"/>
      <c r="D108" s="49"/>
      <c r="E108" s="144"/>
      <c r="F108" s="134"/>
      <c r="G108" s="49"/>
      <c r="H108" s="144"/>
      <c r="I108" s="134"/>
      <c r="J108" s="49"/>
      <c r="K108" s="144"/>
      <c r="L108" s="134"/>
      <c r="M108" s="49"/>
      <c r="N108" s="49"/>
      <c r="O108" s="134"/>
      <c r="P108" s="49"/>
      <c r="Q108" s="49"/>
      <c r="R108" s="134"/>
    </row>
    <row r="109" spans="1:19" ht="14.5">
      <c r="A109" s="146" t="s">
        <v>1980</v>
      </c>
      <c r="N109" s="63"/>
      <c r="Q109" s="63"/>
    </row>
    <row r="110" spans="1:19" ht="9" customHeight="1">
      <c r="A110" s="81" t="s">
        <v>128</v>
      </c>
    </row>
    <row r="111" spans="1:19">
      <c r="A111" s="14" t="s">
        <v>1600</v>
      </c>
    </row>
    <row r="112" spans="1:19">
      <c r="A112" s="90" t="s">
        <v>437</v>
      </c>
    </row>
    <row r="119" spans="1:19">
      <c r="A119" s="88"/>
    </row>
    <row r="125" spans="1:19" s="170" customFormat="1">
      <c r="B125" s="165"/>
      <c r="C125" s="166"/>
      <c r="D125" s="167"/>
      <c r="E125" s="168"/>
      <c r="F125" s="169"/>
      <c r="G125" s="167"/>
      <c r="H125" s="168"/>
      <c r="I125" s="169"/>
      <c r="J125" s="167"/>
      <c r="K125" s="168"/>
      <c r="L125" s="169"/>
      <c r="M125" s="167"/>
      <c r="N125" s="167"/>
      <c r="O125" s="169"/>
      <c r="P125" s="167"/>
      <c r="Q125" s="167"/>
      <c r="R125" s="169"/>
      <c r="S125" s="167"/>
    </row>
    <row r="126" spans="1:19" s="170" customFormat="1">
      <c r="B126" s="165"/>
      <c r="C126" s="166"/>
      <c r="D126" s="167"/>
      <c r="E126" s="168"/>
      <c r="F126" s="169"/>
      <c r="G126" s="167"/>
      <c r="H126" s="168"/>
      <c r="I126" s="169"/>
      <c r="J126" s="167"/>
      <c r="K126" s="168"/>
      <c r="L126" s="169"/>
      <c r="M126" s="167"/>
      <c r="N126" s="167"/>
      <c r="O126" s="169"/>
      <c r="P126" s="167"/>
      <c r="Q126" s="167"/>
      <c r="R126" s="169"/>
      <c r="S126" s="167"/>
    </row>
    <row r="127" spans="1:19" s="170" customFormat="1">
      <c r="B127" s="165"/>
      <c r="C127" s="166"/>
      <c r="D127" s="167"/>
      <c r="E127" s="168"/>
      <c r="F127" s="169"/>
      <c r="G127" s="167"/>
      <c r="H127" s="168"/>
      <c r="I127" s="169"/>
      <c r="J127" s="167"/>
      <c r="K127" s="168"/>
      <c r="L127" s="169"/>
      <c r="M127" s="167"/>
      <c r="N127" s="167"/>
      <c r="O127" s="169"/>
      <c r="P127" s="167"/>
      <c r="Q127" s="167"/>
      <c r="R127" s="169"/>
      <c r="S127" s="167"/>
    </row>
  </sheetData>
  <conditionalFormatting sqref="B11:R105">
    <cfRule type="cellIs" dxfId="77" priority="1" operator="equal">
      <formula>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4" tint="-0.249977111117893"/>
  </sheetPr>
  <dimension ref="A1:Q101"/>
  <sheetViews>
    <sheetView workbookViewId="0">
      <selection activeCell="A2" sqref="A2"/>
    </sheetView>
  </sheetViews>
  <sheetFormatPr baseColWidth="10" defaultColWidth="8.81640625" defaultRowHeight="12.5"/>
  <cols>
    <col min="1" max="1" width="35.81640625" style="81" customWidth="1"/>
    <col min="2" max="2" width="8.1796875" style="50" customWidth="1"/>
    <col min="3" max="3" width="2.54296875" style="63" customWidth="1"/>
    <col min="4" max="4" width="8.1796875" style="64" customWidth="1"/>
    <col min="5" max="5" width="2.81640625" style="33" customWidth="1"/>
    <col min="6" max="6" width="8.453125" style="63" customWidth="1"/>
    <col min="7" max="7" width="8.1796875" style="64" customWidth="1"/>
    <col min="8" max="8" width="2.81640625" style="33" customWidth="1"/>
    <col min="9" max="9" width="8.1796875" style="63" customWidth="1"/>
    <col min="10" max="10" width="8.1796875" style="64" customWidth="1"/>
    <col min="11" max="11" width="2.81640625" style="33" customWidth="1"/>
    <col min="12" max="12" width="8.1796875" style="63" customWidth="1"/>
    <col min="13" max="13" width="8.1796875" style="64" customWidth="1"/>
    <col min="14" max="14" width="2.81640625" style="33" customWidth="1"/>
    <col min="15" max="15" width="8.1796875" style="63" customWidth="1"/>
    <col min="16" max="16" width="8.1796875" style="88" customWidth="1"/>
    <col min="17" max="17" width="2.81640625" style="81" customWidth="1"/>
    <col min="18" max="256" width="8.81640625" style="81"/>
    <col min="257" max="257" width="35.81640625" style="81" customWidth="1"/>
    <col min="258" max="258" width="8.1796875" style="81" customWidth="1"/>
    <col min="259" max="259" width="2.54296875" style="81" customWidth="1"/>
    <col min="260" max="260" width="8.1796875" style="81" customWidth="1"/>
    <col min="261" max="261" width="2.81640625" style="81" customWidth="1"/>
    <col min="262" max="262" width="8.453125" style="81" customWidth="1"/>
    <col min="263" max="263" width="8.1796875" style="81" customWidth="1"/>
    <col min="264" max="264" width="2.81640625" style="81" customWidth="1"/>
    <col min="265" max="266" width="8.1796875" style="81" customWidth="1"/>
    <col min="267" max="267" width="2.81640625" style="81" customWidth="1"/>
    <col min="268" max="269" width="8.1796875" style="81" customWidth="1"/>
    <col min="270" max="270" width="2.81640625" style="81" customWidth="1"/>
    <col min="271" max="272" width="8.1796875" style="81" customWidth="1"/>
    <col min="273" max="273" width="2.81640625" style="81" customWidth="1"/>
    <col min="274" max="512" width="8.81640625" style="81"/>
    <col min="513" max="513" width="35.81640625" style="81" customWidth="1"/>
    <col min="514" max="514" width="8.1796875" style="81" customWidth="1"/>
    <col min="515" max="515" width="2.54296875" style="81" customWidth="1"/>
    <col min="516" max="516" width="8.1796875" style="81" customWidth="1"/>
    <col min="517" max="517" width="2.81640625" style="81" customWidth="1"/>
    <col min="518" max="518" width="8.453125" style="81" customWidth="1"/>
    <col min="519" max="519" width="8.1796875" style="81" customWidth="1"/>
    <col min="520" max="520" width="2.81640625" style="81" customWidth="1"/>
    <col min="521" max="522" width="8.1796875" style="81" customWidth="1"/>
    <col min="523" max="523" width="2.81640625" style="81" customWidth="1"/>
    <col min="524" max="525" width="8.1796875" style="81" customWidth="1"/>
    <col min="526" max="526" width="2.81640625" style="81" customWidth="1"/>
    <col min="527" max="528" width="8.1796875" style="81" customWidth="1"/>
    <col min="529" max="529" width="2.81640625" style="81" customWidth="1"/>
    <col min="530" max="768" width="8.81640625" style="81"/>
    <col min="769" max="769" width="35.81640625" style="81" customWidth="1"/>
    <col min="770" max="770" width="8.1796875" style="81" customWidth="1"/>
    <col min="771" max="771" width="2.54296875" style="81" customWidth="1"/>
    <col min="772" max="772" width="8.1796875" style="81" customWidth="1"/>
    <col min="773" max="773" width="2.81640625" style="81" customWidth="1"/>
    <col min="774" max="774" width="8.453125" style="81" customWidth="1"/>
    <col min="775" max="775" width="8.1796875" style="81" customWidth="1"/>
    <col min="776" max="776" width="2.81640625" style="81" customWidth="1"/>
    <col min="777" max="778" width="8.1796875" style="81" customWidth="1"/>
    <col min="779" max="779" width="2.81640625" style="81" customWidth="1"/>
    <col min="780" max="781" width="8.1796875" style="81" customWidth="1"/>
    <col min="782" max="782" width="2.81640625" style="81" customWidth="1"/>
    <col min="783" max="784" width="8.1796875" style="81" customWidth="1"/>
    <col min="785" max="785" width="2.81640625" style="81" customWidth="1"/>
    <col min="786" max="1024" width="8.81640625" style="81"/>
    <col min="1025" max="1025" width="35.81640625" style="81" customWidth="1"/>
    <col min="1026" max="1026" width="8.1796875" style="81" customWidth="1"/>
    <col min="1027" max="1027" width="2.54296875" style="81" customWidth="1"/>
    <col min="1028" max="1028" width="8.1796875" style="81" customWidth="1"/>
    <col min="1029" max="1029" width="2.81640625" style="81" customWidth="1"/>
    <col min="1030" max="1030" width="8.453125" style="81" customWidth="1"/>
    <col min="1031" max="1031" width="8.1796875" style="81" customWidth="1"/>
    <col min="1032" max="1032" width="2.81640625" style="81" customWidth="1"/>
    <col min="1033" max="1034" width="8.1796875" style="81" customWidth="1"/>
    <col min="1035" max="1035" width="2.81640625" style="81" customWidth="1"/>
    <col min="1036" max="1037" width="8.1796875" style="81" customWidth="1"/>
    <col min="1038" max="1038" width="2.81640625" style="81" customWidth="1"/>
    <col min="1039" max="1040" width="8.1796875" style="81" customWidth="1"/>
    <col min="1041" max="1041" width="2.81640625" style="81" customWidth="1"/>
    <col min="1042" max="1280" width="8.81640625" style="81"/>
    <col min="1281" max="1281" width="35.81640625" style="81" customWidth="1"/>
    <col min="1282" max="1282" width="8.1796875" style="81" customWidth="1"/>
    <col min="1283" max="1283" width="2.54296875" style="81" customWidth="1"/>
    <col min="1284" max="1284" width="8.1796875" style="81" customWidth="1"/>
    <col min="1285" max="1285" width="2.81640625" style="81" customWidth="1"/>
    <col min="1286" max="1286" width="8.453125" style="81" customWidth="1"/>
    <col min="1287" max="1287" width="8.1796875" style="81" customWidth="1"/>
    <col min="1288" max="1288" width="2.81640625" style="81" customWidth="1"/>
    <col min="1289" max="1290" width="8.1796875" style="81" customWidth="1"/>
    <col min="1291" max="1291" width="2.81640625" style="81" customWidth="1"/>
    <col min="1292" max="1293" width="8.1796875" style="81" customWidth="1"/>
    <col min="1294" max="1294" width="2.81640625" style="81" customWidth="1"/>
    <col min="1295" max="1296" width="8.1796875" style="81" customWidth="1"/>
    <col min="1297" max="1297" width="2.81640625" style="81" customWidth="1"/>
    <col min="1298" max="1536" width="8.81640625" style="81"/>
    <col min="1537" max="1537" width="35.81640625" style="81" customWidth="1"/>
    <col min="1538" max="1538" width="8.1796875" style="81" customWidth="1"/>
    <col min="1539" max="1539" width="2.54296875" style="81" customWidth="1"/>
    <col min="1540" max="1540" width="8.1796875" style="81" customWidth="1"/>
    <col min="1541" max="1541" width="2.81640625" style="81" customWidth="1"/>
    <col min="1542" max="1542" width="8.453125" style="81" customWidth="1"/>
    <col min="1543" max="1543" width="8.1796875" style="81" customWidth="1"/>
    <col min="1544" max="1544" width="2.81640625" style="81" customWidth="1"/>
    <col min="1545" max="1546" width="8.1796875" style="81" customWidth="1"/>
    <col min="1547" max="1547" width="2.81640625" style="81" customWidth="1"/>
    <col min="1548" max="1549" width="8.1796875" style="81" customWidth="1"/>
    <col min="1550" max="1550" width="2.81640625" style="81" customWidth="1"/>
    <col min="1551" max="1552" width="8.1796875" style="81" customWidth="1"/>
    <col min="1553" max="1553" width="2.81640625" style="81" customWidth="1"/>
    <col min="1554" max="1792" width="8.81640625" style="81"/>
    <col min="1793" max="1793" width="35.81640625" style="81" customWidth="1"/>
    <col min="1794" max="1794" width="8.1796875" style="81" customWidth="1"/>
    <col min="1795" max="1795" width="2.54296875" style="81" customWidth="1"/>
    <col min="1796" max="1796" width="8.1796875" style="81" customWidth="1"/>
    <col min="1797" max="1797" width="2.81640625" style="81" customWidth="1"/>
    <col min="1798" max="1798" width="8.453125" style="81" customWidth="1"/>
    <col min="1799" max="1799" width="8.1796875" style="81" customWidth="1"/>
    <col min="1800" max="1800" width="2.81640625" style="81" customWidth="1"/>
    <col min="1801" max="1802" width="8.1796875" style="81" customWidth="1"/>
    <col min="1803" max="1803" width="2.81640625" style="81" customWidth="1"/>
    <col min="1804" max="1805" width="8.1796875" style="81" customWidth="1"/>
    <col min="1806" max="1806" width="2.81640625" style="81" customWidth="1"/>
    <col min="1807" max="1808" width="8.1796875" style="81" customWidth="1"/>
    <col min="1809" max="1809" width="2.81640625" style="81" customWidth="1"/>
    <col min="1810" max="2048" width="8.81640625" style="81"/>
    <col min="2049" max="2049" width="35.81640625" style="81" customWidth="1"/>
    <col min="2050" max="2050" width="8.1796875" style="81" customWidth="1"/>
    <col min="2051" max="2051" width="2.54296875" style="81" customWidth="1"/>
    <col min="2052" max="2052" width="8.1796875" style="81" customWidth="1"/>
    <col min="2053" max="2053" width="2.81640625" style="81" customWidth="1"/>
    <col min="2054" max="2054" width="8.453125" style="81" customWidth="1"/>
    <col min="2055" max="2055" width="8.1796875" style="81" customWidth="1"/>
    <col min="2056" max="2056" width="2.81640625" style="81" customWidth="1"/>
    <col min="2057" max="2058" width="8.1796875" style="81" customWidth="1"/>
    <col min="2059" max="2059" width="2.81640625" style="81" customWidth="1"/>
    <col min="2060" max="2061" width="8.1796875" style="81" customWidth="1"/>
    <col min="2062" max="2062" width="2.81640625" style="81" customWidth="1"/>
    <col min="2063" max="2064" width="8.1796875" style="81" customWidth="1"/>
    <col min="2065" max="2065" width="2.81640625" style="81" customWidth="1"/>
    <col min="2066" max="2304" width="8.81640625" style="81"/>
    <col min="2305" max="2305" width="35.81640625" style="81" customWidth="1"/>
    <col min="2306" max="2306" width="8.1796875" style="81" customWidth="1"/>
    <col min="2307" max="2307" width="2.54296875" style="81" customWidth="1"/>
    <col min="2308" max="2308" width="8.1796875" style="81" customWidth="1"/>
    <col min="2309" max="2309" width="2.81640625" style="81" customWidth="1"/>
    <col min="2310" max="2310" width="8.453125" style="81" customWidth="1"/>
    <col min="2311" max="2311" width="8.1796875" style="81" customWidth="1"/>
    <col min="2312" max="2312" width="2.81640625" style="81" customWidth="1"/>
    <col min="2313" max="2314" width="8.1796875" style="81" customWidth="1"/>
    <col min="2315" max="2315" width="2.81640625" style="81" customWidth="1"/>
    <col min="2316" max="2317" width="8.1796875" style="81" customWidth="1"/>
    <col min="2318" max="2318" width="2.81640625" style="81" customWidth="1"/>
    <col min="2319" max="2320" width="8.1796875" style="81" customWidth="1"/>
    <col min="2321" max="2321" width="2.81640625" style="81" customWidth="1"/>
    <col min="2322" max="2560" width="8.81640625" style="81"/>
    <col min="2561" max="2561" width="35.81640625" style="81" customWidth="1"/>
    <col min="2562" max="2562" width="8.1796875" style="81" customWidth="1"/>
    <col min="2563" max="2563" width="2.54296875" style="81" customWidth="1"/>
    <col min="2564" max="2564" width="8.1796875" style="81" customWidth="1"/>
    <col min="2565" max="2565" width="2.81640625" style="81" customWidth="1"/>
    <col min="2566" max="2566" width="8.453125" style="81" customWidth="1"/>
    <col min="2567" max="2567" width="8.1796875" style="81" customWidth="1"/>
    <col min="2568" max="2568" width="2.81640625" style="81" customWidth="1"/>
    <col min="2569" max="2570" width="8.1796875" style="81" customWidth="1"/>
    <col min="2571" max="2571" width="2.81640625" style="81" customWidth="1"/>
    <col min="2572" max="2573" width="8.1796875" style="81" customWidth="1"/>
    <col min="2574" max="2574" width="2.81640625" style="81" customWidth="1"/>
    <col min="2575" max="2576" width="8.1796875" style="81" customWidth="1"/>
    <col min="2577" max="2577" width="2.81640625" style="81" customWidth="1"/>
    <col min="2578" max="2816" width="8.81640625" style="81"/>
    <col min="2817" max="2817" width="35.81640625" style="81" customWidth="1"/>
    <col min="2818" max="2818" width="8.1796875" style="81" customWidth="1"/>
    <col min="2819" max="2819" width="2.54296875" style="81" customWidth="1"/>
    <col min="2820" max="2820" width="8.1796875" style="81" customWidth="1"/>
    <col min="2821" max="2821" width="2.81640625" style="81" customWidth="1"/>
    <col min="2822" max="2822" width="8.453125" style="81" customWidth="1"/>
    <col min="2823" max="2823" width="8.1796875" style="81" customWidth="1"/>
    <col min="2824" max="2824" width="2.81640625" style="81" customWidth="1"/>
    <col min="2825" max="2826" width="8.1796875" style="81" customWidth="1"/>
    <col min="2827" max="2827" width="2.81640625" style="81" customWidth="1"/>
    <col min="2828" max="2829" width="8.1796875" style="81" customWidth="1"/>
    <col min="2830" max="2830" width="2.81640625" style="81" customWidth="1"/>
    <col min="2831" max="2832" width="8.1796875" style="81" customWidth="1"/>
    <col min="2833" max="2833" width="2.81640625" style="81" customWidth="1"/>
    <col min="2834" max="3072" width="8.81640625" style="81"/>
    <col min="3073" max="3073" width="35.81640625" style="81" customWidth="1"/>
    <col min="3074" max="3074" width="8.1796875" style="81" customWidth="1"/>
    <col min="3075" max="3075" width="2.54296875" style="81" customWidth="1"/>
    <col min="3076" max="3076" width="8.1796875" style="81" customWidth="1"/>
    <col min="3077" max="3077" width="2.81640625" style="81" customWidth="1"/>
    <col min="3078" max="3078" width="8.453125" style="81" customWidth="1"/>
    <col min="3079" max="3079" width="8.1796875" style="81" customWidth="1"/>
    <col min="3080" max="3080" width="2.81640625" style="81" customWidth="1"/>
    <col min="3081" max="3082" width="8.1796875" style="81" customWidth="1"/>
    <col min="3083" max="3083" width="2.81640625" style="81" customWidth="1"/>
    <col min="3084" max="3085" width="8.1796875" style="81" customWidth="1"/>
    <col min="3086" max="3086" width="2.81640625" style="81" customWidth="1"/>
    <col min="3087" max="3088" width="8.1796875" style="81" customWidth="1"/>
    <col min="3089" max="3089" width="2.81640625" style="81" customWidth="1"/>
    <col min="3090" max="3328" width="8.81640625" style="81"/>
    <col min="3329" max="3329" width="35.81640625" style="81" customWidth="1"/>
    <col min="3330" max="3330" width="8.1796875" style="81" customWidth="1"/>
    <col min="3331" max="3331" width="2.54296875" style="81" customWidth="1"/>
    <col min="3332" max="3332" width="8.1796875" style="81" customWidth="1"/>
    <col min="3333" max="3333" width="2.81640625" style="81" customWidth="1"/>
    <col min="3334" max="3334" width="8.453125" style="81" customWidth="1"/>
    <col min="3335" max="3335" width="8.1796875" style="81" customWidth="1"/>
    <col min="3336" max="3336" width="2.81640625" style="81" customWidth="1"/>
    <col min="3337" max="3338" width="8.1796875" style="81" customWidth="1"/>
    <col min="3339" max="3339" width="2.81640625" style="81" customWidth="1"/>
    <col min="3340" max="3341" width="8.1796875" style="81" customWidth="1"/>
    <col min="3342" max="3342" width="2.81640625" style="81" customWidth="1"/>
    <col min="3343" max="3344" width="8.1796875" style="81" customWidth="1"/>
    <col min="3345" max="3345" width="2.81640625" style="81" customWidth="1"/>
    <col min="3346" max="3584" width="8.81640625" style="81"/>
    <col min="3585" max="3585" width="35.81640625" style="81" customWidth="1"/>
    <col min="3586" max="3586" width="8.1796875" style="81" customWidth="1"/>
    <col min="3587" max="3587" width="2.54296875" style="81" customWidth="1"/>
    <col min="3588" max="3588" width="8.1796875" style="81" customWidth="1"/>
    <col min="3589" max="3589" width="2.81640625" style="81" customWidth="1"/>
    <col min="3590" max="3590" width="8.453125" style="81" customWidth="1"/>
    <col min="3591" max="3591" width="8.1796875" style="81" customWidth="1"/>
    <col min="3592" max="3592" width="2.81640625" style="81" customWidth="1"/>
    <col min="3593" max="3594" width="8.1796875" style="81" customWidth="1"/>
    <col min="3595" max="3595" width="2.81640625" style="81" customWidth="1"/>
    <col min="3596" max="3597" width="8.1796875" style="81" customWidth="1"/>
    <col min="3598" max="3598" width="2.81640625" style="81" customWidth="1"/>
    <col min="3599" max="3600" width="8.1796875" style="81" customWidth="1"/>
    <col min="3601" max="3601" width="2.81640625" style="81" customWidth="1"/>
    <col min="3602" max="3840" width="8.81640625" style="81"/>
    <col min="3841" max="3841" width="35.81640625" style="81" customWidth="1"/>
    <col min="3842" max="3842" width="8.1796875" style="81" customWidth="1"/>
    <col min="3843" max="3843" width="2.54296875" style="81" customWidth="1"/>
    <col min="3844" max="3844" width="8.1796875" style="81" customWidth="1"/>
    <col min="3845" max="3845" width="2.81640625" style="81" customWidth="1"/>
    <col min="3846" max="3846" width="8.453125" style="81" customWidth="1"/>
    <col min="3847" max="3847" width="8.1796875" style="81" customWidth="1"/>
    <col min="3848" max="3848" width="2.81640625" style="81" customWidth="1"/>
    <col min="3849" max="3850" width="8.1796875" style="81" customWidth="1"/>
    <col min="3851" max="3851" width="2.81640625" style="81" customWidth="1"/>
    <col min="3852" max="3853" width="8.1796875" style="81" customWidth="1"/>
    <col min="3854" max="3854" width="2.81640625" style="81" customWidth="1"/>
    <col min="3855" max="3856" width="8.1796875" style="81" customWidth="1"/>
    <col min="3857" max="3857" width="2.81640625" style="81" customWidth="1"/>
    <col min="3858" max="4096" width="8.81640625" style="81"/>
    <col min="4097" max="4097" width="35.81640625" style="81" customWidth="1"/>
    <col min="4098" max="4098" width="8.1796875" style="81" customWidth="1"/>
    <col min="4099" max="4099" width="2.54296875" style="81" customWidth="1"/>
    <col min="4100" max="4100" width="8.1796875" style="81" customWidth="1"/>
    <col min="4101" max="4101" width="2.81640625" style="81" customWidth="1"/>
    <col min="4102" max="4102" width="8.453125" style="81" customWidth="1"/>
    <col min="4103" max="4103" width="8.1796875" style="81" customWidth="1"/>
    <col min="4104" max="4104" width="2.81640625" style="81" customWidth="1"/>
    <col min="4105" max="4106" width="8.1796875" style="81" customWidth="1"/>
    <col min="4107" max="4107" width="2.81640625" style="81" customWidth="1"/>
    <col min="4108" max="4109" width="8.1796875" style="81" customWidth="1"/>
    <col min="4110" max="4110" width="2.81640625" style="81" customWidth="1"/>
    <col min="4111" max="4112" width="8.1796875" style="81" customWidth="1"/>
    <col min="4113" max="4113" width="2.81640625" style="81" customWidth="1"/>
    <col min="4114" max="4352" width="8.81640625" style="81"/>
    <col min="4353" max="4353" width="35.81640625" style="81" customWidth="1"/>
    <col min="4354" max="4354" width="8.1796875" style="81" customWidth="1"/>
    <col min="4355" max="4355" width="2.54296875" style="81" customWidth="1"/>
    <col min="4356" max="4356" width="8.1796875" style="81" customWidth="1"/>
    <col min="4357" max="4357" width="2.81640625" style="81" customWidth="1"/>
    <col min="4358" max="4358" width="8.453125" style="81" customWidth="1"/>
    <col min="4359" max="4359" width="8.1796875" style="81" customWidth="1"/>
    <col min="4360" max="4360" width="2.81640625" style="81" customWidth="1"/>
    <col min="4361" max="4362" width="8.1796875" style="81" customWidth="1"/>
    <col min="4363" max="4363" width="2.81640625" style="81" customWidth="1"/>
    <col min="4364" max="4365" width="8.1796875" style="81" customWidth="1"/>
    <col min="4366" max="4366" width="2.81640625" style="81" customWidth="1"/>
    <col min="4367" max="4368" width="8.1796875" style="81" customWidth="1"/>
    <col min="4369" max="4369" width="2.81640625" style="81" customWidth="1"/>
    <col min="4370" max="4608" width="8.81640625" style="81"/>
    <col min="4609" max="4609" width="35.81640625" style="81" customWidth="1"/>
    <col min="4610" max="4610" width="8.1796875" style="81" customWidth="1"/>
    <col min="4611" max="4611" width="2.54296875" style="81" customWidth="1"/>
    <col min="4612" max="4612" width="8.1796875" style="81" customWidth="1"/>
    <col min="4613" max="4613" width="2.81640625" style="81" customWidth="1"/>
    <col min="4614" max="4614" width="8.453125" style="81" customWidth="1"/>
    <col min="4615" max="4615" width="8.1796875" style="81" customWidth="1"/>
    <col min="4616" max="4616" width="2.81640625" style="81" customWidth="1"/>
    <col min="4617" max="4618" width="8.1796875" style="81" customWidth="1"/>
    <col min="4619" max="4619" width="2.81640625" style="81" customWidth="1"/>
    <col min="4620" max="4621" width="8.1796875" style="81" customWidth="1"/>
    <col min="4622" max="4622" width="2.81640625" style="81" customWidth="1"/>
    <col min="4623" max="4624" width="8.1796875" style="81" customWidth="1"/>
    <col min="4625" max="4625" width="2.81640625" style="81" customWidth="1"/>
    <col min="4626" max="4864" width="8.81640625" style="81"/>
    <col min="4865" max="4865" width="35.81640625" style="81" customWidth="1"/>
    <col min="4866" max="4866" width="8.1796875" style="81" customWidth="1"/>
    <col min="4867" max="4867" width="2.54296875" style="81" customWidth="1"/>
    <col min="4868" max="4868" width="8.1796875" style="81" customWidth="1"/>
    <col min="4869" max="4869" width="2.81640625" style="81" customWidth="1"/>
    <col min="4870" max="4870" width="8.453125" style="81" customWidth="1"/>
    <col min="4871" max="4871" width="8.1796875" style="81" customWidth="1"/>
    <col min="4872" max="4872" width="2.81640625" style="81" customWidth="1"/>
    <col min="4873" max="4874" width="8.1796875" style="81" customWidth="1"/>
    <col min="4875" max="4875" width="2.81640625" style="81" customWidth="1"/>
    <col min="4876" max="4877" width="8.1796875" style="81" customWidth="1"/>
    <col min="4878" max="4878" width="2.81640625" style="81" customWidth="1"/>
    <col min="4879" max="4880" width="8.1796875" style="81" customWidth="1"/>
    <col min="4881" max="4881" width="2.81640625" style="81" customWidth="1"/>
    <col min="4882" max="5120" width="8.81640625" style="81"/>
    <col min="5121" max="5121" width="35.81640625" style="81" customWidth="1"/>
    <col min="5122" max="5122" width="8.1796875" style="81" customWidth="1"/>
    <col min="5123" max="5123" width="2.54296875" style="81" customWidth="1"/>
    <col min="5124" max="5124" width="8.1796875" style="81" customWidth="1"/>
    <col min="5125" max="5125" width="2.81640625" style="81" customWidth="1"/>
    <col min="5126" max="5126" width="8.453125" style="81" customWidth="1"/>
    <col min="5127" max="5127" width="8.1796875" style="81" customWidth="1"/>
    <col min="5128" max="5128" width="2.81640625" style="81" customWidth="1"/>
    <col min="5129" max="5130" width="8.1796875" style="81" customWidth="1"/>
    <col min="5131" max="5131" width="2.81640625" style="81" customWidth="1"/>
    <col min="5132" max="5133" width="8.1796875" style="81" customWidth="1"/>
    <col min="5134" max="5134" width="2.81640625" style="81" customWidth="1"/>
    <col min="5135" max="5136" width="8.1796875" style="81" customWidth="1"/>
    <col min="5137" max="5137" width="2.81640625" style="81" customWidth="1"/>
    <col min="5138" max="5376" width="8.81640625" style="81"/>
    <col min="5377" max="5377" width="35.81640625" style="81" customWidth="1"/>
    <col min="5378" max="5378" width="8.1796875" style="81" customWidth="1"/>
    <col min="5379" max="5379" width="2.54296875" style="81" customWidth="1"/>
    <col min="5380" max="5380" width="8.1796875" style="81" customWidth="1"/>
    <col min="5381" max="5381" width="2.81640625" style="81" customWidth="1"/>
    <col min="5382" max="5382" width="8.453125" style="81" customWidth="1"/>
    <col min="5383" max="5383" width="8.1796875" style="81" customWidth="1"/>
    <col min="5384" max="5384" width="2.81640625" style="81" customWidth="1"/>
    <col min="5385" max="5386" width="8.1796875" style="81" customWidth="1"/>
    <col min="5387" max="5387" width="2.81640625" style="81" customWidth="1"/>
    <col min="5388" max="5389" width="8.1796875" style="81" customWidth="1"/>
    <col min="5390" max="5390" width="2.81640625" style="81" customWidth="1"/>
    <col min="5391" max="5392" width="8.1796875" style="81" customWidth="1"/>
    <col min="5393" max="5393" width="2.81640625" style="81" customWidth="1"/>
    <col min="5394" max="5632" width="8.81640625" style="81"/>
    <col min="5633" max="5633" width="35.81640625" style="81" customWidth="1"/>
    <col min="5634" max="5634" width="8.1796875" style="81" customWidth="1"/>
    <col min="5635" max="5635" width="2.54296875" style="81" customWidth="1"/>
    <col min="5636" max="5636" width="8.1796875" style="81" customWidth="1"/>
    <col min="5637" max="5637" width="2.81640625" style="81" customWidth="1"/>
    <col min="5638" max="5638" width="8.453125" style="81" customWidth="1"/>
    <col min="5639" max="5639" width="8.1796875" style="81" customWidth="1"/>
    <col min="5640" max="5640" width="2.81640625" style="81" customWidth="1"/>
    <col min="5641" max="5642" width="8.1796875" style="81" customWidth="1"/>
    <col min="5643" max="5643" width="2.81640625" style="81" customWidth="1"/>
    <col min="5644" max="5645" width="8.1796875" style="81" customWidth="1"/>
    <col min="5646" max="5646" width="2.81640625" style="81" customWidth="1"/>
    <col min="5647" max="5648" width="8.1796875" style="81" customWidth="1"/>
    <col min="5649" max="5649" width="2.81640625" style="81" customWidth="1"/>
    <col min="5650" max="5888" width="8.81640625" style="81"/>
    <col min="5889" max="5889" width="35.81640625" style="81" customWidth="1"/>
    <col min="5890" max="5890" width="8.1796875" style="81" customWidth="1"/>
    <col min="5891" max="5891" width="2.54296875" style="81" customWidth="1"/>
    <col min="5892" max="5892" width="8.1796875" style="81" customWidth="1"/>
    <col min="5893" max="5893" width="2.81640625" style="81" customWidth="1"/>
    <col min="5894" max="5894" width="8.453125" style="81" customWidth="1"/>
    <col min="5895" max="5895" width="8.1796875" style="81" customWidth="1"/>
    <col min="5896" max="5896" width="2.81640625" style="81" customWidth="1"/>
    <col min="5897" max="5898" width="8.1796875" style="81" customWidth="1"/>
    <col min="5899" max="5899" width="2.81640625" style="81" customWidth="1"/>
    <col min="5900" max="5901" width="8.1796875" style="81" customWidth="1"/>
    <col min="5902" max="5902" width="2.81640625" style="81" customWidth="1"/>
    <col min="5903" max="5904" width="8.1796875" style="81" customWidth="1"/>
    <col min="5905" max="5905" width="2.81640625" style="81" customWidth="1"/>
    <col min="5906" max="6144" width="8.81640625" style="81"/>
    <col min="6145" max="6145" width="35.81640625" style="81" customWidth="1"/>
    <col min="6146" max="6146" width="8.1796875" style="81" customWidth="1"/>
    <col min="6147" max="6147" width="2.54296875" style="81" customWidth="1"/>
    <col min="6148" max="6148" width="8.1796875" style="81" customWidth="1"/>
    <col min="6149" max="6149" width="2.81640625" style="81" customWidth="1"/>
    <col min="6150" max="6150" width="8.453125" style="81" customWidth="1"/>
    <col min="6151" max="6151" width="8.1796875" style="81" customWidth="1"/>
    <col min="6152" max="6152" width="2.81640625" style="81" customWidth="1"/>
    <col min="6153" max="6154" width="8.1796875" style="81" customWidth="1"/>
    <col min="6155" max="6155" width="2.81640625" style="81" customWidth="1"/>
    <col min="6156" max="6157" width="8.1796875" style="81" customWidth="1"/>
    <col min="6158" max="6158" width="2.81640625" style="81" customWidth="1"/>
    <col min="6159" max="6160" width="8.1796875" style="81" customWidth="1"/>
    <col min="6161" max="6161" width="2.81640625" style="81" customWidth="1"/>
    <col min="6162" max="6400" width="8.81640625" style="81"/>
    <col min="6401" max="6401" width="35.81640625" style="81" customWidth="1"/>
    <col min="6402" max="6402" width="8.1796875" style="81" customWidth="1"/>
    <col min="6403" max="6403" width="2.54296875" style="81" customWidth="1"/>
    <col min="6404" max="6404" width="8.1796875" style="81" customWidth="1"/>
    <col min="6405" max="6405" width="2.81640625" style="81" customWidth="1"/>
    <col min="6406" max="6406" width="8.453125" style="81" customWidth="1"/>
    <col min="6407" max="6407" width="8.1796875" style="81" customWidth="1"/>
    <col min="6408" max="6408" width="2.81640625" style="81" customWidth="1"/>
    <col min="6409" max="6410" width="8.1796875" style="81" customWidth="1"/>
    <col min="6411" max="6411" width="2.81640625" style="81" customWidth="1"/>
    <col min="6412" max="6413" width="8.1796875" style="81" customWidth="1"/>
    <col min="6414" max="6414" width="2.81640625" style="81" customWidth="1"/>
    <col min="6415" max="6416" width="8.1796875" style="81" customWidth="1"/>
    <col min="6417" max="6417" width="2.81640625" style="81" customWidth="1"/>
    <col min="6418" max="6656" width="8.81640625" style="81"/>
    <col min="6657" max="6657" width="35.81640625" style="81" customWidth="1"/>
    <col min="6658" max="6658" width="8.1796875" style="81" customWidth="1"/>
    <col min="6659" max="6659" width="2.54296875" style="81" customWidth="1"/>
    <col min="6660" max="6660" width="8.1796875" style="81" customWidth="1"/>
    <col min="6661" max="6661" width="2.81640625" style="81" customWidth="1"/>
    <col min="6662" max="6662" width="8.453125" style="81" customWidth="1"/>
    <col min="6663" max="6663" width="8.1796875" style="81" customWidth="1"/>
    <col min="6664" max="6664" width="2.81640625" style="81" customWidth="1"/>
    <col min="6665" max="6666" width="8.1796875" style="81" customWidth="1"/>
    <col min="6667" max="6667" width="2.81640625" style="81" customWidth="1"/>
    <col min="6668" max="6669" width="8.1796875" style="81" customWidth="1"/>
    <col min="6670" max="6670" width="2.81640625" style="81" customWidth="1"/>
    <col min="6671" max="6672" width="8.1796875" style="81" customWidth="1"/>
    <col min="6673" max="6673" width="2.81640625" style="81" customWidth="1"/>
    <col min="6674" max="6912" width="8.81640625" style="81"/>
    <col min="6913" max="6913" width="35.81640625" style="81" customWidth="1"/>
    <col min="6914" max="6914" width="8.1796875" style="81" customWidth="1"/>
    <col min="6915" max="6915" width="2.54296875" style="81" customWidth="1"/>
    <col min="6916" max="6916" width="8.1796875" style="81" customWidth="1"/>
    <col min="6917" max="6917" width="2.81640625" style="81" customWidth="1"/>
    <col min="6918" max="6918" width="8.453125" style="81" customWidth="1"/>
    <col min="6919" max="6919" width="8.1796875" style="81" customWidth="1"/>
    <col min="6920" max="6920" width="2.81640625" style="81" customWidth="1"/>
    <col min="6921" max="6922" width="8.1796875" style="81" customWidth="1"/>
    <col min="6923" max="6923" width="2.81640625" style="81" customWidth="1"/>
    <col min="6924" max="6925" width="8.1796875" style="81" customWidth="1"/>
    <col min="6926" max="6926" width="2.81640625" style="81" customWidth="1"/>
    <col min="6927" max="6928" width="8.1796875" style="81" customWidth="1"/>
    <col min="6929" max="6929" width="2.81640625" style="81" customWidth="1"/>
    <col min="6930" max="7168" width="8.81640625" style="81"/>
    <col min="7169" max="7169" width="35.81640625" style="81" customWidth="1"/>
    <col min="7170" max="7170" width="8.1796875" style="81" customWidth="1"/>
    <col min="7171" max="7171" width="2.54296875" style="81" customWidth="1"/>
    <col min="7172" max="7172" width="8.1796875" style="81" customWidth="1"/>
    <col min="7173" max="7173" width="2.81640625" style="81" customWidth="1"/>
    <col min="7174" max="7174" width="8.453125" style="81" customWidth="1"/>
    <col min="7175" max="7175" width="8.1796875" style="81" customWidth="1"/>
    <col min="7176" max="7176" width="2.81640625" style="81" customWidth="1"/>
    <col min="7177" max="7178" width="8.1796875" style="81" customWidth="1"/>
    <col min="7179" max="7179" width="2.81640625" style="81" customWidth="1"/>
    <col min="7180" max="7181" width="8.1796875" style="81" customWidth="1"/>
    <col min="7182" max="7182" width="2.81640625" style="81" customWidth="1"/>
    <col min="7183" max="7184" width="8.1796875" style="81" customWidth="1"/>
    <col min="7185" max="7185" width="2.81640625" style="81" customWidth="1"/>
    <col min="7186" max="7424" width="8.81640625" style="81"/>
    <col min="7425" max="7425" width="35.81640625" style="81" customWidth="1"/>
    <col min="7426" max="7426" width="8.1796875" style="81" customWidth="1"/>
    <col min="7427" max="7427" width="2.54296875" style="81" customWidth="1"/>
    <col min="7428" max="7428" width="8.1796875" style="81" customWidth="1"/>
    <col min="7429" max="7429" width="2.81640625" style="81" customWidth="1"/>
    <col min="7430" max="7430" width="8.453125" style="81" customWidth="1"/>
    <col min="7431" max="7431" width="8.1796875" style="81" customWidth="1"/>
    <col min="7432" max="7432" width="2.81640625" style="81" customWidth="1"/>
    <col min="7433" max="7434" width="8.1796875" style="81" customWidth="1"/>
    <col min="7435" max="7435" width="2.81640625" style="81" customWidth="1"/>
    <col min="7436" max="7437" width="8.1796875" style="81" customWidth="1"/>
    <col min="7438" max="7438" width="2.81640625" style="81" customWidth="1"/>
    <col min="7439" max="7440" width="8.1796875" style="81" customWidth="1"/>
    <col min="7441" max="7441" width="2.81640625" style="81" customWidth="1"/>
    <col min="7442" max="7680" width="8.81640625" style="81"/>
    <col min="7681" max="7681" width="35.81640625" style="81" customWidth="1"/>
    <col min="7682" max="7682" width="8.1796875" style="81" customWidth="1"/>
    <col min="7683" max="7683" width="2.54296875" style="81" customWidth="1"/>
    <col min="7684" max="7684" width="8.1796875" style="81" customWidth="1"/>
    <col min="7685" max="7685" width="2.81640625" style="81" customWidth="1"/>
    <col min="7686" max="7686" width="8.453125" style="81" customWidth="1"/>
    <col min="7687" max="7687" width="8.1796875" style="81" customWidth="1"/>
    <col min="7688" max="7688" width="2.81640625" style="81" customWidth="1"/>
    <col min="7689" max="7690" width="8.1796875" style="81" customWidth="1"/>
    <col min="7691" max="7691" width="2.81640625" style="81" customWidth="1"/>
    <col min="7692" max="7693" width="8.1796875" style="81" customWidth="1"/>
    <col min="7694" max="7694" width="2.81640625" style="81" customWidth="1"/>
    <col min="7695" max="7696" width="8.1796875" style="81" customWidth="1"/>
    <col min="7697" max="7697" width="2.81640625" style="81" customWidth="1"/>
    <col min="7698" max="7936" width="8.81640625" style="81"/>
    <col min="7937" max="7937" width="35.81640625" style="81" customWidth="1"/>
    <col min="7938" max="7938" width="8.1796875" style="81" customWidth="1"/>
    <col min="7939" max="7939" width="2.54296875" style="81" customWidth="1"/>
    <col min="7940" max="7940" width="8.1796875" style="81" customWidth="1"/>
    <col min="7941" max="7941" width="2.81640625" style="81" customWidth="1"/>
    <col min="7942" max="7942" width="8.453125" style="81" customWidth="1"/>
    <col min="7943" max="7943" width="8.1796875" style="81" customWidth="1"/>
    <col min="7944" max="7944" width="2.81640625" style="81" customWidth="1"/>
    <col min="7945" max="7946" width="8.1796875" style="81" customWidth="1"/>
    <col min="7947" max="7947" width="2.81640625" style="81" customWidth="1"/>
    <col min="7948" max="7949" width="8.1796875" style="81" customWidth="1"/>
    <col min="7950" max="7950" width="2.81640625" style="81" customWidth="1"/>
    <col min="7951" max="7952" width="8.1796875" style="81" customWidth="1"/>
    <col min="7953" max="7953" width="2.81640625" style="81" customWidth="1"/>
    <col min="7954" max="8192" width="8.81640625" style="81"/>
    <col min="8193" max="8193" width="35.81640625" style="81" customWidth="1"/>
    <col min="8194" max="8194" width="8.1796875" style="81" customWidth="1"/>
    <col min="8195" max="8195" width="2.54296875" style="81" customWidth="1"/>
    <col min="8196" max="8196" width="8.1796875" style="81" customWidth="1"/>
    <col min="8197" max="8197" width="2.81640625" style="81" customWidth="1"/>
    <col min="8198" max="8198" width="8.453125" style="81" customWidth="1"/>
    <col min="8199" max="8199" width="8.1796875" style="81" customWidth="1"/>
    <col min="8200" max="8200" width="2.81640625" style="81" customWidth="1"/>
    <col min="8201" max="8202" width="8.1796875" style="81" customWidth="1"/>
    <col min="8203" max="8203" width="2.81640625" style="81" customWidth="1"/>
    <col min="8204" max="8205" width="8.1796875" style="81" customWidth="1"/>
    <col min="8206" max="8206" width="2.81640625" style="81" customWidth="1"/>
    <col min="8207" max="8208" width="8.1796875" style="81" customWidth="1"/>
    <col min="8209" max="8209" width="2.81640625" style="81" customWidth="1"/>
    <col min="8210" max="8448" width="8.81640625" style="81"/>
    <col min="8449" max="8449" width="35.81640625" style="81" customWidth="1"/>
    <col min="8450" max="8450" width="8.1796875" style="81" customWidth="1"/>
    <col min="8451" max="8451" width="2.54296875" style="81" customWidth="1"/>
    <col min="8452" max="8452" width="8.1796875" style="81" customWidth="1"/>
    <col min="8453" max="8453" width="2.81640625" style="81" customWidth="1"/>
    <col min="8454" max="8454" width="8.453125" style="81" customWidth="1"/>
    <col min="8455" max="8455" width="8.1796875" style="81" customWidth="1"/>
    <col min="8456" max="8456" width="2.81640625" style="81" customWidth="1"/>
    <col min="8457" max="8458" width="8.1796875" style="81" customWidth="1"/>
    <col min="8459" max="8459" width="2.81640625" style="81" customWidth="1"/>
    <col min="8460" max="8461" width="8.1796875" style="81" customWidth="1"/>
    <col min="8462" max="8462" width="2.81640625" style="81" customWidth="1"/>
    <col min="8463" max="8464" width="8.1796875" style="81" customWidth="1"/>
    <col min="8465" max="8465" width="2.81640625" style="81" customWidth="1"/>
    <col min="8466" max="8704" width="8.81640625" style="81"/>
    <col min="8705" max="8705" width="35.81640625" style="81" customWidth="1"/>
    <col min="8706" max="8706" width="8.1796875" style="81" customWidth="1"/>
    <col min="8707" max="8707" width="2.54296875" style="81" customWidth="1"/>
    <col min="8708" max="8708" width="8.1796875" style="81" customWidth="1"/>
    <col min="8709" max="8709" width="2.81640625" style="81" customWidth="1"/>
    <col min="8710" max="8710" width="8.453125" style="81" customWidth="1"/>
    <col min="8711" max="8711" width="8.1796875" style="81" customWidth="1"/>
    <col min="8712" max="8712" width="2.81640625" style="81" customWidth="1"/>
    <col min="8713" max="8714" width="8.1796875" style="81" customWidth="1"/>
    <col min="8715" max="8715" width="2.81640625" style="81" customWidth="1"/>
    <col min="8716" max="8717" width="8.1796875" style="81" customWidth="1"/>
    <col min="8718" max="8718" width="2.81640625" style="81" customWidth="1"/>
    <col min="8719" max="8720" width="8.1796875" style="81" customWidth="1"/>
    <col min="8721" max="8721" width="2.81640625" style="81" customWidth="1"/>
    <col min="8722" max="8960" width="8.81640625" style="81"/>
    <col min="8961" max="8961" width="35.81640625" style="81" customWidth="1"/>
    <col min="8962" max="8962" width="8.1796875" style="81" customWidth="1"/>
    <col min="8963" max="8963" width="2.54296875" style="81" customWidth="1"/>
    <col min="8964" max="8964" width="8.1796875" style="81" customWidth="1"/>
    <col min="8965" max="8965" width="2.81640625" style="81" customWidth="1"/>
    <col min="8966" max="8966" width="8.453125" style="81" customWidth="1"/>
    <col min="8967" max="8967" width="8.1796875" style="81" customWidth="1"/>
    <col min="8968" max="8968" width="2.81640625" style="81" customWidth="1"/>
    <col min="8969" max="8970" width="8.1796875" style="81" customWidth="1"/>
    <col min="8971" max="8971" width="2.81640625" style="81" customWidth="1"/>
    <col min="8972" max="8973" width="8.1796875" style="81" customWidth="1"/>
    <col min="8974" max="8974" width="2.81640625" style="81" customWidth="1"/>
    <col min="8975" max="8976" width="8.1796875" style="81" customWidth="1"/>
    <col min="8977" max="8977" width="2.81640625" style="81" customWidth="1"/>
    <col min="8978" max="9216" width="8.81640625" style="81"/>
    <col min="9217" max="9217" width="35.81640625" style="81" customWidth="1"/>
    <col min="9218" max="9218" width="8.1796875" style="81" customWidth="1"/>
    <col min="9219" max="9219" width="2.54296875" style="81" customWidth="1"/>
    <col min="9220" max="9220" width="8.1796875" style="81" customWidth="1"/>
    <col min="9221" max="9221" width="2.81640625" style="81" customWidth="1"/>
    <col min="9222" max="9222" width="8.453125" style="81" customWidth="1"/>
    <col min="9223" max="9223" width="8.1796875" style="81" customWidth="1"/>
    <col min="9224" max="9224" width="2.81640625" style="81" customWidth="1"/>
    <col min="9225" max="9226" width="8.1796875" style="81" customWidth="1"/>
    <col min="9227" max="9227" width="2.81640625" style="81" customWidth="1"/>
    <col min="9228" max="9229" width="8.1796875" style="81" customWidth="1"/>
    <col min="9230" max="9230" width="2.81640625" style="81" customWidth="1"/>
    <col min="9231" max="9232" width="8.1796875" style="81" customWidth="1"/>
    <col min="9233" max="9233" width="2.81640625" style="81" customWidth="1"/>
    <col min="9234" max="9472" width="8.81640625" style="81"/>
    <col min="9473" max="9473" width="35.81640625" style="81" customWidth="1"/>
    <col min="9474" max="9474" width="8.1796875" style="81" customWidth="1"/>
    <col min="9475" max="9475" width="2.54296875" style="81" customWidth="1"/>
    <col min="9476" max="9476" width="8.1796875" style="81" customWidth="1"/>
    <col min="9477" max="9477" width="2.81640625" style="81" customWidth="1"/>
    <col min="9478" max="9478" width="8.453125" style="81" customWidth="1"/>
    <col min="9479" max="9479" width="8.1796875" style="81" customWidth="1"/>
    <col min="9480" max="9480" width="2.81640625" style="81" customWidth="1"/>
    <col min="9481" max="9482" width="8.1796875" style="81" customWidth="1"/>
    <col min="9483" max="9483" width="2.81640625" style="81" customWidth="1"/>
    <col min="9484" max="9485" width="8.1796875" style="81" customWidth="1"/>
    <col min="9486" max="9486" width="2.81640625" style="81" customWidth="1"/>
    <col min="9487" max="9488" width="8.1796875" style="81" customWidth="1"/>
    <col min="9489" max="9489" width="2.81640625" style="81" customWidth="1"/>
    <col min="9490" max="9728" width="8.81640625" style="81"/>
    <col min="9729" max="9729" width="35.81640625" style="81" customWidth="1"/>
    <col min="9730" max="9730" width="8.1796875" style="81" customWidth="1"/>
    <col min="9731" max="9731" width="2.54296875" style="81" customWidth="1"/>
    <col min="9732" max="9732" width="8.1796875" style="81" customWidth="1"/>
    <col min="9733" max="9733" width="2.81640625" style="81" customWidth="1"/>
    <col min="9734" max="9734" width="8.453125" style="81" customWidth="1"/>
    <col min="9735" max="9735" width="8.1796875" style="81" customWidth="1"/>
    <col min="9736" max="9736" width="2.81640625" style="81" customWidth="1"/>
    <col min="9737" max="9738" width="8.1796875" style="81" customWidth="1"/>
    <col min="9739" max="9739" width="2.81640625" style="81" customWidth="1"/>
    <col min="9740" max="9741" width="8.1796875" style="81" customWidth="1"/>
    <col min="9742" max="9742" width="2.81640625" style="81" customWidth="1"/>
    <col min="9743" max="9744" width="8.1796875" style="81" customWidth="1"/>
    <col min="9745" max="9745" width="2.81640625" style="81" customWidth="1"/>
    <col min="9746" max="9984" width="8.81640625" style="81"/>
    <col min="9985" max="9985" width="35.81640625" style="81" customWidth="1"/>
    <col min="9986" max="9986" width="8.1796875" style="81" customWidth="1"/>
    <col min="9987" max="9987" width="2.54296875" style="81" customWidth="1"/>
    <col min="9988" max="9988" width="8.1796875" style="81" customWidth="1"/>
    <col min="9989" max="9989" width="2.81640625" style="81" customWidth="1"/>
    <col min="9990" max="9990" width="8.453125" style="81" customWidth="1"/>
    <col min="9991" max="9991" width="8.1796875" style="81" customWidth="1"/>
    <col min="9992" max="9992" width="2.81640625" style="81" customWidth="1"/>
    <col min="9993" max="9994" width="8.1796875" style="81" customWidth="1"/>
    <col min="9995" max="9995" width="2.81640625" style="81" customWidth="1"/>
    <col min="9996" max="9997" width="8.1796875" style="81" customWidth="1"/>
    <col min="9998" max="9998" width="2.81640625" style="81" customWidth="1"/>
    <col min="9999" max="10000" width="8.1796875" style="81" customWidth="1"/>
    <col min="10001" max="10001" width="2.81640625" style="81" customWidth="1"/>
    <col min="10002" max="10240" width="8.81640625" style="81"/>
    <col min="10241" max="10241" width="35.81640625" style="81" customWidth="1"/>
    <col min="10242" max="10242" width="8.1796875" style="81" customWidth="1"/>
    <col min="10243" max="10243" width="2.54296875" style="81" customWidth="1"/>
    <col min="10244" max="10244" width="8.1796875" style="81" customWidth="1"/>
    <col min="10245" max="10245" width="2.81640625" style="81" customWidth="1"/>
    <col min="10246" max="10246" width="8.453125" style="81" customWidth="1"/>
    <col min="10247" max="10247" width="8.1796875" style="81" customWidth="1"/>
    <col min="10248" max="10248" width="2.81640625" style="81" customWidth="1"/>
    <col min="10249" max="10250" width="8.1796875" style="81" customWidth="1"/>
    <col min="10251" max="10251" width="2.81640625" style="81" customWidth="1"/>
    <col min="10252" max="10253" width="8.1796875" style="81" customWidth="1"/>
    <col min="10254" max="10254" width="2.81640625" style="81" customWidth="1"/>
    <col min="10255" max="10256" width="8.1796875" style="81" customWidth="1"/>
    <col min="10257" max="10257" width="2.81640625" style="81" customWidth="1"/>
    <col min="10258" max="10496" width="8.81640625" style="81"/>
    <col min="10497" max="10497" width="35.81640625" style="81" customWidth="1"/>
    <col min="10498" max="10498" width="8.1796875" style="81" customWidth="1"/>
    <col min="10499" max="10499" width="2.54296875" style="81" customWidth="1"/>
    <col min="10500" max="10500" width="8.1796875" style="81" customWidth="1"/>
    <col min="10501" max="10501" width="2.81640625" style="81" customWidth="1"/>
    <col min="10502" max="10502" width="8.453125" style="81" customWidth="1"/>
    <col min="10503" max="10503" width="8.1796875" style="81" customWidth="1"/>
    <col min="10504" max="10504" width="2.81640625" style="81" customWidth="1"/>
    <col min="10505" max="10506" width="8.1796875" style="81" customWidth="1"/>
    <col min="10507" max="10507" width="2.81640625" style="81" customWidth="1"/>
    <col min="10508" max="10509" width="8.1796875" style="81" customWidth="1"/>
    <col min="10510" max="10510" width="2.81640625" style="81" customWidth="1"/>
    <col min="10511" max="10512" width="8.1796875" style="81" customWidth="1"/>
    <col min="10513" max="10513" width="2.81640625" style="81" customWidth="1"/>
    <col min="10514" max="10752" width="8.81640625" style="81"/>
    <col min="10753" max="10753" width="35.81640625" style="81" customWidth="1"/>
    <col min="10754" max="10754" width="8.1796875" style="81" customWidth="1"/>
    <col min="10755" max="10755" width="2.54296875" style="81" customWidth="1"/>
    <col min="10756" max="10756" width="8.1796875" style="81" customWidth="1"/>
    <col min="10757" max="10757" width="2.81640625" style="81" customWidth="1"/>
    <col min="10758" max="10758" width="8.453125" style="81" customWidth="1"/>
    <col min="10759" max="10759" width="8.1796875" style="81" customWidth="1"/>
    <col min="10760" max="10760" width="2.81640625" style="81" customWidth="1"/>
    <col min="10761" max="10762" width="8.1796875" style="81" customWidth="1"/>
    <col min="10763" max="10763" width="2.81640625" style="81" customWidth="1"/>
    <col min="10764" max="10765" width="8.1796875" style="81" customWidth="1"/>
    <col min="10766" max="10766" width="2.81640625" style="81" customWidth="1"/>
    <col min="10767" max="10768" width="8.1796875" style="81" customWidth="1"/>
    <col min="10769" max="10769" width="2.81640625" style="81" customWidth="1"/>
    <col min="10770" max="11008" width="8.81640625" style="81"/>
    <col min="11009" max="11009" width="35.81640625" style="81" customWidth="1"/>
    <col min="11010" max="11010" width="8.1796875" style="81" customWidth="1"/>
    <col min="11011" max="11011" width="2.54296875" style="81" customWidth="1"/>
    <col min="11012" max="11012" width="8.1796875" style="81" customWidth="1"/>
    <col min="11013" max="11013" width="2.81640625" style="81" customWidth="1"/>
    <col min="11014" max="11014" width="8.453125" style="81" customWidth="1"/>
    <col min="11015" max="11015" width="8.1796875" style="81" customWidth="1"/>
    <col min="11016" max="11016" width="2.81640625" style="81" customWidth="1"/>
    <col min="11017" max="11018" width="8.1796875" style="81" customWidth="1"/>
    <col min="11019" max="11019" width="2.81640625" style="81" customWidth="1"/>
    <col min="11020" max="11021" width="8.1796875" style="81" customWidth="1"/>
    <col min="11022" max="11022" width="2.81640625" style="81" customWidth="1"/>
    <col min="11023" max="11024" width="8.1796875" style="81" customWidth="1"/>
    <col min="11025" max="11025" width="2.81640625" style="81" customWidth="1"/>
    <col min="11026" max="11264" width="8.81640625" style="81"/>
    <col min="11265" max="11265" width="35.81640625" style="81" customWidth="1"/>
    <col min="11266" max="11266" width="8.1796875" style="81" customWidth="1"/>
    <col min="11267" max="11267" width="2.54296875" style="81" customWidth="1"/>
    <col min="11268" max="11268" width="8.1796875" style="81" customWidth="1"/>
    <col min="11269" max="11269" width="2.81640625" style="81" customWidth="1"/>
    <col min="11270" max="11270" width="8.453125" style="81" customWidth="1"/>
    <col min="11271" max="11271" width="8.1796875" style="81" customWidth="1"/>
    <col min="11272" max="11272" width="2.81640625" style="81" customWidth="1"/>
    <col min="11273" max="11274" width="8.1796875" style="81" customWidth="1"/>
    <col min="11275" max="11275" width="2.81640625" style="81" customWidth="1"/>
    <col min="11276" max="11277" width="8.1796875" style="81" customWidth="1"/>
    <col min="11278" max="11278" width="2.81640625" style="81" customWidth="1"/>
    <col min="11279" max="11280" width="8.1796875" style="81" customWidth="1"/>
    <col min="11281" max="11281" width="2.81640625" style="81" customWidth="1"/>
    <col min="11282" max="11520" width="8.81640625" style="81"/>
    <col min="11521" max="11521" width="35.81640625" style="81" customWidth="1"/>
    <col min="11522" max="11522" width="8.1796875" style="81" customWidth="1"/>
    <col min="11523" max="11523" width="2.54296875" style="81" customWidth="1"/>
    <col min="11524" max="11524" width="8.1796875" style="81" customWidth="1"/>
    <col min="11525" max="11525" width="2.81640625" style="81" customWidth="1"/>
    <col min="11526" max="11526" width="8.453125" style="81" customWidth="1"/>
    <col min="11527" max="11527" width="8.1796875" style="81" customWidth="1"/>
    <col min="11528" max="11528" width="2.81640625" style="81" customWidth="1"/>
    <col min="11529" max="11530" width="8.1796875" style="81" customWidth="1"/>
    <col min="11531" max="11531" width="2.81640625" style="81" customWidth="1"/>
    <col min="11532" max="11533" width="8.1796875" style="81" customWidth="1"/>
    <col min="11534" max="11534" width="2.81640625" style="81" customWidth="1"/>
    <col min="11535" max="11536" width="8.1796875" style="81" customWidth="1"/>
    <col min="11537" max="11537" width="2.81640625" style="81" customWidth="1"/>
    <col min="11538" max="11776" width="8.81640625" style="81"/>
    <col min="11777" max="11777" width="35.81640625" style="81" customWidth="1"/>
    <col min="11778" max="11778" width="8.1796875" style="81" customWidth="1"/>
    <col min="11779" max="11779" width="2.54296875" style="81" customWidth="1"/>
    <col min="11780" max="11780" width="8.1796875" style="81" customWidth="1"/>
    <col min="11781" max="11781" width="2.81640625" style="81" customWidth="1"/>
    <col min="11782" max="11782" width="8.453125" style="81" customWidth="1"/>
    <col min="11783" max="11783" width="8.1796875" style="81" customWidth="1"/>
    <col min="11784" max="11784" width="2.81640625" style="81" customWidth="1"/>
    <col min="11785" max="11786" width="8.1796875" style="81" customWidth="1"/>
    <col min="11787" max="11787" width="2.81640625" style="81" customWidth="1"/>
    <col min="11788" max="11789" width="8.1796875" style="81" customWidth="1"/>
    <col min="11790" max="11790" width="2.81640625" style="81" customWidth="1"/>
    <col min="11791" max="11792" width="8.1796875" style="81" customWidth="1"/>
    <col min="11793" max="11793" width="2.81640625" style="81" customWidth="1"/>
    <col min="11794" max="12032" width="8.81640625" style="81"/>
    <col min="12033" max="12033" width="35.81640625" style="81" customWidth="1"/>
    <col min="12034" max="12034" width="8.1796875" style="81" customWidth="1"/>
    <col min="12035" max="12035" width="2.54296875" style="81" customWidth="1"/>
    <col min="12036" max="12036" width="8.1796875" style="81" customWidth="1"/>
    <col min="12037" max="12037" width="2.81640625" style="81" customWidth="1"/>
    <col min="12038" max="12038" width="8.453125" style="81" customWidth="1"/>
    <col min="12039" max="12039" width="8.1796875" style="81" customWidth="1"/>
    <col min="12040" max="12040" width="2.81640625" style="81" customWidth="1"/>
    <col min="12041" max="12042" width="8.1796875" style="81" customWidth="1"/>
    <col min="12043" max="12043" width="2.81640625" style="81" customWidth="1"/>
    <col min="12044" max="12045" width="8.1796875" style="81" customWidth="1"/>
    <col min="12046" max="12046" width="2.81640625" style="81" customWidth="1"/>
    <col min="12047" max="12048" width="8.1796875" style="81" customWidth="1"/>
    <col min="12049" max="12049" width="2.81640625" style="81" customWidth="1"/>
    <col min="12050" max="12288" width="8.81640625" style="81"/>
    <col min="12289" max="12289" width="35.81640625" style="81" customWidth="1"/>
    <col min="12290" max="12290" width="8.1796875" style="81" customWidth="1"/>
    <col min="12291" max="12291" width="2.54296875" style="81" customWidth="1"/>
    <col min="12292" max="12292" width="8.1796875" style="81" customWidth="1"/>
    <col min="12293" max="12293" width="2.81640625" style="81" customWidth="1"/>
    <col min="12294" max="12294" width="8.453125" style="81" customWidth="1"/>
    <col min="12295" max="12295" width="8.1796875" style="81" customWidth="1"/>
    <col min="12296" max="12296" width="2.81640625" style="81" customWidth="1"/>
    <col min="12297" max="12298" width="8.1796875" style="81" customWidth="1"/>
    <col min="12299" max="12299" width="2.81640625" style="81" customWidth="1"/>
    <col min="12300" max="12301" width="8.1796875" style="81" customWidth="1"/>
    <col min="12302" max="12302" width="2.81640625" style="81" customWidth="1"/>
    <col min="12303" max="12304" width="8.1796875" style="81" customWidth="1"/>
    <col min="12305" max="12305" width="2.81640625" style="81" customWidth="1"/>
    <col min="12306" max="12544" width="8.81640625" style="81"/>
    <col min="12545" max="12545" width="35.81640625" style="81" customWidth="1"/>
    <col min="12546" max="12546" width="8.1796875" style="81" customWidth="1"/>
    <col min="12547" max="12547" width="2.54296875" style="81" customWidth="1"/>
    <col min="12548" max="12548" width="8.1796875" style="81" customWidth="1"/>
    <col min="12549" max="12549" width="2.81640625" style="81" customWidth="1"/>
    <col min="12550" max="12550" width="8.453125" style="81" customWidth="1"/>
    <col min="12551" max="12551" width="8.1796875" style="81" customWidth="1"/>
    <col min="12552" max="12552" width="2.81640625" style="81" customWidth="1"/>
    <col min="12553" max="12554" width="8.1796875" style="81" customWidth="1"/>
    <col min="12555" max="12555" width="2.81640625" style="81" customWidth="1"/>
    <col min="12556" max="12557" width="8.1796875" style="81" customWidth="1"/>
    <col min="12558" max="12558" width="2.81640625" style="81" customWidth="1"/>
    <col min="12559" max="12560" width="8.1796875" style="81" customWidth="1"/>
    <col min="12561" max="12561" width="2.81640625" style="81" customWidth="1"/>
    <col min="12562" max="12800" width="8.81640625" style="81"/>
    <col min="12801" max="12801" width="35.81640625" style="81" customWidth="1"/>
    <col min="12802" max="12802" width="8.1796875" style="81" customWidth="1"/>
    <col min="12803" max="12803" width="2.54296875" style="81" customWidth="1"/>
    <col min="12804" max="12804" width="8.1796875" style="81" customWidth="1"/>
    <col min="12805" max="12805" width="2.81640625" style="81" customWidth="1"/>
    <col min="12806" max="12806" width="8.453125" style="81" customWidth="1"/>
    <col min="12807" max="12807" width="8.1796875" style="81" customWidth="1"/>
    <col min="12808" max="12808" width="2.81640625" style="81" customWidth="1"/>
    <col min="12809" max="12810" width="8.1796875" style="81" customWidth="1"/>
    <col min="12811" max="12811" width="2.81640625" style="81" customWidth="1"/>
    <col min="12812" max="12813" width="8.1796875" style="81" customWidth="1"/>
    <col min="12814" max="12814" width="2.81640625" style="81" customWidth="1"/>
    <col min="12815" max="12816" width="8.1796875" style="81" customWidth="1"/>
    <col min="12817" max="12817" width="2.81640625" style="81" customWidth="1"/>
    <col min="12818" max="13056" width="8.81640625" style="81"/>
    <col min="13057" max="13057" width="35.81640625" style="81" customWidth="1"/>
    <col min="13058" max="13058" width="8.1796875" style="81" customWidth="1"/>
    <col min="13059" max="13059" width="2.54296875" style="81" customWidth="1"/>
    <col min="13060" max="13060" width="8.1796875" style="81" customWidth="1"/>
    <col min="13061" max="13061" width="2.81640625" style="81" customWidth="1"/>
    <col min="13062" max="13062" width="8.453125" style="81" customWidth="1"/>
    <col min="13063" max="13063" width="8.1796875" style="81" customWidth="1"/>
    <col min="13064" max="13064" width="2.81640625" style="81" customWidth="1"/>
    <col min="13065" max="13066" width="8.1796875" style="81" customWidth="1"/>
    <col min="13067" max="13067" width="2.81640625" style="81" customWidth="1"/>
    <col min="13068" max="13069" width="8.1796875" style="81" customWidth="1"/>
    <col min="13070" max="13070" width="2.81640625" style="81" customWidth="1"/>
    <col min="13071" max="13072" width="8.1796875" style="81" customWidth="1"/>
    <col min="13073" max="13073" width="2.81640625" style="81" customWidth="1"/>
    <col min="13074" max="13312" width="8.81640625" style="81"/>
    <col min="13313" max="13313" width="35.81640625" style="81" customWidth="1"/>
    <col min="13314" max="13314" width="8.1796875" style="81" customWidth="1"/>
    <col min="13315" max="13315" width="2.54296875" style="81" customWidth="1"/>
    <col min="13316" max="13316" width="8.1796875" style="81" customWidth="1"/>
    <col min="13317" max="13317" width="2.81640625" style="81" customWidth="1"/>
    <col min="13318" max="13318" width="8.453125" style="81" customWidth="1"/>
    <col min="13319" max="13319" width="8.1796875" style="81" customWidth="1"/>
    <col min="13320" max="13320" width="2.81640625" style="81" customWidth="1"/>
    <col min="13321" max="13322" width="8.1796875" style="81" customWidth="1"/>
    <col min="13323" max="13323" width="2.81640625" style="81" customWidth="1"/>
    <col min="13324" max="13325" width="8.1796875" style="81" customWidth="1"/>
    <col min="13326" max="13326" width="2.81640625" style="81" customWidth="1"/>
    <col min="13327" max="13328" width="8.1796875" style="81" customWidth="1"/>
    <col min="13329" max="13329" width="2.81640625" style="81" customWidth="1"/>
    <col min="13330" max="13568" width="8.81640625" style="81"/>
    <col min="13569" max="13569" width="35.81640625" style="81" customWidth="1"/>
    <col min="13570" max="13570" width="8.1796875" style="81" customWidth="1"/>
    <col min="13571" max="13571" width="2.54296875" style="81" customWidth="1"/>
    <col min="13572" max="13572" width="8.1796875" style="81" customWidth="1"/>
    <col min="13573" max="13573" width="2.81640625" style="81" customWidth="1"/>
    <col min="13574" max="13574" width="8.453125" style="81" customWidth="1"/>
    <col min="13575" max="13575" width="8.1796875" style="81" customWidth="1"/>
    <col min="13576" max="13576" width="2.81640625" style="81" customWidth="1"/>
    <col min="13577" max="13578" width="8.1796875" style="81" customWidth="1"/>
    <col min="13579" max="13579" width="2.81640625" style="81" customWidth="1"/>
    <col min="13580" max="13581" width="8.1796875" style="81" customWidth="1"/>
    <col min="13582" max="13582" width="2.81640625" style="81" customWidth="1"/>
    <col min="13583" max="13584" width="8.1796875" style="81" customWidth="1"/>
    <col min="13585" max="13585" width="2.81640625" style="81" customWidth="1"/>
    <col min="13586" max="13824" width="8.81640625" style="81"/>
    <col min="13825" max="13825" width="35.81640625" style="81" customWidth="1"/>
    <col min="13826" max="13826" width="8.1796875" style="81" customWidth="1"/>
    <col min="13827" max="13827" width="2.54296875" style="81" customWidth="1"/>
    <col min="13828" max="13828" width="8.1796875" style="81" customWidth="1"/>
    <col min="13829" max="13829" width="2.81640625" style="81" customWidth="1"/>
    <col min="13830" max="13830" width="8.453125" style="81" customWidth="1"/>
    <col min="13831" max="13831" width="8.1796875" style="81" customWidth="1"/>
    <col min="13832" max="13832" width="2.81640625" style="81" customWidth="1"/>
    <col min="13833" max="13834" width="8.1796875" style="81" customWidth="1"/>
    <col min="13835" max="13835" width="2.81640625" style="81" customWidth="1"/>
    <col min="13836" max="13837" width="8.1796875" style="81" customWidth="1"/>
    <col min="13838" max="13838" width="2.81640625" style="81" customWidth="1"/>
    <col min="13839" max="13840" width="8.1796875" style="81" customWidth="1"/>
    <col min="13841" max="13841" width="2.81640625" style="81" customWidth="1"/>
    <col min="13842" max="14080" width="8.81640625" style="81"/>
    <col min="14081" max="14081" width="35.81640625" style="81" customWidth="1"/>
    <col min="14082" max="14082" width="8.1796875" style="81" customWidth="1"/>
    <col min="14083" max="14083" width="2.54296875" style="81" customWidth="1"/>
    <col min="14084" max="14084" width="8.1796875" style="81" customWidth="1"/>
    <col min="14085" max="14085" width="2.81640625" style="81" customWidth="1"/>
    <col min="14086" max="14086" width="8.453125" style="81" customWidth="1"/>
    <col min="14087" max="14087" width="8.1796875" style="81" customWidth="1"/>
    <col min="14088" max="14088" width="2.81640625" style="81" customWidth="1"/>
    <col min="14089" max="14090" width="8.1796875" style="81" customWidth="1"/>
    <col min="14091" max="14091" width="2.81640625" style="81" customWidth="1"/>
    <col min="14092" max="14093" width="8.1796875" style="81" customWidth="1"/>
    <col min="14094" max="14094" width="2.81640625" style="81" customWidth="1"/>
    <col min="14095" max="14096" width="8.1796875" style="81" customWidth="1"/>
    <col min="14097" max="14097" width="2.81640625" style="81" customWidth="1"/>
    <col min="14098" max="14336" width="8.81640625" style="81"/>
    <col min="14337" max="14337" width="35.81640625" style="81" customWidth="1"/>
    <col min="14338" max="14338" width="8.1796875" style="81" customWidth="1"/>
    <col min="14339" max="14339" width="2.54296875" style="81" customWidth="1"/>
    <col min="14340" max="14340" width="8.1796875" style="81" customWidth="1"/>
    <col min="14341" max="14341" width="2.81640625" style="81" customWidth="1"/>
    <col min="14342" max="14342" width="8.453125" style="81" customWidth="1"/>
    <col min="14343" max="14343" width="8.1796875" style="81" customWidth="1"/>
    <col min="14344" max="14344" width="2.81640625" style="81" customWidth="1"/>
    <col min="14345" max="14346" width="8.1796875" style="81" customWidth="1"/>
    <col min="14347" max="14347" width="2.81640625" style="81" customWidth="1"/>
    <col min="14348" max="14349" width="8.1796875" style="81" customWidth="1"/>
    <col min="14350" max="14350" width="2.81640625" style="81" customWidth="1"/>
    <col min="14351" max="14352" width="8.1796875" style="81" customWidth="1"/>
    <col min="14353" max="14353" width="2.81640625" style="81" customWidth="1"/>
    <col min="14354" max="14592" width="8.81640625" style="81"/>
    <col min="14593" max="14593" width="35.81640625" style="81" customWidth="1"/>
    <col min="14594" max="14594" width="8.1796875" style="81" customWidth="1"/>
    <col min="14595" max="14595" width="2.54296875" style="81" customWidth="1"/>
    <col min="14596" max="14596" width="8.1796875" style="81" customWidth="1"/>
    <col min="14597" max="14597" width="2.81640625" style="81" customWidth="1"/>
    <col min="14598" max="14598" width="8.453125" style="81" customWidth="1"/>
    <col min="14599" max="14599" width="8.1796875" style="81" customWidth="1"/>
    <col min="14600" max="14600" width="2.81640625" style="81" customWidth="1"/>
    <col min="14601" max="14602" width="8.1796875" style="81" customWidth="1"/>
    <col min="14603" max="14603" width="2.81640625" style="81" customWidth="1"/>
    <col min="14604" max="14605" width="8.1796875" style="81" customWidth="1"/>
    <col min="14606" max="14606" width="2.81640625" style="81" customWidth="1"/>
    <col min="14607" max="14608" width="8.1796875" style="81" customWidth="1"/>
    <col min="14609" max="14609" width="2.81640625" style="81" customWidth="1"/>
    <col min="14610" max="14848" width="8.81640625" style="81"/>
    <col min="14849" max="14849" width="35.81640625" style="81" customWidth="1"/>
    <col min="14850" max="14850" width="8.1796875" style="81" customWidth="1"/>
    <col min="14851" max="14851" width="2.54296875" style="81" customWidth="1"/>
    <col min="14852" max="14852" width="8.1796875" style="81" customWidth="1"/>
    <col min="14853" max="14853" width="2.81640625" style="81" customWidth="1"/>
    <col min="14854" max="14854" width="8.453125" style="81" customWidth="1"/>
    <col min="14855" max="14855" width="8.1796875" style="81" customWidth="1"/>
    <col min="14856" max="14856" width="2.81640625" style="81" customWidth="1"/>
    <col min="14857" max="14858" width="8.1796875" style="81" customWidth="1"/>
    <col min="14859" max="14859" width="2.81640625" style="81" customWidth="1"/>
    <col min="14860" max="14861" width="8.1796875" style="81" customWidth="1"/>
    <col min="14862" max="14862" width="2.81640625" style="81" customWidth="1"/>
    <col min="14863" max="14864" width="8.1796875" style="81" customWidth="1"/>
    <col min="14865" max="14865" width="2.81640625" style="81" customWidth="1"/>
    <col min="14866" max="15104" width="8.81640625" style="81"/>
    <col min="15105" max="15105" width="35.81640625" style="81" customWidth="1"/>
    <col min="15106" max="15106" width="8.1796875" style="81" customWidth="1"/>
    <col min="15107" max="15107" width="2.54296875" style="81" customWidth="1"/>
    <col min="15108" max="15108" width="8.1796875" style="81" customWidth="1"/>
    <col min="15109" max="15109" width="2.81640625" style="81" customWidth="1"/>
    <col min="15110" max="15110" width="8.453125" style="81" customWidth="1"/>
    <col min="15111" max="15111" width="8.1796875" style="81" customWidth="1"/>
    <col min="15112" max="15112" width="2.81640625" style="81" customWidth="1"/>
    <col min="15113" max="15114" width="8.1796875" style="81" customWidth="1"/>
    <col min="15115" max="15115" width="2.81640625" style="81" customWidth="1"/>
    <col min="15116" max="15117" width="8.1796875" style="81" customWidth="1"/>
    <col min="15118" max="15118" width="2.81640625" style="81" customWidth="1"/>
    <col min="15119" max="15120" width="8.1796875" style="81" customWidth="1"/>
    <col min="15121" max="15121" width="2.81640625" style="81" customWidth="1"/>
    <col min="15122" max="15360" width="8.81640625" style="81"/>
    <col min="15361" max="15361" width="35.81640625" style="81" customWidth="1"/>
    <col min="15362" max="15362" width="8.1796875" style="81" customWidth="1"/>
    <col min="15363" max="15363" width="2.54296875" style="81" customWidth="1"/>
    <col min="15364" max="15364" width="8.1796875" style="81" customWidth="1"/>
    <col min="15365" max="15365" width="2.81640625" style="81" customWidth="1"/>
    <col min="15366" max="15366" width="8.453125" style="81" customWidth="1"/>
    <col min="15367" max="15367" width="8.1796875" style="81" customWidth="1"/>
    <col min="15368" max="15368" width="2.81640625" style="81" customWidth="1"/>
    <col min="15369" max="15370" width="8.1796875" style="81" customWidth="1"/>
    <col min="15371" max="15371" width="2.81640625" style="81" customWidth="1"/>
    <col min="15372" max="15373" width="8.1796875" style="81" customWidth="1"/>
    <col min="15374" max="15374" width="2.81640625" style="81" customWidth="1"/>
    <col min="15375" max="15376" width="8.1796875" style="81" customWidth="1"/>
    <col min="15377" max="15377" width="2.81640625" style="81" customWidth="1"/>
    <col min="15378" max="15616" width="8.81640625" style="81"/>
    <col min="15617" max="15617" width="35.81640625" style="81" customWidth="1"/>
    <col min="15618" max="15618" width="8.1796875" style="81" customWidth="1"/>
    <col min="15619" max="15619" width="2.54296875" style="81" customWidth="1"/>
    <col min="15620" max="15620" width="8.1796875" style="81" customWidth="1"/>
    <col min="15621" max="15621" width="2.81640625" style="81" customWidth="1"/>
    <col min="15622" max="15622" width="8.453125" style="81" customWidth="1"/>
    <col min="15623" max="15623" width="8.1796875" style="81" customWidth="1"/>
    <col min="15624" max="15624" width="2.81640625" style="81" customWidth="1"/>
    <col min="15625" max="15626" width="8.1796875" style="81" customWidth="1"/>
    <col min="15627" max="15627" width="2.81640625" style="81" customWidth="1"/>
    <col min="15628" max="15629" width="8.1796875" style="81" customWidth="1"/>
    <col min="15630" max="15630" width="2.81640625" style="81" customWidth="1"/>
    <col min="15631" max="15632" width="8.1796875" style="81" customWidth="1"/>
    <col min="15633" max="15633" width="2.81640625" style="81" customWidth="1"/>
    <col min="15634" max="15872" width="8.81640625" style="81"/>
    <col min="15873" max="15873" width="35.81640625" style="81" customWidth="1"/>
    <col min="15874" max="15874" width="8.1796875" style="81" customWidth="1"/>
    <col min="15875" max="15875" width="2.54296875" style="81" customWidth="1"/>
    <col min="15876" max="15876" width="8.1796875" style="81" customWidth="1"/>
    <col min="15877" max="15877" width="2.81640625" style="81" customWidth="1"/>
    <col min="15878" max="15878" width="8.453125" style="81" customWidth="1"/>
    <col min="15879" max="15879" width="8.1796875" style="81" customWidth="1"/>
    <col min="15880" max="15880" width="2.81640625" style="81" customWidth="1"/>
    <col min="15881" max="15882" width="8.1796875" style="81" customWidth="1"/>
    <col min="15883" max="15883" width="2.81640625" style="81" customWidth="1"/>
    <col min="15884" max="15885" width="8.1796875" style="81" customWidth="1"/>
    <col min="15886" max="15886" width="2.81640625" style="81" customWidth="1"/>
    <col min="15887" max="15888" width="8.1796875" style="81" customWidth="1"/>
    <col min="15889" max="15889" width="2.81640625" style="81" customWidth="1"/>
    <col min="15890" max="16128" width="8.81640625" style="81"/>
    <col min="16129" max="16129" width="35.81640625" style="81" customWidth="1"/>
    <col min="16130" max="16130" width="8.1796875" style="81" customWidth="1"/>
    <col min="16131" max="16131" width="2.54296875" style="81" customWidth="1"/>
    <col min="16132" max="16132" width="8.1796875" style="81" customWidth="1"/>
    <col min="16133" max="16133" width="2.81640625" style="81" customWidth="1"/>
    <col min="16134" max="16134" width="8.453125" style="81" customWidth="1"/>
    <col min="16135" max="16135" width="8.1796875" style="81" customWidth="1"/>
    <col min="16136" max="16136" width="2.81640625" style="81" customWidth="1"/>
    <col min="16137" max="16138" width="8.1796875" style="81" customWidth="1"/>
    <col min="16139" max="16139" width="2.81640625" style="81" customWidth="1"/>
    <col min="16140" max="16141" width="8.1796875" style="81" customWidth="1"/>
    <col min="16142" max="16142" width="2.81640625" style="81" customWidth="1"/>
    <col min="16143" max="16144" width="8.1796875" style="81" customWidth="1"/>
    <col min="16145" max="16145" width="2.81640625" style="81" customWidth="1"/>
    <col min="16146" max="16384" width="8.81640625" style="81"/>
  </cols>
  <sheetData>
    <row r="1" spans="1:17">
      <c r="A1" s="81" t="s">
        <v>376</v>
      </c>
      <c r="G1" s="33"/>
      <c r="I1" s="33"/>
    </row>
    <row r="2" spans="1:17">
      <c r="A2" s="81" t="s">
        <v>377</v>
      </c>
    </row>
    <row r="3" spans="1:17" ht="6" customHeight="1"/>
    <row r="4" spans="1:17">
      <c r="A4" s="33" t="s">
        <v>1606</v>
      </c>
    </row>
    <row r="5" spans="1:17" ht="9.75" customHeight="1" thickBot="1"/>
    <row r="6" spans="1:17" ht="8.25" customHeight="1">
      <c r="A6" s="83"/>
      <c r="B6" s="129"/>
      <c r="C6" s="132"/>
      <c r="D6" s="130"/>
      <c r="E6" s="131"/>
      <c r="F6" s="132"/>
      <c r="G6" s="130"/>
      <c r="H6" s="131"/>
      <c r="I6" s="132"/>
      <c r="J6" s="130"/>
      <c r="K6" s="131"/>
      <c r="L6" s="132"/>
      <c r="M6" s="130"/>
      <c r="N6" s="131"/>
      <c r="O6" s="132"/>
      <c r="P6" s="84"/>
      <c r="Q6" s="83"/>
    </row>
    <row r="7" spans="1:17" ht="14.5">
      <c r="A7" s="94" t="s">
        <v>761</v>
      </c>
      <c r="B7" s="1096" t="s">
        <v>482</v>
      </c>
      <c r="C7" s="1096"/>
      <c r="D7" s="1096"/>
      <c r="E7" s="49"/>
      <c r="F7" s="144" t="s">
        <v>677</v>
      </c>
      <c r="G7" s="134"/>
      <c r="H7" s="49"/>
      <c r="I7" s="144" t="s">
        <v>678</v>
      </c>
      <c r="J7" s="134"/>
      <c r="K7" s="49"/>
      <c r="L7" s="144" t="s">
        <v>762</v>
      </c>
      <c r="M7" s="134"/>
      <c r="N7" s="49"/>
      <c r="O7" s="144" t="s">
        <v>763</v>
      </c>
      <c r="P7" s="101"/>
      <c r="Q7" s="94"/>
    </row>
    <row r="8" spans="1:17">
      <c r="A8" s="94" t="s">
        <v>764</v>
      </c>
      <c r="B8" s="137" t="s">
        <v>388</v>
      </c>
      <c r="C8" s="139"/>
      <c r="D8" s="138" t="s">
        <v>389</v>
      </c>
      <c r="E8" s="49"/>
      <c r="F8" s="139" t="s">
        <v>388</v>
      </c>
      <c r="G8" s="138" t="s">
        <v>389</v>
      </c>
      <c r="H8" s="49"/>
      <c r="I8" s="139" t="s">
        <v>388</v>
      </c>
      <c r="J8" s="138" t="s">
        <v>389</v>
      </c>
      <c r="K8" s="49"/>
      <c r="L8" s="139" t="s">
        <v>388</v>
      </c>
      <c r="M8" s="138" t="s">
        <v>389</v>
      </c>
      <c r="N8" s="49"/>
      <c r="O8" s="139" t="s">
        <v>388</v>
      </c>
      <c r="P8" s="85" t="s">
        <v>389</v>
      </c>
      <c r="Q8" s="94"/>
    </row>
    <row r="9" spans="1:17" ht="9.75" customHeight="1" thickBot="1">
      <c r="A9" s="86"/>
      <c r="B9" s="140"/>
      <c r="C9" s="143"/>
      <c r="D9" s="141"/>
      <c r="E9" s="142"/>
      <c r="F9" s="143"/>
      <c r="G9" s="141"/>
      <c r="H9" s="142"/>
      <c r="I9" s="143"/>
      <c r="J9" s="141"/>
      <c r="K9" s="142"/>
      <c r="L9" s="143"/>
      <c r="M9" s="141"/>
      <c r="N9" s="142"/>
      <c r="O9" s="143"/>
      <c r="P9" s="82"/>
      <c r="Q9" s="86"/>
    </row>
    <row r="10" spans="1:17" ht="10" customHeight="1">
      <c r="A10" s="94"/>
      <c r="B10" s="171"/>
      <c r="C10" s="144"/>
      <c r="D10" s="134"/>
      <c r="E10" s="49"/>
      <c r="F10" s="144"/>
      <c r="G10" s="134"/>
      <c r="H10" s="49"/>
      <c r="I10" s="144"/>
      <c r="J10" s="134"/>
      <c r="K10" s="49"/>
      <c r="L10" s="144"/>
      <c r="M10" s="134"/>
      <c r="N10" s="49"/>
      <c r="O10" s="144"/>
      <c r="P10" s="101"/>
      <c r="Q10" s="94"/>
    </row>
    <row r="11" spans="1:17" ht="13.4" customHeight="1">
      <c r="A11" s="47" t="s">
        <v>281</v>
      </c>
      <c r="B11" s="196">
        <f>IF($A11&lt;&gt;0,F11+I11+L11+O11,"")</f>
        <v>2323</v>
      </c>
      <c r="C11" s="197"/>
      <c r="D11" s="200">
        <f>IF($A11&lt;&gt;0,D13+D86,"")</f>
        <v>100</v>
      </c>
      <c r="E11" s="47" t="s">
        <v>128</v>
      </c>
      <c r="F11" s="197">
        <f>IF($A11&lt;&gt;0,F13+F86,"")</f>
        <v>1866</v>
      </c>
      <c r="G11" s="198">
        <f t="shared" ref="G11:G74" si="0">IF($A11&lt;&gt;0,F11/$B11*100,"")</f>
        <v>80.327163151097707</v>
      </c>
      <c r="H11" s="47"/>
      <c r="I11" s="197">
        <f>IF($A11&lt;&gt;0,I13+I86,"")</f>
        <v>402</v>
      </c>
      <c r="J11" s="198">
        <f t="shared" ref="J11:J74" si="1">IF($A11&lt;&gt;0,I11/$B11*100,"")</f>
        <v>17.305208781747741</v>
      </c>
      <c r="K11" s="47"/>
      <c r="L11" s="197">
        <f>IF($A11&lt;&gt;0,L13+L86,"")</f>
        <v>51</v>
      </c>
      <c r="M11" s="198">
        <f t="shared" ref="M11:M74" si="2">IF($A11&lt;&gt;0,L11/$B11*100,"")</f>
        <v>2.1954369349978475</v>
      </c>
      <c r="N11" s="47"/>
      <c r="O11" s="197">
        <f>IF($A11&lt;&gt;0,O13+O86,"")</f>
        <v>4</v>
      </c>
      <c r="P11" s="198">
        <f>IF($A11&lt;&gt;0,O11/$B11*100,"")</f>
        <v>0.17219113215669393</v>
      </c>
    </row>
    <row r="12" spans="1:17" ht="10" customHeight="1">
      <c r="A12" s="47"/>
      <c r="B12" s="196" t="str">
        <f t="shared" ref="B12:B75" si="3">IF($A12&lt;&gt;0,F12+I12+L12+O12,"")</f>
        <v/>
      </c>
      <c r="C12" s="197"/>
      <c r="D12" s="198"/>
      <c r="E12" s="47"/>
      <c r="F12" s="197"/>
      <c r="G12" s="198" t="str">
        <f t="shared" si="0"/>
        <v/>
      </c>
      <c r="H12" s="47"/>
      <c r="I12" s="197"/>
      <c r="J12" s="198" t="str">
        <f t="shared" si="1"/>
        <v/>
      </c>
      <c r="K12" s="47"/>
      <c r="L12" s="197"/>
      <c r="M12" s="198" t="str">
        <f t="shared" si="2"/>
        <v/>
      </c>
      <c r="N12" s="47"/>
      <c r="O12" s="197"/>
      <c r="P12" s="198" t="str">
        <f t="shared" ref="P12:P75" si="4">IF($A12&lt;&gt;0,O12/$B12*100,"")</f>
        <v/>
      </c>
    </row>
    <row r="13" spans="1:17" ht="13.4" customHeight="1">
      <c r="A13" s="47" t="s">
        <v>391</v>
      </c>
      <c r="B13" s="196">
        <f t="shared" si="3"/>
        <v>2235</v>
      </c>
      <c r="C13" s="197"/>
      <c r="D13" s="198">
        <f t="shared" ref="D13:D19" si="5">IF(A13&lt;&gt;0,B13/$B$11*100,"")</f>
        <v>96.211795092552734</v>
      </c>
      <c r="E13" s="47"/>
      <c r="F13" s="197">
        <f>F15+F21+F81</f>
        <v>1789</v>
      </c>
      <c r="G13" s="198">
        <f t="shared" si="0"/>
        <v>80.044742729306478</v>
      </c>
      <c r="H13" s="47"/>
      <c r="I13" s="197">
        <f>I15+I21+I81</f>
        <v>392</v>
      </c>
      <c r="J13" s="198">
        <f t="shared" si="1"/>
        <v>17.539149888143175</v>
      </c>
      <c r="K13" s="47"/>
      <c r="L13" s="197">
        <f>L15+L21+L81</f>
        <v>50</v>
      </c>
      <c r="M13" s="198">
        <f t="shared" si="2"/>
        <v>2.2371364653243848</v>
      </c>
      <c r="N13" s="47"/>
      <c r="O13" s="197">
        <f>O15+O21+O81</f>
        <v>4</v>
      </c>
      <c r="P13" s="198">
        <f t="shared" si="4"/>
        <v>0.17897091722595079</v>
      </c>
    </row>
    <row r="14" spans="1:17" ht="6" customHeight="1">
      <c r="B14" s="50" t="str">
        <f t="shared" si="3"/>
        <v/>
      </c>
      <c r="D14" s="64" t="str">
        <f t="shared" si="5"/>
        <v/>
      </c>
      <c r="G14" s="64" t="str">
        <f t="shared" si="0"/>
        <v/>
      </c>
      <c r="J14" s="64" t="str">
        <f t="shared" si="1"/>
        <v/>
      </c>
      <c r="M14" s="198" t="str">
        <f t="shared" si="2"/>
        <v/>
      </c>
      <c r="P14" s="88" t="str">
        <f t="shared" si="4"/>
        <v/>
      </c>
    </row>
    <row r="15" spans="1:17" ht="13.4" customHeight="1">
      <c r="A15" s="47" t="s">
        <v>683</v>
      </c>
      <c r="B15" s="50">
        <f t="shared" si="3"/>
        <v>86</v>
      </c>
      <c r="D15" s="64">
        <f t="shared" si="5"/>
        <v>3.702109341368919</v>
      </c>
      <c r="F15" s="63">
        <f>SUM(F16:F19)</f>
        <v>77</v>
      </c>
      <c r="G15" s="64">
        <f t="shared" si="0"/>
        <v>89.534883720930239</v>
      </c>
      <c r="I15" s="63">
        <f>SUM(I16:I19)</f>
        <v>9</v>
      </c>
      <c r="J15" s="64">
        <f t="shared" si="1"/>
        <v>10.465116279069768</v>
      </c>
      <c r="L15" s="63">
        <f>SUM(L16:L19)</f>
        <v>0</v>
      </c>
      <c r="M15" s="198">
        <f t="shared" si="2"/>
        <v>0</v>
      </c>
      <c r="O15" s="63">
        <f>SUM(O16:O19)</f>
        <v>0</v>
      </c>
      <c r="P15" s="88">
        <f t="shared" si="4"/>
        <v>0</v>
      </c>
    </row>
    <row r="16" spans="1:17" ht="13.4" customHeight="1">
      <c r="A16" s="81" t="s">
        <v>684</v>
      </c>
      <c r="B16" s="50">
        <f t="shared" si="3"/>
        <v>20</v>
      </c>
      <c r="D16" s="64">
        <f t="shared" si="5"/>
        <v>0.86095566078346963</v>
      </c>
      <c r="F16" s="662">
        <v>20</v>
      </c>
      <c r="G16" s="64">
        <f t="shared" si="0"/>
        <v>100</v>
      </c>
      <c r="H16" s="662"/>
      <c r="I16" s="662">
        <v>0</v>
      </c>
      <c r="J16" s="64">
        <f t="shared" si="1"/>
        <v>0</v>
      </c>
      <c r="K16" s="662"/>
      <c r="L16" s="662">
        <v>0</v>
      </c>
      <c r="M16" s="198">
        <f t="shared" si="2"/>
        <v>0</v>
      </c>
      <c r="N16" s="662"/>
      <c r="O16" s="662">
        <v>0</v>
      </c>
      <c r="P16" s="88">
        <f t="shared" si="4"/>
        <v>0</v>
      </c>
      <c r="Q16" s="164"/>
    </row>
    <row r="17" spans="1:17" ht="13.4" customHeight="1">
      <c r="A17" s="81" t="s">
        <v>685</v>
      </c>
      <c r="B17" s="50">
        <f t="shared" si="3"/>
        <v>17</v>
      </c>
      <c r="D17" s="64">
        <f t="shared" si="5"/>
        <v>0.73181231166594918</v>
      </c>
      <c r="F17" s="662">
        <v>8</v>
      </c>
      <c r="G17" s="64">
        <f t="shared" si="0"/>
        <v>47.058823529411761</v>
      </c>
      <c r="H17" s="662"/>
      <c r="I17" s="662">
        <v>9</v>
      </c>
      <c r="J17" s="64">
        <f t="shared" si="1"/>
        <v>52.941176470588239</v>
      </c>
      <c r="K17" s="662"/>
      <c r="L17" s="662">
        <v>0</v>
      </c>
      <c r="M17" s="198">
        <f t="shared" si="2"/>
        <v>0</v>
      </c>
      <c r="N17" s="662"/>
      <c r="O17" s="662">
        <v>0</v>
      </c>
      <c r="P17" s="88">
        <f t="shared" si="4"/>
        <v>0</v>
      </c>
      <c r="Q17" s="164"/>
    </row>
    <row r="18" spans="1:17" ht="12.75" customHeight="1">
      <c r="A18" s="81" t="s">
        <v>686</v>
      </c>
      <c r="B18" s="50">
        <f t="shared" si="3"/>
        <v>39</v>
      </c>
      <c r="D18" s="64">
        <f t="shared" si="5"/>
        <v>1.6788635385277657</v>
      </c>
      <c r="F18" s="662">
        <v>39</v>
      </c>
      <c r="G18" s="64">
        <f t="shared" si="0"/>
        <v>100</v>
      </c>
      <c r="H18" s="662"/>
      <c r="I18" s="662">
        <v>0</v>
      </c>
      <c r="J18" s="64">
        <f t="shared" si="1"/>
        <v>0</v>
      </c>
      <c r="K18" s="662"/>
      <c r="L18" s="662">
        <v>0</v>
      </c>
      <c r="M18" s="198">
        <f t="shared" si="2"/>
        <v>0</v>
      </c>
      <c r="N18" s="662"/>
      <c r="O18" s="662">
        <v>0</v>
      </c>
      <c r="P18" s="88">
        <f t="shared" si="4"/>
        <v>0</v>
      </c>
      <c r="Q18" s="164"/>
    </row>
    <row r="19" spans="1:17" ht="12.75" customHeight="1">
      <c r="A19" s="81" t="s">
        <v>687</v>
      </c>
      <c r="B19" s="50">
        <f t="shared" si="3"/>
        <v>10</v>
      </c>
      <c r="D19" s="64">
        <f t="shared" si="5"/>
        <v>0.43047783039173482</v>
      </c>
      <c r="F19" s="662">
        <v>10</v>
      </c>
      <c r="G19" s="64">
        <f t="shared" si="0"/>
        <v>100</v>
      </c>
      <c r="H19" s="662"/>
      <c r="I19" s="662">
        <v>0</v>
      </c>
      <c r="J19" s="64">
        <f t="shared" si="1"/>
        <v>0</v>
      </c>
      <c r="K19" s="662"/>
      <c r="L19" s="662">
        <v>0</v>
      </c>
      <c r="M19" s="198">
        <f t="shared" si="2"/>
        <v>0</v>
      </c>
      <c r="N19" s="662"/>
      <c r="O19" s="662">
        <v>0</v>
      </c>
      <c r="Q19" s="164"/>
    </row>
    <row r="20" spans="1:17" ht="7.5" customHeight="1">
      <c r="B20" s="50" t="str">
        <f t="shared" si="3"/>
        <v/>
      </c>
      <c r="G20" s="64" t="str">
        <f t="shared" si="0"/>
        <v/>
      </c>
      <c r="J20" s="64" t="str">
        <f t="shared" si="1"/>
        <v/>
      </c>
      <c r="M20" s="198" t="str">
        <f t="shared" si="2"/>
        <v/>
      </c>
      <c r="P20" s="88" t="str">
        <f t="shared" si="4"/>
        <v/>
      </c>
    </row>
    <row r="21" spans="1:17" ht="12.75" customHeight="1">
      <c r="A21" s="47" t="s">
        <v>688</v>
      </c>
      <c r="B21" s="196">
        <f t="shared" si="3"/>
        <v>1834</v>
      </c>
      <c r="C21" s="197"/>
      <c r="D21" s="198">
        <f t="shared" ref="D21:D84" si="6">IF(A21&lt;&gt;0,B21/$B$11*100,"")</f>
        <v>78.949634093844168</v>
      </c>
      <c r="E21" s="47"/>
      <c r="F21" s="205">
        <f>SUM(F22:F79)</f>
        <v>1497</v>
      </c>
      <c r="G21" s="64">
        <f t="shared" si="0"/>
        <v>81.624863685932397</v>
      </c>
      <c r="H21" s="59"/>
      <c r="I21" s="205">
        <f>SUM(I22:I79)</f>
        <v>293</v>
      </c>
      <c r="J21" s="198">
        <f t="shared" si="1"/>
        <v>15.976008724100327</v>
      </c>
      <c r="K21" s="205">
        <f>SUM(K22:K77)</f>
        <v>0</v>
      </c>
      <c r="L21" s="205">
        <f>SUM(L22:L79)</f>
        <v>40</v>
      </c>
      <c r="M21" s="198">
        <f t="shared" si="2"/>
        <v>2.1810250817884405</v>
      </c>
      <c r="N21" s="205">
        <f>SUM(N22:N77)</f>
        <v>0</v>
      </c>
      <c r="O21" s="205">
        <f>SUM(O22:O79)</f>
        <v>4</v>
      </c>
      <c r="P21" s="198">
        <f t="shared" si="4"/>
        <v>0.21810250817884408</v>
      </c>
      <c r="Q21" s="94"/>
    </row>
    <row r="22" spans="1:17" ht="13.4" customHeight="1">
      <c r="A22" s="81" t="s">
        <v>689</v>
      </c>
      <c r="B22" s="50">
        <f t="shared" si="3"/>
        <v>50</v>
      </c>
      <c r="D22" s="64">
        <f t="shared" si="6"/>
        <v>2.152389151958674</v>
      </c>
      <c r="F22" s="662">
        <v>48</v>
      </c>
      <c r="G22" s="64">
        <f t="shared" si="0"/>
        <v>96</v>
      </c>
      <c r="H22" s="662"/>
      <c r="I22" s="662">
        <v>2</v>
      </c>
      <c r="J22" s="64">
        <f t="shared" si="1"/>
        <v>4</v>
      </c>
      <c r="K22" s="662"/>
      <c r="L22" s="662">
        <v>0</v>
      </c>
      <c r="M22" s="198">
        <f t="shared" si="2"/>
        <v>0</v>
      </c>
      <c r="N22" s="662"/>
      <c r="O22" s="662">
        <v>0</v>
      </c>
      <c r="P22" s="88">
        <f t="shared" si="4"/>
        <v>0</v>
      </c>
      <c r="Q22" s="164"/>
    </row>
    <row r="23" spans="1:17" ht="13.4" customHeight="1">
      <c r="A23" s="81" t="s">
        <v>690</v>
      </c>
      <c r="B23" s="50">
        <f t="shared" si="3"/>
        <v>8</v>
      </c>
      <c r="D23" s="64">
        <f t="shared" si="6"/>
        <v>0.34438226431338786</v>
      </c>
      <c r="F23" s="662">
        <v>8</v>
      </c>
      <c r="G23" s="64">
        <f t="shared" si="0"/>
        <v>100</v>
      </c>
      <c r="H23" s="662"/>
      <c r="I23" s="662">
        <v>0</v>
      </c>
      <c r="J23" s="64">
        <f t="shared" si="1"/>
        <v>0</v>
      </c>
      <c r="K23" s="662"/>
      <c r="L23" s="662">
        <v>0</v>
      </c>
      <c r="M23" s="198">
        <f t="shared" si="2"/>
        <v>0</v>
      </c>
      <c r="N23" s="662"/>
      <c r="O23" s="662">
        <v>0</v>
      </c>
      <c r="P23" s="88">
        <f t="shared" si="4"/>
        <v>0</v>
      </c>
      <c r="Q23" s="164"/>
    </row>
    <row r="24" spans="1:17" ht="13.4" customHeight="1">
      <c r="A24" s="81" t="s">
        <v>691</v>
      </c>
      <c r="B24" s="50">
        <f t="shared" si="3"/>
        <v>62</v>
      </c>
      <c r="D24" s="64">
        <f t="shared" si="6"/>
        <v>2.6689625484287558</v>
      </c>
      <c r="F24" s="662">
        <v>61</v>
      </c>
      <c r="G24" s="64">
        <f t="shared" si="0"/>
        <v>98.387096774193552</v>
      </c>
      <c r="H24" s="662"/>
      <c r="I24" s="662">
        <v>1</v>
      </c>
      <c r="J24" s="64">
        <f t="shared" si="1"/>
        <v>1.6129032258064515</v>
      </c>
      <c r="K24" s="662"/>
      <c r="L24" s="662">
        <v>0</v>
      </c>
      <c r="M24" s="198">
        <f t="shared" si="2"/>
        <v>0</v>
      </c>
      <c r="N24" s="662"/>
      <c r="O24" s="662">
        <v>0</v>
      </c>
      <c r="P24" s="88">
        <f t="shared" si="4"/>
        <v>0</v>
      </c>
      <c r="Q24" s="164"/>
    </row>
    <row r="25" spans="1:17" ht="13.4" customHeight="1">
      <c r="A25" s="81" t="s">
        <v>692</v>
      </c>
      <c r="B25" s="50">
        <f t="shared" si="3"/>
        <v>20</v>
      </c>
      <c r="D25" s="64">
        <f t="shared" si="6"/>
        <v>0.86095566078346963</v>
      </c>
      <c r="F25" s="662">
        <v>15</v>
      </c>
      <c r="G25" s="64">
        <f t="shared" si="0"/>
        <v>75</v>
      </c>
      <c r="H25" s="662"/>
      <c r="I25" s="662">
        <v>5</v>
      </c>
      <c r="J25" s="64">
        <f t="shared" si="1"/>
        <v>25</v>
      </c>
      <c r="K25" s="662"/>
      <c r="L25" s="662">
        <v>0</v>
      </c>
      <c r="M25" s="198">
        <f t="shared" si="2"/>
        <v>0</v>
      </c>
      <c r="N25" s="662"/>
      <c r="O25" s="662">
        <v>0</v>
      </c>
      <c r="P25" s="88">
        <f t="shared" si="4"/>
        <v>0</v>
      </c>
      <c r="Q25" s="164"/>
    </row>
    <row r="26" spans="1:17" ht="13.4" customHeight="1">
      <c r="A26" s="81" t="s">
        <v>693</v>
      </c>
      <c r="B26" s="50">
        <f t="shared" si="3"/>
        <v>51</v>
      </c>
      <c r="D26" s="64">
        <f t="shared" si="6"/>
        <v>2.1954369349978475</v>
      </c>
      <c r="F26" s="662">
        <v>31</v>
      </c>
      <c r="G26" s="64">
        <f t="shared" si="0"/>
        <v>60.784313725490193</v>
      </c>
      <c r="H26" s="662"/>
      <c r="I26" s="662">
        <v>20</v>
      </c>
      <c r="J26" s="64">
        <f t="shared" si="1"/>
        <v>39.215686274509807</v>
      </c>
      <c r="K26" s="662"/>
      <c r="L26" s="662">
        <v>0</v>
      </c>
      <c r="M26" s="198">
        <f t="shared" si="2"/>
        <v>0</v>
      </c>
      <c r="N26" s="662"/>
      <c r="O26" s="662">
        <v>0</v>
      </c>
      <c r="P26" s="88">
        <f t="shared" si="4"/>
        <v>0</v>
      </c>
      <c r="Q26" s="164"/>
    </row>
    <row r="27" spans="1:17" ht="13.4" customHeight="1">
      <c r="A27" s="81" t="s">
        <v>694</v>
      </c>
      <c r="B27" s="50">
        <f t="shared" si="3"/>
        <v>30</v>
      </c>
      <c r="D27" s="64">
        <f t="shared" si="6"/>
        <v>1.2914334911752046</v>
      </c>
      <c r="F27" s="662">
        <v>28</v>
      </c>
      <c r="G27" s="64">
        <f t="shared" si="0"/>
        <v>93.333333333333329</v>
      </c>
      <c r="H27" s="662"/>
      <c r="I27" s="662">
        <v>2</v>
      </c>
      <c r="J27" s="64">
        <f t="shared" si="1"/>
        <v>6.666666666666667</v>
      </c>
      <c r="K27" s="662"/>
      <c r="L27" s="662">
        <v>0</v>
      </c>
      <c r="M27" s="198">
        <f t="shared" si="2"/>
        <v>0</v>
      </c>
      <c r="N27" s="662"/>
      <c r="O27" s="662">
        <v>0</v>
      </c>
      <c r="P27" s="88">
        <f t="shared" si="4"/>
        <v>0</v>
      </c>
      <c r="Q27" s="164"/>
    </row>
    <row r="28" spans="1:17" ht="13.4" customHeight="1">
      <c r="A28" s="81" t="s">
        <v>695</v>
      </c>
      <c r="B28" s="50">
        <f t="shared" si="3"/>
        <v>60</v>
      </c>
      <c r="D28" s="64">
        <f t="shared" si="6"/>
        <v>2.5828669823504091</v>
      </c>
      <c r="F28" s="662">
        <v>51</v>
      </c>
      <c r="G28" s="64">
        <f t="shared" si="0"/>
        <v>85</v>
      </c>
      <c r="H28" s="662"/>
      <c r="I28" s="662">
        <v>8</v>
      </c>
      <c r="J28" s="64">
        <f t="shared" si="1"/>
        <v>13.333333333333334</v>
      </c>
      <c r="K28" s="662"/>
      <c r="L28" s="662">
        <v>1</v>
      </c>
      <c r="M28" s="64">
        <f t="shared" si="2"/>
        <v>1.6666666666666667</v>
      </c>
      <c r="N28" s="662"/>
      <c r="O28" s="662">
        <v>0</v>
      </c>
      <c r="P28" s="88">
        <f t="shared" si="4"/>
        <v>0</v>
      </c>
      <c r="Q28" s="164"/>
    </row>
    <row r="29" spans="1:17" ht="13.4" customHeight="1">
      <c r="A29" s="81" t="s">
        <v>696</v>
      </c>
      <c r="B29" s="50">
        <f t="shared" si="3"/>
        <v>33</v>
      </c>
      <c r="D29" s="64">
        <f t="shared" si="6"/>
        <v>1.420576840292725</v>
      </c>
      <c r="F29" s="662">
        <v>30</v>
      </c>
      <c r="G29" s="64">
        <f t="shared" si="0"/>
        <v>90.909090909090907</v>
      </c>
      <c r="H29" s="662"/>
      <c r="I29" s="662">
        <v>3</v>
      </c>
      <c r="J29" s="64">
        <f t="shared" si="1"/>
        <v>9.0909090909090917</v>
      </c>
      <c r="K29" s="662"/>
      <c r="L29" s="662">
        <v>0</v>
      </c>
      <c r="M29" s="64">
        <f t="shared" si="2"/>
        <v>0</v>
      </c>
      <c r="N29" s="662"/>
      <c r="O29" s="662">
        <v>0</v>
      </c>
      <c r="P29" s="88">
        <f t="shared" si="4"/>
        <v>0</v>
      </c>
      <c r="Q29" s="164"/>
    </row>
    <row r="30" spans="1:17" ht="13.4" customHeight="1">
      <c r="A30" s="81" t="s">
        <v>697</v>
      </c>
      <c r="B30" s="50">
        <f t="shared" si="3"/>
        <v>41</v>
      </c>
      <c r="D30" s="64">
        <f t="shared" si="6"/>
        <v>1.7649591046061126</v>
      </c>
      <c r="F30" s="662">
        <v>37</v>
      </c>
      <c r="G30" s="64">
        <f t="shared" si="0"/>
        <v>90.243902439024396</v>
      </c>
      <c r="H30" s="662"/>
      <c r="I30" s="662">
        <v>4</v>
      </c>
      <c r="J30" s="64">
        <f t="shared" si="1"/>
        <v>9.7560975609756095</v>
      </c>
      <c r="K30" s="662"/>
      <c r="L30" s="662">
        <v>0</v>
      </c>
      <c r="M30" s="64">
        <f t="shared" si="2"/>
        <v>0</v>
      </c>
      <c r="N30" s="662"/>
      <c r="O30" s="662">
        <v>0</v>
      </c>
      <c r="P30" s="88">
        <f t="shared" si="4"/>
        <v>0</v>
      </c>
      <c r="Q30" s="164"/>
    </row>
    <row r="31" spans="1:17" ht="13.4" customHeight="1">
      <c r="A31" s="81" t="s">
        <v>698</v>
      </c>
      <c r="B31" s="50">
        <f t="shared" si="3"/>
        <v>9</v>
      </c>
      <c r="D31" s="64">
        <f t="shared" si="6"/>
        <v>0.38743004735256137</v>
      </c>
      <c r="F31" s="662">
        <v>9</v>
      </c>
      <c r="G31" s="64">
        <f t="shared" si="0"/>
        <v>100</v>
      </c>
      <c r="H31" s="662"/>
      <c r="I31" s="662">
        <v>0</v>
      </c>
      <c r="J31" s="64">
        <f t="shared" si="1"/>
        <v>0</v>
      </c>
      <c r="K31" s="662"/>
      <c r="L31" s="662">
        <v>0</v>
      </c>
      <c r="M31" s="64">
        <f t="shared" si="2"/>
        <v>0</v>
      </c>
      <c r="N31" s="662"/>
      <c r="O31" s="662">
        <v>0</v>
      </c>
      <c r="P31" s="88">
        <f t="shared" si="4"/>
        <v>0</v>
      </c>
      <c r="Q31" s="164"/>
    </row>
    <row r="32" spans="1:17" ht="13.4" customHeight="1">
      <c r="A32" s="920" t="s">
        <v>699</v>
      </c>
      <c r="B32" s="50">
        <f t="shared" si="3"/>
        <v>9</v>
      </c>
      <c r="D32" s="64">
        <f t="shared" si="6"/>
        <v>0.38743004735256137</v>
      </c>
      <c r="F32" s="662">
        <v>7</v>
      </c>
      <c r="G32" s="64">
        <f t="shared" si="0"/>
        <v>77.777777777777786</v>
      </c>
      <c r="H32" s="662"/>
      <c r="I32" s="662">
        <v>2</v>
      </c>
      <c r="J32" s="64">
        <f t="shared" si="1"/>
        <v>22.222222222222221</v>
      </c>
      <c r="K32" s="662"/>
      <c r="L32" s="662">
        <v>0</v>
      </c>
      <c r="M32" s="64">
        <f t="shared" si="2"/>
        <v>0</v>
      </c>
      <c r="N32" s="662"/>
      <c r="O32" s="662">
        <v>0</v>
      </c>
      <c r="P32" s="88">
        <f t="shared" si="4"/>
        <v>0</v>
      </c>
      <c r="Q32" s="164"/>
    </row>
    <row r="33" spans="1:17" ht="13.4" customHeight="1">
      <c r="A33" s="920" t="s">
        <v>700</v>
      </c>
      <c r="B33" s="50">
        <f t="shared" si="3"/>
        <v>34</v>
      </c>
      <c r="D33" s="64">
        <f t="shared" si="6"/>
        <v>1.4636246233318984</v>
      </c>
      <c r="F33" s="662">
        <v>26</v>
      </c>
      <c r="G33" s="64">
        <f t="shared" si="0"/>
        <v>76.470588235294116</v>
      </c>
      <c r="H33" s="662"/>
      <c r="I33" s="662">
        <v>7</v>
      </c>
      <c r="J33" s="64">
        <f t="shared" si="1"/>
        <v>20.588235294117645</v>
      </c>
      <c r="K33" s="662"/>
      <c r="L33" s="662">
        <v>1</v>
      </c>
      <c r="M33" s="64">
        <f t="shared" si="2"/>
        <v>2.9411764705882351</v>
      </c>
      <c r="N33" s="662"/>
      <c r="O33" s="662">
        <v>0</v>
      </c>
      <c r="P33" s="88">
        <f t="shared" si="4"/>
        <v>0</v>
      </c>
      <c r="Q33" s="164"/>
    </row>
    <row r="34" spans="1:17" ht="13.4" customHeight="1">
      <c r="A34" s="920" t="s">
        <v>701</v>
      </c>
      <c r="B34" s="50">
        <f t="shared" si="3"/>
        <v>19</v>
      </c>
      <c r="D34" s="64">
        <f t="shared" si="6"/>
        <v>0.81790787774429619</v>
      </c>
      <c r="F34" s="662">
        <v>19</v>
      </c>
      <c r="G34" s="64">
        <f t="shared" si="0"/>
        <v>100</v>
      </c>
      <c r="H34" s="662"/>
      <c r="I34" s="662">
        <v>0</v>
      </c>
      <c r="J34" s="64">
        <f t="shared" si="1"/>
        <v>0</v>
      </c>
      <c r="K34" s="662"/>
      <c r="L34" s="662">
        <v>0</v>
      </c>
      <c r="M34" s="64">
        <f t="shared" si="2"/>
        <v>0</v>
      </c>
      <c r="N34" s="662"/>
      <c r="O34" s="662">
        <v>0</v>
      </c>
      <c r="P34" s="88">
        <f t="shared" si="4"/>
        <v>0</v>
      </c>
      <c r="Q34" s="164"/>
    </row>
    <row r="35" spans="1:17" ht="13.4" customHeight="1">
      <c r="A35" s="81" t="s">
        <v>702</v>
      </c>
      <c r="B35" s="50">
        <f>IF($A35&lt;&gt;0,F35+I35+L35+O35,"")</f>
        <v>13</v>
      </c>
      <c r="D35" s="64">
        <f>IF(A35&lt;&gt;0,B35/$B$11*100,"")</f>
        <v>0.55962117950925527</v>
      </c>
      <c r="F35" s="662">
        <v>3</v>
      </c>
      <c r="G35" s="64">
        <f t="shared" si="0"/>
        <v>23.076923076923077</v>
      </c>
      <c r="H35" s="662"/>
      <c r="I35" s="662">
        <v>9</v>
      </c>
      <c r="J35" s="64">
        <f t="shared" si="1"/>
        <v>69.230769230769226</v>
      </c>
      <c r="K35" s="662"/>
      <c r="L35" s="662">
        <v>1</v>
      </c>
      <c r="M35" s="64">
        <f t="shared" si="2"/>
        <v>7.6923076923076925</v>
      </c>
      <c r="N35" s="662"/>
      <c r="O35" s="662">
        <v>0</v>
      </c>
      <c r="Q35" s="164"/>
    </row>
    <row r="36" spans="1:17" ht="13.4" customHeight="1">
      <c r="A36" s="81" t="s">
        <v>703</v>
      </c>
      <c r="B36" s="50">
        <f t="shared" si="3"/>
        <v>82</v>
      </c>
      <c r="D36" s="64">
        <f t="shared" si="6"/>
        <v>3.5299182092122252</v>
      </c>
      <c r="F36" s="662">
        <v>68</v>
      </c>
      <c r="G36" s="64">
        <f t="shared" si="0"/>
        <v>82.926829268292678</v>
      </c>
      <c r="H36" s="662"/>
      <c r="I36" s="662">
        <v>14</v>
      </c>
      <c r="J36" s="64">
        <f t="shared" si="1"/>
        <v>17.073170731707318</v>
      </c>
      <c r="K36" s="662"/>
      <c r="L36" s="662">
        <v>0</v>
      </c>
      <c r="M36" s="64">
        <f t="shared" si="2"/>
        <v>0</v>
      </c>
      <c r="N36" s="662"/>
      <c r="O36" s="662">
        <v>0</v>
      </c>
      <c r="P36" s="88">
        <f t="shared" si="4"/>
        <v>0</v>
      </c>
      <c r="Q36" s="164"/>
    </row>
    <row r="37" spans="1:17" ht="13.4" customHeight="1">
      <c r="A37" s="81" t="s">
        <v>704</v>
      </c>
      <c r="B37" s="50">
        <f t="shared" si="3"/>
        <v>42</v>
      </c>
      <c r="D37" s="64">
        <f t="shared" si="6"/>
        <v>1.8080068876452864</v>
      </c>
      <c r="F37" s="662">
        <v>42</v>
      </c>
      <c r="G37" s="64">
        <f t="shared" si="0"/>
        <v>100</v>
      </c>
      <c r="H37" s="662"/>
      <c r="I37" s="662">
        <v>0</v>
      </c>
      <c r="J37" s="64">
        <f t="shared" si="1"/>
        <v>0</v>
      </c>
      <c r="K37" s="662"/>
      <c r="L37" s="662">
        <v>0</v>
      </c>
      <c r="M37" s="64">
        <f t="shared" si="2"/>
        <v>0</v>
      </c>
      <c r="N37" s="662"/>
      <c r="O37" s="662">
        <v>0</v>
      </c>
      <c r="P37" s="88">
        <f t="shared" si="4"/>
        <v>0</v>
      </c>
      <c r="Q37" s="164"/>
    </row>
    <row r="38" spans="1:17" ht="13.4" customHeight="1">
      <c r="A38" s="81" t="s">
        <v>705</v>
      </c>
      <c r="B38" s="50">
        <f t="shared" si="3"/>
        <v>43</v>
      </c>
      <c r="D38" s="64">
        <f t="shared" si="6"/>
        <v>1.8510546706844595</v>
      </c>
      <c r="F38" s="662">
        <v>42</v>
      </c>
      <c r="G38" s="64">
        <f t="shared" si="0"/>
        <v>97.674418604651152</v>
      </c>
      <c r="H38" s="662"/>
      <c r="I38" s="662">
        <v>1</v>
      </c>
      <c r="J38" s="64">
        <f t="shared" si="1"/>
        <v>2.3255813953488373</v>
      </c>
      <c r="K38" s="662"/>
      <c r="L38" s="662">
        <v>0</v>
      </c>
      <c r="M38" s="64">
        <f t="shared" si="2"/>
        <v>0</v>
      </c>
      <c r="N38" s="662"/>
      <c r="O38" s="662">
        <v>0</v>
      </c>
      <c r="P38" s="88">
        <f t="shared" si="4"/>
        <v>0</v>
      </c>
      <c r="Q38" s="164"/>
    </row>
    <row r="39" spans="1:17" ht="13.4" customHeight="1">
      <c r="A39" s="81" t="s">
        <v>706</v>
      </c>
      <c r="B39" s="50">
        <f t="shared" si="3"/>
        <v>17</v>
      </c>
      <c r="D39" s="64">
        <f t="shared" si="6"/>
        <v>0.73181231166594918</v>
      </c>
      <c r="F39" s="662">
        <v>13</v>
      </c>
      <c r="G39" s="64">
        <f t="shared" si="0"/>
        <v>76.470588235294116</v>
      </c>
      <c r="H39" s="662"/>
      <c r="I39" s="662">
        <v>4</v>
      </c>
      <c r="J39" s="64">
        <f t="shared" si="1"/>
        <v>23.52941176470588</v>
      </c>
      <c r="K39" s="662"/>
      <c r="L39" s="662">
        <v>0</v>
      </c>
      <c r="M39" s="64">
        <f t="shared" si="2"/>
        <v>0</v>
      </c>
      <c r="N39" s="662"/>
      <c r="O39" s="662">
        <v>0</v>
      </c>
      <c r="P39" s="88">
        <f t="shared" si="4"/>
        <v>0</v>
      </c>
      <c r="Q39" s="164"/>
    </row>
    <row r="40" spans="1:17" ht="13.4" customHeight="1">
      <c r="A40" s="81" t="s">
        <v>707</v>
      </c>
      <c r="B40" s="50">
        <f t="shared" si="3"/>
        <v>62</v>
      </c>
      <c r="D40" s="64">
        <f t="shared" si="6"/>
        <v>2.6689625484287558</v>
      </c>
      <c r="F40" s="662">
        <v>61</v>
      </c>
      <c r="G40" s="64">
        <f t="shared" si="0"/>
        <v>98.387096774193552</v>
      </c>
      <c r="H40" s="662"/>
      <c r="I40" s="662">
        <v>1</v>
      </c>
      <c r="J40" s="64">
        <f t="shared" si="1"/>
        <v>1.6129032258064515</v>
      </c>
      <c r="K40" s="662"/>
      <c r="L40" s="662">
        <v>0</v>
      </c>
      <c r="M40" s="64">
        <f t="shared" si="2"/>
        <v>0</v>
      </c>
      <c r="N40" s="662"/>
      <c r="O40" s="662">
        <v>0</v>
      </c>
      <c r="P40" s="88">
        <f t="shared" si="4"/>
        <v>0</v>
      </c>
      <c r="Q40" s="164"/>
    </row>
    <row r="41" spans="1:17" ht="13.4" customHeight="1">
      <c r="A41" s="81" t="s">
        <v>708</v>
      </c>
      <c r="B41" s="50">
        <f t="shared" si="3"/>
        <v>5</v>
      </c>
      <c r="D41" s="64">
        <f t="shared" si="6"/>
        <v>0.21523891519586741</v>
      </c>
      <c r="F41" s="662">
        <v>4</v>
      </c>
      <c r="G41" s="64">
        <f t="shared" si="0"/>
        <v>80</v>
      </c>
      <c r="H41" s="662"/>
      <c r="I41" s="662">
        <v>1</v>
      </c>
      <c r="J41" s="64">
        <f t="shared" si="1"/>
        <v>20</v>
      </c>
      <c r="K41" s="662"/>
      <c r="L41" s="662">
        <v>0</v>
      </c>
      <c r="M41" s="64">
        <f t="shared" si="2"/>
        <v>0</v>
      </c>
      <c r="N41" s="662"/>
      <c r="O41" s="662">
        <v>0</v>
      </c>
      <c r="P41" s="88">
        <f t="shared" si="4"/>
        <v>0</v>
      </c>
      <c r="Q41" s="164"/>
    </row>
    <row r="42" spans="1:17" ht="13.4" customHeight="1">
      <c r="A42" s="81" t="s">
        <v>709</v>
      </c>
      <c r="B42" s="50">
        <f t="shared" si="3"/>
        <v>138</v>
      </c>
      <c r="D42" s="64">
        <f t="shared" si="6"/>
        <v>5.9405940594059405</v>
      </c>
      <c r="F42" s="662">
        <v>87</v>
      </c>
      <c r="G42" s="64">
        <f t="shared" si="0"/>
        <v>63.04347826086957</v>
      </c>
      <c r="H42" s="662"/>
      <c r="I42" s="662">
        <v>50</v>
      </c>
      <c r="J42" s="64">
        <f t="shared" si="1"/>
        <v>36.231884057971016</v>
      </c>
      <c r="K42" s="662"/>
      <c r="L42" s="662">
        <v>1</v>
      </c>
      <c r="M42" s="64">
        <f t="shared" si="2"/>
        <v>0.72463768115942029</v>
      </c>
      <c r="N42" s="662"/>
      <c r="O42" s="662">
        <v>0</v>
      </c>
      <c r="P42" s="88">
        <f t="shared" si="4"/>
        <v>0</v>
      </c>
      <c r="Q42" s="164"/>
    </row>
    <row r="43" spans="1:17" ht="13.4" customHeight="1">
      <c r="A43" s="81" t="s">
        <v>710</v>
      </c>
      <c r="B43" s="50">
        <f t="shared" si="3"/>
        <v>42</v>
      </c>
      <c r="D43" s="64">
        <f t="shared" si="6"/>
        <v>1.8080068876452864</v>
      </c>
      <c r="F43" s="662">
        <v>36</v>
      </c>
      <c r="G43" s="64">
        <f t="shared" si="0"/>
        <v>85.714285714285708</v>
      </c>
      <c r="H43" s="662"/>
      <c r="I43" s="662">
        <v>6</v>
      </c>
      <c r="J43" s="64">
        <f t="shared" si="1"/>
        <v>14.285714285714285</v>
      </c>
      <c r="K43" s="662"/>
      <c r="L43" s="662">
        <v>0</v>
      </c>
      <c r="M43" s="64">
        <f t="shared" si="2"/>
        <v>0</v>
      </c>
      <c r="N43" s="662"/>
      <c r="O43" s="662">
        <v>0</v>
      </c>
      <c r="P43" s="88">
        <f t="shared" si="4"/>
        <v>0</v>
      </c>
      <c r="Q43" s="164"/>
    </row>
    <row r="44" spans="1:17" ht="13.4" customHeight="1">
      <c r="A44" s="81" t="s">
        <v>711</v>
      </c>
      <c r="B44" s="50">
        <f t="shared" si="3"/>
        <v>13</v>
      </c>
      <c r="D44" s="64">
        <f t="shared" si="6"/>
        <v>0.55962117950925527</v>
      </c>
      <c r="F44" s="662">
        <v>9</v>
      </c>
      <c r="G44" s="64">
        <f t="shared" si="0"/>
        <v>69.230769230769226</v>
      </c>
      <c r="H44" s="662"/>
      <c r="I44" s="662">
        <v>3</v>
      </c>
      <c r="J44" s="64">
        <f t="shared" si="1"/>
        <v>23.076923076923077</v>
      </c>
      <c r="K44" s="662"/>
      <c r="L44" s="662">
        <v>1</v>
      </c>
      <c r="M44" s="64">
        <f t="shared" si="2"/>
        <v>7.6923076923076925</v>
      </c>
      <c r="N44" s="662"/>
      <c r="O44" s="662">
        <v>0</v>
      </c>
      <c r="P44" s="88">
        <f t="shared" si="4"/>
        <v>0</v>
      </c>
      <c r="Q44" s="164"/>
    </row>
    <row r="45" spans="1:17" ht="13.4" customHeight="1">
      <c r="A45" s="81" t="s">
        <v>712</v>
      </c>
      <c r="B45" s="50">
        <f t="shared" si="3"/>
        <v>68</v>
      </c>
      <c r="D45" s="64">
        <f t="shared" si="6"/>
        <v>2.9272492466637967</v>
      </c>
      <c r="F45" s="662">
        <v>62</v>
      </c>
      <c r="G45" s="64">
        <f t="shared" si="0"/>
        <v>91.17647058823529</v>
      </c>
      <c r="H45" s="662"/>
      <c r="I45" s="662">
        <v>6</v>
      </c>
      <c r="J45" s="64">
        <f t="shared" si="1"/>
        <v>8.8235294117647065</v>
      </c>
      <c r="K45" s="662"/>
      <c r="L45" s="662">
        <v>0</v>
      </c>
      <c r="M45" s="64">
        <f t="shared" si="2"/>
        <v>0</v>
      </c>
      <c r="N45" s="662"/>
      <c r="O45" s="662">
        <v>0</v>
      </c>
      <c r="P45" s="88">
        <f t="shared" si="4"/>
        <v>0</v>
      </c>
      <c r="Q45" s="164"/>
    </row>
    <row r="46" spans="1:17" ht="13.4" customHeight="1">
      <c r="A46" s="81" t="s">
        <v>713</v>
      </c>
      <c r="B46" s="50">
        <f t="shared" si="3"/>
        <v>20</v>
      </c>
      <c r="D46" s="64">
        <f t="shared" si="6"/>
        <v>0.86095566078346963</v>
      </c>
      <c r="F46" s="662">
        <v>3</v>
      </c>
      <c r="G46" s="64">
        <f t="shared" si="0"/>
        <v>15</v>
      </c>
      <c r="H46" s="662"/>
      <c r="I46" s="662">
        <v>16</v>
      </c>
      <c r="J46" s="64">
        <f t="shared" si="1"/>
        <v>80</v>
      </c>
      <c r="K46" s="662"/>
      <c r="L46" s="662">
        <v>1</v>
      </c>
      <c r="M46" s="64">
        <f t="shared" si="2"/>
        <v>5</v>
      </c>
      <c r="N46" s="662"/>
      <c r="O46" s="662">
        <v>0</v>
      </c>
      <c r="P46" s="88">
        <f t="shared" si="4"/>
        <v>0</v>
      </c>
      <c r="Q46" s="164"/>
    </row>
    <row r="47" spans="1:17" ht="13.4" customHeight="1">
      <c r="A47" s="81" t="s">
        <v>714</v>
      </c>
      <c r="B47" s="50">
        <f>IF($A47&lt;&gt;0,F47+I47+L47+O47,"")</f>
        <v>22</v>
      </c>
      <c r="D47" s="64">
        <f>IF(A47&lt;&gt;0,B47/$B$11*100,"")</f>
        <v>0.94705122686181664</v>
      </c>
      <c r="F47" s="662">
        <v>21</v>
      </c>
      <c r="G47" s="64">
        <f t="shared" si="0"/>
        <v>95.454545454545453</v>
      </c>
      <c r="H47" s="662"/>
      <c r="I47" s="662">
        <v>0</v>
      </c>
      <c r="J47" s="64">
        <f t="shared" si="1"/>
        <v>0</v>
      </c>
      <c r="K47" s="662"/>
      <c r="L47" s="662">
        <v>1</v>
      </c>
      <c r="M47" s="64">
        <f t="shared" si="2"/>
        <v>4.5454545454545459</v>
      </c>
      <c r="N47" s="662"/>
      <c r="O47" s="662">
        <v>0</v>
      </c>
      <c r="Q47" s="164"/>
    </row>
    <row r="48" spans="1:17" ht="13.4" customHeight="1">
      <c r="A48" s="81" t="s">
        <v>715</v>
      </c>
      <c r="B48" s="50">
        <f t="shared" si="3"/>
        <v>19</v>
      </c>
      <c r="D48" s="64">
        <f t="shared" si="6"/>
        <v>0.81790787774429619</v>
      </c>
      <c r="F48" s="662">
        <v>19</v>
      </c>
      <c r="G48" s="64">
        <f t="shared" si="0"/>
        <v>100</v>
      </c>
      <c r="H48" s="662"/>
      <c r="I48" s="663">
        <v>0</v>
      </c>
      <c r="J48" s="64">
        <f t="shared" si="1"/>
        <v>0</v>
      </c>
      <c r="K48" s="663"/>
      <c r="L48" s="663">
        <v>0</v>
      </c>
      <c r="M48" s="64">
        <f t="shared" si="2"/>
        <v>0</v>
      </c>
      <c r="N48" s="663"/>
      <c r="O48" s="663">
        <v>0</v>
      </c>
      <c r="P48" s="88">
        <f t="shared" si="4"/>
        <v>0</v>
      </c>
      <c r="Q48" s="164"/>
    </row>
    <row r="49" spans="1:17" ht="13.4" customHeight="1">
      <c r="A49" s="81" t="s">
        <v>716</v>
      </c>
      <c r="B49" s="50">
        <f t="shared" si="3"/>
        <v>23</v>
      </c>
      <c r="D49" s="64">
        <f t="shared" si="6"/>
        <v>0.99009900990099009</v>
      </c>
      <c r="F49" s="662">
        <v>23</v>
      </c>
      <c r="G49" s="64">
        <f t="shared" si="0"/>
        <v>100</v>
      </c>
      <c r="H49" s="662"/>
      <c r="I49" s="662">
        <v>0</v>
      </c>
      <c r="J49" s="64">
        <f t="shared" si="1"/>
        <v>0</v>
      </c>
      <c r="K49" s="662"/>
      <c r="L49" s="662">
        <v>0</v>
      </c>
      <c r="M49" s="64">
        <f t="shared" si="2"/>
        <v>0</v>
      </c>
      <c r="N49" s="662"/>
      <c r="O49" s="662">
        <v>0</v>
      </c>
      <c r="P49" s="88">
        <f t="shared" si="4"/>
        <v>0</v>
      </c>
      <c r="Q49" s="164"/>
    </row>
    <row r="50" spans="1:17" ht="13.4" customHeight="1">
      <c r="A50" s="81" t="s">
        <v>717</v>
      </c>
      <c r="B50" s="50">
        <f t="shared" si="3"/>
        <v>4</v>
      </c>
      <c r="D50" s="64">
        <f t="shared" si="6"/>
        <v>0.17219113215669393</v>
      </c>
      <c r="F50" s="662">
        <v>4</v>
      </c>
      <c r="G50" s="64">
        <f t="shared" si="0"/>
        <v>100</v>
      </c>
      <c r="H50" s="662"/>
      <c r="I50" s="662">
        <v>0</v>
      </c>
      <c r="J50" s="64">
        <f t="shared" si="1"/>
        <v>0</v>
      </c>
      <c r="K50" s="662"/>
      <c r="L50" s="662">
        <v>0</v>
      </c>
      <c r="M50" s="64">
        <f t="shared" si="2"/>
        <v>0</v>
      </c>
      <c r="N50" s="662"/>
      <c r="O50" s="662">
        <v>0</v>
      </c>
      <c r="P50" s="88">
        <f t="shared" si="4"/>
        <v>0</v>
      </c>
      <c r="Q50" s="164"/>
    </row>
    <row r="51" spans="1:17" ht="13.4" customHeight="1">
      <c r="A51" s="81" t="s">
        <v>718</v>
      </c>
      <c r="B51" s="50">
        <f t="shared" si="3"/>
        <v>35</v>
      </c>
      <c r="D51" s="64">
        <f t="shared" si="6"/>
        <v>1.5066724063710719</v>
      </c>
      <c r="F51" s="662">
        <v>29</v>
      </c>
      <c r="G51" s="64">
        <f t="shared" si="0"/>
        <v>82.857142857142861</v>
      </c>
      <c r="H51" s="662"/>
      <c r="I51" s="662">
        <v>6</v>
      </c>
      <c r="J51" s="64">
        <f t="shared" si="1"/>
        <v>17.142857142857142</v>
      </c>
      <c r="K51" s="662"/>
      <c r="L51" s="662">
        <v>0</v>
      </c>
      <c r="M51" s="64">
        <f t="shared" si="2"/>
        <v>0</v>
      </c>
      <c r="N51" s="662"/>
      <c r="O51" s="662">
        <v>0</v>
      </c>
      <c r="P51" s="88">
        <f t="shared" si="4"/>
        <v>0</v>
      </c>
      <c r="Q51" s="164"/>
    </row>
    <row r="52" spans="1:17" ht="13.4" customHeight="1">
      <c r="A52" s="81" t="s">
        <v>719</v>
      </c>
      <c r="B52" s="50">
        <f t="shared" si="3"/>
        <v>17</v>
      </c>
      <c r="D52" s="64">
        <f t="shared" si="6"/>
        <v>0.73181231166594918</v>
      </c>
      <c r="F52" s="662">
        <v>15</v>
      </c>
      <c r="G52" s="64">
        <f t="shared" si="0"/>
        <v>88.235294117647058</v>
      </c>
      <c r="H52" s="662"/>
      <c r="I52" s="662">
        <v>2</v>
      </c>
      <c r="J52" s="64">
        <f t="shared" si="1"/>
        <v>11.76470588235294</v>
      </c>
      <c r="K52" s="662"/>
      <c r="L52" s="662">
        <v>0</v>
      </c>
      <c r="M52" s="64">
        <f t="shared" si="2"/>
        <v>0</v>
      </c>
      <c r="N52" s="662"/>
      <c r="O52" s="662">
        <v>0</v>
      </c>
      <c r="P52" s="88">
        <f t="shared" si="4"/>
        <v>0</v>
      </c>
      <c r="Q52" s="164"/>
    </row>
    <row r="53" spans="1:17" ht="13.4" customHeight="1">
      <c r="A53" s="81" t="s">
        <v>720</v>
      </c>
      <c r="B53" s="50">
        <f t="shared" si="3"/>
        <v>30</v>
      </c>
      <c r="D53" s="64">
        <f t="shared" si="6"/>
        <v>1.2914334911752046</v>
      </c>
      <c r="F53" s="662">
        <v>15</v>
      </c>
      <c r="G53" s="64">
        <f t="shared" si="0"/>
        <v>50</v>
      </c>
      <c r="H53" s="662"/>
      <c r="I53" s="662">
        <v>14</v>
      </c>
      <c r="J53" s="64">
        <f t="shared" si="1"/>
        <v>46.666666666666664</v>
      </c>
      <c r="K53" s="662"/>
      <c r="L53" s="662">
        <v>1</v>
      </c>
      <c r="M53" s="64">
        <f t="shared" si="2"/>
        <v>3.3333333333333335</v>
      </c>
      <c r="N53" s="662"/>
      <c r="O53" s="662">
        <v>0</v>
      </c>
      <c r="P53" s="88">
        <f t="shared" si="4"/>
        <v>0</v>
      </c>
      <c r="Q53" s="164"/>
    </row>
    <row r="54" spans="1:17" ht="13.4" customHeight="1">
      <c r="A54" s="81" t="s">
        <v>721</v>
      </c>
      <c r="B54" s="50">
        <f t="shared" si="3"/>
        <v>23</v>
      </c>
      <c r="D54" s="64">
        <f t="shared" si="6"/>
        <v>0.99009900990099009</v>
      </c>
      <c r="F54" s="662">
        <v>15</v>
      </c>
      <c r="G54" s="64">
        <f t="shared" si="0"/>
        <v>65.217391304347828</v>
      </c>
      <c r="H54" s="662"/>
      <c r="I54" s="662">
        <v>8</v>
      </c>
      <c r="J54" s="64">
        <f t="shared" si="1"/>
        <v>34.782608695652172</v>
      </c>
      <c r="K54" s="662"/>
      <c r="L54" s="662">
        <v>0</v>
      </c>
      <c r="M54" s="64">
        <f t="shared" si="2"/>
        <v>0</v>
      </c>
      <c r="N54" s="662"/>
      <c r="O54" s="662">
        <v>0</v>
      </c>
      <c r="P54" s="88">
        <f t="shared" si="4"/>
        <v>0</v>
      </c>
      <c r="Q54" s="164"/>
    </row>
    <row r="55" spans="1:17" ht="13.4" customHeight="1">
      <c r="A55" s="81" t="s">
        <v>722</v>
      </c>
      <c r="B55" s="50">
        <f t="shared" si="3"/>
        <v>7</v>
      </c>
      <c r="D55" s="64">
        <f t="shared" si="6"/>
        <v>0.30133448127421436</v>
      </c>
      <c r="F55" s="662">
        <v>7</v>
      </c>
      <c r="G55" s="64">
        <f t="shared" si="0"/>
        <v>100</v>
      </c>
      <c r="H55" s="662"/>
      <c r="I55" s="662">
        <v>0</v>
      </c>
      <c r="J55" s="64">
        <f t="shared" si="1"/>
        <v>0</v>
      </c>
      <c r="K55" s="662"/>
      <c r="L55" s="662">
        <v>0</v>
      </c>
      <c r="M55" s="64">
        <f t="shared" si="2"/>
        <v>0</v>
      </c>
      <c r="N55" s="662"/>
      <c r="O55" s="662">
        <v>0</v>
      </c>
      <c r="P55" s="88">
        <f t="shared" si="4"/>
        <v>0</v>
      </c>
      <c r="Q55" s="164"/>
    </row>
    <row r="56" spans="1:17" ht="13.4" customHeight="1">
      <c r="A56" s="81" t="s">
        <v>723</v>
      </c>
      <c r="B56" s="50">
        <f t="shared" si="3"/>
        <v>19</v>
      </c>
      <c r="D56" s="64">
        <f t="shared" si="6"/>
        <v>0.81790787774429619</v>
      </c>
      <c r="F56" s="662">
        <v>15</v>
      </c>
      <c r="G56" s="64">
        <f t="shared" si="0"/>
        <v>78.94736842105263</v>
      </c>
      <c r="H56" s="662"/>
      <c r="I56" s="662">
        <v>4</v>
      </c>
      <c r="J56" s="64">
        <f t="shared" si="1"/>
        <v>21.052631578947366</v>
      </c>
      <c r="K56" s="662"/>
      <c r="L56" s="662">
        <v>0</v>
      </c>
      <c r="M56" s="64">
        <f t="shared" si="2"/>
        <v>0</v>
      </c>
      <c r="N56" s="662"/>
      <c r="O56" s="662">
        <v>0</v>
      </c>
      <c r="P56" s="88">
        <f t="shared" si="4"/>
        <v>0</v>
      </c>
      <c r="Q56" s="164"/>
    </row>
    <row r="57" spans="1:17" ht="13.4" customHeight="1">
      <c r="A57" s="81" t="s">
        <v>724</v>
      </c>
      <c r="B57" s="50">
        <f t="shared" si="3"/>
        <v>2</v>
      </c>
      <c r="D57" s="64">
        <f t="shared" si="6"/>
        <v>8.6095566078346966E-2</v>
      </c>
      <c r="F57" s="662">
        <v>2</v>
      </c>
      <c r="G57" s="64">
        <f t="shared" si="0"/>
        <v>100</v>
      </c>
      <c r="H57" s="662"/>
      <c r="I57" s="662">
        <v>0</v>
      </c>
      <c r="J57" s="64">
        <f t="shared" si="1"/>
        <v>0</v>
      </c>
      <c r="K57" s="662"/>
      <c r="L57" s="662">
        <v>0</v>
      </c>
      <c r="M57" s="64">
        <f t="shared" si="2"/>
        <v>0</v>
      </c>
      <c r="N57" s="662"/>
      <c r="O57" s="662">
        <v>0</v>
      </c>
      <c r="P57" s="88">
        <f t="shared" si="4"/>
        <v>0</v>
      </c>
      <c r="Q57" s="164"/>
    </row>
    <row r="58" spans="1:17" ht="13.4" customHeight="1">
      <c r="A58" s="90" t="s">
        <v>725</v>
      </c>
      <c r="B58" s="50">
        <f t="shared" si="3"/>
        <v>9</v>
      </c>
      <c r="D58" s="64">
        <f t="shared" si="6"/>
        <v>0.38743004735256137</v>
      </c>
      <c r="F58" s="662">
        <v>2</v>
      </c>
      <c r="G58" s="64">
        <f t="shared" si="0"/>
        <v>22.222222222222221</v>
      </c>
      <c r="H58" s="662"/>
      <c r="I58" s="662">
        <v>0</v>
      </c>
      <c r="J58" s="64">
        <f t="shared" si="1"/>
        <v>0</v>
      </c>
      <c r="K58" s="662"/>
      <c r="L58" s="662">
        <v>7</v>
      </c>
      <c r="M58" s="64">
        <f t="shared" si="2"/>
        <v>77.777777777777786</v>
      </c>
      <c r="N58" s="662"/>
      <c r="O58" s="662">
        <v>0</v>
      </c>
      <c r="P58" s="88">
        <f t="shared" si="4"/>
        <v>0</v>
      </c>
      <c r="Q58" s="164"/>
    </row>
    <row r="59" spans="1:17" ht="13.4" customHeight="1">
      <c r="A59" s="819" t="s">
        <v>726</v>
      </c>
      <c r="B59" s="50">
        <f t="shared" si="3"/>
        <v>16</v>
      </c>
      <c r="D59" s="64">
        <f t="shared" si="6"/>
        <v>0.68876452862677573</v>
      </c>
      <c r="F59" s="662">
        <v>16</v>
      </c>
      <c r="G59" s="64">
        <f t="shared" si="0"/>
        <v>100</v>
      </c>
      <c r="H59" s="662"/>
      <c r="I59" s="662">
        <v>0</v>
      </c>
      <c r="J59" s="64">
        <f t="shared" si="1"/>
        <v>0</v>
      </c>
      <c r="K59" s="662"/>
      <c r="L59" s="662">
        <v>0</v>
      </c>
      <c r="M59" s="64">
        <f t="shared" si="2"/>
        <v>0</v>
      </c>
      <c r="N59" s="662"/>
      <c r="O59" s="662">
        <v>0</v>
      </c>
      <c r="P59" s="88">
        <f t="shared" si="4"/>
        <v>0</v>
      </c>
      <c r="Q59" s="164"/>
    </row>
    <row r="60" spans="1:17" ht="13.4" customHeight="1">
      <c r="A60" s="81" t="s">
        <v>727</v>
      </c>
      <c r="B60" s="50">
        <f t="shared" si="3"/>
        <v>55</v>
      </c>
      <c r="D60" s="64">
        <f t="shared" si="6"/>
        <v>2.3676280671545413</v>
      </c>
      <c r="F60" s="662">
        <v>44</v>
      </c>
      <c r="G60" s="64">
        <f t="shared" si="0"/>
        <v>80</v>
      </c>
      <c r="H60" s="662"/>
      <c r="I60" s="662">
        <v>10</v>
      </c>
      <c r="J60" s="64">
        <f t="shared" si="1"/>
        <v>18.181818181818183</v>
      </c>
      <c r="K60" s="662"/>
      <c r="L60" s="662">
        <v>1</v>
      </c>
      <c r="M60" s="64">
        <f t="shared" si="2"/>
        <v>1.8181818181818181</v>
      </c>
      <c r="N60" s="662"/>
      <c r="O60" s="662">
        <v>0</v>
      </c>
      <c r="P60" s="88">
        <f t="shared" si="4"/>
        <v>0</v>
      </c>
      <c r="Q60" s="164"/>
    </row>
    <row r="61" spans="1:17" ht="13.4" customHeight="1">
      <c r="A61" s="81" t="s">
        <v>728</v>
      </c>
      <c r="B61" s="50">
        <f t="shared" si="3"/>
        <v>76</v>
      </c>
      <c r="D61" s="64">
        <f t="shared" si="6"/>
        <v>3.2716315109771847</v>
      </c>
      <c r="F61" s="662">
        <v>61</v>
      </c>
      <c r="G61" s="64">
        <f t="shared" si="0"/>
        <v>80.26315789473685</v>
      </c>
      <c r="H61" s="662"/>
      <c r="I61" s="662">
        <v>15</v>
      </c>
      <c r="J61" s="64">
        <f t="shared" si="1"/>
        <v>19.736842105263158</v>
      </c>
      <c r="K61" s="662"/>
      <c r="L61" s="662">
        <v>0</v>
      </c>
      <c r="M61" s="64">
        <f t="shared" si="2"/>
        <v>0</v>
      </c>
      <c r="N61" s="662"/>
      <c r="O61" s="662">
        <v>0</v>
      </c>
      <c r="P61" s="88">
        <f t="shared" si="4"/>
        <v>0</v>
      </c>
      <c r="Q61" s="164"/>
    </row>
    <row r="62" spans="1:17" ht="13.4" customHeight="1">
      <c r="A62" s="81" t="s">
        <v>729</v>
      </c>
      <c r="B62" s="50">
        <f t="shared" si="3"/>
        <v>19</v>
      </c>
      <c r="D62" s="64">
        <f t="shared" si="6"/>
        <v>0.81790787774429619</v>
      </c>
      <c r="F62" s="662">
        <v>17</v>
      </c>
      <c r="G62" s="64">
        <f t="shared" si="0"/>
        <v>89.473684210526315</v>
      </c>
      <c r="H62" s="662"/>
      <c r="I62" s="662">
        <v>2</v>
      </c>
      <c r="J62" s="64">
        <f t="shared" si="1"/>
        <v>10.526315789473683</v>
      </c>
      <c r="K62" s="662"/>
      <c r="L62" s="662">
        <v>0</v>
      </c>
      <c r="M62" s="64">
        <f t="shared" si="2"/>
        <v>0</v>
      </c>
      <c r="N62" s="662"/>
      <c r="O62" s="662">
        <v>0</v>
      </c>
      <c r="P62" s="88">
        <f t="shared" si="4"/>
        <v>0</v>
      </c>
      <c r="Q62" s="164"/>
    </row>
    <row r="63" spans="1:17" ht="13.4" customHeight="1">
      <c r="A63" s="81" t="s">
        <v>1602</v>
      </c>
      <c r="B63" s="50">
        <f t="shared" si="3"/>
        <v>4</v>
      </c>
      <c r="D63" s="64">
        <f t="shared" si="6"/>
        <v>0.17219113215669393</v>
      </c>
      <c r="F63" s="662">
        <v>4</v>
      </c>
      <c r="G63" s="64">
        <f t="shared" si="0"/>
        <v>100</v>
      </c>
      <c r="H63" s="662"/>
      <c r="I63" s="662">
        <v>0</v>
      </c>
      <c r="J63" s="64">
        <f t="shared" si="1"/>
        <v>0</v>
      </c>
      <c r="K63" s="662"/>
      <c r="L63" s="662">
        <v>0</v>
      </c>
      <c r="M63" s="64">
        <f t="shared" si="2"/>
        <v>0</v>
      </c>
      <c r="N63" s="662"/>
      <c r="O63" s="662">
        <v>0</v>
      </c>
      <c r="P63" s="88">
        <f t="shared" si="4"/>
        <v>0</v>
      </c>
      <c r="Q63" s="164"/>
    </row>
    <row r="64" spans="1:17" ht="12" customHeight="1">
      <c r="A64" s="81" t="s">
        <v>730</v>
      </c>
      <c r="B64" s="50">
        <f t="shared" si="3"/>
        <v>36</v>
      </c>
      <c r="D64" s="64">
        <f t="shared" si="6"/>
        <v>1.5497201894102455</v>
      </c>
      <c r="F64" s="662">
        <v>35</v>
      </c>
      <c r="G64" s="64">
        <f t="shared" si="0"/>
        <v>97.222222222222214</v>
      </c>
      <c r="H64" s="662"/>
      <c r="I64" s="662">
        <v>1</v>
      </c>
      <c r="J64" s="64">
        <f t="shared" si="1"/>
        <v>2.7777777777777777</v>
      </c>
      <c r="K64" s="662"/>
      <c r="L64" s="662">
        <v>0</v>
      </c>
      <c r="M64" s="64">
        <f t="shared" si="2"/>
        <v>0</v>
      </c>
      <c r="N64" s="662"/>
      <c r="O64" s="662">
        <v>0</v>
      </c>
      <c r="P64" s="88">
        <f t="shared" si="4"/>
        <v>0</v>
      </c>
      <c r="Q64" s="164"/>
    </row>
    <row r="65" spans="1:17" ht="13.4" customHeight="1">
      <c r="A65" s="33" t="s">
        <v>731</v>
      </c>
      <c r="B65" s="50">
        <f t="shared" si="3"/>
        <v>23</v>
      </c>
      <c r="D65" s="64">
        <f t="shared" si="6"/>
        <v>0.99009900990099009</v>
      </c>
      <c r="F65" s="662">
        <v>22</v>
      </c>
      <c r="G65" s="64">
        <f t="shared" si="0"/>
        <v>95.652173913043484</v>
      </c>
      <c r="H65" s="662"/>
      <c r="I65" s="662">
        <v>1</v>
      </c>
      <c r="J65" s="64">
        <f t="shared" si="1"/>
        <v>4.3478260869565215</v>
      </c>
      <c r="K65" s="662"/>
      <c r="L65" s="662">
        <v>0</v>
      </c>
      <c r="M65" s="64">
        <f t="shared" si="2"/>
        <v>0</v>
      </c>
      <c r="N65" s="662"/>
      <c r="O65" s="662">
        <v>0</v>
      </c>
      <c r="P65" s="88">
        <f t="shared" si="4"/>
        <v>0</v>
      </c>
      <c r="Q65" s="164"/>
    </row>
    <row r="66" spans="1:17" ht="13.4" customHeight="1">
      <c r="A66" s="81" t="s">
        <v>732</v>
      </c>
      <c r="B66" s="50">
        <f t="shared" si="3"/>
        <v>14</v>
      </c>
      <c r="D66" s="64">
        <f t="shared" si="6"/>
        <v>0.60266896254842872</v>
      </c>
      <c r="F66" s="662">
        <v>14</v>
      </c>
      <c r="G66" s="64">
        <f t="shared" si="0"/>
        <v>100</v>
      </c>
      <c r="H66" s="662"/>
      <c r="I66" s="662">
        <v>0</v>
      </c>
      <c r="J66" s="64">
        <f t="shared" si="1"/>
        <v>0</v>
      </c>
      <c r="K66" s="662"/>
      <c r="L66" s="662">
        <v>0</v>
      </c>
      <c r="M66" s="64">
        <f t="shared" si="2"/>
        <v>0</v>
      </c>
      <c r="N66" s="662"/>
      <c r="O66" s="662">
        <v>0</v>
      </c>
      <c r="P66" s="88">
        <f t="shared" si="4"/>
        <v>0</v>
      </c>
      <c r="Q66" s="164"/>
    </row>
    <row r="67" spans="1:17" ht="13.4" customHeight="1">
      <c r="A67" s="81" t="s">
        <v>733</v>
      </c>
      <c r="B67" s="50">
        <f t="shared" si="3"/>
        <v>42</v>
      </c>
      <c r="D67" s="64">
        <f t="shared" si="6"/>
        <v>1.8080068876452864</v>
      </c>
      <c r="F67" s="662">
        <v>40</v>
      </c>
      <c r="G67" s="64">
        <f t="shared" si="0"/>
        <v>95.238095238095227</v>
      </c>
      <c r="H67" s="662"/>
      <c r="I67" s="662">
        <v>2</v>
      </c>
      <c r="J67" s="64">
        <f t="shared" si="1"/>
        <v>4.7619047619047619</v>
      </c>
      <c r="K67" s="662"/>
      <c r="L67" s="662">
        <v>0</v>
      </c>
      <c r="M67" s="64">
        <f t="shared" si="2"/>
        <v>0</v>
      </c>
      <c r="N67" s="662"/>
      <c r="O67" s="662">
        <v>0</v>
      </c>
      <c r="P67" s="88">
        <f t="shared" si="4"/>
        <v>0</v>
      </c>
      <c r="Q67" s="164"/>
    </row>
    <row r="68" spans="1:17" ht="13.4" customHeight="1">
      <c r="A68" s="81" t="s">
        <v>734</v>
      </c>
      <c r="B68" s="50">
        <f t="shared" si="3"/>
        <v>81</v>
      </c>
      <c r="D68" s="64">
        <f t="shared" si="6"/>
        <v>3.4868704261730521</v>
      </c>
      <c r="F68" s="662">
        <v>70</v>
      </c>
      <c r="G68" s="64">
        <f t="shared" si="0"/>
        <v>86.419753086419746</v>
      </c>
      <c r="H68" s="662"/>
      <c r="I68" s="662">
        <v>11</v>
      </c>
      <c r="J68" s="64">
        <f t="shared" si="1"/>
        <v>13.580246913580247</v>
      </c>
      <c r="K68" s="662"/>
      <c r="L68" s="662">
        <v>0</v>
      </c>
      <c r="M68" s="64">
        <f t="shared" si="2"/>
        <v>0</v>
      </c>
      <c r="N68" s="662"/>
      <c r="O68" s="662">
        <v>0</v>
      </c>
      <c r="P68" s="88">
        <f t="shared" si="4"/>
        <v>0</v>
      </c>
      <c r="Q68" s="164"/>
    </row>
    <row r="69" spans="1:17" ht="13.4" customHeight="1">
      <c r="A69" s="81" t="s">
        <v>735</v>
      </c>
      <c r="B69" s="50">
        <f t="shared" si="3"/>
        <v>40</v>
      </c>
      <c r="D69" s="64">
        <f t="shared" si="6"/>
        <v>1.7219113215669393</v>
      </c>
      <c r="F69" s="662">
        <v>29</v>
      </c>
      <c r="G69" s="64">
        <f t="shared" si="0"/>
        <v>72.5</v>
      </c>
      <c r="H69" s="662"/>
      <c r="I69" s="662">
        <v>10</v>
      </c>
      <c r="J69" s="64">
        <f t="shared" si="1"/>
        <v>25</v>
      </c>
      <c r="K69" s="662"/>
      <c r="L69" s="662">
        <v>1</v>
      </c>
      <c r="M69" s="64">
        <f t="shared" si="2"/>
        <v>2.5</v>
      </c>
      <c r="N69" s="662"/>
      <c r="O69" s="662">
        <v>0</v>
      </c>
      <c r="P69" s="88">
        <f t="shared" si="4"/>
        <v>0</v>
      </c>
      <c r="Q69" s="164"/>
    </row>
    <row r="70" spans="1:17" ht="13.4" customHeight="1">
      <c r="A70" s="81" t="s">
        <v>736</v>
      </c>
      <c r="B70" s="50">
        <f t="shared" si="3"/>
        <v>31</v>
      </c>
      <c r="D70" s="64">
        <f t="shared" si="6"/>
        <v>1.3344812742143779</v>
      </c>
      <c r="F70" s="662">
        <v>28</v>
      </c>
      <c r="G70" s="64">
        <f t="shared" si="0"/>
        <v>90.322580645161281</v>
      </c>
      <c r="H70" s="662"/>
      <c r="I70" s="662">
        <v>3</v>
      </c>
      <c r="J70" s="64">
        <f t="shared" si="1"/>
        <v>9.67741935483871</v>
      </c>
      <c r="K70" s="662"/>
      <c r="L70" s="662">
        <v>0</v>
      </c>
      <c r="M70" s="64">
        <f t="shared" si="2"/>
        <v>0</v>
      </c>
      <c r="N70" s="662"/>
      <c r="O70" s="662">
        <v>0</v>
      </c>
      <c r="P70" s="88">
        <f t="shared" si="4"/>
        <v>0</v>
      </c>
      <c r="Q70" s="164"/>
    </row>
    <row r="71" spans="1:17" ht="13.4" customHeight="1">
      <c r="A71" s="81" t="s">
        <v>737</v>
      </c>
      <c r="B71" s="50">
        <f t="shared" si="3"/>
        <v>24</v>
      </c>
      <c r="D71" s="64">
        <f t="shared" si="6"/>
        <v>1.0331467929401636</v>
      </c>
      <c r="F71" s="662">
        <v>16</v>
      </c>
      <c r="G71" s="64">
        <f t="shared" si="0"/>
        <v>66.666666666666657</v>
      </c>
      <c r="H71" s="662"/>
      <c r="I71" s="662">
        <v>8</v>
      </c>
      <c r="J71" s="64">
        <f t="shared" si="1"/>
        <v>33.333333333333329</v>
      </c>
      <c r="K71" s="662"/>
      <c r="L71" s="662">
        <v>0</v>
      </c>
      <c r="M71" s="64">
        <f t="shared" si="2"/>
        <v>0</v>
      </c>
      <c r="N71" s="662"/>
      <c r="O71" s="662">
        <v>0</v>
      </c>
      <c r="P71" s="88">
        <f t="shared" si="4"/>
        <v>0</v>
      </c>
      <c r="Q71" s="164"/>
    </row>
    <row r="72" spans="1:17" ht="13.4" customHeight="1">
      <c r="A72" s="81" t="s">
        <v>738</v>
      </c>
      <c r="B72" s="50">
        <f t="shared" si="3"/>
        <v>24</v>
      </c>
      <c r="D72" s="64">
        <f t="shared" si="6"/>
        <v>1.0331467929401636</v>
      </c>
      <c r="F72" s="662">
        <v>0</v>
      </c>
      <c r="G72" s="64">
        <f t="shared" si="0"/>
        <v>0</v>
      </c>
      <c r="H72" s="662"/>
      <c r="I72" s="662">
        <v>1</v>
      </c>
      <c r="J72" s="64">
        <f t="shared" si="1"/>
        <v>4.1666666666666661</v>
      </c>
      <c r="K72" s="662"/>
      <c r="L72" s="662">
        <v>19</v>
      </c>
      <c r="M72" s="64">
        <f t="shared" si="2"/>
        <v>79.166666666666657</v>
      </c>
      <c r="N72" s="662"/>
      <c r="O72" s="662">
        <v>4</v>
      </c>
      <c r="P72" s="88">
        <f t="shared" si="4"/>
        <v>16.666666666666664</v>
      </c>
      <c r="Q72" s="164"/>
    </row>
    <row r="73" spans="1:17" ht="13.4" customHeight="1">
      <c r="A73" s="81" t="s">
        <v>739</v>
      </c>
      <c r="B73" s="50">
        <f t="shared" si="3"/>
        <v>9</v>
      </c>
      <c r="D73" s="64">
        <f t="shared" si="6"/>
        <v>0.38743004735256137</v>
      </c>
      <c r="F73" s="662">
        <v>9</v>
      </c>
      <c r="G73" s="64">
        <f t="shared" si="0"/>
        <v>100</v>
      </c>
      <c r="H73" s="662"/>
      <c r="I73" s="662">
        <v>0</v>
      </c>
      <c r="J73" s="64">
        <f t="shared" si="1"/>
        <v>0</v>
      </c>
      <c r="K73" s="662"/>
      <c r="L73" s="662">
        <v>0</v>
      </c>
      <c r="M73" s="64">
        <f t="shared" si="2"/>
        <v>0</v>
      </c>
      <c r="N73" s="662"/>
      <c r="O73" s="662">
        <v>0</v>
      </c>
      <c r="P73" s="88">
        <f t="shared" si="4"/>
        <v>0</v>
      </c>
      <c r="Q73" s="164"/>
    </row>
    <row r="74" spans="1:17" ht="13.4" customHeight="1">
      <c r="A74" s="81" t="s">
        <v>740</v>
      </c>
      <c r="B74" s="50">
        <f t="shared" si="3"/>
        <v>57</v>
      </c>
      <c r="D74" s="64">
        <f t="shared" si="6"/>
        <v>2.4537236332328884</v>
      </c>
      <c r="F74" s="662">
        <v>41</v>
      </c>
      <c r="G74" s="64">
        <f t="shared" si="0"/>
        <v>71.929824561403507</v>
      </c>
      <c r="H74" s="662"/>
      <c r="I74" s="662">
        <v>14</v>
      </c>
      <c r="J74" s="64">
        <f t="shared" si="1"/>
        <v>24.561403508771928</v>
      </c>
      <c r="K74" s="662"/>
      <c r="L74" s="662">
        <v>2</v>
      </c>
      <c r="M74" s="64">
        <f t="shared" si="2"/>
        <v>3.5087719298245612</v>
      </c>
      <c r="N74" s="662"/>
      <c r="O74" s="662">
        <v>0</v>
      </c>
      <c r="P74" s="88">
        <f t="shared" si="4"/>
        <v>0</v>
      </c>
      <c r="Q74" s="164"/>
    </row>
    <row r="75" spans="1:17" ht="13.4" customHeight="1">
      <c r="A75" s="81" t="s">
        <v>741</v>
      </c>
      <c r="B75" s="50">
        <f t="shared" si="3"/>
        <v>33</v>
      </c>
      <c r="D75" s="64">
        <f t="shared" si="6"/>
        <v>1.420576840292725</v>
      </c>
      <c r="F75" s="662">
        <v>25</v>
      </c>
      <c r="G75" s="64">
        <f t="shared" ref="G75:G94" si="7">IF($A75&lt;&gt;0,F75/$B75*100,"")</f>
        <v>75.757575757575751</v>
      </c>
      <c r="H75" s="662"/>
      <c r="I75" s="662">
        <v>8</v>
      </c>
      <c r="J75" s="64">
        <f t="shared" ref="J75:J94" si="8">IF($A75&lt;&gt;0,I75/$B75*100,"")</f>
        <v>24.242424242424242</v>
      </c>
      <c r="K75" s="662"/>
      <c r="L75" s="662">
        <v>0</v>
      </c>
      <c r="M75" s="64">
        <f t="shared" ref="M75:M94" si="9">IF($A75&lt;&gt;0,L75/$B75*100,"")</f>
        <v>0</v>
      </c>
      <c r="N75" s="662"/>
      <c r="O75" s="662">
        <v>0</v>
      </c>
      <c r="P75" s="88">
        <f t="shared" si="4"/>
        <v>0</v>
      </c>
      <c r="Q75" s="164"/>
    </row>
    <row r="76" spans="1:17">
      <c r="A76" s="81" t="s">
        <v>742</v>
      </c>
      <c r="B76" s="50">
        <f t="shared" ref="B76:B94" si="10">IF($A76&lt;&gt;0,F76+I76+L76+O76,"")</f>
        <v>34</v>
      </c>
      <c r="D76" s="64">
        <f t="shared" si="6"/>
        <v>1.4636246233318984</v>
      </c>
      <c r="F76" s="662">
        <v>33</v>
      </c>
      <c r="G76" s="64">
        <f t="shared" si="7"/>
        <v>97.058823529411768</v>
      </c>
      <c r="H76" s="662"/>
      <c r="I76" s="662">
        <v>0</v>
      </c>
      <c r="J76" s="64">
        <f t="shared" si="8"/>
        <v>0</v>
      </c>
      <c r="K76" s="662"/>
      <c r="L76" s="662">
        <v>1</v>
      </c>
      <c r="M76" s="64">
        <f t="shared" si="9"/>
        <v>2.9411764705882351</v>
      </c>
      <c r="N76" s="662"/>
      <c r="O76" s="662">
        <v>0</v>
      </c>
      <c r="P76" s="88">
        <f t="shared" ref="P76:P90" si="11">IF($A76&lt;&gt;0,O76/$B76*100,"")</f>
        <v>0</v>
      </c>
      <c r="Q76" s="164"/>
    </row>
    <row r="77" spans="1:17">
      <c r="A77" s="81" t="s">
        <v>743</v>
      </c>
      <c r="B77" s="50">
        <f t="shared" si="10"/>
        <v>10</v>
      </c>
      <c r="D77" s="64">
        <f t="shared" si="6"/>
        <v>0.43047783039173482</v>
      </c>
      <c r="F77" s="662">
        <v>2</v>
      </c>
      <c r="G77" s="64">
        <f t="shared" si="7"/>
        <v>20</v>
      </c>
      <c r="H77" s="662"/>
      <c r="I77" s="662">
        <v>8</v>
      </c>
      <c r="J77" s="64">
        <f t="shared" si="8"/>
        <v>80</v>
      </c>
      <c r="K77" s="662"/>
      <c r="L77" s="662">
        <v>0</v>
      </c>
      <c r="M77" s="64">
        <f t="shared" si="9"/>
        <v>0</v>
      </c>
      <c r="N77" s="662"/>
      <c r="O77" s="662">
        <v>0</v>
      </c>
      <c r="P77" s="88">
        <f t="shared" si="11"/>
        <v>0</v>
      </c>
      <c r="Q77" s="164"/>
    </row>
    <row r="78" spans="1:17">
      <c r="A78" s="81" t="s">
        <v>744</v>
      </c>
      <c r="B78" s="50">
        <f t="shared" si="10"/>
        <v>13</v>
      </c>
      <c r="D78" s="64">
        <f t="shared" si="6"/>
        <v>0.55962117950925527</v>
      </c>
      <c r="F78" s="662">
        <v>12</v>
      </c>
      <c r="G78" s="64">
        <f t="shared" si="7"/>
        <v>92.307692307692307</v>
      </c>
      <c r="H78" s="662"/>
      <c r="I78" s="662">
        <v>0</v>
      </c>
      <c r="J78" s="64">
        <f t="shared" si="8"/>
        <v>0</v>
      </c>
      <c r="K78" s="662"/>
      <c r="L78" s="662">
        <v>1</v>
      </c>
      <c r="M78" s="64">
        <f t="shared" si="9"/>
        <v>7.6923076923076925</v>
      </c>
      <c r="N78" s="662"/>
      <c r="O78" s="662">
        <v>0</v>
      </c>
      <c r="P78" s="88">
        <f t="shared" si="11"/>
        <v>0</v>
      </c>
    </row>
    <row r="79" spans="1:17" ht="13">
      <c r="A79" s="81" t="s">
        <v>745</v>
      </c>
      <c r="B79" s="50">
        <f t="shared" si="10"/>
        <v>12</v>
      </c>
      <c r="D79" s="64">
        <f t="shared" si="6"/>
        <v>0.51657339647008182</v>
      </c>
      <c r="F79" s="662">
        <v>12</v>
      </c>
      <c r="G79" s="64">
        <f t="shared" si="7"/>
        <v>100</v>
      </c>
      <c r="H79" s="662"/>
      <c r="I79" s="662">
        <v>0</v>
      </c>
      <c r="J79" s="64">
        <f t="shared" si="8"/>
        <v>0</v>
      </c>
      <c r="K79" s="662"/>
      <c r="L79" s="662">
        <v>0</v>
      </c>
      <c r="M79" s="198">
        <f t="shared" si="9"/>
        <v>0</v>
      </c>
      <c r="N79" s="662"/>
      <c r="O79" s="662">
        <v>0</v>
      </c>
      <c r="P79" s="88">
        <f t="shared" si="11"/>
        <v>0</v>
      </c>
    </row>
    <row r="80" spans="1:17" ht="13">
      <c r="F80" s="155"/>
      <c r="G80" s="64" t="str">
        <f t="shared" si="7"/>
        <v/>
      </c>
      <c r="H80" s="155"/>
      <c r="I80" s="155"/>
      <c r="J80" s="64" t="str">
        <f t="shared" si="8"/>
        <v/>
      </c>
      <c r="K80" s="155"/>
      <c r="L80" s="155"/>
      <c r="M80" s="198" t="str">
        <f t="shared" si="9"/>
        <v/>
      </c>
      <c r="N80" s="155"/>
      <c r="O80" s="164"/>
      <c r="P80" s="88" t="str">
        <f t="shared" si="11"/>
        <v/>
      </c>
    </row>
    <row r="81" spans="1:17" ht="13.4" customHeight="1">
      <c r="A81" s="47" t="s">
        <v>746</v>
      </c>
      <c r="B81" s="196">
        <f t="shared" si="10"/>
        <v>315</v>
      </c>
      <c r="C81" s="197"/>
      <c r="D81" s="198">
        <f t="shared" si="6"/>
        <v>13.560051657339647</v>
      </c>
      <c r="E81" s="47"/>
      <c r="F81" s="532">
        <f>SUM(F82:F84)</f>
        <v>215</v>
      </c>
      <c r="G81" s="198">
        <f t="shared" si="7"/>
        <v>68.253968253968253</v>
      </c>
      <c r="H81" s="426"/>
      <c r="I81" s="532">
        <f>SUM(I82:I84)</f>
        <v>90</v>
      </c>
      <c r="J81" s="198">
        <f t="shared" si="8"/>
        <v>28.571428571428569</v>
      </c>
      <c r="K81" s="426"/>
      <c r="L81" s="532">
        <f>SUM(L82:L84)</f>
        <v>10</v>
      </c>
      <c r="M81" s="198">
        <f t="shared" si="9"/>
        <v>3.1746031746031744</v>
      </c>
      <c r="N81" s="240"/>
      <c r="O81" s="532">
        <f>SUM(O82:O84)</f>
        <v>0</v>
      </c>
      <c r="P81" s="88">
        <f t="shared" si="11"/>
        <v>0</v>
      </c>
    </row>
    <row r="82" spans="1:17" ht="13.4" customHeight="1">
      <c r="A82" s="81" t="s">
        <v>747</v>
      </c>
      <c r="B82" s="50">
        <f t="shared" si="10"/>
        <v>113</v>
      </c>
      <c r="D82" s="64">
        <f t="shared" si="6"/>
        <v>4.8643994834266033</v>
      </c>
      <c r="F82" s="662">
        <v>40</v>
      </c>
      <c r="G82" s="64">
        <f t="shared" si="7"/>
        <v>35.398230088495573</v>
      </c>
      <c r="H82" s="662"/>
      <c r="I82" s="662">
        <v>72</v>
      </c>
      <c r="J82" s="64">
        <f t="shared" si="8"/>
        <v>63.716814159292035</v>
      </c>
      <c r="K82" s="662"/>
      <c r="L82" s="662">
        <v>1</v>
      </c>
      <c r="M82" s="64">
        <f t="shared" si="9"/>
        <v>0.88495575221238942</v>
      </c>
      <c r="N82" s="662"/>
      <c r="O82" s="662">
        <v>0</v>
      </c>
      <c r="P82" s="88">
        <f t="shared" si="11"/>
        <v>0</v>
      </c>
      <c r="Q82" s="164"/>
    </row>
    <row r="83" spans="1:17" ht="12" customHeight="1">
      <c r="A83" s="81" t="s">
        <v>748</v>
      </c>
      <c r="B83" s="50">
        <f t="shared" si="10"/>
        <v>159</v>
      </c>
      <c r="D83" s="64">
        <f t="shared" si="6"/>
        <v>6.8445975032285835</v>
      </c>
      <c r="F83" s="662">
        <v>159</v>
      </c>
      <c r="G83" s="64">
        <f t="shared" si="7"/>
        <v>100</v>
      </c>
      <c r="H83" s="662"/>
      <c r="I83" s="662">
        <v>0</v>
      </c>
      <c r="J83" s="64">
        <f t="shared" si="8"/>
        <v>0</v>
      </c>
      <c r="K83" s="662"/>
      <c r="L83" s="662">
        <v>0</v>
      </c>
      <c r="M83" s="64">
        <f t="shared" si="9"/>
        <v>0</v>
      </c>
      <c r="N83" s="662"/>
      <c r="O83" s="662">
        <v>0</v>
      </c>
      <c r="P83" s="88">
        <f t="shared" si="11"/>
        <v>0</v>
      </c>
      <c r="Q83" s="164"/>
    </row>
    <row r="84" spans="1:17" ht="13.4" customHeight="1">
      <c r="A84" s="81" t="s">
        <v>750</v>
      </c>
      <c r="B84" s="50">
        <f t="shared" si="10"/>
        <v>43</v>
      </c>
      <c r="D84" s="64">
        <f t="shared" si="6"/>
        <v>1.8510546706844595</v>
      </c>
      <c r="F84" s="662">
        <v>16</v>
      </c>
      <c r="G84" s="64">
        <f t="shared" si="7"/>
        <v>37.209302325581397</v>
      </c>
      <c r="H84" s="662"/>
      <c r="I84" s="662">
        <v>18</v>
      </c>
      <c r="J84" s="64">
        <f t="shared" si="8"/>
        <v>41.860465116279073</v>
      </c>
      <c r="K84" s="662"/>
      <c r="L84" s="662">
        <v>9</v>
      </c>
      <c r="M84" s="64">
        <f t="shared" si="9"/>
        <v>20.930232558139537</v>
      </c>
      <c r="N84" s="662"/>
      <c r="O84" s="662">
        <v>0</v>
      </c>
      <c r="P84" s="88">
        <f t="shared" si="11"/>
        <v>0</v>
      </c>
      <c r="Q84" s="164"/>
    </row>
    <row r="85" spans="1:17" ht="10" customHeight="1">
      <c r="A85" s="94"/>
      <c r="B85" s="50" t="str">
        <f t="shared" si="10"/>
        <v/>
      </c>
      <c r="D85" s="64" t="str">
        <f t="shared" ref="D85:D94" si="12">IF(A85&lt;&gt;0,B85/$B$11*100,"")</f>
        <v/>
      </c>
      <c r="G85" s="64" t="str">
        <f t="shared" si="7"/>
        <v/>
      </c>
      <c r="J85" s="64" t="str">
        <f t="shared" si="8"/>
        <v/>
      </c>
      <c r="L85" s="172"/>
      <c r="M85" s="64" t="str">
        <f t="shared" si="9"/>
        <v/>
      </c>
      <c r="P85" s="88" t="str">
        <f t="shared" si="11"/>
        <v/>
      </c>
    </row>
    <row r="86" spans="1:17" ht="13.4" customHeight="1">
      <c r="A86" s="59" t="s">
        <v>410</v>
      </c>
      <c r="B86" s="196">
        <f>IF($A86&lt;&gt;0,F86+I86+L86+O86,"")</f>
        <v>88</v>
      </c>
      <c r="C86" s="197"/>
      <c r="D86" s="198">
        <f t="shared" si="12"/>
        <v>3.7882049074472666</v>
      </c>
      <c r="E86" s="47"/>
      <c r="F86" s="197">
        <f>SUM(F88)</f>
        <v>77</v>
      </c>
      <c r="G86" s="64">
        <f t="shared" si="7"/>
        <v>87.5</v>
      </c>
      <c r="H86" s="47"/>
      <c r="I86" s="197">
        <f>SUM(I88)</f>
        <v>10</v>
      </c>
      <c r="J86" s="64">
        <f t="shared" si="8"/>
        <v>11.363636363636363</v>
      </c>
      <c r="K86" s="47"/>
      <c r="L86" s="197">
        <f>SUM(L88)</f>
        <v>1</v>
      </c>
      <c r="M86" s="64">
        <f t="shared" si="9"/>
        <v>1.1363636363636365</v>
      </c>
      <c r="N86" s="47"/>
      <c r="O86" s="197">
        <f>SUM(O88)</f>
        <v>0</v>
      </c>
      <c r="P86" s="88">
        <f t="shared" si="11"/>
        <v>0</v>
      </c>
    </row>
    <row r="87" spans="1:17" s="94" customFormat="1" ht="12" customHeight="1">
      <c r="A87" s="59"/>
      <c r="B87" s="50" t="str">
        <f t="shared" si="10"/>
        <v/>
      </c>
      <c r="C87" s="144"/>
      <c r="D87" s="64" t="str">
        <f t="shared" si="12"/>
        <v/>
      </c>
      <c r="E87" s="49"/>
      <c r="F87" s="144"/>
      <c r="G87" s="64" t="str">
        <f t="shared" si="7"/>
        <v/>
      </c>
      <c r="H87" s="49"/>
      <c r="I87" s="144"/>
      <c r="J87" s="64" t="str">
        <f t="shared" si="8"/>
        <v/>
      </c>
      <c r="K87" s="49"/>
      <c r="L87" s="144"/>
      <c r="M87" s="64" t="str">
        <f t="shared" si="9"/>
        <v/>
      </c>
      <c r="N87" s="49"/>
      <c r="O87" s="144">
        <f>SUM(O88:O93)</f>
        <v>0</v>
      </c>
      <c r="P87" s="88" t="str">
        <f t="shared" si="11"/>
        <v/>
      </c>
    </row>
    <row r="88" spans="1:17" s="94" customFormat="1" ht="12.75" customHeight="1">
      <c r="A88" s="59" t="s">
        <v>688</v>
      </c>
      <c r="B88" s="196">
        <f t="shared" si="10"/>
        <v>88</v>
      </c>
      <c r="C88" s="205"/>
      <c r="D88" s="198">
        <f t="shared" si="12"/>
        <v>3.7882049074472666</v>
      </c>
      <c r="E88" s="59"/>
      <c r="F88" s="921">
        <f>SUM(F89:F94)</f>
        <v>77</v>
      </c>
      <c r="G88" s="198">
        <f t="shared" si="7"/>
        <v>87.5</v>
      </c>
      <c r="H88" s="921"/>
      <c r="I88" s="921">
        <f>SUM(I89:I94)</f>
        <v>10</v>
      </c>
      <c r="J88" s="198">
        <f t="shared" si="8"/>
        <v>11.363636363636363</v>
      </c>
      <c r="K88" s="922"/>
      <c r="L88" s="921">
        <f>SUM(L89:L94)</f>
        <v>1</v>
      </c>
      <c r="M88" s="198">
        <f t="shared" si="9"/>
        <v>1.1363636363636365</v>
      </c>
      <c r="N88" s="847"/>
      <c r="O88" s="923">
        <f>SUM(O89:O94)</f>
        <v>0</v>
      </c>
      <c r="P88" s="88">
        <f t="shared" si="11"/>
        <v>0</v>
      </c>
    </row>
    <row r="89" spans="1:17" s="94" customFormat="1" ht="12.75" customHeight="1">
      <c r="A89" s="33" t="s">
        <v>751</v>
      </c>
      <c r="B89" s="50">
        <f>IF($A89&lt;&gt;0,F89+I89+L89+O89,"")</f>
        <v>28</v>
      </c>
      <c r="C89" s="144"/>
      <c r="D89" s="64">
        <f>IF(A89&lt;&gt;0,B89/$B$11*100,"")</f>
        <v>1.2053379250968574</v>
      </c>
      <c r="E89" s="49"/>
      <c r="F89" s="662">
        <v>27</v>
      </c>
      <c r="G89" s="64">
        <f t="shared" si="7"/>
        <v>96.428571428571431</v>
      </c>
      <c r="H89" s="662"/>
      <c r="I89" s="662">
        <v>0</v>
      </c>
      <c r="J89" s="64">
        <f t="shared" si="8"/>
        <v>0</v>
      </c>
      <c r="K89" s="662"/>
      <c r="L89" s="662">
        <v>1</v>
      </c>
      <c r="M89" s="64">
        <f t="shared" si="9"/>
        <v>3.5714285714285712</v>
      </c>
      <c r="N89" s="662"/>
      <c r="O89" s="193"/>
      <c r="P89" s="88">
        <f t="shared" si="11"/>
        <v>0</v>
      </c>
    </row>
    <row r="90" spans="1:17" s="94" customFormat="1" ht="12.75" customHeight="1">
      <c r="A90" s="66" t="s">
        <v>752</v>
      </c>
      <c r="B90" s="50">
        <f t="shared" si="10"/>
        <v>6</v>
      </c>
      <c r="C90" s="144"/>
      <c r="D90" s="64">
        <f t="shared" si="12"/>
        <v>0.25828669823504091</v>
      </c>
      <c r="E90" s="49"/>
      <c r="F90" s="662">
        <v>5</v>
      </c>
      <c r="G90" s="64">
        <f t="shared" si="7"/>
        <v>83.333333333333343</v>
      </c>
      <c r="H90" s="662"/>
      <c r="I90" s="662">
        <v>1</v>
      </c>
      <c r="J90" s="64">
        <f t="shared" si="8"/>
        <v>16.666666666666664</v>
      </c>
      <c r="K90" s="662"/>
      <c r="L90" s="662">
        <v>0</v>
      </c>
      <c r="M90" s="198">
        <f t="shared" si="9"/>
        <v>0</v>
      </c>
      <c r="N90" s="662"/>
      <c r="O90" s="193"/>
      <c r="P90" s="88">
        <f t="shared" si="11"/>
        <v>0</v>
      </c>
    </row>
    <row r="91" spans="1:17" s="94" customFormat="1" ht="12.75" customHeight="1">
      <c r="A91" s="81" t="s">
        <v>753</v>
      </c>
      <c r="B91" s="50">
        <f t="shared" si="10"/>
        <v>6</v>
      </c>
      <c r="C91" s="144"/>
      <c r="D91" s="64">
        <f t="shared" si="12"/>
        <v>0.25828669823504091</v>
      </c>
      <c r="E91" s="49"/>
      <c r="F91" s="662">
        <v>6</v>
      </c>
      <c r="G91" s="64">
        <f t="shared" si="7"/>
        <v>100</v>
      </c>
      <c r="H91" s="662"/>
      <c r="I91" s="662">
        <v>0</v>
      </c>
      <c r="J91" s="64">
        <f t="shared" si="8"/>
        <v>0</v>
      </c>
      <c r="K91" s="662"/>
      <c r="L91" s="662">
        <v>0</v>
      </c>
      <c r="M91" s="198">
        <f t="shared" si="9"/>
        <v>0</v>
      </c>
      <c r="N91" s="662"/>
      <c r="O91" s="193"/>
      <c r="P91" s="88">
        <f>IF($A91&lt;&gt;0,O91/$B91*100,"")</f>
        <v>0</v>
      </c>
    </row>
    <row r="92" spans="1:17" s="94" customFormat="1" ht="12.75" customHeight="1">
      <c r="A92" s="81" t="s">
        <v>754</v>
      </c>
      <c r="B92" s="50">
        <f>IF($A92&lt;&gt;0,F92+I92+L92+O92,"")</f>
        <v>16</v>
      </c>
      <c r="C92" s="144"/>
      <c r="D92" s="64">
        <f>IF(A92&lt;&gt;0,B92/$B$11*100,"")</f>
        <v>0.68876452862677573</v>
      </c>
      <c r="E92" s="49"/>
      <c r="F92" s="663">
        <v>8</v>
      </c>
      <c r="G92" s="64">
        <f t="shared" si="7"/>
        <v>50</v>
      </c>
      <c r="H92" s="663"/>
      <c r="I92" s="663">
        <v>8</v>
      </c>
      <c r="J92" s="64">
        <f t="shared" si="8"/>
        <v>50</v>
      </c>
      <c r="K92" s="663"/>
      <c r="L92" s="663">
        <v>0</v>
      </c>
      <c r="M92" s="198">
        <f t="shared" si="9"/>
        <v>0</v>
      </c>
      <c r="N92" s="663"/>
      <c r="O92" s="193"/>
      <c r="P92" s="88"/>
    </row>
    <row r="93" spans="1:17" s="94" customFormat="1" ht="12.75" customHeight="1">
      <c r="A93" s="81" t="s">
        <v>745</v>
      </c>
      <c r="B93" s="50">
        <f t="shared" si="10"/>
        <v>1</v>
      </c>
      <c r="C93" s="144"/>
      <c r="D93" s="64">
        <f t="shared" si="12"/>
        <v>4.3047783039173483E-2</v>
      </c>
      <c r="E93" s="49"/>
      <c r="F93" s="662">
        <v>1</v>
      </c>
      <c r="G93" s="64">
        <f t="shared" si="7"/>
        <v>100</v>
      </c>
      <c r="H93" s="662"/>
      <c r="I93" s="662">
        <v>0</v>
      </c>
      <c r="J93" s="64">
        <f t="shared" si="8"/>
        <v>0</v>
      </c>
      <c r="K93" s="662"/>
      <c r="L93" s="662">
        <v>0</v>
      </c>
      <c r="M93" s="198">
        <f t="shared" si="9"/>
        <v>0</v>
      </c>
      <c r="N93" s="662"/>
      <c r="O93" s="193"/>
      <c r="P93" s="88">
        <f>IF($A93&lt;&gt;0,O93/$B93*100,"")</f>
        <v>0</v>
      </c>
    </row>
    <row r="94" spans="1:17" s="94" customFormat="1" ht="12.75" customHeight="1">
      <c r="A94" s="66" t="s">
        <v>756</v>
      </c>
      <c r="B94" s="50">
        <f t="shared" si="10"/>
        <v>31</v>
      </c>
      <c r="C94" s="144"/>
      <c r="D94" s="64">
        <f t="shared" si="12"/>
        <v>1.3344812742143779</v>
      </c>
      <c r="E94" s="49"/>
      <c r="F94" s="662">
        <v>30</v>
      </c>
      <c r="G94" s="64">
        <f t="shared" si="7"/>
        <v>96.774193548387103</v>
      </c>
      <c r="H94" s="662"/>
      <c r="I94" s="662">
        <v>1</v>
      </c>
      <c r="J94" s="64">
        <f t="shared" si="8"/>
        <v>3.225806451612903</v>
      </c>
      <c r="K94" s="662"/>
      <c r="L94" s="662">
        <v>0</v>
      </c>
      <c r="M94" s="198">
        <f t="shared" si="9"/>
        <v>0</v>
      </c>
      <c r="N94" s="662"/>
      <c r="O94" s="193"/>
      <c r="P94" s="88"/>
    </row>
    <row r="95" spans="1:17" ht="7.5" customHeight="1" thickBot="1">
      <c r="A95" s="86"/>
      <c r="B95" s="140"/>
      <c r="C95" s="143"/>
      <c r="D95" s="141"/>
      <c r="E95" s="142"/>
      <c r="F95" s="143"/>
      <c r="G95" s="141"/>
      <c r="H95" s="142"/>
      <c r="I95" s="143"/>
      <c r="J95" s="141"/>
      <c r="K95" s="142"/>
      <c r="L95" s="143"/>
      <c r="M95" s="141"/>
      <c r="N95" s="142"/>
      <c r="O95" s="143"/>
      <c r="P95" s="82"/>
      <c r="Q95" s="86"/>
    </row>
    <row r="96" spans="1:17" ht="9" customHeight="1"/>
    <row r="97" spans="1:17" ht="14.5">
      <c r="A97" s="146" t="s">
        <v>1979</v>
      </c>
      <c r="C97" s="64"/>
      <c r="D97" s="33"/>
      <c r="E97" s="63"/>
      <c r="F97" s="64"/>
      <c r="G97" s="33"/>
      <c r="H97" s="63"/>
      <c r="I97" s="64"/>
      <c r="J97" s="33"/>
      <c r="K97" s="63"/>
      <c r="L97" s="64"/>
      <c r="M97" s="33"/>
      <c r="N97" s="63"/>
      <c r="O97" s="64"/>
      <c r="P97" s="81"/>
      <c r="Q97" s="105"/>
    </row>
    <row r="98" spans="1:17" ht="7.5" customHeight="1"/>
    <row r="99" spans="1:17">
      <c r="A99" s="14" t="s">
        <v>1607</v>
      </c>
    </row>
    <row r="100" spans="1:17">
      <c r="A100" s="81" t="s">
        <v>437</v>
      </c>
    </row>
    <row r="101" spans="1:17">
      <c r="A101" s="94"/>
      <c r="B101" s="133"/>
      <c r="C101" s="144"/>
      <c r="D101" s="134"/>
      <c r="E101" s="49"/>
      <c r="F101" s="144"/>
      <c r="G101" s="134"/>
      <c r="H101" s="49"/>
      <c r="I101" s="144"/>
      <c r="J101" s="134"/>
      <c r="K101" s="49"/>
      <c r="L101" s="144"/>
      <c r="M101" s="134"/>
    </row>
  </sheetData>
  <mergeCells count="1">
    <mergeCell ref="B7:D7"/>
  </mergeCells>
  <conditionalFormatting sqref="A1:XFD1048576">
    <cfRule type="cellIs" dxfId="76" priority="1" operator="equal">
      <formula>0</formula>
    </cfRule>
  </conditionalFormatting>
  <printOptions horizontalCentered="1" verticalCentered="1"/>
  <pageMargins left="0" right="0" top="0" bottom="0" header="0.31496062992125984" footer="0.31496062992125984"/>
  <pageSetup scale="6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C000"/>
  </sheetPr>
  <dimension ref="B2:M55"/>
  <sheetViews>
    <sheetView workbookViewId="0">
      <selection activeCell="I3" sqref="I3"/>
    </sheetView>
  </sheetViews>
  <sheetFormatPr baseColWidth="10" defaultRowHeight="14.5"/>
  <cols>
    <col min="7" max="8" width="11.7265625" bestFit="1" customWidth="1"/>
    <col min="263" max="264" width="11.7265625" bestFit="1" customWidth="1"/>
    <col min="519" max="520" width="11.7265625" bestFit="1" customWidth="1"/>
    <col min="775" max="776" width="11.7265625" bestFit="1" customWidth="1"/>
    <col min="1031" max="1032" width="11.7265625" bestFit="1" customWidth="1"/>
    <col min="1287" max="1288" width="11.7265625" bestFit="1" customWidth="1"/>
    <col min="1543" max="1544" width="11.7265625" bestFit="1" customWidth="1"/>
    <col min="1799" max="1800" width="11.7265625" bestFit="1" customWidth="1"/>
    <col min="2055" max="2056" width="11.7265625" bestFit="1" customWidth="1"/>
    <col min="2311" max="2312" width="11.7265625" bestFit="1" customWidth="1"/>
    <col min="2567" max="2568" width="11.7265625" bestFit="1" customWidth="1"/>
    <col min="2823" max="2824" width="11.7265625" bestFit="1" customWidth="1"/>
    <col min="3079" max="3080" width="11.7265625" bestFit="1" customWidth="1"/>
    <col min="3335" max="3336" width="11.7265625" bestFit="1" customWidth="1"/>
    <col min="3591" max="3592" width="11.7265625" bestFit="1" customWidth="1"/>
    <col min="3847" max="3848" width="11.7265625" bestFit="1" customWidth="1"/>
    <col min="4103" max="4104" width="11.7265625" bestFit="1" customWidth="1"/>
    <col min="4359" max="4360" width="11.7265625" bestFit="1" customWidth="1"/>
    <col min="4615" max="4616" width="11.7265625" bestFit="1" customWidth="1"/>
    <col min="4871" max="4872" width="11.7265625" bestFit="1" customWidth="1"/>
    <col min="5127" max="5128" width="11.7265625" bestFit="1" customWidth="1"/>
    <col min="5383" max="5384" width="11.7265625" bestFit="1" customWidth="1"/>
    <col min="5639" max="5640" width="11.7265625" bestFit="1" customWidth="1"/>
    <col min="5895" max="5896" width="11.7265625" bestFit="1" customWidth="1"/>
    <col min="6151" max="6152" width="11.7265625" bestFit="1" customWidth="1"/>
    <col min="6407" max="6408" width="11.7265625" bestFit="1" customWidth="1"/>
    <col min="6663" max="6664" width="11.7265625" bestFit="1" customWidth="1"/>
    <col min="6919" max="6920" width="11.7265625" bestFit="1" customWidth="1"/>
    <col min="7175" max="7176" width="11.7265625" bestFit="1" customWidth="1"/>
    <col min="7431" max="7432" width="11.7265625" bestFit="1" customWidth="1"/>
    <col min="7687" max="7688" width="11.7265625" bestFit="1" customWidth="1"/>
    <col min="7943" max="7944" width="11.7265625" bestFit="1" customWidth="1"/>
    <col min="8199" max="8200" width="11.7265625" bestFit="1" customWidth="1"/>
    <col min="8455" max="8456" width="11.7265625" bestFit="1" customWidth="1"/>
    <col min="8711" max="8712" width="11.7265625" bestFit="1" customWidth="1"/>
    <col min="8967" max="8968" width="11.7265625" bestFit="1" customWidth="1"/>
    <col min="9223" max="9224" width="11.7265625" bestFit="1" customWidth="1"/>
    <col min="9479" max="9480" width="11.7265625" bestFit="1" customWidth="1"/>
    <col min="9735" max="9736" width="11.7265625" bestFit="1" customWidth="1"/>
    <col min="9991" max="9992" width="11.7265625" bestFit="1" customWidth="1"/>
    <col min="10247" max="10248" width="11.7265625" bestFit="1" customWidth="1"/>
    <col min="10503" max="10504" width="11.7265625" bestFit="1" customWidth="1"/>
    <col min="10759" max="10760" width="11.7265625" bestFit="1" customWidth="1"/>
    <col min="11015" max="11016" width="11.7265625" bestFit="1" customWidth="1"/>
    <col min="11271" max="11272" width="11.7265625" bestFit="1" customWidth="1"/>
    <col min="11527" max="11528" width="11.7265625" bestFit="1" customWidth="1"/>
    <col min="11783" max="11784" width="11.7265625" bestFit="1" customWidth="1"/>
    <col min="12039" max="12040" width="11.7265625" bestFit="1" customWidth="1"/>
    <col min="12295" max="12296" width="11.7265625" bestFit="1" customWidth="1"/>
    <col min="12551" max="12552" width="11.7265625" bestFit="1" customWidth="1"/>
    <col min="12807" max="12808" width="11.7265625" bestFit="1" customWidth="1"/>
    <col min="13063" max="13064" width="11.7265625" bestFit="1" customWidth="1"/>
    <col min="13319" max="13320" width="11.7265625" bestFit="1" customWidth="1"/>
    <col min="13575" max="13576" width="11.7265625" bestFit="1" customWidth="1"/>
    <col min="13831" max="13832" width="11.7265625" bestFit="1" customWidth="1"/>
    <col min="14087" max="14088" width="11.7265625" bestFit="1" customWidth="1"/>
    <col min="14343" max="14344" width="11.7265625" bestFit="1" customWidth="1"/>
    <col min="14599" max="14600" width="11.7265625" bestFit="1" customWidth="1"/>
    <col min="14855" max="14856" width="11.7265625" bestFit="1" customWidth="1"/>
    <col min="15111" max="15112" width="11.7265625" bestFit="1" customWidth="1"/>
    <col min="15367" max="15368" width="11.7265625" bestFit="1" customWidth="1"/>
    <col min="15623" max="15624" width="11.7265625" bestFit="1" customWidth="1"/>
    <col min="15879" max="15880" width="11.7265625" bestFit="1" customWidth="1"/>
    <col min="16135" max="16136" width="11.7265625" bestFit="1" customWidth="1"/>
  </cols>
  <sheetData>
    <row r="2" spans="2:13">
      <c r="M2" s="33"/>
    </row>
    <row r="3" spans="2:13">
      <c r="C3" t="s">
        <v>906</v>
      </c>
      <c r="D3" t="s">
        <v>907</v>
      </c>
      <c r="F3" s="63"/>
      <c r="G3" s="63"/>
      <c r="H3" s="63"/>
      <c r="I3" s="33"/>
      <c r="J3" s="33"/>
      <c r="K3" s="33"/>
      <c r="M3" s="33"/>
    </row>
    <row r="4" spans="2:13">
      <c r="B4" t="s">
        <v>668</v>
      </c>
      <c r="C4" s="35">
        <v>15136</v>
      </c>
      <c r="D4" s="35">
        <v>18596</v>
      </c>
      <c r="E4" s="3"/>
      <c r="F4" s="197"/>
      <c r="G4" s="197"/>
      <c r="H4" s="197"/>
      <c r="I4" s="197"/>
      <c r="J4" s="279"/>
    </row>
    <row r="5" spans="2:13">
      <c r="B5" t="s">
        <v>669</v>
      </c>
      <c r="C5" s="35">
        <v>16046</v>
      </c>
      <c r="D5" s="35">
        <v>17372</v>
      </c>
      <c r="E5" s="3"/>
      <c r="F5" s="279"/>
      <c r="G5" s="279"/>
      <c r="H5" s="279"/>
      <c r="I5" s="279"/>
      <c r="J5" s="279"/>
    </row>
    <row r="6" spans="2:13">
      <c r="B6" t="s">
        <v>670</v>
      </c>
      <c r="C6" s="35">
        <v>13463</v>
      </c>
      <c r="D6" s="35">
        <v>8993</v>
      </c>
      <c r="E6" s="54"/>
      <c r="F6" s="35"/>
      <c r="I6" s="35"/>
      <c r="M6" s="33"/>
    </row>
    <row r="7" spans="2:13">
      <c r="B7" t="s">
        <v>671</v>
      </c>
      <c r="C7" s="35">
        <v>778</v>
      </c>
      <c r="D7" s="35">
        <v>482</v>
      </c>
      <c r="E7" s="3"/>
      <c r="I7" s="35"/>
      <c r="M7" s="33"/>
    </row>
    <row r="8" spans="2:13">
      <c r="B8" t="s">
        <v>672</v>
      </c>
      <c r="C8" s="35">
        <v>68</v>
      </c>
      <c r="D8" s="35">
        <v>48</v>
      </c>
      <c r="E8" s="3"/>
      <c r="H8" s="35"/>
      <c r="I8" s="35"/>
      <c r="J8" s="35"/>
    </row>
    <row r="9" spans="2:13">
      <c r="B9" s="28"/>
      <c r="C9" s="28"/>
      <c r="D9" s="28"/>
      <c r="E9" s="28"/>
      <c r="F9" s="35"/>
      <c r="G9" s="35"/>
      <c r="H9" s="35"/>
      <c r="I9" s="35"/>
      <c r="J9" s="35"/>
      <c r="K9" s="35"/>
    </row>
    <row r="15" spans="2:13">
      <c r="K15" s="33"/>
    </row>
    <row r="16" spans="2:13">
      <c r="K16" s="35"/>
    </row>
    <row r="17" spans="2:11">
      <c r="K17" s="35"/>
    </row>
    <row r="18" spans="2:11">
      <c r="K18" s="35"/>
    </row>
    <row r="19" spans="2:11">
      <c r="K19" s="35"/>
    </row>
    <row r="20" spans="2:11">
      <c r="K20" s="35"/>
    </row>
    <row r="24" spans="2:11">
      <c r="B24" s="35"/>
    </row>
    <row r="25" spans="2:11">
      <c r="B25" s="35"/>
    </row>
    <row r="26" spans="2:11">
      <c r="B26" s="35"/>
    </row>
    <row r="27" spans="2:11">
      <c r="B27" s="35"/>
    </row>
    <row r="28" spans="2:11">
      <c r="B28" s="35"/>
    </row>
    <row r="35" spans="2:8">
      <c r="B35" s="266"/>
      <c r="C35" s="266"/>
      <c r="D35" s="266"/>
      <c r="E35" s="52"/>
      <c r="F35" s="52"/>
    </row>
    <row r="36" spans="2:8">
      <c r="B36" s="63"/>
      <c r="C36" s="63"/>
      <c r="D36" s="63"/>
      <c r="E36" s="63"/>
      <c r="F36" s="63"/>
    </row>
    <row r="37" spans="2:8">
      <c r="B37" s="279"/>
      <c r="C37" s="279"/>
      <c r="D37" s="279"/>
      <c r="E37" s="279"/>
      <c r="F37" s="279"/>
    </row>
    <row r="38" spans="2:8">
      <c r="B38" s="35"/>
      <c r="C38" s="35"/>
      <c r="D38" s="35"/>
      <c r="E38" s="35"/>
      <c r="F38" s="35"/>
    </row>
    <row r="39" spans="2:8">
      <c r="B39" s="35"/>
      <c r="C39" s="35"/>
      <c r="D39" s="35"/>
      <c r="E39" s="35"/>
      <c r="F39" s="35"/>
    </row>
    <row r="40" spans="2:8">
      <c r="B40" s="35"/>
      <c r="C40" s="35"/>
      <c r="D40" s="35"/>
      <c r="E40" s="35"/>
      <c r="F40" s="35"/>
    </row>
    <row r="42" spans="2:8">
      <c r="B42" s="63"/>
      <c r="C42" s="63"/>
      <c r="D42" s="63"/>
      <c r="E42" s="33"/>
      <c r="F42" s="33"/>
    </row>
    <row r="43" spans="2:8">
      <c r="B43" s="63"/>
      <c r="C43" s="63"/>
      <c r="D43" s="63"/>
      <c r="E43" s="63"/>
      <c r="F43" s="279"/>
    </row>
    <row r="44" spans="2:8">
      <c r="B44" s="35"/>
      <c r="C44" s="35"/>
      <c r="D44" s="35"/>
      <c r="E44" s="35"/>
      <c r="F44" s="35"/>
    </row>
    <row r="45" spans="2:8">
      <c r="B45" s="35"/>
    </row>
    <row r="47" spans="2:8">
      <c r="G47" s="28"/>
      <c r="H47" s="28"/>
    </row>
    <row r="48" spans="2:8">
      <c r="G48" s="75"/>
      <c r="H48" s="28"/>
    </row>
    <row r="49" spans="7:11">
      <c r="G49" s="28"/>
      <c r="H49" s="28"/>
      <c r="J49" s="28"/>
      <c r="K49" s="33"/>
    </row>
    <row r="50" spans="7:11">
      <c r="G50" s="28"/>
      <c r="H50" s="28"/>
      <c r="J50" s="28"/>
      <c r="K50" s="33"/>
    </row>
    <row r="51" spans="7:11">
      <c r="J51" s="28"/>
      <c r="K51" s="33"/>
    </row>
    <row r="52" spans="7:11">
      <c r="J52" s="28"/>
      <c r="K52" s="33"/>
    </row>
    <row r="53" spans="7:11">
      <c r="J53" s="28"/>
      <c r="K53" s="33"/>
    </row>
    <row r="54" spans="7:11">
      <c r="J54" s="28"/>
    </row>
    <row r="55" spans="7:11">
      <c r="J55" s="28"/>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4" tint="-0.249977111117893"/>
  </sheetPr>
  <dimension ref="A1:S113"/>
  <sheetViews>
    <sheetView topLeftCell="A25" workbookViewId="0">
      <selection activeCell="A58" sqref="A58"/>
    </sheetView>
  </sheetViews>
  <sheetFormatPr baseColWidth="10" defaultColWidth="8.81640625" defaultRowHeight="12.5"/>
  <cols>
    <col min="1" max="1" width="34.81640625" style="81" customWidth="1"/>
    <col min="2" max="2" width="8.1796875" style="50" customWidth="1"/>
    <col min="3" max="3" width="8" style="147" customWidth="1"/>
    <col min="4" max="4" width="2.54296875" style="33" customWidth="1"/>
    <col min="5" max="5" width="8.1796875" style="50" customWidth="1"/>
    <col min="6" max="6" width="7.453125" style="64" customWidth="1"/>
    <col min="7" max="7" width="2.81640625" style="33" customWidth="1"/>
    <col min="8" max="8" width="8.1796875" style="63" customWidth="1"/>
    <col min="9" max="9" width="8.1796875" style="64" customWidth="1"/>
    <col min="10" max="10" width="2.81640625" style="33" customWidth="1"/>
    <col min="11" max="11" width="8.1796875" style="63" customWidth="1"/>
    <col min="12" max="12" width="8.453125" style="64" customWidth="1"/>
    <col min="13" max="13" width="2.81640625" style="33" customWidth="1"/>
    <col min="14" max="14" width="8.1796875" style="63" customWidth="1"/>
    <col min="15" max="15" width="8.1796875" style="64" customWidth="1"/>
    <col min="16" max="16" width="2.81640625" style="33" customWidth="1"/>
    <col min="17" max="17" width="8.1796875" style="63" customWidth="1"/>
    <col min="18" max="18" width="8.1796875" style="88" customWidth="1"/>
    <col min="19" max="19" width="2.81640625" style="81" customWidth="1"/>
    <col min="20" max="256" width="8.81640625" style="81"/>
    <col min="257" max="257" width="34.81640625" style="81" customWidth="1"/>
    <col min="258" max="258" width="8.1796875" style="81" customWidth="1"/>
    <col min="259" max="259" width="8" style="81" customWidth="1"/>
    <col min="260" max="260" width="2.54296875" style="81" customWidth="1"/>
    <col min="261" max="261" width="8.1796875" style="81" customWidth="1"/>
    <col min="262" max="262" width="7.453125" style="81" customWidth="1"/>
    <col min="263" max="263" width="2.81640625" style="81" customWidth="1"/>
    <col min="264" max="265" width="8.1796875" style="81" customWidth="1"/>
    <col min="266" max="266" width="2.81640625" style="81" customWidth="1"/>
    <col min="267" max="267" width="8.1796875" style="81" customWidth="1"/>
    <col min="268" max="268" width="8.453125" style="81" customWidth="1"/>
    <col min="269" max="269" width="2.81640625" style="81" customWidth="1"/>
    <col min="270" max="271" width="8.1796875" style="81" customWidth="1"/>
    <col min="272" max="272" width="2.81640625" style="81" customWidth="1"/>
    <col min="273" max="274" width="8.1796875" style="81" customWidth="1"/>
    <col min="275" max="275" width="2.81640625" style="81" customWidth="1"/>
    <col min="276" max="512" width="8.81640625" style="81"/>
    <col min="513" max="513" width="34.81640625" style="81" customWidth="1"/>
    <col min="514" max="514" width="8.1796875" style="81" customWidth="1"/>
    <col min="515" max="515" width="8" style="81" customWidth="1"/>
    <col min="516" max="516" width="2.54296875" style="81" customWidth="1"/>
    <col min="517" max="517" width="8.1796875" style="81" customWidth="1"/>
    <col min="518" max="518" width="7.453125" style="81" customWidth="1"/>
    <col min="519" max="519" width="2.81640625" style="81" customWidth="1"/>
    <col min="520" max="521" width="8.1796875" style="81" customWidth="1"/>
    <col min="522" max="522" width="2.81640625" style="81" customWidth="1"/>
    <col min="523" max="523" width="8.1796875" style="81" customWidth="1"/>
    <col min="524" max="524" width="8.453125" style="81" customWidth="1"/>
    <col min="525" max="525" width="2.81640625" style="81" customWidth="1"/>
    <col min="526" max="527" width="8.1796875" style="81" customWidth="1"/>
    <col min="528" max="528" width="2.81640625" style="81" customWidth="1"/>
    <col min="529" max="530" width="8.1796875" style="81" customWidth="1"/>
    <col min="531" max="531" width="2.81640625" style="81" customWidth="1"/>
    <col min="532" max="768" width="8.81640625" style="81"/>
    <col min="769" max="769" width="34.81640625" style="81" customWidth="1"/>
    <col min="770" max="770" width="8.1796875" style="81" customWidth="1"/>
    <col min="771" max="771" width="8" style="81" customWidth="1"/>
    <col min="772" max="772" width="2.54296875" style="81" customWidth="1"/>
    <col min="773" max="773" width="8.1796875" style="81" customWidth="1"/>
    <col min="774" max="774" width="7.453125" style="81" customWidth="1"/>
    <col min="775" max="775" width="2.81640625" style="81" customWidth="1"/>
    <col min="776" max="777" width="8.1796875" style="81" customWidth="1"/>
    <col min="778" max="778" width="2.81640625" style="81" customWidth="1"/>
    <col min="779" max="779" width="8.1796875" style="81" customWidth="1"/>
    <col min="780" max="780" width="8.453125" style="81" customWidth="1"/>
    <col min="781" max="781" width="2.81640625" style="81" customWidth="1"/>
    <col min="782" max="783" width="8.1796875" style="81" customWidth="1"/>
    <col min="784" max="784" width="2.81640625" style="81" customWidth="1"/>
    <col min="785" max="786" width="8.1796875" style="81" customWidth="1"/>
    <col min="787" max="787" width="2.81640625" style="81" customWidth="1"/>
    <col min="788" max="1024" width="8.81640625" style="81"/>
    <col min="1025" max="1025" width="34.81640625" style="81" customWidth="1"/>
    <col min="1026" max="1026" width="8.1796875" style="81" customWidth="1"/>
    <col min="1027" max="1027" width="8" style="81" customWidth="1"/>
    <col min="1028" max="1028" width="2.54296875" style="81" customWidth="1"/>
    <col min="1029" max="1029" width="8.1796875" style="81" customWidth="1"/>
    <col min="1030" max="1030" width="7.453125" style="81" customWidth="1"/>
    <col min="1031" max="1031" width="2.81640625" style="81" customWidth="1"/>
    <col min="1032" max="1033" width="8.1796875" style="81" customWidth="1"/>
    <col min="1034" max="1034" width="2.81640625" style="81" customWidth="1"/>
    <col min="1035" max="1035" width="8.1796875" style="81" customWidth="1"/>
    <col min="1036" max="1036" width="8.453125" style="81" customWidth="1"/>
    <col min="1037" max="1037" width="2.81640625" style="81" customWidth="1"/>
    <col min="1038" max="1039" width="8.1796875" style="81" customWidth="1"/>
    <col min="1040" max="1040" width="2.81640625" style="81" customWidth="1"/>
    <col min="1041" max="1042" width="8.1796875" style="81" customWidth="1"/>
    <col min="1043" max="1043" width="2.81640625" style="81" customWidth="1"/>
    <col min="1044" max="1280" width="8.81640625" style="81"/>
    <col min="1281" max="1281" width="34.81640625" style="81" customWidth="1"/>
    <col min="1282" max="1282" width="8.1796875" style="81" customWidth="1"/>
    <col min="1283" max="1283" width="8" style="81" customWidth="1"/>
    <col min="1284" max="1284" width="2.54296875" style="81" customWidth="1"/>
    <col min="1285" max="1285" width="8.1796875" style="81" customWidth="1"/>
    <col min="1286" max="1286" width="7.453125" style="81" customWidth="1"/>
    <col min="1287" max="1287" width="2.81640625" style="81" customWidth="1"/>
    <col min="1288" max="1289" width="8.1796875" style="81" customWidth="1"/>
    <col min="1290" max="1290" width="2.81640625" style="81" customWidth="1"/>
    <col min="1291" max="1291" width="8.1796875" style="81" customWidth="1"/>
    <col min="1292" max="1292" width="8.453125" style="81" customWidth="1"/>
    <col min="1293" max="1293" width="2.81640625" style="81" customWidth="1"/>
    <col min="1294" max="1295" width="8.1796875" style="81" customWidth="1"/>
    <col min="1296" max="1296" width="2.81640625" style="81" customWidth="1"/>
    <col min="1297" max="1298" width="8.1796875" style="81" customWidth="1"/>
    <col min="1299" max="1299" width="2.81640625" style="81" customWidth="1"/>
    <col min="1300" max="1536" width="8.81640625" style="81"/>
    <col min="1537" max="1537" width="34.81640625" style="81" customWidth="1"/>
    <col min="1538" max="1538" width="8.1796875" style="81" customWidth="1"/>
    <col min="1539" max="1539" width="8" style="81" customWidth="1"/>
    <col min="1540" max="1540" width="2.54296875" style="81" customWidth="1"/>
    <col min="1541" max="1541" width="8.1796875" style="81" customWidth="1"/>
    <col min="1542" max="1542" width="7.453125" style="81" customWidth="1"/>
    <col min="1543" max="1543" width="2.81640625" style="81" customWidth="1"/>
    <col min="1544" max="1545" width="8.1796875" style="81" customWidth="1"/>
    <col min="1546" max="1546" width="2.81640625" style="81" customWidth="1"/>
    <col min="1547" max="1547" width="8.1796875" style="81" customWidth="1"/>
    <col min="1548" max="1548" width="8.453125" style="81" customWidth="1"/>
    <col min="1549" max="1549" width="2.81640625" style="81" customWidth="1"/>
    <col min="1550" max="1551" width="8.1796875" style="81" customWidth="1"/>
    <col min="1552" max="1552" width="2.81640625" style="81" customWidth="1"/>
    <col min="1553" max="1554" width="8.1796875" style="81" customWidth="1"/>
    <col min="1555" max="1555" width="2.81640625" style="81" customWidth="1"/>
    <col min="1556" max="1792" width="8.81640625" style="81"/>
    <col min="1793" max="1793" width="34.81640625" style="81" customWidth="1"/>
    <col min="1794" max="1794" width="8.1796875" style="81" customWidth="1"/>
    <col min="1795" max="1795" width="8" style="81" customWidth="1"/>
    <col min="1796" max="1796" width="2.54296875" style="81" customWidth="1"/>
    <col min="1797" max="1797" width="8.1796875" style="81" customWidth="1"/>
    <col min="1798" max="1798" width="7.453125" style="81" customWidth="1"/>
    <col min="1799" max="1799" width="2.81640625" style="81" customWidth="1"/>
    <col min="1800" max="1801" width="8.1796875" style="81" customWidth="1"/>
    <col min="1802" max="1802" width="2.81640625" style="81" customWidth="1"/>
    <col min="1803" max="1803" width="8.1796875" style="81" customWidth="1"/>
    <col min="1804" max="1804" width="8.453125" style="81" customWidth="1"/>
    <col min="1805" max="1805" width="2.81640625" style="81" customWidth="1"/>
    <col min="1806" max="1807" width="8.1796875" style="81" customWidth="1"/>
    <col min="1808" max="1808" width="2.81640625" style="81" customWidth="1"/>
    <col min="1809" max="1810" width="8.1796875" style="81" customWidth="1"/>
    <col min="1811" max="1811" width="2.81640625" style="81" customWidth="1"/>
    <col min="1812" max="2048" width="8.81640625" style="81"/>
    <col min="2049" max="2049" width="34.81640625" style="81" customWidth="1"/>
    <col min="2050" max="2050" width="8.1796875" style="81" customWidth="1"/>
    <col min="2051" max="2051" width="8" style="81" customWidth="1"/>
    <col min="2052" max="2052" width="2.54296875" style="81" customWidth="1"/>
    <col min="2053" max="2053" width="8.1796875" style="81" customWidth="1"/>
    <col min="2054" max="2054" width="7.453125" style="81" customWidth="1"/>
    <col min="2055" max="2055" width="2.81640625" style="81" customWidth="1"/>
    <col min="2056" max="2057" width="8.1796875" style="81" customWidth="1"/>
    <col min="2058" max="2058" width="2.81640625" style="81" customWidth="1"/>
    <col min="2059" max="2059" width="8.1796875" style="81" customWidth="1"/>
    <col min="2060" max="2060" width="8.453125" style="81" customWidth="1"/>
    <col min="2061" max="2061" width="2.81640625" style="81" customWidth="1"/>
    <col min="2062" max="2063" width="8.1796875" style="81" customWidth="1"/>
    <col min="2064" max="2064" width="2.81640625" style="81" customWidth="1"/>
    <col min="2065" max="2066" width="8.1796875" style="81" customWidth="1"/>
    <col min="2067" max="2067" width="2.81640625" style="81" customWidth="1"/>
    <col min="2068" max="2304" width="8.81640625" style="81"/>
    <col min="2305" max="2305" width="34.81640625" style="81" customWidth="1"/>
    <col min="2306" max="2306" width="8.1796875" style="81" customWidth="1"/>
    <col min="2307" max="2307" width="8" style="81" customWidth="1"/>
    <col min="2308" max="2308" width="2.54296875" style="81" customWidth="1"/>
    <col min="2309" max="2309" width="8.1796875" style="81" customWidth="1"/>
    <col min="2310" max="2310" width="7.453125" style="81" customWidth="1"/>
    <col min="2311" max="2311" width="2.81640625" style="81" customWidth="1"/>
    <col min="2312" max="2313" width="8.1796875" style="81" customWidth="1"/>
    <col min="2314" max="2314" width="2.81640625" style="81" customWidth="1"/>
    <col min="2315" max="2315" width="8.1796875" style="81" customWidth="1"/>
    <col min="2316" max="2316" width="8.453125" style="81" customWidth="1"/>
    <col min="2317" max="2317" width="2.81640625" style="81" customWidth="1"/>
    <col min="2318" max="2319" width="8.1796875" style="81" customWidth="1"/>
    <col min="2320" max="2320" width="2.81640625" style="81" customWidth="1"/>
    <col min="2321" max="2322" width="8.1796875" style="81" customWidth="1"/>
    <col min="2323" max="2323" width="2.81640625" style="81" customWidth="1"/>
    <col min="2324" max="2560" width="8.81640625" style="81"/>
    <col min="2561" max="2561" width="34.81640625" style="81" customWidth="1"/>
    <col min="2562" max="2562" width="8.1796875" style="81" customWidth="1"/>
    <col min="2563" max="2563" width="8" style="81" customWidth="1"/>
    <col min="2564" max="2564" width="2.54296875" style="81" customWidth="1"/>
    <col min="2565" max="2565" width="8.1796875" style="81" customWidth="1"/>
    <col min="2566" max="2566" width="7.453125" style="81" customWidth="1"/>
    <col min="2567" max="2567" width="2.81640625" style="81" customWidth="1"/>
    <col min="2568" max="2569" width="8.1796875" style="81" customWidth="1"/>
    <col min="2570" max="2570" width="2.81640625" style="81" customWidth="1"/>
    <col min="2571" max="2571" width="8.1796875" style="81" customWidth="1"/>
    <col min="2572" max="2572" width="8.453125" style="81" customWidth="1"/>
    <col min="2573" max="2573" width="2.81640625" style="81" customWidth="1"/>
    <col min="2574" max="2575" width="8.1796875" style="81" customWidth="1"/>
    <col min="2576" max="2576" width="2.81640625" style="81" customWidth="1"/>
    <col min="2577" max="2578" width="8.1796875" style="81" customWidth="1"/>
    <col min="2579" max="2579" width="2.81640625" style="81" customWidth="1"/>
    <col min="2580" max="2816" width="8.81640625" style="81"/>
    <col min="2817" max="2817" width="34.81640625" style="81" customWidth="1"/>
    <col min="2818" max="2818" width="8.1796875" style="81" customWidth="1"/>
    <col min="2819" max="2819" width="8" style="81" customWidth="1"/>
    <col min="2820" max="2820" width="2.54296875" style="81" customWidth="1"/>
    <col min="2821" max="2821" width="8.1796875" style="81" customWidth="1"/>
    <col min="2822" max="2822" width="7.453125" style="81" customWidth="1"/>
    <col min="2823" max="2823" width="2.81640625" style="81" customWidth="1"/>
    <col min="2824" max="2825" width="8.1796875" style="81" customWidth="1"/>
    <col min="2826" max="2826" width="2.81640625" style="81" customWidth="1"/>
    <col min="2827" max="2827" width="8.1796875" style="81" customWidth="1"/>
    <col min="2828" max="2828" width="8.453125" style="81" customWidth="1"/>
    <col min="2829" max="2829" width="2.81640625" style="81" customWidth="1"/>
    <col min="2830" max="2831" width="8.1796875" style="81" customWidth="1"/>
    <col min="2832" max="2832" width="2.81640625" style="81" customWidth="1"/>
    <col min="2833" max="2834" width="8.1796875" style="81" customWidth="1"/>
    <col min="2835" max="2835" width="2.81640625" style="81" customWidth="1"/>
    <col min="2836" max="3072" width="8.81640625" style="81"/>
    <col min="3073" max="3073" width="34.81640625" style="81" customWidth="1"/>
    <col min="3074" max="3074" width="8.1796875" style="81" customWidth="1"/>
    <col min="3075" max="3075" width="8" style="81" customWidth="1"/>
    <col min="3076" max="3076" width="2.54296875" style="81" customWidth="1"/>
    <col min="3077" max="3077" width="8.1796875" style="81" customWidth="1"/>
    <col min="3078" max="3078" width="7.453125" style="81" customWidth="1"/>
    <col min="3079" max="3079" width="2.81640625" style="81" customWidth="1"/>
    <col min="3080" max="3081" width="8.1796875" style="81" customWidth="1"/>
    <col min="3082" max="3082" width="2.81640625" style="81" customWidth="1"/>
    <col min="3083" max="3083" width="8.1796875" style="81" customWidth="1"/>
    <col min="3084" max="3084" width="8.453125" style="81" customWidth="1"/>
    <col min="3085" max="3085" width="2.81640625" style="81" customWidth="1"/>
    <col min="3086" max="3087" width="8.1796875" style="81" customWidth="1"/>
    <col min="3088" max="3088" width="2.81640625" style="81" customWidth="1"/>
    <col min="3089" max="3090" width="8.1796875" style="81" customWidth="1"/>
    <col min="3091" max="3091" width="2.81640625" style="81" customWidth="1"/>
    <col min="3092" max="3328" width="8.81640625" style="81"/>
    <col min="3329" max="3329" width="34.81640625" style="81" customWidth="1"/>
    <col min="3330" max="3330" width="8.1796875" style="81" customWidth="1"/>
    <col min="3331" max="3331" width="8" style="81" customWidth="1"/>
    <col min="3332" max="3332" width="2.54296875" style="81" customWidth="1"/>
    <col min="3333" max="3333" width="8.1796875" style="81" customWidth="1"/>
    <col min="3334" max="3334" width="7.453125" style="81" customWidth="1"/>
    <col min="3335" max="3335" width="2.81640625" style="81" customWidth="1"/>
    <col min="3336" max="3337" width="8.1796875" style="81" customWidth="1"/>
    <col min="3338" max="3338" width="2.81640625" style="81" customWidth="1"/>
    <col min="3339" max="3339" width="8.1796875" style="81" customWidth="1"/>
    <col min="3340" max="3340" width="8.453125" style="81" customWidth="1"/>
    <col min="3341" max="3341" width="2.81640625" style="81" customWidth="1"/>
    <col min="3342" max="3343" width="8.1796875" style="81" customWidth="1"/>
    <col min="3344" max="3344" width="2.81640625" style="81" customWidth="1"/>
    <col min="3345" max="3346" width="8.1796875" style="81" customWidth="1"/>
    <col min="3347" max="3347" width="2.81640625" style="81" customWidth="1"/>
    <col min="3348" max="3584" width="8.81640625" style="81"/>
    <col min="3585" max="3585" width="34.81640625" style="81" customWidth="1"/>
    <col min="3586" max="3586" width="8.1796875" style="81" customWidth="1"/>
    <col min="3587" max="3587" width="8" style="81" customWidth="1"/>
    <col min="3588" max="3588" width="2.54296875" style="81" customWidth="1"/>
    <col min="3589" max="3589" width="8.1796875" style="81" customWidth="1"/>
    <col min="3590" max="3590" width="7.453125" style="81" customWidth="1"/>
    <col min="3591" max="3591" width="2.81640625" style="81" customWidth="1"/>
    <col min="3592" max="3593" width="8.1796875" style="81" customWidth="1"/>
    <col min="3594" max="3594" width="2.81640625" style="81" customWidth="1"/>
    <col min="3595" max="3595" width="8.1796875" style="81" customWidth="1"/>
    <col min="3596" max="3596" width="8.453125" style="81" customWidth="1"/>
    <col min="3597" max="3597" width="2.81640625" style="81" customWidth="1"/>
    <col min="3598" max="3599" width="8.1796875" style="81" customWidth="1"/>
    <col min="3600" max="3600" width="2.81640625" style="81" customWidth="1"/>
    <col min="3601" max="3602" width="8.1796875" style="81" customWidth="1"/>
    <col min="3603" max="3603" width="2.81640625" style="81" customWidth="1"/>
    <col min="3604" max="3840" width="8.81640625" style="81"/>
    <col min="3841" max="3841" width="34.81640625" style="81" customWidth="1"/>
    <col min="3842" max="3842" width="8.1796875" style="81" customWidth="1"/>
    <col min="3843" max="3843" width="8" style="81" customWidth="1"/>
    <col min="3844" max="3844" width="2.54296875" style="81" customWidth="1"/>
    <col min="3845" max="3845" width="8.1796875" style="81" customWidth="1"/>
    <col min="3846" max="3846" width="7.453125" style="81" customWidth="1"/>
    <col min="3847" max="3847" width="2.81640625" style="81" customWidth="1"/>
    <col min="3848" max="3849" width="8.1796875" style="81" customWidth="1"/>
    <col min="3850" max="3850" width="2.81640625" style="81" customWidth="1"/>
    <col min="3851" max="3851" width="8.1796875" style="81" customWidth="1"/>
    <col min="3852" max="3852" width="8.453125" style="81" customWidth="1"/>
    <col min="3853" max="3853" width="2.81640625" style="81" customWidth="1"/>
    <col min="3854" max="3855" width="8.1796875" style="81" customWidth="1"/>
    <col min="3856" max="3856" width="2.81640625" style="81" customWidth="1"/>
    <col min="3857" max="3858" width="8.1796875" style="81" customWidth="1"/>
    <col min="3859" max="3859" width="2.81640625" style="81" customWidth="1"/>
    <col min="3860" max="4096" width="8.81640625" style="81"/>
    <col min="4097" max="4097" width="34.81640625" style="81" customWidth="1"/>
    <col min="4098" max="4098" width="8.1796875" style="81" customWidth="1"/>
    <col min="4099" max="4099" width="8" style="81" customWidth="1"/>
    <col min="4100" max="4100" width="2.54296875" style="81" customWidth="1"/>
    <col min="4101" max="4101" width="8.1796875" style="81" customWidth="1"/>
    <col min="4102" max="4102" width="7.453125" style="81" customWidth="1"/>
    <col min="4103" max="4103" width="2.81640625" style="81" customWidth="1"/>
    <col min="4104" max="4105" width="8.1796875" style="81" customWidth="1"/>
    <col min="4106" max="4106" width="2.81640625" style="81" customWidth="1"/>
    <col min="4107" max="4107" width="8.1796875" style="81" customWidth="1"/>
    <col min="4108" max="4108" width="8.453125" style="81" customWidth="1"/>
    <col min="4109" max="4109" width="2.81640625" style="81" customWidth="1"/>
    <col min="4110" max="4111" width="8.1796875" style="81" customWidth="1"/>
    <col min="4112" max="4112" width="2.81640625" style="81" customWidth="1"/>
    <col min="4113" max="4114" width="8.1796875" style="81" customWidth="1"/>
    <col min="4115" max="4115" width="2.81640625" style="81" customWidth="1"/>
    <col min="4116" max="4352" width="8.81640625" style="81"/>
    <col min="4353" max="4353" width="34.81640625" style="81" customWidth="1"/>
    <col min="4354" max="4354" width="8.1796875" style="81" customWidth="1"/>
    <col min="4355" max="4355" width="8" style="81" customWidth="1"/>
    <col min="4356" max="4356" width="2.54296875" style="81" customWidth="1"/>
    <col min="4357" max="4357" width="8.1796875" style="81" customWidth="1"/>
    <col min="4358" max="4358" width="7.453125" style="81" customWidth="1"/>
    <col min="4359" max="4359" width="2.81640625" style="81" customWidth="1"/>
    <col min="4360" max="4361" width="8.1796875" style="81" customWidth="1"/>
    <col min="4362" max="4362" width="2.81640625" style="81" customWidth="1"/>
    <col min="4363" max="4363" width="8.1796875" style="81" customWidth="1"/>
    <col min="4364" max="4364" width="8.453125" style="81" customWidth="1"/>
    <col min="4365" max="4365" width="2.81640625" style="81" customWidth="1"/>
    <col min="4366" max="4367" width="8.1796875" style="81" customWidth="1"/>
    <col min="4368" max="4368" width="2.81640625" style="81" customWidth="1"/>
    <col min="4369" max="4370" width="8.1796875" style="81" customWidth="1"/>
    <col min="4371" max="4371" width="2.81640625" style="81" customWidth="1"/>
    <col min="4372" max="4608" width="8.81640625" style="81"/>
    <col min="4609" max="4609" width="34.81640625" style="81" customWidth="1"/>
    <col min="4610" max="4610" width="8.1796875" style="81" customWidth="1"/>
    <col min="4611" max="4611" width="8" style="81" customWidth="1"/>
    <col min="4612" max="4612" width="2.54296875" style="81" customWidth="1"/>
    <col min="4613" max="4613" width="8.1796875" style="81" customWidth="1"/>
    <col min="4614" max="4614" width="7.453125" style="81" customWidth="1"/>
    <col min="4615" max="4615" width="2.81640625" style="81" customWidth="1"/>
    <col min="4616" max="4617" width="8.1796875" style="81" customWidth="1"/>
    <col min="4618" max="4618" width="2.81640625" style="81" customWidth="1"/>
    <col min="4619" max="4619" width="8.1796875" style="81" customWidth="1"/>
    <col min="4620" max="4620" width="8.453125" style="81" customWidth="1"/>
    <col min="4621" max="4621" width="2.81640625" style="81" customWidth="1"/>
    <col min="4622" max="4623" width="8.1796875" style="81" customWidth="1"/>
    <col min="4624" max="4624" width="2.81640625" style="81" customWidth="1"/>
    <col min="4625" max="4626" width="8.1796875" style="81" customWidth="1"/>
    <col min="4627" max="4627" width="2.81640625" style="81" customWidth="1"/>
    <col min="4628" max="4864" width="8.81640625" style="81"/>
    <col min="4865" max="4865" width="34.81640625" style="81" customWidth="1"/>
    <col min="4866" max="4866" width="8.1796875" style="81" customWidth="1"/>
    <col min="4867" max="4867" width="8" style="81" customWidth="1"/>
    <col min="4868" max="4868" width="2.54296875" style="81" customWidth="1"/>
    <col min="4869" max="4869" width="8.1796875" style="81" customWidth="1"/>
    <col min="4870" max="4870" width="7.453125" style="81" customWidth="1"/>
    <col min="4871" max="4871" width="2.81640625" style="81" customWidth="1"/>
    <col min="4872" max="4873" width="8.1796875" style="81" customWidth="1"/>
    <col min="4874" max="4874" width="2.81640625" style="81" customWidth="1"/>
    <col min="4875" max="4875" width="8.1796875" style="81" customWidth="1"/>
    <col min="4876" max="4876" width="8.453125" style="81" customWidth="1"/>
    <col min="4877" max="4877" width="2.81640625" style="81" customWidth="1"/>
    <col min="4878" max="4879" width="8.1796875" style="81" customWidth="1"/>
    <col min="4880" max="4880" width="2.81640625" style="81" customWidth="1"/>
    <col min="4881" max="4882" width="8.1796875" style="81" customWidth="1"/>
    <col min="4883" max="4883" width="2.81640625" style="81" customWidth="1"/>
    <col min="4884" max="5120" width="8.81640625" style="81"/>
    <col min="5121" max="5121" width="34.81640625" style="81" customWidth="1"/>
    <col min="5122" max="5122" width="8.1796875" style="81" customWidth="1"/>
    <col min="5123" max="5123" width="8" style="81" customWidth="1"/>
    <col min="5124" max="5124" width="2.54296875" style="81" customWidth="1"/>
    <col min="5125" max="5125" width="8.1796875" style="81" customWidth="1"/>
    <col min="5126" max="5126" width="7.453125" style="81" customWidth="1"/>
    <col min="5127" max="5127" width="2.81640625" style="81" customWidth="1"/>
    <col min="5128" max="5129" width="8.1796875" style="81" customWidth="1"/>
    <col min="5130" max="5130" width="2.81640625" style="81" customWidth="1"/>
    <col min="5131" max="5131" width="8.1796875" style="81" customWidth="1"/>
    <col min="5132" max="5132" width="8.453125" style="81" customWidth="1"/>
    <col min="5133" max="5133" width="2.81640625" style="81" customWidth="1"/>
    <col min="5134" max="5135" width="8.1796875" style="81" customWidth="1"/>
    <col min="5136" max="5136" width="2.81640625" style="81" customWidth="1"/>
    <col min="5137" max="5138" width="8.1796875" style="81" customWidth="1"/>
    <col min="5139" max="5139" width="2.81640625" style="81" customWidth="1"/>
    <col min="5140" max="5376" width="8.81640625" style="81"/>
    <col min="5377" max="5377" width="34.81640625" style="81" customWidth="1"/>
    <col min="5378" max="5378" width="8.1796875" style="81" customWidth="1"/>
    <col min="5379" max="5379" width="8" style="81" customWidth="1"/>
    <col min="5380" max="5380" width="2.54296875" style="81" customWidth="1"/>
    <col min="5381" max="5381" width="8.1796875" style="81" customWidth="1"/>
    <col min="5382" max="5382" width="7.453125" style="81" customWidth="1"/>
    <col min="5383" max="5383" width="2.81640625" style="81" customWidth="1"/>
    <col min="5384" max="5385" width="8.1796875" style="81" customWidth="1"/>
    <col min="5386" max="5386" width="2.81640625" style="81" customWidth="1"/>
    <col min="5387" max="5387" width="8.1796875" style="81" customWidth="1"/>
    <col min="5388" max="5388" width="8.453125" style="81" customWidth="1"/>
    <col min="5389" max="5389" width="2.81640625" style="81" customWidth="1"/>
    <col min="5390" max="5391" width="8.1796875" style="81" customWidth="1"/>
    <col min="5392" max="5392" width="2.81640625" style="81" customWidth="1"/>
    <col min="5393" max="5394" width="8.1796875" style="81" customWidth="1"/>
    <col min="5395" max="5395" width="2.81640625" style="81" customWidth="1"/>
    <col min="5396" max="5632" width="8.81640625" style="81"/>
    <col min="5633" max="5633" width="34.81640625" style="81" customWidth="1"/>
    <col min="5634" max="5634" width="8.1796875" style="81" customWidth="1"/>
    <col min="5635" max="5635" width="8" style="81" customWidth="1"/>
    <col min="5636" max="5636" width="2.54296875" style="81" customWidth="1"/>
    <col min="5637" max="5637" width="8.1796875" style="81" customWidth="1"/>
    <col min="5638" max="5638" width="7.453125" style="81" customWidth="1"/>
    <col min="5639" max="5639" width="2.81640625" style="81" customWidth="1"/>
    <col min="5640" max="5641" width="8.1796875" style="81" customWidth="1"/>
    <col min="5642" max="5642" width="2.81640625" style="81" customWidth="1"/>
    <col min="5643" max="5643" width="8.1796875" style="81" customWidth="1"/>
    <col min="5644" max="5644" width="8.453125" style="81" customWidth="1"/>
    <col min="5645" max="5645" width="2.81640625" style="81" customWidth="1"/>
    <col min="5646" max="5647" width="8.1796875" style="81" customWidth="1"/>
    <col min="5648" max="5648" width="2.81640625" style="81" customWidth="1"/>
    <col min="5649" max="5650" width="8.1796875" style="81" customWidth="1"/>
    <col min="5651" max="5651" width="2.81640625" style="81" customWidth="1"/>
    <col min="5652" max="5888" width="8.81640625" style="81"/>
    <col min="5889" max="5889" width="34.81640625" style="81" customWidth="1"/>
    <col min="5890" max="5890" width="8.1796875" style="81" customWidth="1"/>
    <col min="5891" max="5891" width="8" style="81" customWidth="1"/>
    <col min="5892" max="5892" width="2.54296875" style="81" customWidth="1"/>
    <col min="5893" max="5893" width="8.1796875" style="81" customWidth="1"/>
    <col min="5894" max="5894" width="7.453125" style="81" customWidth="1"/>
    <col min="5895" max="5895" width="2.81640625" style="81" customWidth="1"/>
    <col min="5896" max="5897" width="8.1796875" style="81" customWidth="1"/>
    <col min="5898" max="5898" width="2.81640625" style="81" customWidth="1"/>
    <col min="5899" max="5899" width="8.1796875" style="81" customWidth="1"/>
    <col min="5900" max="5900" width="8.453125" style="81" customWidth="1"/>
    <col min="5901" max="5901" width="2.81640625" style="81" customWidth="1"/>
    <col min="5902" max="5903" width="8.1796875" style="81" customWidth="1"/>
    <col min="5904" max="5904" width="2.81640625" style="81" customWidth="1"/>
    <col min="5905" max="5906" width="8.1796875" style="81" customWidth="1"/>
    <col min="5907" max="5907" width="2.81640625" style="81" customWidth="1"/>
    <col min="5908" max="6144" width="8.81640625" style="81"/>
    <col min="6145" max="6145" width="34.81640625" style="81" customWidth="1"/>
    <col min="6146" max="6146" width="8.1796875" style="81" customWidth="1"/>
    <col min="6147" max="6147" width="8" style="81" customWidth="1"/>
    <col min="6148" max="6148" width="2.54296875" style="81" customWidth="1"/>
    <col min="6149" max="6149" width="8.1796875" style="81" customWidth="1"/>
    <col min="6150" max="6150" width="7.453125" style="81" customWidth="1"/>
    <col min="6151" max="6151" width="2.81640625" style="81" customWidth="1"/>
    <col min="6152" max="6153" width="8.1796875" style="81" customWidth="1"/>
    <col min="6154" max="6154" width="2.81640625" style="81" customWidth="1"/>
    <col min="6155" max="6155" width="8.1796875" style="81" customWidth="1"/>
    <col min="6156" max="6156" width="8.453125" style="81" customWidth="1"/>
    <col min="6157" max="6157" width="2.81640625" style="81" customWidth="1"/>
    <col min="6158" max="6159" width="8.1796875" style="81" customWidth="1"/>
    <col min="6160" max="6160" width="2.81640625" style="81" customWidth="1"/>
    <col min="6161" max="6162" width="8.1796875" style="81" customWidth="1"/>
    <col min="6163" max="6163" width="2.81640625" style="81" customWidth="1"/>
    <col min="6164" max="6400" width="8.81640625" style="81"/>
    <col min="6401" max="6401" width="34.81640625" style="81" customWidth="1"/>
    <col min="6402" max="6402" width="8.1796875" style="81" customWidth="1"/>
    <col min="6403" max="6403" width="8" style="81" customWidth="1"/>
    <col min="6404" max="6404" width="2.54296875" style="81" customWidth="1"/>
    <col min="6405" max="6405" width="8.1796875" style="81" customWidth="1"/>
    <col min="6406" max="6406" width="7.453125" style="81" customWidth="1"/>
    <col min="6407" max="6407" width="2.81640625" style="81" customWidth="1"/>
    <col min="6408" max="6409" width="8.1796875" style="81" customWidth="1"/>
    <col min="6410" max="6410" width="2.81640625" style="81" customWidth="1"/>
    <col min="6411" max="6411" width="8.1796875" style="81" customWidth="1"/>
    <col min="6412" max="6412" width="8.453125" style="81" customWidth="1"/>
    <col min="6413" max="6413" width="2.81640625" style="81" customWidth="1"/>
    <col min="6414" max="6415" width="8.1796875" style="81" customWidth="1"/>
    <col min="6416" max="6416" width="2.81640625" style="81" customWidth="1"/>
    <col min="6417" max="6418" width="8.1796875" style="81" customWidth="1"/>
    <col min="6419" max="6419" width="2.81640625" style="81" customWidth="1"/>
    <col min="6420" max="6656" width="8.81640625" style="81"/>
    <col min="6657" max="6657" width="34.81640625" style="81" customWidth="1"/>
    <col min="6658" max="6658" width="8.1796875" style="81" customWidth="1"/>
    <col min="6659" max="6659" width="8" style="81" customWidth="1"/>
    <col min="6660" max="6660" width="2.54296875" style="81" customWidth="1"/>
    <col min="6661" max="6661" width="8.1796875" style="81" customWidth="1"/>
    <col min="6662" max="6662" width="7.453125" style="81" customWidth="1"/>
    <col min="6663" max="6663" width="2.81640625" style="81" customWidth="1"/>
    <col min="6664" max="6665" width="8.1796875" style="81" customWidth="1"/>
    <col min="6666" max="6666" width="2.81640625" style="81" customWidth="1"/>
    <col min="6667" max="6667" width="8.1796875" style="81" customWidth="1"/>
    <col min="6668" max="6668" width="8.453125" style="81" customWidth="1"/>
    <col min="6669" max="6669" width="2.81640625" style="81" customWidth="1"/>
    <col min="6670" max="6671" width="8.1796875" style="81" customWidth="1"/>
    <col min="6672" max="6672" width="2.81640625" style="81" customWidth="1"/>
    <col min="6673" max="6674" width="8.1796875" style="81" customWidth="1"/>
    <col min="6675" max="6675" width="2.81640625" style="81" customWidth="1"/>
    <col min="6676" max="6912" width="8.81640625" style="81"/>
    <col min="6913" max="6913" width="34.81640625" style="81" customWidth="1"/>
    <col min="6914" max="6914" width="8.1796875" style="81" customWidth="1"/>
    <col min="6915" max="6915" width="8" style="81" customWidth="1"/>
    <col min="6916" max="6916" width="2.54296875" style="81" customWidth="1"/>
    <col min="6917" max="6917" width="8.1796875" style="81" customWidth="1"/>
    <col min="6918" max="6918" width="7.453125" style="81" customWidth="1"/>
    <col min="6919" max="6919" width="2.81640625" style="81" customWidth="1"/>
    <col min="6920" max="6921" width="8.1796875" style="81" customWidth="1"/>
    <col min="6922" max="6922" width="2.81640625" style="81" customWidth="1"/>
    <col min="6923" max="6923" width="8.1796875" style="81" customWidth="1"/>
    <col min="6924" max="6924" width="8.453125" style="81" customWidth="1"/>
    <col min="6925" max="6925" width="2.81640625" style="81" customWidth="1"/>
    <col min="6926" max="6927" width="8.1796875" style="81" customWidth="1"/>
    <col min="6928" max="6928" width="2.81640625" style="81" customWidth="1"/>
    <col min="6929" max="6930" width="8.1796875" style="81" customWidth="1"/>
    <col min="6931" max="6931" width="2.81640625" style="81" customWidth="1"/>
    <col min="6932" max="7168" width="8.81640625" style="81"/>
    <col min="7169" max="7169" width="34.81640625" style="81" customWidth="1"/>
    <col min="7170" max="7170" width="8.1796875" style="81" customWidth="1"/>
    <col min="7171" max="7171" width="8" style="81" customWidth="1"/>
    <col min="7172" max="7172" width="2.54296875" style="81" customWidth="1"/>
    <col min="7173" max="7173" width="8.1796875" style="81" customWidth="1"/>
    <col min="7174" max="7174" width="7.453125" style="81" customWidth="1"/>
    <col min="7175" max="7175" width="2.81640625" style="81" customWidth="1"/>
    <col min="7176" max="7177" width="8.1796875" style="81" customWidth="1"/>
    <col min="7178" max="7178" width="2.81640625" style="81" customWidth="1"/>
    <col min="7179" max="7179" width="8.1796875" style="81" customWidth="1"/>
    <col min="7180" max="7180" width="8.453125" style="81" customWidth="1"/>
    <col min="7181" max="7181" width="2.81640625" style="81" customWidth="1"/>
    <col min="7182" max="7183" width="8.1796875" style="81" customWidth="1"/>
    <col min="7184" max="7184" width="2.81640625" style="81" customWidth="1"/>
    <col min="7185" max="7186" width="8.1796875" style="81" customWidth="1"/>
    <col min="7187" max="7187" width="2.81640625" style="81" customWidth="1"/>
    <col min="7188" max="7424" width="8.81640625" style="81"/>
    <col min="7425" max="7425" width="34.81640625" style="81" customWidth="1"/>
    <col min="7426" max="7426" width="8.1796875" style="81" customWidth="1"/>
    <col min="7427" max="7427" width="8" style="81" customWidth="1"/>
    <col min="7428" max="7428" width="2.54296875" style="81" customWidth="1"/>
    <col min="7429" max="7429" width="8.1796875" style="81" customWidth="1"/>
    <col min="7430" max="7430" width="7.453125" style="81" customWidth="1"/>
    <col min="7431" max="7431" width="2.81640625" style="81" customWidth="1"/>
    <col min="7432" max="7433" width="8.1796875" style="81" customWidth="1"/>
    <col min="7434" max="7434" width="2.81640625" style="81" customWidth="1"/>
    <col min="7435" max="7435" width="8.1796875" style="81" customWidth="1"/>
    <col min="7436" max="7436" width="8.453125" style="81" customWidth="1"/>
    <col min="7437" max="7437" width="2.81640625" style="81" customWidth="1"/>
    <col min="7438" max="7439" width="8.1796875" style="81" customWidth="1"/>
    <col min="7440" max="7440" width="2.81640625" style="81" customWidth="1"/>
    <col min="7441" max="7442" width="8.1796875" style="81" customWidth="1"/>
    <col min="7443" max="7443" width="2.81640625" style="81" customWidth="1"/>
    <col min="7444" max="7680" width="8.81640625" style="81"/>
    <col min="7681" max="7681" width="34.81640625" style="81" customWidth="1"/>
    <col min="7682" max="7682" width="8.1796875" style="81" customWidth="1"/>
    <col min="7683" max="7683" width="8" style="81" customWidth="1"/>
    <col min="7684" max="7684" width="2.54296875" style="81" customWidth="1"/>
    <col min="7685" max="7685" width="8.1796875" style="81" customWidth="1"/>
    <col min="7686" max="7686" width="7.453125" style="81" customWidth="1"/>
    <col min="7687" max="7687" width="2.81640625" style="81" customWidth="1"/>
    <col min="7688" max="7689" width="8.1796875" style="81" customWidth="1"/>
    <col min="7690" max="7690" width="2.81640625" style="81" customWidth="1"/>
    <col min="7691" max="7691" width="8.1796875" style="81" customWidth="1"/>
    <col min="7692" max="7692" width="8.453125" style="81" customWidth="1"/>
    <col min="7693" max="7693" width="2.81640625" style="81" customWidth="1"/>
    <col min="7694" max="7695" width="8.1796875" style="81" customWidth="1"/>
    <col min="7696" max="7696" width="2.81640625" style="81" customWidth="1"/>
    <col min="7697" max="7698" width="8.1796875" style="81" customWidth="1"/>
    <col min="7699" max="7699" width="2.81640625" style="81" customWidth="1"/>
    <col min="7700" max="7936" width="8.81640625" style="81"/>
    <col min="7937" max="7937" width="34.81640625" style="81" customWidth="1"/>
    <col min="7938" max="7938" width="8.1796875" style="81" customWidth="1"/>
    <col min="7939" max="7939" width="8" style="81" customWidth="1"/>
    <col min="7940" max="7940" width="2.54296875" style="81" customWidth="1"/>
    <col min="7941" max="7941" width="8.1796875" style="81" customWidth="1"/>
    <col min="7942" max="7942" width="7.453125" style="81" customWidth="1"/>
    <col min="7943" max="7943" width="2.81640625" style="81" customWidth="1"/>
    <col min="7944" max="7945" width="8.1796875" style="81" customWidth="1"/>
    <col min="7946" max="7946" width="2.81640625" style="81" customWidth="1"/>
    <col min="7947" max="7947" width="8.1796875" style="81" customWidth="1"/>
    <col min="7948" max="7948" width="8.453125" style="81" customWidth="1"/>
    <col min="7949" max="7949" width="2.81640625" style="81" customWidth="1"/>
    <col min="7950" max="7951" width="8.1796875" style="81" customWidth="1"/>
    <col min="7952" max="7952" width="2.81640625" style="81" customWidth="1"/>
    <col min="7953" max="7954" width="8.1796875" style="81" customWidth="1"/>
    <col min="7955" max="7955" width="2.81640625" style="81" customWidth="1"/>
    <col min="7956" max="8192" width="8.81640625" style="81"/>
    <col min="8193" max="8193" width="34.81640625" style="81" customWidth="1"/>
    <col min="8194" max="8194" width="8.1796875" style="81" customWidth="1"/>
    <col min="8195" max="8195" width="8" style="81" customWidth="1"/>
    <col min="8196" max="8196" width="2.54296875" style="81" customWidth="1"/>
    <col min="8197" max="8197" width="8.1796875" style="81" customWidth="1"/>
    <col min="8198" max="8198" width="7.453125" style="81" customWidth="1"/>
    <col min="8199" max="8199" width="2.81640625" style="81" customWidth="1"/>
    <col min="8200" max="8201" width="8.1796875" style="81" customWidth="1"/>
    <col min="8202" max="8202" width="2.81640625" style="81" customWidth="1"/>
    <col min="8203" max="8203" width="8.1796875" style="81" customWidth="1"/>
    <col min="8204" max="8204" width="8.453125" style="81" customWidth="1"/>
    <col min="8205" max="8205" width="2.81640625" style="81" customWidth="1"/>
    <col min="8206" max="8207" width="8.1796875" style="81" customWidth="1"/>
    <col min="8208" max="8208" width="2.81640625" style="81" customWidth="1"/>
    <col min="8209" max="8210" width="8.1796875" style="81" customWidth="1"/>
    <col min="8211" max="8211" width="2.81640625" style="81" customWidth="1"/>
    <col min="8212" max="8448" width="8.81640625" style="81"/>
    <col min="8449" max="8449" width="34.81640625" style="81" customWidth="1"/>
    <col min="8450" max="8450" width="8.1796875" style="81" customWidth="1"/>
    <col min="8451" max="8451" width="8" style="81" customWidth="1"/>
    <col min="8452" max="8452" width="2.54296875" style="81" customWidth="1"/>
    <col min="8453" max="8453" width="8.1796875" style="81" customWidth="1"/>
    <col min="8454" max="8454" width="7.453125" style="81" customWidth="1"/>
    <col min="8455" max="8455" width="2.81640625" style="81" customWidth="1"/>
    <col min="8456" max="8457" width="8.1796875" style="81" customWidth="1"/>
    <col min="8458" max="8458" width="2.81640625" style="81" customWidth="1"/>
    <col min="8459" max="8459" width="8.1796875" style="81" customWidth="1"/>
    <col min="8460" max="8460" width="8.453125" style="81" customWidth="1"/>
    <col min="8461" max="8461" width="2.81640625" style="81" customWidth="1"/>
    <col min="8462" max="8463" width="8.1796875" style="81" customWidth="1"/>
    <col min="8464" max="8464" width="2.81640625" style="81" customWidth="1"/>
    <col min="8465" max="8466" width="8.1796875" style="81" customWidth="1"/>
    <col min="8467" max="8467" width="2.81640625" style="81" customWidth="1"/>
    <col min="8468" max="8704" width="8.81640625" style="81"/>
    <col min="8705" max="8705" width="34.81640625" style="81" customWidth="1"/>
    <col min="8706" max="8706" width="8.1796875" style="81" customWidth="1"/>
    <col min="8707" max="8707" width="8" style="81" customWidth="1"/>
    <col min="8708" max="8708" width="2.54296875" style="81" customWidth="1"/>
    <col min="8709" max="8709" width="8.1796875" style="81" customWidth="1"/>
    <col min="8710" max="8710" width="7.453125" style="81" customWidth="1"/>
    <col min="8711" max="8711" width="2.81640625" style="81" customWidth="1"/>
    <col min="8712" max="8713" width="8.1796875" style="81" customWidth="1"/>
    <col min="8714" max="8714" width="2.81640625" style="81" customWidth="1"/>
    <col min="8715" max="8715" width="8.1796875" style="81" customWidth="1"/>
    <col min="8716" max="8716" width="8.453125" style="81" customWidth="1"/>
    <col min="8717" max="8717" width="2.81640625" style="81" customWidth="1"/>
    <col min="8718" max="8719" width="8.1796875" style="81" customWidth="1"/>
    <col min="8720" max="8720" width="2.81640625" style="81" customWidth="1"/>
    <col min="8721" max="8722" width="8.1796875" style="81" customWidth="1"/>
    <col min="8723" max="8723" width="2.81640625" style="81" customWidth="1"/>
    <col min="8724" max="8960" width="8.81640625" style="81"/>
    <col min="8961" max="8961" width="34.81640625" style="81" customWidth="1"/>
    <col min="8962" max="8962" width="8.1796875" style="81" customWidth="1"/>
    <col min="8963" max="8963" width="8" style="81" customWidth="1"/>
    <col min="8964" max="8964" width="2.54296875" style="81" customWidth="1"/>
    <col min="8965" max="8965" width="8.1796875" style="81" customWidth="1"/>
    <col min="8966" max="8966" width="7.453125" style="81" customWidth="1"/>
    <col min="8967" max="8967" width="2.81640625" style="81" customWidth="1"/>
    <col min="8968" max="8969" width="8.1796875" style="81" customWidth="1"/>
    <col min="8970" max="8970" width="2.81640625" style="81" customWidth="1"/>
    <col min="8971" max="8971" width="8.1796875" style="81" customWidth="1"/>
    <col min="8972" max="8972" width="8.453125" style="81" customWidth="1"/>
    <col min="8973" max="8973" width="2.81640625" style="81" customWidth="1"/>
    <col min="8974" max="8975" width="8.1796875" style="81" customWidth="1"/>
    <col min="8976" max="8976" width="2.81640625" style="81" customWidth="1"/>
    <col min="8977" max="8978" width="8.1796875" style="81" customWidth="1"/>
    <col min="8979" max="8979" width="2.81640625" style="81" customWidth="1"/>
    <col min="8980" max="9216" width="8.81640625" style="81"/>
    <col min="9217" max="9217" width="34.81640625" style="81" customWidth="1"/>
    <col min="9218" max="9218" width="8.1796875" style="81" customWidth="1"/>
    <col min="9219" max="9219" width="8" style="81" customWidth="1"/>
    <col min="9220" max="9220" width="2.54296875" style="81" customWidth="1"/>
    <col min="9221" max="9221" width="8.1796875" style="81" customWidth="1"/>
    <col min="9222" max="9222" width="7.453125" style="81" customWidth="1"/>
    <col min="9223" max="9223" width="2.81640625" style="81" customWidth="1"/>
    <col min="9224" max="9225" width="8.1796875" style="81" customWidth="1"/>
    <col min="9226" max="9226" width="2.81640625" style="81" customWidth="1"/>
    <col min="9227" max="9227" width="8.1796875" style="81" customWidth="1"/>
    <col min="9228" max="9228" width="8.453125" style="81" customWidth="1"/>
    <col min="9229" max="9229" width="2.81640625" style="81" customWidth="1"/>
    <col min="9230" max="9231" width="8.1796875" style="81" customWidth="1"/>
    <col min="9232" max="9232" width="2.81640625" style="81" customWidth="1"/>
    <col min="9233" max="9234" width="8.1796875" style="81" customWidth="1"/>
    <col min="9235" max="9235" width="2.81640625" style="81" customWidth="1"/>
    <col min="9236" max="9472" width="8.81640625" style="81"/>
    <col min="9473" max="9473" width="34.81640625" style="81" customWidth="1"/>
    <col min="9474" max="9474" width="8.1796875" style="81" customWidth="1"/>
    <col min="9475" max="9475" width="8" style="81" customWidth="1"/>
    <col min="9476" max="9476" width="2.54296875" style="81" customWidth="1"/>
    <col min="9477" max="9477" width="8.1796875" style="81" customWidth="1"/>
    <col min="9478" max="9478" width="7.453125" style="81" customWidth="1"/>
    <col min="9479" max="9479" width="2.81640625" style="81" customWidth="1"/>
    <col min="9480" max="9481" width="8.1796875" style="81" customWidth="1"/>
    <col min="9482" max="9482" width="2.81640625" style="81" customWidth="1"/>
    <col min="9483" max="9483" width="8.1796875" style="81" customWidth="1"/>
    <col min="9484" max="9484" width="8.453125" style="81" customWidth="1"/>
    <col min="9485" max="9485" width="2.81640625" style="81" customWidth="1"/>
    <col min="9486" max="9487" width="8.1796875" style="81" customWidth="1"/>
    <col min="9488" max="9488" width="2.81640625" style="81" customWidth="1"/>
    <col min="9489" max="9490" width="8.1796875" style="81" customWidth="1"/>
    <col min="9491" max="9491" width="2.81640625" style="81" customWidth="1"/>
    <col min="9492" max="9728" width="8.81640625" style="81"/>
    <col min="9729" max="9729" width="34.81640625" style="81" customWidth="1"/>
    <col min="9730" max="9730" width="8.1796875" style="81" customWidth="1"/>
    <col min="9731" max="9731" width="8" style="81" customWidth="1"/>
    <col min="9732" max="9732" width="2.54296875" style="81" customWidth="1"/>
    <col min="9733" max="9733" width="8.1796875" style="81" customWidth="1"/>
    <col min="9734" max="9734" width="7.453125" style="81" customWidth="1"/>
    <col min="9735" max="9735" width="2.81640625" style="81" customWidth="1"/>
    <col min="9736" max="9737" width="8.1796875" style="81" customWidth="1"/>
    <col min="9738" max="9738" width="2.81640625" style="81" customWidth="1"/>
    <col min="9739" max="9739" width="8.1796875" style="81" customWidth="1"/>
    <col min="9740" max="9740" width="8.453125" style="81" customWidth="1"/>
    <col min="9741" max="9741" width="2.81640625" style="81" customWidth="1"/>
    <col min="9742" max="9743" width="8.1796875" style="81" customWidth="1"/>
    <col min="9744" max="9744" width="2.81640625" style="81" customWidth="1"/>
    <col min="9745" max="9746" width="8.1796875" style="81" customWidth="1"/>
    <col min="9747" max="9747" width="2.81640625" style="81" customWidth="1"/>
    <col min="9748" max="9984" width="8.81640625" style="81"/>
    <col min="9985" max="9985" width="34.81640625" style="81" customWidth="1"/>
    <col min="9986" max="9986" width="8.1796875" style="81" customWidth="1"/>
    <col min="9987" max="9987" width="8" style="81" customWidth="1"/>
    <col min="9988" max="9988" width="2.54296875" style="81" customWidth="1"/>
    <col min="9989" max="9989" width="8.1796875" style="81" customWidth="1"/>
    <col min="9990" max="9990" width="7.453125" style="81" customWidth="1"/>
    <col min="9991" max="9991" width="2.81640625" style="81" customWidth="1"/>
    <col min="9992" max="9993" width="8.1796875" style="81" customWidth="1"/>
    <col min="9994" max="9994" width="2.81640625" style="81" customWidth="1"/>
    <col min="9995" max="9995" width="8.1796875" style="81" customWidth="1"/>
    <col min="9996" max="9996" width="8.453125" style="81" customWidth="1"/>
    <col min="9997" max="9997" width="2.81640625" style="81" customWidth="1"/>
    <col min="9998" max="9999" width="8.1796875" style="81" customWidth="1"/>
    <col min="10000" max="10000" width="2.81640625" style="81" customWidth="1"/>
    <col min="10001" max="10002" width="8.1796875" style="81" customWidth="1"/>
    <col min="10003" max="10003" width="2.81640625" style="81" customWidth="1"/>
    <col min="10004" max="10240" width="8.81640625" style="81"/>
    <col min="10241" max="10241" width="34.81640625" style="81" customWidth="1"/>
    <col min="10242" max="10242" width="8.1796875" style="81" customWidth="1"/>
    <col min="10243" max="10243" width="8" style="81" customWidth="1"/>
    <col min="10244" max="10244" width="2.54296875" style="81" customWidth="1"/>
    <col min="10245" max="10245" width="8.1796875" style="81" customWidth="1"/>
    <col min="10246" max="10246" width="7.453125" style="81" customWidth="1"/>
    <col min="10247" max="10247" width="2.81640625" style="81" customWidth="1"/>
    <col min="10248" max="10249" width="8.1796875" style="81" customWidth="1"/>
    <col min="10250" max="10250" width="2.81640625" style="81" customWidth="1"/>
    <col min="10251" max="10251" width="8.1796875" style="81" customWidth="1"/>
    <col min="10252" max="10252" width="8.453125" style="81" customWidth="1"/>
    <col min="10253" max="10253" width="2.81640625" style="81" customWidth="1"/>
    <col min="10254" max="10255" width="8.1796875" style="81" customWidth="1"/>
    <col min="10256" max="10256" width="2.81640625" style="81" customWidth="1"/>
    <col min="10257" max="10258" width="8.1796875" style="81" customWidth="1"/>
    <col min="10259" max="10259" width="2.81640625" style="81" customWidth="1"/>
    <col min="10260" max="10496" width="8.81640625" style="81"/>
    <col min="10497" max="10497" width="34.81640625" style="81" customWidth="1"/>
    <col min="10498" max="10498" width="8.1796875" style="81" customWidth="1"/>
    <col min="10499" max="10499" width="8" style="81" customWidth="1"/>
    <col min="10500" max="10500" width="2.54296875" style="81" customWidth="1"/>
    <col min="10501" max="10501" width="8.1796875" style="81" customWidth="1"/>
    <col min="10502" max="10502" width="7.453125" style="81" customWidth="1"/>
    <col min="10503" max="10503" width="2.81640625" style="81" customWidth="1"/>
    <col min="10504" max="10505" width="8.1796875" style="81" customWidth="1"/>
    <col min="10506" max="10506" width="2.81640625" style="81" customWidth="1"/>
    <col min="10507" max="10507" width="8.1796875" style="81" customWidth="1"/>
    <col min="10508" max="10508" width="8.453125" style="81" customWidth="1"/>
    <col min="10509" max="10509" width="2.81640625" style="81" customWidth="1"/>
    <col min="10510" max="10511" width="8.1796875" style="81" customWidth="1"/>
    <col min="10512" max="10512" width="2.81640625" style="81" customWidth="1"/>
    <col min="10513" max="10514" width="8.1796875" style="81" customWidth="1"/>
    <col min="10515" max="10515" width="2.81640625" style="81" customWidth="1"/>
    <col min="10516" max="10752" width="8.81640625" style="81"/>
    <col min="10753" max="10753" width="34.81640625" style="81" customWidth="1"/>
    <col min="10754" max="10754" width="8.1796875" style="81" customWidth="1"/>
    <col min="10755" max="10755" width="8" style="81" customWidth="1"/>
    <col min="10756" max="10756" width="2.54296875" style="81" customWidth="1"/>
    <col min="10757" max="10757" width="8.1796875" style="81" customWidth="1"/>
    <col min="10758" max="10758" width="7.453125" style="81" customWidth="1"/>
    <col min="10759" max="10759" width="2.81640625" style="81" customWidth="1"/>
    <col min="10760" max="10761" width="8.1796875" style="81" customWidth="1"/>
    <col min="10762" max="10762" width="2.81640625" style="81" customWidth="1"/>
    <col min="10763" max="10763" width="8.1796875" style="81" customWidth="1"/>
    <col min="10764" max="10764" width="8.453125" style="81" customWidth="1"/>
    <col min="10765" max="10765" width="2.81640625" style="81" customWidth="1"/>
    <col min="10766" max="10767" width="8.1796875" style="81" customWidth="1"/>
    <col min="10768" max="10768" width="2.81640625" style="81" customWidth="1"/>
    <col min="10769" max="10770" width="8.1796875" style="81" customWidth="1"/>
    <col min="10771" max="10771" width="2.81640625" style="81" customWidth="1"/>
    <col min="10772" max="11008" width="8.81640625" style="81"/>
    <col min="11009" max="11009" width="34.81640625" style="81" customWidth="1"/>
    <col min="11010" max="11010" width="8.1796875" style="81" customWidth="1"/>
    <col min="11011" max="11011" width="8" style="81" customWidth="1"/>
    <col min="11012" max="11012" width="2.54296875" style="81" customWidth="1"/>
    <col min="11013" max="11013" width="8.1796875" style="81" customWidth="1"/>
    <col min="11014" max="11014" width="7.453125" style="81" customWidth="1"/>
    <col min="11015" max="11015" width="2.81640625" style="81" customWidth="1"/>
    <col min="11016" max="11017" width="8.1796875" style="81" customWidth="1"/>
    <col min="11018" max="11018" width="2.81640625" style="81" customWidth="1"/>
    <col min="11019" max="11019" width="8.1796875" style="81" customWidth="1"/>
    <col min="11020" max="11020" width="8.453125" style="81" customWidth="1"/>
    <col min="11021" max="11021" width="2.81640625" style="81" customWidth="1"/>
    <col min="11022" max="11023" width="8.1796875" style="81" customWidth="1"/>
    <col min="11024" max="11024" width="2.81640625" style="81" customWidth="1"/>
    <col min="11025" max="11026" width="8.1796875" style="81" customWidth="1"/>
    <col min="11027" max="11027" width="2.81640625" style="81" customWidth="1"/>
    <col min="11028" max="11264" width="8.81640625" style="81"/>
    <col min="11265" max="11265" width="34.81640625" style="81" customWidth="1"/>
    <col min="11266" max="11266" width="8.1796875" style="81" customWidth="1"/>
    <col min="11267" max="11267" width="8" style="81" customWidth="1"/>
    <col min="11268" max="11268" width="2.54296875" style="81" customWidth="1"/>
    <col min="11269" max="11269" width="8.1796875" style="81" customWidth="1"/>
    <col min="11270" max="11270" width="7.453125" style="81" customWidth="1"/>
    <col min="11271" max="11271" width="2.81640625" style="81" customWidth="1"/>
    <col min="11272" max="11273" width="8.1796875" style="81" customWidth="1"/>
    <col min="11274" max="11274" width="2.81640625" style="81" customWidth="1"/>
    <col min="11275" max="11275" width="8.1796875" style="81" customWidth="1"/>
    <col min="11276" max="11276" width="8.453125" style="81" customWidth="1"/>
    <col min="11277" max="11277" width="2.81640625" style="81" customWidth="1"/>
    <col min="11278" max="11279" width="8.1796875" style="81" customWidth="1"/>
    <col min="11280" max="11280" width="2.81640625" style="81" customWidth="1"/>
    <col min="11281" max="11282" width="8.1796875" style="81" customWidth="1"/>
    <col min="11283" max="11283" width="2.81640625" style="81" customWidth="1"/>
    <col min="11284" max="11520" width="8.81640625" style="81"/>
    <col min="11521" max="11521" width="34.81640625" style="81" customWidth="1"/>
    <col min="11522" max="11522" width="8.1796875" style="81" customWidth="1"/>
    <col min="11523" max="11523" width="8" style="81" customWidth="1"/>
    <col min="11524" max="11524" width="2.54296875" style="81" customWidth="1"/>
    <col min="11525" max="11525" width="8.1796875" style="81" customWidth="1"/>
    <col min="11526" max="11526" width="7.453125" style="81" customWidth="1"/>
    <col min="11527" max="11527" width="2.81640625" style="81" customWidth="1"/>
    <col min="11528" max="11529" width="8.1796875" style="81" customWidth="1"/>
    <col min="11530" max="11530" width="2.81640625" style="81" customWidth="1"/>
    <col min="11531" max="11531" width="8.1796875" style="81" customWidth="1"/>
    <col min="11532" max="11532" width="8.453125" style="81" customWidth="1"/>
    <col min="11533" max="11533" width="2.81640625" style="81" customWidth="1"/>
    <col min="11534" max="11535" width="8.1796875" style="81" customWidth="1"/>
    <col min="11536" max="11536" width="2.81640625" style="81" customWidth="1"/>
    <col min="11537" max="11538" width="8.1796875" style="81" customWidth="1"/>
    <col min="11539" max="11539" width="2.81640625" style="81" customWidth="1"/>
    <col min="11540" max="11776" width="8.81640625" style="81"/>
    <col min="11777" max="11777" width="34.81640625" style="81" customWidth="1"/>
    <col min="11778" max="11778" width="8.1796875" style="81" customWidth="1"/>
    <col min="11779" max="11779" width="8" style="81" customWidth="1"/>
    <col min="11780" max="11780" width="2.54296875" style="81" customWidth="1"/>
    <col min="11781" max="11781" width="8.1796875" style="81" customWidth="1"/>
    <col min="11782" max="11782" width="7.453125" style="81" customWidth="1"/>
    <col min="11783" max="11783" width="2.81640625" style="81" customWidth="1"/>
    <col min="11784" max="11785" width="8.1796875" style="81" customWidth="1"/>
    <col min="11786" max="11786" width="2.81640625" style="81" customWidth="1"/>
    <col min="11787" max="11787" width="8.1796875" style="81" customWidth="1"/>
    <col min="11788" max="11788" width="8.453125" style="81" customWidth="1"/>
    <col min="11789" max="11789" width="2.81640625" style="81" customWidth="1"/>
    <col min="11790" max="11791" width="8.1796875" style="81" customWidth="1"/>
    <col min="11792" max="11792" width="2.81640625" style="81" customWidth="1"/>
    <col min="11793" max="11794" width="8.1796875" style="81" customWidth="1"/>
    <col min="11795" max="11795" width="2.81640625" style="81" customWidth="1"/>
    <col min="11796" max="12032" width="8.81640625" style="81"/>
    <col min="12033" max="12033" width="34.81640625" style="81" customWidth="1"/>
    <col min="12034" max="12034" width="8.1796875" style="81" customWidth="1"/>
    <col min="12035" max="12035" width="8" style="81" customWidth="1"/>
    <col min="12036" max="12036" width="2.54296875" style="81" customWidth="1"/>
    <col min="12037" max="12037" width="8.1796875" style="81" customWidth="1"/>
    <col min="12038" max="12038" width="7.453125" style="81" customWidth="1"/>
    <col min="12039" max="12039" width="2.81640625" style="81" customWidth="1"/>
    <col min="12040" max="12041" width="8.1796875" style="81" customWidth="1"/>
    <col min="12042" max="12042" width="2.81640625" style="81" customWidth="1"/>
    <col min="12043" max="12043" width="8.1796875" style="81" customWidth="1"/>
    <col min="12044" max="12044" width="8.453125" style="81" customWidth="1"/>
    <col min="12045" max="12045" width="2.81640625" style="81" customWidth="1"/>
    <col min="12046" max="12047" width="8.1796875" style="81" customWidth="1"/>
    <col min="12048" max="12048" width="2.81640625" style="81" customWidth="1"/>
    <col min="12049" max="12050" width="8.1796875" style="81" customWidth="1"/>
    <col min="12051" max="12051" width="2.81640625" style="81" customWidth="1"/>
    <col min="12052" max="12288" width="8.81640625" style="81"/>
    <col min="12289" max="12289" width="34.81640625" style="81" customWidth="1"/>
    <col min="12290" max="12290" width="8.1796875" style="81" customWidth="1"/>
    <col min="12291" max="12291" width="8" style="81" customWidth="1"/>
    <col min="12292" max="12292" width="2.54296875" style="81" customWidth="1"/>
    <col min="12293" max="12293" width="8.1796875" style="81" customWidth="1"/>
    <col min="12294" max="12294" width="7.453125" style="81" customWidth="1"/>
    <col min="12295" max="12295" width="2.81640625" style="81" customWidth="1"/>
    <col min="12296" max="12297" width="8.1796875" style="81" customWidth="1"/>
    <col min="12298" max="12298" width="2.81640625" style="81" customWidth="1"/>
    <col min="12299" max="12299" width="8.1796875" style="81" customWidth="1"/>
    <col min="12300" max="12300" width="8.453125" style="81" customWidth="1"/>
    <col min="12301" max="12301" width="2.81640625" style="81" customWidth="1"/>
    <col min="12302" max="12303" width="8.1796875" style="81" customWidth="1"/>
    <col min="12304" max="12304" width="2.81640625" style="81" customWidth="1"/>
    <col min="12305" max="12306" width="8.1796875" style="81" customWidth="1"/>
    <col min="12307" max="12307" width="2.81640625" style="81" customWidth="1"/>
    <col min="12308" max="12544" width="8.81640625" style="81"/>
    <col min="12545" max="12545" width="34.81640625" style="81" customWidth="1"/>
    <col min="12546" max="12546" width="8.1796875" style="81" customWidth="1"/>
    <col min="12547" max="12547" width="8" style="81" customWidth="1"/>
    <col min="12548" max="12548" width="2.54296875" style="81" customWidth="1"/>
    <col min="12549" max="12549" width="8.1796875" style="81" customWidth="1"/>
    <col min="12550" max="12550" width="7.453125" style="81" customWidth="1"/>
    <col min="12551" max="12551" width="2.81640625" style="81" customWidth="1"/>
    <col min="12552" max="12553" width="8.1796875" style="81" customWidth="1"/>
    <col min="12554" max="12554" width="2.81640625" style="81" customWidth="1"/>
    <col min="12555" max="12555" width="8.1796875" style="81" customWidth="1"/>
    <col min="12556" max="12556" width="8.453125" style="81" customWidth="1"/>
    <col min="12557" max="12557" width="2.81640625" style="81" customWidth="1"/>
    <col min="12558" max="12559" width="8.1796875" style="81" customWidth="1"/>
    <col min="12560" max="12560" width="2.81640625" style="81" customWidth="1"/>
    <col min="12561" max="12562" width="8.1796875" style="81" customWidth="1"/>
    <col min="12563" max="12563" width="2.81640625" style="81" customWidth="1"/>
    <col min="12564" max="12800" width="8.81640625" style="81"/>
    <col min="12801" max="12801" width="34.81640625" style="81" customWidth="1"/>
    <col min="12802" max="12802" width="8.1796875" style="81" customWidth="1"/>
    <col min="12803" max="12803" width="8" style="81" customWidth="1"/>
    <col min="12804" max="12804" width="2.54296875" style="81" customWidth="1"/>
    <col min="12805" max="12805" width="8.1796875" style="81" customWidth="1"/>
    <col min="12806" max="12806" width="7.453125" style="81" customWidth="1"/>
    <col min="12807" max="12807" width="2.81640625" style="81" customWidth="1"/>
    <col min="12808" max="12809" width="8.1796875" style="81" customWidth="1"/>
    <col min="12810" max="12810" width="2.81640625" style="81" customWidth="1"/>
    <col min="12811" max="12811" width="8.1796875" style="81" customWidth="1"/>
    <col min="12812" max="12812" width="8.453125" style="81" customWidth="1"/>
    <col min="12813" max="12813" width="2.81640625" style="81" customWidth="1"/>
    <col min="12814" max="12815" width="8.1796875" style="81" customWidth="1"/>
    <col min="12816" max="12816" width="2.81640625" style="81" customWidth="1"/>
    <col min="12817" max="12818" width="8.1796875" style="81" customWidth="1"/>
    <col min="12819" max="12819" width="2.81640625" style="81" customWidth="1"/>
    <col min="12820" max="13056" width="8.81640625" style="81"/>
    <col min="13057" max="13057" width="34.81640625" style="81" customWidth="1"/>
    <col min="13058" max="13058" width="8.1796875" style="81" customWidth="1"/>
    <col min="13059" max="13059" width="8" style="81" customWidth="1"/>
    <col min="13060" max="13060" width="2.54296875" style="81" customWidth="1"/>
    <col min="13061" max="13061" width="8.1796875" style="81" customWidth="1"/>
    <col min="13062" max="13062" width="7.453125" style="81" customWidth="1"/>
    <col min="13063" max="13063" width="2.81640625" style="81" customWidth="1"/>
    <col min="13064" max="13065" width="8.1796875" style="81" customWidth="1"/>
    <col min="13066" max="13066" width="2.81640625" style="81" customWidth="1"/>
    <col min="13067" max="13067" width="8.1796875" style="81" customWidth="1"/>
    <col min="13068" max="13068" width="8.453125" style="81" customWidth="1"/>
    <col min="13069" max="13069" width="2.81640625" style="81" customWidth="1"/>
    <col min="13070" max="13071" width="8.1796875" style="81" customWidth="1"/>
    <col min="13072" max="13072" width="2.81640625" style="81" customWidth="1"/>
    <col min="13073" max="13074" width="8.1796875" style="81" customWidth="1"/>
    <col min="13075" max="13075" width="2.81640625" style="81" customWidth="1"/>
    <col min="13076" max="13312" width="8.81640625" style="81"/>
    <col min="13313" max="13313" width="34.81640625" style="81" customWidth="1"/>
    <col min="13314" max="13314" width="8.1796875" style="81" customWidth="1"/>
    <col min="13315" max="13315" width="8" style="81" customWidth="1"/>
    <col min="13316" max="13316" width="2.54296875" style="81" customWidth="1"/>
    <col min="13317" max="13317" width="8.1796875" style="81" customWidth="1"/>
    <col min="13318" max="13318" width="7.453125" style="81" customWidth="1"/>
    <col min="13319" max="13319" width="2.81640625" style="81" customWidth="1"/>
    <col min="13320" max="13321" width="8.1796875" style="81" customWidth="1"/>
    <col min="13322" max="13322" width="2.81640625" style="81" customWidth="1"/>
    <col min="13323" max="13323" width="8.1796875" style="81" customWidth="1"/>
    <col min="13324" max="13324" width="8.453125" style="81" customWidth="1"/>
    <col min="13325" max="13325" width="2.81640625" style="81" customWidth="1"/>
    <col min="13326" max="13327" width="8.1796875" style="81" customWidth="1"/>
    <col min="13328" max="13328" width="2.81640625" style="81" customWidth="1"/>
    <col min="13329" max="13330" width="8.1796875" style="81" customWidth="1"/>
    <col min="13331" max="13331" width="2.81640625" style="81" customWidth="1"/>
    <col min="13332" max="13568" width="8.81640625" style="81"/>
    <col min="13569" max="13569" width="34.81640625" style="81" customWidth="1"/>
    <col min="13570" max="13570" width="8.1796875" style="81" customWidth="1"/>
    <col min="13571" max="13571" width="8" style="81" customWidth="1"/>
    <col min="13572" max="13572" width="2.54296875" style="81" customWidth="1"/>
    <col min="13573" max="13573" width="8.1796875" style="81" customWidth="1"/>
    <col min="13574" max="13574" width="7.453125" style="81" customWidth="1"/>
    <col min="13575" max="13575" width="2.81640625" style="81" customWidth="1"/>
    <col min="13576" max="13577" width="8.1796875" style="81" customWidth="1"/>
    <col min="13578" max="13578" width="2.81640625" style="81" customWidth="1"/>
    <col min="13579" max="13579" width="8.1796875" style="81" customWidth="1"/>
    <col min="13580" max="13580" width="8.453125" style="81" customWidth="1"/>
    <col min="13581" max="13581" width="2.81640625" style="81" customWidth="1"/>
    <col min="13582" max="13583" width="8.1796875" style="81" customWidth="1"/>
    <col min="13584" max="13584" width="2.81640625" style="81" customWidth="1"/>
    <col min="13585" max="13586" width="8.1796875" style="81" customWidth="1"/>
    <col min="13587" max="13587" width="2.81640625" style="81" customWidth="1"/>
    <col min="13588" max="13824" width="8.81640625" style="81"/>
    <col min="13825" max="13825" width="34.81640625" style="81" customWidth="1"/>
    <col min="13826" max="13826" width="8.1796875" style="81" customWidth="1"/>
    <col min="13827" max="13827" width="8" style="81" customWidth="1"/>
    <col min="13828" max="13828" width="2.54296875" style="81" customWidth="1"/>
    <col min="13829" max="13829" width="8.1796875" style="81" customWidth="1"/>
    <col min="13830" max="13830" width="7.453125" style="81" customWidth="1"/>
    <col min="13831" max="13831" width="2.81640625" style="81" customWidth="1"/>
    <col min="13832" max="13833" width="8.1796875" style="81" customWidth="1"/>
    <col min="13834" max="13834" width="2.81640625" style="81" customWidth="1"/>
    <col min="13835" max="13835" width="8.1796875" style="81" customWidth="1"/>
    <col min="13836" max="13836" width="8.453125" style="81" customWidth="1"/>
    <col min="13837" max="13837" width="2.81640625" style="81" customWidth="1"/>
    <col min="13838" max="13839" width="8.1796875" style="81" customWidth="1"/>
    <col min="13840" max="13840" width="2.81640625" style="81" customWidth="1"/>
    <col min="13841" max="13842" width="8.1796875" style="81" customWidth="1"/>
    <col min="13843" max="13843" width="2.81640625" style="81" customWidth="1"/>
    <col min="13844" max="14080" width="8.81640625" style="81"/>
    <col min="14081" max="14081" width="34.81640625" style="81" customWidth="1"/>
    <col min="14082" max="14082" width="8.1796875" style="81" customWidth="1"/>
    <col min="14083" max="14083" width="8" style="81" customWidth="1"/>
    <col min="14084" max="14084" width="2.54296875" style="81" customWidth="1"/>
    <col min="14085" max="14085" width="8.1796875" style="81" customWidth="1"/>
    <col min="14086" max="14086" width="7.453125" style="81" customWidth="1"/>
    <col min="14087" max="14087" width="2.81640625" style="81" customWidth="1"/>
    <col min="14088" max="14089" width="8.1796875" style="81" customWidth="1"/>
    <col min="14090" max="14090" width="2.81640625" style="81" customWidth="1"/>
    <col min="14091" max="14091" width="8.1796875" style="81" customWidth="1"/>
    <col min="14092" max="14092" width="8.453125" style="81" customWidth="1"/>
    <col min="14093" max="14093" width="2.81640625" style="81" customWidth="1"/>
    <col min="14094" max="14095" width="8.1796875" style="81" customWidth="1"/>
    <col min="14096" max="14096" width="2.81640625" style="81" customWidth="1"/>
    <col min="14097" max="14098" width="8.1796875" style="81" customWidth="1"/>
    <col min="14099" max="14099" width="2.81640625" style="81" customWidth="1"/>
    <col min="14100" max="14336" width="8.81640625" style="81"/>
    <col min="14337" max="14337" width="34.81640625" style="81" customWidth="1"/>
    <col min="14338" max="14338" width="8.1796875" style="81" customWidth="1"/>
    <col min="14339" max="14339" width="8" style="81" customWidth="1"/>
    <col min="14340" max="14340" width="2.54296875" style="81" customWidth="1"/>
    <col min="14341" max="14341" width="8.1796875" style="81" customWidth="1"/>
    <col min="14342" max="14342" width="7.453125" style="81" customWidth="1"/>
    <col min="14343" max="14343" width="2.81640625" style="81" customWidth="1"/>
    <col min="14344" max="14345" width="8.1796875" style="81" customWidth="1"/>
    <col min="14346" max="14346" width="2.81640625" style="81" customWidth="1"/>
    <col min="14347" max="14347" width="8.1796875" style="81" customWidth="1"/>
    <col min="14348" max="14348" width="8.453125" style="81" customWidth="1"/>
    <col min="14349" max="14349" width="2.81640625" style="81" customWidth="1"/>
    <col min="14350" max="14351" width="8.1796875" style="81" customWidth="1"/>
    <col min="14352" max="14352" width="2.81640625" style="81" customWidth="1"/>
    <col min="14353" max="14354" width="8.1796875" style="81" customWidth="1"/>
    <col min="14355" max="14355" width="2.81640625" style="81" customWidth="1"/>
    <col min="14356" max="14592" width="8.81640625" style="81"/>
    <col min="14593" max="14593" width="34.81640625" style="81" customWidth="1"/>
    <col min="14594" max="14594" width="8.1796875" style="81" customWidth="1"/>
    <col min="14595" max="14595" width="8" style="81" customWidth="1"/>
    <col min="14596" max="14596" width="2.54296875" style="81" customWidth="1"/>
    <col min="14597" max="14597" width="8.1796875" style="81" customWidth="1"/>
    <col min="14598" max="14598" width="7.453125" style="81" customWidth="1"/>
    <col min="14599" max="14599" width="2.81640625" style="81" customWidth="1"/>
    <col min="14600" max="14601" width="8.1796875" style="81" customWidth="1"/>
    <col min="14602" max="14602" width="2.81640625" style="81" customWidth="1"/>
    <col min="14603" max="14603" width="8.1796875" style="81" customWidth="1"/>
    <col min="14604" max="14604" width="8.453125" style="81" customWidth="1"/>
    <col min="14605" max="14605" width="2.81640625" style="81" customWidth="1"/>
    <col min="14606" max="14607" width="8.1796875" style="81" customWidth="1"/>
    <col min="14608" max="14608" width="2.81640625" style="81" customWidth="1"/>
    <col min="14609" max="14610" width="8.1796875" style="81" customWidth="1"/>
    <col min="14611" max="14611" width="2.81640625" style="81" customWidth="1"/>
    <col min="14612" max="14848" width="8.81640625" style="81"/>
    <col min="14849" max="14849" width="34.81640625" style="81" customWidth="1"/>
    <col min="14850" max="14850" width="8.1796875" style="81" customWidth="1"/>
    <col min="14851" max="14851" width="8" style="81" customWidth="1"/>
    <col min="14852" max="14852" width="2.54296875" style="81" customWidth="1"/>
    <col min="14853" max="14853" width="8.1796875" style="81" customWidth="1"/>
    <col min="14854" max="14854" width="7.453125" style="81" customWidth="1"/>
    <col min="14855" max="14855" width="2.81640625" style="81" customWidth="1"/>
    <col min="14856" max="14857" width="8.1796875" style="81" customWidth="1"/>
    <col min="14858" max="14858" width="2.81640625" style="81" customWidth="1"/>
    <col min="14859" max="14859" width="8.1796875" style="81" customWidth="1"/>
    <col min="14860" max="14860" width="8.453125" style="81" customWidth="1"/>
    <col min="14861" max="14861" width="2.81640625" style="81" customWidth="1"/>
    <col min="14862" max="14863" width="8.1796875" style="81" customWidth="1"/>
    <col min="14864" max="14864" width="2.81640625" style="81" customWidth="1"/>
    <col min="14865" max="14866" width="8.1796875" style="81" customWidth="1"/>
    <col min="14867" max="14867" width="2.81640625" style="81" customWidth="1"/>
    <col min="14868" max="15104" width="8.81640625" style="81"/>
    <col min="15105" max="15105" width="34.81640625" style="81" customWidth="1"/>
    <col min="15106" max="15106" width="8.1796875" style="81" customWidth="1"/>
    <col min="15107" max="15107" width="8" style="81" customWidth="1"/>
    <col min="15108" max="15108" width="2.54296875" style="81" customWidth="1"/>
    <col min="15109" max="15109" width="8.1796875" style="81" customWidth="1"/>
    <col min="15110" max="15110" width="7.453125" style="81" customWidth="1"/>
    <col min="15111" max="15111" width="2.81640625" style="81" customWidth="1"/>
    <col min="15112" max="15113" width="8.1796875" style="81" customWidth="1"/>
    <col min="15114" max="15114" width="2.81640625" style="81" customWidth="1"/>
    <col min="15115" max="15115" width="8.1796875" style="81" customWidth="1"/>
    <col min="15116" max="15116" width="8.453125" style="81" customWidth="1"/>
    <col min="15117" max="15117" width="2.81640625" style="81" customWidth="1"/>
    <col min="15118" max="15119" width="8.1796875" style="81" customWidth="1"/>
    <col min="15120" max="15120" width="2.81640625" style="81" customWidth="1"/>
    <col min="15121" max="15122" width="8.1796875" style="81" customWidth="1"/>
    <col min="15123" max="15123" width="2.81640625" style="81" customWidth="1"/>
    <col min="15124" max="15360" width="8.81640625" style="81"/>
    <col min="15361" max="15361" width="34.81640625" style="81" customWidth="1"/>
    <col min="15362" max="15362" width="8.1796875" style="81" customWidth="1"/>
    <col min="15363" max="15363" width="8" style="81" customWidth="1"/>
    <col min="15364" max="15364" width="2.54296875" style="81" customWidth="1"/>
    <col min="15365" max="15365" width="8.1796875" style="81" customWidth="1"/>
    <col min="15366" max="15366" width="7.453125" style="81" customWidth="1"/>
    <col min="15367" max="15367" width="2.81640625" style="81" customWidth="1"/>
    <col min="15368" max="15369" width="8.1796875" style="81" customWidth="1"/>
    <col min="15370" max="15370" width="2.81640625" style="81" customWidth="1"/>
    <col min="15371" max="15371" width="8.1796875" style="81" customWidth="1"/>
    <col min="15372" max="15372" width="8.453125" style="81" customWidth="1"/>
    <col min="15373" max="15373" width="2.81640625" style="81" customWidth="1"/>
    <col min="15374" max="15375" width="8.1796875" style="81" customWidth="1"/>
    <col min="15376" max="15376" width="2.81640625" style="81" customWidth="1"/>
    <col min="15377" max="15378" width="8.1796875" style="81" customWidth="1"/>
    <col min="15379" max="15379" width="2.81640625" style="81" customWidth="1"/>
    <col min="15380" max="15616" width="8.81640625" style="81"/>
    <col min="15617" max="15617" width="34.81640625" style="81" customWidth="1"/>
    <col min="15618" max="15618" width="8.1796875" style="81" customWidth="1"/>
    <col min="15619" max="15619" width="8" style="81" customWidth="1"/>
    <col min="15620" max="15620" width="2.54296875" style="81" customWidth="1"/>
    <col min="15621" max="15621" width="8.1796875" style="81" customWidth="1"/>
    <col min="15622" max="15622" width="7.453125" style="81" customWidth="1"/>
    <col min="15623" max="15623" width="2.81640625" style="81" customWidth="1"/>
    <col min="15624" max="15625" width="8.1796875" style="81" customWidth="1"/>
    <col min="15626" max="15626" width="2.81640625" style="81" customWidth="1"/>
    <col min="15627" max="15627" width="8.1796875" style="81" customWidth="1"/>
    <col min="15628" max="15628" width="8.453125" style="81" customWidth="1"/>
    <col min="15629" max="15629" width="2.81640625" style="81" customWidth="1"/>
    <col min="15630" max="15631" width="8.1796875" style="81" customWidth="1"/>
    <col min="15632" max="15632" width="2.81640625" style="81" customWidth="1"/>
    <col min="15633" max="15634" width="8.1796875" style="81" customWidth="1"/>
    <col min="15635" max="15635" width="2.81640625" style="81" customWidth="1"/>
    <col min="15636" max="15872" width="8.81640625" style="81"/>
    <col min="15873" max="15873" width="34.81640625" style="81" customWidth="1"/>
    <col min="15874" max="15874" width="8.1796875" style="81" customWidth="1"/>
    <col min="15875" max="15875" width="8" style="81" customWidth="1"/>
    <col min="15876" max="15876" width="2.54296875" style="81" customWidth="1"/>
    <col min="15877" max="15877" width="8.1796875" style="81" customWidth="1"/>
    <col min="15878" max="15878" width="7.453125" style="81" customWidth="1"/>
    <col min="15879" max="15879" width="2.81640625" style="81" customWidth="1"/>
    <col min="15880" max="15881" width="8.1796875" style="81" customWidth="1"/>
    <col min="15882" max="15882" width="2.81640625" style="81" customWidth="1"/>
    <col min="15883" max="15883" width="8.1796875" style="81" customWidth="1"/>
    <col min="15884" max="15884" width="8.453125" style="81" customWidth="1"/>
    <col min="15885" max="15885" width="2.81640625" style="81" customWidth="1"/>
    <col min="15886" max="15887" width="8.1796875" style="81" customWidth="1"/>
    <col min="15888" max="15888" width="2.81640625" style="81" customWidth="1"/>
    <col min="15889" max="15890" width="8.1796875" style="81" customWidth="1"/>
    <col min="15891" max="15891" width="2.81640625" style="81" customWidth="1"/>
    <col min="15892" max="16128" width="8.81640625" style="81"/>
    <col min="16129" max="16129" width="34.81640625" style="81" customWidth="1"/>
    <col min="16130" max="16130" width="8.1796875" style="81" customWidth="1"/>
    <col min="16131" max="16131" width="8" style="81" customWidth="1"/>
    <col min="16132" max="16132" width="2.54296875" style="81" customWidth="1"/>
    <col min="16133" max="16133" width="8.1796875" style="81" customWidth="1"/>
    <col min="16134" max="16134" width="7.453125" style="81" customWidth="1"/>
    <col min="16135" max="16135" width="2.81640625" style="81" customWidth="1"/>
    <col min="16136" max="16137" width="8.1796875" style="81" customWidth="1"/>
    <col min="16138" max="16138" width="2.81640625" style="81" customWidth="1"/>
    <col min="16139" max="16139" width="8.1796875" style="81" customWidth="1"/>
    <col min="16140" max="16140" width="8.453125" style="81" customWidth="1"/>
    <col min="16141" max="16141" width="2.81640625" style="81" customWidth="1"/>
    <col min="16142" max="16143" width="8.1796875" style="81" customWidth="1"/>
    <col min="16144" max="16144" width="2.81640625" style="81" customWidth="1"/>
    <col min="16145" max="16146" width="8.1796875" style="81" customWidth="1"/>
    <col min="16147" max="16147" width="2.81640625" style="81" customWidth="1"/>
    <col min="16148" max="16384" width="8.81640625" style="81"/>
  </cols>
  <sheetData>
    <row r="1" spans="1:19">
      <c r="A1" s="81" t="s">
        <v>570</v>
      </c>
    </row>
    <row r="2" spans="1:19">
      <c r="A2" s="81" t="s">
        <v>770</v>
      </c>
    </row>
    <row r="3" spans="1:19" ht="9" customHeight="1"/>
    <row r="4" spans="1:19">
      <c r="A4" s="14" t="s">
        <v>1608</v>
      </c>
    </row>
    <row r="5" spans="1:19" ht="9" customHeight="1" thickBot="1">
      <c r="S5" s="88"/>
    </row>
    <row r="6" spans="1:19" ht="12" customHeight="1">
      <c r="A6" s="83"/>
      <c r="B6" s="129"/>
      <c r="C6" s="158"/>
      <c r="D6" s="131"/>
      <c r="E6" s="129"/>
      <c r="F6" s="130"/>
      <c r="G6" s="131"/>
      <c r="H6" s="132"/>
      <c r="I6" s="130"/>
      <c r="J6" s="131"/>
      <c r="K6" s="132"/>
      <c r="L6" s="130"/>
      <c r="M6" s="131"/>
      <c r="N6" s="132"/>
      <c r="O6" s="130"/>
      <c r="P6" s="131"/>
      <c r="Q6" s="132"/>
      <c r="R6" s="84"/>
      <c r="S6" s="84"/>
    </row>
    <row r="7" spans="1:19" ht="14.15" customHeight="1">
      <c r="A7" s="81" t="s">
        <v>147</v>
      </c>
      <c r="B7" s="133"/>
      <c r="C7" s="159"/>
      <c r="D7" s="49"/>
      <c r="E7" s="133"/>
      <c r="F7" s="134"/>
      <c r="G7" s="49"/>
      <c r="H7" s="1116" t="s">
        <v>771</v>
      </c>
      <c r="I7" s="1116"/>
      <c r="J7" s="49"/>
      <c r="K7" s="1116" t="s">
        <v>772</v>
      </c>
      <c r="L7" s="1116"/>
      <c r="M7" s="49"/>
      <c r="N7" s="1116" t="s">
        <v>773</v>
      </c>
      <c r="O7" s="1116"/>
      <c r="P7" s="49"/>
      <c r="Q7" s="144"/>
      <c r="R7" s="101"/>
    </row>
    <row r="8" spans="1:19" ht="14.15" customHeight="1">
      <c r="A8" s="94" t="s">
        <v>774</v>
      </c>
      <c r="B8" s="1114" t="s">
        <v>775</v>
      </c>
      <c r="C8" s="1114"/>
      <c r="D8" s="49"/>
      <c r="E8" s="1096" t="s">
        <v>776</v>
      </c>
      <c r="F8" s="1096"/>
      <c r="G8" s="49"/>
      <c r="H8" s="1096" t="s">
        <v>777</v>
      </c>
      <c r="I8" s="1096"/>
      <c r="J8" s="49"/>
      <c r="K8" s="1096" t="s">
        <v>778</v>
      </c>
      <c r="L8" s="1096"/>
      <c r="M8" s="49"/>
      <c r="N8" s="1096" t="s">
        <v>779</v>
      </c>
      <c r="O8" s="1096"/>
      <c r="P8" s="49"/>
      <c r="Q8" s="1094" t="s">
        <v>780</v>
      </c>
      <c r="R8" s="1094"/>
    </row>
    <row r="9" spans="1:19" ht="14.15" customHeight="1">
      <c r="A9" s="94" t="s">
        <v>781</v>
      </c>
      <c r="B9" s="137" t="s">
        <v>388</v>
      </c>
      <c r="C9" s="160" t="s">
        <v>389</v>
      </c>
      <c r="D9" s="49"/>
      <c r="E9" s="137" t="s">
        <v>388</v>
      </c>
      <c r="F9" s="138" t="s">
        <v>389</v>
      </c>
      <c r="G9" s="49"/>
      <c r="H9" s="139" t="s">
        <v>388</v>
      </c>
      <c r="I9" s="138" t="s">
        <v>389</v>
      </c>
      <c r="J9" s="49"/>
      <c r="K9" s="139" t="s">
        <v>388</v>
      </c>
      <c r="L9" s="138" t="s">
        <v>389</v>
      </c>
      <c r="M9" s="49"/>
      <c r="N9" s="139" t="s">
        <v>388</v>
      </c>
      <c r="O9" s="138" t="s">
        <v>389</v>
      </c>
      <c r="P9" s="49"/>
      <c r="Q9" s="139" t="s">
        <v>388</v>
      </c>
      <c r="R9" s="85" t="s">
        <v>389</v>
      </c>
    </row>
    <row r="10" spans="1:19" ht="10.5" customHeight="1" thickBot="1">
      <c r="A10" s="86"/>
      <c r="B10" s="140"/>
      <c r="C10" s="162"/>
      <c r="D10" s="142"/>
      <c r="E10" s="140"/>
      <c r="F10" s="141"/>
      <c r="G10" s="142"/>
      <c r="H10" s="143"/>
      <c r="I10" s="141"/>
      <c r="J10" s="142"/>
      <c r="K10" s="143"/>
      <c r="L10" s="141"/>
      <c r="M10" s="142"/>
      <c r="N10" s="143"/>
      <c r="O10" s="141"/>
      <c r="P10" s="142"/>
      <c r="Q10" s="143"/>
      <c r="R10" s="82"/>
    </row>
    <row r="11" spans="1:19" ht="11.25" customHeight="1">
      <c r="A11" s="94"/>
      <c r="B11" s="133"/>
      <c r="C11" s="159"/>
      <c r="D11" s="49"/>
      <c r="E11" s="133"/>
      <c r="F11" s="134"/>
      <c r="G11" s="49"/>
      <c r="H11" s="144"/>
      <c r="I11" s="134"/>
      <c r="J11" s="49"/>
      <c r="K11" s="144"/>
      <c r="L11" s="134"/>
      <c r="M11" s="49"/>
      <c r="N11" s="144"/>
      <c r="O11" s="134"/>
      <c r="P11" s="49"/>
      <c r="Q11" s="144"/>
      <c r="R11" s="101"/>
      <c r="S11" s="84"/>
    </row>
    <row r="12" spans="1:19" ht="14.15" customHeight="1">
      <c r="A12" s="47" t="s">
        <v>390</v>
      </c>
      <c r="B12" s="50">
        <f>B14+B98</f>
        <v>42949</v>
      </c>
      <c r="C12" s="147">
        <f>C14+C98</f>
        <v>100</v>
      </c>
      <c r="E12" s="50">
        <f>E14+E98</f>
        <v>2126</v>
      </c>
      <c r="F12" s="64">
        <f t="shared" ref="F12:F75" si="0">IF($A12&lt;&gt;"",E12/$B12*100,"")</f>
        <v>4.9500570444014995</v>
      </c>
      <c r="H12" s="63">
        <f>H14+H98</f>
        <v>8128</v>
      </c>
      <c r="I12" s="64">
        <f t="shared" ref="I12:I75" si="1">IF($A12&lt;&gt;"",H12/$B12*100,"")</f>
        <v>18.924771240308271</v>
      </c>
      <c r="K12" s="63">
        <f>K14+K98</f>
        <v>13049</v>
      </c>
      <c r="L12" s="64">
        <f t="shared" ref="L12:L75" si="2">IF($A12&lt;&gt;"",K12/$B12*100,"")</f>
        <v>30.382546741484084</v>
      </c>
      <c r="N12" s="63">
        <f>N14+N98</f>
        <v>17758</v>
      </c>
      <c r="O12" s="64">
        <f t="shared" ref="O12:O75" si="3">IF($A12&lt;&gt;"",N12/$B12*100,"")</f>
        <v>41.34671354397075</v>
      </c>
      <c r="Q12" s="63">
        <f>Q14+Q98</f>
        <v>1888</v>
      </c>
      <c r="R12" s="88">
        <f>IF($A12&lt;&gt;"",Q12/$B12*100,"")</f>
        <v>4.3959114298353867</v>
      </c>
    </row>
    <row r="13" spans="1:19" ht="9.75" customHeight="1">
      <c r="F13" s="64" t="str">
        <f t="shared" si="0"/>
        <v/>
      </c>
      <c r="I13" s="64" t="str">
        <f t="shared" si="1"/>
        <v/>
      </c>
      <c r="L13" s="64" t="str">
        <f t="shared" si="2"/>
        <v/>
      </c>
      <c r="O13" s="64" t="str">
        <f t="shared" si="3"/>
        <v/>
      </c>
      <c r="R13" s="88" t="str">
        <f t="shared" ref="R13:R78" si="4">IF($A13&lt;&gt;"",Q13/$B13*100,"")</f>
        <v/>
      </c>
    </row>
    <row r="14" spans="1:19" ht="14.15" customHeight="1">
      <c r="A14" s="47" t="s">
        <v>391</v>
      </c>
      <c r="B14" s="50">
        <f>B94+B16+B27+B35+B75+B61+B82+B96+B106</f>
        <v>32240</v>
      </c>
      <c r="C14" s="147">
        <f>IF(A14&lt;&gt;0,B14/$B$12*100,"")</f>
        <v>75.065775687443249</v>
      </c>
      <c r="D14" s="33" t="s">
        <v>128</v>
      </c>
      <c r="E14" s="50">
        <f>E94+E16+E27+E35+E75+E61+E82+E96+E106</f>
        <v>1801</v>
      </c>
      <c r="F14" s="64">
        <f t="shared" si="0"/>
        <v>5.5862282878411911</v>
      </c>
      <c r="G14" s="33" t="s">
        <v>128</v>
      </c>
      <c r="H14" s="50">
        <f>H94+H16+H27+H35+H75+H61+H82+H96+H106</f>
        <v>6484</v>
      </c>
      <c r="I14" s="64">
        <f t="shared" si="1"/>
        <v>20.11166253101737</v>
      </c>
      <c r="J14" s="33" t="s">
        <v>128</v>
      </c>
      <c r="K14" s="50">
        <f>K94+K16+K27+K35+K75+K61+K82+K96+K106</f>
        <v>9422</v>
      </c>
      <c r="L14" s="64">
        <f t="shared" si="2"/>
        <v>29.224565756823822</v>
      </c>
      <c r="M14" s="33" t="s">
        <v>128</v>
      </c>
      <c r="N14" s="50">
        <f>N94+N16+N27+N35+N75+N61+N82+N96+N106</f>
        <v>12880</v>
      </c>
      <c r="O14" s="64">
        <f t="shared" si="3"/>
        <v>39.950372208436725</v>
      </c>
      <c r="P14" s="33" t="s">
        <v>128</v>
      </c>
      <c r="Q14" s="50">
        <f>Q94+Q16+Q27+Q35+Q75+Q61+Q82+Q96+Q106</f>
        <v>1653</v>
      </c>
      <c r="R14" s="88">
        <f t="shared" si="4"/>
        <v>5.1271712158808933</v>
      </c>
    </row>
    <row r="15" spans="1:19" ht="9.75" customHeight="1">
      <c r="C15" s="147" t="str">
        <f t="shared" ref="C15:C80" si="5">IF(A15&lt;&gt;0,B15/$B$12*100,"")</f>
        <v/>
      </c>
      <c r="F15" s="64" t="str">
        <f t="shared" si="0"/>
        <v/>
      </c>
      <c r="I15" s="64" t="str">
        <f t="shared" si="1"/>
        <v/>
      </c>
      <c r="L15" s="64" t="str">
        <f t="shared" si="2"/>
        <v/>
      </c>
      <c r="O15" s="64" t="str">
        <f t="shared" si="3"/>
        <v/>
      </c>
      <c r="R15" s="88" t="str">
        <f t="shared" si="4"/>
        <v/>
      </c>
    </row>
    <row r="16" spans="1:19" ht="14.15" customHeight="1">
      <c r="A16" s="47" t="s">
        <v>392</v>
      </c>
      <c r="B16" s="50">
        <f>SUM(B17+B22)</f>
        <v>3144</v>
      </c>
      <c r="C16" s="147">
        <f t="shared" si="5"/>
        <v>7.3203101352767241</v>
      </c>
      <c r="E16" s="50">
        <f>SUM(E17+E22)</f>
        <v>99</v>
      </c>
      <c r="F16" s="64">
        <f t="shared" si="0"/>
        <v>3.1488549618320607</v>
      </c>
      <c r="H16" s="63">
        <f>SUM(H17+H22)</f>
        <v>851</v>
      </c>
      <c r="I16" s="64">
        <f t="shared" si="1"/>
        <v>27.067430025445294</v>
      </c>
      <c r="K16" s="63">
        <f>SUM(K17+K22)</f>
        <v>911</v>
      </c>
      <c r="L16" s="64">
        <f t="shared" si="2"/>
        <v>28.975826972010175</v>
      </c>
      <c r="N16" s="63">
        <f>SUM(N17+N22)</f>
        <v>1119</v>
      </c>
      <c r="O16" s="64">
        <f t="shared" si="3"/>
        <v>35.591603053435115</v>
      </c>
      <c r="Q16" s="63">
        <f>SUM(Q17+Q22)</f>
        <v>164</v>
      </c>
      <c r="R16" s="88">
        <f t="shared" si="4"/>
        <v>5.216284987277354</v>
      </c>
    </row>
    <row r="17" spans="1:19" ht="14.15" customHeight="1">
      <c r="A17" s="81" t="s">
        <v>161</v>
      </c>
      <c r="B17" s="50">
        <f>SUM(E17+H17+K17+N17+Q17)</f>
        <v>1138</v>
      </c>
      <c r="C17" s="147">
        <f t="shared" si="5"/>
        <v>2.6496542410766257</v>
      </c>
      <c r="E17" s="50">
        <f>SUM(E18:E20)</f>
        <v>48</v>
      </c>
      <c r="F17" s="64">
        <f t="shared" si="0"/>
        <v>4.2179261862917397</v>
      </c>
      <c r="G17" s="33" t="s">
        <v>128</v>
      </c>
      <c r="H17" s="63">
        <f>SUM(H18:H20)</f>
        <v>291</v>
      </c>
      <c r="I17" s="64">
        <f t="shared" si="1"/>
        <v>25.57117750439367</v>
      </c>
      <c r="J17" s="33" t="s">
        <v>128</v>
      </c>
      <c r="K17" s="63">
        <f>SUM(K18:K20)</f>
        <v>318</v>
      </c>
      <c r="L17" s="64">
        <f t="shared" si="2"/>
        <v>27.943760984182774</v>
      </c>
      <c r="M17" s="33" t="s">
        <v>128</v>
      </c>
      <c r="N17" s="63">
        <f>SUM(N18:N20)</f>
        <v>414</v>
      </c>
      <c r="O17" s="64">
        <f t="shared" si="3"/>
        <v>36.379613356766257</v>
      </c>
      <c r="P17" s="33" t="s">
        <v>128</v>
      </c>
      <c r="Q17" s="63">
        <f>SUM(Q18:Q20)</f>
        <v>67</v>
      </c>
      <c r="R17" s="88">
        <f t="shared" si="4"/>
        <v>5.8875219683655535</v>
      </c>
    </row>
    <row r="18" spans="1:19" ht="14.15" customHeight="1">
      <c r="A18" s="81" t="s">
        <v>162</v>
      </c>
      <c r="B18" s="50">
        <f>SUM(E18+H18+K18+N18+Q18)</f>
        <v>144</v>
      </c>
      <c r="C18" s="147">
        <f t="shared" si="5"/>
        <v>0.33528138024168203</v>
      </c>
      <c r="E18" s="656">
        <v>10</v>
      </c>
      <c r="F18" s="64">
        <f t="shared" si="0"/>
        <v>6.9444444444444446</v>
      </c>
      <c r="G18" s="656"/>
      <c r="H18" s="656">
        <v>30</v>
      </c>
      <c r="I18" s="64">
        <f t="shared" si="1"/>
        <v>20.833333333333336</v>
      </c>
      <c r="J18" s="656"/>
      <c r="K18" s="656">
        <v>46</v>
      </c>
      <c r="L18" s="64">
        <f t="shared" si="2"/>
        <v>31.944444444444443</v>
      </c>
      <c r="M18" s="656"/>
      <c r="N18" s="656">
        <v>54</v>
      </c>
      <c r="O18" s="64">
        <f t="shared" si="3"/>
        <v>37.5</v>
      </c>
      <c r="P18" s="656"/>
      <c r="Q18" s="656">
        <v>4</v>
      </c>
      <c r="R18" s="88">
        <f t="shared" si="4"/>
        <v>2.7777777777777777</v>
      </c>
      <c r="S18" s="164"/>
    </row>
    <row r="19" spans="1:19" ht="14.15" customHeight="1">
      <c r="A19" s="81" t="s">
        <v>163</v>
      </c>
      <c r="B19" s="50">
        <f>SUM(E19+H19+K19+N19+Q19)</f>
        <v>270</v>
      </c>
      <c r="C19" s="147">
        <f t="shared" si="5"/>
        <v>0.62865258795315371</v>
      </c>
      <c r="E19" s="656">
        <v>13</v>
      </c>
      <c r="F19" s="64">
        <f t="shared" si="0"/>
        <v>4.8148148148148149</v>
      </c>
      <c r="G19" s="656"/>
      <c r="H19" s="656">
        <v>55</v>
      </c>
      <c r="I19" s="64">
        <f t="shared" si="1"/>
        <v>20.37037037037037</v>
      </c>
      <c r="J19" s="656"/>
      <c r="K19" s="656">
        <v>70</v>
      </c>
      <c r="L19" s="64">
        <f t="shared" si="2"/>
        <v>25.925925925925924</v>
      </c>
      <c r="M19" s="656"/>
      <c r="N19" s="656">
        <v>104</v>
      </c>
      <c r="O19" s="64">
        <f t="shared" si="3"/>
        <v>38.518518518518519</v>
      </c>
      <c r="P19" s="656"/>
      <c r="Q19" s="656">
        <v>28</v>
      </c>
      <c r="R19" s="88">
        <f t="shared" si="4"/>
        <v>10.37037037037037</v>
      </c>
      <c r="S19" s="164"/>
    </row>
    <row r="20" spans="1:19" ht="14.15" customHeight="1">
      <c r="A20" s="81" t="s">
        <v>164</v>
      </c>
      <c r="B20" s="50">
        <f>SUM(E20+H20+K20+N20+Q20)</f>
        <v>724</v>
      </c>
      <c r="C20" s="147">
        <f t="shared" si="5"/>
        <v>1.6857202728817899</v>
      </c>
      <c r="E20" s="656">
        <v>25</v>
      </c>
      <c r="F20" s="64">
        <f t="shared" si="0"/>
        <v>3.4530386740331496</v>
      </c>
      <c r="G20" s="656"/>
      <c r="H20" s="656">
        <v>206</v>
      </c>
      <c r="I20" s="64">
        <f t="shared" si="1"/>
        <v>28.453038674033149</v>
      </c>
      <c r="J20" s="656"/>
      <c r="K20" s="656">
        <v>202</v>
      </c>
      <c r="L20" s="64">
        <f t="shared" si="2"/>
        <v>27.900552486187845</v>
      </c>
      <c r="M20" s="656"/>
      <c r="N20" s="656">
        <v>256</v>
      </c>
      <c r="O20" s="64">
        <f t="shared" si="3"/>
        <v>35.359116022099442</v>
      </c>
      <c r="P20" s="656"/>
      <c r="Q20" s="656">
        <v>35</v>
      </c>
      <c r="R20" s="88">
        <f t="shared" si="4"/>
        <v>4.834254143646409</v>
      </c>
      <c r="S20" s="164"/>
    </row>
    <row r="21" spans="1:19" ht="11.25" customHeight="1">
      <c r="C21" s="147" t="str">
        <f t="shared" si="5"/>
        <v/>
      </c>
      <c r="F21" s="64" t="str">
        <f t="shared" si="0"/>
        <v/>
      </c>
      <c r="I21" s="64" t="str">
        <f t="shared" si="1"/>
        <v/>
      </c>
      <c r="L21" s="64" t="str">
        <f t="shared" si="2"/>
        <v/>
      </c>
      <c r="O21" s="64" t="str">
        <f t="shared" si="3"/>
        <v/>
      </c>
      <c r="R21" s="88" t="str">
        <f t="shared" si="4"/>
        <v/>
      </c>
    </row>
    <row r="22" spans="1:19" ht="14.15" customHeight="1">
      <c r="A22" s="81" t="s">
        <v>165</v>
      </c>
      <c r="B22" s="50">
        <f>SUM(E22+H22+K22+N22+Q22)</f>
        <v>2006</v>
      </c>
      <c r="C22" s="147">
        <f t="shared" si="5"/>
        <v>4.670655894200098</v>
      </c>
      <c r="E22" s="50">
        <f>SUM(E23:E25)</f>
        <v>51</v>
      </c>
      <c r="F22" s="64">
        <f t="shared" si="0"/>
        <v>2.5423728813559325</v>
      </c>
      <c r="G22" s="33" t="s">
        <v>128</v>
      </c>
      <c r="H22" s="63">
        <f>SUM(H23:H25)</f>
        <v>560</v>
      </c>
      <c r="I22" s="64">
        <f t="shared" si="1"/>
        <v>27.916251246261215</v>
      </c>
      <c r="J22" s="33" t="s">
        <v>128</v>
      </c>
      <c r="K22" s="63">
        <f>SUM(K23:K25)</f>
        <v>593</v>
      </c>
      <c r="L22" s="64">
        <f t="shared" si="2"/>
        <v>29.561316051844464</v>
      </c>
      <c r="M22" s="33" t="s">
        <v>128</v>
      </c>
      <c r="N22" s="63">
        <f>SUM(N23:N25)</f>
        <v>705</v>
      </c>
      <c r="O22" s="64">
        <f t="shared" si="3"/>
        <v>35.14456630109671</v>
      </c>
      <c r="P22" s="33" t="s">
        <v>128</v>
      </c>
      <c r="Q22" s="63">
        <f>SUM(Q23:Q25)</f>
        <v>97</v>
      </c>
      <c r="R22" s="88">
        <f t="shared" si="4"/>
        <v>4.835493519441675</v>
      </c>
    </row>
    <row r="23" spans="1:19" ht="14.15" customHeight="1">
      <c r="A23" s="81" t="s">
        <v>166</v>
      </c>
      <c r="B23" s="50">
        <f>SUM(E23+H23+K23+N23+Q23)</f>
        <v>655</v>
      </c>
      <c r="C23" s="147">
        <f t="shared" si="5"/>
        <v>1.525064611515984</v>
      </c>
      <c r="E23" s="656">
        <v>19</v>
      </c>
      <c r="F23" s="64">
        <f t="shared" si="0"/>
        <v>2.9007633587786259</v>
      </c>
      <c r="G23" s="656"/>
      <c r="H23" s="656">
        <v>193</v>
      </c>
      <c r="I23" s="64">
        <f t="shared" si="1"/>
        <v>29.465648854961835</v>
      </c>
      <c r="J23" s="656"/>
      <c r="K23" s="656">
        <v>225</v>
      </c>
      <c r="L23" s="64">
        <f t="shared" si="2"/>
        <v>34.351145038167942</v>
      </c>
      <c r="M23" s="656"/>
      <c r="N23" s="656">
        <v>202</v>
      </c>
      <c r="O23" s="64">
        <f t="shared" si="3"/>
        <v>30.839694656488547</v>
      </c>
      <c r="P23" s="656"/>
      <c r="Q23" s="656">
        <v>16</v>
      </c>
      <c r="R23" s="88">
        <f t="shared" si="4"/>
        <v>2.4427480916030535</v>
      </c>
    </row>
    <row r="24" spans="1:19" ht="14.15" customHeight="1">
      <c r="A24" s="81" t="s">
        <v>167</v>
      </c>
      <c r="B24" s="50">
        <f>SUM(E24+H24+K24+N24+Q24)</f>
        <v>258</v>
      </c>
      <c r="C24" s="147">
        <f t="shared" si="5"/>
        <v>0.60071247293301355</v>
      </c>
      <c r="E24" s="656">
        <v>13</v>
      </c>
      <c r="F24" s="64">
        <f t="shared" si="0"/>
        <v>5.0387596899224807</v>
      </c>
      <c r="G24" s="656"/>
      <c r="H24" s="656">
        <v>91</v>
      </c>
      <c r="I24" s="64">
        <f t="shared" si="1"/>
        <v>35.271317829457367</v>
      </c>
      <c r="J24" s="656"/>
      <c r="K24" s="656">
        <v>86</v>
      </c>
      <c r="L24" s="64">
        <f t="shared" si="2"/>
        <v>33.333333333333329</v>
      </c>
      <c r="M24" s="656"/>
      <c r="N24" s="656">
        <v>60</v>
      </c>
      <c r="O24" s="64">
        <f t="shared" si="3"/>
        <v>23.255813953488371</v>
      </c>
      <c r="P24" s="656"/>
      <c r="Q24" s="656">
        <v>8</v>
      </c>
      <c r="R24" s="88">
        <f t="shared" si="4"/>
        <v>3.1007751937984498</v>
      </c>
    </row>
    <row r="25" spans="1:19" ht="14.15" customHeight="1">
      <c r="A25" s="81" t="s">
        <v>168</v>
      </c>
      <c r="B25" s="50">
        <f>SUM(E25+H25+K25+N25+Q25)</f>
        <v>1093</v>
      </c>
      <c r="C25" s="147">
        <f t="shared" si="5"/>
        <v>2.5448788097511001</v>
      </c>
      <c r="E25" s="656">
        <v>19</v>
      </c>
      <c r="F25" s="64">
        <f t="shared" si="0"/>
        <v>1.7383348581884721</v>
      </c>
      <c r="G25" s="656"/>
      <c r="H25" s="656">
        <v>276</v>
      </c>
      <c r="I25" s="64">
        <f t="shared" si="1"/>
        <v>25.251601097895698</v>
      </c>
      <c r="J25" s="656"/>
      <c r="K25" s="656">
        <v>282</v>
      </c>
      <c r="L25" s="64">
        <f t="shared" si="2"/>
        <v>25.800548947849954</v>
      </c>
      <c r="M25" s="656"/>
      <c r="N25" s="656">
        <v>443</v>
      </c>
      <c r="O25" s="64">
        <f t="shared" si="3"/>
        <v>40.530649588289116</v>
      </c>
      <c r="P25" s="656"/>
      <c r="Q25" s="656">
        <v>73</v>
      </c>
      <c r="R25" s="88">
        <f t="shared" si="4"/>
        <v>6.6788655077767611</v>
      </c>
    </row>
    <row r="26" spans="1:19" ht="11.25" customHeight="1">
      <c r="C26" s="147" t="str">
        <f t="shared" si="5"/>
        <v/>
      </c>
      <c r="F26" s="64" t="str">
        <f t="shared" si="0"/>
        <v/>
      </c>
      <c r="I26" s="64" t="str">
        <f t="shared" si="1"/>
        <v/>
      </c>
      <c r="L26" s="64" t="str">
        <f t="shared" si="2"/>
        <v/>
      </c>
      <c r="O26" s="64" t="str">
        <f t="shared" si="3"/>
        <v/>
      </c>
      <c r="R26" s="88" t="str">
        <f t="shared" si="4"/>
        <v/>
      </c>
    </row>
    <row r="27" spans="1:19" ht="14.15" customHeight="1">
      <c r="A27" s="47" t="s">
        <v>449</v>
      </c>
      <c r="B27" s="50">
        <f>SUM(B28)</f>
        <v>2290</v>
      </c>
      <c r="C27" s="147">
        <f t="shared" si="5"/>
        <v>5.3319052830100819</v>
      </c>
      <c r="E27" s="50">
        <f>SUM(E28)</f>
        <v>59</v>
      </c>
      <c r="F27" s="64">
        <f t="shared" si="0"/>
        <v>2.5764192139737991</v>
      </c>
      <c r="H27" s="63">
        <f>SUM(H28)</f>
        <v>508</v>
      </c>
      <c r="I27" s="64">
        <f t="shared" si="1"/>
        <v>22.183406113537117</v>
      </c>
      <c r="K27" s="63">
        <f>SUM(K28)</f>
        <v>808</v>
      </c>
      <c r="L27" s="64">
        <f t="shared" si="2"/>
        <v>35.283842794759821</v>
      </c>
      <c r="N27" s="63">
        <f>SUM(N28)</f>
        <v>838</v>
      </c>
      <c r="O27" s="64">
        <f t="shared" si="3"/>
        <v>36.593886462882097</v>
      </c>
      <c r="Q27" s="63">
        <f>SUM(Q28)</f>
        <v>77</v>
      </c>
      <c r="R27" s="88">
        <f t="shared" si="4"/>
        <v>3.3624454148471616</v>
      </c>
    </row>
    <row r="28" spans="1:19" ht="14.15" customHeight="1">
      <c r="A28" s="81" t="s">
        <v>169</v>
      </c>
      <c r="B28" s="50">
        <f t="shared" ref="B28:B33" si="6">SUM(E28+H28+K28+N28+Q28)</f>
        <v>2290</v>
      </c>
      <c r="C28" s="147">
        <f t="shared" si="5"/>
        <v>5.3319052830100819</v>
      </c>
      <c r="E28" s="50">
        <f>SUM(E29:E33)</f>
        <v>59</v>
      </c>
      <c r="F28" s="64">
        <f t="shared" si="0"/>
        <v>2.5764192139737991</v>
      </c>
      <c r="G28" s="33" t="s">
        <v>128</v>
      </c>
      <c r="H28" s="63">
        <f>SUM(H29:H33)</f>
        <v>508</v>
      </c>
      <c r="I28" s="64">
        <f t="shared" si="1"/>
        <v>22.183406113537117</v>
      </c>
      <c r="J28" s="33" t="s">
        <v>128</v>
      </c>
      <c r="K28" s="63">
        <f>SUM(K29:K33)</f>
        <v>808</v>
      </c>
      <c r="L28" s="64">
        <f t="shared" si="2"/>
        <v>35.283842794759821</v>
      </c>
      <c r="M28" s="33" t="s">
        <v>128</v>
      </c>
      <c r="N28" s="63">
        <f>SUM(N29:N33)</f>
        <v>838</v>
      </c>
      <c r="O28" s="64">
        <f t="shared" si="3"/>
        <v>36.593886462882097</v>
      </c>
      <c r="P28" s="33" t="s">
        <v>128</v>
      </c>
      <c r="Q28" s="63">
        <f>SUM(Q29:Q33)</f>
        <v>77</v>
      </c>
      <c r="R28" s="88">
        <f t="shared" si="4"/>
        <v>3.3624454148471616</v>
      </c>
    </row>
    <row r="29" spans="1:19" ht="14.15" customHeight="1">
      <c r="A29" s="81" t="s">
        <v>170</v>
      </c>
      <c r="B29" s="50">
        <f t="shared" si="6"/>
        <v>383</v>
      </c>
      <c r="C29" s="147">
        <f t="shared" si="5"/>
        <v>0.89175533772614024</v>
      </c>
      <c r="E29" s="656">
        <v>14</v>
      </c>
      <c r="F29" s="64">
        <f t="shared" si="0"/>
        <v>3.6553524804177546</v>
      </c>
      <c r="G29" s="656"/>
      <c r="H29" s="656">
        <v>85</v>
      </c>
      <c r="I29" s="64">
        <f t="shared" si="1"/>
        <v>22.193211488250654</v>
      </c>
      <c r="J29" s="656"/>
      <c r="K29" s="656">
        <v>117</v>
      </c>
      <c r="L29" s="64">
        <f t="shared" si="2"/>
        <v>30.548302872062667</v>
      </c>
      <c r="M29" s="656"/>
      <c r="N29" s="656">
        <v>156</v>
      </c>
      <c r="O29" s="64">
        <f t="shared" si="3"/>
        <v>40.731070496083547</v>
      </c>
      <c r="P29" s="656"/>
      <c r="Q29" s="656">
        <v>11</v>
      </c>
      <c r="R29" s="88">
        <f t="shared" si="4"/>
        <v>2.8720626631853787</v>
      </c>
    </row>
    <row r="30" spans="1:19" ht="14.15" customHeight="1">
      <c r="A30" s="81" t="s">
        <v>171</v>
      </c>
      <c r="B30" s="50">
        <f t="shared" si="6"/>
        <v>597</v>
      </c>
      <c r="C30" s="147">
        <f t="shared" si="5"/>
        <v>1.3900207222519734</v>
      </c>
      <c r="E30" s="656">
        <v>5</v>
      </c>
      <c r="F30" s="64">
        <f t="shared" si="0"/>
        <v>0.83752093802345051</v>
      </c>
      <c r="G30" s="656"/>
      <c r="H30" s="656">
        <v>142</v>
      </c>
      <c r="I30" s="64">
        <f t="shared" si="1"/>
        <v>23.785594639865998</v>
      </c>
      <c r="J30" s="656"/>
      <c r="K30" s="656">
        <v>248</v>
      </c>
      <c r="L30" s="64">
        <f t="shared" si="2"/>
        <v>41.541038525963145</v>
      </c>
      <c r="M30" s="656"/>
      <c r="N30" s="656">
        <v>193</v>
      </c>
      <c r="O30" s="64">
        <f t="shared" si="3"/>
        <v>32.328308207705192</v>
      </c>
      <c r="P30" s="656"/>
      <c r="Q30" s="656">
        <v>9</v>
      </c>
      <c r="R30" s="88">
        <f t="shared" si="4"/>
        <v>1.5075376884422109</v>
      </c>
    </row>
    <row r="31" spans="1:19" ht="14.15" customHeight="1">
      <c r="A31" s="81" t="s">
        <v>172</v>
      </c>
      <c r="B31" s="50">
        <f t="shared" si="6"/>
        <v>306</v>
      </c>
      <c r="C31" s="147">
        <f t="shared" si="5"/>
        <v>0.71247293301357428</v>
      </c>
      <c r="E31" s="656">
        <v>23</v>
      </c>
      <c r="F31" s="64">
        <f t="shared" si="0"/>
        <v>7.5163398692810457</v>
      </c>
      <c r="G31" s="656"/>
      <c r="H31" s="656">
        <v>78</v>
      </c>
      <c r="I31" s="64">
        <f t="shared" si="1"/>
        <v>25.490196078431371</v>
      </c>
      <c r="J31" s="656"/>
      <c r="K31" s="656">
        <v>99</v>
      </c>
      <c r="L31" s="64">
        <f t="shared" si="2"/>
        <v>32.352941176470587</v>
      </c>
      <c r="M31" s="656"/>
      <c r="N31" s="656">
        <v>104</v>
      </c>
      <c r="O31" s="64">
        <f t="shared" si="3"/>
        <v>33.986928104575163</v>
      </c>
      <c r="P31" s="656"/>
      <c r="Q31" s="656">
        <v>2</v>
      </c>
      <c r="R31" s="88">
        <f t="shared" si="4"/>
        <v>0.65359477124183007</v>
      </c>
    </row>
    <row r="32" spans="1:19" ht="14.15" customHeight="1">
      <c r="A32" s="81" t="s">
        <v>173</v>
      </c>
      <c r="B32" s="50">
        <f t="shared" si="6"/>
        <v>528</v>
      </c>
      <c r="C32" s="147">
        <f t="shared" si="5"/>
        <v>1.2293650608861673</v>
      </c>
      <c r="E32" s="656">
        <v>10</v>
      </c>
      <c r="F32" s="64">
        <f t="shared" si="0"/>
        <v>1.893939393939394</v>
      </c>
      <c r="G32" s="656"/>
      <c r="H32" s="656">
        <v>109</v>
      </c>
      <c r="I32" s="64">
        <f t="shared" si="1"/>
        <v>20.643939393939394</v>
      </c>
      <c r="J32" s="656"/>
      <c r="K32" s="656">
        <v>154</v>
      </c>
      <c r="L32" s="64">
        <f t="shared" si="2"/>
        <v>29.166666666666668</v>
      </c>
      <c r="M32" s="656"/>
      <c r="N32" s="656">
        <v>223</v>
      </c>
      <c r="O32" s="64">
        <f t="shared" si="3"/>
        <v>42.234848484848484</v>
      </c>
      <c r="P32" s="656"/>
      <c r="Q32" s="656">
        <v>32</v>
      </c>
      <c r="R32" s="88">
        <f t="shared" si="4"/>
        <v>6.0606060606060606</v>
      </c>
    </row>
    <row r="33" spans="1:18" ht="14.15" customHeight="1">
      <c r="A33" s="81" t="s">
        <v>174</v>
      </c>
      <c r="B33" s="50">
        <f t="shared" si="6"/>
        <v>476</v>
      </c>
      <c r="C33" s="147">
        <f t="shared" si="5"/>
        <v>1.1082912291322264</v>
      </c>
      <c r="E33" s="656">
        <v>7</v>
      </c>
      <c r="F33" s="64">
        <f t="shared" si="0"/>
        <v>1.4705882352941175</v>
      </c>
      <c r="G33" s="656"/>
      <c r="H33" s="656">
        <v>94</v>
      </c>
      <c r="I33" s="64">
        <f t="shared" si="1"/>
        <v>19.747899159663866</v>
      </c>
      <c r="J33" s="656"/>
      <c r="K33" s="656">
        <v>190</v>
      </c>
      <c r="L33" s="64">
        <f t="shared" si="2"/>
        <v>39.915966386554622</v>
      </c>
      <c r="M33" s="656"/>
      <c r="N33" s="656">
        <v>162</v>
      </c>
      <c r="O33" s="64">
        <f t="shared" si="3"/>
        <v>34.033613445378151</v>
      </c>
      <c r="P33" s="656"/>
      <c r="Q33" s="656">
        <v>23</v>
      </c>
      <c r="R33" s="88">
        <f t="shared" si="4"/>
        <v>4.8319327731092443</v>
      </c>
    </row>
    <row r="34" spans="1:18" ht="11.25" customHeight="1">
      <c r="C34" s="147" t="str">
        <f t="shared" si="5"/>
        <v/>
      </c>
      <c r="F34" s="64" t="str">
        <f t="shared" si="0"/>
        <v/>
      </c>
      <c r="I34" s="64" t="str">
        <f t="shared" si="1"/>
        <v/>
      </c>
      <c r="L34" s="64" t="str">
        <f t="shared" si="2"/>
        <v/>
      </c>
      <c r="O34" s="64" t="str">
        <f t="shared" si="3"/>
        <v/>
      </c>
      <c r="R34" s="88" t="str">
        <f t="shared" si="4"/>
        <v/>
      </c>
    </row>
    <row r="35" spans="1:18" ht="14.15" customHeight="1">
      <c r="A35" s="47" t="s">
        <v>394</v>
      </c>
      <c r="B35" s="50">
        <f>SUM(B36+B42+B52+B54)</f>
        <v>13996</v>
      </c>
      <c r="C35" s="147">
        <f t="shared" si="5"/>
        <v>32.587487485156814</v>
      </c>
      <c r="E35" s="50">
        <f>SUM(E36+E42+E52+E54)</f>
        <v>893</v>
      </c>
      <c r="F35" s="64">
        <f t="shared" si="0"/>
        <v>6.3803943983995426</v>
      </c>
      <c r="H35" s="63">
        <f>SUM(H36+H42+H52+H54)</f>
        <v>2980</v>
      </c>
      <c r="I35" s="64">
        <f t="shared" si="1"/>
        <v>21.291797656473278</v>
      </c>
      <c r="K35" s="63">
        <f>SUM(K36+K42+K52+K54)</f>
        <v>3511</v>
      </c>
      <c r="L35" s="64">
        <f t="shared" si="2"/>
        <v>25.085738782509289</v>
      </c>
      <c r="N35" s="63">
        <f>SUM(N36+N42+N52+N54)</f>
        <v>5742</v>
      </c>
      <c r="O35" s="64">
        <f t="shared" si="3"/>
        <v>41.026007430694484</v>
      </c>
      <c r="Q35" s="63">
        <f>SUM(Q36+Q42+Q52+Q54)</f>
        <v>870</v>
      </c>
      <c r="R35" s="88">
        <f t="shared" si="4"/>
        <v>6.2160617319234062</v>
      </c>
    </row>
    <row r="36" spans="1:18" ht="14.15" customHeight="1">
      <c r="A36" s="81" t="s">
        <v>175</v>
      </c>
      <c r="B36" s="50">
        <f>SUM(E36+H36+K36+N36+Q36)</f>
        <v>4975</v>
      </c>
      <c r="C36" s="147">
        <f t="shared" si="5"/>
        <v>11.583506018766444</v>
      </c>
      <c r="E36" s="50">
        <f>SUM(E37:E40)</f>
        <v>236</v>
      </c>
      <c r="F36" s="64">
        <f t="shared" si="0"/>
        <v>4.7437185929648242</v>
      </c>
      <c r="G36" s="33" t="s">
        <v>128</v>
      </c>
      <c r="H36" s="63">
        <f>SUM(H37:H40)</f>
        <v>1115</v>
      </c>
      <c r="I36" s="64">
        <f t="shared" si="1"/>
        <v>22.412060301507537</v>
      </c>
      <c r="J36" s="33" t="s">
        <v>128</v>
      </c>
      <c r="K36" s="63">
        <f>SUM(K37:K40)</f>
        <v>1347</v>
      </c>
      <c r="L36" s="64">
        <f t="shared" si="2"/>
        <v>27.075376884422109</v>
      </c>
      <c r="M36" s="33" t="s">
        <v>128</v>
      </c>
      <c r="N36" s="63">
        <f>SUM(N37:N40)</f>
        <v>2023</v>
      </c>
      <c r="O36" s="64">
        <f t="shared" si="3"/>
        <v>40.663316582914568</v>
      </c>
      <c r="P36" s="33" t="s">
        <v>128</v>
      </c>
      <c r="Q36" s="63">
        <f>SUM(Q37:Q40)</f>
        <v>254</v>
      </c>
      <c r="R36" s="88">
        <f t="shared" si="4"/>
        <v>5.1055276381909547</v>
      </c>
    </row>
    <row r="37" spans="1:18" ht="14.15" customHeight="1">
      <c r="A37" s="81" t="s">
        <v>176</v>
      </c>
      <c r="B37" s="50">
        <f>SUM(E37+H37+K37+N37+Q37)</f>
        <v>2910</v>
      </c>
      <c r="C37" s="147">
        <f t="shared" si="5"/>
        <v>6.7754778923839911</v>
      </c>
      <c r="E37" s="656">
        <v>203</v>
      </c>
      <c r="F37" s="64">
        <f t="shared" si="0"/>
        <v>6.9759450171821307</v>
      </c>
      <c r="G37" s="656"/>
      <c r="H37" s="656">
        <v>737</v>
      </c>
      <c r="I37" s="64">
        <f t="shared" si="1"/>
        <v>25.326460481099655</v>
      </c>
      <c r="J37" s="656"/>
      <c r="K37" s="656">
        <v>820</v>
      </c>
      <c r="L37" s="64">
        <f t="shared" si="2"/>
        <v>28.178694158075601</v>
      </c>
      <c r="M37" s="656"/>
      <c r="N37" s="656">
        <v>1076</v>
      </c>
      <c r="O37" s="64">
        <f t="shared" si="3"/>
        <v>36.975945017182134</v>
      </c>
      <c r="P37" s="656"/>
      <c r="Q37" s="656">
        <v>74</v>
      </c>
      <c r="R37" s="88">
        <f t="shared" si="4"/>
        <v>2.5429553264604809</v>
      </c>
    </row>
    <row r="38" spans="1:18" ht="14.15" customHeight="1">
      <c r="A38" s="81" t="s">
        <v>177</v>
      </c>
      <c r="B38" s="50">
        <f>SUM(E38+H38+K38+N38+Q38)</f>
        <v>1087</v>
      </c>
      <c r="C38" s="147">
        <f t="shared" si="5"/>
        <v>2.5309087522410301</v>
      </c>
      <c r="E38" s="656">
        <v>12</v>
      </c>
      <c r="F38" s="64">
        <f t="shared" si="0"/>
        <v>1.1039558417663293</v>
      </c>
      <c r="G38" s="656"/>
      <c r="H38" s="656">
        <v>202</v>
      </c>
      <c r="I38" s="64">
        <f t="shared" si="1"/>
        <v>18.58325666973321</v>
      </c>
      <c r="J38" s="656"/>
      <c r="K38" s="656">
        <v>207</v>
      </c>
      <c r="L38" s="64">
        <f t="shared" si="2"/>
        <v>19.043238270469182</v>
      </c>
      <c r="M38" s="656"/>
      <c r="N38" s="656">
        <v>534</v>
      </c>
      <c r="O38" s="64">
        <f t="shared" si="3"/>
        <v>49.126034958601657</v>
      </c>
      <c r="P38" s="656"/>
      <c r="Q38" s="656">
        <v>132</v>
      </c>
      <c r="R38" s="88">
        <f t="shared" si="4"/>
        <v>12.143514259429624</v>
      </c>
    </row>
    <row r="39" spans="1:18" ht="14.15" customHeight="1">
      <c r="A39" s="81" t="s">
        <v>178</v>
      </c>
      <c r="B39" s="50">
        <f>SUM(E39+H39+K39+N39+Q39)</f>
        <v>527</v>
      </c>
      <c r="C39" s="147">
        <f t="shared" si="5"/>
        <v>1.2270367179678223</v>
      </c>
      <c r="E39" s="656">
        <v>16</v>
      </c>
      <c r="F39" s="64">
        <f t="shared" si="0"/>
        <v>3.0360531309297913</v>
      </c>
      <c r="G39" s="656"/>
      <c r="H39" s="656">
        <v>78</v>
      </c>
      <c r="I39" s="64">
        <f t="shared" si="1"/>
        <v>14.800759013282732</v>
      </c>
      <c r="J39" s="656"/>
      <c r="K39" s="656">
        <v>140</v>
      </c>
      <c r="L39" s="64">
        <f t="shared" si="2"/>
        <v>26.565464895635671</v>
      </c>
      <c r="M39" s="656"/>
      <c r="N39" s="656">
        <v>255</v>
      </c>
      <c r="O39" s="64">
        <f t="shared" si="3"/>
        <v>48.387096774193552</v>
      </c>
      <c r="P39" s="656"/>
      <c r="Q39" s="656">
        <v>38</v>
      </c>
      <c r="R39" s="88">
        <f t="shared" si="4"/>
        <v>7.2106261859582546</v>
      </c>
    </row>
    <row r="40" spans="1:18" ht="14.15" customHeight="1">
      <c r="A40" s="81" t="s">
        <v>179</v>
      </c>
      <c r="B40" s="50">
        <f>SUM(E40+H40+K40+N40+Q40)</f>
        <v>451</v>
      </c>
      <c r="C40" s="147">
        <f t="shared" si="5"/>
        <v>1.0500826561736014</v>
      </c>
      <c r="E40" s="656">
        <v>5</v>
      </c>
      <c r="F40" s="64">
        <f t="shared" si="0"/>
        <v>1.1086474501108647</v>
      </c>
      <c r="G40" s="656"/>
      <c r="H40" s="656">
        <v>98</v>
      </c>
      <c r="I40" s="64">
        <f t="shared" si="1"/>
        <v>21.729490022172946</v>
      </c>
      <c r="J40" s="656"/>
      <c r="K40" s="656">
        <v>180</v>
      </c>
      <c r="L40" s="64">
        <f t="shared" si="2"/>
        <v>39.911308203991133</v>
      </c>
      <c r="M40" s="656"/>
      <c r="N40" s="656">
        <v>158</v>
      </c>
      <c r="O40" s="64">
        <f t="shared" si="3"/>
        <v>35.033259423503324</v>
      </c>
      <c r="P40" s="656"/>
      <c r="Q40" s="656">
        <v>10</v>
      </c>
      <c r="R40" s="88">
        <f t="shared" si="4"/>
        <v>2.2172949002217295</v>
      </c>
    </row>
    <row r="41" spans="1:18" ht="11.25" customHeight="1">
      <c r="C41" s="147" t="str">
        <f t="shared" si="5"/>
        <v/>
      </c>
      <c r="F41" s="64" t="str">
        <f t="shared" si="0"/>
        <v/>
      </c>
      <c r="I41" s="64" t="str">
        <f t="shared" si="1"/>
        <v/>
      </c>
      <c r="L41" s="64" t="str">
        <f t="shared" si="2"/>
        <v/>
      </c>
      <c r="O41" s="64" t="str">
        <f t="shared" si="3"/>
        <v/>
      </c>
      <c r="R41" s="88" t="str">
        <f t="shared" si="4"/>
        <v/>
      </c>
    </row>
    <row r="42" spans="1:18" ht="14.15" customHeight="1">
      <c r="A42" s="81" t="s">
        <v>180</v>
      </c>
      <c r="B42" s="50">
        <f t="shared" ref="B42:B50" si="7">SUM(E42+H42+K42+N42+Q42)</f>
        <v>4123</v>
      </c>
      <c r="C42" s="147">
        <f t="shared" si="5"/>
        <v>9.5997578523364915</v>
      </c>
      <c r="E42" s="50">
        <f>SUM(E43:E50)</f>
        <v>259</v>
      </c>
      <c r="F42" s="64">
        <f t="shared" si="0"/>
        <v>6.2818336162988109</v>
      </c>
      <c r="G42" s="33" t="s">
        <v>128</v>
      </c>
      <c r="H42" s="63">
        <f>SUM(H43:H50)</f>
        <v>841</v>
      </c>
      <c r="I42" s="64">
        <f t="shared" si="1"/>
        <v>20.397768615086104</v>
      </c>
      <c r="J42" s="33" t="s">
        <v>128</v>
      </c>
      <c r="K42" s="63">
        <f>SUM(K43:K50)</f>
        <v>998</v>
      </c>
      <c r="L42" s="64">
        <f t="shared" si="2"/>
        <v>24.20567547902013</v>
      </c>
      <c r="M42" s="33" t="s">
        <v>128</v>
      </c>
      <c r="N42" s="63">
        <f>SUM(N43:N50)</f>
        <v>1734</v>
      </c>
      <c r="O42" s="64">
        <f t="shared" si="3"/>
        <v>42.05675479020131</v>
      </c>
      <c r="P42" s="33" t="s">
        <v>128</v>
      </c>
      <c r="Q42" s="63">
        <f>SUM(Q43:Q50)</f>
        <v>291</v>
      </c>
      <c r="R42" s="88">
        <f t="shared" si="4"/>
        <v>7.0579674993936452</v>
      </c>
    </row>
    <row r="43" spans="1:18" ht="14.15" customHeight="1">
      <c r="A43" s="81" t="s">
        <v>188</v>
      </c>
      <c r="B43" s="50">
        <f t="shared" si="7"/>
        <v>413</v>
      </c>
      <c r="C43" s="147">
        <f t="shared" si="5"/>
        <v>0.96160562527649074</v>
      </c>
      <c r="E43" s="656">
        <v>17</v>
      </c>
      <c r="F43" s="64">
        <f t="shared" si="0"/>
        <v>4.1162227602905572</v>
      </c>
      <c r="G43" s="656"/>
      <c r="H43" s="656">
        <v>104</v>
      </c>
      <c r="I43" s="64">
        <f t="shared" si="1"/>
        <v>25.181598062953999</v>
      </c>
      <c r="J43" s="656"/>
      <c r="K43" s="656">
        <v>122</v>
      </c>
      <c r="L43" s="64">
        <f t="shared" si="2"/>
        <v>29.539951573849876</v>
      </c>
      <c r="M43" s="656"/>
      <c r="N43" s="656">
        <v>155</v>
      </c>
      <c r="O43" s="64">
        <f t="shared" si="3"/>
        <v>37.530266343825666</v>
      </c>
      <c r="P43" s="656"/>
      <c r="Q43" s="656">
        <v>15</v>
      </c>
      <c r="R43" s="88">
        <f t="shared" si="4"/>
        <v>3.6319612590799029</v>
      </c>
    </row>
    <row r="44" spans="1:18" ht="14.15" customHeight="1">
      <c r="A44" s="81" t="s">
        <v>743</v>
      </c>
      <c r="B44" s="50">
        <f t="shared" si="7"/>
        <v>433</v>
      </c>
      <c r="C44" s="147">
        <f t="shared" si="5"/>
        <v>1.008172483643391</v>
      </c>
      <c r="E44" s="656">
        <v>21</v>
      </c>
      <c r="F44" s="64">
        <f t="shared" si="0"/>
        <v>4.8498845265588919</v>
      </c>
      <c r="G44" s="656"/>
      <c r="H44" s="656">
        <v>85</v>
      </c>
      <c r="I44" s="64">
        <f t="shared" si="1"/>
        <v>19.630484988452658</v>
      </c>
      <c r="J44" s="656"/>
      <c r="K44" s="656">
        <v>121</v>
      </c>
      <c r="L44" s="64">
        <f t="shared" si="2"/>
        <v>27.944572748267898</v>
      </c>
      <c r="M44" s="656"/>
      <c r="N44" s="656">
        <v>181</v>
      </c>
      <c r="O44" s="64">
        <f t="shared" si="3"/>
        <v>41.801385681293304</v>
      </c>
      <c r="P44" s="656"/>
      <c r="Q44" s="656">
        <v>25</v>
      </c>
      <c r="R44" s="88">
        <f t="shared" si="4"/>
        <v>5.7736720554272516</v>
      </c>
    </row>
    <row r="45" spans="1:18" ht="14.15" customHeight="1">
      <c r="A45" s="81" t="s">
        <v>182</v>
      </c>
      <c r="B45" s="50">
        <f t="shared" si="7"/>
        <v>503</v>
      </c>
      <c r="C45" s="147">
        <f t="shared" si="5"/>
        <v>1.171156487927542</v>
      </c>
      <c r="E45" s="656">
        <v>26</v>
      </c>
      <c r="F45" s="64">
        <f t="shared" si="0"/>
        <v>5.1689860834990062</v>
      </c>
      <c r="G45" s="656"/>
      <c r="H45" s="656">
        <v>100</v>
      </c>
      <c r="I45" s="64">
        <f t="shared" si="1"/>
        <v>19.880715705765407</v>
      </c>
      <c r="J45" s="656"/>
      <c r="K45" s="656">
        <v>114</v>
      </c>
      <c r="L45" s="64">
        <f t="shared" si="2"/>
        <v>22.664015904572565</v>
      </c>
      <c r="M45" s="656"/>
      <c r="N45" s="656">
        <v>203</v>
      </c>
      <c r="O45" s="64">
        <f t="shared" si="3"/>
        <v>40.357852882703774</v>
      </c>
      <c r="P45" s="656"/>
      <c r="Q45" s="656">
        <v>60</v>
      </c>
      <c r="R45" s="88">
        <f t="shared" si="4"/>
        <v>11.928429423459244</v>
      </c>
    </row>
    <row r="46" spans="1:18" ht="14.15" customHeight="1">
      <c r="A46" s="81" t="s">
        <v>183</v>
      </c>
      <c r="B46" s="50">
        <f t="shared" si="7"/>
        <v>682</v>
      </c>
      <c r="C46" s="147">
        <f t="shared" si="5"/>
        <v>1.5879298703112994</v>
      </c>
      <c r="E46" s="656">
        <v>29</v>
      </c>
      <c r="F46" s="64">
        <f t="shared" si="0"/>
        <v>4.2521994134897358</v>
      </c>
      <c r="G46" s="656"/>
      <c r="H46" s="656">
        <v>143</v>
      </c>
      <c r="I46" s="64">
        <f t="shared" si="1"/>
        <v>20.967741935483872</v>
      </c>
      <c r="J46" s="656"/>
      <c r="K46" s="656">
        <v>155</v>
      </c>
      <c r="L46" s="64">
        <f t="shared" si="2"/>
        <v>22.727272727272727</v>
      </c>
      <c r="M46" s="656"/>
      <c r="N46" s="656">
        <v>303</v>
      </c>
      <c r="O46" s="64">
        <f t="shared" si="3"/>
        <v>44.428152492668623</v>
      </c>
      <c r="P46" s="656"/>
      <c r="Q46" s="656">
        <v>52</v>
      </c>
      <c r="R46" s="88">
        <f t="shared" si="4"/>
        <v>7.6246334310850443</v>
      </c>
    </row>
    <row r="47" spans="1:18" ht="14.15" customHeight="1">
      <c r="A47" s="81" t="s">
        <v>396</v>
      </c>
      <c r="B47" s="50">
        <f t="shared" si="7"/>
        <v>672</v>
      </c>
      <c r="C47" s="147">
        <f t="shared" si="5"/>
        <v>1.5646464411278493</v>
      </c>
      <c r="E47" s="656">
        <v>29</v>
      </c>
      <c r="F47" s="64">
        <f t="shared" si="0"/>
        <v>4.3154761904761907</v>
      </c>
      <c r="G47" s="656"/>
      <c r="H47" s="656">
        <v>144</v>
      </c>
      <c r="I47" s="64">
        <f t="shared" si="1"/>
        <v>21.428571428571427</v>
      </c>
      <c r="J47" s="656"/>
      <c r="K47" s="656">
        <v>192</v>
      </c>
      <c r="L47" s="64">
        <f t="shared" si="2"/>
        <v>28.571428571428569</v>
      </c>
      <c r="M47" s="656"/>
      <c r="N47" s="656">
        <v>275</v>
      </c>
      <c r="O47" s="64">
        <f t="shared" si="3"/>
        <v>40.922619047619044</v>
      </c>
      <c r="P47" s="656"/>
      <c r="Q47" s="656">
        <v>32</v>
      </c>
      <c r="R47" s="88">
        <f t="shared" si="4"/>
        <v>4.7619047619047619</v>
      </c>
    </row>
    <row r="48" spans="1:18" ht="14.15" customHeight="1">
      <c r="A48" s="81" t="s">
        <v>187</v>
      </c>
      <c r="B48" s="50">
        <f t="shared" si="7"/>
        <v>327</v>
      </c>
      <c r="C48" s="147">
        <f t="shared" si="5"/>
        <v>0.76136813429881944</v>
      </c>
      <c r="E48" s="656">
        <v>31</v>
      </c>
      <c r="F48" s="64">
        <f t="shared" si="0"/>
        <v>9.4801223241590211</v>
      </c>
      <c r="G48" s="656"/>
      <c r="H48" s="656">
        <v>52</v>
      </c>
      <c r="I48" s="64">
        <f t="shared" si="1"/>
        <v>15.902140672782874</v>
      </c>
      <c r="J48" s="656"/>
      <c r="K48" s="656">
        <v>92</v>
      </c>
      <c r="L48" s="64">
        <f t="shared" si="2"/>
        <v>28.134556574923547</v>
      </c>
      <c r="M48" s="656"/>
      <c r="N48" s="656">
        <v>140</v>
      </c>
      <c r="O48" s="64">
        <f t="shared" si="3"/>
        <v>42.813455657492355</v>
      </c>
      <c r="P48" s="656"/>
      <c r="Q48" s="656">
        <v>12</v>
      </c>
      <c r="R48" s="88">
        <f t="shared" si="4"/>
        <v>3.669724770642202</v>
      </c>
    </row>
    <row r="49" spans="1:18" ht="14.15" customHeight="1">
      <c r="A49" s="81" t="s">
        <v>186</v>
      </c>
      <c r="B49" s="50">
        <f t="shared" si="7"/>
        <v>583</v>
      </c>
      <c r="C49" s="147">
        <f t="shared" si="5"/>
        <v>1.3574239213951431</v>
      </c>
      <c r="E49" s="656">
        <v>58</v>
      </c>
      <c r="F49" s="64">
        <f t="shared" si="0"/>
        <v>9.9485420240137223</v>
      </c>
      <c r="G49" s="656"/>
      <c r="H49" s="656">
        <v>147</v>
      </c>
      <c r="I49" s="64">
        <f t="shared" si="1"/>
        <v>25.21440823327616</v>
      </c>
      <c r="J49" s="656"/>
      <c r="K49" s="656">
        <v>109</v>
      </c>
      <c r="L49" s="64">
        <f t="shared" si="2"/>
        <v>18.69639794168096</v>
      </c>
      <c r="M49" s="656"/>
      <c r="N49" s="656">
        <v>239</v>
      </c>
      <c r="O49" s="64">
        <f t="shared" si="3"/>
        <v>40.99485420240137</v>
      </c>
      <c r="P49" s="656"/>
      <c r="Q49" s="656">
        <v>30</v>
      </c>
      <c r="R49" s="88">
        <f t="shared" si="4"/>
        <v>5.1457975986277873</v>
      </c>
    </row>
    <row r="50" spans="1:18" ht="14.15" customHeight="1">
      <c r="A50" s="81" t="s">
        <v>185</v>
      </c>
      <c r="B50" s="50">
        <f t="shared" si="7"/>
        <v>510</v>
      </c>
      <c r="C50" s="147">
        <f t="shared" si="5"/>
        <v>1.187454888355957</v>
      </c>
      <c r="E50" s="656">
        <v>48</v>
      </c>
      <c r="F50" s="64">
        <f t="shared" si="0"/>
        <v>9.4117647058823533</v>
      </c>
      <c r="G50" s="656"/>
      <c r="H50" s="656">
        <v>66</v>
      </c>
      <c r="I50" s="64">
        <f t="shared" si="1"/>
        <v>12.941176470588237</v>
      </c>
      <c r="J50" s="656"/>
      <c r="K50" s="656">
        <v>93</v>
      </c>
      <c r="L50" s="64">
        <f t="shared" si="2"/>
        <v>18.235294117647058</v>
      </c>
      <c r="M50" s="656"/>
      <c r="N50" s="656">
        <v>238</v>
      </c>
      <c r="O50" s="64">
        <f t="shared" si="3"/>
        <v>46.666666666666664</v>
      </c>
      <c r="P50" s="656"/>
      <c r="Q50" s="656">
        <v>65</v>
      </c>
      <c r="R50" s="88">
        <f t="shared" si="4"/>
        <v>12.745098039215685</v>
      </c>
    </row>
    <row r="51" spans="1:18" ht="10.5" customHeight="1">
      <c r="C51" s="147" t="str">
        <f t="shared" si="5"/>
        <v/>
      </c>
      <c r="E51" s="527"/>
      <c r="F51" s="64" t="str">
        <f t="shared" si="0"/>
        <v/>
      </c>
      <c r="G51" s="527"/>
      <c r="H51" s="527"/>
      <c r="I51" s="64" t="str">
        <f t="shared" si="1"/>
        <v/>
      </c>
      <c r="J51" s="527"/>
      <c r="K51" s="527"/>
      <c r="L51" s="64" t="str">
        <f t="shared" si="2"/>
        <v/>
      </c>
      <c r="M51" s="527"/>
      <c r="N51" s="527"/>
      <c r="O51" s="64" t="str">
        <f t="shared" si="3"/>
        <v/>
      </c>
      <c r="P51" s="527"/>
      <c r="Q51" s="527"/>
      <c r="R51" s="88" t="str">
        <f t="shared" si="4"/>
        <v/>
      </c>
    </row>
    <row r="52" spans="1:18" ht="14.15" customHeight="1">
      <c r="A52" s="81" t="s">
        <v>189</v>
      </c>
      <c r="B52" s="50">
        <f>SUM(E52+H52+K52+N52+Q52)</f>
        <v>1410</v>
      </c>
      <c r="C52" s="147">
        <f t="shared" si="5"/>
        <v>3.2829635148664695</v>
      </c>
      <c r="E52" s="656">
        <v>155</v>
      </c>
      <c r="F52" s="64">
        <f t="shared" si="0"/>
        <v>10.99290780141844</v>
      </c>
      <c r="G52" s="656"/>
      <c r="H52" s="656">
        <v>263</v>
      </c>
      <c r="I52" s="64">
        <f t="shared" si="1"/>
        <v>18.652482269503544</v>
      </c>
      <c r="J52" s="656"/>
      <c r="K52" s="656">
        <v>286</v>
      </c>
      <c r="L52" s="64">
        <f t="shared" si="2"/>
        <v>20.283687943262411</v>
      </c>
      <c r="M52" s="656"/>
      <c r="N52" s="656">
        <v>611</v>
      </c>
      <c r="O52" s="64">
        <f t="shared" si="3"/>
        <v>43.333333333333336</v>
      </c>
      <c r="P52" s="656"/>
      <c r="Q52" s="656">
        <v>95</v>
      </c>
      <c r="R52" s="88">
        <f t="shared" si="4"/>
        <v>6.7375886524822697</v>
      </c>
    </row>
    <row r="53" spans="1:18" ht="11.25" customHeight="1">
      <c r="C53" s="147" t="str">
        <f t="shared" si="5"/>
        <v/>
      </c>
      <c r="F53" s="64" t="str">
        <f t="shared" si="0"/>
        <v/>
      </c>
      <c r="I53" s="64" t="str">
        <f t="shared" si="1"/>
        <v/>
      </c>
      <c r="L53" s="64" t="str">
        <f t="shared" si="2"/>
        <v/>
      </c>
      <c r="O53" s="64" t="str">
        <f t="shared" si="3"/>
        <v/>
      </c>
      <c r="R53" s="88" t="str">
        <f t="shared" si="4"/>
        <v/>
      </c>
    </row>
    <row r="54" spans="1:18" ht="14.15" customHeight="1">
      <c r="A54" s="81" t="s">
        <v>190</v>
      </c>
      <c r="B54" s="50">
        <f t="shared" ref="B54:B59" si="8">SUM(E54+H54+K54+N54+Q54)</f>
        <v>3488</v>
      </c>
      <c r="C54" s="147">
        <f t="shared" si="5"/>
        <v>8.121260099187408</v>
      </c>
      <c r="E54" s="50">
        <f>SUM(E55:E59)</f>
        <v>243</v>
      </c>
      <c r="F54" s="64">
        <f t="shared" si="0"/>
        <v>6.9667431192660558</v>
      </c>
      <c r="G54" s="33" t="s">
        <v>128</v>
      </c>
      <c r="H54" s="63">
        <f>SUM(H55:H59)</f>
        <v>761</v>
      </c>
      <c r="I54" s="64">
        <f t="shared" si="1"/>
        <v>21.817660550458715</v>
      </c>
      <c r="J54" s="33" t="s">
        <v>128</v>
      </c>
      <c r="K54" s="63">
        <f>SUM(K55:K59)</f>
        <v>880</v>
      </c>
      <c r="L54" s="64">
        <f t="shared" si="2"/>
        <v>25.229357798165136</v>
      </c>
      <c r="M54" s="33" t="s">
        <v>128</v>
      </c>
      <c r="N54" s="63">
        <f>SUM(N55:N59)</f>
        <v>1374</v>
      </c>
      <c r="O54" s="64">
        <f t="shared" si="3"/>
        <v>39.392201834862384</v>
      </c>
      <c r="P54" s="33" t="s">
        <v>128</v>
      </c>
      <c r="Q54" s="63">
        <f>SUM(Q55:Q59)</f>
        <v>230</v>
      </c>
      <c r="R54" s="88">
        <f t="shared" si="4"/>
        <v>6.5940366972477058</v>
      </c>
    </row>
    <row r="55" spans="1:18" ht="14.15" customHeight="1">
      <c r="A55" s="81" t="s">
        <v>191</v>
      </c>
      <c r="B55" s="50">
        <f t="shared" si="8"/>
        <v>201</v>
      </c>
      <c r="C55" s="147">
        <f t="shared" si="5"/>
        <v>0.46799692658734776</v>
      </c>
      <c r="E55" s="656">
        <v>42</v>
      </c>
      <c r="F55" s="64">
        <f t="shared" si="0"/>
        <v>20.8955223880597</v>
      </c>
      <c r="G55" s="656"/>
      <c r="H55" s="656">
        <v>93</v>
      </c>
      <c r="I55" s="64">
        <f t="shared" si="1"/>
        <v>46.268656716417908</v>
      </c>
      <c r="J55" s="656"/>
      <c r="K55" s="656">
        <v>53</v>
      </c>
      <c r="L55" s="64">
        <f t="shared" si="2"/>
        <v>26.368159203980102</v>
      </c>
      <c r="M55" s="656"/>
      <c r="N55" s="656">
        <v>12</v>
      </c>
      <c r="O55" s="64">
        <f t="shared" si="3"/>
        <v>5.9701492537313428</v>
      </c>
      <c r="P55" s="656"/>
      <c r="Q55" s="656">
        <v>1</v>
      </c>
      <c r="R55" s="88">
        <f t="shared" si="4"/>
        <v>0.49751243781094528</v>
      </c>
    </row>
    <row r="56" spans="1:18" ht="14.15" customHeight="1">
      <c r="A56" s="81" t="s">
        <v>192</v>
      </c>
      <c r="B56" s="50">
        <f t="shared" si="8"/>
        <v>2080</v>
      </c>
      <c r="C56" s="147">
        <f t="shared" si="5"/>
        <v>4.8429532701576283</v>
      </c>
      <c r="E56" s="656">
        <v>87</v>
      </c>
      <c r="F56" s="64">
        <f t="shared" si="0"/>
        <v>4.1826923076923075</v>
      </c>
      <c r="G56" s="656"/>
      <c r="H56" s="656">
        <v>470</v>
      </c>
      <c r="I56" s="64">
        <f t="shared" si="1"/>
        <v>22.596153846153847</v>
      </c>
      <c r="J56" s="656"/>
      <c r="K56" s="656">
        <v>550</v>
      </c>
      <c r="L56" s="64">
        <f t="shared" si="2"/>
        <v>26.442307692307693</v>
      </c>
      <c r="M56" s="656"/>
      <c r="N56" s="656">
        <v>833</v>
      </c>
      <c r="O56" s="64">
        <f t="shared" si="3"/>
        <v>40.048076923076927</v>
      </c>
      <c r="P56" s="656"/>
      <c r="Q56" s="656">
        <v>140</v>
      </c>
      <c r="R56" s="88">
        <f t="shared" si="4"/>
        <v>6.7307692307692308</v>
      </c>
    </row>
    <row r="57" spans="1:18" ht="14.15" customHeight="1">
      <c r="A57" s="81" t="s">
        <v>193</v>
      </c>
      <c r="B57" s="50">
        <f t="shared" si="8"/>
        <v>406</v>
      </c>
      <c r="C57" s="147">
        <f t="shared" si="5"/>
        <v>0.94530722484807561</v>
      </c>
      <c r="E57" s="656">
        <v>77</v>
      </c>
      <c r="F57" s="64">
        <f t="shared" si="0"/>
        <v>18.96551724137931</v>
      </c>
      <c r="G57" s="656"/>
      <c r="H57" s="656">
        <v>39</v>
      </c>
      <c r="I57" s="64">
        <f t="shared" si="1"/>
        <v>9.6059113300492598</v>
      </c>
      <c r="J57" s="656"/>
      <c r="K57" s="656">
        <v>67</v>
      </c>
      <c r="L57" s="64">
        <f t="shared" si="2"/>
        <v>16.502463054187192</v>
      </c>
      <c r="M57" s="656"/>
      <c r="N57" s="656">
        <v>190</v>
      </c>
      <c r="O57" s="64">
        <f t="shared" si="3"/>
        <v>46.798029556650242</v>
      </c>
      <c r="P57" s="656"/>
      <c r="Q57" s="656">
        <v>33</v>
      </c>
      <c r="R57" s="88">
        <f t="shared" si="4"/>
        <v>8.1280788177339893</v>
      </c>
    </row>
    <row r="58" spans="1:18" ht="14.15" customHeight="1">
      <c r="A58" s="90" t="s">
        <v>2032</v>
      </c>
      <c r="B58" s="50">
        <f t="shared" si="8"/>
        <v>503</v>
      </c>
      <c r="C58" s="147">
        <f t="shared" si="5"/>
        <v>1.171156487927542</v>
      </c>
      <c r="E58" s="656">
        <v>35</v>
      </c>
      <c r="F58" s="64">
        <f t="shared" si="0"/>
        <v>6.9582504970178931</v>
      </c>
      <c r="G58" s="656"/>
      <c r="H58" s="656">
        <v>85</v>
      </c>
      <c r="I58" s="64">
        <f t="shared" si="1"/>
        <v>16.898608349900595</v>
      </c>
      <c r="J58" s="656"/>
      <c r="K58" s="656">
        <v>96</v>
      </c>
      <c r="L58" s="64">
        <f t="shared" si="2"/>
        <v>19.08548707753479</v>
      </c>
      <c r="M58" s="656"/>
      <c r="N58" s="656">
        <v>241</v>
      </c>
      <c r="O58" s="64">
        <f t="shared" si="3"/>
        <v>47.912524850894634</v>
      </c>
      <c r="P58" s="656"/>
      <c r="Q58" s="656">
        <v>46</v>
      </c>
      <c r="R58" s="88">
        <f t="shared" si="4"/>
        <v>9.1451292246520879</v>
      </c>
    </row>
    <row r="59" spans="1:18" ht="14.15" customHeight="1">
      <c r="A59" s="81" t="s">
        <v>194</v>
      </c>
      <c r="B59" s="50">
        <f t="shared" si="8"/>
        <v>298</v>
      </c>
      <c r="C59" s="147">
        <f t="shared" si="5"/>
        <v>0.69384618966681411</v>
      </c>
      <c r="E59" s="656">
        <v>2</v>
      </c>
      <c r="F59" s="64">
        <f t="shared" si="0"/>
        <v>0.67114093959731547</v>
      </c>
      <c r="G59" s="656"/>
      <c r="H59" s="656">
        <v>74</v>
      </c>
      <c r="I59" s="64">
        <f t="shared" si="1"/>
        <v>24.832214765100673</v>
      </c>
      <c r="J59" s="656"/>
      <c r="K59" s="656">
        <v>114</v>
      </c>
      <c r="L59" s="64">
        <f t="shared" si="2"/>
        <v>38.255033557046978</v>
      </c>
      <c r="M59" s="656"/>
      <c r="N59" s="656">
        <v>98</v>
      </c>
      <c r="O59" s="64">
        <f t="shared" si="3"/>
        <v>32.885906040268459</v>
      </c>
      <c r="P59" s="656"/>
      <c r="Q59" s="656">
        <v>10</v>
      </c>
      <c r="R59" s="88">
        <f t="shared" si="4"/>
        <v>3.3557046979865772</v>
      </c>
    </row>
    <row r="60" spans="1:18" ht="11.25" customHeight="1">
      <c r="C60" s="147" t="str">
        <f t="shared" si="5"/>
        <v/>
      </c>
      <c r="F60" s="64" t="str">
        <f t="shared" si="0"/>
        <v/>
      </c>
      <c r="I60" s="64" t="str">
        <f t="shared" si="1"/>
        <v/>
      </c>
      <c r="L60" s="64" t="str">
        <f t="shared" si="2"/>
        <v/>
      </c>
      <c r="O60" s="64" t="str">
        <f t="shared" si="3"/>
        <v/>
      </c>
      <c r="R60" s="88" t="str">
        <f t="shared" si="4"/>
        <v/>
      </c>
    </row>
    <row r="61" spans="1:18" ht="14.15" customHeight="1">
      <c r="A61" s="47" t="s">
        <v>397</v>
      </c>
      <c r="B61" s="50">
        <f>SUM(B62+B64+B71+B73)</f>
        <v>3988</v>
      </c>
      <c r="C61" s="147">
        <f t="shared" si="5"/>
        <v>9.2854315583599156</v>
      </c>
      <c r="E61" s="50">
        <f>SUM(E62+E64+E71+E73)</f>
        <v>221</v>
      </c>
      <c r="F61" s="64">
        <f t="shared" si="0"/>
        <v>5.5416248746238717</v>
      </c>
      <c r="H61" s="63">
        <f>SUM(H62+H64+H71+H73)</f>
        <v>651</v>
      </c>
      <c r="I61" s="64">
        <f t="shared" si="1"/>
        <v>16.323971915747244</v>
      </c>
      <c r="K61" s="63">
        <f>SUM(K62+K64+K71+K73)</f>
        <v>1374</v>
      </c>
      <c r="L61" s="64">
        <f t="shared" si="2"/>
        <v>34.453360080240728</v>
      </c>
      <c r="N61" s="63">
        <f>SUM(N62+N64+N71+N73)</f>
        <v>1504</v>
      </c>
      <c r="O61" s="64">
        <f t="shared" si="3"/>
        <v>37.713139418254762</v>
      </c>
      <c r="Q61" s="63">
        <f>SUM(Q62+Q64+Q71+Q73)</f>
        <v>238</v>
      </c>
      <c r="R61" s="88">
        <f t="shared" si="4"/>
        <v>5.9679037111333999</v>
      </c>
    </row>
    <row r="62" spans="1:18" ht="14.15" customHeight="1">
      <c r="A62" s="81" t="s">
        <v>398</v>
      </c>
      <c r="B62" s="50">
        <f>SUM(E62+H62+K62+N62+Q62)</f>
        <v>596</v>
      </c>
      <c r="C62" s="147">
        <f t="shared" si="5"/>
        <v>1.3876923793336282</v>
      </c>
      <c r="E62" s="656">
        <v>26</v>
      </c>
      <c r="F62" s="64">
        <f t="shared" si="0"/>
        <v>4.3624161073825505</v>
      </c>
      <c r="G62" s="656"/>
      <c r="H62" s="656">
        <v>55</v>
      </c>
      <c r="I62" s="64">
        <f t="shared" si="1"/>
        <v>9.2281879194630871</v>
      </c>
      <c r="J62" s="656"/>
      <c r="K62" s="656">
        <v>274</v>
      </c>
      <c r="L62" s="64">
        <f t="shared" si="2"/>
        <v>45.973154362416111</v>
      </c>
      <c r="M62" s="656"/>
      <c r="N62" s="656">
        <v>223</v>
      </c>
      <c r="O62" s="64">
        <f t="shared" si="3"/>
        <v>37.416107382550337</v>
      </c>
      <c r="P62" s="656"/>
      <c r="Q62" s="656">
        <v>18</v>
      </c>
      <c r="R62" s="88">
        <f t="shared" si="4"/>
        <v>3.0201342281879198</v>
      </c>
    </row>
    <row r="63" spans="1:18" ht="11.25" customHeight="1">
      <c r="C63" s="147" t="str">
        <f t="shared" si="5"/>
        <v/>
      </c>
      <c r="F63" s="64" t="str">
        <f t="shared" si="0"/>
        <v/>
      </c>
      <c r="I63" s="64" t="str">
        <f t="shared" si="1"/>
        <v/>
      </c>
      <c r="L63" s="64" t="str">
        <f t="shared" si="2"/>
        <v/>
      </c>
      <c r="O63" s="64" t="str">
        <f t="shared" si="3"/>
        <v/>
      </c>
      <c r="R63" s="88" t="str">
        <f t="shared" si="4"/>
        <v/>
      </c>
    </row>
    <row r="64" spans="1:18" ht="14.15" customHeight="1">
      <c r="A64" s="81" t="s">
        <v>195</v>
      </c>
      <c r="B64" s="50">
        <f t="shared" ref="B64:B69" si="9">SUM(E64+H64+K64+N64+Q64)</f>
        <v>2406</v>
      </c>
      <c r="C64" s="147">
        <f t="shared" si="5"/>
        <v>5.6019930615381037</v>
      </c>
      <c r="E64" s="50">
        <f>SUM(E65:E69)</f>
        <v>164</v>
      </c>
      <c r="F64" s="64">
        <f t="shared" si="0"/>
        <v>6.8162926018287617</v>
      </c>
      <c r="G64" s="33" t="s">
        <v>128</v>
      </c>
      <c r="H64" s="63">
        <f>SUM(H65:H69)</f>
        <v>318</v>
      </c>
      <c r="I64" s="64">
        <f t="shared" si="1"/>
        <v>13.216957605985039</v>
      </c>
      <c r="J64" s="33" t="s">
        <v>128</v>
      </c>
      <c r="K64" s="63">
        <f>SUM(K65:K69)</f>
        <v>754</v>
      </c>
      <c r="L64" s="64">
        <f t="shared" si="2"/>
        <v>31.338320864505402</v>
      </c>
      <c r="M64" s="33" t="s">
        <v>128</v>
      </c>
      <c r="N64" s="63">
        <f>SUM(N65:N69)</f>
        <v>976</v>
      </c>
      <c r="O64" s="64">
        <f t="shared" si="3"/>
        <v>40.565253532834575</v>
      </c>
      <c r="P64" s="33" t="s">
        <v>128</v>
      </c>
      <c r="Q64" s="63">
        <f>SUM(Q65:Q69)</f>
        <v>194</v>
      </c>
      <c r="R64" s="88">
        <f t="shared" si="4"/>
        <v>8.063175394846219</v>
      </c>
    </row>
    <row r="65" spans="1:18" ht="14.15" customHeight="1">
      <c r="A65" s="81" t="s">
        <v>196</v>
      </c>
      <c r="B65" s="50">
        <f t="shared" si="9"/>
        <v>678</v>
      </c>
      <c r="C65" s="147">
        <f t="shared" si="5"/>
        <v>1.5786164986379196</v>
      </c>
      <c r="E65" s="656">
        <v>0</v>
      </c>
      <c r="F65" s="64">
        <f t="shared" si="0"/>
        <v>0</v>
      </c>
      <c r="G65" s="656"/>
      <c r="H65" s="656">
        <v>137</v>
      </c>
      <c r="I65" s="64">
        <f t="shared" si="1"/>
        <v>20.206489675516224</v>
      </c>
      <c r="J65" s="656"/>
      <c r="K65" s="656">
        <v>275</v>
      </c>
      <c r="L65" s="64">
        <f t="shared" si="2"/>
        <v>40.560471976401182</v>
      </c>
      <c r="M65" s="656"/>
      <c r="N65" s="656">
        <v>187</v>
      </c>
      <c r="O65" s="64">
        <f t="shared" si="3"/>
        <v>27.581120943952804</v>
      </c>
      <c r="P65" s="656"/>
      <c r="Q65" s="656">
        <v>79</v>
      </c>
      <c r="R65" s="88">
        <f t="shared" si="4"/>
        <v>11.651917404129794</v>
      </c>
    </row>
    <row r="66" spans="1:18" ht="14.15" customHeight="1">
      <c r="A66" s="81" t="s">
        <v>197</v>
      </c>
      <c r="B66" s="50">
        <f t="shared" si="9"/>
        <v>462</v>
      </c>
      <c r="C66" s="147">
        <f t="shared" si="5"/>
        <v>1.0756944282753964</v>
      </c>
      <c r="E66" s="656">
        <v>38</v>
      </c>
      <c r="F66" s="64">
        <f t="shared" si="0"/>
        <v>8.2251082251082259</v>
      </c>
      <c r="G66" s="656"/>
      <c r="H66" s="656">
        <v>23</v>
      </c>
      <c r="I66" s="64">
        <f t="shared" si="1"/>
        <v>4.9783549783549788</v>
      </c>
      <c r="J66" s="656"/>
      <c r="K66" s="656">
        <v>86</v>
      </c>
      <c r="L66" s="64">
        <f t="shared" si="2"/>
        <v>18.614718614718615</v>
      </c>
      <c r="M66" s="656"/>
      <c r="N66" s="656">
        <v>290</v>
      </c>
      <c r="O66" s="64">
        <f t="shared" si="3"/>
        <v>62.770562770562762</v>
      </c>
      <c r="P66" s="656"/>
      <c r="Q66" s="656">
        <v>25</v>
      </c>
      <c r="R66" s="88">
        <f t="shared" si="4"/>
        <v>5.4112554112554108</v>
      </c>
    </row>
    <row r="67" spans="1:18" ht="14.15" customHeight="1">
      <c r="A67" s="81" t="s">
        <v>200</v>
      </c>
      <c r="B67" s="50">
        <f t="shared" si="9"/>
        <v>799</v>
      </c>
      <c r="C67" s="147">
        <f>IF(A67&lt;&gt;0,B67/$B$12*100,"")</f>
        <v>1.8603459917576659</v>
      </c>
      <c r="E67" s="656">
        <v>76</v>
      </c>
      <c r="F67" s="64">
        <f t="shared" si="0"/>
        <v>9.5118898623279104</v>
      </c>
      <c r="G67" s="656"/>
      <c r="H67" s="656">
        <v>88</v>
      </c>
      <c r="I67" s="64">
        <f t="shared" si="1"/>
        <v>11.013767209011265</v>
      </c>
      <c r="J67" s="656"/>
      <c r="K67" s="656">
        <v>250</v>
      </c>
      <c r="L67" s="64">
        <f t="shared" si="2"/>
        <v>31.289111389236545</v>
      </c>
      <c r="M67" s="656"/>
      <c r="N67" s="656">
        <v>330</v>
      </c>
      <c r="O67" s="64">
        <f t="shared" si="3"/>
        <v>41.301627033792236</v>
      </c>
      <c r="P67" s="656"/>
      <c r="Q67" s="656">
        <v>55</v>
      </c>
      <c r="R67" s="88">
        <f t="shared" si="4"/>
        <v>6.8836045056320403</v>
      </c>
    </row>
    <row r="68" spans="1:18" ht="14.15" customHeight="1">
      <c r="A68" s="81" t="s">
        <v>198</v>
      </c>
      <c r="B68" s="50">
        <f t="shared" si="9"/>
        <v>149</v>
      </c>
      <c r="C68" s="147">
        <f>IF(A68&lt;&gt;0,B68/$B$12*100,"")</f>
        <v>0.34692309483340705</v>
      </c>
      <c r="E68" s="656">
        <v>14</v>
      </c>
      <c r="F68" s="64">
        <f t="shared" si="0"/>
        <v>9.3959731543624159</v>
      </c>
      <c r="G68" s="656"/>
      <c r="H68" s="656">
        <v>14</v>
      </c>
      <c r="I68" s="64">
        <f t="shared" si="1"/>
        <v>9.3959731543624159</v>
      </c>
      <c r="J68" s="656"/>
      <c r="K68" s="656">
        <v>22</v>
      </c>
      <c r="L68" s="64">
        <f t="shared" si="2"/>
        <v>14.76510067114094</v>
      </c>
      <c r="M68" s="656"/>
      <c r="N68" s="656">
        <v>80</v>
      </c>
      <c r="O68" s="64">
        <f t="shared" si="3"/>
        <v>53.691275167785236</v>
      </c>
      <c r="P68" s="656"/>
      <c r="Q68" s="656">
        <v>19</v>
      </c>
      <c r="R68" s="88">
        <f t="shared" si="4"/>
        <v>12.751677852348994</v>
      </c>
    </row>
    <row r="69" spans="1:18" ht="14.15" customHeight="1">
      <c r="A69" s="81" t="s">
        <v>199</v>
      </c>
      <c r="B69" s="50">
        <f t="shared" si="9"/>
        <v>318</v>
      </c>
      <c r="C69" s="147">
        <f t="shared" si="5"/>
        <v>0.74041304803371444</v>
      </c>
      <c r="E69" s="656">
        <v>36</v>
      </c>
      <c r="F69" s="64">
        <f t="shared" si="0"/>
        <v>11.320754716981133</v>
      </c>
      <c r="G69" s="656"/>
      <c r="H69" s="656">
        <v>56</v>
      </c>
      <c r="I69" s="64">
        <f t="shared" si="1"/>
        <v>17.610062893081761</v>
      </c>
      <c r="J69" s="656"/>
      <c r="K69" s="656">
        <v>121</v>
      </c>
      <c r="L69" s="64">
        <f t="shared" si="2"/>
        <v>38.05031446540881</v>
      </c>
      <c r="M69" s="656"/>
      <c r="N69" s="656">
        <v>89</v>
      </c>
      <c r="O69" s="64">
        <f t="shared" si="3"/>
        <v>27.987421383647799</v>
      </c>
      <c r="P69" s="656"/>
      <c r="Q69" s="656">
        <v>16</v>
      </c>
      <c r="R69" s="88">
        <f t="shared" si="4"/>
        <v>5.0314465408805038</v>
      </c>
    </row>
    <row r="70" spans="1:18" ht="11.25" customHeight="1">
      <c r="C70" s="147" t="str">
        <f t="shared" si="5"/>
        <v/>
      </c>
      <c r="E70" s="664"/>
      <c r="F70" s="64" t="str">
        <f t="shared" si="0"/>
        <v/>
      </c>
      <c r="G70" s="664"/>
      <c r="H70" s="664"/>
      <c r="I70" s="64" t="str">
        <f t="shared" si="1"/>
        <v/>
      </c>
      <c r="J70" s="664"/>
      <c r="K70" s="664"/>
      <c r="L70" s="64" t="str">
        <f t="shared" si="2"/>
        <v/>
      </c>
      <c r="M70" s="664"/>
      <c r="N70" s="664"/>
      <c r="O70" s="64" t="str">
        <f t="shared" si="3"/>
        <v/>
      </c>
      <c r="P70" s="664"/>
      <c r="Q70" s="664"/>
      <c r="R70" s="88" t="str">
        <f t="shared" si="4"/>
        <v/>
      </c>
    </row>
    <row r="71" spans="1:18" ht="14.15" customHeight="1">
      <c r="A71" s="81" t="s">
        <v>201</v>
      </c>
      <c r="B71" s="50">
        <f>SUM(E71+H71+K71+N71+Q71)</f>
        <v>440</v>
      </c>
      <c r="C71" s="147">
        <f t="shared" si="5"/>
        <v>1.0244708840718062</v>
      </c>
      <c r="E71" s="656">
        <v>5</v>
      </c>
      <c r="F71" s="64">
        <f t="shared" si="0"/>
        <v>1.1363636363636365</v>
      </c>
      <c r="G71" s="656"/>
      <c r="H71" s="656">
        <v>118</v>
      </c>
      <c r="I71" s="64">
        <f t="shared" si="1"/>
        <v>26.81818181818182</v>
      </c>
      <c r="J71" s="656"/>
      <c r="K71" s="656">
        <v>156</v>
      </c>
      <c r="L71" s="64">
        <f t="shared" si="2"/>
        <v>35.454545454545453</v>
      </c>
      <c r="M71" s="656"/>
      <c r="N71" s="656">
        <v>149</v>
      </c>
      <c r="O71" s="64">
        <f t="shared" si="3"/>
        <v>33.86363636363636</v>
      </c>
      <c r="P71" s="656"/>
      <c r="Q71" s="656">
        <v>12</v>
      </c>
      <c r="R71" s="88">
        <f t="shared" si="4"/>
        <v>2.7272727272727271</v>
      </c>
    </row>
    <row r="72" spans="1:18" ht="11.25" customHeight="1">
      <c r="C72" s="147" t="str">
        <f t="shared" si="5"/>
        <v/>
      </c>
      <c r="E72" s="527"/>
      <c r="F72" s="64" t="str">
        <f t="shared" si="0"/>
        <v/>
      </c>
      <c r="G72" s="527"/>
      <c r="H72" s="527"/>
      <c r="I72" s="64" t="str">
        <f t="shared" si="1"/>
        <v/>
      </c>
      <c r="J72" s="527"/>
      <c r="K72" s="527"/>
      <c r="L72" s="64" t="str">
        <f t="shared" si="2"/>
        <v/>
      </c>
      <c r="M72" s="527"/>
      <c r="N72" s="527"/>
      <c r="O72" s="64" t="str">
        <f t="shared" si="3"/>
        <v/>
      </c>
      <c r="P72" s="527"/>
      <c r="Q72" s="527"/>
      <c r="R72" s="88" t="str">
        <f t="shared" si="4"/>
        <v/>
      </c>
    </row>
    <row r="73" spans="1:18" ht="14.15" customHeight="1">
      <c r="A73" s="81" t="s">
        <v>202</v>
      </c>
      <c r="B73" s="50">
        <f>SUM(E73+H73+K73+N73+Q73)</f>
        <v>546</v>
      </c>
      <c r="C73" s="147">
        <f t="shared" si="5"/>
        <v>1.2712752334163775</v>
      </c>
      <c r="E73" s="656">
        <v>26</v>
      </c>
      <c r="F73" s="64">
        <f t="shared" si="0"/>
        <v>4.7619047619047619</v>
      </c>
      <c r="G73" s="656"/>
      <c r="H73" s="656">
        <v>160</v>
      </c>
      <c r="I73" s="64">
        <f t="shared" si="1"/>
        <v>29.304029304029307</v>
      </c>
      <c r="J73" s="656"/>
      <c r="K73" s="656">
        <v>190</v>
      </c>
      <c r="L73" s="64">
        <f t="shared" si="2"/>
        <v>34.798534798534796</v>
      </c>
      <c r="M73" s="656"/>
      <c r="N73" s="656">
        <v>156</v>
      </c>
      <c r="O73" s="64">
        <f t="shared" si="3"/>
        <v>28.571428571428569</v>
      </c>
      <c r="P73" s="656"/>
      <c r="Q73" s="656">
        <v>14</v>
      </c>
      <c r="R73" s="88">
        <f t="shared" si="4"/>
        <v>2.5641025641025639</v>
      </c>
    </row>
    <row r="74" spans="1:18" ht="11.25" customHeight="1">
      <c r="C74" s="147" t="str">
        <f t="shared" si="5"/>
        <v/>
      </c>
      <c r="F74" s="64" t="str">
        <f t="shared" si="0"/>
        <v/>
      </c>
      <c r="I74" s="64" t="str">
        <f t="shared" si="1"/>
        <v/>
      </c>
      <c r="L74" s="64" t="str">
        <f t="shared" si="2"/>
        <v/>
      </c>
      <c r="O74" s="64" t="str">
        <f t="shared" si="3"/>
        <v/>
      </c>
      <c r="R74" s="88" t="str">
        <f t="shared" si="4"/>
        <v/>
      </c>
    </row>
    <row r="75" spans="1:18" ht="14.15" customHeight="1">
      <c r="A75" s="47" t="s">
        <v>400</v>
      </c>
      <c r="B75" s="50">
        <f>SUM(B76)</f>
        <v>1441</v>
      </c>
      <c r="C75" s="147">
        <f t="shared" si="5"/>
        <v>3.3551421453351651</v>
      </c>
      <c r="E75" s="50">
        <f>SUM(E76)</f>
        <v>98</v>
      </c>
      <c r="F75" s="64">
        <f t="shared" si="0"/>
        <v>6.8008327550312293</v>
      </c>
      <c r="H75" s="63">
        <f>SUM(H76)</f>
        <v>267</v>
      </c>
      <c r="I75" s="64">
        <f t="shared" si="1"/>
        <v>18.528799444829978</v>
      </c>
      <c r="K75" s="63">
        <f>SUM(K76)</f>
        <v>532</v>
      </c>
      <c r="L75" s="64">
        <f t="shared" si="2"/>
        <v>36.918806384455237</v>
      </c>
      <c r="N75" s="63">
        <f>SUM(N76)</f>
        <v>519</v>
      </c>
      <c r="O75" s="64">
        <f t="shared" si="3"/>
        <v>36.016655100624568</v>
      </c>
      <c r="Q75" s="63">
        <f>SUM(Q76)</f>
        <v>25</v>
      </c>
      <c r="R75" s="88">
        <f t="shared" si="4"/>
        <v>1.7349063150589867</v>
      </c>
    </row>
    <row r="76" spans="1:18" ht="14.15" customHeight="1">
      <c r="A76" s="81" t="s">
        <v>401</v>
      </c>
      <c r="B76" s="50">
        <f>SUM(E76+H76+K76+N76+Q76)</f>
        <v>1441</v>
      </c>
      <c r="C76" s="147">
        <f t="shared" si="5"/>
        <v>3.3551421453351651</v>
      </c>
      <c r="E76" s="50">
        <f>SUM(E77:E80)</f>
        <v>98</v>
      </c>
      <c r="F76" s="64">
        <f t="shared" ref="F76:F106" si="10">IF($A76&lt;&gt;"",E76/$B76*100,"")</f>
        <v>6.8008327550312293</v>
      </c>
      <c r="G76" s="33" t="s">
        <v>128</v>
      </c>
      <c r="H76" s="63">
        <f>SUM(H77:H80)</f>
        <v>267</v>
      </c>
      <c r="I76" s="64">
        <f t="shared" ref="I76:I106" si="11">IF($A76&lt;&gt;"",H76/$B76*100,"")</f>
        <v>18.528799444829978</v>
      </c>
      <c r="J76" s="33" t="s">
        <v>128</v>
      </c>
      <c r="K76" s="63">
        <f>SUM(K77:K80)</f>
        <v>532</v>
      </c>
      <c r="L76" s="64">
        <f t="shared" ref="L76:L106" si="12">IF($A76&lt;&gt;"",K76/$B76*100,"")</f>
        <v>36.918806384455237</v>
      </c>
      <c r="M76" s="33" t="s">
        <v>128</v>
      </c>
      <c r="N76" s="63">
        <f>SUM(N77:N80)</f>
        <v>519</v>
      </c>
      <c r="O76" s="64">
        <f t="shared" ref="O76:O106" si="13">IF($A76&lt;&gt;"",N76/$B76*100,"")</f>
        <v>36.016655100624568</v>
      </c>
      <c r="P76" s="33" t="s">
        <v>128</v>
      </c>
      <c r="Q76" s="63">
        <f>SUM(Q77:Q80)</f>
        <v>25</v>
      </c>
      <c r="R76" s="88">
        <f t="shared" si="4"/>
        <v>1.7349063150589867</v>
      </c>
    </row>
    <row r="77" spans="1:18" ht="14.15" customHeight="1">
      <c r="A77" s="81" t="s">
        <v>204</v>
      </c>
      <c r="B77" s="50">
        <f>SUM(E77+H77+K77+N77+Q77)</f>
        <v>367</v>
      </c>
      <c r="C77" s="147">
        <f t="shared" si="5"/>
        <v>0.85450185103262011</v>
      </c>
      <c r="E77" s="656">
        <v>19</v>
      </c>
      <c r="F77" s="64">
        <f t="shared" si="10"/>
        <v>5.1771117166212539</v>
      </c>
      <c r="G77" s="656"/>
      <c r="H77" s="656">
        <v>66</v>
      </c>
      <c r="I77" s="64">
        <f t="shared" si="11"/>
        <v>17.983651226158038</v>
      </c>
      <c r="J77" s="656"/>
      <c r="K77" s="656">
        <v>122</v>
      </c>
      <c r="L77" s="64">
        <f t="shared" si="12"/>
        <v>33.242506811989102</v>
      </c>
      <c r="M77" s="656"/>
      <c r="N77" s="656">
        <v>153</v>
      </c>
      <c r="O77" s="64">
        <f t="shared" si="13"/>
        <v>41.689373297002724</v>
      </c>
      <c r="P77" s="656"/>
      <c r="Q77" s="656">
        <v>7</v>
      </c>
      <c r="R77" s="88">
        <f t="shared" si="4"/>
        <v>1.9073569482288828</v>
      </c>
    </row>
    <row r="78" spans="1:18" ht="14.15" customHeight="1">
      <c r="A78" s="81" t="s">
        <v>205</v>
      </c>
      <c r="B78" s="50">
        <f>SUM(E78+H78+K78+N78+Q78)</f>
        <v>449</v>
      </c>
      <c r="C78" s="147">
        <f t="shared" si="5"/>
        <v>1.0454259703369111</v>
      </c>
      <c r="E78" s="656">
        <v>22</v>
      </c>
      <c r="F78" s="64">
        <f t="shared" si="10"/>
        <v>4.8997772828507795</v>
      </c>
      <c r="G78" s="656"/>
      <c r="H78" s="656">
        <v>89</v>
      </c>
      <c r="I78" s="64">
        <f t="shared" si="11"/>
        <v>19.821826280623608</v>
      </c>
      <c r="J78" s="656"/>
      <c r="K78" s="656">
        <v>162</v>
      </c>
      <c r="L78" s="64">
        <f t="shared" si="12"/>
        <v>36.080178173719375</v>
      </c>
      <c r="M78" s="656"/>
      <c r="N78" s="656">
        <v>172</v>
      </c>
      <c r="O78" s="64">
        <f t="shared" si="13"/>
        <v>38.307349665924278</v>
      </c>
      <c r="P78" s="656"/>
      <c r="Q78" s="656">
        <v>4</v>
      </c>
      <c r="R78" s="88">
        <f t="shared" si="4"/>
        <v>0.89086859688195985</v>
      </c>
    </row>
    <row r="79" spans="1:18" ht="14.15" customHeight="1">
      <c r="A79" s="81" t="s">
        <v>206</v>
      </c>
      <c r="B79" s="50">
        <f>SUM(E79+H79+K79+N79+Q79)</f>
        <v>364</v>
      </c>
      <c r="C79" s="147">
        <f t="shared" si="5"/>
        <v>0.84751682227758496</v>
      </c>
      <c r="E79" s="656">
        <v>28</v>
      </c>
      <c r="F79" s="64">
        <f t="shared" si="10"/>
        <v>7.6923076923076925</v>
      </c>
      <c r="G79" s="656"/>
      <c r="H79" s="656">
        <v>76</v>
      </c>
      <c r="I79" s="64">
        <f t="shared" si="11"/>
        <v>20.87912087912088</v>
      </c>
      <c r="J79" s="656"/>
      <c r="K79" s="656">
        <v>162</v>
      </c>
      <c r="L79" s="64">
        <f t="shared" si="12"/>
        <v>44.505494505494504</v>
      </c>
      <c r="M79" s="656"/>
      <c r="N79" s="656">
        <v>87</v>
      </c>
      <c r="O79" s="64">
        <f t="shared" si="13"/>
        <v>23.901098901098901</v>
      </c>
      <c r="P79" s="656"/>
      <c r="Q79" s="656">
        <v>11</v>
      </c>
      <c r="R79" s="88">
        <f t="shared" ref="R79:R106" si="14">IF($A79&lt;&gt;"",Q79/$B79*100,"")</f>
        <v>3.0219780219780219</v>
      </c>
    </row>
    <row r="80" spans="1:18" ht="14.15" customHeight="1">
      <c r="A80" s="81" t="s">
        <v>207</v>
      </c>
      <c r="B80" s="50">
        <f>SUM(E80+H80+K80+N80+Q80)</f>
        <v>261</v>
      </c>
      <c r="C80" s="147">
        <f t="shared" si="5"/>
        <v>0.60769750168804859</v>
      </c>
      <c r="E80" s="656">
        <v>29</v>
      </c>
      <c r="F80" s="64">
        <f t="shared" si="10"/>
        <v>11.111111111111111</v>
      </c>
      <c r="G80" s="656"/>
      <c r="H80" s="656">
        <v>36</v>
      </c>
      <c r="I80" s="64">
        <f t="shared" si="11"/>
        <v>13.793103448275861</v>
      </c>
      <c r="J80" s="656"/>
      <c r="K80" s="656">
        <v>86</v>
      </c>
      <c r="L80" s="64">
        <f t="shared" si="12"/>
        <v>32.950191570881223</v>
      </c>
      <c r="M80" s="656"/>
      <c r="N80" s="656">
        <v>107</v>
      </c>
      <c r="O80" s="64">
        <f t="shared" si="13"/>
        <v>40.996168582375482</v>
      </c>
      <c r="P80" s="656"/>
      <c r="Q80" s="656">
        <v>3</v>
      </c>
      <c r="R80" s="88">
        <f t="shared" si="14"/>
        <v>1.1494252873563218</v>
      </c>
    </row>
    <row r="81" spans="1:18" ht="11.25" customHeight="1">
      <c r="C81" s="147" t="str">
        <f t="shared" ref="C81:C106" si="15">IF(A81&lt;&gt;0,B81/$B$12*100,"")</f>
        <v/>
      </c>
      <c r="F81" s="64" t="str">
        <f t="shared" si="10"/>
        <v/>
      </c>
      <c r="I81" s="64" t="str">
        <f t="shared" si="11"/>
        <v/>
      </c>
      <c r="L81" s="64" t="str">
        <f t="shared" si="12"/>
        <v/>
      </c>
      <c r="O81" s="64" t="str">
        <f t="shared" si="13"/>
        <v/>
      </c>
      <c r="R81" s="88" t="str">
        <f t="shared" si="14"/>
        <v/>
      </c>
    </row>
    <row r="82" spans="1:18" ht="13.75" customHeight="1">
      <c r="A82" s="47" t="s">
        <v>468</v>
      </c>
      <c r="B82" s="50">
        <f>SUM(B83)</f>
        <v>6680</v>
      </c>
      <c r="C82" s="147">
        <f t="shared" si="15"/>
        <v>15.553330694544693</v>
      </c>
      <c r="E82" s="50">
        <f>SUM(E83)</f>
        <v>376</v>
      </c>
      <c r="F82" s="64">
        <f t="shared" si="10"/>
        <v>5.6287425149700603</v>
      </c>
      <c r="H82" s="63">
        <f>SUM(H83)</f>
        <v>1119</v>
      </c>
      <c r="I82" s="64">
        <f t="shared" si="11"/>
        <v>16.751497005988025</v>
      </c>
      <c r="K82" s="63">
        <f>SUM(K83)</f>
        <v>2108</v>
      </c>
      <c r="L82" s="64">
        <f t="shared" si="12"/>
        <v>31.556886227544911</v>
      </c>
      <c r="N82" s="63">
        <f>SUM(N83)</f>
        <v>2816</v>
      </c>
      <c r="O82" s="64">
        <f t="shared" si="13"/>
        <v>42.155688622754489</v>
      </c>
      <c r="Q82" s="63">
        <f>SUM(Q83)</f>
        <v>261</v>
      </c>
      <c r="R82" s="88">
        <f t="shared" si="14"/>
        <v>3.9071856287425146</v>
      </c>
    </row>
    <row r="83" spans="1:18" ht="14.15" customHeight="1">
      <c r="A83" s="81" t="s">
        <v>209</v>
      </c>
      <c r="B83" s="50">
        <f t="shared" ref="B83:B92" si="16">SUM(E83+H83+K83+N83+Q83)</f>
        <v>6680</v>
      </c>
      <c r="C83" s="147">
        <f t="shared" si="15"/>
        <v>15.553330694544693</v>
      </c>
      <c r="E83" s="50">
        <f>SUM(E84:E92)</f>
        <v>376</v>
      </c>
      <c r="F83" s="64">
        <f t="shared" si="10"/>
        <v>5.6287425149700603</v>
      </c>
      <c r="G83" s="33" t="s">
        <v>128</v>
      </c>
      <c r="H83" s="63">
        <f>SUM(H84:H92)</f>
        <v>1119</v>
      </c>
      <c r="I83" s="64">
        <f t="shared" si="11"/>
        <v>16.751497005988025</v>
      </c>
      <c r="J83" s="33" t="s">
        <v>128</v>
      </c>
      <c r="K83" s="63">
        <f>SUM(K84:K92)</f>
        <v>2108</v>
      </c>
      <c r="L83" s="64">
        <f t="shared" si="12"/>
        <v>31.556886227544911</v>
      </c>
      <c r="M83" s="33" t="s">
        <v>128</v>
      </c>
      <c r="N83" s="63">
        <f>SUM(N84:N92)</f>
        <v>2816</v>
      </c>
      <c r="O83" s="64">
        <f t="shared" si="13"/>
        <v>42.155688622754489</v>
      </c>
      <c r="P83" s="33" t="s">
        <v>128</v>
      </c>
      <c r="Q83" s="63">
        <f>SUM(Q84:Q92)</f>
        <v>261</v>
      </c>
      <c r="R83" s="88">
        <f t="shared" si="14"/>
        <v>3.9071856287425146</v>
      </c>
    </row>
    <row r="84" spans="1:18" ht="14.15" customHeight="1">
      <c r="A84" s="33" t="s">
        <v>1456</v>
      </c>
      <c r="B84" s="50">
        <f t="shared" si="16"/>
        <v>566</v>
      </c>
      <c r="C84" s="147">
        <f t="shared" si="15"/>
        <v>1.3178420917832778</v>
      </c>
      <c r="E84" s="656">
        <v>21</v>
      </c>
      <c r="F84" s="64">
        <f t="shared" si="10"/>
        <v>3.7102473498233217</v>
      </c>
      <c r="G84" s="656"/>
      <c r="H84" s="656">
        <v>105</v>
      </c>
      <c r="I84" s="64">
        <f t="shared" si="11"/>
        <v>18.551236749116608</v>
      </c>
      <c r="J84" s="656"/>
      <c r="K84" s="656">
        <v>269</v>
      </c>
      <c r="L84" s="64">
        <f t="shared" si="12"/>
        <v>47.526501766784449</v>
      </c>
      <c r="M84" s="656"/>
      <c r="N84" s="656">
        <v>166</v>
      </c>
      <c r="O84" s="64">
        <f t="shared" si="13"/>
        <v>29.328621908127207</v>
      </c>
      <c r="P84" s="656"/>
      <c r="Q84" s="656">
        <v>5</v>
      </c>
      <c r="R84" s="88">
        <f t="shared" si="14"/>
        <v>0.88339222614840995</v>
      </c>
    </row>
    <row r="85" spans="1:18" ht="14.15" customHeight="1">
      <c r="A85" s="81" t="s">
        <v>210</v>
      </c>
      <c r="B85" s="50">
        <f t="shared" si="16"/>
        <v>968</v>
      </c>
      <c r="C85" s="147">
        <f t="shared" si="15"/>
        <v>2.2538359449579737</v>
      </c>
      <c r="E85" s="656">
        <v>68</v>
      </c>
      <c r="F85" s="64">
        <f t="shared" si="10"/>
        <v>7.0247933884297522</v>
      </c>
      <c r="G85" s="656"/>
      <c r="H85" s="656">
        <v>132</v>
      </c>
      <c r="I85" s="64">
        <f t="shared" si="11"/>
        <v>13.636363636363635</v>
      </c>
      <c r="J85" s="656"/>
      <c r="K85" s="656">
        <v>301</v>
      </c>
      <c r="L85" s="64">
        <f t="shared" si="12"/>
        <v>31.095041322314049</v>
      </c>
      <c r="M85" s="656"/>
      <c r="N85" s="656">
        <v>431</v>
      </c>
      <c r="O85" s="64">
        <f t="shared" si="13"/>
        <v>44.52479338842975</v>
      </c>
      <c r="P85" s="656"/>
      <c r="Q85" s="656">
        <v>36</v>
      </c>
      <c r="R85" s="88">
        <f t="shared" si="14"/>
        <v>3.71900826446281</v>
      </c>
    </row>
    <row r="86" spans="1:18" ht="14.15" customHeight="1">
      <c r="A86" s="81" t="s">
        <v>212</v>
      </c>
      <c r="B86" s="50">
        <f t="shared" si="16"/>
        <v>1250</v>
      </c>
      <c r="C86" s="147">
        <f t="shared" si="15"/>
        <v>2.9104286479312673</v>
      </c>
      <c r="E86" s="656">
        <v>38</v>
      </c>
      <c r="F86" s="64">
        <f t="shared" si="10"/>
        <v>3.04</v>
      </c>
      <c r="G86" s="656"/>
      <c r="H86" s="656">
        <v>293</v>
      </c>
      <c r="I86" s="64">
        <f t="shared" si="11"/>
        <v>23.44</v>
      </c>
      <c r="J86" s="656"/>
      <c r="K86" s="656">
        <v>454</v>
      </c>
      <c r="L86" s="64">
        <f t="shared" si="12"/>
        <v>36.32</v>
      </c>
      <c r="M86" s="656"/>
      <c r="N86" s="656">
        <v>428</v>
      </c>
      <c r="O86" s="64">
        <f t="shared" si="13"/>
        <v>34.239999999999995</v>
      </c>
      <c r="P86" s="656"/>
      <c r="Q86" s="656">
        <v>37</v>
      </c>
      <c r="R86" s="88">
        <f t="shared" si="14"/>
        <v>2.96</v>
      </c>
    </row>
    <row r="87" spans="1:18" ht="14.15" customHeight="1">
      <c r="A87" s="81" t="s">
        <v>214</v>
      </c>
      <c r="B87" s="50">
        <f t="shared" si="16"/>
        <v>578</v>
      </c>
      <c r="C87" s="147">
        <f t="shared" si="15"/>
        <v>1.345782206803418</v>
      </c>
      <c r="E87" s="656">
        <v>52</v>
      </c>
      <c r="F87" s="64">
        <f t="shared" si="10"/>
        <v>8.9965397923875443</v>
      </c>
      <c r="G87" s="656"/>
      <c r="H87" s="656">
        <v>71</v>
      </c>
      <c r="I87" s="64">
        <f t="shared" si="11"/>
        <v>12.283737024221452</v>
      </c>
      <c r="J87" s="656"/>
      <c r="K87" s="656">
        <v>102</v>
      </c>
      <c r="L87" s="64">
        <f t="shared" si="12"/>
        <v>17.647058823529413</v>
      </c>
      <c r="M87" s="656"/>
      <c r="N87" s="656">
        <v>292</v>
      </c>
      <c r="O87" s="64">
        <f t="shared" si="13"/>
        <v>50.51903114186851</v>
      </c>
      <c r="P87" s="656"/>
      <c r="Q87" s="656">
        <v>61</v>
      </c>
      <c r="R87" s="88">
        <f t="shared" si="14"/>
        <v>10.553633217993079</v>
      </c>
    </row>
    <row r="88" spans="1:18" ht="14.15" customHeight="1">
      <c r="A88" s="81" t="s">
        <v>213</v>
      </c>
      <c r="B88" s="50">
        <f t="shared" si="16"/>
        <v>602</v>
      </c>
      <c r="C88" s="147">
        <f t="shared" si="15"/>
        <v>1.4016624368436985</v>
      </c>
      <c r="E88" s="656">
        <v>4</v>
      </c>
      <c r="F88" s="64">
        <f t="shared" si="10"/>
        <v>0.66445182724252494</v>
      </c>
      <c r="G88" s="656"/>
      <c r="H88" s="656">
        <v>115</v>
      </c>
      <c r="I88" s="64">
        <f t="shared" si="11"/>
        <v>19.102990033222593</v>
      </c>
      <c r="J88" s="656"/>
      <c r="K88" s="656">
        <v>217</v>
      </c>
      <c r="L88" s="64">
        <f t="shared" si="12"/>
        <v>36.046511627906973</v>
      </c>
      <c r="M88" s="656"/>
      <c r="N88" s="656">
        <v>253</v>
      </c>
      <c r="O88" s="64">
        <f t="shared" si="13"/>
        <v>42.026578073089702</v>
      </c>
      <c r="P88" s="656"/>
      <c r="Q88" s="656">
        <v>13</v>
      </c>
      <c r="R88" s="88">
        <f t="shared" si="14"/>
        <v>2.1594684385382057</v>
      </c>
    </row>
    <row r="89" spans="1:18" ht="14.15" customHeight="1">
      <c r="A89" s="81" t="s">
        <v>211</v>
      </c>
      <c r="B89" s="50">
        <f t="shared" si="16"/>
        <v>799</v>
      </c>
      <c r="C89" s="147">
        <f t="shared" si="15"/>
        <v>1.8603459917576659</v>
      </c>
      <c r="E89" s="656">
        <v>74</v>
      </c>
      <c r="F89" s="64">
        <f t="shared" si="10"/>
        <v>9.2615769712140175</v>
      </c>
      <c r="G89" s="656"/>
      <c r="H89" s="656">
        <v>95</v>
      </c>
      <c r="I89" s="64">
        <f t="shared" si="11"/>
        <v>11.889862327909889</v>
      </c>
      <c r="J89" s="656"/>
      <c r="K89" s="656">
        <v>260</v>
      </c>
      <c r="L89" s="64">
        <f t="shared" si="12"/>
        <v>32.540675844806003</v>
      </c>
      <c r="M89" s="656"/>
      <c r="N89" s="656">
        <v>356</v>
      </c>
      <c r="O89" s="64">
        <f t="shared" si="13"/>
        <v>44.555694618272838</v>
      </c>
      <c r="P89" s="656"/>
      <c r="Q89" s="656">
        <v>14</v>
      </c>
      <c r="R89" s="88">
        <f t="shared" si="14"/>
        <v>1.7521902377972465</v>
      </c>
    </row>
    <row r="90" spans="1:18" ht="14.15" customHeight="1">
      <c r="A90" s="81" t="s">
        <v>215</v>
      </c>
      <c r="B90" s="50">
        <f t="shared" si="16"/>
        <v>731</v>
      </c>
      <c r="C90" s="147">
        <f t="shared" si="15"/>
        <v>1.7020186733102052</v>
      </c>
      <c r="E90" s="656">
        <v>91</v>
      </c>
      <c r="F90" s="64">
        <f t="shared" si="10"/>
        <v>12.448700410396716</v>
      </c>
      <c r="G90" s="656"/>
      <c r="H90" s="656">
        <v>105</v>
      </c>
      <c r="I90" s="64">
        <f t="shared" si="11"/>
        <v>14.36388508891929</v>
      </c>
      <c r="J90" s="656"/>
      <c r="K90" s="656">
        <v>191</v>
      </c>
      <c r="L90" s="64">
        <f t="shared" si="12"/>
        <v>26.128590971272232</v>
      </c>
      <c r="M90" s="656"/>
      <c r="N90" s="656">
        <v>318</v>
      </c>
      <c r="O90" s="64">
        <f t="shared" si="13"/>
        <v>43.502051983584131</v>
      </c>
      <c r="P90" s="656"/>
      <c r="Q90" s="656">
        <v>26</v>
      </c>
      <c r="R90" s="88">
        <f t="shared" si="14"/>
        <v>3.5567715458276332</v>
      </c>
    </row>
    <row r="91" spans="1:18" ht="14.15" customHeight="1">
      <c r="A91" s="81" t="s">
        <v>217</v>
      </c>
      <c r="B91" s="50">
        <f t="shared" si="16"/>
        <v>442</v>
      </c>
      <c r="C91" s="147">
        <f t="shared" si="15"/>
        <v>1.0291275699084961</v>
      </c>
      <c r="E91" s="656">
        <v>12</v>
      </c>
      <c r="F91" s="64">
        <f t="shared" si="10"/>
        <v>2.7149321266968327</v>
      </c>
      <c r="G91" s="656"/>
      <c r="H91" s="656">
        <v>84</v>
      </c>
      <c r="I91" s="64">
        <f t="shared" si="11"/>
        <v>19.004524886877828</v>
      </c>
      <c r="J91" s="656"/>
      <c r="K91" s="656">
        <v>161</v>
      </c>
      <c r="L91" s="64">
        <f t="shared" si="12"/>
        <v>36.425339366515836</v>
      </c>
      <c r="M91" s="656"/>
      <c r="N91" s="656">
        <v>180</v>
      </c>
      <c r="O91" s="64">
        <f t="shared" si="13"/>
        <v>40.723981900452486</v>
      </c>
      <c r="P91" s="656"/>
      <c r="Q91" s="656">
        <v>5</v>
      </c>
      <c r="R91" s="88">
        <f t="shared" si="14"/>
        <v>1.1312217194570136</v>
      </c>
    </row>
    <row r="92" spans="1:18" ht="14.15" customHeight="1">
      <c r="A92" s="81" t="s">
        <v>403</v>
      </c>
      <c r="B92" s="50">
        <f t="shared" si="16"/>
        <v>744</v>
      </c>
      <c r="C92" s="147">
        <f t="shared" si="15"/>
        <v>1.7322871312486905</v>
      </c>
      <c r="E92" s="656">
        <v>16</v>
      </c>
      <c r="F92" s="64">
        <f t="shared" si="10"/>
        <v>2.1505376344086025</v>
      </c>
      <c r="G92" s="656"/>
      <c r="H92" s="656">
        <v>119</v>
      </c>
      <c r="I92" s="64">
        <f t="shared" si="11"/>
        <v>15.994623655913978</v>
      </c>
      <c r="J92" s="656"/>
      <c r="K92" s="656">
        <v>153</v>
      </c>
      <c r="L92" s="64">
        <f t="shared" si="12"/>
        <v>20.56451612903226</v>
      </c>
      <c r="M92" s="656"/>
      <c r="N92" s="656">
        <v>392</v>
      </c>
      <c r="O92" s="64">
        <f t="shared" si="13"/>
        <v>52.688172043010752</v>
      </c>
      <c r="P92" s="656"/>
      <c r="Q92" s="656">
        <v>64</v>
      </c>
      <c r="R92" s="88">
        <f t="shared" si="14"/>
        <v>8.6021505376344098</v>
      </c>
    </row>
    <row r="93" spans="1:18" ht="9" customHeight="1">
      <c r="C93" s="147" t="str">
        <f t="shared" si="15"/>
        <v/>
      </c>
      <c r="E93" s="850"/>
      <c r="F93" s="64" t="str">
        <f t="shared" si="10"/>
        <v/>
      </c>
      <c r="G93" s="850"/>
      <c r="H93" s="850"/>
      <c r="I93" s="64" t="str">
        <f t="shared" si="11"/>
        <v/>
      </c>
      <c r="J93" s="850"/>
      <c r="K93" s="850"/>
      <c r="L93" s="64" t="str">
        <f t="shared" si="12"/>
        <v/>
      </c>
      <c r="M93" s="850"/>
      <c r="N93" s="850"/>
      <c r="O93" s="64" t="str">
        <f t="shared" si="13"/>
        <v/>
      </c>
      <c r="P93" s="850"/>
      <c r="Q93" s="850"/>
      <c r="R93" s="88" t="str">
        <f t="shared" si="14"/>
        <v/>
      </c>
    </row>
    <row r="94" spans="1:18" ht="14.15" customHeight="1">
      <c r="A94" s="81" t="s">
        <v>782</v>
      </c>
      <c r="B94" s="50">
        <f>SUM(E94+H94+K94+N94+Q94)</f>
        <v>5</v>
      </c>
      <c r="C94" s="147">
        <f t="shared" si="15"/>
        <v>1.1641714591725069E-2</v>
      </c>
      <c r="E94" s="657">
        <v>0</v>
      </c>
      <c r="F94" s="64">
        <f t="shared" si="10"/>
        <v>0</v>
      </c>
      <c r="G94" s="657"/>
      <c r="H94" s="657">
        <v>5</v>
      </c>
      <c r="I94" s="64">
        <f t="shared" si="11"/>
        <v>100</v>
      </c>
      <c r="J94" s="657"/>
      <c r="K94" s="657">
        <v>0</v>
      </c>
      <c r="L94" s="64">
        <f t="shared" si="12"/>
        <v>0</v>
      </c>
      <c r="M94" s="657"/>
      <c r="N94" s="657">
        <v>0</v>
      </c>
      <c r="O94" s="64">
        <f t="shared" si="13"/>
        <v>0</v>
      </c>
      <c r="P94" s="657"/>
      <c r="Q94" s="657">
        <v>0</v>
      </c>
      <c r="R94" s="88">
        <f t="shared" si="14"/>
        <v>0</v>
      </c>
    </row>
    <row r="95" spans="1:18" ht="14.15" customHeight="1">
      <c r="B95" s="50">
        <f>SUM(E95+H95+K95+N95+Q95)</f>
        <v>0</v>
      </c>
      <c r="C95" s="147" t="str">
        <f t="shared" si="15"/>
        <v/>
      </c>
      <c r="E95" s="850"/>
      <c r="F95" s="64" t="str">
        <f t="shared" si="10"/>
        <v/>
      </c>
      <c r="G95" s="850"/>
      <c r="H95" s="850"/>
      <c r="I95" s="64" t="str">
        <f t="shared" si="11"/>
        <v/>
      </c>
      <c r="J95" s="850"/>
      <c r="K95" s="850"/>
      <c r="L95" s="64" t="str">
        <f t="shared" si="12"/>
        <v/>
      </c>
      <c r="M95" s="850"/>
      <c r="N95" s="850"/>
      <c r="O95" s="64" t="str">
        <f t="shared" si="13"/>
        <v/>
      </c>
      <c r="P95" s="850"/>
      <c r="Q95" s="850"/>
      <c r="R95" s="88" t="str">
        <f t="shared" si="14"/>
        <v/>
      </c>
    </row>
    <row r="96" spans="1:18" ht="14.15" customHeight="1">
      <c r="A96" s="33" t="s">
        <v>1506</v>
      </c>
      <c r="B96" s="50">
        <f>SUM(E96+H96+K96+N96+Q96)</f>
        <v>688</v>
      </c>
      <c r="C96" s="147">
        <f t="shared" si="15"/>
        <v>1.6018999278213695</v>
      </c>
      <c r="E96" s="656">
        <v>55</v>
      </c>
      <c r="F96" s="64">
        <f t="shared" si="10"/>
        <v>7.9941860465116283</v>
      </c>
      <c r="G96" s="656"/>
      <c r="H96" s="656">
        <v>99</v>
      </c>
      <c r="I96" s="64">
        <f t="shared" si="11"/>
        <v>14.38953488372093</v>
      </c>
      <c r="J96" s="656"/>
      <c r="K96" s="656">
        <v>175</v>
      </c>
      <c r="L96" s="64">
        <f t="shared" si="12"/>
        <v>25.436046511627907</v>
      </c>
      <c r="M96" s="656"/>
      <c r="N96" s="656">
        <v>341</v>
      </c>
      <c r="O96" s="64">
        <f t="shared" si="13"/>
        <v>49.563953488372093</v>
      </c>
      <c r="P96" s="656"/>
      <c r="Q96" s="656">
        <v>18</v>
      </c>
      <c r="R96" s="88">
        <f t="shared" si="14"/>
        <v>2.6162790697674421</v>
      </c>
    </row>
    <row r="97" spans="1:19" ht="9" customHeight="1">
      <c r="B97" s="50">
        <f t="shared" ref="B97:B106" si="17">SUM(E97+H97+K97+N97+Q97)</f>
        <v>0</v>
      </c>
      <c r="C97" s="147" t="str">
        <f t="shared" si="15"/>
        <v/>
      </c>
      <c r="F97" s="64" t="str">
        <f t="shared" si="10"/>
        <v/>
      </c>
      <c r="I97" s="64" t="str">
        <f t="shared" si="11"/>
        <v/>
      </c>
      <c r="L97" s="64" t="str">
        <f t="shared" si="12"/>
        <v/>
      </c>
      <c r="O97" s="64" t="str">
        <f t="shared" si="13"/>
        <v/>
      </c>
      <c r="R97" s="88" t="str">
        <f t="shared" si="14"/>
        <v/>
      </c>
    </row>
    <row r="98" spans="1:19" ht="14.15" customHeight="1">
      <c r="A98" s="47" t="s">
        <v>410</v>
      </c>
      <c r="B98" s="50">
        <f t="shared" si="17"/>
        <v>10709</v>
      </c>
      <c r="C98" s="147">
        <f t="shared" si="15"/>
        <v>24.934224312556751</v>
      </c>
      <c r="E98" s="50">
        <f>SUM(E99:E104)</f>
        <v>325</v>
      </c>
      <c r="F98" s="64">
        <f t="shared" si="10"/>
        <v>3.0348305163880851</v>
      </c>
      <c r="G98" s="33" t="s">
        <v>128</v>
      </c>
      <c r="H98" s="63">
        <f>SUM(H99:H104)</f>
        <v>1644</v>
      </c>
      <c r="I98" s="64">
        <f t="shared" si="11"/>
        <v>15.351573442898497</v>
      </c>
      <c r="J98" s="33" t="s">
        <v>128</v>
      </c>
      <c r="K98" s="63">
        <f>SUM(K99:K104)</f>
        <v>3627</v>
      </c>
      <c r="L98" s="64">
        <f t="shared" si="12"/>
        <v>33.868708562891022</v>
      </c>
      <c r="M98" s="33" t="s">
        <v>128</v>
      </c>
      <c r="N98" s="63">
        <f>SUM(N99:N104)</f>
        <v>4878</v>
      </c>
      <c r="O98" s="64">
        <f t="shared" si="13"/>
        <v>45.550471565972543</v>
      </c>
      <c r="P98" s="33" t="s">
        <v>128</v>
      </c>
      <c r="Q98" s="63">
        <f>SUM(Q99:Q104)</f>
        <v>235</v>
      </c>
      <c r="R98" s="88">
        <f t="shared" si="14"/>
        <v>2.1944159118498461</v>
      </c>
    </row>
    <row r="99" spans="1:19" ht="14.15" customHeight="1">
      <c r="A99" s="81" t="s">
        <v>411</v>
      </c>
      <c r="B99" s="50">
        <f t="shared" si="17"/>
        <v>3085</v>
      </c>
      <c r="C99" s="147">
        <f t="shared" si="15"/>
        <v>7.1829379030943681</v>
      </c>
      <c r="E99" s="656">
        <v>178</v>
      </c>
      <c r="F99" s="64">
        <f t="shared" si="10"/>
        <v>5.7698541329011341</v>
      </c>
      <c r="G99" s="656"/>
      <c r="H99" s="656">
        <v>397</v>
      </c>
      <c r="I99" s="64">
        <f t="shared" si="11"/>
        <v>12.868719611021071</v>
      </c>
      <c r="J99" s="656"/>
      <c r="K99" s="656">
        <v>846</v>
      </c>
      <c r="L99" s="64">
        <f t="shared" si="12"/>
        <v>27.423014586709886</v>
      </c>
      <c r="M99" s="656"/>
      <c r="N99" s="656">
        <v>1598</v>
      </c>
      <c r="O99" s="64">
        <f t="shared" si="13"/>
        <v>51.799027552674225</v>
      </c>
      <c r="P99" s="656"/>
      <c r="Q99" s="656">
        <v>66</v>
      </c>
      <c r="R99" s="88">
        <f t="shared" si="14"/>
        <v>2.1393841166936789</v>
      </c>
    </row>
    <row r="100" spans="1:19" ht="14.15" customHeight="1">
      <c r="A100" s="81" t="s">
        <v>412</v>
      </c>
      <c r="B100" s="50">
        <f t="shared" si="17"/>
        <v>2065</v>
      </c>
      <c r="C100" s="147">
        <f t="shared" si="15"/>
        <v>4.8080281263824531</v>
      </c>
      <c r="E100" s="656">
        <v>29</v>
      </c>
      <c r="F100" s="64">
        <f t="shared" si="10"/>
        <v>1.4043583535108959</v>
      </c>
      <c r="G100" s="656"/>
      <c r="H100" s="656">
        <v>341</v>
      </c>
      <c r="I100" s="64">
        <f t="shared" si="11"/>
        <v>16.513317191283296</v>
      </c>
      <c r="J100" s="656"/>
      <c r="K100" s="656">
        <v>822</v>
      </c>
      <c r="L100" s="64">
        <f t="shared" si="12"/>
        <v>39.80629539951574</v>
      </c>
      <c r="M100" s="656"/>
      <c r="N100" s="656">
        <v>838</v>
      </c>
      <c r="O100" s="64">
        <f t="shared" si="13"/>
        <v>40.581113801452787</v>
      </c>
      <c r="P100" s="656"/>
      <c r="Q100" s="656">
        <v>35</v>
      </c>
      <c r="R100" s="88">
        <f t="shared" si="14"/>
        <v>1.6949152542372881</v>
      </c>
    </row>
    <row r="101" spans="1:19" ht="14.15" customHeight="1">
      <c r="A101" s="81" t="s">
        <v>413</v>
      </c>
      <c r="B101" s="50">
        <f t="shared" si="17"/>
        <v>2292</v>
      </c>
      <c r="C101" s="147">
        <f t="shared" si="15"/>
        <v>5.3365619688467714</v>
      </c>
      <c r="E101" s="656">
        <v>27</v>
      </c>
      <c r="F101" s="64">
        <f t="shared" si="10"/>
        <v>1.1780104712041886</v>
      </c>
      <c r="G101" s="656"/>
      <c r="H101" s="656">
        <v>468</v>
      </c>
      <c r="I101" s="64">
        <f t="shared" si="11"/>
        <v>20.418848167539267</v>
      </c>
      <c r="J101" s="656"/>
      <c r="K101" s="656">
        <v>921</v>
      </c>
      <c r="L101" s="64">
        <f t="shared" si="12"/>
        <v>40.183246073298427</v>
      </c>
      <c r="M101" s="656"/>
      <c r="N101" s="656">
        <v>838</v>
      </c>
      <c r="O101" s="64">
        <f t="shared" si="13"/>
        <v>36.561954624781848</v>
      </c>
      <c r="P101" s="656"/>
      <c r="Q101" s="656">
        <v>38</v>
      </c>
      <c r="R101" s="88">
        <f t="shared" si="14"/>
        <v>1.6579406631762654</v>
      </c>
    </row>
    <row r="102" spans="1:19" ht="14.15" customHeight="1">
      <c r="A102" s="81" t="s">
        <v>414</v>
      </c>
      <c r="B102" s="50">
        <f t="shared" si="17"/>
        <v>1344</v>
      </c>
      <c r="C102" s="147">
        <f t="shared" si="15"/>
        <v>3.1292928822556987</v>
      </c>
      <c r="E102" s="656">
        <v>45</v>
      </c>
      <c r="F102" s="64">
        <f t="shared" si="10"/>
        <v>3.3482142857142856</v>
      </c>
      <c r="G102" s="656"/>
      <c r="H102" s="656">
        <v>253</v>
      </c>
      <c r="I102" s="64">
        <f t="shared" si="11"/>
        <v>18.824404761904763</v>
      </c>
      <c r="J102" s="656"/>
      <c r="K102" s="656">
        <v>576</v>
      </c>
      <c r="L102" s="64">
        <f t="shared" si="12"/>
        <v>42.857142857142854</v>
      </c>
      <c r="M102" s="656"/>
      <c r="N102" s="656">
        <v>453</v>
      </c>
      <c r="O102" s="64">
        <f t="shared" si="13"/>
        <v>33.705357142857146</v>
      </c>
      <c r="P102" s="656"/>
      <c r="Q102" s="656">
        <v>17</v>
      </c>
      <c r="R102" s="88">
        <f t="shared" si="14"/>
        <v>1.2648809523809523</v>
      </c>
    </row>
    <row r="103" spans="1:19" ht="14.15" customHeight="1">
      <c r="A103" s="81" t="s">
        <v>568</v>
      </c>
      <c r="B103" s="50">
        <f>SUM(E103+H103+K103+N103+Q103)</f>
        <v>1428</v>
      </c>
      <c r="C103" s="147">
        <f>IF(A103&lt;&gt;0,B103/$B$12*100,"")</f>
        <v>3.3248736873966798</v>
      </c>
      <c r="E103" s="656">
        <v>44</v>
      </c>
      <c r="F103" s="64">
        <f t="shared" si="10"/>
        <v>3.081232492997199</v>
      </c>
      <c r="G103" s="656"/>
      <c r="H103" s="656">
        <v>156</v>
      </c>
      <c r="I103" s="64">
        <f t="shared" si="11"/>
        <v>10.92436974789916</v>
      </c>
      <c r="J103" s="656"/>
      <c r="K103" s="656">
        <v>365</v>
      </c>
      <c r="L103" s="64">
        <f t="shared" si="12"/>
        <v>25.560224089635852</v>
      </c>
      <c r="M103" s="656"/>
      <c r="N103" s="656">
        <v>828</v>
      </c>
      <c r="O103" s="64">
        <f t="shared" si="13"/>
        <v>57.983193277310932</v>
      </c>
      <c r="P103" s="656"/>
      <c r="Q103" s="656">
        <v>35</v>
      </c>
      <c r="R103" s="88">
        <f>IF($A103&lt;&gt;"",Q103/$B103*100,"")</f>
        <v>2.4509803921568629</v>
      </c>
    </row>
    <row r="104" spans="1:19" ht="14.15" customHeight="1">
      <c r="A104" s="81" t="s">
        <v>1535</v>
      </c>
      <c r="B104" s="50">
        <f t="shared" si="17"/>
        <v>495</v>
      </c>
      <c r="C104" s="147">
        <f t="shared" si="15"/>
        <v>1.1525297445807818</v>
      </c>
      <c r="E104" s="656">
        <v>2</v>
      </c>
      <c r="F104" s="64">
        <f t="shared" si="10"/>
        <v>0.40404040404040403</v>
      </c>
      <c r="G104" s="656"/>
      <c r="H104" s="656">
        <v>29</v>
      </c>
      <c r="I104" s="64">
        <f t="shared" si="11"/>
        <v>5.858585858585859</v>
      </c>
      <c r="J104" s="656"/>
      <c r="K104" s="656">
        <v>97</v>
      </c>
      <c r="L104" s="64">
        <f t="shared" si="12"/>
        <v>19.595959595959599</v>
      </c>
      <c r="M104" s="656"/>
      <c r="N104" s="656">
        <v>323</v>
      </c>
      <c r="O104" s="64">
        <f t="shared" si="13"/>
        <v>65.252525252525245</v>
      </c>
      <c r="P104" s="656"/>
      <c r="Q104" s="656">
        <v>44</v>
      </c>
      <c r="R104" s="88">
        <f t="shared" si="14"/>
        <v>8.8888888888888893</v>
      </c>
    </row>
    <row r="105" spans="1:19" ht="9" customHeight="1">
      <c r="B105" s="50">
        <f t="shared" si="17"/>
        <v>0</v>
      </c>
      <c r="C105" s="147" t="str">
        <f t="shared" si="15"/>
        <v/>
      </c>
      <c r="E105" s="526"/>
      <c r="F105" s="64" t="str">
        <f t="shared" si="10"/>
        <v/>
      </c>
      <c r="G105" s="526"/>
      <c r="H105" s="526"/>
      <c r="I105" s="64" t="str">
        <f t="shared" si="11"/>
        <v/>
      </c>
      <c r="J105" s="526"/>
      <c r="K105" s="526"/>
      <c r="L105" s="64" t="str">
        <f t="shared" si="12"/>
        <v/>
      </c>
      <c r="M105" s="526"/>
      <c r="N105" s="526"/>
      <c r="O105" s="64" t="str">
        <f t="shared" si="13"/>
        <v/>
      </c>
      <c r="P105" s="526"/>
      <c r="Q105" s="526"/>
      <c r="R105" s="88" t="str">
        <f t="shared" si="14"/>
        <v/>
      </c>
    </row>
    <row r="106" spans="1:19" ht="14.15" customHeight="1">
      <c r="A106" s="81" t="s">
        <v>783</v>
      </c>
      <c r="B106" s="50">
        <f t="shared" si="17"/>
        <v>8</v>
      </c>
      <c r="C106" s="147">
        <f t="shared" si="15"/>
        <v>1.8626743346760111E-2</v>
      </c>
      <c r="E106" s="657">
        <v>0</v>
      </c>
      <c r="F106" s="64">
        <f t="shared" si="10"/>
        <v>0</v>
      </c>
      <c r="G106" s="657"/>
      <c r="H106" s="657">
        <v>4</v>
      </c>
      <c r="I106" s="64">
        <f t="shared" si="11"/>
        <v>50</v>
      </c>
      <c r="J106" s="657"/>
      <c r="K106" s="657">
        <v>3</v>
      </c>
      <c r="L106" s="64">
        <f t="shared" si="12"/>
        <v>37.5</v>
      </c>
      <c r="M106" s="657"/>
      <c r="N106" s="657">
        <v>1</v>
      </c>
      <c r="O106" s="64">
        <f t="shared" si="13"/>
        <v>12.5</v>
      </c>
      <c r="P106" s="657"/>
      <c r="Q106" s="657">
        <v>0</v>
      </c>
      <c r="R106" s="88">
        <f t="shared" si="14"/>
        <v>0</v>
      </c>
    </row>
    <row r="107" spans="1:19" ht="9" customHeight="1" thickBot="1">
      <c r="A107" s="86"/>
      <c r="B107" s="140"/>
      <c r="C107" s="162"/>
      <c r="D107" s="142"/>
      <c r="E107" s="140"/>
      <c r="F107" s="141"/>
      <c r="G107" s="142"/>
      <c r="H107" s="143"/>
      <c r="I107" s="141"/>
      <c r="J107" s="142"/>
      <c r="K107" s="143"/>
      <c r="L107" s="141"/>
      <c r="M107" s="142"/>
      <c r="N107" s="143"/>
      <c r="O107" s="141"/>
      <c r="P107" s="142"/>
      <c r="Q107" s="143"/>
      <c r="R107" s="82"/>
    </row>
    <row r="108" spans="1:19" ht="10.5" customHeight="1">
      <c r="S108" s="84"/>
    </row>
    <row r="109" spans="1:19" ht="14.5">
      <c r="A109" s="146" t="s">
        <v>1981</v>
      </c>
    </row>
    <row r="110" spans="1:19" ht="14.5">
      <c r="A110" s="146" t="s">
        <v>1982</v>
      </c>
    </row>
    <row r="111" spans="1:19" ht="12" customHeight="1"/>
    <row r="112" spans="1:19">
      <c r="A112" s="14" t="s">
        <v>1609</v>
      </c>
      <c r="C112" s="50"/>
      <c r="D112" s="14"/>
      <c r="F112" s="147"/>
      <c r="G112" s="14"/>
      <c r="H112" s="50"/>
    </row>
    <row r="113" spans="1:8">
      <c r="A113" s="90" t="s">
        <v>419</v>
      </c>
      <c r="D113" s="14"/>
      <c r="F113" s="147"/>
      <c r="G113" s="14"/>
      <c r="H113" s="50"/>
    </row>
  </sheetData>
  <mergeCells count="9">
    <mergeCell ref="Q8:R8"/>
    <mergeCell ref="H7:I7"/>
    <mergeCell ref="K7:L7"/>
    <mergeCell ref="N7:O7"/>
    <mergeCell ref="B8:C8"/>
    <mergeCell ref="E8:F8"/>
    <mergeCell ref="H8:I8"/>
    <mergeCell ref="K8:L8"/>
    <mergeCell ref="N8:O8"/>
  </mergeCells>
  <conditionalFormatting sqref="A1:XFD96 A98:XFD1048576 B97:XFD97">
    <cfRule type="cellIs" dxfId="75" priority="1" operator="equal">
      <formula>0</formula>
    </cfRule>
  </conditionalFormatting>
  <printOptions horizontalCentered="1" verticalCentered="1"/>
  <pageMargins left="0" right="0" top="0" bottom="0" header="0.31496062992125984" footer="0.31496062992125984"/>
  <pageSetup scale="65" orientation="landscape" horizontalDpi="4294967293" vertic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4" tint="-0.249977111117893"/>
  </sheetPr>
  <dimension ref="A1:T104"/>
  <sheetViews>
    <sheetView workbookViewId="0">
      <selection activeCell="A2" sqref="A2"/>
    </sheetView>
  </sheetViews>
  <sheetFormatPr baseColWidth="10" defaultColWidth="8.81640625" defaultRowHeight="12.5"/>
  <cols>
    <col min="1" max="1" width="35.81640625" style="81" customWidth="1"/>
    <col min="2" max="2" width="8.1796875" style="115" customWidth="1"/>
    <col min="3" max="3" width="8.1796875" style="88" customWidth="1"/>
    <col min="4" max="4" width="2.81640625" style="81" customWidth="1"/>
    <col min="5" max="5" width="8.453125" style="63" customWidth="1"/>
    <col min="6" max="6" width="8.1796875" style="64" customWidth="1"/>
    <col min="7" max="7" width="2.81640625" style="33" customWidth="1"/>
    <col min="8" max="8" width="8.1796875" style="63" customWidth="1"/>
    <col min="9" max="9" width="8.453125" style="64" customWidth="1"/>
    <col min="10" max="10" width="2.81640625" style="33" customWidth="1"/>
    <col min="11" max="11" width="8.1796875" style="63" customWidth="1"/>
    <col min="12" max="12" width="8.1796875" style="64" customWidth="1"/>
    <col min="13" max="13" width="2.81640625" style="33" customWidth="1"/>
    <col min="14" max="14" width="8.1796875" style="63" customWidth="1"/>
    <col min="15" max="15" width="8.1796875" style="64" customWidth="1"/>
    <col min="16" max="16" width="2.81640625" style="33" customWidth="1"/>
    <col min="17" max="17" width="7.81640625" style="63" customWidth="1"/>
    <col min="18" max="18" width="8.1796875" style="88" customWidth="1"/>
    <col min="19" max="19" width="2.81640625" style="81" customWidth="1"/>
    <col min="20" max="20" width="3.54296875" style="81" customWidth="1"/>
    <col min="21" max="256" width="8.81640625" style="81"/>
    <col min="257" max="257" width="35.81640625" style="81" customWidth="1"/>
    <col min="258" max="259" width="8.1796875" style="81" customWidth="1"/>
    <col min="260" max="260" width="2.81640625" style="81" customWidth="1"/>
    <col min="261" max="261" width="8.453125" style="81" customWidth="1"/>
    <col min="262" max="262" width="8.1796875" style="81" customWidth="1"/>
    <col min="263" max="263" width="2.81640625" style="81" customWidth="1"/>
    <col min="264" max="264" width="8.1796875" style="81" customWidth="1"/>
    <col min="265" max="265" width="8.453125" style="81" customWidth="1"/>
    <col min="266" max="266" width="2.81640625" style="81" customWidth="1"/>
    <col min="267" max="268" width="8.1796875" style="81" customWidth="1"/>
    <col min="269" max="269" width="2.81640625" style="81" customWidth="1"/>
    <col min="270" max="271" width="8.1796875" style="81" customWidth="1"/>
    <col min="272" max="272" width="2.81640625" style="81" customWidth="1"/>
    <col min="273" max="273" width="7.81640625" style="81" customWidth="1"/>
    <col min="274" max="274" width="8.1796875" style="81" customWidth="1"/>
    <col min="275" max="275" width="2.81640625" style="81" customWidth="1"/>
    <col min="276" max="276" width="3.54296875" style="81" customWidth="1"/>
    <col min="277" max="512" width="8.81640625" style="81"/>
    <col min="513" max="513" width="35.81640625" style="81" customWidth="1"/>
    <col min="514" max="515" width="8.1796875" style="81" customWidth="1"/>
    <col min="516" max="516" width="2.81640625" style="81" customWidth="1"/>
    <col min="517" max="517" width="8.453125" style="81" customWidth="1"/>
    <col min="518" max="518" width="8.1796875" style="81" customWidth="1"/>
    <col min="519" max="519" width="2.81640625" style="81" customWidth="1"/>
    <col min="520" max="520" width="8.1796875" style="81" customWidth="1"/>
    <col min="521" max="521" width="8.453125" style="81" customWidth="1"/>
    <col min="522" max="522" width="2.81640625" style="81" customWidth="1"/>
    <col min="523" max="524" width="8.1796875" style="81" customWidth="1"/>
    <col min="525" max="525" width="2.81640625" style="81" customWidth="1"/>
    <col min="526" max="527" width="8.1796875" style="81" customWidth="1"/>
    <col min="528" max="528" width="2.81640625" style="81" customWidth="1"/>
    <col min="529" max="529" width="7.81640625" style="81" customWidth="1"/>
    <col min="530" max="530" width="8.1796875" style="81" customWidth="1"/>
    <col min="531" max="531" width="2.81640625" style="81" customWidth="1"/>
    <col min="532" max="532" width="3.54296875" style="81" customWidth="1"/>
    <col min="533" max="768" width="8.81640625" style="81"/>
    <col min="769" max="769" width="35.81640625" style="81" customWidth="1"/>
    <col min="770" max="771" width="8.1796875" style="81" customWidth="1"/>
    <col min="772" max="772" width="2.81640625" style="81" customWidth="1"/>
    <col min="773" max="773" width="8.453125" style="81" customWidth="1"/>
    <col min="774" max="774" width="8.1796875" style="81" customWidth="1"/>
    <col min="775" max="775" width="2.81640625" style="81" customWidth="1"/>
    <col min="776" max="776" width="8.1796875" style="81" customWidth="1"/>
    <col min="777" max="777" width="8.453125" style="81" customWidth="1"/>
    <col min="778" max="778" width="2.81640625" style="81" customWidth="1"/>
    <col min="779" max="780" width="8.1796875" style="81" customWidth="1"/>
    <col min="781" max="781" width="2.81640625" style="81" customWidth="1"/>
    <col min="782" max="783" width="8.1796875" style="81" customWidth="1"/>
    <col min="784" max="784" width="2.81640625" style="81" customWidth="1"/>
    <col min="785" max="785" width="7.81640625" style="81" customWidth="1"/>
    <col min="786" max="786" width="8.1796875" style="81" customWidth="1"/>
    <col min="787" max="787" width="2.81640625" style="81" customWidth="1"/>
    <col min="788" max="788" width="3.54296875" style="81" customWidth="1"/>
    <col min="789" max="1024" width="8.81640625" style="81"/>
    <col min="1025" max="1025" width="35.81640625" style="81" customWidth="1"/>
    <col min="1026" max="1027" width="8.1796875" style="81" customWidth="1"/>
    <col min="1028" max="1028" width="2.81640625" style="81" customWidth="1"/>
    <col min="1029" max="1029" width="8.453125" style="81" customWidth="1"/>
    <col min="1030" max="1030" width="8.1796875" style="81" customWidth="1"/>
    <col min="1031" max="1031" width="2.81640625" style="81" customWidth="1"/>
    <col min="1032" max="1032" width="8.1796875" style="81" customWidth="1"/>
    <col min="1033" max="1033" width="8.453125" style="81" customWidth="1"/>
    <col min="1034" max="1034" width="2.81640625" style="81" customWidth="1"/>
    <col min="1035" max="1036" width="8.1796875" style="81" customWidth="1"/>
    <col min="1037" max="1037" width="2.81640625" style="81" customWidth="1"/>
    <col min="1038" max="1039" width="8.1796875" style="81" customWidth="1"/>
    <col min="1040" max="1040" width="2.81640625" style="81" customWidth="1"/>
    <col min="1041" max="1041" width="7.81640625" style="81" customWidth="1"/>
    <col min="1042" max="1042" width="8.1796875" style="81" customWidth="1"/>
    <col min="1043" max="1043" width="2.81640625" style="81" customWidth="1"/>
    <col min="1044" max="1044" width="3.54296875" style="81" customWidth="1"/>
    <col min="1045" max="1280" width="8.81640625" style="81"/>
    <col min="1281" max="1281" width="35.81640625" style="81" customWidth="1"/>
    <col min="1282" max="1283" width="8.1796875" style="81" customWidth="1"/>
    <col min="1284" max="1284" width="2.81640625" style="81" customWidth="1"/>
    <col min="1285" max="1285" width="8.453125" style="81" customWidth="1"/>
    <col min="1286" max="1286" width="8.1796875" style="81" customWidth="1"/>
    <col min="1287" max="1287" width="2.81640625" style="81" customWidth="1"/>
    <col min="1288" max="1288" width="8.1796875" style="81" customWidth="1"/>
    <col min="1289" max="1289" width="8.453125" style="81" customWidth="1"/>
    <col min="1290" max="1290" width="2.81640625" style="81" customWidth="1"/>
    <col min="1291" max="1292" width="8.1796875" style="81" customWidth="1"/>
    <col min="1293" max="1293" width="2.81640625" style="81" customWidth="1"/>
    <col min="1294" max="1295" width="8.1796875" style="81" customWidth="1"/>
    <col min="1296" max="1296" width="2.81640625" style="81" customWidth="1"/>
    <col min="1297" max="1297" width="7.81640625" style="81" customWidth="1"/>
    <col min="1298" max="1298" width="8.1796875" style="81" customWidth="1"/>
    <col min="1299" max="1299" width="2.81640625" style="81" customWidth="1"/>
    <col min="1300" max="1300" width="3.54296875" style="81" customWidth="1"/>
    <col min="1301" max="1536" width="8.81640625" style="81"/>
    <col min="1537" max="1537" width="35.81640625" style="81" customWidth="1"/>
    <col min="1538" max="1539" width="8.1796875" style="81" customWidth="1"/>
    <col min="1540" max="1540" width="2.81640625" style="81" customWidth="1"/>
    <col min="1541" max="1541" width="8.453125" style="81" customWidth="1"/>
    <col min="1542" max="1542" width="8.1796875" style="81" customWidth="1"/>
    <col min="1543" max="1543" width="2.81640625" style="81" customWidth="1"/>
    <col min="1544" max="1544" width="8.1796875" style="81" customWidth="1"/>
    <col min="1545" max="1545" width="8.453125" style="81" customWidth="1"/>
    <col min="1546" max="1546" width="2.81640625" style="81" customWidth="1"/>
    <col min="1547" max="1548" width="8.1796875" style="81" customWidth="1"/>
    <col min="1549" max="1549" width="2.81640625" style="81" customWidth="1"/>
    <col min="1550" max="1551" width="8.1796875" style="81" customWidth="1"/>
    <col min="1552" max="1552" width="2.81640625" style="81" customWidth="1"/>
    <col min="1553" max="1553" width="7.81640625" style="81" customWidth="1"/>
    <col min="1554" max="1554" width="8.1796875" style="81" customWidth="1"/>
    <col min="1555" max="1555" width="2.81640625" style="81" customWidth="1"/>
    <col min="1556" max="1556" width="3.54296875" style="81" customWidth="1"/>
    <col min="1557" max="1792" width="8.81640625" style="81"/>
    <col min="1793" max="1793" width="35.81640625" style="81" customWidth="1"/>
    <col min="1794" max="1795" width="8.1796875" style="81" customWidth="1"/>
    <col min="1796" max="1796" width="2.81640625" style="81" customWidth="1"/>
    <col min="1797" max="1797" width="8.453125" style="81" customWidth="1"/>
    <col min="1798" max="1798" width="8.1796875" style="81" customWidth="1"/>
    <col min="1799" max="1799" width="2.81640625" style="81" customWidth="1"/>
    <col min="1800" max="1800" width="8.1796875" style="81" customWidth="1"/>
    <col min="1801" max="1801" width="8.453125" style="81" customWidth="1"/>
    <col min="1802" max="1802" width="2.81640625" style="81" customWidth="1"/>
    <col min="1803" max="1804" width="8.1796875" style="81" customWidth="1"/>
    <col min="1805" max="1805" width="2.81640625" style="81" customWidth="1"/>
    <col min="1806" max="1807" width="8.1796875" style="81" customWidth="1"/>
    <col min="1808" max="1808" width="2.81640625" style="81" customWidth="1"/>
    <col min="1809" max="1809" width="7.81640625" style="81" customWidth="1"/>
    <col min="1810" max="1810" width="8.1796875" style="81" customWidth="1"/>
    <col min="1811" max="1811" width="2.81640625" style="81" customWidth="1"/>
    <col min="1812" max="1812" width="3.54296875" style="81" customWidth="1"/>
    <col min="1813" max="2048" width="8.81640625" style="81"/>
    <col min="2049" max="2049" width="35.81640625" style="81" customWidth="1"/>
    <col min="2050" max="2051" width="8.1796875" style="81" customWidth="1"/>
    <col min="2052" max="2052" width="2.81640625" style="81" customWidth="1"/>
    <col min="2053" max="2053" width="8.453125" style="81" customWidth="1"/>
    <col min="2054" max="2054" width="8.1796875" style="81" customWidth="1"/>
    <col min="2055" max="2055" width="2.81640625" style="81" customWidth="1"/>
    <col min="2056" max="2056" width="8.1796875" style="81" customWidth="1"/>
    <col min="2057" max="2057" width="8.453125" style="81" customWidth="1"/>
    <col min="2058" max="2058" width="2.81640625" style="81" customWidth="1"/>
    <col min="2059" max="2060" width="8.1796875" style="81" customWidth="1"/>
    <col min="2061" max="2061" width="2.81640625" style="81" customWidth="1"/>
    <col min="2062" max="2063" width="8.1796875" style="81" customWidth="1"/>
    <col min="2064" max="2064" width="2.81640625" style="81" customWidth="1"/>
    <col min="2065" max="2065" width="7.81640625" style="81" customWidth="1"/>
    <col min="2066" max="2066" width="8.1796875" style="81" customWidth="1"/>
    <col min="2067" max="2067" width="2.81640625" style="81" customWidth="1"/>
    <col min="2068" max="2068" width="3.54296875" style="81" customWidth="1"/>
    <col min="2069" max="2304" width="8.81640625" style="81"/>
    <col min="2305" max="2305" width="35.81640625" style="81" customWidth="1"/>
    <col min="2306" max="2307" width="8.1796875" style="81" customWidth="1"/>
    <col min="2308" max="2308" width="2.81640625" style="81" customWidth="1"/>
    <col min="2309" max="2309" width="8.453125" style="81" customWidth="1"/>
    <col min="2310" max="2310" width="8.1796875" style="81" customWidth="1"/>
    <col min="2311" max="2311" width="2.81640625" style="81" customWidth="1"/>
    <col min="2312" max="2312" width="8.1796875" style="81" customWidth="1"/>
    <col min="2313" max="2313" width="8.453125" style="81" customWidth="1"/>
    <col min="2314" max="2314" width="2.81640625" style="81" customWidth="1"/>
    <col min="2315" max="2316" width="8.1796875" style="81" customWidth="1"/>
    <col min="2317" max="2317" width="2.81640625" style="81" customWidth="1"/>
    <col min="2318" max="2319" width="8.1796875" style="81" customWidth="1"/>
    <col min="2320" max="2320" width="2.81640625" style="81" customWidth="1"/>
    <col min="2321" max="2321" width="7.81640625" style="81" customWidth="1"/>
    <col min="2322" max="2322" width="8.1796875" style="81" customWidth="1"/>
    <col min="2323" max="2323" width="2.81640625" style="81" customWidth="1"/>
    <col min="2324" max="2324" width="3.54296875" style="81" customWidth="1"/>
    <col min="2325" max="2560" width="8.81640625" style="81"/>
    <col min="2561" max="2561" width="35.81640625" style="81" customWidth="1"/>
    <col min="2562" max="2563" width="8.1796875" style="81" customWidth="1"/>
    <col min="2564" max="2564" width="2.81640625" style="81" customWidth="1"/>
    <col min="2565" max="2565" width="8.453125" style="81" customWidth="1"/>
    <col min="2566" max="2566" width="8.1796875" style="81" customWidth="1"/>
    <col min="2567" max="2567" width="2.81640625" style="81" customWidth="1"/>
    <col min="2568" max="2568" width="8.1796875" style="81" customWidth="1"/>
    <col min="2569" max="2569" width="8.453125" style="81" customWidth="1"/>
    <col min="2570" max="2570" width="2.81640625" style="81" customWidth="1"/>
    <col min="2571" max="2572" width="8.1796875" style="81" customWidth="1"/>
    <col min="2573" max="2573" width="2.81640625" style="81" customWidth="1"/>
    <col min="2574" max="2575" width="8.1796875" style="81" customWidth="1"/>
    <col min="2576" max="2576" width="2.81640625" style="81" customWidth="1"/>
    <col min="2577" max="2577" width="7.81640625" style="81" customWidth="1"/>
    <col min="2578" max="2578" width="8.1796875" style="81" customWidth="1"/>
    <col min="2579" max="2579" width="2.81640625" style="81" customWidth="1"/>
    <col min="2580" max="2580" width="3.54296875" style="81" customWidth="1"/>
    <col min="2581" max="2816" width="8.81640625" style="81"/>
    <col min="2817" max="2817" width="35.81640625" style="81" customWidth="1"/>
    <col min="2818" max="2819" width="8.1796875" style="81" customWidth="1"/>
    <col min="2820" max="2820" width="2.81640625" style="81" customWidth="1"/>
    <col min="2821" max="2821" width="8.453125" style="81" customWidth="1"/>
    <col min="2822" max="2822" width="8.1796875" style="81" customWidth="1"/>
    <col min="2823" max="2823" width="2.81640625" style="81" customWidth="1"/>
    <col min="2824" max="2824" width="8.1796875" style="81" customWidth="1"/>
    <col min="2825" max="2825" width="8.453125" style="81" customWidth="1"/>
    <col min="2826" max="2826" width="2.81640625" style="81" customWidth="1"/>
    <col min="2827" max="2828" width="8.1796875" style="81" customWidth="1"/>
    <col min="2829" max="2829" width="2.81640625" style="81" customWidth="1"/>
    <col min="2830" max="2831" width="8.1796875" style="81" customWidth="1"/>
    <col min="2832" max="2832" width="2.81640625" style="81" customWidth="1"/>
    <col min="2833" max="2833" width="7.81640625" style="81" customWidth="1"/>
    <col min="2834" max="2834" width="8.1796875" style="81" customWidth="1"/>
    <col min="2835" max="2835" width="2.81640625" style="81" customWidth="1"/>
    <col min="2836" max="2836" width="3.54296875" style="81" customWidth="1"/>
    <col min="2837" max="3072" width="8.81640625" style="81"/>
    <col min="3073" max="3073" width="35.81640625" style="81" customWidth="1"/>
    <col min="3074" max="3075" width="8.1796875" style="81" customWidth="1"/>
    <col min="3076" max="3076" width="2.81640625" style="81" customWidth="1"/>
    <col min="3077" max="3077" width="8.453125" style="81" customWidth="1"/>
    <col min="3078" max="3078" width="8.1796875" style="81" customWidth="1"/>
    <col min="3079" max="3079" width="2.81640625" style="81" customWidth="1"/>
    <col min="3080" max="3080" width="8.1796875" style="81" customWidth="1"/>
    <col min="3081" max="3081" width="8.453125" style="81" customWidth="1"/>
    <col min="3082" max="3082" width="2.81640625" style="81" customWidth="1"/>
    <col min="3083" max="3084" width="8.1796875" style="81" customWidth="1"/>
    <col min="3085" max="3085" width="2.81640625" style="81" customWidth="1"/>
    <col min="3086" max="3087" width="8.1796875" style="81" customWidth="1"/>
    <col min="3088" max="3088" width="2.81640625" style="81" customWidth="1"/>
    <col min="3089" max="3089" width="7.81640625" style="81" customWidth="1"/>
    <col min="3090" max="3090" width="8.1796875" style="81" customWidth="1"/>
    <col min="3091" max="3091" width="2.81640625" style="81" customWidth="1"/>
    <col min="3092" max="3092" width="3.54296875" style="81" customWidth="1"/>
    <col min="3093" max="3328" width="8.81640625" style="81"/>
    <col min="3329" max="3329" width="35.81640625" style="81" customWidth="1"/>
    <col min="3330" max="3331" width="8.1796875" style="81" customWidth="1"/>
    <col min="3332" max="3332" width="2.81640625" style="81" customWidth="1"/>
    <col min="3333" max="3333" width="8.453125" style="81" customWidth="1"/>
    <col min="3334" max="3334" width="8.1796875" style="81" customWidth="1"/>
    <col min="3335" max="3335" width="2.81640625" style="81" customWidth="1"/>
    <col min="3336" max="3336" width="8.1796875" style="81" customWidth="1"/>
    <col min="3337" max="3337" width="8.453125" style="81" customWidth="1"/>
    <col min="3338" max="3338" width="2.81640625" style="81" customWidth="1"/>
    <col min="3339" max="3340" width="8.1796875" style="81" customWidth="1"/>
    <col min="3341" max="3341" width="2.81640625" style="81" customWidth="1"/>
    <col min="3342" max="3343" width="8.1796875" style="81" customWidth="1"/>
    <col min="3344" max="3344" width="2.81640625" style="81" customWidth="1"/>
    <col min="3345" max="3345" width="7.81640625" style="81" customWidth="1"/>
    <col min="3346" max="3346" width="8.1796875" style="81" customWidth="1"/>
    <col min="3347" max="3347" width="2.81640625" style="81" customWidth="1"/>
    <col min="3348" max="3348" width="3.54296875" style="81" customWidth="1"/>
    <col min="3349" max="3584" width="8.81640625" style="81"/>
    <col min="3585" max="3585" width="35.81640625" style="81" customWidth="1"/>
    <col min="3586" max="3587" width="8.1796875" style="81" customWidth="1"/>
    <col min="3588" max="3588" width="2.81640625" style="81" customWidth="1"/>
    <col min="3589" max="3589" width="8.453125" style="81" customWidth="1"/>
    <col min="3590" max="3590" width="8.1796875" style="81" customWidth="1"/>
    <col min="3591" max="3591" width="2.81640625" style="81" customWidth="1"/>
    <col min="3592" max="3592" width="8.1796875" style="81" customWidth="1"/>
    <col min="3593" max="3593" width="8.453125" style="81" customWidth="1"/>
    <col min="3594" max="3594" width="2.81640625" style="81" customWidth="1"/>
    <col min="3595" max="3596" width="8.1796875" style="81" customWidth="1"/>
    <col min="3597" max="3597" width="2.81640625" style="81" customWidth="1"/>
    <col min="3598" max="3599" width="8.1796875" style="81" customWidth="1"/>
    <col min="3600" max="3600" width="2.81640625" style="81" customWidth="1"/>
    <col min="3601" max="3601" width="7.81640625" style="81" customWidth="1"/>
    <col min="3602" max="3602" width="8.1796875" style="81" customWidth="1"/>
    <col min="3603" max="3603" width="2.81640625" style="81" customWidth="1"/>
    <col min="3604" max="3604" width="3.54296875" style="81" customWidth="1"/>
    <col min="3605" max="3840" width="8.81640625" style="81"/>
    <col min="3841" max="3841" width="35.81640625" style="81" customWidth="1"/>
    <col min="3842" max="3843" width="8.1796875" style="81" customWidth="1"/>
    <col min="3844" max="3844" width="2.81640625" style="81" customWidth="1"/>
    <col min="3845" max="3845" width="8.453125" style="81" customWidth="1"/>
    <col min="3846" max="3846" width="8.1796875" style="81" customWidth="1"/>
    <col min="3847" max="3847" width="2.81640625" style="81" customWidth="1"/>
    <col min="3848" max="3848" width="8.1796875" style="81" customWidth="1"/>
    <col min="3849" max="3849" width="8.453125" style="81" customWidth="1"/>
    <col min="3850" max="3850" width="2.81640625" style="81" customWidth="1"/>
    <col min="3851" max="3852" width="8.1796875" style="81" customWidth="1"/>
    <col min="3853" max="3853" width="2.81640625" style="81" customWidth="1"/>
    <col min="3854" max="3855" width="8.1796875" style="81" customWidth="1"/>
    <col min="3856" max="3856" width="2.81640625" style="81" customWidth="1"/>
    <col min="3857" max="3857" width="7.81640625" style="81" customWidth="1"/>
    <col min="3858" max="3858" width="8.1796875" style="81" customWidth="1"/>
    <col min="3859" max="3859" width="2.81640625" style="81" customWidth="1"/>
    <col min="3860" max="3860" width="3.54296875" style="81" customWidth="1"/>
    <col min="3861" max="4096" width="8.81640625" style="81"/>
    <col min="4097" max="4097" width="35.81640625" style="81" customWidth="1"/>
    <col min="4098" max="4099" width="8.1796875" style="81" customWidth="1"/>
    <col min="4100" max="4100" width="2.81640625" style="81" customWidth="1"/>
    <col min="4101" max="4101" width="8.453125" style="81" customWidth="1"/>
    <col min="4102" max="4102" width="8.1796875" style="81" customWidth="1"/>
    <col min="4103" max="4103" width="2.81640625" style="81" customWidth="1"/>
    <col min="4104" max="4104" width="8.1796875" style="81" customWidth="1"/>
    <col min="4105" max="4105" width="8.453125" style="81" customWidth="1"/>
    <col min="4106" max="4106" width="2.81640625" style="81" customWidth="1"/>
    <col min="4107" max="4108" width="8.1796875" style="81" customWidth="1"/>
    <col min="4109" max="4109" width="2.81640625" style="81" customWidth="1"/>
    <col min="4110" max="4111" width="8.1796875" style="81" customWidth="1"/>
    <col min="4112" max="4112" width="2.81640625" style="81" customWidth="1"/>
    <col min="4113" max="4113" width="7.81640625" style="81" customWidth="1"/>
    <col min="4114" max="4114" width="8.1796875" style="81" customWidth="1"/>
    <col min="4115" max="4115" width="2.81640625" style="81" customWidth="1"/>
    <col min="4116" max="4116" width="3.54296875" style="81" customWidth="1"/>
    <col min="4117" max="4352" width="8.81640625" style="81"/>
    <col min="4353" max="4353" width="35.81640625" style="81" customWidth="1"/>
    <col min="4354" max="4355" width="8.1796875" style="81" customWidth="1"/>
    <col min="4356" max="4356" width="2.81640625" style="81" customWidth="1"/>
    <col min="4357" max="4357" width="8.453125" style="81" customWidth="1"/>
    <col min="4358" max="4358" width="8.1796875" style="81" customWidth="1"/>
    <col min="4359" max="4359" width="2.81640625" style="81" customWidth="1"/>
    <col min="4360" max="4360" width="8.1796875" style="81" customWidth="1"/>
    <col min="4361" max="4361" width="8.453125" style="81" customWidth="1"/>
    <col min="4362" max="4362" width="2.81640625" style="81" customWidth="1"/>
    <col min="4363" max="4364" width="8.1796875" style="81" customWidth="1"/>
    <col min="4365" max="4365" width="2.81640625" style="81" customWidth="1"/>
    <col min="4366" max="4367" width="8.1796875" style="81" customWidth="1"/>
    <col min="4368" max="4368" width="2.81640625" style="81" customWidth="1"/>
    <col min="4369" max="4369" width="7.81640625" style="81" customWidth="1"/>
    <col min="4370" max="4370" width="8.1796875" style="81" customWidth="1"/>
    <col min="4371" max="4371" width="2.81640625" style="81" customWidth="1"/>
    <col min="4372" max="4372" width="3.54296875" style="81" customWidth="1"/>
    <col min="4373" max="4608" width="8.81640625" style="81"/>
    <col min="4609" max="4609" width="35.81640625" style="81" customWidth="1"/>
    <col min="4610" max="4611" width="8.1796875" style="81" customWidth="1"/>
    <col min="4612" max="4612" width="2.81640625" style="81" customWidth="1"/>
    <col min="4613" max="4613" width="8.453125" style="81" customWidth="1"/>
    <col min="4614" max="4614" width="8.1796875" style="81" customWidth="1"/>
    <col min="4615" max="4615" width="2.81640625" style="81" customWidth="1"/>
    <col min="4616" max="4616" width="8.1796875" style="81" customWidth="1"/>
    <col min="4617" max="4617" width="8.453125" style="81" customWidth="1"/>
    <col min="4618" max="4618" width="2.81640625" style="81" customWidth="1"/>
    <col min="4619" max="4620" width="8.1796875" style="81" customWidth="1"/>
    <col min="4621" max="4621" width="2.81640625" style="81" customWidth="1"/>
    <col min="4622" max="4623" width="8.1796875" style="81" customWidth="1"/>
    <col min="4624" max="4624" width="2.81640625" style="81" customWidth="1"/>
    <col min="4625" max="4625" width="7.81640625" style="81" customWidth="1"/>
    <col min="4626" max="4626" width="8.1796875" style="81" customWidth="1"/>
    <col min="4627" max="4627" width="2.81640625" style="81" customWidth="1"/>
    <col min="4628" max="4628" width="3.54296875" style="81" customWidth="1"/>
    <col min="4629" max="4864" width="8.81640625" style="81"/>
    <col min="4865" max="4865" width="35.81640625" style="81" customWidth="1"/>
    <col min="4866" max="4867" width="8.1796875" style="81" customWidth="1"/>
    <col min="4868" max="4868" width="2.81640625" style="81" customWidth="1"/>
    <col min="4869" max="4869" width="8.453125" style="81" customWidth="1"/>
    <col min="4870" max="4870" width="8.1796875" style="81" customWidth="1"/>
    <col min="4871" max="4871" width="2.81640625" style="81" customWidth="1"/>
    <col min="4872" max="4872" width="8.1796875" style="81" customWidth="1"/>
    <col min="4873" max="4873" width="8.453125" style="81" customWidth="1"/>
    <col min="4874" max="4874" width="2.81640625" style="81" customWidth="1"/>
    <col min="4875" max="4876" width="8.1796875" style="81" customWidth="1"/>
    <col min="4877" max="4877" width="2.81640625" style="81" customWidth="1"/>
    <col min="4878" max="4879" width="8.1796875" style="81" customWidth="1"/>
    <col min="4880" max="4880" width="2.81640625" style="81" customWidth="1"/>
    <col min="4881" max="4881" width="7.81640625" style="81" customWidth="1"/>
    <col min="4882" max="4882" width="8.1796875" style="81" customWidth="1"/>
    <col min="4883" max="4883" width="2.81640625" style="81" customWidth="1"/>
    <col min="4884" max="4884" width="3.54296875" style="81" customWidth="1"/>
    <col min="4885" max="5120" width="8.81640625" style="81"/>
    <col min="5121" max="5121" width="35.81640625" style="81" customWidth="1"/>
    <col min="5122" max="5123" width="8.1796875" style="81" customWidth="1"/>
    <col min="5124" max="5124" width="2.81640625" style="81" customWidth="1"/>
    <col min="5125" max="5125" width="8.453125" style="81" customWidth="1"/>
    <col min="5126" max="5126" width="8.1796875" style="81" customWidth="1"/>
    <col min="5127" max="5127" width="2.81640625" style="81" customWidth="1"/>
    <col min="5128" max="5128" width="8.1796875" style="81" customWidth="1"/>
    <col min="5129" max="5129" width="8.453125" style="81" customWidth="1"/>
    <col min="5130" max="5130" width="2.81640625" style="81" customWidth="1"/>
    <col min="5131" max="5132" width="8.1796875" style="81" customWidth="1"/>
    <col min="5133" max="5133" width="2.81640625" style="81" customWidth="1"/>
    <col min="5134" max="5135" width="8.1796875" style="81" customWidth="1"/>
    <col min="5136" max="5136" width="2.81640625" style="81" customWidth="1"/>
    <col min="5137" max="5137" width="7.81640625" style="81" customWidth="1"/>
    <col min="5138" max="5138" width="8.1796875" style="81" customWidth="1"/>
    <col min="5139" max="5139" width="2.81640625" style="81" customWidth="1"/>
    <col min="5140" max="5140" width="3.54296875" style="81" customWidth="1"/>
    <col min="5141" max="5376" width="8.81640625" style="81"/>
    <col min="5377" max="5377" width="35.81640625" style="81" customWidth="1"/>
    <col min="5378" max="5379" width="8.1796875" style="81" customWidth="1"/>
    <col min="5380" max="5380" width="2.81640625" style="81" customWidth="1"/>
    <col min="5381" max="5381" width="8.453125" style="81" customWidth="1"/>
    <col min="5382" max="5382" width="8.1796875" style="81" customWidth="1"/>
    <col min="5383" max="5383" width="2.81640625" style="81" customWidth="1"/>
    <col min="5384" max="5384" width="8.1796875" style="81" customWidth="1"/>
    <col min="5385" max="5385" width="8.453125" style="81" customWidth="1"/>
    <col min="5386" max="5386" width="2.81640625" style="81" customWidth="1"/>
    <col min="5387" max="5388" width="8.1796875" style="81" customWidth="1"/>
    <col min="5389" max="5389" width="2.81640625" style="81" customWidth="1"/>
    <col min="5390" max="5391" width="8.1796875" style="81" customWidth="1"/>
    <col min="5392" max="5392" width="2.81640625" style="81" customWidth="1"/>
    <col min="5393" max="5393" width="7.81640625" style="81" customWidth="1"/>
    <col min="5394" max="5394" width="8.1796875" style="81" customWidth="1"/>
    <col min="5395" max="5395" width="2.81640625" style="81" customWidth="1"/>
    <col min="5396" max="5396" width="3.54296875" style="81" customWidth="1"/>
    <col min="5397" max="5632" width="8.81640625" style="81"/>
    <col min="5633" max="5633" width="35.81640625" style="81" customWidth="1"/>
    <col min="5634" max="5635" width="8.1796875" style="81" customWidth="1"/>
    <col min="5636" max="5636" width="2.81640625" style="81" customWidth="1"/>
    <col min="5637" max="5637" width="8.453125" style="81" customWidth="1"/>
    <col min="5638" max="5638" width="8.1796875" style="81" customWidth="1"/>
    <col min="5639" max="5639" width="2.81640625" style="81" customWidth="1"/>
    <col min="5640" max="5640" width="8.1796875" style="81" customWidth="1"/>
    <col min="5641" max="5641" width="8.453125" style="81" customWidth="1"/>
    <col min="5642" max="5642" width="2.81640625" style="81" customWidth="1"/>
    <col min="5643" max="5644" width="8.1796875" style="81" customWidth="1"/>
    <col min="5645" max="5645" width="2.81640625" style="81" customWidth="1"/>
    <col min="5646" max="5647" width="8.1796875" style="81" customWidth="1"/>
    <col min="5648" max="5648" width="2.81640625" style="81" customWidth="1"/>
    <col min="5649" max="5649" width="7.81640625" style="81" customWidth="1"/>
    <col min="5650" max="5650" width="8.1796875" style="81" customWidth="1"/>
    <col min="5651" max="5651" width="2.81640625" style="81" customWidth="1"/>
    <col min="5652" max="5652" width="3.54296875" style="81" customWidth="1"/>
    <col min="5653" max="5888" width="8.81640625" style="81"/>
    <col min="5889" max="5889" width="35.81640625" style="81" customWidth="1"/>
    <col min="5890" max="5891" width="8.1796875" style="81" customWidth="1"/>
    <col min="5892" max="5892" width="2.81640625" style="81" customWidth="1"/>
    <col min="5893" max="5893" width="8.453125" style="81" customWidth="1"/>
    <col min="5894" max="5894" width="8.1796875" style="81" customWidth="1"/>
    <col min="5895" max="5895" width="2.81640625" style="81" customWidth="1"/>
    <col min="5896" max="5896" width="8.1796875" style="81" customWidth="1"/>
    <col min="5897" max="5897" width="8.453125" style="81" customWidth="1"/>
    <col min="5898" max="5898" width="2.81640625" style="81" customWidth="1"/>
    <col min="5899" max="5900" width="8.1796875" style="81" customWidth="1"/>
    <col min="5901" max="5901" width="2.81640625" style="81" customWidth="1"/>
    <col min="5902" max="5903" width="8.1796875" style="81" customWidth="1"/>
    <col min="5904" max="5904" width="2.81640625" style="81" customWidth="1"/>
    <col min="5905" max="5905" width="7.81640625" style="81" customWidth="1"/>
    <col min="5906" max="5906" width="8.1796875" style="81" customWidth="1"/>
    <col min="5907" max="5907" width="2.81640625" style="81" customWidth="1"/>
    <col min="5908" max="5908" width="3.54296875" style="81" customWidth="1"/>
    <col min="5909" max="6144" width="8.81640625" style="81"/>
    <col min="6145" max="6145" width="35.81640625" style="81" customWidth="1"/>
    <col min="6146" max="6147" width="8.1796875" style="81" customWidth="1"/>
    <col min="6148" max="6148" width="2.81640625" style="81" customWidth="1"/>
    <col min="6149" max="6149" width="8.453125" style="81" customWidth="1"/>
    <col min="6150" max="6150" width="8.1796875" style="81" customWidth="1"/>
    <col min="6151" max="6151" width="2.81640625" style="81" customWidth="1"/>
    <col min="6152" max="6152" width="8.1796875" style="81" customWidth="1"/>
    <col min="6153" max="6153" width="8.453125" style="81" customWidth="1"/>
    <col min="6154" max="6154" width="2.81640625" style="81" customWidth="1"/>
    <col min="6155" max="6156" width="8.1796875" style="81" customWidth="1"/>
    <col min="6157" max="6157" width="2.81640625" style="81" customWidth="1"/>
    <col min="6158" max="6159" width="8.1796875" style="81" customWidth="1"/>
    <col min="6160" max="6160" width="2.81640625" style="81" customWidth="1"/>
    <col min="6161" max="6161" width="7.81640625" style="81" customWidth="1"/>
    <col min="6162" max="6162" width="8.1796875" style="81" customWidth="1"/>
    <col min="6163" max="6163" width="2.81640625" style="81" customWidth="1"/>
    <col min="6164" max="6164" width="3.54296875" style="81" customWidth="1"/>
    <col min="6165" max="6400" width="8.81640625" style="81"/>
    <col min="6401" max="6401" width="35.81640625" style="81" customWidth="1"/>
    <col min="6402" max="6403" width="8.1796875" style="81" customWidth="1"/>
    <col min="6404" max="6404" width="2.81640625" style="81" customWidth="1"/>
    <col min="6405" max="6405" width="8.453125" style="81" customWidth="1"/>
    <col min="6406" max="6406" width="8.1796875" style="81" customWidth="1"/>
    <col min="6407" max="6407" width="2.81640625" style="81" customWidth="1"/>
    <col min="6408" max="6408" width="8.1796875" style="81" customWidth="1"/>
    <col min="6409" max="6409" width="8.453125" style="81" customWidth="1"/>
    <col min="6410" max="6410" width="2.81640625" style="81" customWidth="1"/>
    <col min="6411" max="6412" width="8.1796875" style="81" customWidth="1"/>
    <col min="6413" max="6413" width="2.81640625" style="81" customWidth="1"/>
    <col min="6414" max="6415" width="8.1796875" style="81" customWidth="1"/>
    <col min="6416" max="6416" width="2.81640625" style="81" customWidth="1"/>
    <col min="6417" max="6417" width="7.81640625" style="81" customWidth="1"/>
    <col min="6418" max="6418" width="8.1796875" style="81" customWidth="1"/>
    <col min="6419" max="6419" width="2.81640625" style="81" customWidth="1"/>
    <col min="6420" max="6420" width="3.54296875" style="81" customWidth="1"/>
    <col min="6421" max="6656" width="8.81640625" style="81"/>
    <col min="6657" max="6657" width="35.81640625" style="81" customWidth="1"/>
    <col min="6658" max="6659" width="8.1796875" style="81" customWidth="1"/>
    <col min="6660" max="6660" width="2.81640625" style="81" customWidth="1"/>
    <col min="6661" max="6661" width="8.453125" style="81" customWidth="1"/>
    <col min="6662" max="6662" width="8.1796875" style="81" customWidth="1"/>
    <col min="6663" max="6663" width="2.81640625" style="81" customWidth="1"/>
    <col min="6664" max="6664" width="8.1796875" style="81" customWidth="1"/>
    <col min="6665" max="6665" width="8.453125" style="81" customWidth="1"/>
    <col min="6666" max="6666" width="2.81640625" style="81" customWidth="1"/>
    <col min="6667" max="6668" width="8.1796875" style="81" customWidth="1"/>
    <col min="6669" max="6669" width="2.81640625" style="81" customWidth="1"/>
    <col min="6670" max="6671" width="8.1796875" style="81" customWidth="1"/>
    <col min="6672" max="6672" width="2.81640625" style="81" customWidth="1"/>
    <col min="6673" max="6673" width="7.81640625" style="81" customWidth="1"/>
    <col min="6674" max="6674" width="8.1796875" style="81" customWidth="1"/>
    <col min="6675" max="6675" width="2.81640625" style="81" customWidth="1"/>
    <col min="6676" max="6676" width="3.54296875" style="81" customWidth="1"/>
    <col min="6677" max="6912" width="8.81640625" style="81"/>
    <col min="6913" max="6913" width="35.81640625" style="81" customWidth="1"/>
    <col min="6914" max="6915" width="8.1796875" style="81" customWidth="1"/>
    <col min="6916" max="6916" width="2.81640625" style="81" customWidth="1"/>
    <col min="6917" max="6917" width="8.453125" style="81" customWidth="1"/>
    <col min="6918" max="6918" width="8.1796875" style="81" customWidth="1"/>
    <col min="6919" max="6919" width="2.81640625" style="81" customWidth="1"/>
    <col min="6920" max="6920" width="8.1796875" style="81" customWidth="1"/>
    <col min="6921" max="6921" width="8.453125" style="81" customWidth="1"/>
    <col min="6922" max="6922" width="2.81640625" style="81" customWidth="1"/>
    <col min="6923" max="6924" width="8.1796875" style="81" customWidth="1"/>
    <col min="6925" max="6925" width="2.81640625" style="81" customWidth="1"/>
    <col min="6926" max="6927" width="8.1796875" style="81" customWidth="1"/>
    <col min="6928" max="6928" width="2.81640625" style="81" customWidth="1"/>
    <col min="6929" max="6929" width="7.81640625" style="81" customWidth="1"/>
    <col min="6930" max="6930" width="8.1796875" style="81" customWidth="1"/>
    <col min="6931" max="6931" width="2.81640625" style="81" customWidth="1"/>
    <col min="6932" max="6932" width="3.54296875" style="81" customWidth="1"/>
    <col min="6933" max="7168" width="8.81640625" style="81"/>
    <col min="7169" max="7169" width="35.81640625" style="81" customWidth="1"/>
    <col min="7170" max="7171" width="8.1796875" style="81" customWidth="1"/>
    <col min="7172" max="7172" width="2.81640625" style="81" customWidth="1"/>
    <col min="7173" max="7173" width="8.453125" style="81" customWidth="1"/>
    <col min="7174" max="7174" width="8.1796875" style="81" customWidth="1"/>
    <col min="7175" max="7175" width="2.81640625" style="81" customWidth="1"/>
    <col min="7176" max="7176" width="8.1796875" style="81" customWidth="1"/>
    <col min="7177" max="7177" width="8.453125" style="81" customWidth="1"/>
    <col min="7178" max="7178" width="2.81640625" style="81" customWidth="1"/>
    <col min="7179" max="7180" width="8.1796875" style="81" customWidth="1"/>
    <col min="7181" max="7181" width="2.81640625" style="81" customWidth="1"/>
    <col min="7182" max="7183" width="8.1796875" style="81" customWidth="1"/>
    <col min="7184" max="7184" width="2.81640625" style="81" customWidth="1"/>
    <col min="7185" max="7185" width="7.81640625" style="81" customWidth="1"/>
    <col min="7186" max="7186" width="8.1796875" style="81" customWidth="1"/>
    <col min="7187" max="7187" width="2.81640625" style="81" customWidth="1"/>
    <col min="7188" max="7188" width="3.54296875" style="81" customWidth="1"/>
    <col min="7189" max="7424" width="8.81640625" style="81"/>
    <col min="7425" max="7425" width="35.81640625" style="81" customWidth="1"/>
    <col min="7426" max="7427" width="8.1796875" style="81" customWidth="1"/>
    <col min="7428" max="7428" width="2.81640625" style="81" customWidth="1"/>
    <col min="7429" max="7429" width="8.453125" style="81" customWidth="1"/>
    <col min="7430" max="7430" width="8.1796875" style="81" customWidth="1"/>
    <col min="7431" max="7431" width="2.81640625" style="81" customWidth="1"/>
    <col min="7432" max="7432" width="8.1796875" style="81" customWidth="1"/>
    <col min="7433" max="7433" width="8.453125" style="81" customWidth="1"/>
    <col min="7434" max="7434" width="2.81640625" style="81" customWidth="1"/>
    <col min="7435" max="7436" width="8.1796875" style="81" customWidth="1"/>
    <col min="7437" max="7437" width="2.81640625" style="81" customWidth="1"/>
    <col min="7438" max="7439" width="8.1796875" style="81" customWidth="1"/>
    <col min="7440" max="7440" width="2.81640625" style="81" customWidth="1"/>
    <col min="7441" max="7441" width="7.81640625" style="81" customWidth="1"/>
    <col min="7442" max="7442" width="8.1796875" style="81" customWidth="1"/>
    <col min="7443" max="7443" width="2.81640625" style="81" customWidth="1"/>
    <col min="7444" max="7444" width="3.54296875" style="81" customWidth="1"/>
    <col min="7445" max="7680" width="8.81640625" style="81"/>
    <col min="7681" max="7681" width="35.81640625" style="81" customWidth="1"/>
    <col min="7682" max="7683" width="8.1796875" style="81" customWidth="1"/>
    <col min="7684" max="7684" width="2.81640625" style="81" customWidth="1"/>
    <col min="7685" max="7685" width="8.453125" style="81" customWidth="1"/>
    <col min="7686" max="7686" width="8.1796875" style="81" customWidth="1"/>
    <col min="7687" max="7687" width="2.81640625" style="81" customWidth="1"/>
    <col min="7688" max="7688" width="8.1796875" style="81" customWidth="1"/>
    <col min="7689" max="7689" width="8.453125" style="81" customWidth="1"/>
    <col min="7690" max="7690" width="2.81640625" style="81" customWidth="1"/>
    <col min="7691" max="7692" width="8.1796875" style="81" customWidth="1"/>
    <col min="7693" max="7693" width="2.81640625" style="81" customWidth="1"/>
    <col min="7694" max="7695" width="8.1796875" style="81" customWidth="1"/>
    <col min="7696" max="7696" width="2.81640625" style="81" customWidth="1"/>
    <col min="7697" max="7697" width="7.81640625" style="81" customWidth="1"/>
    <col min="7698" max="7698" width="8.1796875" style="81" customWidth="1"/>
    <col min="7699" max="7699" width="2.81640625" style="81" customWidth="1"/>
    <col min="7700" max="7700" width="3.54296875" style="81" customWidth="1"/>
    <col min="7701" max="7936" width="8.81640625" style="81"/>
    <col min="7937" max="7937" width="35.81640625" style="81" customWidth="1"/>
    <col min="7938" max="7939" width="8.1796875" style="81" customWidth="1"/>
    <col min="7940" max="7940" width="2.81640625" style="81" customWidth="1"/>
    <col min="7941" max="7941" width="8.453125" style="81" customWidth="1"/>
    <col min="7942" max="7942" width="8.1796875" style="81" customWidth="1"/>
    <col min="7943" max="7943" width="2.81640625" style="81" customWidth="1"/>
    <col min="7944" max="7944" width="8.1796875" style="81" customWidth="1"/>
    <col min="7945" max="7945" width="8.453125" style="81" customWidth="1"/>
    <col min="7946" max="7946" width="2.81640625" style="81" customWidth="1"/>
    <col min="7947" max="7948" width="8.1796875" style="81" customWidth="1"/>
    <col min="7949" max="7949" width="2.81640625" style="81" customWidth="1"/>
    <col min="7950" max="7951" width="8.1796875" style="81" customWidth="1"/>
    <col min="7952" max="7952" width="2.81640625" style="81" customWidth="1"/>
    <col min="7953" max="7953" width="7.81640625" style="81" customWidth="1"/>
    <col min="7954" max="7954" width="8.1796875" style="81" customWidth="1"/>
    <col min="7955" max="7955" width="2.81640625" style="81" customWidth="1"/>
    <col min="7956" max="7956" width="3.54296875" style="81" customWidth="1"/>
    <col min="7957" max="8192" width="8.81640625" style="81"/>
    <col min="8193" max="8193" width="35.81640625" style="81" customWidth="1"/>
    <col min="8194" max="8195" width="8.1796875" style="81" customWidth="1"/>
    <col min="8196" max="8196" width="2.81640625" style="81" customWidth="1"/>
    <col min="8197" max="8197" width="8.453125" style="81" customWidth="1"/>
    <col min="8198" max="8198" width="8.1796875" style="81" customWidth="1"/>
    <col min="8199" max="8199" width="2.81640625" style="81" customWidth="1"/>
    <col min="8200" max="8200" width="8.1796875" style="81" customWidth="1"/>
    <col min="8201" max="8201" width="8.453125" style="81" customWidth="1"/>
    <col min="8202" max="8202" width="2.81640625" style="81" customWidth="1"/>
    <col min="8203" max="8204" width="8.1796875" style="81" customWidth="1"/>
    <col min="8205" max="8205" width="2.81640625" style="81" customWidth="1"/>
    <col min="8206" max="8207" width="8.1796875" style="81" customWidth="1"/>
    <col min="8208" max="8208" width="2.81640625" style="81" customWidth="1"/>
    <col min="8209" max="8209" width="7.81640625" style="81" customWidth="1"/>
    <col min="8210" max="8210" width="8.1796875" style="81" customWidth="1"/>
    <col min="8211" max="8211" width="2.81640625" style="81" customWidth="1"/>
    <col min="8212" max="8212" width="3.54296875" style="81" customWidth="1"/>
    <col min="8213" max="8448" width="8.81640625" style="81"/>
    <col min="8449" max="8449" width="35.81640625" style="81" customWidth="1"/>
    <col min="8450" max="8451" width="8.1796875" style="81" customWidth="1"/>
    <col min="8452" max="8452" width="2.81640625" style="81" customWidth="1"/>
    <col min="8453" max="8453" width="8.453125" style="81" customWidth="1"/>
    <col min="8454" max="8454" width="8.1796875" style="81" customWidth="1"/>
    <col min="8455" max="8455" width="2.81640625" style="81" customWidth="1"/>
    <col min="8456" max="8456" width="8.1796875" style="81" customWidth="1"/>
    <col min="8457" max="8457" width="8.453125" style="81" customWidth="1"/>
    <col min="8458" max="8458" width="2.81640625" style="81" customWidth="1"/>
    <col min="8459" max="8460" width="8.1796875" style="81" customWidth="1"/>
    <col min="8461" max="8461" width="2.81640625" style="81" customWidth="1"/>
    <col min="8462" max="8463" width="8.1796875" style="81" customWidth="1"/>
    <col min="8464" max="8464" width="2.81640625" style="81" customWidth="1"/>
    <col min="8465" max="8465" width="7.81640625" style="81" customWidth="1"/>
    <col min="8466" max="8466" width="8.1796875" style="81" customWidth="1"/>
    <col min="8467" max="8467" width="2.81640625" style="81" customWidth="1"/>
    <col min="8468" max="8468" width="3.54296875" style="81" customWidth="1"/>
    <col min="8469" max="8704" width="8.81640625" style="81"/>
    <col min="8705" max="8705" width="35.81640625" style="81" customWidth="1"/>
    <col min="8706" max="8707" width="8.1796875" style="81" customWidth="1"/>
    <col min="8708" max="8708" width="2.81640625" style="81" customWidth="1"/>
    <col min="8709" max="8709" width="8.453125" style="81" customWidth="1"/>
    <col min="8710" max="8710" width="8.1796875" style="81" customWidth="1"/>
    <col min="8711" max="8711" width="2.81640625" style="81" customWidth="1"/>
    <col min="8712" max="8712" width="8.1796875" style="81" customWidth="1"/>
    <col min="8713" max="8713" width="8.453125" style="81" customWidth="1"/>
    <col min="8714" max="8714" width="2.81640625" style="81" customWidth="1"/>
    <col min="8715" max="8716" width="8.1796875" style="81" customWidth="1"/>
    <col min="8717" max="8717" width="2.81640625" style="81" customWidth="1"/>
    <col min="8718" max="8719" width="8.1796875" style="81" customWidth="1"/>
    <col min="8720" max="8720" width="2.81640625" style="81" customWidth="1"/>
    <col min="8721" max="8721" width="7.81640625" style="81" customWidth="1"/>
    <col min="8722" max="8722" width="8.1796875" style="81" customWidth="1"/>
    <col min="8723" max="8723" width="2.81640625" style="81" customWidth="1"/>
    <col min="8724" max="8724" width="3.54296875" style="81" customWidth="1"/>
    <col min="8725" max="8960" width="8.81640625" style="81"/>
    <col min="8961" max="8961" width="35.81640625" style="81" customWidth="1"/>
    <col min="8962" max="8963" width="8.1796875" style="81" customWidth="1"/>
    <col min="8964" max="8964" width="2.81640625" style="81" customWidth="1"/>
    <col min="8965" max="8965" width="8.453125" style="81" customWidth="1"/>
    <col min="8966" max="8966" width="8.1796875" style="81" customWidth="1"/>
    <col min="8967" max="8967" width="2.81640625" style="81" customWidth="1"/>
    <col min="8968" max="8968" width="8.1796875" style="81" customWidth="1"/>
    <col min="8969" max="8969" width="8.453125" style="81" customWidth="1"/>
    <col min="8970" max="8970" width="2.81640625" style="81" customWidth="1"/>
    <col min="8971" max="8972" width="8.1796875" style="81" customWidth="1"/>
    <col min="8973" max="8973" width="2.81640625" style="81" customWidth="1"/>
    <col min="8974" max="8975" width="8.1796875" style="81" customWidth="1"/>
    <col min="8976" max="8976" width="2.81640625" style="81" customWidth="1"/>
    <col min="8977" max="8977" width="7.81640625" style="81" customWidth="1"/>
    <col min="8978" max="8978" width="8.1796875" style="81" customWidth="1"/>
    <col min="8979" max="8979" width="2.81640625" style="81" customWidth="1"/>
    <col min="8980" max="8980" width="3.54296875" style="81" customWidth="1"/>
    <col min="8981" max="9216" width="8.81640625" style="81"/>
    <col min="9217" max="9217" width="35.81640625" style="81" customWidth="1"/>
    <col min="9218" max="9219" width="8.1796875" style="81" customWidth="1"/>
    <col min="9220" max="9220" width="2.81640625" style="81" customWidth="1"/>
    <col min="9221" max="9221" width="8.453125" style="81" customWidth="1"/>
    <col min="9222" max="9222" width="8.1796875" style="81" customWidth="1"/>
    <col min="9223" max="9223" width="2.81640625" style="81" customWidth="1"/>
    <col min="9224" max="9224" width="8.1796875" style="81" customWidth="1"/>
    <col min="9225" max="9225" width="8.453125" style="81" customWidth="1"/>
    <col min="9226" max="9226" width="2.81640625" style="81" customWidth="1"/>
    <col min="9227" max="9228" width="8.1796875" style="81" customWidth="1"/>
    <col min="9229" max="9229" width="2.81640625" style="81" customWidth="1"/>
    <col min="9230" max="9231" width="8.1796875" style="81" customWidth="1"/>
    <col min="9232" max="9232" width="2.81640625" style="81" customWidth="1"/>
    <col min="9233" max="9233" width="7.81640625" style="81" customWidth="1"/>
    <col min="9234" max="9234" width="8.1796875" style="81" customWidth="1"/>
    <col min="9235" max="9235" width="2.81640625" style="81" customWidth="1"/>
    <col min="9236" max="9236" width="3.54296875" style="81" customWidth="1"/>
    <col min="9237" max="9472" width="8.81640625" style="81"/>
    <col min="9473" max="9473" width="35.81640625" style="81" customWidth="1"/>
    <col min="9474" max="9475" width="8.1796875" style="81" customWidth="1"/>
    <col min="9476" max="9476" width="2.81640625" style="81" customWidth="1"/>
    <col min="9477" max="9477" width="8.453125" style="81" customWidth="1"/>
    <col min="9478" max="9478" width="8.1796875" style="81" customWidth="1"/>
    <col min="9479" max="9479" width="2.81640625" style="81" customWidth="1"/>
    <col min="9480" max="9480" width="8.1796875" style="81" customWidth="1"/>
    <col min="9481" max="9481" width="8.453125" style="81" customWidth="1"/>
    <col min="9482" max="9482" width="2.81640625" style="81" customWidth="1"/>
    <col min="9483" max="9484" width="8.1796875" style="81" customWidth="1"/>
    <col min="9485" max="9485" width="2.81640625" style="81" customWidth="1"/>
    <col min="9486" max="9487" width="8.1796875" style="81" customWidth="1"/>
    <col min="9488" max="9488" width="2.81640625" style="81" customWidth="1"/>
    <col min="9489" max="9489" width="7.81640625" style="81" customWidth="1"/>
    <col min="9490" max="9490" width="8.1796875" style="81" customWidth="1"/>
    <col min="9491" max="9491" width="2.81640625" style="81" customWidth="1"/>
    <col min="9492" max="9492" width="3.54296875" style="81" customWidth="1"/>
    <col min="9493" max="9728" width="8.81640625" style="81"/>
    <col min="9729" max="9729" width="35.81640625" style="81" customWidth="1"/>
    <col min="9730" max="9731" width="8.1796875" style="81" customWidth="1"/>
    <col min="9732" max="9732" width="2.81640625" style="81" customWidth="1"/>
    <col min="9733" max="9733" width="8.453125" style="81" customWidth="1"/>
    <col min="9734" max="9734" width="8.1796875" style="81" customWidth="1"/>
    <col min="9735" max="9735" width="2.81640625" style="81" customWidth="1"/>
    <col min="9736" max="9736" width="8.1796875" style="81" customWidth="1"/>
    <col min="9737" max="9737" width="8.453125" style="81" customWidth="1"/>
    <col min="9738" max="9738" width="2.81640625" style="81" customWidth="1"/>
    <col min="9739" max="9740" width="8.1796875" style="81" customWidth="1"/>
    <col min="9741" max="9741" width="2.81640625" style="81" customWidth="1"/>
    <col min="9742" max="9743" width="8.1796875" style="81" customWidth="1"/>
    <col min="9744" max="9744" width="2.81640625" style="81" customWidth="1"/>
    <col min="9745" max="9745" width="7.81640625" style="81" customWidth="1"/>
    <col min="9746" max="9746" width="8.1796875" style="81" customWidth="1"/>
    <col min="9747" max="9747" width="2.81640625" style="81" customWidth="1"/>
    <col min="9748" max="9748" width="3.54296875" style="81" customWidth="1"/>
    <col min="9749" max="9984" width="8.81640625" style="81"/>
    <col min="9985" max="9985" width="35.81640625" style="81" customWidth="1"/>
    <col min="9986" max="9987" width="8.1796875" style="81" customWidth="1"/>
    <col min="9988" max="9988" width="2.81640625" style="81" customWidth="1"/>
    <col min="9989" max="9989" width="8.453125" style="81" customWidth="1"/>
    <col min="9990" max="9990" width="8.1796875" style="81" customWidth="1"/>
    <col min="9991" max="9991" width="2.81640625" style="81" customWidth="1"/>
    <col min="9992" max="9992" width="8.1796875" style="81" customWidth="1"/>
    <col min="9993" max="9993" width="8.453125" style="81" customWidth="1"/>
    <col min="9994" max="9994" width="2.81640625" style="81" customWidth="1"/>
    <col min="9995" max="9996" width="8.1796875" style="81" customWidth="1"/>
    <col min="9997" max="9997" width="2.81640625" style="81" customWidth="1"/>
    <col min="9998" max="9999" width="8.1796875" style="81" customWidth="1"/>
    <col min="10000" max="10000" width="2.81640625" style="81" customWidth="1"/>
    <col min="10001" max="10001" width="7.81640625" style="81" customWidth="1"/>
    <col min="10002" max="10002" width="8.1796875" style="81" customWidth="1"/>
    <col min="10003" max="10003" width="2.81640625" style="81" customWidth="1"/>
    <col min="10004" max="10004" width="3.54296875" style="81" customWidth="1"/>
    <col min="10005" max="10240" width="8.81640625" style="81"/>
    <col min="10241" max="10241" width="35.81640625" style="81" customWidth="1"/>
    <col min="10242" max="10243" width="8.1796875" style="81" customWidth="1"/>
    <col min="10244" max="10244" width="2.81640625" style="81" customWidth="1"/>
    <col min="10245" max="10245" width="8.453125" style="81" customWidth="1"/>
    <col min="10246" max="10246" width="8.1796875" style="81" customWidth="1"/>
    <col min="10247" max="10247" width="2.81640625" style="81" customWidth="1"/>
    <col min="10248" max="10248" width="8.1796875" style="81" customWidth="1"/>
    <col min="10249" max="10249" width="8.453125" style="81" customWidth="1"/>
    <col min="10250" max="10250" width="2.81640625" style="81" customWidth="1"/>
    <col min="10251" max="10252" width="8.1796875" style="81" customWidth="1"/>
    <col min="10253" max="10253" width="2.81640625" style="81" customWidth="1"/>
    <col min="10254" max="10255" width="8.1796875" style="81" customWidth="1"/>
    <col min="10256" max="10256" width="2.81640625" style="81" customWidth="1"/>
    <col min="10257" max="10257" width="7.81640625" style="81" customWidth="1"/>
    <col min="10258" max="10258" width="8.1796875" style="81" customWidth="1"/>
    <col min="10259" max="10259" width="2.81640625" style="81" customWidth="1"/>
    <col min="10260" max="10260" width="3.54296875" style="81" customWidth="1"/>
    <col min="10261" max="10496" width="8.81640625" style="81"/>
    <col min="10497" max="10497" width="35.81640625" style="81" customWidth="1"/>
    <col min="10498" max="10499" width="8.1796875" style="81" customWidth="1"/>
    <col min="10500" max="10500" width="2.81640625" style="81" customWidth="1"/>
    <col min="10501" max="10501" width="8.453125" style="81" customWidth="1"/>
    <col min="10502" max="10502" width="8.1796875" style="81" customWidth="1"/>
    <col min="10503" max="10503" width="2.81640625" style="81" customWidth="1"/>
    <col min="10504" max="10504" width="8.1796875" style="81" customWidth="1"/>
    <col min="10505" max="10505" width="8.453125" style="81" customWidth="1"/>
    <col min="10506" max="10506" width="2.81640625" style="81" customWidth="1"/>
    <col min="10507" max="10508" width="8.1796875" style="81" customWidth="1"/>
    <col min="10509" max="10509" width="2.81640625" style="81" customWidth="1"/>
    <col min="10510" max="10511" width="8.1796875" style="81" customWidth="1"/>
    <col min="10512" max="10512" width="2.81640625" style="81" customWidth="1"/>
    <col min="10513" max="10513" width="7.81640625" style="81" customWidth="1"/>
    <col min="10514" max="10514" width="8.1796875" style="81" customWidth="1"/>
    <col min="10515" max="10515" width="2.81640625" style="81" customWidth="1"/>
    <col min="10516" max="10516" width="3.54296875" style="81" customWidth="1"/>
    <col min="10517" max="10752" width="8.81640625" style="81"/>
    <col min="10753" max="10753" width="35.81640625" style="81" customWidth="1"/>
    <col min="10754" max="10755" width="8.1796875" style="81" customWidth="1"/>
    <col min="10756" max="10756" width="2.81640625" style="81" customWidth="1"/>
    <col min="10757" max="10757" width="8.453125" style="81" customWidth="1"/>
    <col min="10758" max="10758" width="8.1796875" style="81" customWidth="1"/>
    <col min="10759" max="10759" width="2.81640625" style="81" customWidth="1"/>
    <col min="10760" max="10760" width="8.1796875" style="81" customWidth="1"/>
    <col min="10761" max="10761" width="8.453125" style="81" customWidth="1"/>
    <col min="10762" max="10762" width="2.81640625" style="81" customWidth="1"/>
    <col min="10763" max="10764" width="8.1796875" style="81" customWidth="1"/>
    <col min="10765" max="10765" width="2.81640625" style="81" customWidth="1"/>
    <col min="10766" max="10767" width="8.1796875" style="81" customWidth="1"/>
    <col min="10768" max="10768" width="2.81640625" style="81" customWidth="1"/>
    <col min="10769" max="10769" width="7.81640625" style="81" customWidth="1"/>
    <col min="10770" max="10770" width="8.1796875" style="81" customWidth="1"/>
    <col min="10771" max="10771" width="2.81640625" style="81" customWidth="1"/>
    <col min="10772" max="10772" width="3.54296875" style="81" customWidth="1"/>
    <col min="10773" max="11008" width="8.81640625" style="81"/>
    <col min="11009" max="11009" width="35.81640625" style="81" customWidth="1"/>
    <col min="11010" max="11011" width="8.1796875" style="81" customWidth="1"/>
    <col min="11012" max="11012" width="2.81640625" style="81" customWidth="1"/>
    <col min="11013" max="11013" width="8.453125" style="81" customWidth="1"/>
    <col min="11014" max="11014" width="8.1796875" style="81" customWidth="1"/>
    <col min="11015" max="11015" width="2.81640625" style="81" customWidth="1"/>
    <col min="11016" max="11016" width="8.1796875" style="81" customWidth="1"/>
    <col min="11017" max="11017" width="8.453125" style="81" customWidth="1"/>
    <col min="11018" max="11018" width="2.81640625" style="81" customWidth="1"/>
    <col min="11019" max="11020" width="8.1796875" style="81" customWidth="1"/>
    <col min="11021" max="11021" width="2.81640625" style="81" customWidth="1"/>
    <col min="11022" max="11023" width="8.1796875" style="81" customWidth="1"/>
    <col min="11024" max="11024" width="2.81640625" style="81" customWidth="1"/>
    <col min="11025" max="11025" width="7.81640625" style="81" customWidth="1"/>
    <col min="11026" max="11026" width="8.1796875" style="81" customWidth="1"/>
    <col min="11027" max="11027" width="2.81640625" style="81" customWidth="1"/>
    <col min="11028" max="11028" width="3.54296875" style="81" customWidth="1"/>
    <col min="11029" max="11264" width="8.81640625" style="81"/>
    <col min="11265" max="11265" width="35.81640625" style="81" customWidth="1"/>
    <col min="11266" max="11267" width="8.1796875" style="81" customWidth="1"/>
    <col min="11268" max="11268" width="2.81640625" style="81" customWidth="1"/>
    <col min="11269" max="11269" width="8.453125" style="81" customWidth="1"/>
    <col min="11270" max="11270" width="8.1796875" style="81" customWidth="1"/>
    <col min="11271" max="11271" width="2.81640625" style="81" customWidth="1"/>
    <col min="11272" max="11272" width="8.1796875" style="81" customWidth="1"/>
    <col min="11273" max="11273" width="8.453125" style="81" customWidth="1"/>
    <col min="11274" max="11274" width="2.81640625" style="81" customWidth="1"/>
    <col min="11275" max="11276" width="8.1796875" style="81" customWidth="1"/>
    <col min="11277" max="11277" width="2.81640625" style="81" customWidth="1"/>
    <col min="11278" max="11279" width="8.1796875" style="81" customWidth="1"/>
    <col min="11280" max="11280" width="2.81640625" style="81" customWidth="1"/>
    <col min="11281" max="11281" width="7.81640625" style="81" customWidth="1"/>
    <col min="11282" max="11282" width="8.1796875" style="81" customWidth="1"/>
    <col min="11283" max="11283" width="2.81640625" style="81" customWidth="1"/>
    <col min="11284" max="11284" width="3.54296875" style="81" customWidth="1"/>
    <col min="11285" max="11520" width="8.81640625" style="81"/>
    <col min="11521" max="11521" width="35.81640625" style="81" customWidth="1"/>
    <col min="11522" max="11523" width="8.1796875" style="81" customWidth="1"/>
    <col min="11524" max="11524" width="2.81640625" style="81" customWidth="1"/>
    <col min="11525" max="11525" width="8.453125" style="81" customWidth="1"/>
    <col min="11526" max="11526" width="8.1796875" style="81" customWidth="1"/>
    <col min="11527" max="11527" width="2.81640625" style="81" customWidth="1"/>
    <col min="11528" max="11528" width="8.1796875" style="81" customWidth="1"/>
    <col min="11529" max="11529" width="8.453125" style="81" customWidth="1"/>
    <col min="11530" max="11530" width="2.81640625" style="81" customWidth="1"/>
    <col min="11531" max="11532" width="8.1796875" style="81" customWidth="1"/>
    <col min="11533" max="11533" width="2.81640625" style="81" customWidth="1"/>
    <col min="11534" max="11535" width="8.1796875" style="81" customWidth="1"/>
    <col min="11536" max="11536" width="2.81640625" style="81" customWidth="1"/>
    <col min="11537" max="11537" width="7.81640625" style="81" customWidth="1"/>
    <col min="11538" max="11538" width="8.1796875" style="81" customWidth="1"/>
    <col min="11539" max="11539" width="2.81640625" style="81" customWidth="1"/>
    <col min="11540" max="11540" width="3.54296875" style="81" customWidth="1"/>
    <col min="11541" max="11776" width="8.81640625" style="81"/>
    <col min="11777" max="11777" width="35.81640625" style="81" customWidth="1"/>
    <col min="11778" max="11779" width="8.1796875" style="81" customWidth="1"/>
    <col min="11780" max="11780" width="2.81640625" style="81" customWidth="1"/>
    <col min="11781" max="11781" width="8.453125" style="81" customWidth="1"/>
    <col min="11782" max="11782" width="8.1796875" style="81" customWidth="1"/>
    <col min="11783" max="11783" width="2.81640625" style="81" customWidth="1"/>
    <col min="11784" max="11784" width="8.1796875" style="81" customWidth="1"/>
    <col min="11785" max="11785" width="8.453125" style="81" customWidth="1"/>
    <col min="11786" max="11786" width="2.81640625" style="81" customWidth="1"/>
    <col min="11787" max="11788" width="8.1796875" style="81" customWidth="1"/>
    <col min="11789" max="11789" width="2.81640625" style="81" customWidth="1"/>
    <col min="11790" max="11791" width="8.1796875" style="81" customWidth="1"/>
    <col min="11792" max="11792" width="2.81640625" style="81" customWidth="1"/>
    <col min="11793" max="11793" width="7.81640625" style="81" customWidth="1"/>
    <col min="11794" max="11794" width="8.1796875" style="81" customWidth="1"/>
    <col min="11795" max="11795" width="2.81640625" style="81" customWidth="1"/>
    <col min="11796" max="11796" width="3.54296875" style="81" customWidth="1"/>
    <col min="11797" max="12032" width="8.81640625" style="81"/>
    <col min="12033" max="12033" width="35.81640625" style="81" customWidth="1"/>
    <col min="12034" max="12035" width="8.1796875" style="81" customWidth="1"/>
    <col min="12036" max="12036" width="2.81640625" style="81" customWidth="1"/>
    <col min="12037" max="12037" width="8.453125" style="81" customWidth="1"/>
    <col min="12038" max="12038" width="8.1796875" style="81" customWidth="1"/>
    <col min="12039" max="12039" width="2.81640625" style="81" customWidth="1"/>
    <col min="12040" max="12040" width="8.1796875" style="81" customWidth="1"/>
    <col min="12041" max="12041" width="8.453125" style="81" customWidth="1"/>
    <col min="12042" max="12042" width="2.81640625" style="81" customWidth="1"/>
    <col min="12043" max="12044" width="8.1796875" style="81" customWidth="1"/>
    <col min="12045" max="12045" width="2.81640625" style="81" customWidth="1"/>
    <col min="12046" max="12047" width="8.1796875" style="81" customWidth="1"/>
    <col min="12048" max="12048" width="2.81640625" style="81" customWidth="1"/>
    <col min="12049" max="12049" width="7.81640625" style="81" customWidth="1"/>
    <col min="12050" max="12050" width="8.1796875" style="81" customWidth="1"/>
    <col min="12051" max="12051" width="2.81640625" style="81" customWidth="1"/>
    <col min="12052" max="12052" width="3.54296875" style="81" customWidth="1"/>
    <col min="12053" max="12288" width="8.81640625" style="81"/>
    <col min="12289" max="12289" width="35.81640625" style="81" customWidth="1"/>
    <col min="12290" max="12291" width="8.1796875" style="81" customWidth="1"/>
    <col min="12292" max="12292" width="2.81640625" style="81" customWidth="1"/>
    <col min="12293" max="12293" width="8.453125" style="81" customWidth="1"/>
    <col min="12294" max="12294" width="8.1796875" style="81" customWidth="1"/>
    <col min="12295" max="12295" width="2.81640625" style="81" customWidth="1"/>
    <col min="12296" max="12296" width="8.1796875" style="81" customWidth="1"/>
    <col min="12297" max="12297" width="8.453125" style="81" customWidth="1"/>
    <col min="12298" max="12298" width="2.81640625" style="81" customWidth="1"/>
    <col min="12299" max="12300" width="8.1796875" style="81" customWidth="1"/>
    <col min="12301" max="12301" width="2.81640625" style="81" customWidth="1"/>
    <col min="12302" max="12303" width="8.1796875" style="81" customWidth="1"/>
    <col min="12304" max="12304" width="2.81640625" style="81" customWidth="1"/>
    <col min="12305" max="12305" width="7.81640625" style="81" customWidth="1"/>
    <col min="12306" max="12306" width="8.1796875" style="81" customWidth="1"/>
    <col min="12307" max="12307" width="2.81640625" style="81" customWidth="1"/>
    <col min="12308" max="12308" width="3.54296875" style="81" customWidth="1"/>
    <col min="12309" max="12544" width="8.81640625" style="81"/>
    <col min="12545" max="12545" width="35.81640625" style="81" customWidth="1"/>
    <col min="12546" max="12547" width="8.1796875" style="81" customWidth="1"/>
    <col min="12548" max="12548" width="2.81640625" style="81" customWidth="1"/>
    <col min="12549" max="12549" width="8.453125" style="81" customWidth="1"/>
    <col min="12550" max="12550" width="8.1796875" style="81" customWidth="1"/>
    <col min="12551" max="12551" width="2.81640625" style="81" customWidth="1"/>
    <col min="12552" max="12552" width="8.1796875" style="81" customWidth="1"/>
    <col min="12553" max="12553" width="8.453125" style="81" customWidth="1"/>
    <col min="12554" max="12554" width="2.81640625" style="81" customWidth="1"/>
    <col min="12555" max="12556" width="8.1796875" style="81" customWidth="1"/>
    <col min="12557" max="12557" width="2.81640625" style="81" customWidth="1"/>
    <col min="12558" max="12559" width="8.1796875" style="81" customWidth="1"/>
    <col min="12560" max="12560" width="2.81640625" style="81" customWidth="1"/>
    <col min="12561" max="12561" width="7.81640625" style="81" customWidth="1"/>
    <col min="12562" max="12562" width="8.1796875" style="81" customWidth="1"/>
    <col min="12563" max="12563" width="2.81640625" style="81" customWidth="1"/>
    <col min="12564" max="12564" width="3.54296875" style="81" customWidth="1"/>
    <col min="12565" max="12800" width="8.81640625" style="81"/>
    <col min="12801" max="12801" width="35.81640625" style="81" customWidth="1"/>
    <col min="12802" max="12803" width="8.1796875" style="81" customWidth="1"/>
    <col min="12804" max="12804" width="2.81640625" style="81" customWidth="1"/>
    <col min="12805" max="12805" width="8.453125" style="81" customWidth="1"/>
    <col min="12806" max="12806" width="8.1796875" style="81" customWidth="1"/>
    <col min="12807" max="12807" width="2.81640625" style="81" customWidth="1"/>
    <col min="12808" max="12808" width="8.1796875" style="81" customWidth="1"/>
    <col min="12809" max="12809" width="8.453125" style="81" customWidth="1"/>
    <col min="12810" max="12810" width="2.81640625" style="81" customWidth="1"/>
    <col min="12811" max="12812" width="8.1796875" style="81" customWidth="1"/>
    <col min="12813" max="12813" width="2.81640625" style="81" customWidth="1"/>
    <col min="12814" max="12815" width="8.1796875" style="81" customWidth="1"/>
    <col min="12816" max="12816" width="2.81640625" style="81" customWidth="1"/>
    <col min="12817" max="12817" width="7.81640625" style="81" customWidth="1"/>
    <col min="12818" max="12818" width="8.1796875" style="81" customWidth="1"/>
    <col min="12819" max="12819" width="2.81640625" style="81" customWidth="1"/>
    <col min="12820" max="12820" width="3.54296875" style="81" customWidth="1"/>
    <col min="12821" max="13056" width="8.81640625" style="81"/>
    <col min="13057" max="13057" width="35.81640625" style="81" customWidth="1"/>
    <col min="13058" max="13059" width="8.1796875" style="81" customWidth="1"/>
    <col min="13060" max="13060" width="2.81640625" style="81" customWidth="1"/>
    <col min="13061" max="13061" width="8.453125" style="81" customWidth="1"/>
    <col min="13062" max="13062" width="8.1796875" style="81" customWidth="1"/>
    <col min="13063" max="13063" width="2.81640625" style="81" customWidth="1"/>
    <col min="13064" max="13064" width="8.1796875" style="81" customWidth="1"/>
    <col min="13065" max="13065" width="8.453125" style="81" customWidth="1"/>
    <col min="13066" max="13066" width="2.81640625" style="81" customWidth="1"/>
    <col min="13067" max="13068" width="8.1796875" style="81" customWidth="1"/>
    <col min="13069" max="13069" width="2.81640625" style="81" customWidth="1"/>
    <col min="13070" max="13071" width="8.1796875" style="81" customWidth="1"/>
    <col min="13072" max="13072" width="2.81640625" style="81" customWidth="1"/>
    <col min="13073" max="13073" width="7.81640625" style="81" customWidth="1"/>
    <col min="13074" max="13074" width="8.1796875" style="81" customWidth="1"/>
    <col min="13075" max="13075" width="2.81640625" style="81" customWidth="1"/>
    <col min="13076" max="13076" width="3.54296875" style="81" customWidth="1"/>
    <col min="13077" max="13312" width="8.81640625" style="81"/>
    <col min="13313" max="13313" width="35.81640625" style="81" customWidth="1"/>
    <col min="13314" max="13315" width="8.1796875" style="81" customWidth="1"/>
    <col min="13316" max="13316" width="2.81640625" style="81" customWidth="1"/>
    <col min="13317" max="13317" width="8.453125" style="81" customWidth="1"/>
    <col min="13318" max="13318" width="8.1796875" style="81" customWidth="1"/>
    <col min="13319" max="13319" width="2.81640625" style="81" customWidth="1"/>
    <col min="13320" max="13320" width="8.1796875" style="81" customWidth="1"/>
    <col min="13321" max="13321" width="8.453125" style="81" customWidth="1"/>
    <col min="13322" max="13322" width="2.81640625" style="81" customWidth="1"/>
    <col min="13323" max="13324" width="8.1796875" style="81" customWidth="1"/>
    <col min="13325" max="13325" width="2.81640625" style="81" customWidth="1"/>
    <col min="13326" max="13327" width="8.1796875" style="81" customWidth="1"/>
    <col min="13328" max="13328" width="2.81640625" style="81" customWidth="1"/>
    <col min="13329" max="13329" width="7.81640625" style="81" customWidth="1"/>
    <col min="13330" max="13330" width="8.1796875" style="81" customWidth="1"/>
    <col min="13331" max="13331" width="2.81640625" style="81" customWidth="1"/>
    <col min="13332" max="13332" width="3.54296875" style="81" customWidth="1"/>
    <col min="13333" max="13568" width="8.81640625" style="81"/>
    <col min="13569" max="13569" width="35.81640625" style="81" customWidth="1"/>
    <col min="13570" max="13571" width="8.1796875" style="81" customWidth="1"/>
    <col min="13572" max="13572" width="2.81640625" style="81" customWidth="1"/>
    <col min="13573" max="13573" width="8.453125" style="81" customWidth="1"/>
    <col min="13574" max="13574" width="8.1796875" style="81" customWidth="1"/>
    <col min="13575" max="13575" width="2.81640625" style="81" customWidth="1"/>
    <col min="13576" max="13576" width="8.1796875" style="81" customWidth="1"/>
    <col min="13577" max="13577" width="8.453125" style="81" customWidth="1"/>
    <col min="13578" max="13578" width="2.81640625" style="81" customWidth="1"/>
    <col min="13579" max="13580" width="8.1796875" style="81" customWidth="1"/>
    <col min="13581" max="13581" width="2.81640625" style="81" customWidth="1"/>
    <col min="13582" max="13583" width="8.1796875" style="81" customWidth="1"/>
    <col min="13584" max="13584" width="2.81640625" style="81" customWidth="1"/>
    <col min="13585" max="13585" width="7.81640625" style="81" customWidth="1"/>
    <col min="13586" max="13586" width="8.1796875" style="81" customWidth="1"/>
    <col min="13587" max="13587" width="2.81640625" style="81" customWidth="1"/>
    <col min="13588" max="13588" width="3.54296875" style="81" customWidth="1"/>
    <col min="13589" max="13824" width="8.81640625" style="81"/>
    <col min="13825" max="13825" width="35.81640625" style="81" customWidth="1"/>
    <col min="13826" max="13827" width="8.1796875" style="81" customWidth="1"/>
    <col min="13828" max="13828" width="2.81640625" style="81" customWidth="1"/>
    <col min="13829" max="13829" width="8.453125" style="81" customWidth="1"/>
    <col min="13830" max="13830" width="8.1796875" style="81" customWidth="1"/>
    <col min="13831" max="13831" width="2.81640625" style="81" customWidth="1"/>
    <col min="13832" max="13832" width="8.1796875" style="81" customWidth="1"/>
    <col min="13833" max="13833" width="8.453125" style="81" customWidth="1"/>
    <col min="13834" max="13834" width="2.81640625" style="81" customWidth="1"/>
    <col min="13835" max="13836" width="8.1796875" style="81" customWidth="1"/>
    <col min="13837" max="13837" width="2.81640625" style="81" customWidth="1"/>
    <col min="13838" max="13839" width="8.1796875" style="81" customWidth="1"/>
    <col min="13840" max="13840" width="2.81640625" style="81" customWidth="1"/>
    <col min="13841" max="13841" width="7.81640625" style="81" customWidth="1"/>
    <col min="13842" max="13842" width="8.1796875" style="81" customWidth="1"/>
    <col min="13843" max="13843" width="2.81640625" style="81" customWidth="1"/>
    <col min="13844" max="13844" width="3.54296875" style="81" customWidth="1"/>
    <col min="13845" max="14080" width="8.81640625" style="81"/>
    <col min="14081" max="14081" width="35.81640625" style="81" customWidth="1"/>
    <col min="14082" max="14083" width="8.1796875" style="81" customWidth="1"/>
    <col min="14084" max="14084" width="2.81640625" style="81" customWidth="1"/>
    <col min="14085" max="14085" width="8.453125" style="81" customWidth="1"/>
    <col min="14086" max="14086" width="8.1796875" style="81" customWidth="1"/>
    <col min="14087" max="14087" width="2.81640625" style="81" customWidth="1"/>
    <col min="14088" max="14088" width="8.1796875" style="81" customWidth="1"/>
    <col min="14089" max="14089" width="8.453125" style="81" customWidth="1"/>
    <col min="14090" max="14090" width="2.81640625" style="81" customWidth="1"/>
    <col min="14091" max="14092" width="8.1796875" style="81" customWidth="1"/>
    <col min="14093" max="14093" width="2.81640625" style="81" customWidth="1"/>
    <col min="14094" max="14095" width="8.1796875" style="81" customWidth="1"/>
    <col min="14096" max="14096" width="2.81640625" style="81" customWidth="1"/>
    <col min="14097" max="14097" width="7.81640625" style="81" customWidth="1"/>
    <col min="14098" max="14098" width="8.1796875" style="81" customWidth="1"/>
    <col min="14099" max="14099" width="2.81640625" style="81" customWidth="1"/>
    <col min="14100" max="14100" width="3.54296875" style="81" customWidth="1"/>
    <col min="14101" max="14336" width="8.81640625" style="81"/>
    <col min="14337" max="14337" width="35.81640625" style="81" customWidth="1"/>
    <col min="14338" max="14339" width="8.1796875" style="81" customWidth="1"/>
    <col min="14340" max="14340" width="2.81640625" style="81" customWidth="1"/>
    <col min="14341" max="14341" width="8.453125" style="81" customWidth="1"/>
    <col min="14342" max="14342" width="8.1796875" style="81" customWidth="1"/>
    <col min="14343" max="14343" width="2.81640625" style="81" customWidth="1"/>
    <col min="14344" max="14344" width="8.1796875" style="81" customWidth="1"/>
    <col min="14345" max="14345" width="8.453125" style="81" customWidth="1"/>
    <col min="14346" max="14346" width="2.81640625" style="81" customWidth="1"/>
    <col min="14347" max="14348" width="8.1796875" style="81" customWidth="1"/>
    <col min="14349" max="14349" width="2.81640625" style="81" customWidth="1"/>
    <col min="14350" max="14351" width="8.1796875" style="81" customWidth="1"/>
    <col min="14352" max="14352" width="2.81640625" style="81" customWidth="1"/>
    <col min="14353" max="14353" width="7.81640625" style="81" customWidth="1"/>
    <col min="14354" max="14354" width="8.1796875" style="81" customWidth="1"/>
    <col min="14355" max="14355" width="2.81640625" style="81" customWidth="1"/>
    <col min="14356" max="14356" width="3.54296875" style="81" customWidth="1"/>
    <col min="14357" max="14592" width="8.81640625" style="81"/>
    <col min="14593" max="14593" width="35.81640625" style="81" customWidth="1"/>
    <col min="14594" max="14595" width="8.1796875" style="81" customWidth="1"/>
    <col min="14596" max="14596" width="2.81640625" style="81" customWidth="1"/>
    <col min="14597" max="14597" width="8.453125" style="81" customWidth="1"/>
    <col min="14598" max="14598" width="8.1796875" style="81" customWidth="1"/>
    <col min="14599" max="14599" width="2.81640625" style="81" customWidth="1"/>
    <col min="14600" max="14600" width="8.1796875" style="81" customWidth="1"/>
    <col min="14601" max="14601" width="8.453125" style="81" customWidth="1"/>
    <col min="14602" max="14602" width="2.81640625" style="81" customWidth="1"/>
    <col min="14603" max="14604" width="8.1796875" style="81" customWidth="1"/>
    <col min="14605" max="14605" width="2.81640625" style="81" customWidth="1"/>
    <col min="14606" max="14607" width="8.1796875" style="81" customWidth="1"/>
    <col min="14608" max="14608" width="2.81640625" style="81" customWidth="1"/>
    <col min="14609" max="14609" width="7.81640625" style="81" customWidth="1"/>
    <col min="14610" max="14610" width="8.1796875" style="81" customWidth="1"/>
    <col min="14611" max="14611" width="2.81640625" style="81" customWidth="1"/>
    <col min="14612" max="14612" width="3.54296875" style="81" customWidth="1"/>
    <col min="14613" max="14848" width="8.81640625" style="81"/>
    <col min="14849" max="14849" width="35.81640625" style="81" customWidth="1"/>
    <col min="14850" max="14851" width="8.1796875" style="81" customWidth="1"/>
    <col min="14852" max="14852" width="2.81640625" style="81" customWidth="1"/>
    <col min="14853" max="14853" width="8.453125" style="81" customWidth="1"/>
    <col min="14854" max="14854" width="8.1796875" style="81" customWidth="1"/>
    <col min="14855" max="14855" width="2.81640625" style="81" customWidth="1"/>
    <col min="14856" max="14856" width="8.1796875" style="81" customWidth="1"/>
    <col min="14857" max="14857" width="8.453125" style="81" customWidth="1"/>
    <col min="14858" max="14858" width="2.81640625" style="81" customWidth="1"/>
    <col min="14859" max="14860" width="8.1796875" style="81" customWidth="1"/>
    <col min="14861" max="14861" width="2.81640625" style="81" customWidth="1"/>
    <col min="14862" max="14863" width="8.1796875" style="81" customWidth="1"/>
    <col min="14864" max="14864" width="2.81640625" style="81" customWidth="1"/>
    <col min="14865" max="14865" width="7.81640625" style="81" customWidth="1"/>
    <col min="14866" max="14866" width="8.1796875" style="81" customWidth="1"/>
    <col min="14867" max="14867" width="2.81640625" style="81" customWidth="1"/>
    <col min="14868" max="14868" width="3.54296875" style="81" customWidth="1"/>
    <col min="14869" max="15104" width="8.81640625" style="81"/>
    <col min="15105" max="15105" width="35.81640625" style="81" customWidth="1"/>
    <col min="15106" max="15107" width="8.1796875" style="81" customWidth="1"/>
    <col min="15108" max="15108" width="2.81640625" style="81" customWidth="1"/>
    <col min="15109" max="15109" width="8.453125" style="81" customWidth="1"/>
    <col min="15110" max="15110" width="8.1796875" style="81" customWidth="1"/>
    <col min="15111" max="15111" width="2.81640625" style="81" customWidth="1"/>
    <col min="15112" max="15112" width="8.1796875" style="81" customWidth="1"/>
    <col min="15113" max="15113" width="8.453125" style="81" customWidth="1"/>
    <col min="15114" max="15114" width="2.81640625" style="81" customWidth="1"/>
    <col min="15115" max="15116" width="8.1796875" style="81" customWidth="1"/>
    <col min="15117" max="15117" width="2.81640625" style="81" customWidth="1"/>
    <col min="15118" max="15119" width="8.1796875" style="81" customWidth="1"/>
    <col min="15120" max="15120" width="2.81640625" style="81" customWidth="1"/>
    <col min="15121" max="15121" width="7.81640625" style="81" customWidth="1"/>
    <col min="15122" max="15122" width="8.1796875" style="81" customWidth="1"/>
    <col min="15123" max="15123" width="2.81640625" style="81" customWidth="1"/>
    <col min="15124" max="15124" width="3.54296875" style="81" customWidth="1"/>
    <col min="15125" max="15360" width="8.81640625" style="81"/>
    <col min="15361" max="15361" width="35.81640625" style="81" customWidth="1"/>
    <col min="15362" max="15363" width="8.1796875" style="81" customWidth="1"/>
    <col min="15364" max="15364" width="2.81640625" style="81" customWidth="1"/>
    <col min="15365" max="15365" width="8.453125" style="81" customWidth="1"/>
    <col min="15366" max="15366" width="8.1796875" style="81" customWidth="1"/>
    <col min="15367" max="15367" width="2.81640625" style="81" customWidth="1"/>
    <col min="15368" max="15368" width="8.1796875" style="81" customWidth="1"/>
    <col min="15369" max="15369" width="8.453125" style="81" customWidth="1"/>
    <col min="15370" max="15370" width="2.81640625" style="81" customWidth="1"/>
    <col min="15371" max="15372" width="8.1796875" style="81" customWidth="1"/>
    <col min="15373" max="15373" width="2.81640625" style="81" customWidth="1"/>
    <col min="15374" max="15375" width="8.1796875" style="81" customWidth="1"/>
    <col min="15376" max="15376" width="2.81640625" style="81" customWidth="1"/>
    <col min="15377" max="15377" width="7.81640625" style="81" customWidth="1"/>
    <col min="15378" max="15378" width="8.1796875" style="81" customWidth="1"/>
    <col min="15379" max="15379" width="2.81640625" style="81" customWidth="1"/>
    <col min="15380" max="15380" width="3.54296875" style="81" customWidth="1"/>
    <col min="15381" max="15616" width="8.81640625" style="81"/>
    <col min="15617" max="15617" width="35.81640625" style="81" customWidth="1"/>
    <col min="15618" max="15619" width="8.1796875" style="81" customWidth="1"/>
    <col min="15620" max="15620" width="2.81640625" style="81" customWidth="1"/>
    <col min="15621" max="15621" width="8.453125" style="81" customWidth="1"/>
    <col min="15622" max="15622" width="8.1796875" style="81" customWidth="1"/>
    <col min="15623" max="15623" width="2.81640625" style="81" customWidth="1"/>
    <col min="15624" max="15624" width="8.1796875" style="81" customWidth="1"/>
    <col min="15625" max="15625" width="8.453125" style="81" customWidth="1"/>
    <col min="15626" max="15626" width="2.81640625" style="81" customWidth="1"/>
    <col min="15627" max="15628" width="8.1796875" style="81" customWidth="1"/>
    <col min="15629" max="15629" width="2.81640625" style="81" customWidth="1"/>
    <col min="15630" max="15631" width="8.1796875" style="81" customWidth="1"/>
    <col min="15632" max="15632" width="2.81640625" style="81" customWidth="1"/>
    <col min="15633" max="15633" width="7.81640625" style="81" customWidth="1"/>
    <col min="15634" max="15634" width="8.1796875" style="81" customWidth="1"/>
    <col min="15635" max="15635" width="2.81640625" style="81" customWidth="1"/>
    <col min="15636" max="15636" width="3.54296875" style="81" customWidth="1"/>
    <col min="15637" max="15872" width="8.81640625" style="81"/>
    <col min="15873" max="15873" width="35.81640625" style="81" customWidth="1"/>
    <col min="15874" max="15875" width="8.1796875" style="81" customWidth="1"/>
    <col min="15876" max="15876" width="2.81640625" style="81" customWidth="1"/>
    <col min="15877" max="15877" width="8.453125" style="81" customWidth="1"/>
    <col min="15878" max="15878" width="8.1796875" style="81" customWidth="1"/>
    <col min="15879" max="15879" width="2.81640625" style="81" customWidth="1"/>
    <col min="15880" max="15880" width="8.1796875" style="81" customWidth="1"/>
    <col min="15881" max="15881" width="8.453125" style="81" customWidth="1"/>
    <col min="15882" max="15882" width="2.81640625" style="81" customWidth="1"/>
    <col min="15883" max="15884" width="8.1796875" style="81" customWidth="1"/>
    <col min="15885" max="15885" width="2.81640625" style="81" customWidth="1"/>
    <col min="15886" max="15887" width="8.1796875" style="81" customWidth="1"/>
    <col min="15888" max="15888" width="2.81640625" style="81" customWidth="1"/>
    <col min="15889" max="15889" width="7.81640625" style="81" customWidth="1"/>
    <col min="15890" max="15890" width="8.1796875" style="81" customWidth="1"/>
    <col min="15891" max="15891" width="2.81640625" style="81" customWidth="1"/>
    <col min="15892" max="15892" width="3.54296875" style="81" customWidth="1"/>
    <col min="15893" max="16128" width="8.81640625" style="81"/>
    <col min="16129" max="16129" width="35.81640625" style="81" customWidth="1"/>
    <col min="16130" max="16131" width="8.1796875" style="81" customWidth="1"/>
    <col min="16132" max="16132" width="2.81640625" style="81" customWidth="1"/>
    <col min="16133" max="16133" width="8.453125" style="81" customWidth="1"/>
    <col min="16134" max="16134" width="8.1796875" style="81" customWidth="1"/>
    <col min="16135" max="16135" width="2.81640625" style="81" customWidth="1"/>
    <col min="16136" max="16136" width="8.1796875" style="81" customWidth="1"/>
    <col min="16137" max="16137" width="8.453125" style="81" customWidth="1"/>
    <col min="16138" max="16138" width="2.81640625" style="81" customWidth="1"/>
    <col min="16139" max="16140" width="8.1796875" style="81" customWidth="1"/>
    <col min="16141" max="16141" width="2.81640625" style="81" customWidth="1"/>
    <col min="16142" max="16143" width="8.1796875" style="81" customWidth="1"/>
    <col min="16144" max="16144" width="2.81640625" style="81" customWidth="1"/>
    <col min="16145" max="16145" width="7.81640625" style="81" customWidth="1"/>
    <col min="16146" max="16146" width="8.1796875" style="81" customWidth="1"/>
    <col min="16147" max="16147" width="2.81640625" style="81" customWidth="1"/>
    <col min="16148" max="16148" width="3.54296875" style="81" customWidth="1"/>
    <col min="16149" max="16384" width="8.81640625" style="81"/>
  </cols>
  <sheetData>
    <row r="1" spans="1:20">
      <c r="A1" s="81" t="s">
        <v>376</v>
      </c>
      <c r="F1" s="33"/>
      <c r="H1" s="33"/>
    </row>
    <row r="2" spans="1:20">
      <c r="A2" s="81" t="s">
        <v>377</v>
      </c>
    </row>
    <row r="3" spans="1:20" ht="7.5" customHeight="1"/>
    <row r="4" spans="1:20">
      <c r="A4" s="14" t="s">
        <v>1610</v>
      </c>
    </row>
    <row r="5" spans="1:20" ht="9" customHeight="1" thickBot="1">
      <c r="S5" s="88"/>
    </row>
    <row r="6" spans="1:20" ht="7.5" customHeight="1">
      <c r="A6" s="83"/>
      <c r="B6" s="93"/>
      <c r="C6" s="84"/>
      <c r="D6" s="83"/>
      <c r="E6" s="132"/>
      <c r="F6" s="130"/>
      <c r="G6" s="131"/>
      <c r="H6" s="132"/>
      <c r="I6" s="130"/>
      <c r="J6" s="131"/>
      <c r="K6" s="132"/>
      <c r="L6" s="130"/>
      <c r="M6" s="131"/>
      <c r="N6" s="132"/>
      <c r="O6" s="130"/>
      <c r="P6" s="131"/>
      <c r="Q6" s="132"/>
      <c r="R6" s="84"/>
      <c r="S6" s="84"/>
    </row>
    <row r="7" spans="1:20">
      <c r="A7" s="94" t="s">
        <v>784</v>
      </c>
      <c r="B7" s="95"/>
      <c r="C7" s="101"/>
      <c r="D7" s="94"/>
      <c r="E7" s="144"/>
      <c r="F7" s="134"/>
      <c r="G7" s="49"/>
      <c r="H7" s="144" t="s">
        <v>785</v>
      </c>
      <c r="I7" s="134"/>
      <c r="J7" s="49"/>
      <c r="K7" s="144" t="s">
        <v>786</v>
      </c>
      <c r="L7" s="134"/>
      <c r="M7" s="49"/>
      <c r="N7" s="144" t="s">
        <v>787</v>
      </c>
      <c r="O7" s="134"/>
      <c r="P7" s="49"/>
      <c r="Q7" s="144"/>
      <c r="R7" s="101"/>
      <c r="S7" s="94"/>
    </row>
    <row r="8" spans="1:20" ht="12" customHeight="1">
      <c r="A8" s="94" t="s">
        <v>788</v>
      </c>
      <c r="B8" s="95" t="s">
        <v>789</v>
      </c>
      <c r="C8" s="101"/>
      <c r="D8" s="94"/>
      <c r="E8" s="144" t="s">
        <v>790</v>
      </c>
      <c r="F8" s="134"/>
      <c r="G8" s="49"/>
      <c r="H8" s="144" t="s">
        <v>791</v>
      </c>
      <c r="I8" s="134"/>
      <c r="J8" s="49"/>
      <c r="K8" s="144" t="s">
        <v>792</v>
      </c>
      <c r="L8" s="134"/>
      <c r="M8" s="49"/>
      <c r="N8" s="144" t="s">
        <v>793</v>
      </c>
      <c r="O8" s="134"/>
      <c r="P8" s="49"/>
      <c r="Q8" s="144" t="s">
        <v>794</v>
      </c>
      <c r="R8" s="101"/>
    </row>
    <row r="9" spans="1:20" ht="11.25" customHeight="1">
      <c r="A9" s="94" t="s">
        <v>795</v>
      </c>
      <c r="B9" s="186" t="s">
        <v>388</v>
      </c>
      <c r="C9" s="85" t="s">
        <v>389</v>
      </c>
      <c r="D9" s="94"/>
      <c r="E9" s="139" t="s">
        <v>388</v>
      </c>
      <c r="F9" s="138" t="s">
        <v>389</v>
      </c>
      <c r="G9" s="49"/>
      <c r="H9" s="139" t="s">
        <v>388</v>
      </c>
      <c r="I9" s="138" t="s">
        <v>389</v>
      </c>
      <c r="J9" s="49"/>
      <c r="K9" s="139" t="s">
        <v>388</v>
      </c>
      <c r="L9" s="138" t="s">
        <v>389</v>
      </c>
      <c r="M9" s="49"/>
      <c r="N9" s="139" t="s">
        <v>388</v>
      </c>
      <c r="O9" s="138" t="s">
        <v>389</v>
      </c>
      <c r="P9" s="49"/>
      <c r="Q9" s="139" t="s">
        <v>388</v>
      </c>
      <c r="R9" s="85" t="s">
        <v>389</v>
      </c>
      <c r="S9" s="94"/>
    </row>
    <row r="10" spans="1:20" ht="7.5" customHeight="1" thickBot="1">
      <c r="A10" s="86"/>
      <c r="B10" s="98"/>
      <c r="C10" s="82"/>
      <c r="D10" s="86"/>
      <c r="E10" s="143"/>
      <c r="F10" s="141"/>
      <c r="G10" s="142"/>
      <c r="H10" s="143"/>
      <c r="I10" s="141"/>
      <c r="J10" s="142"/>
      <c r="K10" s="143"/>
      <c r="L10" s="141"/>
      <c r="M10" s="142"/>
      <c r="N10" s="143"/>
      <c r="O10" s="141"/>
      <c r="P10" s="142"/>
      <c r="Q10" s="143"/>
      <c r="R10" s="82"/>
      <c r="S10" s="82"/>
    </row>
    <row r="11" spans="1:20" ht="5.25" customHeight="1">
      <c r="A11" s="94"/>
      <c r="B11" s="95"/>
      <c r="C11" s="101"/>
      <c r="D11" s="94"/>
      <c r="E11" s="144"/>
      <c r="F11" s="134"/>
      <c r="G11" s="49"/>
      <c r="H11" s="144"/>
      <c r="I11" s="134"/>
      <c r="J11" s="49"/>
      <c r="K11" s="144"/>
      <c r="L11" s="134"/>
      <c r="M11" s="49"/>
      <c r="N11" s="144"/>
      <c r="O11" s="134"/>
      <c r="P11" s="49"/>
      <c r="Q11" s="144"/>
      <c r="R11" s="101"/>
      <c r="S11" s="101"/>
    </row>
    <row r="12" spans="1:20" ht="13.4" customHeight="1">
      <c r="A12" s="47" t="s">
        <v>281</v>
      </c>
      <c r="B12" s="115">
        <f t="shared" ref="B12:B20" si="0">IF($A12&lt;&gt;0,E12+H12+K12+N12+Q12,"")</f>
        <v>2323</v>
      </c>
      <c r="C12" s="88">
        <f>C16+C22+C82+C87</f>
        <v>100</v>
      </c>
      <c r="D12" s="81" t="s">
        <v>128</v>
      </c>
      <c r="E12" s="180">
        <f>IF($A12&lt;&gt;0,E14+E87,"")</f>
        <v>46</v>
      </c>
      <c r="F12" s="181">
        <f t="shared" ref="F12:F75" si="1">IF($A12&lt;&gt;0,E12/$B12*100,"")</f>
        <v>1.9801980198019802</v>
      </c>
      <c r="G12" s="68"/>
      <c r="H12" s="180">
        <f>IF($A12&lt;&gt;0,H14+H87,"")</f>
        <v>1458</v>
      </c>
      <c r="I12" s="181">
        <f t="shared" ref="I12:I75" si="2">IF($A12&lt;&gt;0,H12/$B12*100,"")</f>
        <v>62.763667671114945</v>
      </c>
      <c r="J12" s="68"/>
      <c r="K12" s="180">
        <f>IF($A12&lt;&gt;0,K14+K87,"")</f>
        <v>629</v>
      </c>
      <c r="L12" s="181">
        <f t="shared" ref="L12:L75" si="3">IF($A12&lt;&gt;0,K12/$B12*100,"")</f>
        <v>27.07705553164012</v>
      </c>
      <c r="M12" s="68"/>
      <c r="N12" s="180">
        <f>IF($A12&lt;&gt;0,N14+N87,"")</f>
        <v>180</v>
      </c>
      <c r="O12" s="181">
        <f t="shared" ref="O12:O36" si="4">IF($A12&lt;&gt;0,N12/$B12*100,"")</f>
        <v>7.7486009470512265</v>
      </c>
      <c r="P12" s="68"/>
      <c r="Q12" s="180">
        <f>IF($A12&lt;&gt;0,Q14+Q87,"")</f>
        <v>10</v>
      </c>
      <c r="R12" s="792">
        <f t="shared" ref="R12:R75" si="5">IF($A12&lt;&gt;0,Q12/$B12*100,"")</f>
        <v>0.43047783039173482</v>
      </c>
      <c r="S12" s="155"/>
      <c r="T12" s="155"/>
    </row>
    <row r="13" spans="1:20" ht="6.75" customHeight="1">
      <c r="A13" s="47"/>
      <c r="B13" s="115" t="str">
        <f t="shared" si="0"/>
        <v/>
      </c>
      <c r="C13" s="88" t="str">
        <f t="shared" ref="C13:C18" si="6">IF(A13&lt;&gt;0,B13/$B$12*100,"")</f>
        <v/>
      </c>
      <c r="E13" s="180"/>
      <c r="F13" s="181" t="str">
        <f t="shared" si="1"/>
        <v/>
      </c>
      <c r="G13" s="68"/>
      <c r="H13" s="180"/>
      <c r="I13" s="181" t="str">
        <f t="shared" si="2"/>
        <v/>
      </c>
      <c r="J13" s="68"/>
      <c r="K13" s="180"/>
      <c r="L13" s="181" t="str">
        <f t="shared" si="3"/>
        <v/>
      </c>
      <c r="M13" s="68"/>
      <c r="N13" s="180"/>
      <c r="O13" s="181" t="str">
        <f t="shared" si="4"/>
        <v/>
      </c>
      <c r="P13" s="68"/>
      <c r="Q13" s="180"/>
      <c r="R13" s="792" t="str">
        <f t="shared" si="5"/>
        <v/>
      </c>
      <c r="S13" s="155"/>
      <c r="T13" s="155"/>
    </row>
    <row r="14" spans="1:20" ht="12.75" customHeight="1">
      <c r="A14" s="47" t="s">
        <v>391</v>
      </c>
      <c r="B14" s="115">
        <f t="shared" si="0"/>
        <v>2235</v>
      </c>
      <c r="C14" s="88">
        <f t="shared" si="6"/>
        <v>96.211795092552734</v>
      </c>
      <c r="E14" s="180">
        <f>IF($A14&lt;&gt;0,E22+E82+E16,"")</f>
        <v>40</v>
      </c>
      <c r="F14" s="181">
        <f t="shared" si="1"/>
        <v>1.7897091722595078</v>
      </c>
      <c r="G14" s="68"/>
      <c r="H14" s="182">
        <f>IF($A14&lt;&gt;0,H22+H82+H16,"")</f>
        <v>1391</v>
      </c>
      <c r="I14" s="181">
        <f t="shared" si="2"/>
        <v>62.237136465324383</v>
      </c>
      <c r="J14" s="68"/>
      <c r="K14" s="180">
        <f>IF($A14&lt;&gt;0,K22+K82+K16,"")</f>
        <v>616</v>
      </c>
      <c r="L14" s="181">
        <f t="shared" si="3"/>
        <v>27.561521252796421</v>
      </c>
      <c r="M14" s="68"/>
      <c r="N14" s="180">
        <f>IF($A14&lt;&gt;0,N22+N82+N16,"")</f>
        <v>178</v>
      </c>
      <c r="O14" s="181">
        <f t="shared" si="4"/>
        <v>7.9642058165548102</v>
      </c>
      <c r="P14" s="68"/>
      <c r="Q14" s="180">
        <f>IF($A14&lt;&gt;0,Q22+Q82+Q16,"")</f>
        <v>10</v>
      </c>
      <c r="R14" s="792">
        <f t="shared" si="5"/>
        <v>0.44742729306487694</v>
      </c>
      <c r="S14" s="155"/>
      <c r="T14" s="155"/>
    </row>
    <row r="15" spans="1:20" ht="6.75" customHeight="1">
      <c r="B15" s="115" t="str">
        <f t="shared" si="0"/>
        <v/>
      </c>
      <c r="C15" s="88" t="str">
        <f t="shared" si="6"/>
        <v/>
      </c>
      <c r="E15" s="180"/>
      <c r="F15" s="181" t="str">
        <f t="shared" si="1"/>
        <v/>
      </c>
      <c r="G15" s="68"/>
      <c r="H15" s="180"/>
      <c r="I15" s="181" t="str">
        <f t="shared" si="2"/>
        <v/>
      </c>
      <c r="J15" s="68"/>
      <c r="K15" s="180"/>
      <c r="L15" s="181" t="str">
        <f t="shared" si="3"/>
        <v/>
      </c>
      <c r="M15" s="68"/>
      <c r="N15" s="180"/>
      <c r="O15" s="181" t="str">
        <f t="shared" si="4"/>
        <v/>
      </c>
      <c r="P15" s="68"/>
      <c r="Q15" s="180"/>
      <c r="R15" s="792" t="str">
        <f t="shared" si="5"/>
        <v/>
      </c>
      <c r="S15" s="155"/>
      <c r="T15" s="155"/>
    </row>
    <row r="16" spans="1:20" ht="12.75" customHeight="1">
      <c r="A16" s="47" t="s">
        <v>683</v>
      </c>
      <c r="B16" s="115">
        <f t="shared" si="0"/>
        <v>86</v>
      </c>
      <c r="C16" s="88">
        <f t="shared" si="6"/>
        <v>3.702109341368919</v>
      </c>
      <c r="E16" s="149">
        <f>SUM(E17:E20)</f>
        <v>0</v>
      </c>
      <c r="F16" s="181">
        <f t="shared" si="1"/>
        <v>0</v>
      </c>
      <c r="G16" s="149"/>
      <c r="H16" s="149">
        <f>SUM(H17:H20)</f>
        <v>72</v>
      </c>
      <c r="I16" s="181">
        <f t="shared" si="2"/>
        <v>83.720930232558146</v>
      </c>
      <c r="J16" s="150"/>
      <c r="K16" s="149">
        <f>SUM(K17:K20)</f>
        <v>14</v>
      </c>
      <c r="L16" s="181">
        <f t="shared" si="3"/>
        <v>16.279069767441861</v>
      </c>
      <c r="M16" s="151"/>
      <c r="N16" s="149">
        <f>SUM(N17:N20)</f>
        <v>0</v>
      </c>
      <c r="O16" s="181">
        <f t="shared" si="4"/>
        <v>0</v>
      </c>
      <c r="P16" s="150"/>
      <c r="Q16" s="149">
        <f>SUM(Q17:Q20)</f>
        <v>0</v>
      </c>
      <c r="R16" s="792">
        <f t="shared" si="5"/>
        <v>0</v>
      </c>
      <c r="S16" s="155"/>
      <c r="T16" s="155"/>
    </row>
    <row r="17" spans="1:20" ht="12.75" customHeight="1">
      <c r="A17" s="81" t="s">
        <v>684</v>
      </c>
      <c r="B17" s="115">
        <f t="shared" si="0"/>
        <v>20</v>
      </c>
      <c r="C17" s="88">
        <f t="shared" si="6"/>
        <v>0.86095566078346963</v>
      </c>
      <c r="E17" s="658">
        <v>0</v>
      </c>
      <c r="F17" s="181">
        <f t="shared" si="1"/>
        <v>0</v>
      </c>
      <c r="G17" s="658"/>
      <c r="H17" s="658">
        <v>17</v>
      </c>
      <c r="I17" s="181">
        <f t="shared" si="2"/>
        <v>85</v>
      </c>
      <c r="J17" s="658"/>
      <c r="K17" s="658">
        <v>3</v>
      </c>
      <c r="L17" s="181">
        <f t="shared" si="3"/>
        <v>15</v>
      </c>
      <c r="M17" s="658"/>
      <c r="N17" s="658">
        <v>0</v>
      </c>
      <c r="O17" s="181">
        <f t="shared" si="4"/>
        <v>0</v>
      </c>
      <c r="P17" s="658"/>
      <c r="Q17" s="658">
        <v>0</v>
      </c>
      <c r="R17" s="792">
        <f t="shared" si="5"/>
        <v>0</v>
      </c>
      <c r="S17" s="155"/>
    </row>
    <row r="18" spans="1:20" ht="13.4" customHeight="1">
      <c r="A18" s="81" t="s">
        <v>685</v>
      </c>
      <c r="B18" s="115">
        <f t="shared" si="0"/>
        <v>17</v>
      </c>
      <c r="C18" s="88">
        <f t="shared" si="6"/>
        <v>0.73181231166594918</v>
      </c>
      <c r="E18" s="658">
        <v>0</v>
      </c>
      <c r="F18" s="181">
        <f t="shared" si="1"/>
        <v>0</v>
      </c>
      <c r="G18" s="658"/>
      <c r="H18" s="658">
        <v>16</v>
      </c>
      <c r="I18" s="181">
        <f t="shared" si="2"/>
        <v>94.117647058823522</v>
      </c>
      <c r="J18" s="658"/>
      <c r="K18" s="658">
        <v>1</v>
      </c>
      <c r="L18" s="181">
        <f t="shared" si="3"/>
        <v>5.8823529411764701</v>
      </c>
      <c r="M18" s="658"/>
      <c r="N18" s="658">
        <v>0</v>
      </c>
      <c r="O18" s="181">
        <f t="shared" si="4"/>
        <v>0</v>
      </c>
      <c r="P18" s="658"/>
      <c r="Q18" s="658">
        <v>0</v>
      </c>
      <c r="R18" s="181">
        <f t="shared" si="5"/>
        <v>0</v>
      </c>
      <c r="S18" s="155"/>
    </row>
    <row r="19" spans="1:20" ht="13.4" customHeight="1">
      <c r="A19" s="81" t="s">
        <v>686</v>
      </c>
      <c r="B19" s="115">
        <f t="shared" si="0"/>
        <v>39</v>
      </c>
      <c r="E19" s="658">
        <v>0</v>
      </c>
      <c r="F19" s="181">
        <f t="shared" si="1"/>
        <v>0</v>
      </c>
      <c r="G19" s="658"/>
      <c r="H19" s="658">
        <v>32</v>
      </c>
      <c r="I19" s="181">
        <f t="shared" si="2"/>
        <v>82.051282051282044</v>
      </c>
      <c r="J19" s="658"/>
      <c r="K19" s="658">
        <v>7</v>
      </c>
      <c r="L19" s="181">
        <f t="shared" si="3"/>
        <v>17.948717948717949</v>
      </c>
      <c r="M19" s="658"/>
      <c r="N19" s="658">
        <v>0</v>
      </c>
      <c r="O19" s="181">
        <f t="shared" si="4"/>
        <v>0</v>
      </c>
      <c r="P19" s="658"/>
      <c r="Q19" s="658">
        <v>0</v>
      </c>
      <c r="R19" s="181"/>
      <c r="S19" s="155"/>
    </row>
    <row r="20" spans="1:20" ht="12.75" customHeight="1">
      <c r="A20" s="81" t="s">
        <v>687</v>
      </c>
      <c r="B20" s="115">
        <f t="shared" si="0"/>
        <v>10</v>
      </c>
      <c r="C20" s="88">
        <f t="shared" ref="C20:C83" si="7">IF(A20&lt;&gt;0,B20/$B$12*100,"")</f>
        <v>0.43047783039173482</v>
      </c>
      <c r="E20" s="658">
        <v>0</v>
      </c>
      <c r="F20" s="181">
        <f t="shared" si="1"/>
        <v>0</v>
      </c>
      <c r="G20" s="658"/>
      <c r="H20" s="658">
        <v>7</v>
      </c>
      <c r="I20" s="181">
        <f t="shared" si="2"/>
        <v>70</v>
      </c>
      <c r="J20" s="658"/>
      <c r="K20" s="658">
        <v>3</v>
      </c>
      <c r="L20" s="181">
        <f t="shared" si="3"/>
        <v>30</v>
      </c>
      <c r="M20" s="658"/>
      <c r="N20" s="658">
        <v>0</v>
      </c>
      <c r="O20" s="181">
        <f t="shared" si="4"/>
        <v>0</v>
      </c>
      <c r="P20" s="658"/>
      <c r="Q20" s="658">
        <v>0</v>
      </c>
      <c r="R20" s="792">
        <f t="shared" si="5"/>
        <v>0</v>
      </c>
      <c r="S20" s="155"/>
    </row>
    <row r="21" spans="1:20" ht="7.5" customHeight="1">
      <c r="C21" s="88" t="str">
        <f t="shared" si="7"/>
        <v/>
      </c>
      <c r="E21" s="180"/>
      <c r="F21" s="181" t="str">
        <f t="shared" si="1"/>
        <v/>
      </c>
      <c r="G21" s="68"/>
      <c r="H21" s="180"/>
      <c r="I21" s="181" t="str">
        <f t="shared" si="2"/>
        <v/>
      </c>
      <c r="J21" s="68"/>
      <c r="K21" s="180"/>
      <c r="L21" s="181" t="str">
        <f t="shared" si="3"/>
        <v/>
      </c>
      <c r="M21" s="68"/>
      <c r="N21" s="180"/>
      <c r="O21" s="181" t="str">
        <f t="shared" si="4"/>
        <v/>
      </c>
      <c r="P21" s="68"/>
      <c r="Q21" s="180"/>
      <c r="R21" s="792" t="str">
        <f t="shared" si="5"/>
        <v/>
      </c>
      <c r="S21" s="155"/>
      <c r="T21" s="155"/>
    </row>
    <row r="22" spans="1:20" ht="13.4" customHeight="1">
      <c r="A22" s="47" t="s">
        <v>688</v>
      </c>
      <c r="B22" s="115">
        <f t="shared" ref="B22:B85" si="8">IF($A22&lt;&gt;0,E22+H22+K22+N22+Q22,"")</f>
        <v>1834</v>
      </c>
      <c r="C22" s="88">
        <f t="shared" si="7"/>
        <v>78.949634093844168</v>
      </c>
      <c r="E22" s="180">
        <f>SUM(E23:E80)</f>
        <v>40</v>
      </c>
      <c r="F22" s="181">
        <f t="shared" si="1"/>
        <v>2.1810250817884405</v>
      </c>
      <c r="G22" s="180">
        <f>SUM(G23:G78)</f>
        <v>0</v>
      </c>
      <c r="H22" s="180">
        <f>SUM(H23:H80)</f>
        <v>1122</v>
      </c>
      <c r="I22" s="181">
        <f t="shared" si="2"/>
        <v>61.177753544165761</v>
      </c>
      <c r="J22" s="180">
        <f>SUM(J23:J78)</f>
        <v>0</v>
      </c>
      <c r="K22" s="180">
        <f>SUM(K23:K80)</f>
        <v>541</v>
      </c>
      <c r="L22" s="181">
        <f t="shared" si="3"/>
        <v>29.498364231188656</v>
      </c>
      <c r="M22" s="180">
        <f>SUM(M23:M78)</f>
        <v>0</v>
      </c>
      <c r="N22" s="180">
        <f>SUM(N23:N80)</f>
        <v>123</v>
      </c>
      <c r="O22" s="181">
        <f t="shared" si="4"/>
        <v>6.7066521264994545</v>
      </c>
      <c r="P22" s="180">
        <f>SUM(P23:P78)</f>
        <v>0</v>
      </c>
      <c r="Q22" s="180">
        <f>SUM(Q23:Q80)</f>
        <v>8</v>
      </c>
      <c r="R22" s="792">
        <f t="shared" si="5"/>
        <v>0.43620501635768816</v>
      </c>
      <c r="S22" s="155"/>
      <c r="T22" s="155"/>
    </row>
    <row r="23" spans="1:20" ht="12.75" customHeight="1">
      <c r="A23" s="81" t="s">
        <v>689</v>
      </c>
      <c r="B23" s="115">
        <f t="shared" si="8"/>
        <v>50</v>
      </c>
      <c r="C23" s="88">
        <f t="shared" si="7"/>
        <v>2.152389151958674</v>
      </c>
      <c r="E23" s="658">
        <v>1</v>
      </c>
      <c r="F23" s="181">
        <f t="shared" si="1"/>
        <v>2</v>
      </c>
      <c r="G23" s="658"/>
      <c r="H23" s="658">
        <v>44</v>
      </c>
      <c r="I23" s="181">
        <f t="shared" si="2"/>
        <v>88</v>
      </c>
      <c r="J23" s="658"/>
      <c r="K23" s="658">
        <v>3</v>
      </c>
      <c r="L23" s="181">
        <f t="shared" si="3"/>
        <v>6</v>
      </c>
      <c r="M23" s="658"/>
      <c r="N23" s="658">
        <v>2</v>
      </c>
      <c r="O23" s="181">
        <f t="shared" si="4"/>
        <v>4</v>
      </c>
      <c r="P23" s="658"/>
      <c r="Q23" s="658">
        <v>0</v>
      </c>
      <c r="R23" s="792">
        <f t="shared" si="5"/>
        <v>0</v>
      </c>
      <c r="S23" s="155"/>
    </row>
    <row r="24" spans="1:20" ht="13.4" customHeight="1">
      <c r="A24" s="81" t="s">
        <v>690</v>
      </c>
      <c r="B24" s="115">
        <f t="shared" si="8"/>
        <v>8</v>
      </c>
      <c r="C24" s="88">
        <f t="shared" si="7"/>
        <v>0.34438226431338786</v>
      </c>
      <c r="E24" s="658">
        <v>0</v>
      </c>
      <c r="F24" s="181">
        <f t="shared" si="1"/>
        <v>0</v>
      </c>
      <c r="G24" s="658"/>
      <c r="H24" s="658">
        <v>8</v>
      </c>
      <c r="I24" s="181">
        <f t="shared" si="2"/>
        <v>100</v>
      </c>
      <c r="J24" s="658"/>
      <c r="K24" s="658">
        <v>0</v>
      </c>
      <c r="L24" s="181">
        <f t="shared" si="3"/>
        <v>0</v>
      </c>
      <c r="M24" s="658"/>
      <c r="N24" s="658">
        <v>0</v>
      </c>
      <c r="O24" s="181">
        <f t="shared" si="4"/>
        <v>0</v>
      </c>
      <c r="P24" s="658"/>
      <c r="Q24" s="658">
        <v>0</v>
      </c>
      <c r="R24" s="792">
        <f t="shared" si="5"/>
        <v>0</v>
      </c>
      <c r="S24" s="155"/>
    </row>
    <row r="25" spans="1:20" ht="13.4" customHeight="1">
      <c r="A25" s="81" t="s">
        <v>691</v>
      </c>
      <c r="B25" s="115">
        <f t="shared" si="8"/>
        <v>62</v>
      </c>
      <c r="C25" s="88">
        <f t="shared" si="7"/>
        <v>2.6689625484287558</v>
      </c>
      <c r="E25" s="658">
        <v>2</v>
      </c>
      <c r="F25" s="181">
        <f t="shared" si="1"/>
        <v>3.225806451612903</v>
      </c>
      <c r="G25" s="658"/>
      <c r="H25" s="658">
        <v>58</v>
      </c>
      <c r="I25" s="181">
        <f t="shared" si="2"/>
        <v>93.548387096774192</v>
      </c>
      <c r="J25" s="658"/>
      <c r="K25" s="658">
        <v>2</v>
      </c>
      <c r="L25" s="181">
        <f t="shared" si="3"/>
        <v>3.225806451612903</v>
      </c>
      <c r="M25" s="658"/>
      <c r="N25" s="658">
        <v>0</v>
      </c>
      <c r="O25" s="181">
        <f t="shared" si="4"/>
        <v>0</v>
      </c>
      <c r="P25" s="658"/>
      <c r="Q25" s="658">
        <v>0</v>
      </c>
      <c r="R25" s="792">
        <f t="shared" si="5"/>
        <v>0</v>
      </c>
      <c r="S25" s="155"/>
    </row>
    <row r="26" spans="1:20" ht="13.4" customHeight="1">
      <c r="A26" s="81" t="s">
        <v>692</v>
      </c>
      <c r="B26" s="115">
        <f t="shared" si="8"/>
        <v>20</v>
      </c>
      <c r="C26" s="88">
        <f t="shared" si="7"/>
        <v>0.86095566078346963</v>
      </c>
      <c r="E26" s="658">
        <v>0</v>
      </c>
      <c r="F26" s="181">
        <f t="shared" si="1"/>
        <v>0</v>
      </c>
      <c r="G26" s="658"/>
      <c r="H26" s="658">
        <v>9</v>
      </c>
      <c r="I26" s="181">
        <f t="shared" si="2"/>
        <v>45</v>
      </c>
      <c r="J26" s="658"/>
      <c r="K26" s="658">
        <v>8</v>
      </c>
      <c r="L26" s="181">
        <f t="shared" si="3"/>
        <v>40</v>
      </c>
      <c r="M26" s="658"/>
      <c r="N26" s="658">
        <v>3</v>
      </c>
      <c r="O26" s="181">
        <f t="shared" si="4"/>
        <v>15</v>
      </c>
      <c r="P26" s="658"/>
      <c r="Q26" s="658">
        <v>0</v>
      </c>
      <c r="R26" s="792">
        <f t="shared" si="5"/>
        <v>0</v>
      </c>
      <c r="S26" s="155"/>
    </row>
    <row r="27" spans="1:20" ht="13.4" customHeight="1">
      <c r="A27" s="81" t="s">
        <v>693</v>
      </c>
      <c r="B27" s="115">
        <f t="shared" si="8"/>
        <v>51</v>
      </c>
      <c r="C27" s="88">
        <f t="shared" si="7"/>
        <v>2.1954369349978475</v>
      </c>
      <c r="E27" s="658">
        <v>0</v>
      </c>
      <c r="F27" s="181">
        <f t="shared" si="1"/>
        <v>0</v>
      </c>
      <c r="G27" s="658"/>
      <c r="H27" s="658">
        <v>18</v>
      </c>
      <c r="I27" s="181">
        <f t="shared" si="2"/>
        <v>35.294117647058826</v>
      </c>
      <c r="J27" s="658"/>
      <c r="K27" s="658">
        <v>15</v>
      </c>
      <c r="L27" s="181">
        <f t="shared" si="3"/>
        <v>29.411764705882355</v>
      </c>
      <c r="M27" s="658"/>
      <c r="N27" s="658">
        <v>18</v>
      </c>
      <c r="O27" s="181">
        <f t="shared" si="4"/>
        <v>35.294117647058826</v>
      </c>
      <c r="P27" s="658"/>
      <c r="Q27" s="658">
        <v>0</v>
      </c>
      <c r="R27" s="792">
        <f t="shared" si="5"/>
        <v>0</v>
      </c>
      <c r="S27" s="155"/>
    </row>
    <row r="28" spans="1:20" ht="13.4" customHeight="1">
      <c r="A28" s="81" t="s">
        <v>694</v>
      </c>
      <c r="B28" s="115">
        <f t="shared" si="8"/>
        <v>30</v>
      </c>
      <c r="C28" s="88">
        <f t="shared" si="7"/>
        <v>1.2914334911752046</v>
      </c>
      <c r="E28" s="658">
        <v>1</v>
      </c>
      <c r="F28" s="181">
        <f t="shared" si="1"/>
        <v>3.3333333333333335</v>
      </c>
      <c r="G28" s="658"/>
      <c r="H28" s="658">
        <v>23</v>
      </c>
      <c r="I28" s="181">
        <f t="shared" si="2"/>
        <v>76.666666666666671</v>
      </c>
      <c r="J28" s="658"/>
      <c r="K28" s="658">
        <v>6</v>
      </c>
      <c r="L28" s="181">
        <f t="shared" si="3"/>
        <v>20</v>
      </c>
      <c r="M28" s="658"/>
      <c r="N28" s="658">
        <v>0</v>
      </c>
      <c r="O28" s="181">
        <f t="shared" si="4"/>
        <v>0</v>
      </c>
      <c r="P28" s="658"/>
      <c r="Q28" s="658">
        <v>0</v>
      </c>
      <c r="R28" s="792">
        <f t="shared" si="5"/>
        <v>0</v>
      </c>
      <c r="S28" s="155"/>
    </row>
    <row r="29" spans="1:20" ht="13.4" customHeight="1">
      <c r="A29" s="81" t="s">
        <v>695</v>
      </c>
      <c r="B29" s="115">
        <f t="shared" si="8"/>
        <v>60</v>
      </c>
      <c r="C29" s="88">
        <f t="shared" si="7"/>
        <v>2.5828669823504091</v>
      </c>
      <c r="E29" s="658">
        <v>1</v>
      </c>
      <c r="F29" s="181">
        <f t="shared" si="1"/>
        <v>1.6666666666666667</v>
      </c>
      <c r="G29" s="658"/>
      <c r="H29" s="658">
        <v>40</v>
      </c>
      <c r="I29" s="181">
        <f t="shared" si="2"/>
        <v>66.666666666666657</v>
      </c>
      <c r="J29" s="658"/>
      <c r="K29" s="658">
        <v>15</v>
      </c>
      <c r="L29" s="181">
        <f t="shared" si="3"/>
        <v>25</v>
      </c>
      <c r="M29" s="658"/>
      <c r="N29" s="658">
        <v>3</v>
      </c>
      <c r="O29" s="181">
        <f t="shared" si="4"/>
        <v>5</v>
      </c>
      <c r="P29" s="658"/>
      <c r="Q29" s="658">
        <v>1</v>
      </c>
      <c r="R29" s="792">
        <f t="shared" si="5"/>
        <v>1.6666666666666667</v>
      </c>
      <c r="S29" s="155"/>
    </row>
    <row r="30" spans="1:20" ht="13.4" customHeight="1">
      <c r="A30" s="81" t="s">
        <v>696</v>
      </c>
      <c r="B30" s="115">
        <f t="shared" si="8"/>
        <v>33</v>
      </c>
      <c r="C30" s="88">
        <f t="shared" si="7"/>
        <v>1.420576840292725</v>
      </c>
      <c r="E30" s="658">
        <v>0</v>
      </c>
      <c r="F30" s="181">
        <f t="shared" si="1"/>
        <v>0</v>
      </c>
      <c r="G30" s="658"/>
      <c r="H30" s="658">
        <v>26</v>
      </c>
      <c r="I30" s="181">
        <f t="shared" si="2"/>
        <v>78.787878787878782</v>
      </c>
      <c r="J30" s="658"/>
      <c r="K30" s="658">
        <v>6</v>
      </c>
      <c r="L30" s="181">
        <f t="shared" si="3"/>
        <v>18.181818181818183</v>
      </c>
      <c r="M30" s="658"/>
      <c r="N30" s="658">
        <v>1</v>
      </c>
      <c r="O30" s="181">
        <f t="shared" si="4"/>
        <v>3.0303030303030303</v>
      </c>
      <c r="P30" s="658"/>
      <c r="Q30" s="658">
        <v>0</v>
      </c>
      <c r="R30" s="792">
        <f t="shared" si="5"/>
        <v>0</v>
      </c>
      <c r="S30" s="155"/>
    </row>
    <row r="31" spans="1:20" ht="13.4" customHeight="1">
      <c r="A31" s="81" t="s">
        <v>697</v>
      </c>
      <c r="B31" s="115">
        <f t="shared" si="8"/>
        <v>41</v>
      </c>
      <c r="C31" s="88">
        <f t="shared" si="7"/>
        <v>1.7649591046061126</v>
      </c>
      <c r="E31" s="658">
        <v>5</v>
      </c>
      <c r="F31" s="181">
        <f t="shared" si="1"/>
        <v>12.195121951219512</v>
      </c>
      <c r="G31" s="658"/>
      <c r="H31" s="658">
        <v>13</v>
      </c>
      <c r="I31" s="181">
        <f t="shared" si="2"/>
        <v>31.707317073170731</v>
      </c>
      <c r="J31" s="658"/>
      <c r="K31" s="658">
        <v>22</v>
      </c>
      <c r="L31" s="181">
        <f t="shared" si="3"/>
        <v>53.658536585365859</v>
      </c>
      <c r="M31" s="658"/>
      <c r="N31" s="658">
        <v>1</v>
      </c>
      <c r="O31" s="181">
        <f t="shared" si="4"/>
        <v>2.4390243902439024</v>
      </c>
      <c r="P31" s="658"/>
      <c r="Q31" s="658">
        <v>0</v>
      </c>
      <c r="R31" s="792">
        <f t="shared" si="5"/>
        <v>0</v>
      </c>
      <c r="S31" s="155"/>
    </row>
    <row r="32" spans="1:20" ht="13.4" customHeight="1">
      <c r="A32" s="81" t="s">
        <v>698</v>
      </c>
      <c r="B32" s="115">
        <f t="shared" si="8"/>
        <v>9</v>
      </c>
      <c r="C32" s="88">
        <f t="shared" si="7"/>
        <v>0.38743004735256137</v>
      </c>
      <c r="E32" s="658">
        <v>0</v>
      </c>
      <c r="F32" s="181">
        <f t="shared" si="1"/>
        <v>0</v>
      </c>
      <c r="G32" s="658"/>
      <c r="H32" s="658">
        <v>7</v>
      </c>
      <c r="I32" s="181">
        <f t="shared" si="2"/>
        <v>77.777777777777786</v>
      </c>
      <c r="J32" s="658"/>
      <c r="K32" s="658">
        <v>2</v>
      </c>
      <c r="L32" s="181">
        <f t="shared" si="3"/>
        <v>22.222222222222221</v>
      </c>
      <c r="M32" s="658"/>
      <c r="N32" s="658">
        <v>0</v>
      </c>
      <c r="O32" s="181">
        <f t="shared" si="4"/>
        <v>0</v>
      </c>
      <c r="P32" s="658"/>
      <c r="Q32" s="658">
        <v>0</v>
      </c>
      <c r="R32" s="792">
        <f t="shared" si="5"/>
        <v>0</v>
      </c>
      <c r="S32" s="155"/>
    </row>
    <row r="33" spans="1:19" ht="13.4" customHeight="1">
      <c r="A33" s="920" t="s">
        <v>699</v>
      </c>
      <c r="B33" s="115">
        <f t="shared" si="8"/>
        <v>9</v>
      </c>
      <c r="C33" s="88">
        <f t="shared" si="7"/>
        <v>0.38743004735256137</v>
      </c>
      <c r="E33" s="658">
        <v>2</v>
      </c>
      <c r="F33" s="181">
        <f t="shared" si="1"/>
        <v>22.222222222222221</v>
      </c>
      <c r="G33" s="658"/>
      <c r="H33" s="658">
        <v>2</v>
      </c>
      <c r="I33" s="181">
        <f t="shared" si="2"/>
        <v>22.222222222222221</v>
      </c>
      <c r="J33" s="658"/>
      <c r="K33" s="658">
        <v>5</v>
      </c>
      <c r="L33" s="181">
        <f t="shared" si="3"/>
        <v>55.555555555555557</v>
      </c>
      <c r="M33" s="658"/>
      <c r="N33" s="658">
        <v>0</v>
      </c>
      <c r="O33" s="181">
        <f t="shared" si="4"/>
        <v>0</v>
      </c>
      <c r="P33" s="658"/>
      <c r="Q33" s="658">
        <v>0</v>
      </c>
      <c r="R33" s="792">
        <f t="shared" si="5"/>
        <v>0</v>
      </c>
      <c r="S33" s="155"/>
    </row>
    <row r="34" spans="1:19" ht="13.4" customHeight="1">
      <c r="A34" s="920" t="s">
        <v>700</v>
      </c>
      <c r="B34" s="115">
        <f t="shared" si="8"/>
        <v>34</v>
      </c>
      <c r="C34" s="88">
        <f t="shared" si="7"/>
        <v>1.4636246233318984</v>
      </c>
      <c r="E34" s="658">
        <v>2</v>
      </c>
      <c r="F34" s="181">
        <f t="shared" si="1"/>
        <v>5.8823529411764701</v>
      </c>
      <c r="G34" s="658"/>
      <c r="H34" s="658">
        <v>22</v>
      </c>
      <c r="I34" s="181">
        <f t="shared" si="2"/>
        <v>64.705882352941174</v>
      </c>
      <c r="J34" s="658"/>
      <c r="K34" s="658">
        <v>8</v>
      </c>
      <c r="L34" s="181">
        <f t="shared" si="3"/>
        <v>23.52941176470588</v>
      </c>
      <c r="M34" s="658"/>
      <c r="N34" s="658">
        <v>2</v>
      </c>
      <c r="O34" s="181">
        <f t="shared" si="4"/>
        <v>5.8823529411764701</v>
      </c>
      <c r="P34" s="658"/>
      <c r="Q34" s="658">
        <v>0</v>
      </c>
      <c r="R34" s="792">
        <f t="shared" si="5"/>
        <v>0</v>
      </c>
      <c r="S34" s="155"/>
    </row>
    <row r="35" spans="1:19" ht="13.4" customHeight="1">
      <c r="A35" s="920" t="s">
        <v>701</v>
      </c>
      <c r="B35" s="115">
        <f t="shared" si="8"/>
        <v>19</v>
      </c>
      <c r="C35" s="88">
        <f t="shared" si="7"/>
        <v>0.81790787774429619</v>
      </c>
      <c r="E35" s="658">
        <v>0</v>
      </c>
      <c r="F35" s="181">
        <f t="shared" si="1"/>
        <v>0</v>
      </c>
      <c r="G35" s="658"/>
      <c r="H35" s="658">
        <v>16</v>
      </c>
      <c r="I35" s="181">
        <f t="shared" si="2"/>
        <v>84.210526315789465</v>
      </c>
      <c r="J35" s="658"/>
      <c r="K35" s="658">
        <v>3</v>
      </c>
      <c r="L35" s="181">
        <f t="shared" si="3"/>
        <v>15.789473684210526</v>
      </c>
      <c r="M35" s="658"/>
      <c r="N35" s="658">
        <v>0</v>
      </c>
      <c r="O35" s="181">
        <f t="shared" si="4"/>
        <v>0</v>
      </c>
      <c r="P35" s="658"/>
      <c r="Q35" s="658">
        <v>0</v>
      </c>
      <c r="R35" s="792">
        <f t="shared" si="5"/>
        <v>0</v>
      </c>
      <c r="S35" s="155"/>
    </row>
    <row r="36" spans="1:19" ht="13.4" customHeight="1">
      <c r="A36" s="81" t="s">
        <v>702</v>
      </c>
      <c r="B36" s="115">
        <f t="shared" si="8"/>
        <v>13</v>
      </c>
      <c r="C36" s="88">
        <f t="shared" si="7"/>
        <v>0.55962117950925527</v>
      </c>
      <c r="E36" s="658">
        <v>0</v>
      </c>
      <c r="F36" s="181">
        <f t="shared" si="1"/>
        <v>0</v>
      </c>
      <c r="G36" s="658"/>
      <c r="H36" s="658">
        <v>2</v>
      </c>
      <c r="I36" s="181">
        <f t="shared" si="2"/>
        <v>15.384615384615385</v>
      </c>
      <c r="J36" s="658"/>
      <c r="K36" s="658">
        <v>2</v>
      </c>
      <c r="L36" s="181">
        <f t="shared" si="3"/>
        <v>15.384615384615385</v>
      </c>
      <c r="M36" s="658"/>
      <c r="N36" s="658">
        <v>9</v>
      </c>
      <c r="O36" s="181">
        <f t="shared" si="4"/>
        <v>69.230769230769226</v>
      </c>
      <c r="P36" s="658"/>
      <c r="Q36" s="658">
        <v>0</v>
      </c>
      <c r="R36" s="792">
        <f t="shared" si="5"/>
        <v>0</v>
      </c>
      <c r="S36" s="155"/>
    </row>
    <row r="37" spans="1:19" ht="13.4" customHeight="1">
      <c r="A37" s="81" t="s">
        <v>703</v>
      </c>
      <c r="B37" s="115">
        <f t="shared" si="8"/>
        <v>82</v>
      </c>
      <c r="C37" s="88">
        <f t="shared" si="7"/>
        <v>3.5299182092122252</v>
      </c>
      <c r="E37" s="658">
        <v>1</v>
      </c>
      <c r="F37" s="181">
        <f t="shared" si="1"/>
        <v>1.2195121951219512</v>
      </c>
      <c r="G37" s="658"/>
      <c r="H37" s="658">
        <v>56</v>
      </c>
      <c r="I37" s="181">
        <f t="shared" si="2"/>
        <v>68.292682926829272</v>
      </c>
      <c r="J37" s="658"/>
      <c r="K37" s="658">
        <v>22</v>
      </c>
      <c r="L37" s="181">
        <f t="shared" si="3"/>
        <v>26.829268292682929</v>
      </c>
      <c r="M37" s="658"/>
      <c r="N37" s="658">
        <v>3</v>
      </c>
      <c r="O37" s="658"/>
      <c r="P37" s="658"/>
      <c r="Q37" s="658">
        <v>0</v>
      </c>
      <c r="R37" s="792">
        <f t="shared" si="5"/>
        <v>0</v>
      </c>
      <c r="S37" s="155"/>
    </row>
    <row r="38" spans="1:19" ht="13.4" customHeight="1">
      <c r="A38" s="81" t="s">
        <v>704</v>
      </c>
      <c r="B38" s="115">
        <f t="shared" si="8"/>
        <v>42</v>
      </c>
      <c r="C38" s="88">
        <f t="shared" si="7"/>
        <v>1.8080068876452864</v>
      </c>
      <c r="E38" s="658">
        <v>1</v>
      </c>
      <c r="F38" s="181">
        <f t="shared" si="1"/>
        <v>2.3809523809523809</v>
      </c>
      <c r="G38" s="658"/>
      <c r="H38" s="658">
        <v>15</v>
      </c>
      <c r="I38" s="181">
        <f t="shared" si="2"/>
        <v>35.714285714285715</v>
      </c>
      <c r="J38" s="658"/>
      <c r="K38" s="658">
        <v>26</v>
      </c>
      <c r="L38" s="181">
        <f t="shared" si="3"/>
        <v>61.904761904761905</v>
      </c>
      <c r="M38" s="658"/>
      <c r="N38" s="658">
        <v>0</v>
      </c>
      <c r="O38" s="658"/>
      <c r="P38" s="658"/>
      <c r="Q38" s="658">
        <v>0</v>
      </c>
      <c r="R38" s="792">
        <f t="shared" si="5"/>
        <v>0</v>
      </c>
      <c r="S38" s="155"/>
    </row>
    <row r="39" spans="1:19" ht="13.4" customHeight="1">
      <c r="A39" s="81" t="s">
        <v>705</v>
      </c>
      <c r="B39" s="115">
        <f t="shared" si="8"/>
        <v>43</v>
      </c>
      <c r="C39" s="88">
        <f t="shared" si="7"/>
        <v>1.8510546706844595</v>
      </c>
      <c r="E39" s="658">
        <v>6</v>
      </c>
      <c r="F39" s="181">
        <f t="shared" si="1"/>
        <v>13.953488372093023</v>
      </c>
      <c r="G39" s="658"/>
      <c r="H39" s="658">
        <v>33</v>
      </c>
      <c r="I39" s="181">
        <f t="shared" si="2"/>
        <v>76.744186046511629</v>
      </c>
      <c r="J39" s="658"/>
      <c r="K39" s="658">
        <v>4</v>
      </c>
      <c r="L39" s="181">
        <f t="shared" si="3"/>
        <v>9.3023255813953494</v>
      </c>
      <c r="M39" s="658"/>
      <c r="N39" s="658">
        <v>0</v>
      </c>
      <c r="O39" s="658"/>
      <c r="P39" s="658"/>
      <c r="Q39" s="658">
        <v>0</v>
      </c>
      <c r="R39" s="792">
        <f t="shared" si="5"/>
        <v>0</v>
      </c>
      <c r="S39" s="155"/>
    </row>
    <row r="40" spans="1:19" ht="13.4" customHeight="1">
      <c r="A40" s="81" t="s">
        <v>706</v>
      </c>
      <c r="B40" s="115">
        <f t="shared" si="8"/>
        <v>17</v>
      </c>
      <c r="C40" s="88">
        <f t="shared" si="7"/>
        <v>0.73181231166594918</v>
      </c>
      <c r="E40" s="658">
        <v>0</v>
      </c>
      <c r="F40" s="181">
        <f t="shared" si="1"/>
        <v>0</v>
      </c>
      <c r="G40" s="658"/>
      <c r="H40" s="658">
        <v>10</v>
      </c>
      <c r="I40" s="181">
        <f t="shared" si="2"/>
        <v>58.82352941176471</v>
      </c>
      <c r="J40" s="658"/>
      <c r="K40" s="658">
        <v>4</v>
      </c>
      <c r="L40" s="181">
        <f t="shared" si="3"/>
        <v>23.52941176470588</v>
      </c>
      <c r="M40" s="658"/>
      <c r="N40" s="658">
        <v>3</v>
      </c>
      <c r="O40" s="658"/>
      <c r="P40" s="658"/>
      <c r="Q40" s="658">
        <v>0</v>
      </c>
      <c r="R40" s="792">
        <f t="shared" si="5"/>
        <v>0</v>
      </c>
      <c r="S40" s="155"/>
    </row>
    <row r="41" spans="1:19" ht="13.4" customHeight="1">
      <c r="A41" s="81" t="s">
        <v>707</v>
      </c>
      <c r="B41" s="115">
        <f t="shared" si="8"/>
        <v>62</v>
      </c>
      <c r="C41" s="88">
        <f t="shared" si="7"/>
        <v>2.6689625484287558</v>
      </c>
      <c r="E41" s="658">
        <v>0</v>
      </c>
      <c r="F41" s="181">
        <f t="shared" si="1"/>
        <v>0</v>
      </c>
      <c r="G41" s="658"/>
      <c r="H41" s="658">
        <v>61</v>
      </c>
      <c r="I41" s="181">
        <f t="shared" si="2"/>
        <v>98.387096774193552</v>
      </c>
      <c r="J41" s="658"/>
      <c r="K41" s="658">
        <v>1</v>
      </c>
      <c r="L41" s="181">
        <f t="shared" si="3"/>
        <v>1.6129032258064515</v>
      </c>
      <c r="M41" s="658"/>
      <c r="N41" s="658">
        <v>0</v>
      </c>
      <c r="O41" s="658"/>
      <c r="P41" s="658"/>
      <c r="Q41" s="658">
        <v>0</v>
      </c>
      <c r="R41" s="792">
        <f t="shared" si="5"/>
        <v>0</v>
      </c>
      <c r="S41" s="155"/>
    </row>
    <row r="42" spans="1:19" ht="13.4" customHeight="1">
      <c r="A42" s="81" t="s">
        <v>708</v>
      </c>
      <c r="B42" s="115">
        <f t="shared" si="8"/>
        <v>5</v>
      </c>
      <c r="C42" s="88">
        <f t="shared" si="7"/>
        <v>0.21523891519586741</v>
      </c>
      <c r="E42" s="658">
        <v>1</v>
      </c>
      <c r="F42" s="181">
        <f t="shared" si="1"/>
        <v>20</v>
      </c>
      <c r="G42" s="658"/>
      <c r="H42" s="658">
        <v>3</v>
      </c>
      <c r="I42" s="181">
        <f t="shared" si="2"/>
        <v>60</v>
      </c>
      <c r="J42" s="658"/>
      <c r="K42" s="658">
        <v>1</v>
      </c>
      <c r="L42" s="181">
        <f t="shared" si="3"/>
        <v>20</v>
      </c>
      <c r="M42" s="658"/>
      <c r="N42" s="658">
        <v>0</v>
      </c>
      <c r="O42" s="658"/>
      <c r="P42" s="658"/>
      <c r="Q42" s="658">
        <v>0</v>
      </c>
      <c r="R42" s="792">
        <f t="shared" si="5"/>
        <v>0</v>
      </c>
      <c r="S42" s="155"/>
    </row>
    <row r="43" spans="1:19" ht="13.4" customHeight="1">
      <c r="A43" s="81" t="s">
        <v>709</v>
      </c>
      <c r="B43" s="115">
        <f t="shared" si="8"/>
        <v>138</v>
      </c>
      <c r="C43" s="88">
        <f t="shared" si="7"/>
        <v>5.9405940594059405</v>
      </c>
      <c r="E43" s="658">
        <v>0</v>
      </c>
      <c r="F43" s="181">
        <f t="shared" si="1"/>
        <v>0</v>
      </c>
      <c r="G43" s="658"/>
      <c r="H43" s="658">
        <v>46</v>
      </c>
      <c r="I43" s="181">
        <f t="shared" si="2"/>
        <v>33.333333333333329</v>
      </c>
      <c r="J43" s="658"/>
      <c r="K43" s="658">
        <v>90</v>
      </c>
      <c r="L43" s="181">
        <f t="shared" si="3"/>
        <v>65.217391304347828</v>
      </c>
      <c r="M43" s="658"/>
      <c r="N43" s="658">
        <v>1</v>
      </c>
      <c r="O43" s="658"/>
      <c r="P43" s="658"/>
      <c r="Q43" s="658">
        <v>1</v>
      </c>
      <c r="R43" s="792">
        <f t="shared" si="5"/>
        <v>0.72463768115942029</v>
      </c>
      <c r="S43" s="155"/>
    </row>
    <row r="44" spans="1:19" ht="11.25" customHeight="1">
      <c r="A44" s="81" t="s">
        <v>710</v>
      </c>
      <c r="B44" s="115">
        <f t="shared" si="8"/>
        <v>42</v>
      </c>
      <c r="C44" s="88">
        <f t="shared" si="7"/>
        <v>1.8080068876452864</v>
      </c>
      <c r="E44" s="658">
        <v>0</v>
      </c>
      <c r="F44" s="181">
        <f t="shared" si="1"/>
        <v>0</v>
      </c>
      <c r="G44" s="658"/>
      <c r="H44" s="658">
        <v>21</v>
      </c>
      <c r="I44" s="181">
        <f t="shared" si="2"/>
        <v>50</v>
      </c>
      <c r="J44" s="658"/>
      <c r="K44" s="658">
        <v>16</v>
      </c>
      <c r="L44" s="181">
        <f t="shared" si="3"/>
        <v>38.095238095238095</v>
      </c>
      <c r="M44" s="658"/>
      <c r="N44" s="658">
        <v>5</v>
      </c>
      <c r="O44" s="658"/>
      <c r="P44" s="658"/>
      <c r="Q44" s="658">
        <v>0</v>
      </c>
      <c r="R44" s="792">
        <f t="shared" si="5"/>
        <v>0</v>
      </c>
      <c r="S44" s="155"/>
    </row>
    <row r="45" spans="1:19" ht="13.4" customHeight="1">
      <c r="A45" s="81" t="s">
        <v>711</v>
      </c>
      <c r="B45" s="115">
        <f t="shared" si="8"/>
        <v>13</v>
      </c>
      <c r="C45" s="88">
        <f t="shared" si="7"/>
        <v>0.55962117950925527</v>
      </c>
      <c r="E45" s="658">
        <v>0</v>
      </c>
      <c r="F45" s="181">
        <f t="shared" si="1"/>
        <v>0</v>
      </c>
      <c r="G45" s="658"/>
      <c r="H45" s="658">
        <v>5</v>
      </c>
      <c r="I45" s="181">
        <f t="shared" si="2"/>
        <v>38.461538461538467</v>
      </c>
      <c r="J45" s="658"/>
      <c r="K45" s="658">
        <v>6</v>
      </c>
      <c r="L45" s="181">
        <f t="shared" si="3"/>
        <v>46.153846153846153</v>
      </c>
      <c r="M45" s="658"/>
      <c r="N45" s="658">
        <v>2</v>
      </c>
      <c r="O45" s="658"/>
      <c r="P45" s="658"/>
      <c r="Q45" s="658">
        <v>0</v>
      </c>
      <c r="R45" s="792">
        <f t="shared" si="5"/>
        <v>0</v>
      </c>
      <c r="S45" s="155"/>
    </row>
    <row r="46" spans="1:19" ht="13.4" customHeight="1">
      <c r="A46" s="81" t="s">
        <v>712</v>
      </c>
      <c r="B46" s="115">
        <f t="shared" si="8"/>
        <v>68</v>
      </c>
      <c r="C46" s="88">
        <f t="shared" si="7"/>
        <v>2.9272492466637967</v>
      </c>
      <c r="E46" s="658">
        <v>0</v>
      </c>
      <c r="F46" s="181">
        <f t="shared" si="1"/>
        <v>0</v>
      </c>
      <c r="G46" s="658"/>
      <c r="H46" s="658">
        <v>55</v>
      </c>
      <c r="I46" s="181">
        <f t="shared" si="2"/>
        <v>80.882352941176478</v>
      </c>
      <c r="J46" s="658"/>
      <c r="K46" s="658">
        <v>12</v>
      </c>
      <c r="L46" s="181">
        <f t="shared" si="3"/>
        <v>17.647058823529413</v>
      </c>
      <c r="M46" s="658"/>
      <c r="N46" s="658">
        <v>1</v>
      </c>
      <c r="O46" s="658"/>
      <c r="P46" s="658"/>
      <c r="Q46" s="658">
        <v>0</v>
      </c>
      <c r="R46" s="792">
        <f t="shared" si="5"/>
        <v>0</v>
      </c>
      <c r="S46" s="155"/>
    </row>
    <row r="47" spans="1:19" ht="13.4" customHeight="1">
      <c r="A47" s="81" t="s">
        <v>713</v>
      </c>
      <c r="B47" s="115">
        <f t="shared" si="8"/>
        <v>20</v>
      </c>
      <c r="C47" s="88">
        <f t="shared" si="7"/>
        <v>0.86095566078346963</v>
      </c>
      <c r="E47" s="658">
        <v>0</v>
      </c>
      <c r="F47" s="181">
        <f t="shared" si="1"/>
        <v>0</v>
      </c>
      <c r="G47" s="658"/>
      <c r="H47" s="658">
        <v>2</v>
      </c>
      <c r="I47" s="181">
        <f t="shared" si="2"/>
        <v>10</v>
      </c>
      <c r="J47" s="658"/>
      <c r="K47" s="658">
        <v>16</v>
      </c>
      <c r="L47" s="181">
        <f t="shared" si="3"/>
        <v>80</v>
      </c>
      <c r="M47" s="658"/>
      <c r="N47" s="658">
        <v>2</v>
      </c>
      <c r="O47" s="658"/>
      <c r="P47" s="658"/>
      <c r="Q47" s="658">
        <v>0</v>
      </c>
      <c r="R47" s="792">
        <f t="shared" si="5"/>
        <v>0</v>
      </c>
      <c r="S47" s="155"/>
    </row>
    <row r="48" spans="1:19" ht="12.75" customHeight="1">
      <c r="A48" s="81" t="s">
        <v>714</v>
      </c>
      <c r="B48" s="115">
        <f t="shared" si="8"/>
        <v>22</v>
      </c>
      <c r="C48" s="88">
        <f t="shared" si="7"/>
        <v>0.94705122686181664</v>
      </c>
      <c r="E48" s="658">
        <v>1</v>
      </c>
      <c r="F48" s="181">
        <f t="shared" si="1"/>
        <v>4.5454545454545459</v>
      </c>
      <c r="G48" s="658"/>
      <c r="H48" s="658">
        <v>17</v>
      </c>
      <c r="I48" s="181">
        <f t="shared" si="2"/>
        <v>77.272727272727266</v>
      </c>
      <c r="J48" s="658"/>
      <c r="K48" s="658">
        <v>3</v>
      </c>
      <c r="L48" s="181">
        <f t="shared" si="3"/>
        <v>13.636363636363635</v>
      </c>
      <c r="M48" s="658"/>
      <c r="N48" s="658">
        <v>0</v>
      </c>
      <c r="O48" s="658"/>
      <c r="P48" s="658"/>
      <c r="Q48" s="658">
        <v>1</v>
      </c>
      <c r="R48" s="792">
        <f t="shared" si="5"/>
        <v>4.5454545454545459</v>
      </c>
      <c r="S48" s="155"/>
    </row>
    <row r="49" spans="1:19" ht="12.75" customHeight="1">
      <c r="A49" s="81" t="s">
        <v>715</v>
      </c>
      <c r="B49" s="115">
        <f t="shared" si="8"/>
        <v>19</v>
      </c>
      <c r="C49" s="88">
        <f t="shared" si="7"/>
        <v>0.81790787774429619</v>
      </c>
      <c r="E49" s="659">
        <v>0</v>
      </c>
      <c r="F49" s="181">
        <f t="shared" si="1"/>
        <v>0</v>
      </c>
      <c r="G49" s="659"/>
      <c r="H49" s="659">
        <v>19</v>
      </c>
      <c r="I49" s="181">
        <f t="shared" si="2"/>
        <v>100</v>
      </c>
      <c r="J49" s="659"/>
      <c r="K49" s="659">
        <v>0</v>
      </c>
      <c r="L49" s="181">
        <f t="shared" si="3"/>
        <v>0</v>
      </c>
      <c r="M49" s="659"/>
      <c r="N49" s="659">
        <v>0</v>
      </c>
      <c r="O49" s="659"/>
      <c r="P49" s="659"/>
      <c r="Q49" s="659">
        <v>0</v>
      </c>
      <c r="R49" s="792"/>
      <c r="S49" s="155"/>
    </row>
    <row r="50" spans="1:19" ht="13.4" customHeight="1">
      <c r="A50" s="81" t="s">
        <v>716</v>
      </c>
      <c r="B50" s="115">
        <f t="shared" si="8"/>
        <v>23</v>
      </c>
      <c r="C50" s="88">
        <f t="shared" si="7"/>
        <v>0.99009900990099009</v>
      </c>
      <c r="E50" s="658">
        <v>1</v>
      </c>
      <c r="F50" s="181">
        <f t="shared" si="1"/>
        <v>4.3478260869565215</v>
      </c>
      <c r="G50" s="658"/>
      <c r="H50" s="658">
        <v>22</v>
      </c>
      <c r="I50" s="181">
        <f t="shared" si="2"/>
        <v>95.652173913043484</v>
      </c>
      <c r="J50" s="658"/>
      <c r="K50" s="658">
        <v>0</v>
      </c>
      <c r="L50" s="181">
        <f t="shared" si="3"/>
        <v>0</v>
      </c>
      <c r="M50" s="658"/>
      <c r="N50" s="658">
        <v>0</v>
      </c>
      <c r="O50" s="658"/>
      <c r="P50" s="658"/>
      <c r="Q50" s="658">
        <v>0</v>
      </c>
      <c r="R50" s="792">
        <f t="shared" si="5"/>
        <v>0</v>
      </c>
      <c r="S50" s="155"/>
    </row>
    <row r="51" spans="1:19" ht="13.4" customHeight="1">
      <c r="A51" s="81" t="s">
        <v>717</v>
      </c>
      <c r="B51" s="115">
        <f t="shared" si="8"/>
        <v>4</v>
      </c>
      <c r="C51" s="88">
        <f t="shared" si="7"/>
        <v>0.17219113215669393</v>
      </c>
      <c r="E51" s="658">
        <v>0</v>
      </c>
      <c r="F51" s="181">
        <f t="shared" si="1"/>
        <v>0</v>
      </c>
      <c r="G51" s="658"/>
      <c r="H51" s="658">
        <v>3</v>
      </c>
      <c r="I51" s="181">
        <f t="shared" si="2"/>
        <v>75</v>
      </c>
      <c r="J51" s="658"/>
      <c r="K51" s="658">
        <v>1</v>
      </c>
      <c r="L51" s="181">
        <f t="shared" si="3"/>
        <v>25</v>
      </c>
      <c r="M51" s="658"/>
      <c r="N51" s="658">
        <v>0</v>
      </c>
      <c r="O51" s="658"/>
      <c r="P51" s="658"/>
      <c r="Q51" s="658">
        <v>0</v>
      </c>
      <c r="R51" s="792">
        <f t="shared" si="5"/>
        <v>0</v>
      </c>
      <c r="S51" s="155"/>
    </row>
    <row r="52" spans="1:19" ht="13.4" customHeight="1">
      <c r="A52" s="81" t="s">
        <v>718</v>
      </c>
      <c r="B52" s="115">
        <f t="shared" si="8"/>
        <v>35</v>
      </c>
      <c r="C52" s="88">
        <f t="shared" si="7"/>
        <v>1.5066724063710719</v>
      </c>
      <c r="E52" s="658">
        <v>1</v>
      </c>
      <c r="F52" s="181">
        <f t="shared" si="1"/>
        <v>2.8571428571428572</v>
      </c>
      <c r="G52" s="658"/>
      <c r="H52" s="658">
        <v>19</v>
      </c>
      <c r="I52" s="181">
        <f t="shared" si="2"/>
        <v>54.285714285714285</v>
      </c>
      <c r="J52" s="658"/>
      <c r="K52" s="658">
        <v>7</v>
      </c>
      <c r="L52" s="181">
        <f t="shared" si="3"/>
        <v>20</v>
      </c>
      <c r="M52" s="658"/>
      <c r="N52" s="658">
        <v>8</v>
      </c>
      <c r="O52" s="658"/>
      <c r="P52" s="658"/>
      <c r="Q52" s="658">
        <v>0</v>
      </c>
      <c r="R52" s="792">
        <f t="shared" si="5"/>
        <v>0</v>
      </c>
      <c r="S52" s="155"/>
    </row>
    <row r="53" spans="1:19" ht="13.4" customHeight="1">
      <c r="A53" s="81" t="s">
        <v>719</v>
      </c>
      <c r="B53" s="115">
        <f t="shared" si="8"/>
        <v>17</v>
      </c>
      <c r="C53" s="88">
        <f t="shared" si="7"/>
        <v>0.73181231166594918</v>
      </c>
      <c r="E53" s="658">
        <v>2</v>
      </c>
      <c r="F53" s="181">
        <f t="shared" si="1"/>
        <v>11.76470588235294</v>
      </c>
      <c r="G53" s="658"/>
      <c r="H53" s="658">
        <v>12</v>
      </c>
      <c r="I53" s="181">
        <f t="shared" si="2"/>
        <v>70.588235294117652</v>
      </c>
      <c r="J53" s="658"/>
      <c r="K53" s="658">
        <v>3</v>
      </c>
      <c r="L53" s="181">
        <f t="shared" si="3"/>
        <v>17.647058823529413</v>
      </c>
      <c r="M53" s="658"/>
      <c r="N53" s="658">
        <v>0</v>
      </c>
      <c r="O53" s="658"/>
      <c r="P53" s="658"/>
      <c r="Q53" s="658">
        <v>0</v>
      </c>
      <c r="R53" s="792">
        <f t="shared" si="5"/>
        <v>0</v>
      </c>
      <c r="S53" s="155"/>
    </row>
    <row r="54" spans="1:19" ht="13.4" customHeight="1">
      <c r="A54" s="81" t="s">
        <v>720</v>
      </c>
      <c r="B54" s="115">
        <f t="shared" si="8"/>
        <v>30</v>
      </c>
      <c r="C54" s="88">
        <f t="shared" si="7"/>
        <v>1.2914334911752046</v>
      </c>
      <c r="E54" s="658">
        <v>2</v>
      </c>
      <c r="F54" s="181">
        <f t="shared" si="1"/>
        <v>6.666666666666667</v>
      </c>
      <c r="G54" s="658"/>
      <c r="H54" s="658">
        <v>9</v>
      </c>
      <c r="I54" s="181">
        <f t="shared" si="2"/>
        <v>30</v>
      </c>
      <c r="J54" s="658"/>
      <c r="K54" s="658">
        <v>18</v>
      </c>
      <c r="L54" s="181">
        <f t="shared" si="3"/>
        <v>60</v>
      </c>
      <c r="M54" s="658"/>
      <c r="N54" s="658">
        <v>1</v>
      </c>
      <c r="O54" s="658"/>
      <c r="P54" s="658"/>
      <c r="Q54" s="658">
        <v>0</v>
      </c>
      <c r="R54" s="792">
        <f t="shared" si="5"/>
        <v>0</v>
      </c>
      <c r="S54" s="155"/>
    </row>
    <row r="55" spans="1:19" ht="13.4" customHeight="1">
      <c r="A55" s="81" t="s">
        <v>721</v>
      </c>
      <c r="B55" s="115">
        <f t="shared" si="8"/>
        <v>23</v>
      </c>
      <c r="C55" s="88">
        <f t="shared" si="7"/>
        <v>0.99009900990099009</v>
      </c>
      <c r="E55" s="658">
        <v>0</v>
      </c>
      <c r="F55" s="181">
        <f t="shared" si="1"/>
        <v>0</v>
      </c>
      <c r="G55" s="658"/>
      <c r="H55" s="658">
        <v>5</v>
      </c>
      <c r="I55" s="181">
        <f t="shared" si="2"/>
        <v>21.739130434782609</v>
      </c>
      <c r="J55" s="658"/>
      <c r="K55" s="658">
        <v>11</v>
      </c>
      <c r="L55" s="181">
        <f t="shared" si="3"/>
        <v>47.826086956521742</v>
      </c>
      <c r="M55" s="658"/>
      <c r="N55" s="658">
        <v>7</v>
      </c>
      <c r="O55" s="658"/>
      <c r="P55" s="658"/>
      <c r="Q55" s="658">
        <v>0</v>
      </c>
      <c r="R55" s="792">
        <f t="shared" si="5"/>
        <v>0</v>
      </c>
      <c r="S55" s="155"/>
    </row>
    <row r="56" spans="1:19" ht="13.4" customHeight="1">
      <c r="A56" s="81" t="s">
        <v>722</v>
      </c>
      <c r="B56" s="115">
        <f t="shared" si="8"/>
        <v>7</v>
      </c>
      <c r="C56" s="88">
        <f t="shared" si="7"/>
        <v>0.30133448127421436</v>
      </c>
      <c r="E56" s="658">
        <v>0</v>
      </c>
      <c r="F56" s="181">
        <f t="shared" si="1"/>
        <v>0</v>
      </c>
      <c r="G56" s="658"/>
      <c r="H56" s="658">
        <v>7</v>
      </c>
      <c r="I56" s="181">
        <f t="shared" si="2"/>
        <v>100</v>
      </c>
      <c r="J56" s="658"/>
      <c r="K56" s="658">
        <v>0</v>
      </c>
      <c r="L56" s="181">
        <f t="shared" si="3"/>
        <v>0</v>
      </c>
      <c r="M56" s="658"/>
      <c r="N56" s="658">
        <v>0</v>
      </c>
      <c r="O56" s="658"/>
      <c r="P56" s="658"/>
      <c r="Q56" s="658">
        <v>0</v>
      </c>
      <c r="R56" s="792">
        <f t="shared" si="5"/>
        <v>0</v>
      </c>
      <c r="S56" s="155"/>
    </row>
    <row r="57" spans="1:19" ht="12.75" customHeight="1">
      <c r="A57" s="81" t="s">
        <v>723</v>
      </c>
      <c r="B57" s="115">
        <f t="shared" si="8"/>
        <v>19</v>
      </c>
      <c r="C57" s="88">
        <f t="shared" si="7"/>
        <v>0.81790787774429619</v>
      </c>
      <c r="E57" s="658">
        <v>0</v>
      </c>
      <c r="F57" s="181">
        <f t="shared" si="1"/>
        <v>0</v>
      </c>
      <c r="G57" s="658"/>
      <c r="H57" s="658">
        <v>10</v>
      </c>
      <c r="I57" s="181">
        <f t="shared" si="2"/>
        <v>52.631578947368418</v>
      </c>
      <c r="J57" s="658"/>
      <c r="K57" s="658">
        <v>5</v>
      </c>
      <c r="L57" s="181">
        <f t="shared" si="3"/>
        <v>26.315789473684209</v>
      </c>
      <c r="M57" s="658"/>
      <c r="N57" s="658">
        <v>4</v>
      </c>
      <c r="O57" s="658"/>
      <c r="P57" s="658"/>
      <c r="Q57" s="658">
        <v>0</v>
      </c>
      <c r="R57" s="792">
        <f t="shared" si="5"/>
        <v>0</v>
      </c>
      <c r="S57" s="155"/>
    </row>
    <row r="58" spans="1:19" ht="11.25" customHeight="1">
      <c r="A58" s="81" t="s">
        <v>724</v>
      </c>
      <c r="B58" s="115">
        <f t="shared" si="8"/>
        <v>2</v>
      </c>
      <c r="C58" s="88">
        <f t="shared" si="7"/>
        <v>8.6095566078346966E-2</v>
      </c>
      <c r="E58" s="658">
        <v>1</v>
      </c>
      <c r="F58" s="181">
        <f t="shared" si="1"/>
        <v>50</v>
      </c>
      <c r="G58" s="658"/>
      <c r="H58" s="658">
        <v>1</v>
      </c>
      <c r="I58" s="181">
        <f t="shared" si="2"/>
        <v>50</v>
      </c>
      <c r="J58" s="658"/>
      <c r="K58" s="658">
        <v>0</v>
      </c>
      <c r="L58" s="181">
        <f t="shared" si="3"/>
        <v>0</v>
      </c>
      <c r="M58" s="658"/>
      <c r="N58" s="658">
        <v>0</v>
      </c>
      <c r="O58" s="658"/>
      <c r="P58" s="658"/>
      <c r="Q58" s="658">
        <v>0</v>
      </c>
      <c r="R58" s="792">
        <f t="shared" si="5"/>
        <v>0</v>
      </c>
      <c r="S58" s="155"/>
    </row>
    <row r="59" spans="1:19" ht="11.25" customHeight="1">
      <c r="A59" s="90" t="s">
        <v>725</v>
      </c>
      <c r="B59" s="115">
        <f t="shared" si="8"/>
        <v>9</v>
      </c>
      <c r="C59" s="88">
        <f t="shared" si="7"/>
        <v>0.38743004735256137</v>
      </c>
      <c r="E59" s="658">
        <v>0</v>
      </c>
      <c r="F59" s="181">
        <f t="shared" si="1"/>
        <v>0</v>
      </c>
      <c r="G59" s="658"/>
      <c r="H59" s="658">
        <v>0</v>
      </c>
      <c r="I59" s="181">
        <f t="shared" si="2"/>
        <v>0</v>
      </c>
      <c r="J59" s="658"/>
      <c r="K59" s="658">
        <v>1</v>
      </c>
      <c r="L59" s="181">
        <f t="shared" si="3"/>
        <v>11.111111111111111</v>
      </c>
      <c r="M59" s="658"/>
      <c r="N59" s="658">
        <v>8</v>
      </c>
      <c r="O59" s="658"/>
      <c r="P59" s="658"/>
      <c r="Q59" s="658">
        <v>0</v>
      </c>
      <c r="R59" s="792">
        <f t="shared" si="5"/>
        <v>0</v>
      </c>
      <c r="S59" s="155"/>
    </row>
    <row r="60" spans="1:19" ht="13.4" customHeight="1">
      <c r="A60" s="819" t="s">
        <v>726</v>
      </c>
      <c r="B60" s="115">
        <f t="shared" si="8"/>
        <v>16</v>
      </c>
      <c r="C60" s="88">
        <f t="shared" si="7"/>
        <v>0.68876452862677573</v>
      </c>
      <c r="E60" s="658">
        <v>0</v>
      </c>
      <c r="F60" s="181">
        <f t="shared" si="1"/>
        <v>0</v>
      </c>
      <c r="G60" s="658"/>
      <c r="H60" s="658">
        <v>15</v>
      </c>
      <c r="I60" s="181">
        <f t="shared" si="2"/>
        <v>93.75</v>
      </c>
      <c r="J60" s="658"/>
      <c r="K60" s="658">
        <v>1</v>
      </c>
      <c r="L60" s="181">
        <f t="shared" si="3"/>
        <v>6.25</v>
      </c>
      <c r="M60" s="658"/>
      <c r="N60" s="658">
        <v>0</v>
      </c>
      <c r="O60" s="658"/>
      <c r="P60" s="658"/>
      <c r="Q60" s="658">
        <v>0</v>
      </c>
      <c r="R60" s="792">
        <f t="shared" si="5"/>
        <v>0</v>
      </c>
      <c r="S60" s="155"/>
    </row>
    <row r="61" spans="1:19" ht="13.4" customHeight="1">
      <c r="A61" s="81" t="s">
        <v>727</v>
      </c>
      <c r="B61" s="115">
        <f t="shared" si="8"/>
        <v>55</v>
      </c>
      <c r="C61" s="88">
        <f t="shared" si="7"/>
        <v>2.3676280671545413</v>
      </c>
      <c r="E61" s="658">
        <v>3</v>
      </c>
      <c r="F61" s="181">
        <f t="shared" si="1"/>
        <v>5.4545454545454541</v>
      </c>
      <c r="G61" s="658"/>
      <c r="H61" s="658">
        <v>28</v>
      </c>
      <c r="I61" s="181">
        <f t="shared" si="2"/>
        <v>50.909090909090907</v>
      </c>
      <c r="J61" s="658"/>
      <c r="K61" s="658">
        <v>20</v>
      </c>
      <c r="L61" s="181">
        <f t="shared" si="3"/>
        <v>36.363636363636367</v>
      </c>
      <c r="M61" s="658"/>
      <c r="N61" s="658">
        <v>4</v>
      </c>
      <c r="O61" s="658"/>
      <c r="P61" s="658"/>
      <c r="Q61" s="658">
        <v>0</v>
      </c>
      <c r="R61" s="792">
        <f t="shared" si="5"/>
        <v>0</v>
      </c>
      <c r="S61" s="155"/>
    </row>
    <row r="62" spans="1:19" ht="13.4" customHeight="1">
      <c r="A62" s="81" t="s">
        <v>728</v>
      </c>
      <c r="B62" s="115">
        <f t="shared" si="8"/>
        <v>76</v>
      </c>
      <c r="C62" s="88">
        <f t="shared" si="7"/>
        <v>3.2716315109771847</v>
      </c>
      <c r="E62" s="658">
        <v>0</v>
      </c>
      <c r="F62" s="181">
        <f t="shared" si="1"/>
        <v>0</v>
      </c>
      <c r="G62" s="658"/>
      <c r="H62" s="658">
        <v>60</v>
      </c>
      <c r="I62" s="181">
        <f t="shared" si="2"/>
        <v>78.94736842105263</v>
      </c>
      <c r="J62" s="658"/>
      <c r="K62" s="658">
        <v>14</v>
      </c>
      <c r="L62" s="181">
        <f t="shared" si="3"/>
        <v>18.421052631578945</v>
      </c>
      <c r="M62" s="658"/>
      <c r="N62" s="658">
        <v>2</v>
      </c>
      <c r="O62" s="658"/>
      <c r="P62" s="658"/>
      <c r="Q62" s="658">
        <v>0</v>
      </c>
      <c r="R62" s="792">
        <f t="shared" si="5"/>
        <v>0</v>
      </c>
      <c r="S62" s="155"/>
    </row>
    <row r="63" spans="1:19" ht="13.4" customHeight="1">
      <c r="A63" s="81" t="s">
        <v>729</v>
      </c>
      <c r="B63" s="115">
        <f t="shared" si="8"/>
        <v>19</v>
      </c>
      <c r="C63" s="88">
        <f t="shared" si="7"/>
        <v>0.81790787774429619</v>
      </c>
      <c r="E63" s="658">
        <v>1</v>
      </c>
      <c r="F63" s="181">
        <f t="shared" si="1"/>
        <v>5.2631578947368416</v>
      </c>
      <c r="G63" s="658"/>
      <c r="H63" s="658">
        <v>5</v>
      </c>
      <c r="I63" s="181">
        <f t="shared" si="2"/>
        <v>26.315789473684209</v>
      </c>
      <c r="J63" s="658"/>
      <c r="K63" s="658">
        <v>11</v>
      </c>
      <c r="L63" s="181">
        <f t="shared" si="3"/>
        <v>57.894736842105267</v>
      </c>
      <c r="M63" s="658"/>
      <c r="N63" s="658">
        <v>2</v>
      </c>
      <c r="O63" s="658"/>
      <c r="P63" s="658"/>
      <c r="Q63" s="658">
        <v>0</v>
      </c>
      <c r="R63" s="792">
        <f t="shared" si="5"/>
        <v>0</v>
      </c>
      <c r="S63" s="155"/>
    </row>
    <row r="64" spans="1:19" ht="13.4" customHeight="1">
      <c r="A64" s="81" t="s">
        <v>1602</v>
      </c>
      <c r="B64" s="115">
        <f t="shared" si="8"/>
        <v>4</v>
      </c>
      <c r="C64" s="88">
        <f t="shared" si="7"/>
        <v>0.17219113215669393</v>
      </c>
      <c r="E64" s="658">
        <v>0</v>
      </c>
      <c r="F64" s="181">
        <f t="shared" si="1"/>
        <v>0</v>
      </c>
      <c r="G64" s="658"/>
      <c r="H64" s="658">
        <v>3</v>
      </c>
      <c r="I64" s="181">
        <f t="shared" si="2"/>
        <v>75</v>
      </c>
      <c r="J64" s="658"/>
      <c r="K64" s="658">
        <v>1</v>
      </c>
      <c r="L64" s="181">
        <f t="shared" si="3"/>
        <v>25</v>
      </c>
      <c r="M64" s="658"/>
      <c r="N64" s="658">
        <v>0</v>
      </c>
      <c r="O64" s="658"/>
      <c r="P64" s="658"/>
      <c r="Q64" s="658">
        <v>0</v>
      </c>
      <c r="R64" s="792">
        <f t="shared" si="5"/>
        <v>0</v>
      </c>
      <c r="S64" s="155"/>
    </row>
    <row r="65" spans="1:19" ht="13.4" customHeight="1">
      <c r="A65" s="81" t="s">
        <v>730</v>
      </c>
      <c r="B65" s="115">
        <f t="shared" si="8"/>
        <v>36</v>
      </c>
      <c r="C65" s="88">
        <f t="shared" si="7"/>
        <v>1.5497201894102455</v>
      </c>
      <c r="E65" s="658">
        <v>0</v>
      </c>
      <c r="F65" s="181">
        <f t="shared" si="1"/>
        <v>0</v>
      </c>
      <c r="G65" s="658"/>
      <c r="H65" s="658">
        <v>32</v>
      </c>
      <c r="I65" s="181">
        <f t="shared" si="2"/>
        <v>88.888888888888886</v>
      </c>
      <c r="J65" s="658"/>
      <c r="K65" s="658">
        <v>4</v>
      </c>
      <c r="L65" s="181">
        <f t="shared" si="3"/>
        <v>11.111111111111111</v>
      </c>
      <c r="M65" s="658"/>
      <c r="N65" s="658">
        <v>0</v>
      </c>
      <c r="O65" s="658"/>
      <c r="P65" s="658"/>
      <c r="Q65" s="658">
        <v>0</v>
      </c>
      <c r="R65" s="792">
        <f t="shared" si="5"/>
        <v>0</v>
      </c>
      <c r="S65" s="155"/>
    </row>
    <row r="66" spans="1:19" ht="13.4" customHeight="1">
      <c r="A66" s="33" t="s">
        <v>731</v>
      </c>
      <c r="B66" s="115">
        <f t="shared" si="8"/>
        <v>23</v>
      </c>
      <c r="C66" s="88">
        <f t="shared" si="7"/>
        <v>0.99009900990099009</v>
      </c>
      <c r="E66" s="658">
        <v>0</v>
      </c>
      <c r="F66" s="181">
        <f t="shared" si="1"/>
        <v>0</v>
      </c>
      <c r="G66" s="658"/>
      <c r="H66" s="658">
        <v>15</v>
      </c>
      <c r="I66" s="181">
        <f t="shared" si="2"/>
        <v>65.217391304347828</v>
      </c>
      <c r="J66" s="658"/>
      <c r="K66" s="658">
        <v>7</v>
      </c>
      <c r="L66" s="181">
        <f t="shared" si="3"/>
        <v>30.434782608695656</v>
      </c>
      <c r="M66" s="658"/>
      <c r="N66" s="658">
        <v>1</v>
      </c>
      <c r="O66" s="658"/>
      <c r="P66" s="658"/>
      <c r="Q66" s="658">
        <v>0</v>
      </c>
      <c r="R66" s="792">
        <f t="shared" si="5"/>
        <v>0</v>
      </c>
      <c r="S66" s="155"/>
    </row>
    <row r="67" spans="1:19" ht="13.4" customHeight="1">
      <c r="A67" s="81" t="s">
        <v>732</v>
      </c>
      <c r="B67" s="115">
        <f t="shared" si="8"/>
        <v>14</v>
      </c>
      <c r="C67" s="88">
        <f t="shared" si="7"/>
        <v>0.60266896254842872</v>
      </c>
      <c r="E67" s="658">
        <v>0</v>
      </c>
      <c r="F67" s="181">
        <f t="shared" si="1"/>
        <v>0</v>
      </c>
      <c r="G67" s="658"/>
      <c r="H67" s="658">
        <v>14</v>
      </c>
      <c r="I67" s="181">
        <f t="shared" si="2"/>
        <v>100</v>
      </c>
      <c r="J67" s="658"/>
      <c r="K67" s="658">
        <v>0</v>
      </c>
      <c r="L67" s="181">
        <f t="shared" si="3"/>
        <v>0</v>
      </c>
      <c r="M67" s="658"/>
      <c r="N67" s="658">
        <v>0</v>
      </c>
      <c r="O67" s="658"/>
      <c r="P67" s="658"/>
      <c r="Q67" s="658">
        <v>0</v>
      </c>
      <c r="R67" s="792">
        <f t="shared" si="5"/>
        <v>0</v>
      </c>
      <c r="S67" s="155"/>
    </row>
    <row r="68" spans="1:19" ht="13.4" customHeight="1">
      <c r="A68" s="81" t="s">
        <v>733</v>
      </c>
      <c r="B68" s="115">
        <f t="shared" si="8"/>
        <v>42</v>
      </c>
      <c r="C68" s="88">
        <f t="shared" si="7"/>
        <v>1.8080068876452864</v>
      </c>
      <c r="E68" s="658">
        <v>1</v>
      </c>
      <c r="F68" s="181">
        <f t="shared" si="1"/>
        <v>2.3809523809523809</v>
      </c>
      <c r="G68" s="658"/>
      <c r="H68" s="658">
        <v>30</v>
      </c>
      <c r="I68" s="181">
        <f t="shared" si="2"/>
        <v>71.428571428571431</v>
      </c>
      <c r="J68" s="658"/>
      <c r="K68" s="658">
        <v>8</v>
      </c>
      <c r="L68" s="181">
        <f t="shared" si="3"/>
        <v>19.047619047619047</v>
      </c>
      <c r="M68" s="658"/>
      <c r="N68" s="658">
        <v>3</v>
      </c>
      <c r="O68" s="658"/>
      <c r="P68" s="658"/>
      <c r="Q68" s="658">
        <v>0</v>
      </c>
      <c r="R68" s="792">
        <f t="shared" si="5"/>
        <v>0</v>
      </c>
      <c r="S68" s="155"/>
    </row>
    <row r="69" spans="1:19" ht="13.4" customHeight="1">
      <c r="A69" s="81" t="s">
        <v>734</v>
      </c>
      <c r="B69" s="115">
        <f t="shared" si="8"/>
        <v>81</v>
      </c>
      <c r="C69" s="88">
        <f t="shared" si="7"/>
        <v>3.4868704261730521</v>
      </c>
      <c r="E69" s="658">
        <v>0</v>
      </c>
      <c r="F69" s="181">
        <f t="shared" si="1"/>
        <v>0</v>
      </c>
      <c r="G69" s="658"/>
      <c r="H69" s="658">
        <v>60</v>
      </c>
      <c r="I69" s="181">
        <f t="shared" si="2"/>
        <v>74.074074074074076</v>
      </c>
      <c r="J69" s="658"/>
      <c r="K69" s="658">
        <v>20</v>
      </c>
      <c r="L69" s="181">
        <f t="shared" si="3"/>
        <v>24.691358024691358</v>
      </c>
      <c r="M69" s="658"/>
      <c r="N69" s="658">
        <v>1</v>
      </c>
      <c r="O69" s="658"/>
      <c r="P69" s="658"/>
      <c r="Q69" s="658">
        <v>0</v>
      </c>
      <c r="R69" s="792">
        <f t="shared" si="5"/>
        <v>0</v>
      </c>
      <c r="S69" s="155"/>
    </row>
    <row r="70" spans="1:19" ht="13.4" customHeight="1">
      <c r="A70" s="81" t="s">
        <v>735</v>
      </c>
      <c r="B70" s="115">
        <f t="shared" si="8"/>
        <v>40</v>
      </c>
      <c r="C70" s="88">
        <f t="shared" si="7"/>
        <v>1.7219113215669393</v>
      </c>
      <c r="E70" s="658">
        <v>0</v>
      </c>
      <c r="F70" s="181">
        <f t="shared" si="1"/>
        <v>0</v>
      </c>
      <c r="G70" s="658"/>
      <c r="H70" s="658">
        <v>7</v>
      </c>
      <c r="I70" s="181">
        <f t="shared" si="2"/>
        <v>17.5</v>
      </c>
      <c r="J70" s="658"/>
      <c r="K70" s="658">
        <v>27</v>
      </c>
      <c r="L70" s="181">
        <f t="shared" si="3"/>
        <v>67.5</v>
      </c>
      <c r="M70" s="658"/>
      <c r="N70" s="658">
        <v>5</v>
      </c>
      <c r="O70" s="658"/>
      <c r="P70" s="658"/>
      <c r="Q70" s="658">
        <v>1</v>
      </c>
      <c r="R70" s="792">
        <f t="shared" si="5"/>
        <v>2.5</v>
      </c>
      <c r="S70" s="155"/>
    </row>
    <row r="71" spans="1:19" ht="13.4" customHeight="1">
      <c r="A71" s="81" t="s">
        <v>736</v>
      </c>
      <c r="B71" s="115">
        <f t="shared" si="8"/>
        <v>31</v>
      </c>
      <c r="C71" s="88">
        <f t="shared" si="7"/>
        <v>1.3344812742143779</v>
      </c>
      <c r="E71" s="658">
        <v>2</v>
      </c>
      <c r="F71" s="181">
        <f t="shared" si="1"/>
        <v>6.4516129032258061</v>
      </c>
      <c r="G71" s="658"/>
      <c r="H71" s="658">
        <v>16</v>
      </c>
      <c r="I71" s="181">
        <f t="shared" si="2"/>
        <v>51.612903225806448</v>
      </c>
      <c r="J71" s="658"/>
      <c r="K71" s="658">
        <v>11</v>
      </c>
      <c r="L71" s="181">
        <f t="shared" si="3"/>
        <v>35.483870967741936</v>
      </c>
      <c r="M71" s="658"/>
      <c r="N71" s="658">
        <v>1</v>
      </c>
      <c r="O71" s="658"/>
      <c r="P71" s="658"/>
      <c r="Q71" s="658">
        <v>1</v>
      </c>
      <c r="R71" s="792">
        <f t="shared" si="5"/>
        <v>3.225806451612903</v>
      </c>
      <c r="S71" s="155"/>
    </row>
    <row r="72" spans="1:19" ht="13.4" customHeight="1">
      <c r="A72" s="81" t="s">
        <v>737</v>
      </c>
      <c r="B72" s="115">
        <f t="shared" si="8"/>
        <v>24</v>
      </c>
      <c r="C72" s="88">
        <f t="shared" si="7"/>
        <v>1.0331467929401636</v>
      </c>
      <c r="E72" s="658">
        <v>0</v>
      </c>
      <c r="F72" s="181">
        <f t="shared" si="1"/>
        <v>0</v>
      </c>
      <c r="G72" s="658"/>
      <c r="H72" s="658">
        <v>9</v>
      </c>
      <c r="I72" s="181">
        <f t="shared" si="2"/>
        <v>37.5</v>
      </c>
      <c r="J72" s="658"/>
      <c r="K72" s="658">
        <v>15</v>
      </c>
      <c r="L72" s="181">
        <f t="shared" si="3"/>
        <v>62.5</v>
      </c>
      <c r="M72" s="658"/>
      <c r="N72" s="658">
        <v>0</v>
      </c>
      <c r="O72" s="658"/>
      <c r="P72" s="658"/>
      <c r="Q72" s="658">
        <v>0</v>
      </c>
      <c r="R72" s="792">
        <f t="shared" si="5"/>
        <v>0</v>
      </c>
      <c r="S72" s="155"/>
    </row>
    <row r="73" spans="1:19" ht="13.4" customHeight="1">
      <c r="A73" s="81" t="s">
        <v>738</v>
      </c>
      <c r="B73" s="115">
        <f t="shared" si="8"/>
        <v>24</v>
      </c>
      <c r="C73" s="88">
        <f t="shared" si="7"/>
        <v>1.0331467929401636</v>
      </c>
      <c r="E73" s="658">
        <v>0</v>
      </c>
      <c r="F73" s="181">
        <f t="shared" si="1"/>
        <v>0</v>
      </c>
      <c r="G73" s="658"/>
      <c r="H73" s="658">
        <v>0</v>
      </c>
      <c r="I73" s="181">
        <f t="shared" si="2"/>
        <v>0</v>
      </c>
      <c r="J73" s="658"/>
      <c r="K73" s="658">
        <v>20</v>
      </c>
      <c r="L73" s="181">
        <f t="shared" si="3"/>
        <v>83.333333333333343</v>
      </c>
      <c r="M73" s="658"/>
      <c r="N73" s="658">
        <v>4</v>
      </c>
      <c r="O73" s="658"/>
      <c r="P73" s="658"/>
      <c r="Q73" s="658">
        <v>0</v>
      </c>
      <c r="R73" s="792">
        <f t="shared" si="5"/>
        <v>0</v>
      </c>
      <c r="S73" s="155"/>
    </row>
    <row r="74" spans="1:19" ht="13.4" customHeight="1">
      <c r="A74" s="81" t="s">
        <v>739</v>
      </c>
      <c r="B74" s="115">
        <f t="shared" si="8"/>
        <v>9</v>
      </c>
      <c r="C74" s="88">
        <f t="shared" si="7"/>
        <v>0.38743004735256137</v>
      </c>
      <c r="E74" s="658">
        <v>0</v>
      </c>
      <c r="F74" s="181">
        <f t="shared" si="1"/>
        <v>0</v>
      </c>
      <c r="G74" s="658"/>
      <c r="H74" s="658">
        <v>9</v>
      </c>
      <c r="I74" s="181">
        <f t="shared" si="2"/>
        <v>100</v>
      </c>
      <c r="J74" s="658"/>
      <c r="K74" s="658">
        <v>0</v>
      </c>
      <c r="L74" s="181">
        <f t="shared" si="3"/>
        <v>0</v>
      </c>
      <c r="M74" s="658"/>
      <c r="N74" s="658">
        <v>0</v>
      </c>
      <c r="O74" s="658"/>
      <c r="P74" s="658"/>
      <c r="Q74" s="658">
        <v>0</v>
      </c>
      <c r="R74" s="792">
        <f t="shared" si="5"/>
        <v>0</v>
      </c>
      <c r="S74" s="155"/>
    </row>
    <row r="75" spans="1:19" ht="13.4" customHeight="1">
      <c r="A75" s="81" t="s">
        <v>740</v>
      </c>
      <c r="B75" s="115">
        <f t="shared" si="8"/>
        <v>57</v>
      </c>
      <c r="C75" s="88">
        <f t="shared" si="7"/>
        <v>2.4537236332328884</v>
      </c>
      <c r="E75" s="658">
        <v>1</v>
      </c>
      <c r="F75" s="181">
        <f t="shared" si="1"/>
        <v>1.7543859649122806</v>
      </c>
      <c r="G75" s="658"/>
      <c r="H75" s="658">
        <v>32</v>
      </c>
      <c r="I75" s="181">
        <f t="shared" si="2"/>
        <v>56.140350877192979</v>
      </c>
      <c r="J75" s="658"/>
      <c r="K75" s="658">
        <v>17</v>
      </c>
      <c r="L75" s="181">
        <f t="shared" si="3"/>
        <v>29.82456140350877</v>
      </c>
      <c r="M75" s="658"/>
      <c r="N75" s="658">
        <v>5</v>
      </c>
      <c r="O75" s="658"/>
      <c r="P75" s="658"/>
      <c r="Q75" s="658">
        <v>2</v>
      </c>
      <c r="R75" s="792">
        <f t="shared" si="5"/>
        <v>3.5087719298245612</v>
      </c>
      <c r="S75" s="155"/>
    </row>
    <row r="76" spans="1:19" ht="13.4" customHeight="1">
      <c r="A76" s="81" t="s">
        <v>741</v>
      </c>
      <c r="B76" s="115">
        <f t="shared" si="8"/>
        <v>33</v>
      </c>
      <c r="C76" s="88">
        <f t="shared" si="7"/>
        <v>1.420576840292725</v>
      </c>
      <c r="E76" s="658">
        <v>0</v>
      </c>
      <c r="F76" s="181">
        <f t="shared" ref="F76:F95" si="9">IF($A76&lt;&gt;0,E76/$B76*100,"")</f>
        <v>0</v>
      </c>
      <c r="G76" s="658"/>
      <c r="H76" s="658">
        <v>14</v>
      </c>
      <c r="I76" s="181">
        <f t="shared" ref="I76:I95" si="10">IF($A76&lt;&gt;0,H76/$B76*100,"")</f>
        <v>42.424242424242422</v>
      </c>
      <c r="J76" s="658"/>
      <c r="K76" s="658">
        <v>9</v>
      </c>
      <c r="L76" s="181">
        <f t="shared" ref="L76:L95" si="11">IF($A76&lt;&gt;0,K76/$B76*100,"")</f>
        <v>27.27272727272727</v>
      </c>
      <c r="M76" s="658"/>
      <c r="N76" s="658">
        <v>9</v>
      </c>
      <c r="O76" s="658"/>
      <c r="P76" s="658"/>
      <c r="Q76" s="658">
        <v>1</v>
      </c>
      <c r="R76" s="792">
        <f t="shared" ref="R76:R95" si="12">IF($A76&lt;&gt;0,Q76/$B76*100,"")</f>
        <v>3.0303030303030303</v>
      </c>
      <c r="S76" s="155"/>
    </row>
    <row r="77" spans="1:19" ht="13.4" customHeight="1">
      <c r="A77" s="81" t="s">
        <v>742</v>
      </c>
      <c r="B77" s="115">
        <f t="shared" si="8"/>
        <v>34</v>
      </c>
      <c r="C77" s="88">
        <f t="shared" si="7"/>
        <v>1.4636246233318984</v>
      </c>
      <c r="E77" s="658">
        <v>0</v>
      </c>
      <c r="F77" s="181">
        <f t="shared" si="9"/>
        <v>0</v>
      </c>
      <c r="G77" s="658"/>
      <c r="H77" s="658">
        <v>28</v>
      </c>
      <c r="I77" s="181">
        <f t="shared" si="10"/>
        <v>82.35294117647058</v>
      </c>
      <c r="J77" s="658"/>
      <c r="K77" s="658">
        <v>5</v>
      </c>
      <c r="L77" s="181">
        <f t="shared" si="11"/>
        <v>14.705882352941178</v>
      </c>
      <c r="M77" s="658"/>
      <c r="N77" s="658">
        <v>1</v>
      </c>
      <c r="O77" s="658"/>
      <c r="P77" s="658"/>
      <c r="Q77" s="658">
        <v>0</v>
      </c>
      <c r="R77" s="792">
        <f t="shared" si="12"/>
        <v>0</v>
      </c>
      <c r="S77" s="155"/>
    </row>
    <row r="78" spans="1:19" ht="13.4" customHeight="1">
      <c r="A78" s="81" t="s">
        <v>743</v>
      </c>
      <c r="B78" s="115">
        <f t="shared" si="8"/>
        <v>10</v>
      </c>
      <c r="C78" s="88">
        <f t="shared" si="7"/>
        <v>0.43047783039173482</v>
      </c>
      <c r="E78" s="658">
        <v>1</v>
      </c>
      <c r="F78" s="181">
        <f t="shared" si="9"/>
        <v>10</v>
      </c>
      <c r="G78" s="658"/>
      <c r="H78" s="658">
        <v>2</v>
      </c>
      <c r="I78" s="181">
        <f t="shared" si="10"/>
        <v>20</v>
      </c>
      <c r="J78" s="658"/>
      <c r="K78" s="658">
        <v>7</v>
      </c>
      <c r="L78" s="181">
        <f t="shared" si="11"/>
        <v>70</v>
      </c>
      <c r="M78" s="658"/>
      <c r="N78" s="658">
        <v>0</v>
      </c>
      <c r="O78" s="658"/>
      <c r="P78" s="658"/>
      <c r="Q78" s="658">
        <v>0</v>
      </c>
      <c r="R78" s="792">
        <f t="shared" si="12"/>
        <v>0</v>
      </c>
      <c r="S78" s="155"/>
    </row>
    <row r="79" spans="1:19" ht="13.4" customHeight="1">
      <c r="A79" s="81" t="s">
        <v>744</v>
      </c>
      <c r="B79" s="115">
        <f t="shared" si="8"/>
        <v>13</v>
      </c>
      <c r="C79" s="88">
        <f t="shared" si="7"/>
        <v>0.55962117950925527</v>
      </c>
      <c r="E79" s="658">
        <v>0</v>
      </c>
      <c r="F79" s="181">
        <f t="shared" si="9"/>
        <v>0</v>
      </c>
      <c r="G79" s="658"/>
      <c r="H79" s="658">
        <v>12</v>
      </c>
      <c r="I79" s="181">
        <f t="shared" si="10"/>
        <v>92.307692307692307</v>
      </c>
      <c r="J79" s="658"/>
      <c r="K79" s="658">
        <v>0</v>
      </c>
      <c r="L79" s="181">
        <f t="shared" si="11"/>
        <v>0</v>
      </c>
      <c r="M79" s="658"/>
      <c r="N79" s="658">
        <v>1</v>
      </c>
      <c r="O79" s="658"/>
      <c r="P79" s="658"/>
      <c r="Q79" s="658">
        <v>0</v>
      </c>
      <c r="R79" s="792"/>
      <c r="S79" s="155"/>
    </row>
    <row r="80" spans="1:19" ht="13.4" customHeight="1">
      <c r="A80" s="81" t="s">
        <v>745</v>
      </c>
      <c r="B80" s="115">
        <f t="shared" si="8"/>
        <v>12</v>
      </c>
      <c r="C80" s="88">
        <f t="shared" si="7"/>
        <v>0.51657339647008182</v>
      </c>
      <c r="E80" s="658">
        <v>0</v>
      </c>
      <c r="F80" s="181">
        <f t="shared" si="9"/>
        <v>0</v>
      </c>
      <c r="G80" s="658"/>
      <c r="H80" s="658">
        <v>12</v>
      </c>
      <c r="I80" s="181">
        <f t="shared" si="10"/>
        <v>100</v>
      </c>
      <c r="J80" s="658"/>
      <c r="K80" s="658">
        <v>0</v>
      </c>
      <c r="L80" s="181">
        <f t="shared" si="11"/>
        <v>0</v>
      </c>
      <c r="M80" s="658"/>
      <c r="N80" s="658">
        <v>0</v>
      </c>
      <c r="O80" s="658"/>
      <c r="P80" s="658"/>
      <c r="Q80" s="658">
        <v>0</v>
      </c>
      <c r="R80" s="792"/>
      <c r="S80" s="155"/>
    </row>
    <row r="81" spans="1:20" ht="6.75" customHeight="1">
      <c r="B81" s="115" t="str">
        <f t="shared" si="8"/>
        <v/>
      </c>
      <c r="C81" s="88" t="str">
        <f t="shared" si="7"/>
        <v/>
      </c>
      <c r="E81" s="155"/>
      <c r="F81" s="181" t="str">
        <f t="shared" si="9"/>
        <v/>
      </c>
      <c r="G81" s="81"/>
      <c r="H81" s="155"/>
      <c r="I81" s="181" t="str">
        <f t="shared" si="10"/>
        <v/>
      </c>
      <c r="J81" s="81"/>
      <c r="K81" s="155"/>
      <c r="L81" s="181" t="str">
        <f t="shared" si="11"/>
        <v/>
      </c>
      <c r="M81" s="81"/>
      <c r="N81" s="155"/>
      <c r="O81" s="181" t="str">
        <f t="shared" ref="O81:O89" si="13">IF($A81&lt;&gt;0,N81/$B81*100,"")</f>
        <v/>
      </c>
      <c r="P81" s="81"/>
      <c r="Q81" s="155"/>
      <c r="R81" s="792" t="str">
        <f t="shared" si="12"/>
        <v/>
      </c>
      <c r="S81" s="155"/>
      <c r="T81" s="819"/>
    </row>
    <row r="82" spans="1:20" ht="13.4" customHeight="1">
      <c r="A82" s="47" t="s">
        <v>746</v>
      </c>
      <c r="B82" s="115">
        <f t="shared" si="8"/>
        <v>315</v>
      </c>
      <c r="C82" s="88">
        <f t="shared" si="7"/>
        <v>13.560051657339647</v>
      </c>
      <c r="E82" s="924">
        <f>SUM(E83:E85)</f>
        <v>0</v>
      </c>
      <c r="F82" s="181">
        <f t="shared" si="9"/>
        <v>0</v>
      </c>
      <c r="G82" s="924">
        <f>SUM(G83:G84)</f>
        <v>0</v>
      </c>
      <c r="H82" s="924">
        <f>SUM(H83:H85)</f>
        <v>197</v>
      </c>
      <c r="I82" s="181">
        <f t="shared" si="10"/>
        <v>62.539682539682538</v>
      </c>
      <c r="J82" s="924">
        <f>SUM(J83:J84)</f>
        <v>0</v>
      </c>
      <c r="K82" s="924">
        <f>SUM(K83:K85)</f>
        <v>61</v>
      </c>
      <c r="L82" s="181">
        <f t="shared" si="11"/>
        <v>19.365079365079367</v>
      </c>
      <c r="M82" s="924">
        <f>SUM(M83:M84)</f>
        <v>0</v>
      </c>
      <c r="N82" s="924">
        <f>SUM(N83:N85)</f>
        <v>55</v>
      </c>
      <c r="O82" s="181">
        <f t="shared" si="13"/>
        <v>17.460317460317459</v>
      </c>
      <c r="P82" s="924">
        <f>SUM(P83:P84)</f>
        <v>0</v>
      </c>
      <c r="Q82" s="924">
        <f>SUM(Q83:Q85)</f>
        <v>2</v>
      </c>
      <c r="R82" s="792">
        <f t="shared" si="12"/>
        <v>0.63492063492063489</v>
      </c>
      <c r="S82" s="155"/>
    </row>
    <row r="83" spans="1:20" ht="13.4" customHeight="1">
      <c r="A83" s="81" t="s">
        <v>747</v>
      </c>
      <c r="B83" s="115">
        <f t="shared" si="8"/>
        <v>113</v>
      </c>
      <c r="C83" s="88">
        <f t="shared" si="7"/>
        <v>4.8643994834266033</v>
      </c>
      <c r="E83" s="658">
        <v>0</v>
      </c>
      <c r="F83" s="181">
        <f t="shared" si="9"/>
        <v>0</v>
      </c>
      <c r="G83" s="658"/>
      <c r="H83" s="658">
        <v>26</v>
      </c>
      <c r="I83" s="181">
        <f t="shared" si="10"/>
        <v>23.008849557522122</v>
      </c>
      <c r="J83" s="658"/>
      <c r="K83" s="658">
        <v>39</v>
      </c>
      <c r="L83" s="181">
        <f t="shared" si="11"/>
        <v>34.513274336283182</v>
      </c>
      <c r="M83" s="658"/>
      <c r="N83" s="658">
        <v>46</v>
      </c>
      <c r="O83" s="658"/>
      <c r="P83" s="658"/>
      <c r="Q83" s="658">
        <v>2</v>
      </c>
      <c r="R83" s="792">
        <f t="shared" si="12"/>
        <v>1.7699115044247788</v>
      </c>
      <c r="S83" s="155"/>
    </row>
    <row r="84" spans="1:20" ht="13.4" customHeight="1">
      <c r="A84" s="81" t="s">
        <v>748</v>
      </c>
      <c r="B84" s="115">
        <f t="shared" si="8"/>
        <v>159</v>
      </c>
      <c r="C84" s="88">
        <f t="shared" ref="C84:C95" si="14">IF(A84&lt;&gt;0,B84/$B$12*100,"")</f>
        <v>6.8445975032285835</v>
      </c>
      <c r="E84" s="658">
        <v>0</v>
      </c>
      <c r="F84" s="181">
        <f t="shared" si="9"/>
        <v>0</v>
      </c>
      <c r="G84" s="658"/>
      <c r="H84" s="658">
        <v>156</v>
      </c>
      <c r="I84" s="181">
        <f t="shared" si="10"/>
        <v>98.113207547169807</v>
      </c>
      <c r="J84" s="658"/>
      <c r="K84" s="658">
        <v>3</v>
      </c>
      <c r="L84" s="181">
        <f t="shared" si="11"/>
        <v>1.8867924528301887</v>
      </c>
      <c r="M84" s="658"/>
      <c r="N84" s="658">
        <v>0</v>
      </c>
      <c r="O84" s="658"/>
      <c r="P84" s="658"/>
      <c r="Q84" s="658">
        <v>0</v>
      </c>
      <c r="R84" s="792">
        <f t="shared" si="12"/>
        <v>0</v>
      </c>
      <c r="S84" s="155"/>
    </row>
    <row r="85" spans="1:20" ht="13.4" customHeight="1">
      <c r="A85" s="81" t="s">
        <v>750</v>
      </c>
      <c r="B85" s="115">
        <f t="shared" si="8"/>
        <v>43</v>
      </c>
      <c r="C85" s="88">
        <f t="shared" si="14"/>
        <v>1.8510546706844595</v>
      </c>
      <c r="E85" s="658">
        <v>0</v>
      </c>
      <c r="F85" s="181">
        <f t="shared" si="9"/>
        <v>0</v>
      </c>
      <c r="G85" s="658"/>
      <c r="H85" s="658">
        <v>15</v>
      </c>
      <c r="I85" s="181">
        <f t="shared" si="10"/>
        <v>34.883720930232556</v>
      </c>
      <c r="J85" s="658"/>
      <c r="K85" s="658">
        <v>19</v>
      </c>
      <c r="L85" s="181">
        <f t="shared" si="11"/>
        <v>44.186046511627907</v>
      </c>
      <c r="M85" s="658"/>
      <c r="N85" s="658">
        <v>9</v>
      </c>
      <c r="O85" s="658"/>
      <c r="P85" s="658"/>
      <c r="Q85" s="658">
        <v>0</v>
      </c>
      <c r="R85" s="792"/>
      <c r="S85" s="155"/>
    </row>
    <row r="86" spans="1:20" ht="13.4" customHeight="1">
      <c r="B86" s="115" t="str">
        <f t="shared" ref="B86:B95" si="15">IF($A86&lt;&gt;0,E86+H86+K86+N86+Q86,"")</f>
        <v/>
      </c>
      <c r="C86" s="88" t="str">
        <f t="shared" si="14"/>
        <v/>
      </c>
      <c r="E86" s="180"/>
      <c r="F86" s="181" t="str">
        <f t="shared" si="9"/>
        <v/>
      </c>
      <c r="G86" s="68"/>
      <c r="H86" s="180"/>
      <c r="I86" s="181" t="str">
        <f t="shared" si="10"/>
        <v/>
      </c>
      <c r="J86" s="68"/>
      <c r="K86" s="180"/>
      <c r="L86" s="181" t="str">
        <f t="shared" si="11"/>
        <v/>
      </c>
      <c r="M86" s="68"/>
      <c r="N86" s="180"/>
      <c r="O86" s="181" t="str">
        <f t="shared" si="13"/>
        <v/>
      </c>
      <c r="P86" s="68"/>
      <c r="Q86" s="180"/>
      <c r="R86" s="792" t="str">
        <f t="shared" si="12"/>
        <v/>
      </c>
      <c r="S86" s="155"/>
      <c r="T86" s="155"/>
    </row>
    <row r="87" spans="1:20" ht="13.4" customHeight="1">
      <c r="A87" s="59" t="s">
        <v>410</v>
      </c>
      <c r="B87" s="115">
        <f t="shared" si="15"/>
        <v>88</v>
      </c>
      <c r="C87" s="88">
        <f t="shared" si="14"/>
        <v>3.7882049074472666</v>
      </c>
      <c r="E87" s="180">
        <f>SUM(E89)</f>
        <v>6</v>
      </c>
      <c r="F87" s="181">
        <f t="shared" si="9"/>
        <v>6.8181818181818175</v>
      </c>
      <c r="G87" s="68"/>
      <c r="H87" s="180">
        <f>SUM(H89)</f>
        <v>67</v>
      </c>
      <c r="I87" s="181">
        <f t="shared" si="10"/>
        <v>76.13636363636364</v>
      </c>
      <c r="J87" s="68"/>
      <c r="K87" s="180">
        <f>SUM(K89)</f>
        <v>13</v>
      </c>
      <c r="L87" s="181">
        <f t="shared" si="11"/>
        <v>14.772727272727273</v>
      </c>
      <c r="M87" s="68"/>
      <c r="N87" s="180">
        <f>SUM(N89)</f>
        <v>2</v>
      </c>
      <c r="O87" s="181">
        <f t="shared" si="13"/>
        <v>2.2727272727272729</v>
      </c>
      <c r="P87" s="68"/>
      <c r="Q87" s="180">
        <f>SUM(Q89)</f>
        <v>0</v>
      </c>
      <c r="R87" s="792">
        <f t="shared" si="12"/>
        <v>0</v>
      </c>
      <c r="S87" s="155"/>
      <c r="T87" s="155"/>
    </row>
    <row r="88" spans="1:20" ht="7.75" customHeight="1">
      <c r="A88" s="59"/>
      <c r="B88" s="115" t="str">
        <f t="shared" si="15"/>
        <v/>
      </c>
      <c r="C88" s="88" t="str">
        <f t="shared" si="14"/>
        <v/>
      </c>
      <c r="E88" s="180"/>
      <c r="F88" s="181" t="str">
        <f t="shared" si="9"/>
        <v/>
      </c>
      <c r="G88" s="68"/>
      <c r="H88" s="180"/>
      <c r="I88" s="181" t="str">
        <f t="shared" si="10"/>
        <v/>
      </c>
      <c r="J88" s="68"/>
      <c r="K88" s="180"/>
      <c r="L88" s="181" t="str">
        <f t="shared" si="11"/>
        <v/>
      </c>
      <c r="M88" s="68"/>
      <c r="N88" s="180"/>
      <c r="O88" s="181" t="str">
        <f t="shared" si="13"/>
        <v/>
      </c>
      <c r="P88" s="68"/>
      <c r="Q88" s="180"/>
      <c r="R88" s="792"/>
      <c r="S88" s="155"/>
      <c r="T88" s="155"/>
    </row>
    <row r="89" spans="1:20" ht="13.4" customHeight="1">
      <c r="A89" s="47" t="s">
        <v>688</v>
      </c>
      <c r="B89" s="115">
        <f t="shared" si="15"/>
        <v>88</v>
      </c>
      <c r="C89" s="88">
        <f t="shared" si="14"/>
        <v>3.7882049074472666</v>
      </c>
      <c r="E89" s="180">
        <f>SUM(E90:E95)</f>
        <v>6</v>
      </c>
      <c r="F89" s="181">
        <f t="shared" si="9"/>
        <v>6.8181818181818175</v>
      </c>
      <c r="G89" s="68"/>
      <c r="H89" s="180">
        <f>SUM(H90:H95)</f>
        <v>67</v>
      </c>
      <c r="I89" s="181">
        <f t="shared" si="10"/>
        <v>76.13636363636364</v>
      </c>
      <c r="J89" s="180">
        <f>SUM(J90:J95)</f>
        <v>0</v>
      </c>
      <c r="K89" s="180">
        <f>SUM(K90:K95)</f>
        <v>13</v>
      </c>
      <c r="L89" s="181">
        <f t="shared" si="11"/>
        <v>14.772727272727273</v>
      </c>
      <c r="M89" s="180">
        <f>SUM(M90:M95)</f>
        <v>0</v>
      </c>
      <c r="N89" s="180">
        <f>SUM(N90:N95)</f>
        <v>2</v>
      </c>
      <c r="O89" s="181">
        <f t="shared" si="13"/>
        <v>2.2727272727272729</v>
      </c>
      <c r="P89" s="180">
        <f>SUM(P90:P95)</f>
        <v>0</v>
      </c>
      <c r="Q89" s="180">
        <f>SUM(Q90:Q95)</f>
        <v>0</v>
      </c>
      <c r="R89" s="792">
        <f t="shared" si="12"/>
        <v>0</v>
      </c>
      <c r="S89" s="155"/>
      <c r="T89" s="155"/>
    </row>
    <row r="90" spans="1:20" ht="13.4" customHeight="1">
      <c r="A90" s="33" t="s">
        <v>751</v>
      </c>
      <c r="B90" s="115">
        <f t="shared" si="15"/>
        <v>28</v>
      </c>
      <c r="C90" s="88">
        <f t="shared" si="14"/>
        <v>1.2053379250968574</v>
      </c>
      <c r="E90" s="658">
        <v>0</v>
      </c>
      <c r="F90" s="181">
        <f t="shared" si="9"/>
        <v>0</v>
      </c>
      <c r="G90" s="658"/>
      <c r="H90" s="658">
        <v>26</v>
      </c>
      <c r="I90" s="181">
        <f t="shared" si="10"/>
        <v>92.857142857142861</v>
      </c>
      <c r="J90" s="658"/>
      <c r="K90" s="658">
        <v>0</v>
      </c>
      <c r="L90" s="181">
        <f t="shared" si="11"/>
        <v>0</v>
      </c>
      <c r="M90" s="658"/>
      <c r="N90" s="658">
        <v>2</v>
      </c>
      <c r="O90" s="658"/>
      <c r="P90" s="658"/>
      <c r="Q90" s="362"/>
      <c r="R90" s="792">
        <f t="shared" si="12"/>
        <v>0</v>
      </c>
      <c r="S90" s="155"/>
      <c r="T90" s="155"/>
    </row>
    <row r="91" spans="1:20" ht="13.4" customHeight="1">
      <c r="A91" s="66" t="s">
        <v>752</v>
      </c>
      <c r="B91" s="115">
        <f t="shared" si="15"/>
        <v>6</v>
      </c>
      <c r="C91" s="88">
        <f t="shared" si="14"/>
        <v>0.25828669823504091</v>
      </c>
      <c r="E91" s="658">
        <v>4</v>
      </c>
      <c r="F91" s="181">
        <f t="shared" si="9"/>
        <v>66.666666666666657</v>
      </c>
      <c r="G91" s="658"/>
      <c r="H91" s="658">
        <v>1</v>
      </c>
      <c r="I91" s="181">
        <f t="shared" si="10"/>
        <v>16.666666666666664</v>
      </c>
      <c r="J91" s="658"/>
      <c r="K91" s="658">
        <v>1</v>
      </c>
      <c r="L91" s="181">
        <f t="shared" si="11"/>
        <v>16.666666666666664</v>
      </c>
      <c r="M91" s="658"/>
      <c r="N91" s="658">
        <v>0</v>
      </c>
      <c r="O91" s="658"/>
      <c r="P91" s="658"/>
      <c r="Q91" s="848"/>
      <c r="R91" s="792">
        <f t="shared" si="12"/>
        <v>0</v>
      </c>
      <c r="S91" s="155"/>
      <c r="T91" s="155"/>
    </row>
    <row r="92" spans="1:20" ht="13.4" customHeight="1">
      <c r="A92" s="81" t="s">
        <v>753</v>
      </c>
      <c r="B92" s="115">
        <f t="shared" si="15"/>
        <v>6</v>
      </c>
      <c r="C92" s="88">
        <f t="shared" si="14"/>
        <v>0.25828669823504091</v>
      </c>
      <c r="E92" s="658">
        <v>1</v>
      </c>
      <c r="F92" s="181">
        <f t="shared" si="9"/>
        <v>16.666666666666664</v>
      </c>
      <c r="G92" s="658"/>
      <c r="H92" s="658">
        <v>5</v>
      </c>
      <c r="I92" s="181">
        <f t="shared" si="10"/>
        <v>83.333333333333343</v>
      </c>
      <c r="J92" s="658"/>
      <c r="K92" s="658">
        <v>0</v>
      </c>
      <c r="L92" s="181">
        <f t="shared" si="11"/>
        <v>0</v>
      </c>
      <c r="M92" s="658"/>
      <c r="N92" s="658">
        <v>0</v>
      </c>
      <c r="O92" s="658"/>
      <c r="P92" s="658"/>
      <c r="Q92" s="362"/>
      <c r="R92" s="792">
        <f t="shared" si="12"/>
        <v>0</v>
      </c>
      <c r="S92" s="155"/>
      <c r="T92" s="155"/>
    </row>
    <row r="93" spans="1:20" ht="13.4" customHeight="1">
      <c r="A93" s="81" t="s">
        <v>754</v>
      </c>
      <c r="B93" s="115">
        <f t="shared" si="15"/>
        <v>16</v>
      </c>
      <c r="C93" s="88">
        <f t="shared" si="14"/>
        <v>0.68876452862677573</v>
      </c>
      <c r="E93" s="659">
        <v>1</v>
      </c>
      <c r="F93" s="181">
        <f t="shared" si="9"/>
        <v>6.25</v>
      </c>
      <c r="G93" s="659"/>
      <c r="H93" s="659">
        <v>4</v>
      </c>
      <c r="I93" s="181">
        <f t="shared" si="10"/>
        <v>25</v>
      </c>
      <c r="J93" s="659"/>
      <c r="K93" s="659">
        <v>11</v>
      </c>
      <c r="L93" s="181">
        <f t="shared" si="11"/>
        <v>68.75</v>
      </c>
      <c r="M93" s="659"/>
      <c r="N93" s="659">
        <v>0</v>
      </c>
      <c r="O93" s="659"/>
      <c r="P93" s="659"/>
      <c r="Q93" s="362"/>
      <c r="R93" s="792">
        <f t="shared" si="12"/>
        <v>0</v>
      </c>
      <c r="S93" s="155"/>
      <c r="T93" s="155"/>
    </row>
    <row r="94" spans="1:20" ht="13.4" customHeight="1">
      <c r="A94" s="81" t="s">
        <v>185</v>
      </c>
      <c r="B94" s="115">
        <f t="shared" si="15"/>
        <v>1</v>
      </c>
      <c r="C94" s="88">
        <f t="shared" si="14"/>
        <v>4.3047783039173483E-2</v>
      </c>
      <c r="E94" s="658">
        <v>0</v>
      </c>
      <c r="F94" s="181">
        <f t="shared" si="9"/>
        <v>0</v>
      </c>
      <c r="G94" s="658"/>
      <c r="H94" s="658">
        <v>1</v>
      </c>
      <c r="I94" s="181">
        <f t="shared" si="10"/>
        <v>100</v>
      </c>
      <c r="J94" s="658"/>
      <c r="K94" s="658">
        <v>0</v>
      </c>
      <c r="L94" s="181">
        <f t="shared" si="11"/>
        <v>0</v>
      </c>
      <c r="M94" s="658"/>
      <c r="N94" s="658">
        <v>0</v>
      </c>
      <c r="O94" s="658"/>
      <c r="P94" s="658"/>
      <c r="Q94" s="362"/>
      <c r="R94" s="792">
        <f t="shared" si="12"/>
        <v>0</v>
      </c>
      <c r="S94" s="155"/>
      <c r="T94" s="155"/>
    </row>
    <row r="95" spans="1:20" ht="13.4" customHeight="1">
      <c r="A95" s="66" t="s">
        <v>756</v>
      </c>
      <c r="B95" s="115">
        <f t="shared" si="15"/>
        <v>31</v>
      </c>
      <c r="C95" s="88">
        <f t="shared" si="14"/>
        <v>1.3344812742143779</v>
      </c>
      <c r="E95" s="658">
        <v>0</v>
      </c>
      <c r="F95" s="181">
        <f t="shared" si="9"/>
        <v>0</v>
      </c>
      <c r="G95" s="658"/>
      <c r="H95" s="658">
        <v>30</v>
      </c>
      <c r="I95" s="181">
        <f t="shared" si="10"/>
        <v>96.774193548387103</v>
      </c>
      <c r="J95" s="658"/>
      <c r="K95" s="658">
        <v>1</v>
      </c>
      <c r="L95" s="181">
        <f t="shared" si="11"/>
        <v>3.225806451612903</v>
      </c>
      <c r="M95" s="658"/>
      <c r="N95" s="658">
        <v>0</v>
      </c>
      <c r="O95" s="658"/>
      <c r="P95" s="658"/>
      <c r="Q95" s="362"/>
      <c r="R95" s="792">
        <f t="shared" si="12"/>
        <v>0</v>
      </c>
      <c r="S95" s="155"/>
      <c r="T95" s="155"/>
    </row>
    <row r="96" spans="1:20" ht="9" customHeight="1" thickBot="1">
      <c r="A96" s="113"/>
      <c r="B96" s="98"/>
      <c r="C96" s="86"/>
      <c r="D96" s="113"/>
      <c r="E96" s="183"/>
      <c r="F96" s="184"/>
      <c r="G96" s="185"/>
      <c r="H96" s="183"/>
      <c r="I96" s="184"/>
      <c r="J96" s="185"/>
      <c r="K96" s="183"/>
      <c r="L96" s="184"/>
      <c r="M96" s="185"/>
      <c r="N96" s="183"/>
      <c r="O96" s="184"/>
      <c r="P96" s="185"/>
      <c r="Q96" s="183"/>
      <c r="R96" s="187"/>
      <c r="S96" s="155"/>
      <c r="T96" s="155"/>
    </row>
    <row r="97" spans="1:18" ht="7.5" customHeight="1">
      <c r="A97" s="66"/>
    </row>
    <row r="98" spans="1:18" ht="14.5">
      <c r="A98" s="146" t="s">
        <v>1981</v>
      </c>
      <c r="C98" s="81"/>
      <c r="D98" s="105"/>
      <c r="E98" s="64"/>
      <c r="F98" s="33"/>
      <c r="G98" s="63"/>
      <c r="H98" s="64"/>
      <c r="I98" s="33"/>
      <c r="J98" s="63"/>
      <c r="K98" s="64"/>
      <c r="L98" s="33"/>
      <c r="M98" s="63"/>
      <c r="N98" s="64"/>
      <c r="O98" s="33"/>
      <c r="P98" s="63"/>
      <c r="Q98" s="64"/>
      <c r="R98" s="81"/>
    </row>
    <row r="99" spans="1:18" ht="14.5">
      <c r="A99" s="146" t="s">
        <v>1982</v>
      </c>
      <c r="C99" s="81"/>
      <c r="D99" s="105"/>
      <c r="E99" s="64"/>
      <c r="F99" s="33"/>
      <c r="G99" s="63"/>
      <c r="H99" s="64"/>
      <c r="I99" s="33"/>
      <c r="J99" s="63"/>
      <c r="K99" s="64"/>
      <c r="L99" s="33"/>
      <c r="M99" s="63"/>
      <c r="N99" s="64"/>
      <c r="O99" s="33"/>
      <c r="P99" s="63"/>
      <c r="Q99" s="64"/>
      <c r="R99" s="81"/>
    </row>
    <row r="100" spans="1:18" ht="4.5" customHeight="1"/>
    <row r="101" spans="1:18">
      <c r="A101" s="14" t="s">
        <v>1611</v>
      </c>
      <c r="C101" s="104"/>
      <c r="D101" s="90"/>
      <c r="E101" s="50"/>
    </row>
    <row r="102" spans="1:18">
      <c r="A102" s="90" t="s">
        <v>766</v>
      </c>
      <c r="C102" s="104"/>
      <c r="D102" s="90"/>
      <c r="E102" s="50"/>
    </row>
    <row r="103" spans="1:18" ht="12" customHeight="1"/>
    <row r="104" spans="1:18" ht="13.5" customHeight="1"/>
  </sheetData>
  <conditionalFormatting sqref="A1:XFD1048576">
    <cfRule type="cellIs" dxfId="74" priority="1" operator="equal">
      <formula>0</formula>
    </cfRule>
  </conditionalFormatting>
  <pageMargins left="0.70866141732283472" right="0.70866141732283472" top="0.74803149606299213" bottom="0.74803149606299213" header="0.31496062992125984" footer="0.31496062992125984"/>
  <pageSetup scale="75" orientation="landscape" horizontalDpi="4294967293" vertic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4" tint="-0.249977111117893"/>
  </sheetPr>
  <dimension ref="A1:S117"/>
  <sheetViews>
    <sheetView topLeftCell="A25" workbookViewId="0">
      <selection activeCell="A58" sqref="A58"/>
    </sheetView>
  </sheetViews>
  <sheetFormatPr baseColWidth="10" defaultColWidth="8.81640625" defaultRowHeight="14.5"/>
  <cols>
    <col min="1" max="1" width="35.81640625" customWidth="1"/>
    <col min="2" max="3" width="8.1796875" style="50" customWidth="1"/>
    <col min="4" max="4" width="2.81640625" style="133" customWidth="1"/>
    <col min="5" max="6" width="8.453125" style="63" customWidth="1"/>
    <col min="7" max="7" width="2.81640625" style="144" customWidth="1"/>
    <col min="8" max="9" width="8.1796875" style="63" customWidth="1"/>
    <col min="10" max="10" width="2.81640625" style="144" customWidth="1"/>
    <col min="11" max="12" width="8.1796875" style="63" customWidth="1"/>
    <col min="13" max="13" width="2.81640625" style="144" customWidth="1"/>
    <col min="14" max="15" width="8.1796875" style="63" customWidth="1"/>
    <col min="16" max="16" width="2.81640625" style="144" customWidth="1"/>
    <col min="17" max="18" width="8.1796875" style="63" customWidth="1"/>
    <col min="19" max="19" width="2.81640625" customWidth="1"/>
    <col min="257" max="257" width="35.81640625" customWidth="1"/>
    <col min="258" max="259" width="8.1796875" customWidth="1"/>
    <col min="260" max="260" width="2.81640625" customWidth="1"/>
    <col min="261" max="262" width="8.453125" customWidth="1"/>
    <col min="263" max="263" width="2.81640625" customWidth="1"/>
    <col min="264" max="265" width="8.1796875" customWidth="1"/>
    <col min="266" max="266" width="2.81640625" customWidth="1"/>
    <col min="267" max="268" width="8.1796875" customWidth="1"/>
    <col min="269" max="269" width="2.81640625" customWidth="1"/>
    <col min="270" max="271" width="8.1796875" customWidth="1"/>
    <col min="272" max="272" width="2.81640625" customWidth="1"/>
    <col min="273" max="274" width="8.1796875" customWidth="1"/>
    <col min="275" max="275" width="2.81640625" customWidth="1"/>
    <col min="513" max="513" width="35.81640625" customWidth="1"/>
    <col min="514" max="515" width="8.1796875" customWidth="1"/>
    <col min="516" max="516" width="2.81640625" customWidth="1"/>
    <col min="517" max="518" width="8.453125" customWidth="1"/>
    <col min="519" max="519" width="2.81640625" customWidth="1"/>
    <col min="520" max="521" width="8.1796875" customWidth="1"/>
    <col min="522" max="522" width="2.81640625" customWidth="1"/>
    <col min="523" max="524" width="8.1796875" customWidth="1"/>
    <col min="525" max="525" width="2.81640625" customWidth="1"/>
    <col min="526" max="527" width="8.1796875" customWidth="1"/>
    <col min="528" max="528" width="2.81640625" customWidth="1"/>
    <col min="529" max="530" width="8.1796875" customWidth="1"/>
    <col min="531" max="531" width="2.81640625" customWidth="1"/>
    <col min="769" max="769" width="35.81640625" customWidth="1"/>
    <col min="770" max="771" width="8.1796875" customWidth="1"/>
    <col min="772" max="772" width="2.81640625" customWidth="1"/>
    <col min="773" max="774" width="8.453125" customWidth="1"/>
    <col min="775" max="775" width="2.81640625" customWidth="1"/>
    <col min="776" max="777" width="8.1796875" customWidth="1"/>
    <col min="778" max="778" width="2.81640625" customWidth="1"/>
    <col min="779" max="780" width="8.1796875" customWidth="1"/>
    <col min="781" max="781" width="2.81640625" customWidth="1"/>
    <col min="782" max="783" width="8.1796875" customWidth="1"/>
    <col min="784" max="784" width="2.81640625" customWidth="1"/>
    <col min="785" max="786" width="8.1796875" customWidth="1"/>
    <col min="787" max="787" width="2.81640625" customWidth="1"/>
    <col min="1025" max="1025" width="35.81640625" customWidth="1"/>
    <col min="1026" max="1027" width="8.1796875" customWidth="1"/>
    <col min="1028" max="1028" width="2.81640625" customWidth="1"/>
    <col min="1029" max="1030" width="8.453125" customWidth="1"/>
    <col min="1031" max="1031" width="2.81640625" customWidth="1"/>
    <col min="1032" max="1033" width="8.1796875" customWidth="1"/>
    <col min="1034" max="1034" width="2.81640625" customWidth="1"/>
    <col min="1035" max="1036" width="8.1796875" customWidth="1"/>
    <col min="1037" max="1037" width="2.81640625" customWidth="1"/>
    <col min="1038" max="1039" width="8.1796875" customWidth="1"/>
    <col min="1040" max="1040" width="2.81640625" customWidth="1"/>
    <col min="1041" max="1042" width="8.1796875" customWidth="1"/>
    <col min="1043" max="1043" width="2.81640625" customWidth="1"/>
    <col min="1281" max="1281" width="35.81640625" customWidth="1"/>
    <col min="1282" max="1283" width="8.1796875" customWidth="1"/>
    <col min="1284" max="1284" width="2.81640625" customWidth="1"/>
    <col min="1285" max="1286" width="8.453125" customWidth="1"/>
    <col min="1287" max="1287" width="2.81640625" customWidth="1"/>
    <col min="1288" max="1289" width="8.1796875" customWidth="1"/>
    <col min="1290" max="1290" width="2.81640625" customWidth="1"/>
    <col min="1291" max="1292" width="8.1796875" customWidth="1"/>
    <col min="1293" max="1293" width="2.81640625" customWidth="1"/>
    <col min="1294" max="1295" width="8.1796875" customWidth="1"/>
    <col min="1296" max="1296" width="2.81640625" customWidth="1"/>
    <col min="1297" max="1298" width="8.1796875" customWidth="1"/>
    <col min="1299" max="1299" width="2.81640625" customWidth="1"/>
    <col min="1537" max="1537" width="35.81640625" customWidth="1"/>
    <col min="1538" max="1539" width="8.1796875" customWidth="1"/>
    <col min="1540" max="1540" width="2.81640625" customWidth="1"/>
    <col min="1541" max="1542" width="8.453125" customWidth="1"/>
    <col min="1543" max="1543" width="2.81640625" customWidth="1"/>
    <col min="1544" max="1545" width="8.1796875" customWidth="1"/>
    <col min="1546" max="1546" width="2.81640625" customWidth="1"/>
    <col min="1547" max="1548" width="8.1796875" customWidth="1"/>
    <col min="1549" max="1549" width="2.81640625" customWidth="1"/>
    <col min="1550" max="1551" width="8.1796875" customWidth="1"/>
    <col min="1552" max="1552" width="2.81640625" customWidth="1"/>
    <col min="1553" max="1554" width="8.1796875" customWidth="1"/>
    <col min="1555" max="1555" width="2.81640625" customWidth="1"/>
    <col min="1793" max="1793" width="35.81640625" customWidth="1"/>
    <col min="1794" max="1795" width="8.1796875" customWidth="1"/>
    <col min="1796" max="1796" width="2.81640625" customWidth="1"/>
    <col min="1797" max="1798" width="8.453125" customWidth="1"/>
    <col min="1799" max="1799" width="2.81640625" customWidth="1"/>
    <col min="1800" max="1801" width="8.1796875" customWidth="1"/>
    <col min="1802" max="1802" width="2.81640625" customWidth="1"/>
    <col min="1803" max="1804" width="8.1796875" customWidth="1"/>
    <col min="1805" max="1805" width="2.81640625" customWidth="1"/>
    <col min="1806" max="1807" width="8.1796875" customWidth="1"/>
    <col min="1808" max="1808" width="2.81640625" customWidth="1"/>
    <col min="1809" max="1810" width="8.1796875" customWidth="1"/>
    <col min="1811" max="1811" width="2.81640625" customWidth="1"/>
    <col min="2049" max="2049" width="35.81640625" customWidth="1"/>
    <col min="2050" max="2051" width="8.1796875" customWidth="1"/>
    <col min="2052" max="2052" width="2.81640625" customWidth="1"/>
    <col min="2053" max="2054" width="8.453125" customWidth="1"/>
    <col min="2055" max="2055" width="2.81640625" customWidth="1"/>
    <col min="2056" max="2057" width="8.1796875" customWidth="1"/>
    <col min="2058" max="2058" width="2.81640625" customWidth="1"/>
    <col min="2059" max="2060" width="8.1796875" customWidth="1"/>
    <col min="2061" max="2061" width="2.81640625" customWidth="1"/>
    <col min="2062" max="2063" width="8.1796875" customWidth="1"/>
    <col min="2064" max="2064" width="2.81640625" customWidth="1"/>
    <col min="2065" max="2066" width="8.1796875" customWidth="1"/>
    <col min="2067" max="2067" width="2.81640625" customWidth="1"/>
    <col min="2305" max="2305" width="35.81640625" customWidth="1"/>
    <col min="2306" max="2307" width="8.1796875" customWidth="1"/>
    <col min="2308" max="2308" width="2.81640625" customWidth="1"/>
    <col min="2309" max="2310" width="8.453125" customWidth="1"/>
    <col min="2311" max="2311" width="2.81640625" customWidth="1"/>
    <col min="2312" max="2313" width="8.1796875" customWidth="1"/>
    <col min="2314" max="2314" width="2.81640625" customWidth="1"/>
    <col min="2315" max="2316" width="8.1796875" customWidth="1"/>
    <col min="2317" max="2317" width="2.81640625" customWidth="1"/>
    <col min="2318" max="2319" width="8.1796875" customWidth="1"/>
    <col min="2320" max="2320" width="2.81640625" customWidth="1"/>
    <col min="2321" max="2322" width="8.1796875" customWidth="1"/>
    <col min="2323" max="2323" width="2.81640625" customWidth="1"/>
    <col min="2561" max="2561" width="35.81640625" customWidth="1"/>
    <col min="2562" max="2563" width="8.1796875" customWidth="1"/>
    <col min="2564" max="2564" width="2.81640625" customWidth="1"/>
    <col min="2565" max="2566" width="8.453125" customWidth="1"/>
    <col min="2567" max="2567" width="2.81640625" customWidth="1"/>
    <col min="2568" max="2569" width="8.1796875" customWidth="1"/>
    <col min="2570" max="2570" width="2.81640625" customWidth="1"/>
    <col min="2571" max="2572" width="8.1796875" customWidth="1"/>
    <col min="2573" max="2573" width="2.81640625" customWidth="1"/>
    <col min="2574" max="2575" width="8.1796875" customWidth="1"/>
    <col min="2576" max="2576" width="2.81640625" customWidth="1"/>
    <col min="2577" max="2578" width="8.1796875" customWidth="1"/>
    <col min="2579" max="2579" width="2.81640625" customWidth="1"/>
    <col min="2817" max="2817" width="35.81640625" customWidth="1"/>
    <col min="2818" max="2819" width="8.1796875" customWidth="1"/>
    <col min="2820" max="2820" width="2.81640625" customWidth="1"/>
    <col min="2821" max="2822" width="8.453125" customWidth="1"/>
    <col min="2823" max="2823" width="2.81640625" customWidth="1"/>
    <col min="2824" max="2825" width="8.1796875" customWidth="1"/>
    <col min="2826" max="2826" width="2.81640625" customWidth="1"/>
    <col min="2827" max="2828" width="8.1796875" customWidth="1"/>
    <col min="2829" max="2829" width="2.81640625" customWidth="1"/>
    <col min="2830" max="2831" width="8.1796875" customWidth="1"/>
    <col min="2832" max="2832" width="2.81640625" customWidth="1"/>
    <col min="2833" max="2834" width="8.1796875" customWidth="1"/>
    <col min="2835" max="2835" width="2.81640625" customWidth="1"/>
    <col min="3073" max="3073" width="35.81640625" customWidth="1"/>
    <col min="3074" max="3075" width="8.1796875" customWidth="1"/>
    <col min="3076" max="3076" width="2.81640625" customWidth="1"/>
    <col min="3077" max="3078" width="8.453125" customWidth="1"/>
    <col min="3079" max="3079" width="2.81640625" customWidth="1"/>
    <col min="3080" max="3081" width="8.1796875" customWidth="1"/>
    <col min="3082" max="3082" width="2.81640625" customWidth="1"/>
    <col min="3083" max="3084" width="8.1796875" customWidth="1"/>
    <col min="3085" max="3085" width="2.81640625" customWidth="1"/>
    <col min="3086" max="3087" width="8.1796875" customWidth="1"/>
    <col min="3088" max="3088" width="2.81640625" customWidth="1"/>
    <col min="3089" max="3090" width="8.1796875" customWidth="1"/>
    <col min="3091" max="3091" width="2.81640625" customWidth="1"/>
    <col min="3329" max="3329" width="35.81640625" customWidth="1"/>
    <col min="3330" max="3331" width="8.1796875" customWidth="1"/>
    <col min="3332" max="3332" width="2.81640625" customWidth="1"/>
    <col min="3333" max="3334" width="8.453125" customWidth="1"/>
    <col min="3335" max="3335" width="2.81640625" customWidth="1"/>
    <col min="3336" max="3337" width="8.1796875" customWidth="1"/>
    <col min="3338" max="3338" width="2.81640625" customWidth="1"/>
    <col min="3339" max="3340" width="8.1796875" customWidth="1"/>
    <col min="3341" max="3341" width="2.81640625" customWidth="1"/>
    <col min="3342" max="3343" width="8.1796875" customWidth="1"/>
    <col min="3344" max="3344" width="2.81640625" customWidth="1"/>
    <col min="3345" max="3346" width="8.1796875" customWidth="1"/>
    <col min="3347" max="3347" width="2.81640625" customWidth="1"/>
    <col min="3585" max="3585" width="35.81640625" customWidth="1"/>
    <col min="3586" max="3587" width="8.1796875" customWidth="1"/>
    <col min="3588" max="3588" width="2.81640625" customWidth="1"/>
    <col min="3589" max="3590" width="8.453125" customWidth="1"/>
    <col min="3591" max="3591" width="2.81640625" customWidth="1"/>
    <col min="3592" max="3593" width="8.1796875" customWidth="1"/>
    <col min="3594" max="3594" width="2.81640625" customWidth="1"/>
    <col min="3595" max="3596" width="8.1796875" customWidth="1"/>
    <col min="3597" max="3597" width="2.81640625" customWidth="1"/>
    <col min="3598" max="3599" width="8.1796875" customWidth="1"/>
    <col min="3600" max="3600" width="2.81640625" customWidth="1"/>
    <col min="3601" max="3602" width="8.1796875" customWidth="1"/>
    <col min="3603" max="3603" width="2.81640625" customWidth="1"/>
    <col min="3841" max="3841" width="35.81640625" customWidth="1"/>
    <col min="3842" max="3843" width="8.1796875" customWidth="1"/>
    <col min="3844" max="3844" width="2.81640625" customWidth="1"/>
    <col min="3845" max="3846" width="8.453125" customWidth="1"/>
    <col min="3847" max="3847" width="2.81640625" customWidth="1"/>
    <col min="3848" max="3849" width="8.1796875" customWidth="1"/>
    <col min="3850" max="3850" width="2.81640625" customWidth="1"/>
    <col min="3851" max="3852" width="8.1796875" customWidth="1"/>
    <col min="3853" max="3853" width="2.81640625" customWidth="1"/>
    <col min="3854" max="3855" width="8.1796875" customWidth="1"/>
    <col min="3856" max="3856" width="2.81640625" customWidth="1"/>
    <col min="3857" max="3858" width="8.1796875" customWidth="1"/>
    <col min="3859" max="3859" width="2.81640625" customWidth="1"/>
    <col min="4097" max="4097" width="35.81640625" customWidth="1"/>
    <col min="4098" max="4099" width="8.1796875" customWidth="1"/>
    <col min="4100" max="4100" width="2.81640625" customWidth="1"/>
    <col min="4101" max="4102" width="8.453125" customWidth="1"/>
    <col min="4103" max="4103" width="2.81640625" customWidth="1"/>
    <col min="4104" max="4105" width="8.1796875" customWidth="1"/>
    <col min="4106" max="4106" width="2.81640625" customWidth="1"/>
    <col min="4107" max="4108" width="8.1796875" customWidth="1"/>
    <col min="4109" max="4109" width="2.81640625" customWidth="1"/>
    <col min="4110" max="4111" width="8.1796875" customWidth="1"/>
    <col min="4112" max="4112" width="2.81640625" customWidth="1"/>
    <col min="4113" max="4114" width="8.1796875" customWidth="1"/>
    <col min="4115" max="4115" width="2.81640625" customWidth="1"/>
    <col min="4353" max="4353" width="35.81640625" customWidth="1"/>
    <col min="4354" max="4355" width="8.1796875" customWidth="1"/>
    <col min="4356" max="4356" width="2.81640625" customWidth="1"/>
    <col min="4357" max="4358" width="8.453125" customWidth="1"/>
    <col min="4359" max="4359" width="2.81640625" customWidth="1"/>
    <col min="4360" max="4361" width="8.1796875" customWidth="1"/>
    <col min="4362" max="4362" width="2.81640625" customWidth="1"/>
    <col min="4363" max="4364" width="8.1796875" customWidth="1"/>
    <col min="4365" max="4365" width="2.81640625" customWidth="1"/>
    <col min="4366" max="4367" width="8.1796875" customWidth="1"/>
    <col min="4368" max="4368" width="2.81640625" customWidth="1"/>
    <col min="4369" max="4370" width="8.1796875" customWidth="1"/>
    <col min="4371" max="4371" width="2.81640625" customWidth="1"/>
    <col min="4609" max="4609" width="35.81640625" customWidth="1"/>
    <col min="4610" max="4611" width="8.1796875" customWidth="1"/>
    <col min="4612" max="4612" width="2.81640625" customWidth="1"/>
    <col min="4613" max="4614" width="8.453125" customWidth="1"/>
    <col min="4615" max="4615" width="2.81640625" customWidth="1"/>
    <col min="4616" max="4617" width="8.1796875" customWidth="1"/>
    <col min="4618" max="4618" width="2.81640625" customWidth="1"/>
    <col min="4619" max="4620" width="8.1796875" customWidth="1"/>
    <col min="4621" max="4621" width="2.81640625" customWidth="1"/>
    <col min="4622" max="4623" width="8.1796875" customWidth="1"/>
    <col min="4624" max="4624" width="2.81640625" customWidth="1"/>
    <col min="4625" max="4626" width="8.1796875" customWidth="1"/>
    <col min="4627" max="4627" width="2.81640625" customWidth="1"/>
    <col min="4865" max="4865" width="35.81640625" customWidth="1"/>
    <col min="4866" max="4867" width="8.1796875" customWidth="1"/>
    <col min="4868" max="4868" width="2.81640625" customWidth="1"/>
    <col min="4869" max="4870" width="8.453125" customWidth="1"/>
    <col min="4871" max="4871" width="2.81640625" customWidth="1"/>
    <col min="4872" max="4873" width="8.1796875" customWidth="1"/>
    <col min="4874" max="4874" width="2.81640625" customWidth="1"/>
    <col min="4875" max="4876" width="8.1796875" customWidth="1"/>
    <col min="4877" max="4877" width="2.81640625" customWidth="1"/>
    <col min="4878" max="4879" width="8.1796875" customWidth="1"/>
    <col min="4880" max="4880" width="2.81640625" customWidth="1"/>
    <col min="4881" max="4882" width="8.1796875" customWidth="1"/>
    <col min="4883" max="4883" width="2.81640625" customWidth="1"/>
    <col min="5121" max="5121" width="35.81640625" customWidth="1"/>
    <col min="5122" max="5123" width="8.1796875" customWidth="1"/>
    <col min="5124" max="5124" width="2.81640625" customWidth="1"/>
    <col min="5125" max="5126" width="8.453125" customWidth="1"/>
    <col min="5127" max="5127" width="2.81640625" customWidth="1"/>
    <col min="5128" max="5129" width="8.1796875" customWidth="1"/>
    <col min="5130" max="5130" width="2.81640625" customWidth="1"/>
    <col min="5131" max="5132" width="8.1796875" customWidth="1"/>
    <col min="5133" max="5133" width="2.81640625" customWidth="1"/>
    <col min="5134" max="5135" width="8.1796875" customWidth="1"/>
    <col min="5136" max="5136" width="2.81640625" customWidth="1"/>
    <col min="5137" max="5138" width="8.1796875" customWidth="1"/>
    <col min="5139" max="5139" width="2.81640625" customWidth="1"/>
    <col min="5377" max="5377" width="35.81640625" customWidth="1"/>
    <col min="5378" max="5379" width="8.1796875" customWidth="1"/>
    <col min="5380" max="5380" width="2.81640625" customWidth="1"/>
    <col min="5381" max="5382" width="8.453125" customWidth="1"/>
    <col min="5383" max="5383" width="2.81640625" customWidth="1"/>
    <col min="5384" max="5385" width="8.1796875" customWidth="1"/>
    <col min="5386" max="5386" width="2.81640625" customWidth="1"/>
    <col min="5387" max="5388" width="8.1796875" customWidth="1"/>
    <col min="5389" max="5389" width="2.81640625" customWidth="1"/>
    <col min="5390" max="5391" width="8.1796875" customWidth="1"/>
    <col min="5392" max="5392" width="2.81640625" customWidth="1"/>
    <col min="5393" max="5394" width="8.1796875" customWidth="1"/>
    <col min="5395" max="5395" width="2.81640625" customWidth="1"/>
    <col min="5633" max="5633" width="35.81640625" customWidth="1"/>
    <col min="5634" max="5635" width="8.1796875" customWidth="1"/>
    <col min="5636" max="5636" width="2.81640625" customWidth="1"/>
    <col min="5637" max="5638" width="8.453125" customWidth="1"/>
    <col min="5639" max="5639" width="2.81640625" customWidth="1"/>
    <col min="5640" max="5641" width="8.1796875" customWidth="1"/>
    <col min="5642" max="5642" width="2.81640625" customWidth="1"/>
    <col min="5643" max="5644" width="8.1796875" customWidth="1"/>
    <col min="5645" max="5645" width="2.81640625" customWidth="1"/>
    <col min="5646" max="5647" width="8.1796875" customWidth="1"/>
    <col min="5648" max="5648" width="2.81640625" customWidth="1"/>
    <col min="5649" max="5650" width="8.1796875" customWidth="1"/>
    <col min="5651" max="5651" width="2.81640625" customWidth="1"/>
    <col min="5889" max="5889" width="35.81640625" customWidth="1"/>
    <col min="5890" max="5891" width="8.1796875" customWidth="1"/>
    <col min="5892" max="5892" width="2.81640625" customWidth="1"/>
    <col min="5893" max="5894" width="8.453125" customWidth="1"/>
    <col min="5895" max="5895" width="2.81640625" customWidth="1"/>
    <col min="5896" max="5897" width="8.1796875" customWidth="1"/>
    <col min="5898" max="5898" width="2.81640625" customWidth="1"/>
    <col min="5899" max="5900" width="8.1796875" customWidth="1"/>
    <col min="5901" max="5901" width="2.81640625" customWidth="1"/>
    <col min="5902" max="5903" width="8.1796875" customWidth="1"/>
    <col min="5904" max="5904" width="2.81640625" customWidth="1"/>
    <col min="5905" max="5906" width="8.1796875" customWidth="1"/>
    <col min="5907" max="5907" width="2.81640625" customWidth="1"/>
    <col min="6145" max="6145" width="35.81640625" customWidth="1"/>
    <col min="6146" max="6147" width="8.1796875" customWidth="1"/>
    <col min="6148" max="6148" width="2.81640625" customWidth="1"/>
    <col min="6149" max="6150" width="8.453125" customWidth="1"/>
    <col min="6151" max="6151" width="2.81640625" customWidth="1"/>
    <col min="6152" max="6153" width="8.1796875" customWidth="1"/>
    <col min="6154" max="6154" width="2.81640625" customWidth="1"/>
    <col min="6155" max="6156" width="8.1796875" customWidth="1"/>
    <col min="6157" max="6157" width="2.81640625" customWidth="1"/>
    <col min="6158" max="6159" width="8.1796875" customWidth="1"/>
    <col min="6160" max="6160" width="2.81640625" customWidth="1"/>
    <col min="6161" max="6162" width="8.1796875" customWidth="1"/>
    <col min="6163" max="6163" width="2.81640625" customWidth="1"/>
    <col min="6401" max="6401" width="35.81640625" customWidth="1"/>
    <col min="6402" max="6403" width="8.1796875" customWidth="1"/>
    <col min="6404" max="6404" width="2.81640625" customWidth="1"/>
    <col min="6405" max="6406" width="8.453125" customWidth="1"/>
    <col min="6407" max="6407" width="2.81640625" customWidth="1"/>
    <col min="6408" max="6409" width="8.1796875" customWidth="1"/>
    <col min="6410" max="6410" width="2.81640625" customWidth="1"/>
    <col min="6411" max="6412" width="8.1796875" customWidth="1"/>
    <col min="6413" max="6413" width="2.81640625" customWidth="1"/>
    <col min="6414" max="6415" width="8.1796875" customWidth="1"/>
    <col min="6416" max="6416" width="2.81640625" customWidth="1"/>
    <col min="6417" max="6418" width="8.1796875" customWidth="1"/>
    <col min="6419" max="6419" width="2.81640625" customWidth="1"/>
    <col min="6657" max="6657" width="35.81640625" customWidth="1"/>
    <col min="6658" max="6659" width="8.1796875" customWidth="1"/>
    <col min="6660" max="6660" width="2.81640625" customWidth="1"/>
    <col min="6661" max="6662" width="8.453125" customWidth="1"/>
    <col min="6663" max="6663" width="2.81640625" customWidth="1"/>
    <col min="6664" max="6665" width="8.1796875" customWidth="1"/>
    <col min="6666" max="6666" width="2.81640625" customWidth="1"/>
    <col min="6667" max="6668" width="8.1796875" customWidth="1"/>
    <col min="6669" max="6669" width="2.81640625" customWidth="1"/>
    <col min="6670" max="6671" width="8.1796875" customWidth="1"/>
    <col min="6672" max="6672" width="2.81640625" customWidth="1"/>
    <col min="6673" max="6674" width="8.1796875" customWidth="1"/>
    <col min="6675" max="6675" width="2.81640625" customWidth="1"/>
    <col min="6913" max="6913" width="35.81640625" customWidth="1"/>
    <col min="6914" max="6915" width="8.1796875" customWidth="1"/>
    <col min="6916" max="6916" width="2.81640625" customWidth="1"/>
    <col min="6917" max="6918" width="8.453125" customWidth="1"/>
    <col min="6919" max="6919" width="2.81640625" customWidth="1"/>
    <col min="6920" max="6921" width="8.1796875" customWidth="1"/>
    <col min="6922" max="6922" width="2.81640625" customWidth="1"/>
    <col min="6923" max="6924" width="8.1796875" customWidth="1"/>
    <col min="6925" max="6925" width="2.81640625" customWidth="1"/>
    <col min="6926" max="6927" width="8.1796875" customWidth="1"/>
    <col min="6928" max="6928" width="2.81640625" customWidth="1"/>
    <col min="6929" max="6930" width="8.1796875" customWidth="1"/>
    <col min="6931" max="6931" width="2.81640625" customWidth="1"/>
    <col min="7169" max="7169" width="35.81640625" customWidth="1"/>
    <col min="7170" max="7171" width="8.1796875" customWidth="1"/>
    <col min="7172" max="7172" width="2.81640625" customWidth="1"/>
    <col min="7173" max="7174" width="8.453125" customWidth="1"/>
    <col min="7175" max="7175" width="2.81640625" customWidth="1"/>
    <col min="7176" max="7177" width="8.1796875" customWidth="1"/>
    <col min="7178" max="7178" width="2.81640625" customWidth="1"/>
    <col min="7179" max="7180" width="8.1796875" customWidth="1"/>
    <col min="7181" max="7181" width="2.81640625" customWidth="1"/>
    <col min="7182" max="7183" width="8.1796875" customWidth="1"/>
    <col min="7184" max="7184" width="2.81640625" customWidth="1"/>
    <col min="7185" max="7186" width="8.1796875" customWidth="1"/>
    <col min="7187" max="7187" width="2.81640625" customWidth="1"/>
    <col min="7425" max="7425" width="35.81640625" customWidth="1"/>
    <col min="7426" max="7427" width="8.1796875" customWidth="1"/>
    <col min="7428" max="7428" width="2.81640625" customWidth="1"/>
    <col min="7429" max="7430" width="8.453125" customWidth="1"/>
    <col min="7431" max="7431" width="2.81640625" customWidth="1"/>
    <col min="7432" max="7433" width="8.1796875" customWidth="1"/>
    <col min="7434" max="7434" width="2.81640625" customWidth="1"/>
    <col min="7435" max="7436" width="8.1796875" customWidth="1"/>
    <col min="7437" max="7437" width="2.81640625" customWidth="1"/>
    <col min="7438" max="7439" width="8.1796875" customWidth="1"/>
    <col min="7440" max="7440" width="2.81640625" customWidth="1"/>
    <col min="7441" max="7442" width="8.1796875" customWidth="1"/>
    <col min="7443" max="7443" width="2.81640625" customWidth="1"/>
    <col min="7681" max="7681" width="35.81640625" customWidth="1"/>
    <col min="7682" max="7683" width="8.1796875" customWidth="1"/>
    <col min="7684" max="7684" width="2.81640625" customWidth="1"/>
    <col min="7685" max="7686" width="8.453125" customWidth="1"/>
    <col min="7687" max="7687" width="2.81640625" customWidth="1"/>
    <col min="7688" max="7689" width="8.1796875" customWidth="1"/>
    <col min="7690" max="7690" width="2.81640625" customWidth="1"/>
    <col min="7691" max="7692" width="8.1796875" customWidth="1"/>
    <col min="7693" max="7693" width="2.81640625" customWidth="1"/>
    <col min="7694" max="7695" width="8.1796875" customWidth="1"/>
    <col min="7696" max="7696" width="2.81640625" customWidth="1"/>
    <col min="7697" max="7698" width="8.1796875" customWidth="1"/>
    <col min="7699" max="7699" width="2.81640625" customWidth="1"/>
    <col min="7937" max="7937" width="35.81640625" customWidth="1"/>
    <col min="7938" max="7939" width="8.1796875" customWidth="1"/>
    <col min="7940" max="7940" width="2.81640625" customWidth="1"/>
    <col min="7941" max="7942" width="8.453125" customWidth="1"/>
    <col min="7943" max="7943" width="2.81640625" customWidth="1"/>
    <col min="7944" max="7945" width="8.1796875" customWidth="1"/>
    <col min="7946" max="7946" width="2.81640625" customWidth="1"/>
    <col min="7947" max="7948" width="8.1796875" customWidth="1"/>
    <col min="7949" max="7949" width="2.81640625" customWidth="1"/>
    <col min="7950" max="7951" width="8.1796875" customWidth="1"/>
    <col min="7952" max="7952" width="2.81640625" customWidth="1"/>
    <col min="7953" max="7954" width="8.1796875" customWidth="1"/>
    <col min="7955" max="7955" width="2.81640625" customWidth="1"/>
    <col min="8193" max="8193" width="35.81640625" customWidth="1"/>
    <col min="8194" max="8195" width="8.1796875" customWidth="1"/>
    <col min="8196" max="8196" width="2.81640625" customWidth="1"/>
    <col min="8197" max="8198" width="8.453125" customWidth="1"/>
    <col min="8199" max="8199" width="2.81640625" customWidth="1"/>
    <col min="8200" max="8201" width="8.1796875" customWidth="1"/>
    <col min="8202" max="8202" width="2.81640625" customWidth="1"/>
    <col min="8203" max="8204" width="8.1796875" customWidth="1"/>
    <col min="8205" max="8205" width="2.81640625" customWidth="1"/>
    <col min="8206" max="8207" width="8.1796875" customWidth="1"/>
    <col min="8208" max="8208" width="2.81640625" customWidth="1"/>
    <col min="8209" max="8210" width="8.1796875" customWidth="1"/>
    <col min="8211" max="8211" width="2.81640625" customWidth="1"/>
    <col min="8449" max="8449" width="35.81640625" customWidth="1"/>
    <col min="8450" max="8451" width="8.1796875" customWidth="1"/>
    <col min="8452" max="8452" width="2.81640625" customWidth="1"/>
    <col min="8453" max="8454" width="8.453125" customWidth="1"/>
    <col min="8455" max="8455" width="2.81640625" customWidth="1"/>
    <col min="8456" max="8457" width="8.1796875" customWidth="1"/>
    <col min="8458" max="8458" width="2.81640625" customWidth="1"/>
    <col min="8459" max="8460" width="8.1796875" customWidth="1"/>
    <col min="8461" max="8461" width="2.81640625" customWidth="1"/>
    <col min="8462" max="8463" width="8.1796875" customWidth="1"/>
    <col min="8464" max="8464" width="2.81640625" customWidth="1"/>
    <col min="8465" max="8466" width="8.1796875" customWidth="1"/>
    <col min="8467" max="8467" width="2.81640625" customWidth="1"/>
    <col min="8705" max="8705" width="35.81640625" customWidth="1"/>
    <col min="8706" max="8707" width="8.1796875" customWidth="1"/>
    <col min="8708" max="8708" width="2.81640625" customWidth="1"/>
    <col min="8709" max="8710" width="8.453125" customWidth="1"/>
    <col min="8711" max="8711" width="2.81640625" customWidth="1"/>
    <col min="8712" max="8713" width="8.1796875" customWidth="1"/>
    <col min="8714" max="8714" width="2.81640625" customWidth="1"/>
    <col min="8715" max="8716" width="8.1796875" customWidth="1"/>
    <col min="8717" max="8717" width="2.81640625" customWidth="1"/>
    <col min="8718" max="8719" width="8.1796875" customWidth="1"/>
    <col min="8720" max="8720" width="2.81640625" customWidth="1"/>
    <col min="8721" max="8722" width="8.1796875" customWidth="1"/>
    <col min="8723" max="8723" width="2.81640625" customWidth="1"/>
    <col min="8961" max="8961" width="35.81640625" customWidth="1"/>
    <col min="8962" max="8963" width="8.1796875" customWidth="1"/>
    <col min="8964" max="8964" width="2.81640625" customWidth="1"/>
    <col min="8965" max="8966" width="8.453125" customWidth="1"/>
    <col min="8967" max="8967" width="2.81640625" customWidth="1"/>
    <col min="8968" max="8969" width="8.1796875" customWidth="1"/>
    <col min="8970" max="8970" width="2.81640625" customWidth="1"/>
    <col min="8971" max="8972" width="8.1796875" customWidth="1"/>
    <col min="8973" max="8973" width="2.81640625" customWidth="1"/>
    <col min="8974" max="8975" width="8.1796875" customWidth="1"/>
    <col min="8976" max="8976" width="2.81640625" customWidth="1"/>
    <col min="8977" max="8978" width="8.1796875" customWidth="1"/>
    <col min="8979" max="8979" width="2.81640625" customWidth="1"/>
    <col min="9217" max="9217" width="35.81640625" customWidth="1"/>
    <col min="9218" max="9219" width="8.1796875" customWidth="1"/>
    <col min="9220" max="9220" width="2.81640625" customWidth="1"/>
    <col min="9221" max="9222" width="8.453125" customWidth="1"/>
    <col min="9223" max="9223" width="2.81640625" customWidth="1"/>
    <col min="9224" max="9225" width="8.1796875" customWidth="1"/>
    <col min="9226" max="9226" width="2.81640625" customWidth="1"/>
    <col min="9227" max="9228" width="8.1796875" customWidth="1"/>
    <col min="9229" max="9229" width="2.81640625" customWidth="1"/>
    <col min="9230" max="9231" width="8.1796875" customWidth="1"/>
    <col min="9232" max="9232" width="2.81640625" customWidth="1"/>
    <col min="9233" max="9234" width="8.1796875" customWidth="1"/>
    <col min="9235" max="9235" width="2.81640625" customWidth="1"/>
    <col min="9473" max="9473" width="35.81640625" customWidth="1"/>
    <col min="9474" max="9475" width="8.1796875" customWidth="1"/>
    <col min="9476" max="9476" width="2.81640625" customWidth="1"/>
    <col min="9477" max="9478" width="8.453125" customWidth="1"/>
    <col min="9479" max="9479" width="2.81640625" customWidth="1"/>
    <col min="9480" max="9481" width="8.1796875" customWidth="1"/>
    <col min="9482" max="9482" width="2.81640625" customWidth="1"/>
    <col min="9483" max="9484" width="8.1796875" customWidth="1"/>
    <col min="9485" max="9485" width="2.81640625" customWidth="1"/>
    <col min="9486" max="9487" width="8.1796875" customWidth="1"/>
    <col min="9488" max="9488" width="2.81640625" customWidth="1"/>
    <col min="9489" max="9490" width="8.1796875" customWidth="1"/>
    <col min="9491" max="9491" width="2.81640625" customWidth="1"/>
    <col min="9729" max="9729" width="35.81640625" customWidth="1"/>
    <col min="9730" max="9731" width="8.1796875" customWidth="1"/>
    <col min="9732" max="9732" width="2.81640625" customWidth="1"/>
    <col min="9733" max="9734" width="8.453125" customWidth="1"/>
    <col min="9735" max="9735" width="2.81640625" customWidth="1"/>
    <col min="9736" max="9737" width="8.1796875" customWidth="1"/>
    <col min="9738" max="9738" width="2.81640625" customWidth="1"/>
    <col min="9739" max="9740" width="8.1796875" customWidth="1"/>
    <col min="9741" max="9741" width="2.81640625" customWidth="1"/>
    <col min="9742" max="9743" width="8.1796875" customWidth="1"/>
    <col min="9744" max="9744" width="2.81640625" customWidth="1"/>
    <col min="9745" max="9746" width="8.1796875" customWidth="1"/>
    <col min="9747" max="9747" width="2.81640625" customWidth="1"/>
    <col min="9985" max="9985" width="35.81640625" customWidth="1"/>
    <col min="9986" max="9987" width="8.1796875" customWidth="1"/>
    <col min="9988" max="9988" width="2.81640625" customWidth="1"/>
    <col min="9989" max="9990" width="8.453125" customWidth="1"/>
    <col min="9991" max="9991" width="2.81640625" customWidth="1"/>
    <col min="9992" max="9993" width="8.1796875" customWidth="1"/>
    <col min="9994" max="9994" width="2.81640625" customWidth="1"/>
    <col min="9995" max="9996" width="8.1796875" customWidth="1"/>
    <col min="9997" max="9997" width="2.81640625" customWidth="1"/>
    <col min="9998" max="9999" width="8.1796875" customWidth="1"/>
    <col min="10000" max="10000" width="2.81640625" customWidth="1"/>
    <col min="10001" max="10002" width="8.1796875" customWidth="1"/>
    <col min="10003" max="10003" width="2.81640625" customWidth="1"/>
    <col min="10241" max="10241" width="35.81640625" customWidth="1"/>
    <col min="10242" max="10243" width="8.1796875" customWidth="1"/>
    <col min="10244" max="10244" width="2.81640625" customWidth="1"/>
    <col min="10245" max="10246" width="8.453125" customWidth="1"/>
    <col min="10247" max="10247" width="2.81640625" customWidth="1"/>
    <col min="10248" max="10249" width="8.1796875" customWidth="1"/>
    <col min="10250" max="10250" width="2.81640625" customWidth="1"/>
    <col min="10251" max="10252" width="8.1796875" customWidth="1"/>
    <col min="10253" max="10253" width="2.81640625" customWidth="1"/>
    <col min="10254" max="10255" width="8.1796875" customWidth="1"/>
    <col min="10256" max="10256" width="2.81640625" customWidth="1"/>
    <col min="10257" max="10258" width="8.1796875" customWidth="1"/>
    <col min="10259" max="10259" width="2.81640625" customWidth="1"/>
    <col min="10497" max="10497" width="35.81640625" customWidth="1"/>
    <col min="10498" max="10499" width="8.1796875" customWidth="1"/>
    <col min="10500" max="10500" width="2.81640625" customWidth="1"/>
    <col min="10501" max="10502" width="8.453125" customWidth="1"/>
    <col min="10503" max="10503" width="2.81640625" customWidth="1"/>
    <col min="10504" max="10505" width="8.1796875" customWidth="1"/>
    <col min="10506" max="10506" width="2.81640625" customWidth="1"/>
    <col min="10507" max="10508" width="8.1796875" customWidth="1"/>
    <col min="10509" max="10509" width="2.81640625" customWidth="1"/>
    <col min="10510" max="10511" width="8.1796875" customWidth="1"/>
    <col min="10512" max="10512" width="2.81640625" customWidth="1"/>
    <col min="10513" max="10514" width="8.1796875" customWidth="1"/>
    <col min="10515" max="10515" width="2.81640625" customWidth="1"/>
    <col min="10753" max="10753" width="35.81640625" customWidth="1"/>
    <col min="10754" max="10755" width="8.1796875" customWidth="1"/>
    <col min="10756" max="10756" width="2.81640625" customWidth="1"/>
    <col min="10757" max="10758" width="8.453125" customWidth="1"/>
    <col min="10759" max="10759" width="2.81640625" customWidth="1"/>
    <col min="10760" max="10761" width="8.1796875" customWidth="1"/>
    <col min="10762" max="10762" width="2.81640625" customWidth="1"/>
    <col min="10763" max="10764" width="8.1796875" customWidth="1"/>
    <col min="10765" max="10765" width="2.81640625" customWidth="1"/>
    <col min="10766" max="10767" width="8.1796875" customWidth="1"/>
    <col min="10768" max="10768" width="2.81640625" customWidth="1"/>
    <col min="10769" max="10770" width="8.1796875" customWidth="1"/>
    <col min="10771" max="10771" width="2.81640625" customWidth="1"/>
    <col min="11009" max="11009" width="35.81640625" customWidth="1"/>
    <col min="11010" max="11011" width="8.1796875" customWidth="1"/>
    <col min="11012" max="11012" width="2.81640625" customWidth="1"/>
    <col min="11013" max="11014" width="8.453125" customWidth="1"/>
    <col min="11015" max="11015" width="2.81640625" customWidth="1"/>
    <col min="11016" max="11017" width="8.1796875" customWidth="1"/>
    <col min="11018" max="11018" width="2.81640625" customWidth="1"/>
    <col min="11019" max="11020" width="8.1796875" customWidth="1"/>
    <col min="11021" max="11021" width="2.81640625" customWidth="1"/>
    <col min="11022" max="11023" width="8.1796875" customWidth="1"/>
    <col min="11024" max="11024" width="2.81640625" customWidth="1"/>
    <col min="11025" max="11026" width="8.1796875" customWidth="1"/>
    <col min="11027" max="11027" width="2.81640625" customWidth="1"/>
    <col min="11265" max="11265" width="35.81640625" customWidth="1"/>
    <col min="11266" max="11267" width="8.1796875" customWidth="1"/>
    <col min="11268" max="11268" width="2.81640625" customWidth="1"/>
    <col min="11269" max="11270" width="8.453125" customWidth="1"/>
    <col min="11271" max="11271" width="2.81640625" customWidth="1"/>
    <col min="11272" max="11273" width="8.1796875" customWidth="1"/>
    <col min="11274" max="11274" width="2.81640625" customWidth="1"/>
    <col min="11275" max="11276" width="8.1796875" customWidth="1"/>
    <col min="11277" max="11277" width="2.81640625" customWidth="1"/>
    <col min="11278" max="11279" width="8.1796875" customWidth="1"/>
    <col min="11280" max="11280" width="2.81640625" customWidth="1"/>
    <col min="11281" max="11282" width="8.1796875" customWidth="1"/>
    <col min="11283" max="11283" width="2.81640625" customWidth="1"/>
    <col min="11521" max="11521" width="35.81640625" customWidth="1"/>
    <col min="11522" max="11523" width="8.1796875" customWidth="1"/>
    <col min="11524" max="11524" width="2.81640625" customWidth="1"/>
    <col min="11525" max="11526" width="8.453125" customWidth="1"/>
    <col min="11527" max="11527" width="2.81640625" customWidth="1"/>
    <col min="11528" max="11529" width="8.1796875" customWidth="1"/>
    <col min="11530" max="11530" width="2.81640625" customWidth="1"/>
    <col min="11531" max="11532" width="8.1796875" customWidth="1"/>
    <col min="11533" max="11533" width="2.81640625" customWidth="1"/>
    <col min="11534" max="11535" width="8.1796875" customWidth="1"/>
    <col min="11536" max="11536" width="2.81640625" customWidth="1"/>
    <col min="11537" max="11538" width="8.1796875" customWidth="1"/>
    <col min="11539" max="11539" width="2.81640625" customWidth="1"/>
    <col min="11777" max="11777" width="35.81640625" customWidth="1"/>
    <col min="11778" max="11779" width="8.1796875" customWidth="1"/>
    <col min="11780" max="11780" width="2.81640625" customWidth="1"/>
    <col min="11781" max="11782" width="8.453125" customWidth="1"/>
    <col min="11783" max="11783" width="2.81640625" customWidth="1"/>
    <col min="11784" max="11785" width="8.1796875" customWidth="1"/>
    <col min="11786" max="11786" width="2.81640625" customWidth="1"/>
    <col min="11787" max="11788" width="8.1796875" customWidth="1"/>
    <col min="11789" max="11789" width="2.81640625" customWidth="1"/>
    <col min="11790" max="11791" width="8.1796875" customWidth="1"/>
    <col min="11792" max="11792" width="2.81640625" customWidth="1"/>
    <col min="11793" max="11794" width="8.1796875" customWidth="1"/>
    <col min="11795" max="11795" width="2.81640625" customWidth="1"/>
    <col min="12033" max="12033" width="35.81640625" customWidth="1"/>
    <col min="12034" max="12035" width="8.1796875" customWidth="1"/>
    <col min="12036" max="12036" width="2.81640625" customWidth="1"/>
    <col min="12037" max="12038" width="8.453125" customWidth="1"/>
    <col min="12039" max="12039" width="2.81640625" customWidth="1"/>
    <col min="12040" max="12041" width="8.1796875" customWidth="1"/>
    <col min="12042" max="12042" width="2.81640625" customWidth="1"/>
    <col min="12043" max="12044" width="8.1796875" customWidth="1"/>
    <col min="12045" max="12045" width="2.81640625" customWidth="1"/>
    <col min="12046" max="12047" width="8.1796875" customWidth="1"/>
    <col min="12048" max="12048" width="2.81640625" customWidth="1"/>
    <col min="12049" max="12050" width="8.1796875" customWidth="1"/>
    <col min="12051" max="12051" width="2.81640625" customWidth="1"/>
    <col min="12289" max="12289" width="35.81640625" customWidth="1"/>
    <col min="12290" max="12291" width="8.1796875" customWidth="1"/>
    <col min="12292" max="12292" width="2.81640625" customWidth="1"/>
    <col min="12293" max="12294" width="8.453125" customWidth="1"/>
    <col min="12295" max="12295" width="2.81640625" customWidth="1"/>
    <col min="12296" max="12297" width="8.1796875" customWidth="1"/>
    <col min="12298" max="12298" width="2.81640625" customWidth="1"/>
    <col min="12299" max="12300" width="8.1796875" customWidth="1"/>
    <col min="12301" max="12301" width="2.81640625" customWidth="1"/>
    <col min="12302" max="12303" width="8.1796875" customWidth="1"/>
    <col min="12304" max="12304" width="2.81640625" customWidth="1"/>
    <col min="12305" max="12306" width="8.1796875" customWidth="1"/>
    <col min="12307" max="12307" width="2.81640625" customWidth="1"/>
    <col min="12545" max="12545" width="35.81640625" customWidth="1"/>
    <col min="12546" max="12547" width="8.1796875" customWidth="1"/>
    <col min="12548" max="12548" width="2.81640625" customWidth="1"/>
    <col min="12549" max="12550" width="8.453125" customWidth="1"/>
    <col min="12551" max="12551" width="2.81640625" customWidth="1"/>
    <col min="12552" max="12553" width="8.1796875" customWidth="1"/>
    <col min="12554" max="12554" width="2.81640625" customWidth="1"/>
    <col min="12555" max="12556" width="8.1796875" customWidth="1"/>
    <col min="12557" max="12557" width="2.81640625" customWidth="1"/>
    <col min="12558" max="12559" width="8.1796875" customWidth="1"/>
    <col min="12560" max="12560" width="2.81640625" customWidth="1"/>
    <col min="12561" max="12562" width="8.1796875" customWidth="1"/>
    <col min="12563" max="12563" width="2.81640625" customWidth="1"/>
    <col min="12801" max="12801" width="35.81640625" customWidth="1"/>
    <col min="12802" max="12803" width="8.1796875" customWidth="1"/>
    <col min="12804" max="12804" width="2.81640625" customWidth="1"/>
    <col min="12805" max="12806" width="8.453125" customWidth="1"/>
    <col min="12807" max="12807" width="2.81640625" customWidth="1"/>
    <col min="12808" max="12809" width="8.1796875" customWidth="1"/>
    <col min="12810" max="12810" width="2.81640625" customWidth="1"/>
    <col min="12811" max="12812" width="8.1796875" customWidth="1"/>
    <col min="12813" max="12813" width="2.81640625" customWidth="1"/>
    <col min="12814" max="12815" width="8.1796875" customWidth="1"/>
    <col min="12816" max="12816" width="2.81640625" customWidth="1"/>
    <col min="12817" max="12818" width="8.1796875" customWidth="1"/>
    <col min="12819" max="12819" width="2.81640625" customWidth="1"/>
    <col min="13057" max="13057" width="35.81640625" customWidth="1"/>
    <col min="13058" max="13059" width="8.1796875" customWidth="1"/>
    <col min="13060" max="13060" width="2.81640625" customWidth="1"/>
    <col min="13061" max="13062" width="8.453125" customWidth="1"/>
    <col min="13063" max="13063" width="2.81640625" customWidth="1"/>
    <col min="13064" max="13065" width="8.1796875" customWidth="1"/>
    <col min="13066" max="13066" width="2.81640625" customWidth="1"/>
    <col min="13067" max="13068" width="8.1796875" customWidth="1"/>
    <col min="13069" max="13069" width="2.81640625" customWidth="1"/>
    <col min="13070" max="13071" width="8.1796875" customWidth="1"/>
    <col min="13072" max="13072" width="2.81640625" customWidth="1"/>
    <col min="13073" max="13074" width="8.1796875" customWidth="1"/>
    <col min="13075" max="13075" width="2.81640625" customWidth="1"/>
    <col min="13313" max="13313" width="35.81640625" customWidth="1"/>
    <col min="13314" max="13315" width="8.1796875" customWidth="1"/>
    <col min="13316" max="13316" width="2.81640625" customWidth="1"/>
    <col min="13317" max="13318" width="8.453125" customWidth="1"/>
    <col min="13319" max="13319" width="2.81640625" customWidth="1"/>
    <col min="13320" max="13321" width="8.1796875" customWidth="1"/>
    <col min="13322" max="13322" width="2.81640625" customWidth="1"/>
    <col min="13323" max="13324" width="8.1796875" customWidth="1"/>
    <col min="13325" max="13325" width="2.81640625" customWidth="1"/>
    <col min="13326" max="13327" width="8.1796875" customWidth="1"/>
    <col min="13328" max="13328" width="2.81640625" customWidth="1"/>
    <col min="13329" max="13330" width="8.1796875" customWidth="1"/>
    <col min="13331" max="13331" width="2.81640625" customWidth="1"/>
    <col min="13569" max="13569" width="35.81640625" customWidth="1"/>
    <col min="13570" max="13571" width="8.1796875" customWidth="1"/>
    <col min="13572" max="13572" width="2.81640625" customWidth="1"/>
    <col min="13573" max="13574" width="8.453125" customWidth="1"/>
    <col min="13575" max="13575" width="2.81640625" customWidth="1"/>
    <col min="13576" max="13577" width="8.1796875" customWidth="1"/>
    <col min="13578" max="13578" width="2.81640625" customWidth="1"/>
    <col min="13579" max="13580" width="8.1796875" customWidth="1"/>
    <col min="13581" max="13581" width="2.81640625" customWidth="1"/>
    <col min="13582" max="13583" width="8.1796875" customWidth="1"/>
    <col min="13584" max="13584" width="2.81640625" customWidth="1"/>
    <col min="13585" max="13586" width="8.1796875" customWidth="1"/>
    <col min="13587" max="13587" width="2.81640625" customWidth="1"/>
    <col min="13825" max="13825" width="35.81640625" customWidth="1"/>
    <col min="13826" max="13827" width="8.1796875" customWidth="1"/>
    <col min="13828" max="13828" width="2.81640625" customWidth="1"/>
    <col min="13829" max="13830" width="8.453125" customWidth="1"/>
    <col min="13831" max="13831" width="2.81640625" customWidth="1"/>
    <col min="13832" max="13833" width="8.1796875" customWidth="1"/>
    <col min="13834" max="13834" width="2.81640625" customWidth="1"/>
    <col min="13835" max="13836" width="8.1796875" customWidth="1"/>
    <col min="13837" max="13837" width="2.81640625" customWidth="1"/>
    <col min="13838" max="13839" width="8.1796875" customWidth="1"/>
    <col min="13840" max="13840" width="2.81640625" customWidth="1"/>
    <col min="13841" max="13842" width="8.1796875" customWidth="1"/>
    <col min="13843" max="13843" width="2.81640625" customWidth="1"/>
    <col min="14081" max="14081" width="35.81640625" customWidth="1"/>
    <col min="14082" max="14083" width="8.1796875" customWidth="1"/>
    <col min="14084" max="14084" width="2.81640625" customWidth="1"/>
    <col min="14085" max="14086" width="8.453125" customWidth="1"/>
    <col min="14087" max="14087" width="2.81640625" customWidth="1"/>
    <col min="14088" max="14089" width="8.1796875" customWidth="1"/>
    <col min="14090" max="14090" width="2.81640625" customWidth="1"/>
    <col min="14091" max="14092" width="8.1796875" customWidth="1"/>
    <col min="14093" max="14093" width="2.81640625" customWidth="1"/>
    <col min="14094" max="14095" width="8.1796875" customWidth="1"/>
    <col min="14096" max="14096" width="2.81640625" customWidth="1"/>
    <col min="14097" max="14098" width="8.1796875" customWidth="1"/>
    <col min="14099" max="14099" width="2.81640625" customWidth="1"/>
    <col min="14337" max="14337" width="35.81640625" customWidth="1"/>
    <col min="14338" max="14339" width="8.1796875" customWidth="1"/>
    <col min="14340" max="14340" width="2.81640625" customWidth="1"/>
    <col min="14341" max="14342" width="8.453125" customWidth="1"/>
    <col min="14343" max="14343" width="2.81640625" customWidth="1"/>
    <col min="14344" max="14345" width="8.1796875" customWidth="1"/>
    <col min="14346" max="14346" width="2.81640625" customWidth="1"/>
    <col min="14347" max="14348" width="8.1796875" customWidth="1"/>
    <col min="14349" max="14349" width="2.81640625" customWidth="1"/>
    <col min="14350" max="14351" width="8.1796875" customWidth="1"/>
    <col min="14352" max="14352" width="2.81640625" customWidth="1"/>
    <col min="14353" max="14354" width="8.1796875" customWidth="1"/>
    <col min="14355" max="14355" width="2.81640625" customWidth="1"/>
    <col min="14593" max="14593" width="35.81640625" customWidth="1"/>
    <col min="14594" max="14595" width="8.1796875" customWidth="1"/>
    <col min="14596" max="14596" width="2.81640625" customWidth="1"/>
    <col min="14597" max="14598" width="8.453125" customWidth="1"/>
    <col min="14599" max="14599" width="2.81640625" customWidth="1"/>
    <col min="14600" max="14601" width="8.1796875" customWidth="1"/>
    <col min="14602" max="14602" width="2.81640625" customWidth="1"/>
    <col min="14603" max="14604" width="8.1796875" customWidth="1"/>
    <col min="14605" max="14605" width="2.81640625" customWidth="1"/>
    <col min="14606" max="14607" width="8.1796875" customWidth="1"/>
    <col min="14608" max="14608" width="2.81640625" customWidth="1"/>
    <col min="14609" max="14610" width="8.1796875" customWidth="1"/>
    <col min="14611" max="14611" width="2.81640625" customWidth="1"/>
    <col min="14849" max="14849" width="35.81640625" customWidth="1"/>
    <col min="14850" max="14851" width="8.1796875" customWidth="1"/>
    <col min="14852" max="14852" width="2.81640625" customWidth="1"/>
    <col min="14853" max="14854" width="8.453125" customWidth="1"/>
    <col min="14855" max="14855" width="2.81640625" customWidth="1"/>
    <col min="14856" max="14857" width="8.1796875" customWidth="1"/>
    <col min="14858" max="14858" width="2.81640625" customWidth="1"/>
    <col min="14859" max="14860" width="8.1796875" customWidth="1"/>
    <col min="14861" max="14861" width="2.81640625" customWidth="1"/>
    <col min="14862" max="14863" width="8.1796875" customWidth="1"/>
    <col min="14864" max="14864" width="2.81640625" customWidth="1"/>
    <col min="14865" max="14866" width="8.1796875" customWidth="1"/>
    <col min="14867" max="14867" width="2.81640625" customWidth="1"/>
    <col min="15105" max="15105" width="35.81640625" customWidth="1"/>
    <col min="15106" max="15107" width="8.1796875" customWidth="1"/>
    <col min="15108" max="15108" width="2.81640625" customWidth="1"/>
    <col min="15109" max="15110" width="8.453125" customWidth="1"/>
    <col min="15111" max="15111" width="2.81640625" customWidth="1"/>
    <col min="15112" max="15113" width="8.1796875" customWidth="1"/>
    <col min="15114" max="15114" width="2.81640625" customWidth="1"/>
    <col min="15115" max="15116" width="8.1796875" customWidth="1"/>
    <col min="15117" max="15117" width="2.81640625" customWidth="1"/>
    <col min="15118" max="15119" width="8.1796875" customWidth="1"/>
    <col min="15120" max="15120" width="2.81640625" customWidth="1"/>
    <col min="15121" max="15122" width="8.1796875" customWidth="1"/>
    <col min="15123" max="15123" width="2.81640625" customWidth="1"/>
    <col min="15361" max="15361" width="35.81640625" customWidth="1"/>
    <col min="15362" max="15363" width="8.1796875" customWidth="1"/>
    <col min="15364" max="15364" width="2.81640625" customWidth="1"/>
    <col min="15365" max="15366" width="8.453125" customWidth="1"/>
    <col min="15367" max="15367" width="2.81640625" customWidth="1"/>
    <col min="15368" max="15369" width="8.1796875" customWidth="1"/>
    <col min="15370" max="15370" width="2.81640625" customWidth="1"/>
    <col min="15371" max="15372" width="8.1796875" customWidth="1"/>
    <col min="15373" max="15373" width="2.81640625" customWidth="1"/>
    <col min="15374" max="15375" width="8.1796875" customWidth="1"/>
    <col min="15376" max="15376" width="2.81640625" customWidth="1"/>
    <col min="15377" max="15378" width="8.1796875" customWidth="1"/>
    <col min="15379" max="15379" width="2.81640625" customWidth="1"/>
    <col min="15617" max="15617" width="35.81640625" customWidth="1"/>
    <col min="15618" max="15619" width="8.1796875" customWidth="1"/>
    <col min="15620" max="15620" width="2.81640625" customWidth="1"/>
    <col min="15621" max="15622" width="8.453125" customWidth="1"/>
    <col min="15623" max="15623" width="2.81640625" customWidth="1"/>
    <col min="15624" max="15625" width="8.1796875" customWidth="1"/>
    <col min="15626" max="15626" width="2.81640625" customWidth="1"/>
    <col min="15627" max="15628" width="8.1796875" customWidth="1"/>
    <col min="15629" max="15629" width="2.81640625" customWidth="1"/>
    <col min="15630" max="15631" width="8.1796875" customWidth="1"/>
    <col min="15632" max="15632" width="2.81640625" customWidth="1"/>
    <col min="15633" max="15634" width="8.1796875" customWidth="1"/>
    <col min="15635" max="15635" width="2.81640625" customWidth="1"/>
    <col min="15873" max="15873" width="35.81640625" customWidth="1"/>
    <col min="15874" max="15875" width="8.1796875" customWidth="1"/>
    <col min="15876" max="15876" width="2.81640625" customWidth="1"/>
    <col min="15877" max="15878" width="8.453125" customWidth="1"/>
    <col min="15879" max="15879" width="2.81640625" customWidth="1"/>
    <col min="15880" max="15881" width="8.1796875" customWidth="1"/>
    <col min="15882" max="15882" width="2.81640625" customWidth="1"/>
    <col min="15883" max="15884" width="8.1796875" customWidth="1"/>
    <col min="15885" max="15885" width="2.81640625" customWidth="1"/>
    <col min="15886" max="15887" width="8.1796875" customWidth="1"/>
    <col min="15888" max="15888" width="2.81640625" customWidth="1"/>
    <col min="15889" max="15890" width="8.1796875" customWidth="1"/>
    <col min="15891" max="15891" width="2.81640625" customWidth="1"/>
    <col min="16129" max="16129" width="35.81640625" customWidth="1"/>
    <col min="16130" max="16131" width="8.1796875" customWidth="1"/>
    <col min="16132" max="16132" width="2.81640625" customWidth="1"/>
    <col min="16133" max="16134" width="8.453125" customWidth="1"/>
    <col min="16135" max="16135" width="2.81640625" customWidth="1"/>
    <col min="16136" max="16137" width="8.1796875" customWidth="1"/>
    <col min="16138" max="16138" width="2.81640625" customWidth="1"/>
    <col min="16139" max="16140" width="8.1796875" customWidth="1"/>
    <col min="16141" max="16141" width="2.81640625" customWidth="1"/>
    <col min="16142" max="16143" width="8.1796875" customWidth="1"/>
    <col min="16144" max="16144" width="2.81640625" customWidth="1"/>
    <col min="16145" max="16146" width="8.1796875" customWidth="1"/>
    <col min="16147" max="16147" width="2.81640625" customWidth="1"/>
  </cols>
  <sheetData>
    <row r="1" spans="1:19">
      <c r="A1" t="s">
        <v>796</v>
      </c>
      <c r="H1" s="33"/>
      <c r="I1" s="33"/>
      <c r="J1" s="49"/>
    </row>
    <row r="2" spans="1:19">
      <c r="A2" t="s">
        <v>797</v>
      </c>
    </row>
    <row r="3" spans="1:19" ht="7.5" customHeight="1"/>
    <row r="4" spans="1:19">
      <c r="A4" s="14" t="s">
        <v>1612</v>
      </c>
    </row>
    <row r="5" spans="1:19" ht="9" customHeight="1" thickBot="1">
      <c r="D5" s="50"/>
      <c r="E5" s="50"/>
      <c r="F5" s="50"/>
      <c r="G5" s="50"/>
      <c r="H5" s="50"/>
      <c r="I5" s="50"/>
      <c r="J5" s="50"/>
      <c r="K5" s="50"/>
      <c r="L5" s="50"/>
      <c r="M5" s="50"/>
      <c r="N5" s="50"/>
      <c r="O5" s="50"/>
      <c r="P5" s="50"/>
      <c r="Q5" s="50"/>
      <c r="R5" s="50"/>
      <c r="S5" s="50"/>
    </row>
    <row r="6" spans="1:19">
      <c r="A6" s="15"/>
      <c r="B6" s="129"/>
      <c r="C6" s="129"/>
      <c r="D6" s="129"/>
      <c r="E6" s="129"/>
      <c r="F6" s="129"/>
      <c r="G6" s="129"/>
      <c r="H6" s="129"/>
      <c r="I6" s="129"/>
      <c r="J6" s="129"/>
      <c r="K6" s="129"/>
      <c r="L6" s="129"/>
      <c r="M6" s="129"/>
      <c r="N6" s="129"/>
      <c r="O6" s="129"/>
      <c r="P6" s="129"/>
      <c r="Q6" s="129"/>
      <c r="R6" s="129"/>
      <c r="S6" s="129"/>
    </row>
    <row r="7" spans="1:19">
      <c r="A7" t="s">
        <v>147</v>
      </c>
      <c r="B7" s="133"/>
      <c r="C7" s="133"/>
      <c r="E7" s="144"/>
      <c r="F7" s="144"/>
      <c r="H7" s="144" t="s">
        <v>785</v>
      </c>
      <c r="I7" s="144"/>
      <c r="K7" s="144" t="s">
        <v>786</v>
      </c>
      <c r="L7" s="144"/>
      <c r="N7" s="144" t="s">
        <v>787</v>
      </c>
      <c r="O7" s="144"/>
      <c r="Q7" s="144"/>
      <c r="R7" s="144"/>
    </row>
    <row r="8" spans="1:19" ht="15.5">
      <c r="A8" s="39" t="s">
        <v>798</v>
      </c>
      <c r="B8" s="133" t="s">
        <v>799</v>
      </c>
      <c r="C8" s="133"/>
      <c r="E8" s="188" t="s">
        <v>800</v>
      </c>
      <c r="F8" s="188"/>
      <c r="G8" s="188"/>
      <c r="H8" s="144" t="s">
        <v>791</v>
      </c>
      <c r="I8" s="144"/>
      <c r="K8" s="144" t="s">
        <v>792</v>
      </c>
      <c r="L8" s="144"/>
      <c r="N8" s="144" t="s">
        <v>793</v>
      </c>
      <c r="O8" s="144"/>
      <c r="Q8" s="144" t="s">
        <v>794</v>
      </c>
      <c r="R8" s="144"/>
    </row>
    <row r="9" spans="1:19" s="273" customFormat="1">
      <c r="A9" s="364" t="s">
        <v>801</v>
      </c>
      <c r="B9" s="137" t="s">
        <v>388</v>
      </c>
      <c r="C9" s="137" t="s">
        <v>153</v>
      </c>
      <c r="D9" s="171"/>
      <c r="E9" s="139" t="s">
        <v>388</v>
      </c>
      <c r="F9" s="139" t="s">
        <v>153</v>
      </c>
      <c r="G9" s="1083"/>
      <c r="H9" s="139" t="s">
        <v>388</v>
      </c>
      <c r="I9" s="139" t="s">
        <v>153</v>
      </c>
      <c r="J9" s="1083"/>
      <c r="K9" s="139" t="s">
        <v>388</v>
      </c>
      <c r="L9" s="139" t="s">
        <v>153</v>
      </c>
      <c r="M9" s="1083"/>
      <c r="N9" s="139" t="s">
        <v>388</v>
      </c>
      <c r="O9" s="139" t="s">
        <v>153</v>
      </c>
      <c r="P9" s="1083"/>
      <c r="Q9" s="139" t="s">
        <v>388</v>
      </c>
      <c r="R9" s="139" t="s">
        <v>153</v>
      </c>
    </row>
    <row r="10" spans="1:19" s="273" customFormat="1" ht="15" thickBot="1">
      <c r="A10" s="363"/>
      <c r="B10" s="189"/>
      <c r="C10" s="189"/>
      <c r="D10" s="189"/>
      <c r="E10" s="189"/>
      <c r="F10" s="189"/>
      <c r="G10" s="189"/>
      <c r="H10" s="189"/>
      <c r="I10" s="189"/>
      <c r="J10" s="189"/>
      <c r="K10" s="189"/>
      <c r="L10" s="189"/>
      <c r="M10" s="189"/>
      <c r="N10" s="189"/>
      <c r="O10" s="189"/>
      <c r="P10" s="189"/>
      <c r="Q10" s="189"/>
      <c r="R10" s="189"/>
      <c r="S10" s="189"/>
    </row>
    <row r="11" spans="1:19" ht="9" customHeight="1">
      <c r="A11" s="39"/>
      <c r="B11" s="133"/>
      <c r="C11" s="133"/>
      <c r="E11" s="144"/>
      <c r="F11" s="144"/>
      <c r="H11" s="144"/>
      <c r="I11" s="144"/>
      <c r="K11" s="144"/>
      <c r="L11" s="144"/>
      <c r="N11" s="144"/>
      <c r="O11" s="144"/>
      <c r="Q11" s="144"/>
      <c r="R11" s="144"/>
    </row>
    <row r="12" spans="1:19" ht="13.4" customHeight="1">
      <c r="A12" s="47" t="s">
        <v>390</v>
      </c>
      <c r="B12" s="50">
        <f>B14+B98</f>
        <v>42949</v>
      </c>
      <c r="C12" s="147">
        <f>C14+C98</f>
        <v>100</v>
      </c>
      <c r="E12" s="63">
        <f>E14+E98</f>
        <v>4717</v>
      </c>
      <c r="F12" s="64">
        <f t="shared" ref="F12:F75" si="0">IF($A12&lt;&gt;"",E12/$B12*100,"")</f>
        <v>10.982793545833431</v>
      </c>
      <c r="H12" s="63">
        <f>H14+H98</f>
        <v>9888</v>
      </c>
      <c r="I12" s="64">
        <f t="shared" ref="I12:I75" si="1">IF($A12&lt;&gt;"",H12/$B12*100,"")</f>
        <v>23.022654776595498</v>
      </c>
      <c r="K12" s="63">
        <f>K14+K98</f>
        <v>13029</v>
      </c>
      <c r="L12" s="64">
        <f t="shared" ref="L12:L75" si="2">IF($A12&lt;&gt;"",K12/$B12*100,"")</f>
        <v>30.335979883117187</v>
      </c>
      <c r="N12" s="63">
        <f>N14+N98</f>
        <v>14185</v>
      </c>
      <c r="O12" s="64">
        <f t="shared" ref="O12:O75" si="3">IF($A12&lt;&gt;"",N12/$B12*100,"")</f>
        <v>33.027544296724024</v>
      </c>
      <c r="Q12" s="63">
        <f>Q14+Q98</f>
        <v>1130</v>
      </c>
      <c r="R12" s="64">
        <f>IF($A12&lt;&gt;"",Q12/$B12*100,"")</f>
        <v>2.6310274977298658</v>
      </c>
    </row>
    <row r="13" spans="1:19" ht="9" customHeight="1">
      <c r="F13" s="64" t="str">
        <f t="shared" si="0"/>
        <v/>
      </c>
      <c r="I13" s="64" t="str">
        <f t="shared" si="1"/>
        <v/>
      </c>
      <c r="L13" s="64" t="str">
        <f t="shared" si="2"/>
        <v/>
      </c>
      <c r="O13" s="64" t="str">
        <f t="shared" si="3"/>
        <v/>
      </c>
      <c r="R13" s="64" t="str">
        <f t="shared" ref="R13:R76" si="4">IF($A13&lt;&gt;"",Q13/$B13*100,"")</f>
        <v/>
      </c>
    </row>
    <row r="14" spans="1:19" ht="13.4" customHeight="1">
      <c r="A14" s="47" t="s">
        <v>391</v>
      </c>
      <c r="B14" s="50">
        <f>B94+B16+B27+B35+B75+B82+B61+B106+B96</f>
        <v>32240</v>
      </c>
      <c r="C14" s="147">
        <f>IF(A14&lt;&gt;0,B14/$B$12*100,"")</f>
        <v>75.065775687443249</v>
      </c>
      <c r="E14" s="50">
        <f>E94+E16+E27+E35+E75+E82+E61+E106+E96</f>
        <v>3736</v>
      </c>
      <c r="F14" s="64">
        <f t="shared" si="0"/>
        <v>11.588089330024815</v>
      </c>
      <c r="H14" s="50">
        <f>H94+H16+H27+H35+H75+H82+H61+H106+H96</f>
        <v>7630</v>
      </c>
      <c r="I14" s="64">
        <f t="shared" si="1"/>
        <v>23.666253101736974</v>
      </c>
      <c r="K14" s="50">
        <f>K94+K16+K27+K35+K75+K82+K61+K106+K96</f>
        <v>9524</v>
      </c>
      <c r="L14" s="64">
        <f t="shared" si="2"/>
        <v>29.540942928039705</v>
      </c>
      <c r="N14" s="50">
        <f>N94+N16+N27+N35+N75+N82+N61+N106+N96</f>
        <v>10352</v>
      </c>
      <c r="O14" s="64">
        <f t="shared" si="3"/>
        <v>32.109181141439208</v>
      </c>
      <c r="Q14" s="50">
        <f>Q94+Q16+Q27+Q35+Q75+Q82+Q61+Q106+Q96</f>
        <v>998</v>
      </c>
      <c r="R14" s="64">
        <f t="shared" si="4"/>
        <v>3.0955334987593055</v>
      </c>
    </row>
    <row r="15" spans="1:19" ht="9" customHeight="1">
      <c r="C15" s="147" t="str">
        <f t="shared" ref="C15:C78" si="5">IF(A15&lt;&gt;0,B15/$B$12*100,"")</f>
        <v/>
      </c>
      <c r="F15" s="64" t="str">
        <f t="shared" si="0"/>
        <v/>
      </c>
      <c r="I15" s="64" t="str">
        <f t="shared" si="1"/>
        <v/>
      </c>
      <c r="L15" s="64" t="str">
        <f t="shared" si="2"/>
        <v/>
      </c>
      <c r="O15" s="64" t="str">
        <f t="shared" si="3"/>
        <v/>
      </c>
      <c r="R15" s="64" t="str">
        <f t="shared" si="4"/>
        <v/>
      </c>
    </row>
    <row r="16" spans="1:19" ht="13.4" customHeight="1">
      <c r="A16" s="47" t="s">
        <v>392</v>
      </c>
      <c r="B16" s="50">
        <f>SUM(B17+B22)</f>
        <v>3144</v>
      </c>
      <c r="C16" s="147">
        <f t="shared" si="5"/>
        <v>7.3203101352767241</v>
      </c>
      <c r="E16" s="63">
        <f>SUM(E17+E22)</f>
        <v>335</v>
      </c>
      <c r="F16" s="64">
        <f t="shared" si="0"/>
        <v>10.655216284987278</v>
      </c>
      <c r="H16" s="63">
        <f>SUM(H17+H22)</f>
        <v>939</v>
      </c>
      <c r="I16" s="64">
        <f t="shared" si="1"/>
        <v>29.866412213740457</v>
      </c>
      <c r="K16" s="63">
        <f>SUM(K17+K22)</f>
        <v>879</v>
      </c>
      <c r="L16" s="64">
        <f t="shared" si="2"/>
        <v>27.958015267175572</v>
      </c>
      <c r="N16" s="63">
        <f>SUM(N17+N22)</f>
        <v>893</v>
      </c>
      <c r="O16" s="64">
        <f t="shared" si="3"/>
        <v>28.403307888040715</v>
      </c>
      <c r="Q16" s="63">
        <f>SUM(Q17+Q22)</f>
        <v>98</v>
      </c>
      <c r="R16" s="64">
        <f t="shared" si="4"/>
        <v>3.1170483460559799</v>
      </c>
    </row>
    <row r="17" spans="1:18" ht="13.4" customHeight="1">
      <c r="A17" t="s">
        <v>161</v>
      </c>
      <c r="B17" s="50">
        <f>SUM(E17+H17+K17+N17+Q17)</f>
        <v>1138</v>
      </c>
      <c r="C17" s="147">
        <f t="shared" si="5"/>
        <v>2.6496542410766257</v>
      </c>
      <c r="E17" s="63">
        <f>SUM(E18:E20)</f>
        <v>104</v>
      </c>
      <c r="F17" s="64">
        <f t="shared" si="0"/>
        <v>9.1388400702987695</v>
      </c>
      <c r="H17" s="63">
        <f>SUM(H18:H20)</f>
        <v>344</v>
      </c>
      <c r="I17" s="64">
        <f t="shared" si="1"/>
        <v>30.228471001757466</v>
      </c>
      <c r="K17" s="63">
        <f>SUM(K18:K20)</f>
        <v>329</v>
      </c>
      <c r="L17" s="64">
        <f t="shared" si="2"/>
        <v>28.910369068541304</v>
      </c>
      <c r="N17" s="63">
        <f>SUM(N18:N20)</f>
        <v>326</v>
      </c>
      <c r="O17" s="64">
        <f t="shared" si="3"/>
        <v>28.646748681898064</v>
      </c>
      <c r="Q17" s="63">
        <f>SUM(Q18:Q20)</f>
        <v>35</v>
      </c>
      <c r="R17" s="64">
        <f t="shared" si="4"/>
        <v>3.0755711775043935</v>
      </c>
    </row>
    <row r="18" spans="1:18" ht="13.4" customHeight="1">
      <c r="A18" t="s">
        <v>162</v>
      </c>
      <c r="B18" s="50">
        <f>SUM(E18+H18+K18+N18+Q18)</f>
        <v>144</v>
      </c>
      <c r="C18" s="147">
        <f t="shared" si="5"/>
        <v>0.33528138024168203</v>
      </c>
      <c r="E18" s="665">
        <v>15</v>
      </c>
      <c r="F18" s="64">
        <f t="shared" si="0"/>
        <v>10.416666666666668</v>
      </c>
      <c r="G18" s="665"/>
      <c r="H18" s="665">
        <v>38</v>
      </c>
      <c r="I18" s="64">
        <f t="shared" si="1"/>
        <v>26.388888888888889</v>
      </c>
      <c r="J18" s="665"/>
      <c r="K18" s="665">
        <v>45</v>
      </c>
      <c r="L18" s="64">
        <f t="shared" si="2"/>
        <v>31.25</v>
      </c>
      <c r="M18" s="665"/>
      <c r="N18" s="665">
        <v>45</v>
      </c>
      <c r="O18" s="64">
        <f t="shared" si="3"/>
        <v>31.25</v>
      </c>
      <c r="P18" s="665"/>
      <c r="Q18" s="665">
        <v>1</v>
      </c>
      <c r="R18" s="64">
        <f>IF($A18&lt;&gt;"",Q18/$B18*100,"")</f>
        <v>0.69444444444444442</v>
      </c>
    </row>
    <row r="19" spans="1:18" ht="13.4" customHeight="1">
      <c r="A19" t="s">
        <v>163</v>
      </c>
      <c r="B19" s="50">
        <f>SUM(E19+H19+K19+N19+Q19)</f>
        <v>270</v>
      </c>
      <c r="C19" s="147">
        <f t="shared" si="5"/>
        <v>0.62865258795315371</v>
      </c>
      <c r="E19" s="665">
        <v>18</v>
      </c>
      <c r="F19" s="64">
        <f t="shared" si="0"/>
        <v>6.666666666666667</v>
      </c>
      <c r="G19" s="665"/>
      <c r="H19" s="665">
        <v>76</v>
      </c>
      <c r="I19" s="64">
        <f t="shared" si="1"/>
        <v>28.148148148148149</v>
      </c>
      <c r="J19" s="665"/>
      <c r="K19" s="665">
        <v>72</v>
      </c>
      <c r="L19" s="64">
        <f t="shared" si="2"/>
        <v>26.666666666666668</v>
      </c>
      <c r="M19" s="665"/>
      <c r="N19" s="665">
        <v>89</v>
      </c>
      <c r="O19" s="64">
        <f t="shared" si="3"/>
        <v>32.962962962962962</v>
      </c>
      <c r="P19" s="665"/>
      <c r="Q19" s="665">
        <v>15</v>
      </c>
      <c r="R19" s="64">
        <f>IF($A19&lt;&gt;"",Q19/$B19*100,"")</f>
        <v>5.5555555555555554</v>
      </c>
    </row>
    <row r="20" spans="1:18" ht="13.4" customHeight="1">
      <c r="A20" t="s">
        <v>164</v>
      </c>
      <c r="B20" s="50">
        <f>SUM(E20+H20+K20+N20+Q20)</f>
        <v>724</v>
      </c>
      <c r="C20" s="147">
        <f t="shared" si="5"/>
        <v>1.6857202728817899</v>
      </c>
      <c r="E20" s="665">
        <v>71</v>
      </c>
      <c r="F20" s="64">
        <f t="shared" si="0"/>
        <v>9.806629834254144</v>
      </c>
      <c r="G20" s="665"/>
      <c r="H20" s="665">
        <v>230</v>
      </c>
      <c r="I20" s="64">
        <f t="shared" si="1"/>
        <v>31.767955801104975</v>
      </c>
      <c r="J20" s="665"/>
      <c r="K20" s="665">
        <v>212</v>
      </c>
      <c r="L20" s="64">
        <f t="shared" si="2"/>
        <v>29.281767955801101</v>
      </c>
      <c r="M20" s="665"/>
      <c r="N20" s="665">
        <v>192</v>
      </c>
      <c r="O20" s="64">
        <f t="shared" si="3"/>
        <v>26.519337016574585</v>
      </c>
      <c r="P20" s="665"/>
      <c r="Q20" s="665">
        <v>19</v>
      </c>
      <c r="R20" s="64">
        <f>IF($A20&lt;&gt;"",Q20/$B20*100,"")</f>
        <v>2.6243093922651934</v>
      </c>
    </row>
    <row r="21" spans="1:18" ht="9" customHeight="1">
      <c r="C21" s="147" t="str">
        <f t="shared" si="5"/>
        <v/>
      </c>
      <c r="F21" s="64" t="str">
        <f t="shared" si="0"/>
        <v/>
      </c>
      <c r="I21" s="64" t="str">
        <f t="shared" si="1"/>
        <v/>
      </c>
      <c r="L21" s="64" t="str">
        <f t="shared" si="2"/>
        <v/>
      </c>
      <c r="N21" s="193"/>
      <c r="O21" s="64" t="str">
        <f t="shared" si="3"/>
        <v/>
      </c>
      <c r="P21" s="193"/>
      <c r="R21" s="64" t="str">
        <f t="shared" si="4"/>
        <v/>
      </c>
    </row>
    <row r="22" spans="1:18" ht="13.4" customHeight="1">
      <c r="A22" t="s">
        <v>165</v>
      </c>
      <c r="B22" s="50">
        <f>SUM(E22+H22+K22+N22+Q22)</f>
        <v>2006</v>
      </c>
      <c r="C22" s="147">
        <f t="shared" si="5"/>
        <v>4.670655894200098</v>
      </c>
      <c r="E22" s="63">
        <f>SUM(E23:E25)</f>
        <v>231</v>
      </c>
      <c r="F22" s="64">
        <f t="shared" si="0"/>
        <v>11.51545363908275</v>
      </c>
      <c r="H22" s="63">
        <f>SUM(H23:H25)</f>
        <v>595</v>
      </c>
      <c r="I22" s="64">
        <f t="shared" si="1"/>
        <v>29.66101694915254</v>
      </c>
      <c r="K22" s="63">
        <f>SUM(K23:K25)</f>
        <v>550</v>
      </c>
      <c r="L22" s="64">
        <f t="shared" si="2"/>
        <v>27.417746759720842</v>
      </c>
      <c r="N22" s="63">
        <f>SUM(N23:N25)</f>
        <v>567</v>
      </c>
      <c r="O22" s="64">
        <f t="shared" si="3"/>
        <v>28.265204386839482</v>
      </c>
      <c r="Q22" s="63">
        <f>SUM(Q23:Q25)</f>
        <v>63</v>
      </c>
      <c r="R22" s="64">
        <f t="shared" si="4"/>
        <v>3.140578265204387</v>
      </c>
    </row>
    <row r="23" spans="1:18" ht="13.4" customHeight="1">
      <c r="A23" t="s">
        <v>166</v>
      </c>
      <c r="B23" s="50">
        <f>SUM(E23+H23+K23+N23+Q23)</f>
        <v>655</v>
      </c>
      <c r="C23" s="147">
        <f t="shared" si="5"/>
        <v>1.525064611515984</v>
      </c>
      <c r="E23" s="665">
        <v>80</v>
      </c>
      <c r="F23" s="64">
        <f t="shared" si="0"/>
        <v>12.213740458015266</v>
      </c>
      <c r="G23" s="665"/>
      <c r="H23" s="665">
        <v>200</v>
      </c>
      <c r="I23" s="64">
        <f t="shared" si="1"/>
        <v>30.534351145038169</v>
      </c>
      <c r="J23" s="665"/>
      <c r="K23" s="665">
        <v>215</v>
      </c>
      <c r="L23" s="64">
        <f t="shared" si="2"/>
        <v>32.824427480916029</v>
      </c>
      <c r="M23" s="665"/>
      <c r="N23" s="665">
        <v>152</v>
      </c>
      <c r="O23" s="64">
        <f t="shared" si="3"/>
        <v>23.206106870229007</v>
      </c>
      <c r="P23" s="665"/>
      <c r="Q23" s="665">
        <v>8</v>
      </c>
      <c r="R23" s="64">
        <f t="shared" si="4"/>
        <v>1.2213740458015268</v>
      </c>
    </row>
    <row r="24" spans="1:18" ht="13.4" customHeight="1">
      <c r="A24" t="s">
        <v>167</v>
      </c>
      <c r="B24" s="50">
        <f>SUM(E24+H24+K24+N24+Q24)</f>
        <v>258</v>
      </c>
      <c r="C24" s="147">
        <f t="shared" si="5"/>
        <v>0.60071247293301355</v>
      </c>
      <c r="E24" s="665">
        <v>58</v>
      </c>
      <c r="F24" s="64">
        <f t="shared" si="0"/>
        <v>22.480620155038761</v>
      </c>
      <c r="G24" s="665"/>
      <c r="H24" s="665">
        <v>97</v>
      </c>
      <c r="I24" s="64">
        <f t="shared" si="1"/>
        <v>37.596899224806201</v>
      </c>
      <c r="J24" s="665"/>
      <c r="K24" s="665">
        <v>65</v>
      </c>
      <c r="L24" s="64">
        <f t="shared" si="2"/>
        <v>25.193798449612402</v>
      </c>
      <c r="M24" s="665"/>
      <c r="N24" s="665">
        <v>34</v>
      </c>
      <c r="O24" s="64">
        <f t="shared" si="3"/>
        <v>13.178294573643413</v>
      </c>
      <c r="P24" s="665"/>
      <c r="Q24" s="665">
        <v>4</v>
      </c>
      <c r="R24" s="64">
        <f t="shared" si="4"/>
        <v>1.5503875968992249</v>
      </c>
    </row>
    <row r="25" spans="1:18" ht="13.4" customHeight="1">
      <c r="A25" t="s">
        <v>168</v>
      </c>
      <c r="B25" s="50">
        <f>SUM(E25+H25+K25+N25+Q25)</f>
        <v>1093</v>
      </c>
      <c r="C25" s="147">
        <f t="shared" si="5"/>
        <v>2.5448788097511001</v>
      </c>
      <c r="E25" s="665">
        <v>93</v>
      </c>
      <c r="F25" s="64">
        <f t="shared" si="0"/>
        <v>8.508691674290942</v>
      </c>
      <c r="G25" s="665"/>
      <c r="H25" s="665">
        <v>298</v>
      </c>
      <c r="I25" s="64">
        <f t="shared" si="1"/>
        <v>27.264409881061297</v>
      </c>
      <c r="J25" s="665"/>
      <c r="K25" s="665">
        <v>270</v>
      </c>
      <c r="L25" s="64">
        <f t="shared" si="2"/>
        <v>24.702653247941445</v>
      </c>
      <c r="M25" s="665"/>
      <c r="N25" s="665">
        <v>381</v>
      </c>
      <c r="O25" s="64">
        <f t="shared" si="3"/>
        <v>34.858188472095151</v>
      </c>
      <c r="P25" s="665"/>
      <c r="Q25" s="665">
        <v>51</v>
      </c>
      <c r="R25" s="64">
        <f t="shared" si="4"/>
        <v>4.6660567246111615</v>
      </c>
    </row>
    <row r="26" spans="1:18" ht="9" customHeight="1">
      <c r="C26" s="147" t="str">
        <f t="shared" si="5"/>
        <v/>
      </c>
      <c r="F26" s="64" t="str">
        <f t="shared" si="0"/>
        <v/>
      </c>
      <c r="I26" s="64" t="str">
        <f t="shared" si="1"/>
        <v/>
      </c>
      <c r="L26" s="64" t="str">
        <f t="shared" si="2"/>
        <v/>
      </c>
      <c r="O26" s="64" t="str">
        <f t="shared" si="3"/>
        <v/>
      </c>
      <c r="R26" s="64" t="str">
        <f t="shared" si="4"/>
        <v/>
      </c>
    </row>
    <row r="27" spans="1:18" ht="13.4" customHeight="1">
      <c r="A27" s="47" t="s">
        <v>449</v>
      </c>
      <c r="B27" s="50">
        <f>SUM(B28)</f>
        <v>2290</v>
      </c>
      <c r="C27" s="147">
        <f t="shared" si="5"/>
        <v>5.3319052830100819</v>
      </c>
      <c r="E27" s="63">
        <f>SUM(E28)</f>
        <v>247</v>
      </c>
      <c r="F27" s="64">
        <f t="shared" si="0"/>
        <v>10.786026200873362</v>
      </c>
      <c r="H27" s="63">
        <f>SUM(H28)</f>
        <v>638</v>
      </c>
      <c r="I27" s="64">
        <f t="shared" si="1"/>
        <v>27.860262008733621</v>
      </c>
      <c r="K27" s="63">
        <f>SUM(K28)</f>
        <v>784</v>
      </c>
      <c r="L27" s="64">
        <f t="shared" si="2"/>
        <v>34.235807860262007</v>
      </c>
      <c r="N27" s="63">
        <f>SUM(N28)</f>
        <v>591</v>
      </c>
      <c r="O27" s="64">
        <f t="shared" si="3"/>
        <v>25.807860262008735</v>
      </c>
      <c r="Q27" s="63">
        <f>SUM(Q28)</f>
        <v>30</v>
      </c>
      <c r="R27" s="64">
        <f t="shared" si="4"/>
        <v>1.3100436681222707</v>
      </c>
    </row>
    <row r="28" spans="1:18" ht="13.4" customHeight="1">
      <c r="A28" t="s">
        <v>169</v>
      </c>
      <c r="B28" s="50">
        <f t="shared" ref="B28:B33" si="6">SUM(E28+H28+K28+N28+Q28)</f>
        <v>2290</v>
      </c>
      <c r="C28" s="147">
        <f t="shared" si="5"/>
        <v>5.3319052830100819</v>
      </c>
      <c r="E28" s="63">
        <f>SUM(E29:E33)</f>
        <v>247</v>
      </c>
      <c r="F28" s="64">
        <f t="shared" si="0"/>
        <v>10.786026200873362</v>
      </c>
      <c r="H28" s="63">
        <f>SUM(H29:H33)</f>
        <v>638</v>
      </c>
      <c r="I28" s="64">
        <f t="shared" si="1"/>
        <v>27.860262008733621</v>
      </c>
      <c r="K28" s="63">
        <f>SUM(K29:K33)</f>
        <v>784</v>
      </c>
      <c r="L28" s="64">
        <f t="shared" si="2"/>
        <v>34.235807860262007</v>
      </c>
      <c r="N28" s="63">
        <f>SUM(N29:N33)</f>
        <v>591</v>
      </c>
      <c r="O28" s="64">
        <f t="shared" si="3"/>
        <v>25.807860262008735</v>
      </c>
      <c r="Q28" s="63">
        <f>SUM(Q29:Q33)</f>
        <v>30</v>
      </c>
      <c r="R28" s="64">
        <f t="shared" si="4"/>
        <v>1.3100436681222707</v>
      </c>
    </row>
    <row r="29" spans="1:18" ht="13.4" customHeight="1">
      <c r="A29" t="s">
        <v>170</v>
      </c>
      <c r="B29" s="50">
        <f t="shared" si="6"/>
        <v>383</v>
      </c>
      <c r="C29" s="147">
        <f t="shared" si="5"/>
        <v>0.89175533772614024</v>
      </c>
      <c r="E29" s="665">
        <v>37</v>
      </c>
      <c r="F29" s="64">
        <f t="shared" si="0"/>
        <v>9.660574412532636</v>
      </c>
      <c r="G29" s="665"/>
      <c r="H29" s="665">
        <v>92</v>
      </c>
      <c r="I29" s="64">
        <f t="shared" si="1"/>
        <v>24.020887728459531</v>
      </c>
      <c r="J29" s="665"/>
      <c r="K29" s="665">
        <v>123</v>
      </c>
      <c r="L29" s="64">
        <f t="shared" si="2"/>
        <v>32.114882506527415</v>
      </c>
      <c r="M29" s="665"/>
      <c r="N29" s="665">
        <v>127</v>
      </c>
      <c r="O29" s="64">
        <f t="shared" si="3"/>
        <v>33.159268929503916</v>
      </c>
      <c r="P29" s="665"/>
      <c r="Q29" s="665">
        <v>4</v>
      </c>
      <c r="R29" s="64">
        <f t="shared" si="4"/>
        <v>1.0443864229765014</v>
      </c>
    </row>
    <row r="30" spans="1:18" ht="13.4" customHeight="1">
      <c r="A30" t="s">
        <v>171</v>
      </c>
      <c r="B30" s="50">
        <f t="shared" si="6"/>
        <v>597</v>
      </c>
      <c r="C30" s="147">
        <f t="shared" si="5"/>
        <v>1.3900207222519734</v>
      </c>
      <c r="E30" s="665">
        <v>61</v>
      </c>
      <c r="F30" s="64">
        <f t="shared" si="0"/>
        <v>10.217755443886096</v>
      </c>
      <c r="G30" s="665"/>
      <c r="H30" s="665">
        <v>195</v>
      </c>
      <c r="I30" s="64">
        <f t="shared" si="1"/>
        <v>32.663316582914575</v>
      </c>
      <c r="J30" s="665"/>
      <c r="K30" s="665">
        <v>225</v>
      </c>
      <c r="L30" s="64">
        <f t="shared" si="2"/>
        <v>37.688442211055282</v>
      </c>
      <c r="M30" s="665"/>
      <c r="N30" s="665">
        <v>114</v>
      </c>
      <c r="O30" s="64">
        <f t="shared" si="3"/>
        <v>19.095477386934672</v>
      </c>
      <c r="P30" s="665"/>
      <c r="Q30" s="665">
        <v>2</v>
      </c>
      <c r="R30" s="64">
        <f t="shared" si="4"/>
        <v>0.33500837520938026</v>
      </c>
    </row>
    <row r="31" spans="1:18" ht="13.4" customHeight="1">
      <c r="A31" t="s">
        <v>172</v>
      </c>
      <c r="B31" s="50">
        <f t="shared" si="6"/>
        <v>306</v>
      </c>
      <c r="C31" s="147">
        <f t="shared" si="5"/>
        <v>0.71247293301357428</v>
      </c>
      <c r="E31" s="665">
        <v>46</v>
      </c>
      <c r="F31" s="64">
        <f t="shared" si="0"/>
        <v>15.032679738562091</v>
      </c>
      <c r="G31" s="665"/>
      <c r="H31" s="665">
        <v>91</v>
      </c>
      <c r="I31" s="64">
        <f t="shared" si="1"/>
        <v>29.738562091503269</v>
      </c>
      <c r="J31" s="665"/>
      <c r="K31" s="665">
        <v>96</v>
      </c>
      <c r="L31" s="64">
        <f t="shared" si="2"/>
        <v>31.372549019607842</v>
      </c>
      <c r="M31" s="665"/>
      <c r="N31" s="665">
        <v>72</v>
      </c>
      <c r="O31" s="64">
        <f t="shared" si="3"/>
        <v>23.52941176470588</v>
      </c>
      <c r="P31" s="665"/>
      <c r="Q31" s="665">
        <v>1</v>
      </c>
      <c r="R31" s="64">
        <f t="shared" si="4"/>
        <v>0.32679738562091504</v>
      </c>
    </row>
    <row r="32" spans="1:18" ht="13.4" customHeight="1">
      <c r="A32" t="s">
        <v>173</v>
      </c>
      <c r="B32" s="50">
        <f t="shared" si="6"/>
        <v>528</v>
      </c>
      <c r="C32" s="147">
        <f t="shared" si="5"/>
        <v>1.2293650608861673</v>
      </c>
      <c r="E32" s="665">
        <v>67</v>
      </c>
      <c r="F32" s="64">
        <f t="shared" si="0"/>
        <v>12.689393939393939</v>
      </c>
      <c r="G32" s="665"/>
      <c r="H32" s="665">
        <v>139</v>
      </c>
      <c r="I32" s="64">
        <f t="shared" si="1"/>
        <v>26.325757575757574</v>
      </c>
      <c r="J32" s="665"/>
      <c r="K32" s="665">
        <v>149</v>
      </c>
      <c r="L32" s="64">
        <f t="shared" si="2"/>
        <v>28.219696969696972</v>
      </c>
      <c r="M32" s="665"/>
      <c r="N32" s="665">
        <v>157</v>
      </c>
      <c r="O32" s="64">
        <f t="shared" si="3"/>
        <v>29.734848484848484</v>
      </c>
      <c r="P32" s="665"/>
      <c r="Q32" s="665">
        <v>16</v>
      </c>
      <c r="R32" s="64">
        <f t="shared" si="4"/>
        <v>3.0303030303030303</v>
      </c>
    </row>
    <row r="33" spans="1:18" ht="13.4" customHeight="1">
      <c r="A33" t="s">
        <v>174</v>
      </c>
      <c r="B33" s="50">
        <f t="shared" si="6"/>
        <v>476</v>
      </c>
      <c r="C33" s="147">
        <f t="shared" si="5"/>
        <v>1.1082912291322264</v>
      </c>
      <c r="E33" s="665">
        <v>36</v>
      </c>
      <c r="F33" s="64">
        <f t="shared" si="0"/>
        <v>7.5630252100840334</v>
      </c>
      <c r="G33" s="665"/>
      <c r="H33" s="665">
        <v>121</v>
      </c>
      <c r="I33" s="64">
        <f t="shared" si="1"/>
        <v>25.420168067226889</v>
      </c>
      <c r="J33" s="665"/>
      <c r="K33" s="665">
        <v>191</v>
      </c>
      <c r="L33" s="64">
        <f t="shared" si="2"/>
        <v>40.12605042016807</v>
      </c>
      <c r="M33" s="665"/>
      <c r="N33" s="665">
        <v>121</v>
      </c>
      <c r="O33" s="64">
        <f t="shared" si="3"/>
        <v>25.420168067226889</v>
      </c>
      <c r="P33" s="665"/>
      <c r="Q33" s="665">
        <v>7</v>
      </c>
      <c r="R33" s="64">
        <f t="shared" si="4"/>
        <v>1.4705882352941175</v>
      </c>
    </row>
    <row r="34" spans="1:18" ht="9" customHeight="1">
      <c r="C34" s="147" t="str">
        <f t="shared" si="5"/>
        <v/>
      </c>
      <c r="F34" s="64" t="str">
        <f t="shared" si="0"/>
        <v/>
      </c>
      <c r="I34" s="64" t="str">
        <f t="shared" si="1"/>
        <v/>
      </c>
      <c r="L34" s="64" t="str">
        <f t="shared" si="2"/>
        <v/>
      </c>
      <c r="O34" s="64" t="str">
        <f t="shared" si="3"/>
        <v/>
      </c>
      <c r="R34" s="64" t="str">
        <f t="shared" si="4"/>
        <v/>
      </c>
    </row>
    <row r="35" spans="1:18" ht="13.4" customHeight="1">
      <c r="A35" s="47" t="s">
        <v>394</v>
      </c>
      <c r="B35" s="50">
        <f>SUM(B36+B42+B52+B54)</f>
        <v>13996</v>
      </c>
      <c r="C35" s="147">
        <f t="shared" si="5"/>
        <v>32.587487485156814</v>
      </c>
      <c r="E35" s="63">
        <f>SUM(E36+E42+E52+E54)</f>
        <v>1820</v>
      </c>
      <c r="F35" s="64">
        <f t="shared" si="0"/>
        <v>13.003715347242069</v>
      </c>
      <c r="H35" s="63">
        <f>SUM(H36+H42+H52+H54)</f>
        <v>3266</v>
      </c>
      <c r="I35" s="64">
        <f t="shared" si="1"/>
        <v>23.335238639611315</v>
      </c>
      <c r="K35" s="63">
        <f>SUM(K36+K42+K52+K54)</f>
        <v>3522</v>
      </c>
      <c r="L35" s="64">
        <f t="shared" si="2"/>
        <v>25.164332666476135</v>
      </c>
      <c r="N35" s="63">
        <f>SUM(N36+N42+N52+N54)</f>
        <v>4817</v>
      </c>
      <c r="O35" s="64">
        <f t="shared" si="3"/>
        <v>34.416976278936836</v>
      </c>
      <c r="Q35" s="63">
        <f>SUM(Q36+Q42+Q52+Q54)</f>
        <v>571</v>
      </c>
      <c r="R35" s="64">
        <f t="shared" si="4"/>
        <v>4.079737067733638</v>
      </c>
    </row>
    <row r="36" spans="1:18" ht="17.25" customHeight="1">
      <c r="A36" t="s">
        <v>175</v>
      </c>
      <c r="B36" s="50">
        <f>SUM(E36+H36+K36+N36+Q36)</f>
        <v>4975</v>
      </c>
      <c r="C36" s="147">
        <f t="shared" si="5"/>
        <v>11.583506018766444</v>
      </c>
      <c r="E36" s="63">
        <f>SUM(E37:E40)</f>
        <v>590</v>
      </c>
      <c r="F36" s="64">
        <f t="shared" si="0"/>
        <v>11.859296482412059</v>
      </c>
      <c r="H36" s="63">
        <f>SUM(H37:H40)</f>
        <v>1286</v>
      </c>
      <c r="I36" s="64">
        <f t="shared" si="1"/>
        <v>25.849246231155782</v>
      </c>
      <c r="K36" s="63">
        <f>SUM(K37:K40)</f>
        <v>1335</v>
      </c>
      <c r="L36" s="64">
        <f t="shared" si="2"/>
        <v>26.834170854271356</v>
      </c>
      <c r="N36" s="63">
        <f>SUM(N37:N40)</f>
        <v>1590</v>
      </c>
      <c r="O36" s="64">
        <f t="shared" si="3"/>
        <v>31.959798994974875</v>
      </c>
      <c r="Q36" s="63">
        <f>SUM(Q37:Q40)</f>
        <v>174</v>
      </c>
      <c r="R36" s="64">
        <f t="shared" si="4"/>
        <v>3.4974874371859297</v>
      </c>
    </row>
    <row r="37" spans="1:18" ht="13.4" customHeight="1">
      <c r="A37" t="s">
        <v>176</v>
      </c>
      <c r="B37" s="50">
        <f>SUM(E37+H37+K37+N37+Q37)</f>
        <v>2910</v>
      </c>
      <c r="C37" s="147">
        <f t="shared" si="5"/>
        <v>6.7754778923839911</v>
      </c>
      <c r="E37" s="665">
        <v>407</v>
      </c>
      <c r="F37" s="64">
        <f t="shared" si="0"/>
        <v>13.986254295532646</v>
      </c>
      <c r="G37" s="665"/>
      <c r="H37" s="665">
        <v>847</v>
      </c>
      <c r="I37" s="64">
        <f t="shared" si="1"/>
        <v>29.106529209621996</v>
      </c>
      <c r="J37" s="665"/>
      <c r="K37" s="665">
        <v>798</v>
      </c>
      <c r="L37" s="64">
        <f t="shared" si="2"/>
        <v>27.422680412371136</v>
      </c>
      <c r="M37" s="665"/>
      <c r="N37" s="665">
        <v>820</v>
      </c>
      <c r="O37" s="64">
        <f t="shared" si="3"/>
        <v>28.178694158075601</v>
      </c>
      <c r="P37" s="665"/>
      <c r="Q37" s="665">
        <v>38</v>
      </c>
      <c r="R37" s="64">
        <f t="shared" si="4"/>
        <v>1.3058419243986255</v>
      </c>
    </row>
    <row r="38" spans="1:18" ht="13.4" customHeight="1">
      <c r="A38" t="s">
        <v>177</v>
      </c>
      <c r="B38" s="50">
        <f>SUM(E38+H38+K38+N38+Q38)</f>
        <v>1087</v>
      </c>
      <c r="C38" s="147">
        <f t="shared" si="5"/>
        <v>2.5309087522410301</v>
      </c>
      <c r="E38" s="665">
        <v>75</v>
      </c>
      <c r="F38" s="64">
        <f t="shared" si="0"/>
        <v>6.8997240110395586</v>
      </c>
      <c r="G38" s="665"/>
      <c r="H38" s="665">
        <v>205</v>
      </c>
      <c r="I38" s="64">
        <f t="shared" si="1"/>
        <v>18.859245630174794</v>
      </c>
      <c r="J38" s="665"/>
      <c r="K38" s="665">
        <v>206</v>
      </c>
      <c r="L38" s="64">
        <f t="shared" si="2"/>
        <v>18.951241950321986</v>
      </c>
      <c r="M38" s="665"/>
      <c r="N38" s="665">
        <v>498</v>
      </c>
      <c r="O38" s="64">
        <f t="shared" si="3"/>
        <v>45.814167433302664</v>
      </c>
      <c r="P38" s="665"/>
      <c r="Q38" s="665">
        <v>103</v>
      </c>
      <c r="R38" s="64">
        <f t="shared" si="4"/>
        <v>9.475620975160993</v>
      </c>
    </row>
    <row r="39" spans="1:18" ht="13.4" customHeight="1">
      <c r="A39" t="s">
        <v>178</v>
      </c>
      <c r="B39" s="50">
        <f>SUM(E39+H39+K39+N39+Q39)</f>
        <v>527</v>
      </c>
      <c r="C39" s="147">
        <f t="shared" si="5"/>
        <v>1.2270367179678223</v>
      </c>
      <c r="E39" s="665">
        <v>55</v>
      </c>
      <c r="F39" s="64">
        <f t="shared" si="0"/>
        <v>10.436432637571158</v>
      </c>
      <c r="G39" s="665"/>
      <c r="H39" s="665">
        <v>105</v>
      </c>
      <c r="I39" s="64">
        <f t="shared" si="1"/>
        <v>19.924098671726757</v>
      </c>
      <c r="J39" s="665"/>
      <c r="K39" s="665">
        <v>172</v>
      </c>
      <c r="L39" s="64">
        <f t="shared" si="2"/>
        <v>32.637571157495252</v>
      </c>
      <c r="M39" s="665"/>
      <c r="N39" s="665">
        <v>167</v>
      </c>
      <c r="O39" s="64">
        <f t="shared" si="3"/>
        <v>31.688804554079695</v>
      </c>
      <c r="P39" s="665"/>
      <c r="Q39" s="665">
        <v>28</v>
      </c>
      <c r="R39" s="64">
        <f t="shared" si="4"/>
        <v>5.3130929791271351</v>
      </c>
    </row>
    <row r="40" spans="1:18" ht="13.4" customHeight="1">
      <c r="A40" t="s">
        <v>179</v>
      </c>
      <c r="B40" s="50">
        <f>SUM(E40+H40+K40+N40+Q40)</f>
        <v>451</v>
      </c>
      <c r="C40" s="147">
        <f t="shared" si="5"/>
        <v>1.0500826561736014</v>
      </c>
      <c r="E40" s="665">
        <v>53</v>
      </c>
      <c r="F40" s="64">
        <f t="shared" si="0"/>
        <v>11.751662971175167</v>
      </c>
      <c r="G40" s="665"/>
      <c r="H40" s="665">
        <v>129</v>
      </c>
      <c r="I40" s="64">
        <f t="shared" si="1"/>
        <v>28.603104212860309</v>
      </c>
      <c r="J40" s="665"/>
      <c r="K40" s="665">
        <v>159</v>
      </c>
      <c r="L40" s="64">
        <f t="shared" si="2"/>
        <v>35.254988913525494</v>
      </c>
      <c r="M40" s="665"/>
      <c r="N40" s="665">
        <v>105</v>
      </c>
      <c r="O40" s="64">
        <f t="shared" si="3"/>
        <v>23.281596452328159</v>
      </c>
      <c r="P40" s="665"/>
      <c r="Q40" s="665">
        <v>5</v>
      </c>
      <c r="R40" s="64">
        <f t="shared" si="4"/>
        <v>1.1086474501108647</v>
      </c>
    </row>
    <row r="41" spans="1:18" ht="9" customHeight="1">
      <c r="C41" s="147" t="str">
        <f t="shared" si="5"/>
        <v/>
      </c>
      <c r="F41" s="64" t="str">
        <f t="shared" si="0"/>
        <v/>
      </c>
      <c r="I41" s="64" t="str">
        <f t="shared" si="1"/>
        <v/>
      </c>
      <c r="L41" s="64" t="str">
        <f t="shared" si="2"/>
        <v/>
      </c>
      <c r="O41" s="64" t="str">
        <f t="shared" si="3"/>
        <v/>
      </c>
      <c r="R41" s="64" t="str">
        <f t="shared" si="4"/>
        <v/>
      </c>
    </row>
    <row r="42" spans="1:18" ht="13.4" customHeight="1">
      <c r="A42" t="s">
        <v>180</v>
      </c>
      <c r="B42" s="50">
        <f t="shared" ref="B42:B50" si="7">SUM(E42+H42+K42+N42+Q42)</f>
        <v>4123</v>
      </c>
      <c r="C42" s="147">
        <f t="shared" si="5"/>
        <v>9.5997578523364915</v>
      </c>
      <c r="E42" s="63">
        <f>SUM(E43:E50)</f>
        <v>551</v>
      </c>
      <c r="F42" s="64">
        <f t="shared" si="0"/>
        <v>13.364055299539171</v>
      </c>
      <c r="H42" s="63">
        <f>SUM(H43:H50)</f>
        <v>877</v>
      </c>
      <c r="I42" s="64">
        <f t="shared" si="1"/>
        <v>21.270919233567788</v>
      </c>
      <c r="K42" s="63">
        <f>SUM(K43:K50)</f>
        <v>1033</v>
      </c>
      <c r="L42" s="64">
        <f t="shared" si="2"/>
        <v>25.054571913655106</v>
      </c>
      <c r="N42" s="63">
        <f>SUM(N43:N50)</f>
        <v>1473</v>
      </c>
      <c r="O42" s="64">
        <f t="shared" si="3"/>
        <v>35.726412806209076</v>
      </c>
      <c r="Q42" s="63">
        <f>SUM(Q43:Q50)</f>
        <v>189</v>
      </c>
      <c r="R42" s="64">
        <f t="shared" si="4"/>
        <v>4.5840407470288627</v>
      </c>
    </row>
    <row r="43" spans="1:18" ht="13.4" customHeight="1">
      <c r="A43" t="s">
        <v>395</v>
      </c>
      <c r="B43" s="50">
        <f t="shared" si="7"/>
        <v>413</v>
      </c>
      <c r="C43" s="147">
        <f t="shared" si="5"/>
        <v>0.96160562527649074</v>
      </c>
      <c r="E43" s="665">
        <v>62</v>
      </c>
      <c r="F43" s="64">
        <f t="shared" si="0"/>
        <v>15.012106537530268</v>
      </c>
      <c r="G43" s="665"/>
      <c r="H43" s="665">
        <v>115</v>
      </c>
      <c r="I43" s="64">
        <f t="shared" si="1"/>
        <v>27.845036319612593</v>
      </c>
      <c r="J43" s="665"/>
      <c r="K43" s="665">
        <v>114</v>
      </c>
      <c r="L43" s="64">
        <f t="shared" si="2"/>
        <v>27.602905569007262</v>
      </c>
      <c r="M43" s="665"/>
      <c r="N43" s="665">
        <v>119</v>
      </c>
      <c r="O43" s="64">
        <f t="shared" si="3"/>
        <v>28.8135593220339</v>
      </c>
      <c r="P43" s="665"/>
      <c r="Q43" s="665">
        <v>3</v>
      </c>
      <c r="R43" s="64">
        <f t="shared" si="4"/>
        <v>0.72639225181598066</v>
      </c>
    </row>
    <row r="44" spans="1:18" ht="13.4" customHeight="1">
      <c r="A44" t="s">
        <v>181</v>
      </c>
      <c r="B44" s="50">
        <f t="shared" si="7"/>
        <v>433</v>
      </c>
      <c r="C44" s="147">
        <f t="shared" si="5"/>
        <v>1.008172483643391</v>
      </c>
      <c r="E44" s="665">
        <v>62</v>
      </c>
      <c r="F44" s="64">
        <f t="shared" si="0"/>
        <v>14.318706697459586</v>
      </c>
      <c r="G44" s="665"/>
      <c r="H44" s="665">
        <v>84</v>
      </c>
      <c r="I44" s="64">
        <f t="shared" si="1"/>
        <v>19.399538106235568</v>
      </c>
      <c r="J44" s="665"/>
      <c r="K44" s="665">
        <v>135</v>
      </c>
      <c r="L44" s="64">
        <f t="shared" si="2"/>
        <v>31.177829099307157</v>
      </c>
      <c r="M44" s="665"/>
      <c r="N44" s="665">
        <v>139</v>
      </c>
      <c r="O44" s="64">
        <f t="shared" si="3"/>
        <v>32.10161662817552</v>
      </c>
      <c r="P44" s="665"/>
      <c r="Q44" s="665">
        <v>13</v>
      </c>
      <c r="R44" s="64">
        <f t="shared" si="4"/>
        <v>3.0023094688221708</v>
      </c>
    </row>
    <row r="45" spans="1:18" ht="13.4" customHeight="1">
      <c r="A45" t="s">
        <v>182</v>
      </c>
      <c r="B45" s="50">
        <f t="shared" si="7"/>
        <v>503</v>
      </c>
      <c r="C45" s="147">
        <f t="shared" si="5"/>
        <v>1.171156487927542</v>
      </c>
      <c r="E45" s="665">
        <v>45</v>
      </c>
      <c r="F45" s="64">
        <f t="shared" si="0"/>
        <v>8.9463220675944335</v>
      </c>
      <c r="G45" s="665"/>
      <c r="H45" s="665">
        <v>108</v>
      </c>
      <c r="I45" s="64">
        <f t="shared" si="1"/>
        <v>21.471172962226639</v>
      </c>
      <c r="J45" s="665"/>
      <c r="K45" s="665">
        <v>129</v>
      </c>
      <c r="L45" s="64">
        <f t="shared" si="2"/>
        <v>25.646123260437374</v>
      </c>
      <c r="M45" s="665"/>
      <c r="N45" s="665">
        <v>185</v>
      </c>
      <c r="O45" s="64">
        <f t="shared" si="3"/>
        <v>36.779324055666002</v>
      </c>
      <c r="P45" s="665"/>
      <c r="Q45" s="665">
        <v>36</v>
      </c>
      <c r="R45" s="64">
        <f t="shared" si="4"/>
        <v>7.1570576540755466</v>
      </c>
    </row>
    <row r="46" spans="1:18" ht="13.4" customHeight="1">
      <c r="A46" t="s">
        <v>183</v>
      </c>
      <c r="B46" s="50">
        <f t="shared" si="7"/>
        <v>682</v>
      </c>
      <c r="C46" s="147">
        <f t="shared" si="5"/>
        <v>1.5879298703112994</v>
      </c>
      <c r="E46" s="665">
        <v>74</v>
      </c>
      <c r="F46" s="64">
        <f t="shared" si="0"/>
        <v>10.850439882697946</v>
      </c>
      <c r="G46" s="665"/>
      <c r="H46" s="665">
        <v>151</v>
      </c>
      <c r="I46" s="64">
        <f t="shared" si="1"/>
        <v>22.140762463343108</v>
      </c>
      <c r="J46" s="665"/>
      <c r="K46" s="665">
        <v>138</v>
      </c>
      <c r="L46" s="64">
        <f t="shared" si="2"/>
        <v>20.234604105571847</v>
      </c>
      <c r="M46" s="665"/>
      <c r="N46" s="665">
        <v>281</v>
      </c>
      <c r="O46" s="64">
        <f t="shared" si="3"/>
        <v>41.202346041055719</v>
      </c>
      <c r="P46" s="665"/>
      <c r="Q46" s="665">
        <v>38</v>
      </c>
      <c r="R46" s="64">
        <f t="shared" si="4"/>
        <v>5.5718475073313778</v>
      </c>
    </row>
    <row r="47" spans="1:18" ht="13.4" customHeight="1">
      <c r="A47" t="s">
        <v>396</v>
      </c>
      <c r="B47" s="50">
        <f t="shared" si="7"/>
        <v>672</v>
      </c>
      <c r="C47" s="147">
        <f t="shared" si="5"/>
        <v>1.5646464411278493</v>
      </c>
      <c r="E47" s="665">
        <v>82</v>
      </c>
      <c r="F47" s="64">
        <f t="shared" si="0"/>
        <v>12.202380952380953</v>
      </c>
      <c r="G47" s="665"/>
      <c r="H47" s="665">
        <v>160</v>
      </c>
      <c r="I47" s="64">
        <f t="shared" si="1"/>
        <v>23.809523809523807</v>
      </c>
      <c r="J47" s="665"/>
      <c r="K47" s="665">
        <v>199</v>
      </c>
      <c r="L47" s="64">
        <f t="shared" si="2"/>
        <v>29.613095238095237</v>
      </c>
      <c r="M47" s="665"/>
      <c r="N47" s="665">
        <v>214</v>
      </c>
      <c r="O47" s="64">
        <f t="shared" si="3"/>
        <v>31.845238095238095</v>
      </c>
      <c r="P47" s="665"/>
      <c r="Q47" s="665">
        <v>17</v>
      </c>
      <c r="R47" s="64">
        <f t="shared" si="4"/>
        <v>2.5297619047619047</v>
      </c>
    </row>
    <row r="48" spans="1:18" ht="13.4" customHeight="1">
      <c r="A48" t="s">
        <v>187</v>
      </c>
      <c r="B48" s="50">
        <f t="shared" si="7"/>
        <v>327</v>
      </c>
      <c r="C48" s="147">
        <f t="shared" si="5"/>
        <v>0.76136813429881944</v>
      </c>
      <c r="E48" s="665">
        <v>56</v>
      </c>
      <c r="F48" s="64">
        <f t="shared" si="0"/>
        <v>17.12538226299694</v>
      </c>
      <c r="G48" s="665"/>
      <c r="H48" s="665">
        <v>58</v>
      </c>
      <c r="I48" s="64">
        <f t="shared" si="1"/>
        <v>17.737003058103976</v>
      </c>
      <c r="J48" s="665"/>
      <c r="K48" s="665">
        <v>109</v>
      </c>
      <c r="L48" s="64">
        <f t="shared" si="2"/>
        <v>33.333333333333329</v>
      </c>
      <c r="M48" s="665"/>
      <c r="N48" s="665">
        <v>98</v>
      </c>
      <c r="O48" s="64">
        <f t="shared" si="3"/>
        <v>29.969418960244649</v>
      </c>
      <c r="P48" s="665"/>
      <c r="Q48" s="665">
        <v>6</v>
      </c>
      <c r="R48" s="64">
        <f t="shared" si="4"/>
        <v>1.834862385321101</v>
      </c>
    </row>
    <row r="49" spans="1:18" ht="13.4" customHeight="1">
      <c r="A49" t="s">
        <v>186</v>
      </c>
      <c r="B49" s="50">
        <f t="shared" si="7"/>
        <v>583</v>
      </c>
      <c r="C49" s="147">
        <f t="shared" si="5"/>
        <v>1.3574239213951431</v>
      </c>
      <c r="E49" s="665">
        <v>102</v>
      </c>
      <c r="F49" s="64">
        <f t="shared" si="0"/>
        <v>17.495711835334475</v>
      </c>
      <c r="G49" s="665"/>
      <c r="H49" s="665">
        <v>137</v>
      </c>
      <c r="I49" s="64">
        <f t="shared" si="1"/>
        <v>23.499142367066895</v>
      </c>
      <c r="J49" s="665"/>
      <c r="K49" s="665">
        <v>115</v>
      </c>
      <c r="L49" s="64">
        <f t="shared" si="2"/>
        <v>19.725557461406517</v>
      </c>
      <c r="M49" s="665"/>
      <c r="N49" s="665">
        <v>205</v>
      </c>
      <c r="O49" s="64">
        <f t="shared" si="3"/>
        <v>35.162950257289879</v>
      </c>
      <c r="P49" s="665"/>
      <c r="Q49" s="665">
        <v>24</v>
      </c>
      <c r="R49" s="64">
        <f t="shared" si="4"/>
        <v>4.1166380789022305</v>
      </c>
    </row>
    <row r="50" spans="1:18" ht="13.4" customHeight="1">
      <c r="A50" t="s">
        <v>185</v>
      </c>
      <c r="B50" s="50">
        <f t="shared" si="7"/>
        <v>510</v>
      </c>
      <c r="C50" s="147">
        <f t="shared" si="5"/>
        <v>1.187454888355957</v>
      </c>
      <c r="E50" s="665">
        <v>68</v>
      </c>
      <c r="F50" s="64">
        <f t="shared" si="0"/>
        <v>13.333333333333334</v>
      </c>
      <c r="G50" s="665"/>
      <c r="H50" s="665">
        <v>64</v>
      </c>
      <c r="I50" s="64">
        <f t="shared" si="1"/>
        <v>12.549019607843137</v>
      </c>
      <c r="J50" s="665"/>
      <c r="K50" s="665">
        <v>94</v>
      </c>
      <c r="L50" s="64">
        <f t="shared" si="2"/>
        <v>18.43137254901961</v>
      </c>
      <c r="M50" s="665"/>
      <c r="N50" s="665">
        <v>232</v>
      </c>
      <c r="O50" s="64">
        <f t="shared" si="3"/>
        <v>45.490196078431374</v>
      </c>
      <c r="P50" s="665"/>
      <c r="Q50" s="665">
        <v>52</v>
      </c>
      <c r="R50" s="64">
        <f t="shared" si="4"/>
        <v>10.196078431372548</v>
      </c>
    </row>
    <row r="51" spans="1:18" ht="9" customHeight="1">
      <c r="C51" s="147" t="str">
        <f t="shared" si="5"/>
        <v/>
      </c>
      <c r="E51" s="362"/>
      <c r="F51" s="64" t="str">
        <f t="shared" si="0"/>
        <v/>
      </c>
      <c r="G51" s="362"/>
      <c r="H51" s="362"/>
      <c r="I51" s="64" t="str">
        <f t="shared" si="1"/>
        <v/>
      </c>
      <c r="J51" s="362"/>
      <c r="K51" s="362"/>
      <c r="L51" s="64" t="str">
        <f t="shared" si="2"/>
        <v/>
      </c>
      <c r="M51" s="362"/>
      <c r="N51" s="362"/>
      <c r="O51" s="64" t="str">
        <f t="shared" si="3"/>
        <v/>
      </c>
      <c r="P51" s="362"/>
      <c r="Q51" s="362"/>
      <c r="R51" s="64" t="str">
        <f t="shared" si="4"/>
        <v/>
      </c>
    </row>
    <row r="52" spans="1:18" ht="13.4" customHeight="1">
      <c r="A52" t="s">
        <v>189</v>
      </c>
      <c r="B52" s="50">
        <f>SUM(E52+H52+K52+N52+Q52)</f>
        <v>1410</v>
      </c>
      <c r="C52" s="147">
        <f t="shared" si="5"/>
        <v>3.2829635148664695</v>
      </c>
      <c r="E52" s="665">
        <v>227</v>
      </c>
      <c r="F52" s="64">
        <f t="shared" si="0"/>
        <v>16.099290780141846</v>
      </c>
      <c r="G52" s="665"/>
      <c r="H52" s="665">
        <v>266</v>
      </c>
      <c r="I52" s="64">
        <f t="shared" si="1"/>
        <v>18.865248226950353</v>
      </c>
      <c r="J52" s="665"/>
      <c r="K52" s="665">
        <v>270</v>
      </c>
      <c r="L52" s="64">
        <f t="shared" si="2"/>
        <v>19.148936170212767</v>
      </c>
      <c r="M52" s="665"/>
      <c r="N52" s="665">
        <v>581</v>
      </c>
      <c r="O52" s="64">
        <f t="shared" si="3"/>
        <v>41.205673758865245</v>
      </c>
      <c r="P52" s="665"/>
      <c r="Q52" s="665">
        <v>66</v>
      </c>
      <c r="R52" s="64">
        <f t="shared" si="4"/>
        <v>4.6808510638297873</v>
      </c>
    </row>
    <row r="53" spans="1:18" ht="9" customHeight="1">
      <c r="C53" s="147" t="str">
        <f t="shared" si="5"/>
        <v/>
      </c>
      <c r="F53" s="64" t="str">
        <f t="shared" si="0"/>
        <v/>
      </c>
      <c r="I53" s="64" t="str">
        <f t="shared" si="1"/>
        <v/>
      </c>
      <c r="L53" s="64" t="str">
        <f t="shared" si="2"/>
        <v/>
      </c>
      <c r="O53" s="64" t="str">
        <f t="shared" si="3"/>
        <v/>
      </c>
      <c r="R53" s="64" t="str">
        <f t="shared" si="4"/>
        <v/>
      </c>
    </row>
    <row r="54" spans="1:18" ht="13.4" customHeight="1">
      <c r="A54" t="s">
        <v>190</v>
      </c>
      <c r="B54" s="50">
        <f t="shared" ref="B54:B59" si="8">SUM(E54+H54+K54+N54+Q54)</f>
        <v>3488</v>
      </c>
      <c r="C54" s="147">
        <f t="shared" si="5"/>
        <v>8.121260099187408</v>
      </c>
      <c r="E54" s="63">
        <f>SUM(E55:E59)</f>
        <v>452</v>
      </c>
      <c r="F54" s="64">
        <f t="shared" si="0"/>
        <v>12.958715596330276</v>
      </c>
      <c r="H54" s="63">
        <f>SUM(H55:H59)</f>
        <v>837</v>
      </c>
      <c r="I54" s="64">
        <f t="shared" si="1"/>
        <v>23.996559633027523</v>
      </c>
      <c r="K54" s="63">
        <f>SUM(K55:K59)</f>
        <v>884</v>
      </c>
      <c r="L54" s="64">
        <f t="shared" si="2"/>
        <v>25.344036697247706</v>
      </c>
      <c r="N54" s="63">
        <f>SUM(N55:N59)</f>
        <v>1173</v>
      </c>
      <c r="O54" s="64">
        <f t="shared" si="3"/>
        <v>33.6295871559633</v>
      </c>
      <c r="Q54" s="63">
        <f>SUM(Q55:Q59)</f>
        <v>142</v>
      </c>
      <c r="R54" s="64">
        <f t="shared" si="4"/>
        <v>4.0711009174311927</v>
      </c>
    </row>
    <row r="55" spans="1:18" ht="13.4" customHeight="1">
      <c r="A55" t="s">
        <v>191</v>
      </c>
      <c r="B55" s="50">
        <f t="shared" si="8"/>
        <v>201</v>
      </c>
      <c r="C55" s="147">
        <f t="shared" si="5"/>
        <v>0.46799692658734776</v>
      </c>
      <c r="E55" s="665">
        <v>51</v>
      </c>
      <c r="F55" s="64">
        <f t="shared" si="0"/>
        <v>25.373134328358208</v>
      </c>
      <c r="G55" s="665"/>
      <c r="H55" s="665">
        <v>93</v>
      </c>
      <c r="I55" s="64">
        <f t="shared" si="1"/>
        <v>46.268656716417908</v>
      </c>
      <c r="J55" s="665"/>
      <c r="K55" s="665">
        <v>49</v>
      </c>
      <c r="L55" s="64">
        <f t="shared" si="2"/>
        <v>24.378109452736318</v>
      </c>
      <c r="M55" s="665"/>
      <c r="N55" s="665">
        <v>8</v>
      </c>
      <c r="O55" s="64">
        <f t="shared" si="3"/>
        <v>3.9800995024875623</v>
      </c>
      <c r="P55" s="665"/>
      <c r="Q55" s="665">
        <v>0</v>
      </c>
      <c r="R55" s="64">
        <f t="shared" si="4"/>
        <v>0</v>
      </c>
    </row>
    <row r="56" spans="1:18" ht="13.4" customHeight="1">
      <c r="A56" t="s">
        <v>192</v>
      </c>
      <c r="B56" s="50">
        <f t="shared" si="8"/>
        <v>2080</v>
      </c>
      <c r="C56" s="147">
        <f t="shared" si="5"/>
        <v>4.8429532701576283</v>
      </c>
      <c r="E56" s="665">
        <v>223</v>
      </c>
      <c r="F56" s="64">
        <f t="shared" si="0"/>
        <v>10.721153846153845</v>
      </c>
      <c r="G56" s="665"/>
      <c r="H56" s="665">
        <v>530</v>
      </c>
      <c r="I56" s="64">
        <f t="shared" si="1"/>
        <v>25.48076923076923</v>
      </c>
      <c r="J56" s="665"/>
      <c r="K56" s="665">
        <v>541</v>
      </c>
      <c r="L56" s="64">
        <f t="shared" si="2"/>
        <v>26.009615384615387</v>
      </c>
      <c r="M56" s="665"/>
      <c r="N56" s="665">
        <v>707</v>
      </c>
      <c r="O56" s="64">
        <f t="shared" si="3"/>
        <v>33.990384615384613</v>
      </c>
      <c r="P56" s="665"/>
      <c r="Q56" s="665">
        <v>79</v>
      </c>
      <c r="R56" s="64">
        <f t="shared" si="4"/>
        <v>3.7980769230769229</v>
      </c>
    </row>
    <row r="57" spans="1:18" ht="13.4" customHeight="1">
      <c r="A57" t="s">
        <v>193</v>
      </c>
      <c r="B57" s="50">
        <f t="shared" si="8"/>
        <v>406</v>
      </c>
      <c r="C57" s="147">
        <f t="shared" si="5"/>
        <v>0.94530722484807561</v>
      </c>
      <c r="E57" s="665">
        <v>88</v>
      </c>
      <c r="F57" s="64">
        <f t="shared" si="0"/>
        <v>21.674876847290641</v>
      </c>
      <c r="G57" s="665"/>
      <c r="H57" s="665">
        <v>44</v>
      </c>
      <c r="I57" s="64">
        <f t="shared" si="1"/>
        <v>10.83743842364532</v>
      </c>
      <c r="J57" s="665"/>
      <c r="K57" s="665">
        <v>69</v>
      </c>
      <c r="L57" s="64">
        <f t="shared" si="2"/>
        <v>16.995073891625616</v>
      </c>
      <c r="M57" s="665"/>
      <c r="N57" s="665">
        <v>177</v>
      </c>
      <c r="O57" s="64">
        <f t="shared" si="3"/>
        <v>43.596059113300498</v>
      </c>
      <c r="P57" s="665"/>
      <c r="Q57" s="665">
        <v>28</v>
      </c>
      <c r="R57" s="64">
        <f t="shared" si="4"/>
        <v>6.8965517241379306</v>
      </c>
    </row>
    <row r="58" spans="1:18" ht="13.4" customHeight="1">
      <c r="A58" s="90" t="s">
        <v>2032</v>
      </c>
      <c r="B58" s="50">
        <f t="shared" si="8"/>
        <v>503</v>
      </c>
      <c r="C58" s="147">
        <f t="shared" si="5"/>
        <v>1.171156487927542</v>
      </c>
      <c r="E58" s="665">
        <v>67</v>
      </c>
      <c r="F58" s="64">
        <f t="shared" si="0"/>
        <v>13.320079522862823</v>
      </c>
      <c r="G58" s="665"/>
      <c r="H58" s="665">
        <v>90</v>
      </c>
      <c r="I58" s="64">
        <f t="shared" si="1"/>
        <v>17.892644135188867</v>
      </c>
      <c r="J58" s="665"/>
      <c r="K58" s="665">
        <v>107</v>
      </c>
      <c r="L58" s="64">
        <f t="shared" si="2"/>
        <v>21.272365805168985</v>
      </c>
      <c r="M58" s="665"/>
      <c r="N58" s="665">
        <v>209</v>
      </c>
      <c r="O58" s="64">
        <f t="shared" si="3"/>
        <v>41.550695825049701</v>
      </c>
      <c r="P58" s="665"/>
      <c r="Q58" s="665">
        <v>30</v>
      </c>
      <c r="R58" s="64">
        <f t="shared" si="4"/>
        <v>5.964214711729622</v>
      </c>
    </row>
    <row r="59" spans="1:18" ht="13.4" customHeight="1">
      <c r="A59" t="s">
        <v>194</v>
      </c>
      <c r="B59" s="50">
        <f t="shared" si="8"/>
        <v>298</v>
      </c>
      <c r="C59" s="147">
        <f t="shared" si="5"/>
        <v>0.69384618966681411</v>
      </c>
      <c r="E59" s="665">
        <v>23</v>
      </c>
      <c r="F59" s="64">
        <f t="shared" si="0"/>
        <v>7.7181208053691277</v>
      </c>
      <c r="G59" s="665"/>
      <c r="H59" s="665">
        <v>80</v>
      </c>
      <c r="I59" s="64">
        <f t="shared" si="1"/>
        <v>26.845637583892618</v>
      </c>
      <c r="J59" s="665"/>
      <c r="K59" s="665">
        <v>118</v>
      </c>
      <c r="L59" s="64">
        <f t="shared" si="2"/>
        <v>39.597315436241608</v>
      </c>
      <c r="M59" s="665"/>
      <c r="N59" s="665">
        <v>72</v>
      </c>
      <c r="O59" s="64">
        <f t="shared" si="3"/>
        <v>24.161073825503358</v>
      </c>
      <c r="P59" s="665"/>
      <c r="Q59" s="665">
        <v>5</v>
      </c>
      <c r="R59" s="64">
        <f t="shared" si="4"/>
        <v>1.6778523489932886</v>
      </c>
    </row>
    <row r="60" spans="1:18" ht="9" customHeight="1">
      <c r="C60" s="147" t="str">
        <f t="shared" si="5"/>
        <v/>
      </c>
      <c r="F60" s="64" t="str">
        <f t="shared" si="0"/>
        <v/>
      </c>
      <c r="I60" s="64" t="str">
        <f t="shared" si="1"/>
        <v/>
      </c>
      <c r="L60" s="64" t="str">
        <f t="shared" si="2"/>
        <v/>
      </c>
      <c r="O60" s="64" t="str">
        <f t="shared" si="3"/>
        <v/>
      </c>
      <c r="R60" s="64" t="str">
        <f t="shared" si="4"/>
        <v/>
      </c>
    </row>
    <row r="61" spans="1:18" ht="13.4" customHeight="1">
      <c r="A61" s="47" t="s">
        <v>397</v>
      </c>
      <c r="B61" s="50">
        <f>SUM(B62+B64+B71+B73)</f>
        <v>3988</v>
      </c>
      <c r="C61" s="147">
        <f t="shared" si="5"/>
        <v>9.2854315583599156</v>
      </c>
      <c r="E61" s="63">
        <f>SUM(E62+E64+E71+E73)</f>
        <v>315</v>
      </c>
      <c r="F61" s="64">
        <f t="shared" si="0"/>
        <v>7.8986960882647947</v>
      </c>
      <c r="H61" s="63">
        <f>SUM(H62+H64+H71+H73)</f>
        <v>787</v>
      </c>
      <c r="I61" s="64">
        <f t="shared" si="1"/>
        <v>19.73420260782347</v>
      </c>
      <c r="K61" s="63">
        <f>SUM(K62+K64+K71+K73)</f>
        <v>1407</v>
      </c>
      <c r="L61" s="64">
        <f t="shared" si="2"/>
        <v>35.280842527582749</v>
      </c>
      <c r="N61" s="63">
        <f>SUM(N62+N64+N71+N73)</f>
        <v>1332</v>
      </c>
      <c r="O61" s="64">
        <f t="shared" si="3"/>
        <v>33.400200601805416</v>
      </c>
      <c r="Q61" s="63">
        <f>SUM(Q62+Q64+Q71+Q73)</f>
        <v>147</v>
      </c>
      <c r="R61" s="64">
        <f t="shared" si="4"/>
        <v>3.6860581745235708</v>
      </c>
    </row>
    <row r="62" spans="1:18" ht="13.4" customHeight="1">
      <c r="A62" t="s">
        <v>398</v>
      </c>
      <c r="B62" s="50">
        <f>SUM(E62+H62+K62+N62+Q62)</f>
        <v>596</v>
      </c>
      <c r="C62" s="147">
        <f t="shared" si="5"/>
        <v>1.3876923793336282</v>
      </c>
      <c r="E62" s="665">
        <v>33</v>
      </c>
      <c r="F62" s="64">
        <f t="shared" si="0"/>
        <v>5.5369127516778525</v>
      </c>
      <c r="G62" s="665"/>
      <c r="H62" s="665">
        <v>106</v>
      </c>
      <c r="I62" s="64">
        <f t="shared" si="1"/>
        <v>17.785234899328859</v>
      </c>
      <c r="J62" s="665"/>
      <c r="K62" s="665">
        <v>278</v>
      </c>
      <c r="L62" s="64">
        <f t="shared" si="2"/>
        <v>46.644295302013425</v>
      </c>
      <c r="M62" s="665"/>
      <c r="N62" s="665">
        <v>171</v>
      </c>
      <c r="O62" s="64">
        <f t="shared" si="3"/>
        <v>28.691275167785236</v>
      </c>
      <c r="P62" s="665"/>
      <c r="Q62" s="665">
        <v>8</v>
      </c>
      <c r="R62" s="64">
        <f t="shared" si="4"/>
        <v>1.3422818791946309</v>
      </c>
    </row>
    <row r="63" spans="1:18" ht="9" customHeight="1">
      <c r="C63" s="147" t="str">
        <f t="shared" si="5"/>
        <v/>
      </c>
      <c r="F63" s="64" t="str">
        <f t="shared" si="0"/>
        <v/>
      </c>
      <c r="I63" s="64" t="str">
        <f t="shared" si="1"/>
        <v/>
      </c>
      <c r="L63" s="64" t="str">
        <f t="shared" si="2"/>
        <v/>
      </c>
      <c r="O63" s="64" t="str">
        <f t="shared" si="3"/>
        <v/>
      </c>
      <c r="R63" s="64" t="str">
        <f t="shared" si="4"/>
        <v/>
      </c>
    </row>
    <row r="64" spans="1:18" ht="13.4" customHeight="1">
      <c r="A64" t="s">
        <v>195</v>
      </c>
      <c r="B64" s="50">
        <f t="shared" ref="B64:B69" si="9">SUM(E64+H64+K64+N64+Q64)</f>
        <v>2406</v>
      </c>
      <c r="C64" s="147">
        <f t="shared" si="5"/>
        <v>5.6019930615381037</v>
      </c>
      <c r="E64" s="63">
        <f>SUM(E65:E69)</f>
        <v>234</v>
      </c>
      <c r="F64" s="64">
        <f t="shared" si="0"/>
        <v>9.7256857855361591</v>
      </c>
      <c r="H64" s="63">
        <f>SUM(H65:H69)</f>
        <v>363</v>
      </c>
      <c r="I64" s="64">
        <f t="shared" si="1"/>
        <v>15.087281795511224</v>
      </c>
      <c r="K64" s="63">
        <f>SUM(K65:K69)</f>
        <v>790</v>
      </c>
      <c r="L64" s="64">
        <f t="shared" si="2"/>
        <v>32.834580216126355</v>
      </c>
      <c r="N64" s="63">
        <f>SUM(N65:N69)</f>
        <v>893</v>
      </c>
      <c r="O64" s="64">
        <f t="shared" si="3"/>
        <v>37.115544472152948</v>
      </c>
      <c r="Q64" s="63">
        <f>SUM(Q65:Q69)</f>
        <v>126</v>
      </c>
      <c r="R64" s="64">
        <f t="shared" si="4"/>
        <v>5.2369077306733169</v>
      </c>
    </row>
    <row r="65" spans="1:18" ht="13.4" customHeight="1">
      <c r="A65" t="s">
        <v>196</v>
      </c>
      <c r="B65" s="50">
        <f t="shared" si="9"/>
        <v>678</v>
      </c>
      <c r="C65" s="147">
        <f t="shared" si="5"/>
        <v>1.5786164986379196</v>
      </c>
      <c r="E65" s="665">
        <v>16</v>
      </c>
      <c r="F65" s="64">
        <f t="shared" si="0"/>
        <v>2.359882005899705</v>
      </c>
      <c r="G65" s="665"/>
      <c r="H65" s="665">
        <v>153</v>
      </c>
      <c r="I65" s="64">
        <f t="shared" si="1"/>
        <v>22.566371681415927</v>
      </c>
      <c r="J65" s="665"/>
      <c r="K65" s="665">
        <v>300</v>
      </c>
      <c r="L65" s="64">
        <f t="shared" si="2"/>
        <v>44.247787610619469</v>
      </c>
      <c r="M65" s="665"/>
      <c r="N65" s="665">
        <v>147</v>
      </c>
      <c r="O65" s="64">
        <f t="shared" si="3"/>
        <v>21.681415929203538</v>
      </c>
      <c r="P65" s="665"/>
      <c r="Q65" s="665">
        <v>62</v>
      </c>
      <c r="R65" s="64">
        <f t="shared" si="4"/>
        <v>9.1445427728613566</v>
      </c>
    </row>
    <row r="66" spans="1:18" ht="13.4" customHeight="1">
      <c r="A66" t="s">
        <v>197</v>
      </c>
      <c r="B66" s="50">
        <f t="shared" si="9"/>
        <v>462</v>
      </c>
      <c r="C66" s="147">
        <f t="shared" si="5"/>
        <v>1.0756944282753964</v>
      </c>
      <c r="E66" s="665">
        <v>44</v>
      </c>
      <c r="F66" s="64">
        <f t="shared" si="0"/>
        <v>9.5238095238095237</v>
      </c>
      <c r="G66" s="665"/>
      <c r="H66" s="665">
        <v>31</v>
      </c>
      <c r="I66" s="64">
        <f t="shared" si="1"/>
        <v>6.7099567099567103</v>
      </c>
      <c r="J66" s="665"/>
      <c r="K66" s="665">
        <v>98</v>
      </c>
      <c r="L66" s="64">
        <f t="shared" si="2"/>
        <v>21.212121212121211</v>
      </c>
      <c r="M66" s="665"/>
      <c r="N66" s="665">
        <v>270</v>
      </c>
      <c r="O66" s="64">
        <f t="shared" si="3"/>
        <v>58.441558441558442</v>
      </c>
      <c r="P66" s="665"/>
      <c r="Q66" s="665">
        <v>19</v>
      </c>
      <c r="R66" s="64">
        <f t="shared" si="4"/>
        <v>4.112554112554113</v>
      </c>
    </row>
    <row r="67" spans="1:18" ht="13.4" customHeight="1">
      <c r="A67" t="s">
        <v>200</v>
      </c>
      <c r="B67" s="50">
        <f t="shared" si="9"/>
        <v>799</v>
      </c>
      <c r="C67" s="147">
        <f t="shared" si="5"/>
        <v>1.8603459917576659</v>
      </c>
      <c r="E67" s="665">
        <v>109</v>
      </c>
      <c r="F67" s="64">
        <f t="shared" si="0"/>
        <v>13.642052565707132</v>
      </c>
      <c r="G67" s="665"/>
      <c r="H67" s="665">
        <v>92</v>
      </c>
      <c r="I67" s="64">
        <f t="shared" si="1"/>
        <v>11.514392991239049</v>
      </c>
      <c r="J67" s="665"/>
      <c r="K67" s="665">
        <v>257</v>
      </c>
      <c r="L67" s="64">
        <f t="shared" si="2"/>
        <v>32.165206508135171</v>
      </c>
      <c r="M67" s="665"/>
      <c r="N67" s="665">
        <v>314</v>
      </c>
      <c r="O67" s="64">
        <f t="shared" si="3"/>
        <v>39.2991239048811</v>
      </c>
      <c r="P67" s="665"/>
      <c r="Q67" s="665">
        <v>27</v>
      </c>
      <c r="R67" s="64">
        <f t="shared" si="4"/>
        <v>3.3792240300375469</v>
      </c>
    </row>
    <row r="68" spans="1:18" ht="13.4" customHeight="1">
      <c r="A68" t="s">
        <v>198</v>
      </c>
      <c r="B68" s="50">
        <f t="shared" si="9"/>
        <v>149</v>
      </c>
      <c r="C68" s="147">
        <f t="shared" si="5"/>
        <v>0.34692309483340705</v>
      </c>
      <c r="E68" s="665">
        <v>22</v>
      </c>
      <c r="F68" s="64">
        <f t="shared" si="0"/>
        <v>14.76510067114094</v>
      </c>
      <c r="G68" s="665"/>
      <c r="H68" s="665">
        <v>20</v>
      </c>
      <c r="I68" s="64">
        <f t="shared" si="1"/>
        <v>13.422818791946309</v>
      </c>
      <c r="J68" s="665"/>
      <c r="K68" s="665">
        <v>14</v>
      </c>
      <c r="L68" s="64">
        <f t="shared" si="2"/>
        <v>9.3959731543624159</v>
      </c>
      <c r="M68" s="665"/>
      <c r="N68" s="665">
        <v>83</v>
      </c>
      <c r="O68" s="64">
        <f t="shared" si="3"/>
        <v>55.70469798657718</v>
      </c>
      <c r="P68" s="665"/>
      <c r="Q68" s="665">
        <v>10</v>
      </c>
      <c r="R68" s="64">
        <f t="shared" si="4"/>
        <v>6.7114093959731544</v>
      </c>
    </row>
    <row r="69" spans="1:18" ht="13.4" customHeight="1">
      <c r="A69" t="s">
        <v>199</v>
      </c>
      <c r="B69" s="50">
        <f t="shared" si="9"/>
        <v>318</v>
      </c>
      <c r="C69" s="147">
        <f t="shared" si="5"/>
        <v>0.74041304803371444</v>
      </c>
      <c r="E69" s="665">
        <v>43</v>
      </c>
      <c r="F69" s="64">
        <f t="shared" si="0"/>
        <v>13.522012578616351</v>
      </c>
      <c r="G69" s="665"/>
      <c r="H69" s="665">
        <v>67</v>
      </c>
      <c r="I69" s="64">
        <f t="shared" si="1"/>
        <v>21.069182389937108</v>
      </c>
      <c r="J69" s="665"/>
      <c r="K69" s="665">
        <v>121</v>
      </c>
      <c r="L69" s="64">
        <f t="shared" si="2"/>
        <v>38.05031446540881</v>
      </c>
      <c r="M69" s="665"/>
      <c r="N69" s="665">
        <v>79</v>
      </c>
      <c r="O69" s="64">
        <f t="shared" si="3"/>
        <v>24.842767295597483</v>
      </c>
      <c r="P69" s="665"/>
      <c r="Q69" s="665">
        <v>8</v>
      </c>
      <c r="R69" s="64">
        <f t="shared" si="4"/>
        <v>2.5157232704402519</v>
      </c>
    </row>
    <row r="70" spans="1:18" ht="9" customHeight="1">
      <c r="C70" s="147" t="str">
        <f t="shared" si="5"/>
        <v/>
      </c>
      <c r="E70" s="1084"/>
      <c r="F70" s="64" t="str">
        <f t="shared" si="0"/>
        <v/>
      </c>
      <c r="G70" s="1084"/>
      <c r="H70" s="1084"/>
      <c r="I70" s="64" t="str">
        <f t="shared" si="1"/>
        <v/>
      </c>
      <c r="J70" s="1084"/>
      <c r="K70" s="1084"/>
      <c r="L70" s="64" t="str">
        <f t="shared" si="2"/>
        <v/>
      </c>
      <c r="M70" s="1084"/>
      <c r="N70" s="1084"/>
      <c r="O70" s="64" t="str">
        <f t="shared" si="3"/>
        <v/>
      </c>
      <c r="P70" s="1084"/>
      <c r="Q70" s="1084"/>
      <c r="R70" s="64" t="str">
        <f t="shared" si="4"/>
        <v/>
      </c>
    </row>
    <row r="71" spans="1:18" ht="13.4" customHeight="1">
      <c r="A71" t="s">
        <v>201</v>
      </c>
      <c r="B71" s="50">
        <f>SUM(E71+H71+K71+N71+Q71)</f>
        <v>440</v>
      </c>
      <c r="C71" s="147">
        <f t="shared" si="5"/>
        <v>1.0244708840718062</v>
      </c>
      <c r="E71" s="665">
        <v>21</v>
      </c>
      <c r="F71" s="64">
        <f t="shared" si="0"/>
        <v>4.7727272727272734</v>
      </c>
      <c r="G71" s="665"/>
      <c r="H71" s="665">
        <v>123</v>
      </c>
      <c r="I71" s="64">
        <f t="shared" si="1"/>
        <v>27.954545454545453</v>
      </c>
      <c r="J71" s="665"/>
      <c r="K71" s="665">
        <v>159</v>
      </c>
      <c r="L71" s="64">
        <f t="shared" si="2"/>
        <v>36.13636363636364</v>
      </c>
      <c r="M71" s="665"/>
      <c r="N71" s="665">
        <v>132</v>
      </c>
      <c r="O71" s="64">
        <f t="shared" si="3"/>
        <v>30</v>
      </c>
      <c r="P71" s="665"/>
      <c r="Q71" s="665">
        <v>5</v>
      </c>
      <c r="R71" s="64">
        <f t="shared" si="4"/>
        <v>1.1363636363636365</v>
      </c>
    </row>
    <row r="72" spans="1:18" ht="9" customHeight="1">
      <c r="C72" s="147" t="str">
        <f t="shared" si="5"/>
        <v/>
      </c>
      <c r="E72" s="362"/>
      <c r="F72" s="64" t="str">
        <f t="shared" si="0"/>
        <v/>
      </c>
      <c r="G72" s="362"/>
      <c r="H72" s="362"/>
      <c r="I72" s="64" t="str">
        <f t="shared" si="1"/>
        <v/>
      </c>
      <c r="J72" s="362"/>
      <c r="K72" s="362"/>
      <c r="L72" s="64" t="str">
        <f t="shared" si="2"/>
        <v/>
      </c>
      <c r="M72" s="362"/>
      <c r="N72" s="362"/>
      <c r="O72" s="64" t="str">
        <f t="shared" si="3"/>
        <v/>
      </c>
      <c r="P72" s="362"/>
      <c r="Q72" s="362"/>
      <c r="R72" s="64" t="str">
        <f t="shared" si="4"/>
        <v/>
      </c>
    </row>
    <row r="73" spans="1:18" ht="13.4" customHeight="1">
      <c r="A73" t="s">
        <v>202</v>
      </c>
      <c r="B73" s="50">
        <f>SUM(E73+H73+K73+N73+Q73)</f>
        <v>546</v>
      </c>
      <c r="C73" s="147">
        <f t="shared" si="5"/>
        <v>1.2712752334163775</v>
      </c>
      <c r="E73" s="665">
        <v>27</v>
      </c>
      <c r="F73" s="64">
        <f t="shared" si="0"/>
        <v>4.9450549450549453</v>
      </c>
      <c r="G73" s="665"/>
      <c r="H73" s="665">
        <v>195</v>
      </c>
      <c r="I73" s="64">
        <f t="shared" si="1"/>
        <v>35.714285714285715</v>
      </c>
      <c r="J73" s="665"/>
      <c r="K73" s="665">
        <v>180</v>
      </c>
      <c r="L73" s="64">
        <f t="shared" si="2"/>
        <v>32.967032967032964</v>
      </c>
      <c r="M73" s="665"/>
      <c r="N73" s="665">
        <v>136</v>
      </c>
      <c r="O73" s="64">
        <f t="shared" si="3"/>
        <v>24.908424908424909</v>
      </c>
      <c r="P73" s="665"/>
      <c r="Q73" s="665">
        <v>8</v>
      </c>
      <c r="R73" s="64">
        <f t="shared" si="4"/>
        <v>1.4652014652014651</v>
      </c>
    </row>
    <row r="74" spans="1:18" ht="9" customHeight="1">
      <c r="C74" s="147" t="str">
        <f t="shared" si="5"/>
        <v/>
      </c>
      <c r="F74" s="64" t="str">
        <f t="shared" si="0"/>
        <v/>
      </c>
      <c r="I74" s="64" t="str">
        <f t="shared" si="1"/>
        <v/>
      </c>
      <c r="L74" s="64" t="str">
        <f t="shared" si="2"/>
        <v/>
      </c>
      <c r="O74" s="64" t="str">
        <f t="shared" si="3"/>
        <v/>
      </c>
      <c r="R74" s="64" t="str">
        <f t="shared" si="4"/>
        <v/>
      </c>
    </row>
    <row r="75" spans="1:18" ht="13.4" customHeight="1">
      <c r="A75" s="47" t="s">
        <v>400</v>
      </c>
      <c r="B75" s="50">
        <f>SUM(B76)</f>
        <v>1441</v>
      </c>
      <c r="C75" s="147">
        <f t="shared" si="5"/>
        <v>3.3551421453351651</v>
      </c>
      <c r="E75" s="63">
        <f>SUM(E76)</f>
        <v>162</v>
      </c>
      <c r="F75" s="64">
        <f t="shared" si="0"/>
        <v>11.242192921582236</v>
      </c>
      <c r="H75" s="63">
        <f>SUM(H76)</f>
        <v>336</v>
      </c>
      <c r="I75" s="64">
        <f t="shared" si="1"/>
        <v>23.317140874392784</v>
      </c>
      <c r="K75" s="63">
        <f>SUM(K76)</f>
        <v>545</v>
      </c>
      <c r="L75" s="64">
        <f t="shared" si="2"/>
        <v>37.820957668285914</v>
      </c>
      <c r="N75" s="63">
        <f>SUM(N76)</f>
        <v>381</v>
      </c>
      <c r="O75" s="64">
        <f t="shared" si="3"/>
        <v>26.43997224149896</v>
      </c>
      <c r="Q75" s="63">
        <f>SUM(Q76)</f>
        <v>17</v>
      </c>
      <c r="R75" s="64">
        <f t="shared" si="4"/>
        <v>1.1797362942401111</v>
      </c>
    </row>
    <row r="76" spans="1:18" ht="13.4" customHeight="1">
      <c r="A76" t="s">
        <v>401</v>
      </c>
      <c r="B76" s="50">
        <f>SUM(E76+H76+K76+N76+Q76)</f>
        <v>1441</v>
      </c>
      <c r="C76" s="147">
        <f t="shared" si="5"/>
        <v>3.3551421453351651</v>
      </c>
      <c r="E76" s="63">
        <f>SUM(E77:E80)</f>
        <v>162</v>
      </c>
      <c r="F76" s="64">
        <f t="shared" ref="F76:F97" si="10">IF($A76&lt;&gt;"",E76/$B76*100,"")</f>
        <v>11.242192921582236</v>
      </c>
      <c r="H76" s="63">
        <f>SUM(H77:H80)</f>
        <v>336</v>
      </c>
      <c r="I76" s="64">
        <f t="shared" ref="I76:I106" si="11">IF($A76&lt;&gt;"",H76/$B76*100,"")</f>
        <v>23.317140874392784</v>
      </c>
      <c r="K76" s="63">
        <f>SUM(K77:K80)</f>
        <v>545</v>
      </c>
      <c r="L76" s="64">
        <f t="shared" ref="L76:L106" si="12">IF($A76&lt;&gt;"",K76/$B76*100,"")</f>
        <v>37.820957668285914</v>
      </c>
      <c r="N76" s="63">
        <f>SUM(N77:N80)</f>
        <v>381</v>
      </c>
      <c r="O76" s="64">
        <f t="shared" ref="O76:O106" si="13">IF($A76&lt;&gt;"",N76/$B76*100,"")</f>
        <v>26.43997224149896</v>
      </c>
      <c r="Q76" s="63">
        <f>SUM(Q77:Q80)</f>
        <v>17</v>
      </c>
      <c r="R76" s="64">
        <f t="shared" si="4"/>
        <v>1.1797362942401111</v>
      </c>
    </row>
    <row r="77" spans="1:18" ht="13.4" customHeight="1">
      <c r="A77" t="s">
        <v>204</v>
      </c>
      <c r="B77" s="50">
        <f>SUM(E77+H77+K77+N77+Q77)</f>
        <v>367</v>
      </c>
      <c r="C77" s="147">
        <f t="shared" si="5"/>
        <v>0.85450185103262011</v>
      </c>
      <c r="E77" s="665">
        <v>43</v>
      </c>
      <c r="F77" s="64">
        <f t="shared" si="10"/>
        <v>11.716621253405995</v>
      </c>
      <c r="G77" s="665"/>
      <c r="H77" s="665">
        <v>77</v>
      </c>
      <c r="I77" s="64">
        <f t="shared" si="11"/>
        <v>20.980926430517709</v>
      </c>
      <c r="J77" s="665"/>
      <c r="K77" s="665">
        <v>127</v>
      </c>
      <c r="L77" s="64">
        <f t="shared" si="12"/>
        <v>34.604904632152589</v>
      </c>
      <c r="M77" s="665"/>
      <c r="N77" s="665">
        <v>116</v>
      </c>
      <c r="O77" s="64">
        <f t="shared" si="13"/>
        <v>31.607629427792915</v>
      </c>
      <c r="P77" s="665"/>
      <c r="Q77" s="665">
        <v>4</v>
      </c>
      <c r="R77" s="64">
        <f t="shared" ref="R77:R106" si="14">IF($A77&lt;&gt;"",Q77/$B77*100,"")</f>
        <v>1.0899182561307901</v>
      </c>
    </row>
    <row r="78" spans="1:18" ht="13.4" customHeight="1">
      <c r="A78" t="s">
        <v>205</v>
      </c>
      <c r="B78" s="50">
        <f>SUM(E78+H78+K78+N78+Q78)</f>
        <v>449</v>
      </c>
      <c r="C78" s="147">
        <f t="shared" si="5"/>
        <v>1.0454259703369111</v>
      </c>
      <c r="E78" s="665">
        <v>38</v>
      </c>
      <c r="F78" s="64">
        <f t="shared" si="10"/>
        <v>8.463251670378618</v>
      </c>
      <c r="G78" s="665"/>
      <c r="H78" s="665">
        <v>129</v>
      </c>
      <c r="I78" s="64">
        <f t="shared" si="11"/>
        <v>28.730512249443208</v>
      </c>
      <c r="J78" s="665"/>
      <c r="K78" s="665">
        <v>153</v>
      </c>
      <c r="L78" s="64">
        <f t="shared" si="12"/>
        <v>34.075723830734965</v>
      </c>
      <c r="M78" s="665"/>
      <c r="N78" s="665">
        <v>127</v>
      </c>
      <c r="O78" s="64">
        <f t="shared" si="13"/>
        <v>28.285077951002229</v>
      </c>
      <c r="P78" s="665"/>
      <c r="Q78" s="665">
        <v>2</v>
      </c>
      <c r="R78" s="64">
        <f t="shared" si="14"/>
        <v>0.44543429844097993</v>
      </c>
    </row>
    <row r="79" spans="1:18" ht="13.4" customHeight="1">
      <c r="A79" t="s">
        <v>206</v>
      </c>
      <c r="B79" s="50">
        <f>SUM(E79+H79+K79+N79+Q79)</f>
        <v>364</v>
      </c>
      <c r="C79" s="147">
        <f t="shared" ref="C79:C106" si="15">IF(A79&lt;&gt;0,B79/$B$12*100,"")</f>
        <v>0.84751682227758496</v>
      </c>
      <c r="E79" s="665">
        <v>46</v>
      </c>
      <c r="F79" s="64">
        <f t="shared" si="10"/>
        <v>12.637362637362637</v>
      </c>
      <c r="G79" s="665"/>
      <c r="H79" s="665">
        <v>87</v>
      </c>
      <c r="I79" s="64">
        <f t="shared" si="11"/>
        <v>23.901098901098901</v>
      </c>
      <c r="J79" s="665"/>
      <c r="K79" s="665">
        <v>169</v>
      </c>
      <c r="L79" s="64">
        <f t="shared" si="12"/>
        <v>46.428571428571431</v>
      </c>
      <c r="M79" s="665"/>
      <c r="N79" s="665">
        <v>53</v>
      </c>
      <c r="O79" s="64">
        <f t="shared" si="13"/>
        <v>14.560439560439562</v>
      </c>
      <c r="P79" s="665"/>
      <c r="Q79" s="665">
        <v>9</v>
      </c>
      <c r="R79" s="64">
        <f t="shared" si="14"/>
        <v>2.4725274725274726</v>
      </c>
    </row>
    <row r="80" spans="1:18" ht="13.4" customHeight="1">
      <c r="A80" t="s">
        <v>207</v>
      </c>
      <c r="B80" s="50">
        <f>SUM(E80+H80+K80+N80+Q80)</f>
        <v>261</v>
      </c>
      <c r="C80" s="147">
        <f t="shared" si="15"/>
        <v>0.60769750168804859</v>
      </c>
      <c r="E80" s="665">
        <v>35</v>
      </c>
      <c r="F80" s="64">
        <f t="shared" si="10"/>
        <v>13.409961685823754</v>
      </c>
      <c r="G80" s="665"/>
      <c r="H80" s="665">
        <v>43</v>
      </c>
      <c r="I80" s="64">
        <f t="shared" si="11"/>
        <v>16.475095785440612</v>
      </c>
      <c r="J80" s="665"/>
      <c r="K80" s="665">
        <v>96</v>
      </c>
      <c r="L80" s="64">
        <f t="shared" si="12"/>
        <v>36.781609195402297</v>
      </c>
      <c r="M80" s="665"/>
      <c r="N80" s="665">
        <v>85</v>
      </c>
      <c r="O80" s="64">
        <f t="shared" si="13"/>
        <v>32.567049808429118</v>
      </c>
      <c r="P80" s="665"/>
      <c r="Q80" s="665">
        <v>2</v>
      </c>
      <c r="R80" s="64">
        <f t="shared" si="14"/>
        <v>0.76628352490421447</v>
      </c>
    </row>
    <row r="81" spans="1:18" ht="9" customHeight="1">
      <c r="C81" s="147" t="str">
        <f t="shared" si="15"/>
        <v/>
      </c>
      <c r="F81" s="64" t="str">
        <f t="shared" si="10"/>
        <v/>
      </c>
      <c r="I81" s="64" t="str">
        <f t="shared" si="11"/>
        <v/>
      </c>
      <c r="L81" s="64" t="str">
        <f t="shared" si="12"/>
        <v/>
      </c>
      <c r="O81" s="64" t="str">
        <f t="shared" si="13"/>
        <v/>
      </c>
      <c r="R81" s="64" t="str">
        <f t="shared" si="14"/>
        <v/>
      </c>
    </row>
    <row r="82" spans="1:18" ht="13.4" customHeight="1">
      <c r="A82" s="47" t="s">
        <v>468</v>
      </c>
      <c r="B82" s="50">
        <f>SUM(B83)</f>
        <v>6680</v>
      </c>
      <c r="C82" s="147">
        <f t="shared" si="15"/>
        <v>15.553330694544693</v>
      </c>
      <c r="E82" s="63">
        <f>SUM(E83)</f>
        <v>774</v>
      </c>
      <c r="F82" s="64">
        <f t="shared" si="10"/>
        <v>11.586826347305388</v>
      </c>
      <c r="H82" s="63">
        <f>SUM(H83)</f>
        <v>1506</v>
      </c>
      <c r="I82" s="64">
        <f t="shared" si="11"/>
        <v>22.544910179640716</v>
      </c>
      <c r="K82" s="63">
        <f>SUM(K83)</f>
        <v>2209</v>
      </c>
      <c r="L82" s="64">
        <f t="shared" si="12"/>
        <v>33.068862275449099</v>
      </c>
      <c r="N82" s="63">
        <f>SUM(N83)</f>
        <v>2067</v>
      </c>
      <c r="O82" s="64">
        <f t="shared" si="13"/>
        <v>30.943113772455089</v>
      </c>
      <c r="Q82" s="63">
        <f>SUM(Q83)</f>
        <v>124</v>
      </c>
      <c r="R82" s="64">
        <f t="shared" si="14"/>
        <v>1.8562874251497008</v>
      </c>
    </row>
    <row r="83" spans="1:18" ht="13.4" customHeight="1">
      <c r="A83" t="s">
        <v>209</v>
      </c>
      <c r="B83" s="50">
        <f t="shared" ref="B83:B92" si="16">SUM(E83+H83+K83+N83+Q83)</f>
        <v>6680</v>
      </c>
      <c r="C83" s="147">
        <f t="shared" si="15"/>
        <v>15.553330694544693</v>
      </c>
      <c r="E83" s="63">
        <f>SUM(E84:E92)</f>
        <v>774</v>
      </c>
      <c r="F83" s="64">
        <f t="shared" si="10"/>
        <v>11.586826347305388</v>
      </c>
      <c r="H83" s="63">
        <f>SUM(H84:H92)</f>
        <v>1506</v>
      </c>
      <c r="I83" s="64">
        <f t="shared" si="11"/>
        <v>22.544910179640716</v>
      </c>
      <c r="K83" s="63">
        <f>SUM(K84:K92)</f>
        <v>2209</v>
      </c>
      <c r="L83" s="64">
        <f t="shared" si="12"/>
        <v>33.068862275449099</v>
      </c>
      <c r="N83" s="63">
        <f>SUM(N84:N92)</f>
        <v>2067</v>
      </c>
      <c r="O83" s="64">
        <f t="shared" si="13"/>
        <v>30.943113772455089</v>
      </c>
      <c r="Q83" s="63">
        <f>SUM(Q84:Q92)</f>
        <v>124</v>
      </c>
      <c r="R83" s="64">
        <f t="shared" si="14"/>
        <v>1.8562874251497008</v>
      </c>
    </row>
    <row r="84" spans="1:18" ht="13.4" customHeight="1">
      <c r="A84" s="33" t="s">
        <v>1457</v>
      </c>
      <c r="B84" s="50">
        <f t="shared" si="16"/>
        <v>566</v>
      </c>
      <c r="C84" s="147">
        <f t="shared" si="15"/>
        <v>1.3178420917832778</v>
      </c>
      <c r="E84" s="665">
        <v>72</v>
      </c>
      <c r="F84" s="64">
        <f t="shared" si="10"/>
        <v>12.7208480565371</v>
      </c>
      <c r="G84" s="665"/>
      <c r="H84" s="665">
        <v>146</v>
      </c>
      <c r="I84" s="64">
        <f t="shared" si="11"/>
        <v>25.795053003533567</v>
      </c>
      <c r="J84" s="665"/>
      <c r="K84" s="665">
        <v>242</v>
      </c>
      <c r="L84" s="64">
        <f t="shared" si="12"/>
        <v>42.756183745583037</v>
      </c>
      <c r="M84" s="665"/>
      <c r="N84" s="665">
        <v>104</v>
      </c>
      <c r="O84" s="64">
        <f t="shared" si="13"/>
        <v>18.374558303886925</v>
      </c>
      <c r="P84" s="665"/>
      <c r="Q84" s="665">
        <v>2</v>
      </c>
      <c r="R84" s="64">
        <f t="shared" si="14"/>
        <v>0.35335689045936397</v>
      </c>
    </row>
    <row r="85" spans="1:18" ht="13.4" customHeight="1">
      <c r="A85" t="s">
        <v>210</v>
      </c>
      <c r="B85" s="50">
        <f t="shared" si="16"/>
        <v>968</v>
      </c>
      <c r="C85" s="147">
        <f t="shared" si="15"/>
        <v>2.2538359449579737</v>
      </c>
      <c r="E85" s="665">
        <v>108</v>
      </c>
      <c r="F85" s="64">
        <f t="shared" si="10"/>
        <v>11.15702479338843</v>
      </c>
      <c r="G85" s="665"/>
      <c r="H85" s="665">
        <v>200</v>
      </c>
      <c r="I85" s="64">
        <f t="shared" si="11"/>
        <v>20.66115702479339</v>
      </c>
      <c r="J85" s="665"/>
      <c r="K85" s="665">
        <v>324</v>
      </c>
      <c r="L85" s="64">
        <f t="shared" si="12"/>
        <v>33.471074380165291</v>
      </c>
      <c r="M85" s="665"/>
      <c r="N85" s="665">
        <v>311</v>
      </c>
      <c r="O85" s="64">
        <f t="shared" si="13"/>
        <v>32.128099173553721</v>
      </c>
      <c r="P85" s="665"/>
      <c r="Q85" s="665">
        <v>25</v>
      </c>
      <c r="R85" s="64">
        <f t="shared" si="14"/>
        <v>2.5826446280991737</v>
      </c>
    </row>
    <row r="86" spans="1:18" ht="13.4" customHeight="1">
      <c r="A86" t="s">
        <v>212</v>
      </c>
      <c r="B86" s="50">
        <f t="shared" si="16"/>
        <v>1250</v>
      </c>
      <c r="C86" s="147">
        <f t="shared" si="15"/>
        <v>2.9104286479312673</v>
      </c>
      <c r="E86" s="665">
        <v>136</v>
      </c>
      <c r="F86" s="64">
        <f t="shared" si="10"/>
        <v>10.879999999999999</v>
      </c>
      <c r="G86" s="665"/>
      <c r="H86" s="665">
        <v>369</v>
      </c>
      <c r="I86" s="64">
        <f t="shared" si="11"/>
        <v>29.520000000000003</v>
      </c>
      <c r="J86" s="665"/>
      <c r="K86" s="665">
        <v>460</v>
      </c>
      <c r="L86" s="64">
        <f t="shared" si="12"/>
        <v>36.799999999999997</v>
      </c>
      <c r="M86" s="665"/>
      <c r="N86" s="665">
        <v>274</v>
      </c>
      <c r="O86" s="64">
        <f t="shared" si="13"/>
        <v>21.92</v>
      </c>
      <c r="P86" s="665"/>
      <c r="Q86" s="665">
        <v>11</v>
      </c>
      <c r="R86" s="64">
        <f t="shared" si="14"/>
        <v>0.88</v>
      </c>
    </row>
    <row r="87" spans="1:18" ht="13.4" customHeight="1">
      <c r="A87" t="s">
        <v>214</v>
      </c>
      <c r="B87" s="50">
        <f t="shared" si="16"/>
        <v>578</v>
      </c>
      <c r="C87" s="147">
        <f t="shared" si="15"/>
        <v>1.345782206803418</v>
      </c>
      <c r="E87" s="665">
        <v>71</v>
      </c>
      <c r="F87" s="64">
        <f t="shared" si="10"/>
        <v>12.283737024221452</v>
      </c>
      <c r="G87" s="665"/>
      <c r="H87" s="665">
        <v>82</v>
      </c>
      <c r="I87" s="64">
        <f t="shared" si="11"/>
        <v>14.186851211072666</v>
      </c>
      <c r="J87" s="665"/>
      <c r="K87" s="665">
        <v>122</v>
      </c>
      <c r="L87" s="64">
        <f t="shared" si="12"/>
        <v>21.107266435986158</v>
      </c>
      <c r="M87" s="665"/>
      <c r="N87" s="665">
        <v>270</v>
      </c>
      <c r="O87" s="64">
        <f t="shared" si="13"/>
        <v>46.712802768166092</v>
      </c>
      <c r="P87" s="665"/>
      <c r="Q87" s="665">
        <v>33</v>
      </c>
      <c r="R87" s="64">
        <f t="shared" si="14"/>
        <v>5.7093425605536332</v>
      </c>
    </row>
    <row r="88" spans="1:18" ht="13.4" customHeight="1">
      <c r="A88" t="s">
        <v>213</v>
      </c>
      <c r="B88" s="50">
        <f t="shared" si="16"/>
        <v>602</v>
      </c>
      <c r="C88" s="147">
        <f t="shared" si="15"/>
        <v>1.4016624368436985</v>
      </c>
      <c r="E88" s="665">
        <v>47</v>
      </c>
      <c r="F88" s="64">
        <f t="shared" si="10"/>
        <v>7.8073089700996672</v>
      </c>
      <c r="G88" s="665"/>
      <c r="H88" s="665">
        <v>141</v>
      </c>
      <c r="I88" s="64">
        <f t="shared" si="11"/>
        <v>23.421926910299003</v>
      </c>
      <c r="J88" s="665"/>
      <c r="K88" s="665">
        <v>258</v>
      </c>
      <c r="L88" s="64">
        <f t="shared" si="12"/>
        <v>42.857142857142854</v>
      </c>
      <c r="M88" s="665"/>
      <c r="N88" s="665">
        <v>149</v>
      </c>
      <c r="O88" s="64">
        <f t="shared" si="13"/>
        <v>24.750830564784053</v>
      </c>
      <c r="P88" s="665"/>
      <c r="Q88" s="665">
        <v>7</v>
      </c>
      <c r="R88" s="64">
        <f t="shared" si="14"/>
        <v>1.1627906976744187</v>
      </c>
    </row>
    <row r="89" spans="1:18" ht="13.4" customHeight="1">
      <c r="A89" t="s">
        <v>211</v>
      </c>
      <c r="B89" s="50">
        <f t="shared" si="16"/>
        <v>799</v>
      </c>
      <c r="C89" s="147">
        <f t="shared" si="15"/>
        <v>1.8603459917576659</v>
      </c>
      <c r="E89" s="665">
        <v>99</v>
      </c>
      <c r="F89" s="64">
        <f t="shared" si="10"/>
        <v>12.390488110137673</v>
      </c>
      <c r="G89" s="665"/>
      <c r="H89" s="665">
        <v>147</v>
      </c>
      <c r="I89" s="64">
        <f t="shared" si="11"/>
        <v>18.397997496871088</v>
      </c>
      <c r="J89" s="665"/>
      <c r="K89" s="665">
        <v>291</v>
      </c>
      <c r="L89" s="64">
        <f t="shared" si="12"/>
        <v>36.420525657071337</v>
      </c>
      <c r="M89" s="665"/>
      <c r="N89" s="665">
        <v>258</v>
      </c>
      <c r="O89" s="64">
        <f t="shared" si="13"/>
        <v>32.290362953692117</v>
      </c>
      <c r="P89" s="665"/>
      <c r="Q89" s="665">
        <v>4</v>
      </c>
      <c r="R89" s="64">
        <f t="shared" si="14"/>
        <v>0.50062578222778475</v>
      </c>
    </row>
    <row r="90" spans="1:18" ht="13.4" customHeight="1">
      <c r="A90" t="s">
        <v>215</v>
      </c>
      <c r="B90" s="50">
        <f t="shared" si="16"/>
        <v>731</v>
      </c>
      <c r="C90" s="147">
        <f t="shared" si="15"/>
        <v>1.7020186733102052</v>
      </c>
      <c r="E90" s="665">
        <v>127</v>
      </c>
      <c r="F90" s="64">
        <f t="shared" si="10"/>
        <v>17.373461012311903</v>
      </c>
      <c r="G90" s="665"/>
      <c r="H90" s="665">
        <v>146</v>
      </c>
      <c r="I90" s="64">
        <f t="shared" si="11"/>
        <v>19.972640218878247</v>
      </c>
      <c r="J90" s="665"/>
      <c r="K90" s="665">
        <v>206</v>
      </c>
      <c r="L90" s="64">
        <f t="shared" si="12"/>
        <v>28.18057455540356</v>
      </c>
      <c r="M90" s="665"/>
      <c r="N90" s="665">
        <v>244</v>
      </c>
      <c r="O90" s="64">
        <f t="shared" si="13"/>
        <v>33.378932968536255</v>
      </c>
      <c r="P90" s="665"/>
      <c r="Q90" s="665">
        <v>8</v>
      </c>
      <c r="R90" s="64">
        <f t="shared" si="14"/>
        <v>1.094391244870041</v>
      </c>
    </row>
    <row r="91" spans="1:18" ht="13.4" customHeight="1">
      <c r="A91" t="s">
        <v>217</v>
      </c>
      <c r="B91" s="50">
        <f t="shared" si="16"/>
        <v>442</v>
      </c>
      <c r="C91" s="147">
        <f t="shared" si="15"/>
        <v>1.0291275699084961</v>
      </c>
      <c r="E91" s="665">
        <v>42</v>
      </c>
      <c r="F91" s="64">
        <f t="shared" si="10"/>
        <v>9.502262443438914</v>
      </c>
      <c r="G91" s="665"/>
      <c r="H91" s="665">
        <v>126</v>
      </c>
      <c r="I91" s="64">
        <f t="shared" si="11"/>
        <v>28.50678733031674</v>
      </c>
      <c r="J91" s="665"/>
      <c r="K91" s="665">
        <v>150</v>
      </c>
      <c r="L91" s="64">
        <f t="shared" si="12"/>
        <v>33.936651583710407</v>
      </c>
      <c r="M91" s="665"/>
      <c r="N91" s="665">
        <v>122</v>
      </c>
      <c r="O91" s="64">
        <f t="shared" si="13"/>
        <v>27.601809954751133</v>
      </c>
      <c r="P91" s="665"/>
      <c r="Q91" s="665">
        <v>2</v>
      </c>
      <c r="R91" s="64">
        <f t="shared" si="14"/>
        <v>0.45248868778280549</v>
      </c>
    </row>
    <row r="92" spans="1:18" ht="13.4" customHeight="1">
      <c r="A92" t="s">
        <v>216</v>
      </c>
      <c r="B92" s="50">
        <f t="shared" si="16"/>
        <v>744</v>
      </c>
      <c r="C92" s="147">
        <f t="shared" si="15"/>
        <v>1.7322871312486905</v>
      </c>
      <c r="E92" s="665">
        <v>72</v>
      </c>
      <c r="F92" s="64">
        <f t="shared" si="10"/>
        <v>9.67741935483871</v>
      </c>
      <c r="G92" s="665"/>
      <c r="H92" s="665">
        <v>149</v>
      </c>
      <c r="I92" s="64">
        <f t="shared" si="11"/>
        <v>20.026881720430108</v>
      </c>
      <c r="J92" s="665"/>
      <c r="K92" s="665">
        <v>156</v>
      </c>
      <c r="L92" s="64">
        <f t="shared" si="12"/>
        <v>20.967741935483872</v>
      </c>
      <c r="M92" s="665"/>
      <c r="N92" s="665">
        <v>335</v>
      </c>
      <c r="O92" s="64">
        <f t="shared" si="13"/>
        <v>45.026881720430104</v>
      </c>
      <c r="P92" s="665"/>
      <c r="Q92" s="665">
        <v>32</v>
      </c>
      <c r="R92" s="64">
        <f t="shared" si="14"/>
        <v>4.3010752688172049</v>
      </c>
    </row>
    <row r="93" spans="1:18" ht="9" customHeight="1">
      <c r="C93" s="147" t="str">
        <f t="shared" si="15"/>
        <v/>
      </c>
      <c r="E93" s="1084"/>
      <c r="F93" s="64" t="str">
        <f t="shared" si="10"/>
        <v/>
      </c>
      <c r="G93" s="1084"/>
      <c r="H93" s="1084"/>
      <c r="I93" s="64" t="str">
        <f t="shared" si="11"/>
        <v/>
      </c>
      <c r="J93" s="1084"/>
      <c r="K93" s="1084"/>
      <c r="L93" s="64" t="str">
        <f t="shared" si="12"/>
        <v/>
      </c>
      <c r="M93" s="1084"/>
      <c r="N93" s="1084"/>
      <c r="O93" s="64" t="str">
        <f t="shared" si="13"/>
        <v/>
      </c>
      <c r="P93" s="1084"/>
      <c r="Q93" s="1084"/>
      <c r="R93" s="64" t="str">
        <f t="shared" si="14"/>
        <v/>
      </c>
    </row>
    <row r="94" spans="1:18" ht="13.4" customHeight="1">
      <c r="A94" t="s">
        <v>782</v>
      </c>
      <c r="B94" s="50">
        <f t="shared" ref="B94:B103" si="17">SUM(E94+H94+K94+N94+Q94)</f>
        <v>5</v>
      </c>
      <c r="C94" s="147">
        <f t="shared" si="15"/>
        <v>1.1641714591725069E-2</v>
      </c>
      <c r="E94" s="666">
        <v>3</v>
      </c>
      <c r="F94" s="64">
        <f t="shared" si="10"/>
        <v>60</v>
      </c>
      <c r="G94" s="666"/>
      <c r="H94" s="666">
        <v>2</v>
      </c>
      <c r="I94" s="64">
        <f t="shared" si="11"/>
        <v>40</v>
      </c>
      <c r="J94" s="666"/>
      <c r="K94" s="666">
        <v>0</v>
      </c>
      <c r="L94" s="64">
        <f t="shared" si="12"/>
        <v>0</v>
      </c>
      <c r="M94" s="666"/>
      <c r="N94" s="666">
        <v>0</v>
      </c>
      <c r="O94" s="64">
        <f t="shared" si="13"/>
        <v>0</v>
      </c>
      <c r="P94" s="666"/>
      <c r="Q94" s="666">
        <v>0</v>
      </c>
      <c r="R94" s="64">
        <f t="shared" si="14"/>
        <v>0</v>
      </c>
    </row>
    <row r="95" spans="1:18" ht="8.25" customHeight="1">
      <c r="B95" s="50">
        <f t="shared" si="17"/>
        <v>0</v>
      </c>
      <c r="C95" s="147" t="str">
        <f t="shared" si="15"/>
        <v/>
      </c>
      <c r="E95" s="362"/>
      <c r="F95" s="64" t="str">
        <f t="shared" si="10"/>
        <v/>
      </c>
      <c r="G95" s="362"/>
      <c r="H95" s="362"/>
      <c r="I95" s="64" t="str">
        <f t="shared" si="11"/>
        <v/>
      </c>
      <c r="J95" s="362"/>
      <c r="K95" s="362"/>
      <c r="L95" s="64" t="str">
        <f t="shared" si="12"/>
        <v/>
      </c>
      <c r="M95" s="362"/>
      <c r="N95" s="362"/>
      <c r="O95" s="64" t="str">
        <f t="shared" si="13"/>
        <v/>
      </c>
      <c r="P95" s="362"/>
      <c r="Q95" s="362"/>
      <c r="R95" s="64" t="str">
        <f t="shared" si="14"/>
        <v/>
      </c>
    </row>
    <row r="96" spans="1:18" ht="13.4" customHeight="1">
      <c r="A96" s="33" t="s">
        <v>1505</v>
      </c>
      <c r="B96" s="50">
        <f t="shared" si="17"/>
        <v>688</v>
      </c>
      <c r="C96" s="147">
        <f t="shared" si="15"/>
        <v>1.6018999278213695</v>
      </c>
      <c r="E96" s="665">
        <v>79</v>
      </c>
      <c r="F96" s="64">
        <f t="shared" si="10"/>
        <v>11.482558139534884</v>
      </c>
      <c r="G96" s="665"/>
      <c r="H96" s="665">
        <v>152</v>
      </c>
      <c r="I96" s="64">
        <f t="shared" si="11"/>
        <v>22.093023255813954</v>
      </c>
      <c r="J96" s="665"/>
      <c r="K96" s="665">
        <v>176</v>
      </c>
      <c r="L96" s="64">
        <f t="shared" si="12"/>
        <v>25.581395348837212</v>
      </c>
      <c r="M96" s="665"/>
      <c r="N96" s="665">
        <v>270</v>
      </c>
      <c r="O96" s="64">
        <f t="shared" si="13"/>
        <v>39.244186046511622</v>
      </c>
      <c r="P96" s="665"/>
      <c r="Q96" s="665">
        <v>11</v>
      </c>
      <c r="R96" s="64">
        <f t="shared" si="14"/>
        <v>1.5988372093023258</v>
      </c>
    </row>
    <row r="97" spans="1:19" ht="9" customHeight="1">
      <c r="B97" s="50">
        <f t="shared" si="17"/>
        <v>0</v>
      </c>
      <c r="C97" s="147" t="str">
        <f t="shared" si="15"/>
        <v/>
      </c>
      <c r="F97" s="64" t="str">
        <f t="shared" si="10"/>
        <v/>
      </c>
      <c r="I97" s="64" t="str">
        <f t="shared" si="11"/>
        <v/>
      </c>
      <c r="L97" s="64" t="str">
        <f t="shared" si="12"/>
        <v/>
      </c>
      <c r="O97" s="64" t="str">
        <f t="shared" si="13"/>
        <v/>
      </c>
      <c r="R97" s="64" t="str">
        <f t="shared" si="14"/>
        <v/>
      </c>
    </row>
    <row r="98" spans="1:19" ht="13.4" customHeight="1">
      <c r="A98" s="47" t="s">
        <v>802</v>
      </c>
      <c r="B98" s="50">
        <f t="shared" si="17"/>
        <v>10709</v>
      </c>
      <c r="C98" s="147">
        <f t="shared" si="15"/>
        <v>24.934224312556751</v>
      </c>
      <c r="E98" s="63">
        <f>SUM(E99:E104)</f>
        <v>981</v>
      </c>
      <c r="F98" s="64">
        <f>IF($A98&lt;&gt;"",E98/$B98*100,"")</f>
        <v>9.1605191894668039</v>
      </c>
      <c r="H98" s="63">
        <f>SUM(H99:H104)</f>
        <v>2258</v>
      </c>
      <c r="I98" s="64">
        <f t="shared" si="11"/>
        <v>21.085068633859372</v>
      </c>
      <c r="K98" s="63">
        <f>SUM(K99:K104)</f>
        <v>3505</v>
      </c>
      <c r="L98" s="64">
        <f t="shared" si="12"/>
        <v>32.729479876739191</v>
      </c>
      <c r="N98" s="63">
        <f>SUM(N99:N104)</f>
        <v>3833</v>
      </c>
      <c r="O98" s="64">
        <f t="shared" si="13"/>
        <v>35.792324213278555</v>
      </c>
      <c r="Q98" s="63">
        <f>SUM(Q99:Q104)</f>
        <v>132</v>
      </c>
      <c r="R98" s="64">
        <f t="shared" si="14"/>
        <v>1.2326080866560836</v>
      </c>
    </row>
    <row r="99" spans="1:19" ht="13.4" customHeight="1">
      <c r="A99" t="s">
        <v>411</v>
      </c>
      <c r="B99" s="50">
        <f t="shared" si="17"/>
        <v>3085</v>
      </c>
      <c r="C99" s="147">
        <f t="shared" si="15"/>
        <v>7.1829379030943681</v>
      </c>
      <c r="E99" s="665">
        <v>347</v>
      </c>
      <c r="F99" s="64">
        <f t="shared" ref="F99:F106" si="18">IF($A99&lt;&gt;"",E99/$B99*100,"")</f>
        <v>11.247974068071313</v>
      </c>
      <c r="G99" s="665"/>
      <c r="H99" s="665">
        <v>526</v>
      </c>
      <c r="I99" s="64">
        <f t="shared" si="11"/>
        <v>17.050243111831442</v>
      </c>
      <c r="J99" s="665"/>
      <c r="K99" s="665">
        <v>834</v>
      </c>
      <c r="L99" s="64">
        <f t="shared" si="12"/>
        <v>27.034035656401944</v>
      </c>
      <c r="M99" s="665"/>
      <c r="N99" s="665">
        <v>1342</v>
      </c>
      <c r="O99" s="64">
        <f t="shared" si="13"/>
        <v>43.500810372771475</v>
      </c>
      <c r="P99" s="665"/>
      <c r="Q99" s="665">
        <v>36</v>
      </c>
      <c r="R99" s="64">
        <f t="shared" si="14"/>
        <v>1.1669367909238249</v>
      </c>
    </row>
    <row r="100" spans="1:19" ht="13.4" customHeight="1">
      <c r="A100" t="s">
        <v>412</v>
      </c>
      <c r="B100" s="50">
        <f t="shared" si="17"/>
        <v>2065</v>
      </c>
      <c r="C100" s="147">
        <f t="shared" si="15"/>
        <v>4.8080281263824531</v>
      </c>
      <c r="E100" s="665">
        <v>158</v>
      </c>
      <c r="F100" s="64">
        <f t="shared" si="18"/>
        <v>7.6513317191283292</v>
      </c>
      <c r="G100" s="665"/>
      <c r="H100" s="665">
        <v>500</v>
      </c>
      <c r="I100" s="64">
        <f t="shared" si="11"/>
        <v>24.213075060532688</v>
      </c>
      <c r="J100" s="665"/>
      <c r="K100" s="665">
        <v>778</v>
      </c>
      <c r="L100" s="64">
        <f t="shared" si="12"/>
        <v>37.675544794188866</v>
      </c>
      <c r="M100" s="665"/>
      <c r="N100" s="665">
        <v>615</v>
      </c>
      <c r="O100" s="64">
        <f t="shared" si="13"/>
        <v>29.782082324455207</v>
      </c>
      <c r="P100" s="665"/>
      <c r="Q100" s="665">
        <v>14</v>
      </c>
      <c r="R100" s="64">
        <f t="shared" si="14"/>
        <v>0.67796610169491522</v>
      </c>
    </row>
    <row r="101" spans="1:19" ht="13.4" customHeight="1">
      <c r="A101" t="s">
        <v>413</v>
      </c>
      <c r="B101" s="50">
        <f t="shared" si="17"/>
        <v>2292</v>
      </c>
      <c r="C101" s="147">
        <f t="shared" si="15"/>
        <v>5.3365619688467714</v>
      </c>
      <c r="E101" s="665">
        <v>180</v>
      </c>
      <c r="F101" s="64">
        <f t="shared" si="18"/>
        <v>7.8534031413612562</v>
      </c>
      <c r="G101" s="665"/>
      <c r="H101" s="665">
        <v>621</v>
      </c>
      <c r="I101" s="64">
        <f t="shared" si="11"/>
        <v>27.094240837696336</v>
      </c>
      <c r="J101" s="665"/>
      <c r="K101" s="665">
        <v>833</v>
      </c>
      <c r="L101" s="64">
        <f t="shared" si="12"/>
        <v>36.343804537521819</v>
      </c>
      <c r="M101" s="665"/>
      <c r="N101" s="665">
        <v>640</v>
      </c>
      <c r="O101" s="64">
        <f t="shared" si="13"/>
        <v>27.923211169284468</v>
      </c>
      <c r="P101" s="665"/>
      <c r="Q101" s="665">
        <v>18</v>
      </c>
      <c r="R101" s="64">
        <f t="shared" si="14"/>
        <v>0.78534031413612559</v>
      </c>
    </row>
    <row r="102" spans="1:19" ht="13.4" customHeight="1">
      <c r="A102" s="33" t="s">
        <v>803</v>
      </c>
      <c r="B102" s="50">
        <f t="shared" si="17"/>
        <v>1344</v>
      </c>
      <c r="C102" s="147">
        <f t="shared" si="15"/>
        <v>3.1292928822556987</v>
      </c>
      <c r="E102" s="665">
        <v>139</v>
      </c>
      <c r="F102" s="64">
        <f t="shared" si="18"/>
        <v>10.342261904761903</v>
      </c>
      <c r="G102" s="665"/>
      <c r="H102" s="665">
        <v>356</v>
      </c>
      <c r="I102" s="64">
        <f t="shared" si="11"/>
        <v>26.488095238095237</v>
      </c>
      <c r="J102" s="665"/>
      <c r="K102" s="665">
        <v>523</v>
      </c>
      <c r="L102" s="64">
        <f t="shared" si="12"/>
        <v>38.913690476190474</v>
      </c>
      <c r="M102" s="665"/>
      <c r="N102" s="665">
        <v>318</v>
      </c>
      <c r="O102" s="64">
        <f t="shared" si="13"/>
        <v>23.660714285714285</v>
      </c>
      <c r="P102" s="665"/>
      <c r="Q102" s="665">
        <v>8</v>
      </c>
      <c r="R102" s="64">
        <f t="shared" si="14"/>
        <v>0.59523809523809523</v>
      </c>
    </row>
    <row r="103" spans="1:19" ht="13.4" customHeight="1">
      <c r="A103" t="s">
        <v>568</v>
      </c>
      <c r="B103" s="50">
        <f t="shared" si="17"/>
        <v>1428</v>
      </c>
      <c r="C103" s="147">
        <f t="shared" si="15"/>
        <v>3.3248736873966798</v>
      </c>
      <c r="E103" s="665">
        <v>138</v>
      </c>
      <c r="F103" s="64">
        <f t="shared" si="18"/>
        <v>9.6638655462184886</v>
      </c>
      <c r="G103" s="665"/>
      <c r="H103" s="665">
        <v>206</v>
      </c>
      <c r="I103" s="64">
        <f t="shared" si="11"/>
        <v>14.425770308123248</v>
      </c>
      <c r="J103" s="665"/>
      <c r="K103" s="665">
        <v>387</v>
      </c>
      <c r="L103" s="64">
        <f t="shared" si="12"/>
        <v>27.100840336134453</v>
      </c>
      <c r="M103" s="665"/>
      <c r="N103" s="665">
        <v>676</v>
      </c>
      <c r="O103" s="64">
        <f t="shared" si="13"/>
        <v>47.338935574229687</v>
      </c>
      <c r="P103" s="665"/>
      <c r="Q103" s="665">
        <v>21</v>
      </c>
      <c r="R103" s="64">
        <f t="shared" si="14"/>
        <v>1.4705882352941175</v>
      </c>
    </row>
    <row r="104" spans="1:19" ht="13.4" customHeight="1">
      <c r="A104" t="s">
        <v>1535</v>
      </c>
      <c r="B104" s="50">
        <f>SUM(E104+H104+K104+N104+Q104)</f>
        <v>495</v>
      </c>
      <c r="C104" s="147">
        <f>IF(A104&lt;&gt;0,B104/$B$12*100,"")</f>
        <v>1.1525297445807818</v>
      </c>
      <c r="E104" s="665">
        <v>19</v>
      </c>
      <c r="F104" s="64">
        <f t="shared" si="18"/>
        <v>3.8383838383838382</v>
      </c>
      <c r="G104" s="665"/>
      <c r="H104" s="665">
        <v>49</v>
      </c>
      <c r="I104" s="64">
        <f t="shared" si="11"/>
        <v>9.8989898989898997</v>
      </c>
      <c r="J104" s="665"/>
      <c r="K104" s="665">
        <v>150</v>
      </c>
      <c r="L104" s="64">
        <f t="shared" si="12"/>
        <v>30.303030303030305</v>
      </c>
      <c r="M104" s="665"/>
      <c r="N104" s="665">
        <v>242</v>
      </c>
      <c r="O104" s="64">
        <f t="shared" si="13"/>
        <v>48.888888888888886</v>
      </c>
      <c r="P104" s="665"/>
      <c r="Q104" s="665">
        <v>35</v>
      </c>
      <c r="R104" s="64">
        <f>IF($A104&lt;&gt;"",Q104/$B104*100,"")</f>
        <v>7.0707070707070701</v>
      </c>
    </row>
    <row r="105" spans="1:19" ht="9" customHeight="1">
      <c r="C105" s="147" t="str">
        <f t="shared" si="15"/>
        <v/>
      </c>
      <c r="E105" s="362"/>
      <c r="F105" s="64" t="str">
        <f t="shared" si="18"/>
        <v/>
      </c>
      <c r="G105" s="362"/>
      <c r="H105" s="362"/>
      <c r="I105" s="64" t="str">
        <f t="shared" si="11"/>
        <v/>
      </c>
      <c r="J105" s="362"/>
      <c r="K105" s="362"/>
      <c r="L105" s="64" t="str">
        <f t="shared" si="12"/>
        <v/>
      </c>
      <c r="M105" s="362"/>
      <c r="N105" s="362"/>
      <c r="O105" s="64" t="str">
        <f t="shared" si="13"/>
        <v/>
      </c>
      <c r="P105" s="362"/>
      <c r="Q105" s="362"/>
      <c r="R105" s="64" t="str">
        <f t="shared" si="14"/>
        <v/>
      </c>
    </row>
    <row r="106" spans="1:19" ht="13.4" customHeight="1">
      <c r="A106" t="s">
        <v>804</v>
      </c>
      <c r="B106" s="50">
        <f>SUM(E106+H106+K106+N106+Q106)</f>
        <v>8</v>
      </c>
      <c r="C106" s="147">
        <f t="shared" si="15"/>
        <v>1.8626743346760111E-2</v>
      </c>
      <c r="E106" s="665">
        <v>1</v>
      </c>
      <c r="F106" s="64">
        <f t="shared" si="18"/>
        <v>12.5</v>
      </c>
      <c r="G106" s="665"/>
      <c r="H106" s="665">
        <v>4</v>
      </c>
      <c r="I106" s="64">
        <f t="shared" si="11"/>
        <v>50</v>
      </c>
      <c r="J106" s="665"/>
      <c r="K106" s="665">
        <v>2</v>
      </c>
      <c r="L106" s="64">
        <f t="shared" si="12"/>
        <v>25</v>
      </c>
      <c r="M106" s="665"/>
      <c r="N106" s="665">
        <v>1</v>
      </c>
      <c r="O106" s="64">
        <f t="shared" si="13"/>
        <v>12.5</v>
      </c>
      <c r="P106" s="665"/>
      <c r="Q106" s="665">
        <v>0</v>
      </c>
      <c r="R106" s="64">
        <f t="shared" si="14"/>
        <v>0</v>
      </c>
    </row>
    <row r="107" spans="1:19" ht="9" customHeight="1" thickBot="1">
      <c r="A107" s="23"/>
      <c r="B107" s="140"/>
      <c r="C107" s="140"/>
      <c r="D107" s="140"/>
      <c r="E107" s="140"/>
      <c r="F107" s="140"/>
      <c r="G107" s="140"/>
      <c r="H107" s="140"/>
      <c r="I107" s="140"/>
      <c r="J107" s="140"/>
      <c r="K107" s="140"/>
      <c r="L107" s="140"/>
      <c r="M107" s="140"/>
      <c r="N107" s="140"/>
      <c r="O107" s="140"/>
      <c r="P107" s="140"/>
      <c r="Q107" s="140"/>
      <c r="R107" s="140"/>
      <c r="S107" s="140"/>
    </row>
    <row r="108" spans="1:19" ht="9" customHeight="1"/>
    <row r="109" spans="1:19" ht="11.25" customHeight="1">
      <c r="A109" s="39" t="s">
        <v>1613</v>
      </c>
    </row>
    <row r="110" spans="1:19" ht="9" customHeight="1"/>
    <row r="111" spans="1:19" ht="14.25" customHeight="1">
      <c r="A111" s="146" t="s">
        <v>2024</v>
      </c>
    </row>
    <row r="112" spans="1:19" ht="12.75" customHeight="1">
      <c r="A112" s="146" t="s">
        <v>2025</v>
      </c>
    </row>
    <row r="113" spans="1:18" ht="9" customHeight="1"/>
    <row r="114" spans="1:18">
      <c r="A114" s="14" t="s">
        <v>1614</v>
      </c>
    </row>
    <row r="115" spans="1:18" s="273" customFormat="1">
      <c r="A115" s="366" t="s">
        <v>437</v>
      </c>
      <c r="B115" s="165"/>
      <c r="C115" s="165"/>
      <c r="D115" s="194"/>
      <c r="E115" s="168"/>
      <c r="F115" s="168"/>
      <c r="G115" s="195"/>
      <c r="H115" s="168"/>
      <c r="I115" s="168"/>
      <c r="J115" s="195"/>
      <c r="K115" s="168"/>
      <c r="L115" s="168"/>
      <c r="M115" s="195"/>
      <c r="N115" s="168"/>
      <c r="O115" s="168"/>
      <c r="P115" s="195"/>
      <c r="Q115" s="168"/>
      <c r="R115" s="168"/>
    </row>
    <row r="116" spans="1:18" s="273" customFormat="1">
      <c r="A116" s="366"/>
      <c r="B116" s="165"/>
      <c r="C116" s="165"/>
      <c r="D116" s="194"/>
      <c r="E116" s="168"/>
      <c r="F116" s="168"/>
      <c r="G116" s="195"/>
      <c r="H116" s="168"/>
      <c r="I116" s="168"/>
      <c r="J116" s="195"/>
      <c r="K116" s="168"/>
      <c r="L116" s="168"/>
      <c r="M116" s="195"/>
      <c r="N116" s="168"/>
      <c r="O116" s="168"/>
      <c r="P116" s="195"/>
      <c r="Q116" s="168"/>
      <c r="R116" s="168"/>
    </row>
    <row r="117" spans="1:18" s="273" customFormat="1">
      <c r="A117" s="366"/>
      <c r="B117" s="165"/>
      <c r="C117" s="165"/>
      <c r="D117" s="194"/>
      <c r="E117" s="168"/>
      <c r="F117" s="168"/>
      <c r="G117" s="195"/>
      <c r="H117" s="168"/>
      <c r="I117" s="168"/>
      <c r="J117" s="195"/>
      <c r="K117" s="168"/>
      <c r="L117" s="168"/>
      <c r="M117" s="195"/>
      <c r="N117" s="168"/>
      <c r="O117" s="168"/>
      <c r="P117" s="195"/>
      <c r="Q117" s="168"/>
      <c r="R117" s="168"/>
    </row>
  </sheetData>
  <conditionalFormatting sqref="A1:XFD96 A98:XFD1048576 B97:XFD97">
    <cfRule type="cellIs" dxfId="73" priority="1" operator="equal">
      <formula>0</formula>
    </cfRule>
  </conditionalFormatting>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4" tint="-0.249977111117893"/>
  </sheetPr>
  <dimension ref="A1:U133"/>
  <sheetViews>
    <sheetView workbookViewId="0"/>
  </sheetViews>
  <sheetFormatPr baseColWidth="10" defaultColWidth="8.81640625" defaultRowHeight="12.5"/>
  <cols>
    <col min="1" max="1" width="33.81640625" style="33" customWidth="1"/>
    <col min="2" max="2" width="8.54296875" style="229" customWidth="1"/>
    <col min="3" max="3" width="2.54296875" style="230" customWidth="1"/>
    <col min="4" max="4" width="8.1796875" style="231" customWidth="1"/>
    <col min="5" max="5" width="2.81640625" style="232" customWidth="1"/>
    <col min="6" max="6" width="8.453125" style="237" customWidth="1"/>
    <col min="7" max="7" width="8.1796875" style="238" customWidth="1"/>
    <col min="8" max="8" width="2.81640625" style="232" customWidth="1"/>
    <col min="9" max="9" width="8.1796875" style="237" customWidth="1"/>
    <col min="10" max="10" width="8.1796875" style="238" customWidth="1"/>
    <col min="11" max="11" width="2.81640625" style="232" customWidth="1"/>
    <col min="12" max="12" width="8.1796875" style="237" customWidth="1"/>
    <col min="13" max="13" width="8.1796875" style="238" customWidth="1"/>
    <col min="14" max="14" width="2.81640625" style="232" customWidth="1"/>
    <col min="15" max="15" width="8.1796875" style="237" customWidth="1"/>
    <col min="16" max="16" width="8.1796875" style="238" customWidth="1"/>
    <col min="17" max="17" width="2.81640625" style="232" customWidth="1"/>
    <col min="18" max="18" width="8.1796875" style="237" customWidth="1"/>
    <col min="19" max="19" width="8.1796875" style="238" customWidth="1"/>
    <col min="20" max="20" width="2.81640625" style="232" customWidth="1"/>
    <col min="21" max="21" width="4.1796875" style="232" customWidth="1"/>
    <col min="22" max="256" width="8.81640625" style="33"/>
    <col min="257" max="257" width="33.81640625" style="33" customWidth="1"/>
    <col min="258" max="258" width="8.54296875" style="33" customWidth="1"/>
    <col min="259" max="259" width="2.54296875" style="33" customWidth="1"/>
    <col min="260" max="260" width="8.1796875" style="33" customWidth="1"/>
    <col min="261" max="261" width="2.81640625" style="33" customWidth="1"/>
    <col min="262" max="262" width="8.453125" style="33" customWidth="1"/>
    <col min="263" max="263" width="8.1796875" style="33" customWidth="1"/>
    <col min="264" max="264" width="2.81640625" style="33" customWidth="1"/>
    <col min="265" max="266" width="8.1796875" style="33" customWidth="1"/>
    <col min="267" max="267" width="2.81640625" style="33" customWidth="1"/>
    <col min="268" max="269" width="8.1796875" style="33" customWidth="1"/>
    <col min="270" max="270" width="2.81640625" style="33" customWidth="1"/>
    <col min="271" max="272" width="8.1796875" style="33" customWidth="1"/>
    <col min="273" max="273" width="2.81640625" style="33" customWidth="1"/>
    <col min="274" max="275" width="8.1796875" style="33" customWidth="1"/>
    <col min="276" max="276" width="2.81640625" style="33" customWidth="1"/>
    <col min="277" max="277" width="4.1796875" style="33" customWidth="1"/>
    <col min="278" max="512" width="8.81640625" style="33"/>
    <col min="513" max="513" width="33.81640625" style="33" customWidth="1"/>
    <col min="514" max="514" width="8.54296875" style="33" customWidth="1"/>
    <col min="515" max="515" width="2.54296875" style="33" customWidth="1"/>
    <col min="516" max="516" width="8.1796875" style="33" customWidth="1"/>
    <col min="517" max="517" width="2.81640625" style="33" customWidth="1"/>
    <col min="518" max="518" width="8.453125" style="33" customWidth="1"/>
    <col min="519" max="519" width="8.1796875" style="33" customWidth="1"/>
    <col min="520" max="520" width="2.81640625" style="33" customWidth="1"/>
    <col min="521" max="522" width="8.1796875" style="33" customWidth="1"/>
    <col min="523" max="523" width="2.81640625" style="33" customWidth="1"/>
    <col min="524" max="525" width="8.1796875" style="33" customWidth="1"/>
    <col min="526" max="526" width="2.81640625" style="33" customWidth="1"/>
    <col min="527" max="528" width="8.1796875" style="33" customWidth="1"/>
    <col min="529" max="529" width="2.81640625" style="33" customWidth="1"/>
    <col min="530" max="531" width="8.1796875" style="33" customWidth="1"/>
    <col min="532" max="532" width="2.81640625" style="33" customWidth="1"/>
    <col min="533" max="533" width="4.1796875" style="33" customWidth="1"/>
    <col min="534" max="768" width="8.81640625" style="33"/>
    <col min="769" max="769" width="33.81640625" style="33" customWidth="1"/>
    <col min="770" max="770" width="8.54296875" style="33" customWidth="1"/>
    <col min="771" max="771" width="2.54296875" style="33" customWidth="1"/>
    <col min="772" max="772" width="8.1796875" style="33" customWidth="1"/>
    <col min="773" max="773" width="2.81640625" style="33" customWidth="1"/>
    <col min="774" max="774" width="8.453125" style="33" customWidth="1"/>
    <col min="775" max="775" width="8.1796875" style="33" customWidth="1"/>
    <col min="776" max="776" width="2.81640625" style="33" customWidth="1"/>
    <col min="777" max="778" width="8.1796875" style="33" customWidth="1"/>
    <col min="779" max="779" width="2.81640625" style="33" customWidth="1"/>
    <col min="780" max="781" width="8.1796875" style="33" customWidth="1"/>
    <col min="782" max="782" width="2.81640625" style="33" customWidth="1"/>
    <col min="783" max="784" width="8.1796875" style="33" customWidth="1"/>
    <col min="785" max="785" width="2.81640625" style="33" customWidth="1"/>
    <col min="786" max="787" width="8.1796875" style="33" customWidth="1"/>
    <col min="788" max="788" width="2.81640625" style="33" customWidth="1"/>
    <col min="789" max="789" width="4.1796875" style="33" customWidth="1"/>
    <col min="790" max="1024" width="8.81640625" style="33"/>
    <col min="1025" max="1025" width="33.81640625" style="33" customWidth="1"/>
    <col min="1026" max="1026" width="8.54296875" style="33" customWidth="1"/>
    <col min="1027" max="1027" width="2.54296875" style="33" customWidth="1"/>
    <col min="1028" max="1028" width="8.1796875" style="33" customWidth="1"/>
    <col min="1029" max="1029" width="2.81640625" style="33" customWidth="1"/>
    <col min="1030" max="1030" width="8.453125" style="33" customWidth="1"/>
    <col min="1031" max="1031" width="8.1796875" style="33" customWidth="1"/>
    <col min="1032" max="1032" width="2.81640625" style="33" customWidth="1"/>
    <col min="1033" max="1034" width="8.1796875" style="33" customWidth="1"/>
    <col min="1035" max="1035" width="2.81640625" style="33" customWidth="1"/>
    <col min="1036" max="1037" width="8.1796875" style="33" customWidth="1"/>
    <col min="1038" max="1038" width="2.81640625" style="33" customWidth="1"/>
    <col min="1039" max="1040" width="8.1796875" style="33" customWidth="1"/>
    <col min="1041" max="1041" width="2.81640625" style="33" customWidth="1"/>
    <col min="1042" max="1043" width="8.1796875" style="33" customWidth="1"/>
    <col min="1044" max="1044" width="2.81640625" style="33" customWidth="1"/>
    <col min="1045" max="1045" width="4.1796875" style="33" customWidth="1"/>
    <col min="1046" max="1280" width="8.81640625" style="33"/>
    <col min="1281" max="1281" width="33.81640625" style="33" customWidth="1"/>
    <col min="1282" max="1282" width="8.54296875" style="33" customWidth="1"/>
    <col min="1283" max="1283" width="2.54296875" style="33" customWidth="1"/>
    <col min="1284" max="1284" width="8.1796875" style="33" customWidth="1"/>
    <col min="1285" max="1285" width="2.81640625" style="33" customWidth="1"/>
    <col min="1286" max="1286" width="8.453125" style="33" customWidth="1"/>
    <col min="1287" max="1287" width="8.1796875" style="33" customWidth="1"/>
    <col min="1288" max="1288" width="2.81640625" style="33" customWidth="1"/>
    <col min="1289" max="1290" width="8.1796875" style="33" customWidth="1"/>
    <col min="1291" max="1291" width="2.81640625" style="33" customWidth="1"/>
    <col min="1292" max="1293" width="8.1796875" style="33" customWidth="1"/>
    <col min="1294" max="1294" width="2.81640625" style="33" customWidth="1"/>
    <col min="1295" max="1296" width="8.1796875" style="33" customWidth="1"/>
    <col min="1297" max="1297" width="2.81640625" style="33" customWidth="1"/>
    <col min="1298" max="1299" width="8.1796875" style="33" customWidth="1"/>
    <col min="1300" max="1300" width="2.81640625" style="33" customWidth="1"/>
    <col min="1301" max="1301" width="4.1796875" style="33" customWidth="1"/>
    <col min="1302" max="1536" width="8.81640625" style="33"/>
    <col min="1537" max="1537" width="33.81640625" style="33" customWidth="1"/>
    <col min="1538" max="1538" width="8.54296875" style="33" customWidth="1"/>
    <col min="1539" max="1539" width="2.54296875" style="33" customWidth="1"/>
    <col min="1540" max="1540" width="8.1796875" style="33" customWidth="1"/>
    <col min="1541" max="1541" width="2.81640625" style="33" customWidth="1"/>
    <col min="1542" max="1542" width="8.453125" style="33" customWidth="1"/>
    <col min="1543" max="1543" width="8.1796875" style="33" customWidth="1"/>
    <col min="1544" max="1544" width="2.81640625" style="33" customWidth="1"/>
    <col min="1545" max="1546" width="8.1796875" style="33" customWidth="1"/>
    <col min="1547" max="1547" width="2.81640625" style="33" customWidth="1"/>
    <col min="1548" max="1549" width="8.1796875" style="33" customWidth="1"/>
    <col min="1550" max="1550" width="2.81640625" style="33" customWidth="1"/>
    <col min="1551" max="1552" width="8.1796875" style="33" customWidth="1"/>
    <col min="1553" max="1553" width="2.81640625" style="33" customWidth="1"/>
    <col min="1554" max="1555" width="8.1796875" style="33" customWidth="1"/>
    <col min="1556" max="1556" width="2.81640625" style="33" customWidth="1"/>
    <col min="1557" max="1557" width="4.1796875" style="33" customWidth="1"/>
    <col min="1558" max="1792" width="8.81640625" style="33"/>
    <col min="1793" max="1793" width="33.81640625" style="33" customWidth="1"/>
    <col min="1794" max="1794" width="8.54296875" style="33" customWidth="1"/>
    <col min="1795" max="1795" width="2.54296875" style="33" customWidth="1"/>
    <col min="1796" max="1796" width="8.1796875" style="33" customWidth="1"/>
    <col min="1797" max="1797" width="2.81640625" style="33" customWidth="1"/>
    <col min="1798" max="1798" width="8.453125" style="33" customWidth="1"/>
    <col min="1799" max="1799" width="8.1796875" style="33" customWidth="1"/>
    <col min="1800" max="1800" width="2.81640625" style="33" customWidth="1"/>
    <col min="1801" max="1802" width="8.1796875" style="33" customWidth="1"/>
    <col min="1803" max="1803" width="2.81640625" style="33" customWidth="1"/>
    <col min="1804" max="1805" width="8.1796875" style="33" customWidth="1"/>
    <col min="1806" max="1806" width="2.81640625" style="33" customWidth="1"/>
    <col min="1807" max="1808" width="8.1796875" style="33" customWidth="1"/>
    <col min="1809" max="1809" width="2.81640625" style="33" customWidth="1"/>
    <col min="1810" max="1811" width="8.1796875" style="33" customWidth="1"/>
    <col min="1812" max="1812" width="2.81640625" style="33" customWidth="1"/>
    <col min="1813" max="1813" width="4.1796875" style="33" customWidth="1"/>
    <col min="1814" max="2048" width="8.81640625" style="33"/>
    <col min="2049" max="2049" width="33.81640625" style="33" customWidth="1"/>
    <col min="2050" max="2050" width="8.54296875" style="33" customWidth="1"/>
    <col min="2051" max="2051" width="2.54296875" style="33" customWidth="1"/>
    <col min="2052" max="2052" width="8.1796875" style="33" customWidth="1"/>
    <col min="2053" max="2053" width="2.81640625" style="33" customWidth="1"/>
    <col min="2054" max="2054" width="8.453125" style="33" customWidth="1"/>
    <col min="2055" max="2055" width="8.1796875" style="33" customWidth="1"/>
    <col min="2056" max="2056" width="2.81640625" style="33" customWidth="1"/>
    <col min="2057" max="2058" width="8.1796875" style="33" customWidth="1"/>
    <col min="2059" max="2059" width="2.81640625" style="33" customWidth="1"/>
    <col min="2060" max="2061" width="8.1796875" style="33" customWidth="1"/>
    <col min="2062" max="2062" width="2.81640625" style="33" customWidth="1"/>
    <col min="2063" max="2064" width="8.1796875" style="33" customWidth="1"/>
    <col min="2065" max="2065" width="2.81640625" style="33" customWidth="1"/>
    <col min="2066" max="2067" width="8.1796875" style="33" customWidth="1"/>
    <col min="2068" max="2068" width="2.81640625" style="33" customWidth="1"/>
    <col min="2069" max="2069" width="4.1796875" style="33" customWidth="1"/>
    <col min="2070" max="2304" width="8.81640625" style="33"/>
    <col min="2305" max="2305" width="33.81640625" style="33" customWidth="1"/>
    <col min="2306" max="2306" width="8.54296875" style="33" customWidth="1"/>
    <col min="2307" max="2307" width="2.54296875" style="33" customWidth="1"/>
    <col min="2308" max="2308" width="8.1796875" style="33" customWidth="1"/>
    <col min="2309" max="2309" width="2.81640625" style="33" customWidth="1"/>
    <col min="2310" max="2310" width="8.453125" style="33" customWidth="1"/>
    <col min="2311" max="2311" width="8.1796875" style="33" customWidth="1"/>
    <col min="2312" max="2312" width="2.81640625" style="33" customWidth="1"/>
    <col min="2313" max="2314" width="8.1796875" style="33" customWidth="1"/>
    <col min="2315" max="2315" width="2.81640625" style="33" customWidth="1"/>
    <col min="2316" max="2317" width="8.1796875" style="33" customWidth="1"/>
    <col min="2318" max="2318" width="2.81640625" style="33" customWidth="1"/>
    <col min="2319" max="2320" width="8.1796875" style="33" customWidth="1"/>
    <col min="2321" max="2321" width="2.81640625" style="33" customWidth="1"/>
    <col min="2322" max="2323" width="8.1796875" style="33" customWidth="1"/>
    <col min="2324" max="2324" width="2.81640625" style="33" customWidth="1"/>
    <col min="2325" max="2325" width="4.1796875" style="33" customWidth="1"/>
    <col min="2326" max="2560" width="8.81640625" style="33"/>
    <col min="2561" max="2561" width="33.81640625" style="33" customWidth="1"/>
    <col min="2562" max="2562" width="8.54296875" style="33" customWidth="1"/>
    <col min="2563" max="2563" width="2.54296875" style="33" customWidth="1"/>
    <col min="2564" max="2564" width="8.1796875" style="33" customWidth="1"/>
    <col min="2565" max="2565" width="2.81640625" style="33" customWidth="1"/>
    <col min="2566" max="2566" width="8.453125" style="33" customWidth="1"/>
    <col min="2567" max="2567" width="8.1796875" style="33" customWidth="1"/>
    <col min="2568" max="2568" width="2.81640625" style="33" customWidth="1"/>
    <col min="2569" max="2570" width="8.1796875" style="33" customWidth="1"/>
    <col min="2571" max="2571" width="2.81640625" style="33" customWidth="1"/>
    <col min="2572" max="2573" width="8.1796875" style="33" customWidth="1"/>
    <col min="2574" max="2574" width="2.81640625" style="33" customWidth="1"/>
    <col min="2575" max="2576" width="8.1796875" style="33" customWidth="1"/>
    <col min="2577" max="2577" width="2.81640625" style="33" customWidth="1"/>
    <col min="2578" max="2579" width="8.1796875" style="33" customWidth="1"/>
    <col min="2580" max="2580" width="2.81640625" style="33" customWidth="1"/>
    <col min="2581" max="2581" width="4.1796875" style="33" customWidth="1"/>
    <col min="2582" max="2816" width="8.81640625" style="33"/>
    <col min="2817" max="2817" width="33.81640625" style="33" customWidth="1"/>
    <col min="2818" max="2818" width="8.54296875" style="33" customWidth="1"/>
    <col min="2819" max="2819" width="2.54296875" style="33" customWidth="1"/>
    <col min="2820" max="2820" width="8.1796875" style="33" customWidth="1"/>
    <col min="2821" max="2821" width="2.81640625" style="33" customWidth="1"/>
    <col min="2822" max="2822" width="8.453125" style="33" customWidth="1"/>
    <col min="2823" max="2823" width="8.1796875" style="33" customWidth="1"/>
    <col min="2824" max="2824" width="2.81640625" style="33" customWidth="1"/>
    <col min="2825" max="2826" width="8.1796875" style="33" customWidth="1"/>
    <col min="2827" max="2827" width="2.81640625" style="33" customWidth="1"/>
    <col min="2828" max="2829" width="8.1796875" style="33" customWidth="1"/>
    <col min="2830" max="2830" width="2.81640625" style="33" customWidth="1"/>
    <col min="2831" max="2832" width="8.1796875" style="33" customWidth="1"/>
    <col min="2833" max="2833" width="2.81640625" style="33" customWidth="1"/>
    <col min="2834" max="2835" width="8.1796875" style="33" customWidth="1"/>
    <col min="2836" max="2836" width="2.81640625" style="33" customWidth="1"/>
    <col min="2837" max="2837" width="4.1796875" style="33" customWidth="1"/>
    <col min="2838" max="3072" width="8.81640625" style="33"/>
    <col min="3073" max="3073" width="33.81640625" style="33" customWidth="1"/>
    <col min="3074" max="3074" width="8.54296875" style="33" customWidth="1"/>
    <col min="3075" max="3075" width="2.54296875" style="33" customWidth="1"/>
    <col min="3076" max="3076" width="8.1796875" style="33" customWidth="1"/>
    <col min="3077" max="3077" width="2.81640625" style="33" customWidth="1"/>
    <col min="3078" max="3078" width="8.453125" style="33" customWidth="1"/>
    <col min="3079" max="3079" width="8.1796875" style="33" customWidth="1"/>
    <col min="3080" max="3080" width="2.81640625" style="33" customWidth="1"/>
    <col min="3081" max="3082" width="8.1796875" style="33" customWidth="1"/>
    <col min="3083" max="3083" width="2.81640625" style="33" customWidth="1"/>
    <col min="3084" max="3085" width="8.1796875" style="33" customWidth="1"/>
    <col min="3086" max="3086" width="2.81640625" style="33" customWidth="1"/>
    <col min="3087" max="3088" width="8.1796875" style="33" customWidth="1"/>
    <col min="3089" max="3089" width="2.81640625" style="33" customWidth="1"/>
    <col min="3090" max="3091" width="8.1796875" style="33" customWidth="1"/>
    <col min="3092" max="3092" width="2.81640625" style="33" customWidth="1"/>
    <col min="3093" max="3093" width="4.1796875" style="33" customWidth="1"/>
    <col min="3094" max="3328" width="8.81640625" style="33"/>
    <col min="3329" max="3329" width="33.81640625" style="33" customWidth="1"/>
    <col min="3330" max="3330" width="8.54296875" style="33" customWidth="1"/>
    <col min="3331" max="3331" width="2.54296875" style="33" customWidth="1"/>
    <col min="3332" max="3332" width="8.1796875" style="33" customWidth="1"/>
    <col min="3333" max="3333" width="2.81640625" style="33" customWidth="1"/>
    <col min="3334" max="3334" width="8.453125" style="33" customWidth="1"/>
    <col min="3335" max="3335" width="8.1796875" style="33" customWidth="1"/>
    <col min="3336" max="3336" width="2.81640625" style="33" customWidth="1"/>
    <col min="3337" max="3338" width="8.1796875" style="33" customWidth="1"/>
    <col min="3339" max="3339" width="2.81640625" style="33" customWidth="1"/>
    <col min="3340" max="3341" width="8.1796875" style="33" customWidth="1"/>
    <col min="3342" max="3342" width="2.81640625" style="33" customWidth="1"/>
    <col min="3343" max="3344" width="8.1796875" style="33" customWidth="1"/>
    <col min="3345" max="3345" width="2.81640625" style="33" customWidth="1"/>
    <col min="3346" max="3347" width="8.1796875" style="33" customWidth="1"/>
    <col min="3348" max="3348" width="2.81640625" style="33" customWidth="1"/>
    <col min="3349" max="3349" width="4.1796875" style="33" customWidth="1"/>
    <col min="3350" max="3584" width="8.81640625" style="33"/>
    <col min="3585" max="3585" width="33.81640625" style="33" customWidth="1"/>
    <col min="3586" max="3586" width="8.54296875" style="33" customWidth="1"/>
    <col min="3587" max="3587" width="2.54296875" style="33" customWidth="1"/>
    <col min="3588" max="3588" width="8.1796875" style="33" customWidth="1"/>
    <col min="3589" max="3589" width="2.81640625" style="33" customWidth="1"/>
    <col min="3590" max="3590" width="8.453125" style="33" customWidth="1"/>
    <col min="3591" max="3591" width="8.1796875" style="33" customWidth="1"/>
    <col min="3592" max="3592" width="2.81640625" style="33" customWidth="1"/>
    <col min="3593" max="3594" width="8.1796875" style="33" customWidth="1"/>
    <col min="3595" max="3595" width="2.81640625" style="33" customWidth="1"/>
    <col min="3596" max="3597" width="8.1796875" style="33" customWidth="1"/>
    <col min="3598" max="3598" width="2.81640625" style="33" customWidth="1"/>
    <col min="3599" max="3600" width="8.1796875" style="33" customWidth="1"/>
    <col min="3601" max="3601" width="2.81640625" style="33" customWidth="1"/>
    <col min="3602" max="3603" width="8.1796875" style="33" customWidth="1"/>
    <col min="3604" max="3604" width="2.81640625" style="33" customWidth="1"/>
    <col min="3605" max="3605" width="4.1796875" style="33" customWidth="1"/>
    <col min="3606" max="3840" width="8.81640625" style="33"/>
    <col min="3841" max="3841" width="33.81640625" style="33" customWidth="1"/>
    <col min="3842" max="3842" width="8.54296875" style="33" customWidth="1"/>
    <col min="3843" max="3843" width="2.54296875" style="33" customWidth="1"/>
    <col min="3844" max="3844" width="8.1796875" style="33" customWidth="1"/>
    <col min="3845" max="3845" width="2.81640625" style="33" customWidth="1"/>
    <col min="3846" max="3846" width="8.453125" style="33" customWidth="1"/>
    <col min="3847" max="3847" width="8.1796875" style="33" customWidth="1"/>
    <col min="3848" max="3848" width="2.81640625" style="33" customWidth="1"/>
    <col min="3849" max="3850" width="8.1796875" style="33" customWidth="1"/>
    <col min="3851" max="3851" width="2.81640625" style="33" customWidth="1"/>
    <col min="3852" max="3853" width="8.1796875" style="33" customWidth="1"/>
    <col min="3854" max="3854" width="2.81640625" style="33" customWidth="1"/>
    <col min="3855" max="3856" width="8.1796875" style="33" customWidth="1"/>
    <col min="3857" max="3857" width="2.81640625" style="33" customWidth="1"/>
    <col min="3858" max="3859" width="8.1796875" style="33" customWidth="1"/>
    <col min="3860" max="3860" width="2.81640625" style="33" customWidth="1"/>
    <col min="3861" max="3861" width="4.1796875" style="33" customWidth="1"/>
    <col min="3862" max="4096" width="8.81640625" style="33"/>
    <col min="4097" max="4097" width="33.81640625" style="33" customWidth="1"/>
    <col min="4098" max="4098" width="8.54296875" style="33" customWidth="1"/>
    <col min="4099" max="4099" width="2.54296875" style="33" customWidth="1"/>
    <col min="4100" max="4100" width="8.1796875" style="33" customWidth="1"/>
    <col min="4101" max="4101" width="2.81640625" style="33" customWidth="1"/>
    <col min="4102" max="4102" width="8.453125" style="33" customWidth="1"/>
    <col min="4103" max="4103" width="8.1796875" style="33" customWidth="1"/>
    <col min="4104" max="4104" width="2.81640625" style="33" customWidth="1"/>
    <col min="4105" max="4106" width="8.1796875" style="33" customWidth="1"/>
    <col min="4107" max="4107" width="2.81640625" style="33" customWidth="1"/>
    <col min="4108" max="4109" width="8.1796875" style="33" customWidth="1"/>
    <col min="4110" max="4110" width="2.81640625" style="33" customWidth="1"/>
    <col min="4111" max="4112" width="8.1796875" style="33" customWidth="1"/>
    <col min="4113" max="4113" width="2.81640625" style="33" customWidth="1"/>
    <col min="4114" max="4115" width="8.1796875" style="33" customWidth="1"/>
    <col min="4116" max="4116" width="2.81640625" style="33" customWidth="1"/>
    <col min="4117" max="4117" width="4.1796875" style="33" customWidth="1"/>
    <col min="4118" max="4352" width="8.81640625" style="33"/>
    <col min="4353" max="4353" width="33.81640625" style="33" customWidth="1"/>
    <col min="4354" max="4354" width="8.54296875" style="33" customWidth="1"/>
    <col min="4355" max="4355" width="2.54296875" style="33" customWidth="1"/>
    <col min="4356" max="4356" width="8.1796875" style="33" customWidth="1"/>
    <col min="4357" max="4357" width="2.81640625" style="33" customWidth="1"/>
    <col min="4358" max="4358" width="8.453125" style="33" customWidth="1"/>
    <col min="4359" max="4359" width="8.1796875" style="33" customWidth="1"/>
    <col min="4360" max="4360" width="2.81640625" style="33" customWidth="1"/>
    <col min="4361" max="4362" width="8.1796875" style="33" customWidth="1"/>
    <col min="4363" max="4363" width="2.81640625" style="33" customWidth="1"/>
    <col min="4364" max="4365" width="8.1796875" style="33" customWidth="1"/>
    <col min="4366" max="4366" width="2.81640625" style="33" customWidth="1"/>
    <col min="4367" max="4368" width="8.1796875" style="33" customWidth="1"/>
    <col min="4369" max="4369" width="2.81640625" style="33" customWidth="1"/>
    <col min="4370" max="4371" width="8.1796875" style="33" customWidth="1"/>
    <col min="4372" max="4372" width="2.81640625" style="33" customWidth="1"/>
    <col min="4373" max="4373" width="4.1796875" style="33" customWidth="1"/>
    <col min="4374" max="4608" width="8.81640625" style="33"/>
    <col min="4609" max="4609" width="33.81640625" style="33" customWidth="1"/>
    <col min="4610" max="4610" width="8.54296875" style="33" customWidth="1"/>
    <col min="4611" max="4611" width="2.54296875" style="33" customWidth="1"/>
    <col min="4612" max="4612" width="8.1796875" style="33" customWidth="1"/>
    <col min="4613" max="4613" width="2.81640625" style="33" customWidth="1"/>
    <col min="4614" max="4614" width="8.453125" style="33" customWidth="1"/>
    <col min="4615" max="4615" width="8.1796875" style="33" customWidth="1"/>
    <col min="4616" max="4616" width="2.81640625" style="33" customWidth="1"/>
    <col min="4617" max="4618" width="8.1796875" style="33" customWidth="1"/>
    <col min="4619" max="4619" width="2.81640625" style="33" customWidth="1"/>
    <col min="4620" max="4621" width="8.1796875" style="33" customWidth="1"/>
    <col min="4622" max="4622" width="2.81640625" style="33" customWidth="1"/>
    <col min="4623" max="4624" width="8.1796875" style="33" customWidth="1"/>
    <col min="4625" max="4625" width="2.81640625" style="33" customWidth="1"/>
    <col min="4626" max="4627" width="8.1796875" style="33" customWidth="1"/>
    <col min="4628" max="4628" width="2.81640625" style="33" customWidth="1"/>
    <col min="4629" max="4629" width="4.1796875" style="33" customWidth="1"/>
    <col min="4630" max="4864" width="8.81640625" style="33"/>
    <col min="4865" max="4865" width="33.81640625" style="33" customWidth="1"/>
    <col min="4866" max="4866" width="8.54296875" style="33" customWidth="1"/>
    <col min="4867" max="4867" width="2.54296875" style="33" customWidth="1"/>
    <col min="4868" max="4868" width="8.1796875" style="33" customWidth="1"/>
    <col min="4869" max="4869" width="2.81640625" style="33" customWidth="1"/>
    <col min="4870" max="4870" width="8.453125" style="33" customWidth="1"/>
    <col min="4871" max="4871" width="8.1796875" style="33" customWidth="1"/>
    <col min="4872" max="4872" width="2.81640625" style="33" customWidth="1"/>
    <col min="4873" max="4874" width="8.1796875" style="33" customWidth="1"/>
    <col min="4875" max="4875" width="2.81640625" style="33" customWidth="1"/>
    <col min="4876" max="4877" width="8.1796875" style="33" customWidth="1"/>
    <col min="4878" max="4878" width="2.81640625" style="33" customWidth="1"/>
    <col min="4879" max="4880" width="8.1796875" style="33" customWidth="1"/>
    <col min="4881" max="4881" width="2.81640625" style="33" customWidth="1"/>
    <col min="4882" max="4883" width="8.1796875" style="33" customWidth="1"/>
    <col min="4884" max="4884" width="2.81640625" style="33" customWidth="1"/>
    <col min="4885" max="4885" width="4.1796875" style="33" customWidth="1"/>
    <col min="4886" max="5120" width="8.81640625" style="33"/>
    <col min="5121" max="5121" width="33.81640625" style="33" customWidth="1"/>
    <col min="5122" max="5122" width="8.54296875" style="33" customWidth="1"/>
    <col min="5123" max="5123" width="2.54296875" style="33" customWidth="1"/>
    <col min="5124" max="5124" width="8.1796875" style="33" customWidth="1"/>
    <col min="5125" max="5125" width="2.81640625" style="33" customWidth="1"/>
    <col min="5126" max="5126" width="8.453125" style="33" customWidth="1"/>
    <col min="5127" max="5127" width="8.1796875" style="33" customWidth="1"/>
    <col min="5128" max="5128" width="2.81640625" style="33" customWidth="1"/>
    <col min="5129" max="5130" width="8.1796875" style="33" customWidth="1"/>
    <col min="5131" max="5131" width="2.81640625" style="33" customWidth="1"/>
    <col min="5132" max="5133" width="8.1796875" style="33" customWidth="1"/>
    <col min="5134" max="5134" width="2.81640625" style="33" customWidth="1"/>
    <col min="5135" max="5136" width="8.1796875" style="33" customWidth="1"/>
    <col min="5137" max="5137" width="2.81640625" style="33" customWidth="1"/>
    <col min="5138" max="5139" width="8.1796875" style="33" customWidth="1"/>
    <col min="5140" max="5140" width="2.81640625" style="33" customWidth="1"/>
    <col min="5141" max="5141" width="4.1796875" style="33" customWidth="1"/>
    <col min="5142" max="5376" width="8.81640625" style="33"/>
    <col min="5377" max="5377" width="33.81640625" style="33" customWidth="1"/>
    <col min="5378" max="5378" width="8.54296875" style="33" customWidth="1"/>
    <col min="5379" max="5379" width="2.54296875" style="33" customWidth="1"/>
    <col min="5380" max="5380" width="8.1796875" style="33" customWidth="1"/>
    <col min="5381" max="5381" width="2.81640625" style="33" customWidth="1"/>
    <col min="5382" max="5382" width="8.453125" style="33" customWidth="1"/>
    <col min="5383" max="5383" width="8.1796875" style="33" customWidth="1"/>
    <col min="5384" max="5384" width="2.81640625" style="33" customWidth="1"/>
    <col min="5385" max="5386" width="8.1796875" style="33" customWidth="1"/>
    <col min="5387" max="5387" width="2.81640625" style="33" customWidth="1"/>
    <col min="5388" max="5389" width="8.1796875" style="33" customWidth="1"/>
    <col min="5390" max="5390" width="2.81640625" style="33" customWidth="1"/>
    <col min="5391" max="5392" width="8.1796875" style="33" customWidth="1"/>
    <col min="5393" max="5393" width="2.81640625" style="33" customWidth="1"/>
    <col min="5394" max="5395" width="8.1796875" style="33" customWidth="1"/>
    <col min="5396" max="5396" width="2.81640625" style="33" customWidth="1"/>
    <col min="5397" max="5397" width="4.1796875" style="33" customWidth="1"/>
    <col min="5398" max="5632" width="8.81640625" style="33"/>
    <col min="5633" max="5633" width="33.81640625" style="33" customWidth="1"/>
    <col min="5634" max="5634" width="8.54296875" style="33" customWidth="1"/>
    <col min="5635" max="5635" width="2.54296875" style="33" customWidth="1"/>
    <col min="5636" max="5636" width="8.1796875" style="33" customWidth="1"/>
    <col min="5637" max="5637" width="2.81640625" style="33" customWidth="1"/>
    <col min="5638" max="5638" width="8.453125" style="33" customWidth="1"/>
    <col min="5639" max="5639" width="8.1796875" style="33" customWidth="1"/>
    <col min="5640" max="5640" width="2.81640625" style="33" customWidth="1"/>
    <col min="5641" max="5642" width="8.1796875" style="33" customWidth="1"/>
    <col min="5643" max="5643" width="2.81640625" style="33" customWidth="1"/>
    <col min="5644" max="5645" width="8.1796875" style="33" customWidth="1"/>
    <col min="5646" max="5646" width="2.81640625" style="33" customWidth="1"/>
    <col min="5647" max="5648" width="8.1796875" style="33" customWidth="1"/>
    <col min="5649" max="5649" width="2.81640625" style="33" customWidth="1"/>
    <col min="5650" max="5651" width="8.1796875" style="33" customWidth="1"/>
    <col min="5652" max="5652" width="2.81640625" style="33" customWidth="1"/>
    <col min="5653" max="5653" width="4.1796875" style="33" customWidth="1"/>
    <col min="5654" max="5888" width="8.81640625" style="33"/>
    <col min="5889" max="5889" width="33.81640625" style="33" customWidth="1"/>
    <col min="5890" max="5890" width="8.54296875" style="33" customWidth="1"/>
    <col min="5891" max="5891" width="2.54296875" style="33" customWidth="1"/>
    <col min="5892" max="5892" width="8.1796875" style="33" customWidth="1"/>
    <col min="5893" max="5893" width="2.81640625" style="33" customWidth="1"/>
    <col min="5894" max="5894" width="8.453125" style="33" customWidth="1"/>
    <col min="5895" max="5895" width="8.1796875" style="33" customWidth="1"/>
    <col min="5896" max="5896" width="2.81640625" style="33" customWidth="1"/>
    <col min="5897" max="5898" width="8.1796875" style="33" customWidth="1"/>
    <col min="5899" max="5899" width="2.81640625" style="33" customWidth="1"/>
    <col min="5900" max="5901" width="8.1796875" style="33" customWidth="1"/>
    <col min="5902" max="5902" width="2.81640625" style="33" customWidth="1"/>
    <col min="5903" max="5904" width="8.1796875" style="33" customWidth="1"/>
    <col min="5905" max="5905" width="2.81640625" style="33" customWidth="1"/>
    <col min="5906" max="5907" width="8.1796875" style="33" customWidth="1"/>
    <col min="5908" max="5908" width="2.81640625" style="33" customWidth="1"/>
    <col min="5909" max="5909" width="4.1796875" style="33" customWidth="1"/>
    <col min="5910" max="6144" width="8.81640625" style="33"/>
    <col min="6145" max="6145" width="33.81640625" style="33" customWidth="1"/>
    <col min="6146" max="6146" width="8.54296875" style="33" customWidth="1"/>
    <col min="6147" max="6147" width="2.54296875" style="33" customWidth="1"/>
    <col min="6148" max="6148" width="8.1796875" style="33" customWidth="1"/>
    <col min="6149" max="6149" width="2.81640625" style="33" customWidth="1"/>
    <col min="6150" max="6150" width="8.453125" style="33" customWidth="1"/>
    <col min="6151" max="6151" width="8.1796875" style="33" customWidth="1"/>
    <col min="6152" max="6152" width="2.81640625" style="33" customWidth="1"/>
    <col min="6153" max="6154" width="8.1796875" style="33" customWidth="1"/>
    <col min="6155" max="6155" width="2.81640625" style="33" customWidth="1"/>
    <col min="6156" max="6157" width="8.1796875" style="33" customWidth="1"/>
    <col min="6158" max="6158" width="2.81640625" style="33" customWidth="1"/>
    <col min="6159" max="6160" width="8.1796875" style="33" customWidth="1"/>
    <col min="6161" max="6161" width="2.81640625" style="33" customWidth="1"/>
    <col min="6162" max="6163" width="8.1796875" style="33" customWidth="1"/>
    <col min="6164" max="6164" width="2.81640625" style="33" customWidth="1"/>
    <col min="6165" max="6165" width="4.1796875" style="33" customWidth="1"/>
    <col min="6166" max="6400" width="8.81640625" style="33"/>
    <col min="6401" max="6401" width="33.81640625" style="33" customWidth="1"/>
    <col min="6402" max="6402" width="8.54296875" style="33" customWidth="1"/>
    <col min="6403" max="6403" width="2.54296875" style="33" customWidth="1"/>
    <col min="6404" max="6404" width="8.1796875" style="33" customWidth="1"/>
    <col min="6405" max="6405" width="2.81640625" style="33" customWidth="1"/>
    <col min="6406" max="6406" width="8.453125" style="33" customWidth="1"/>
    <col min="6407" max="6407" width="8.1796875" style="33" customWidth="1"/>
    <col min="6408" max="6408" width="2.81640625" style="33" customWidth="1"/>
    <col min="6409" max="6410" width="8.1796875" style="33" customWidth="1"/>
    <col min="6411" max="6411" width="2.81640625" style="33" customWidth="1"/>
    <col min="6412" max="6413" width="8.1796875" style="33" customWidth="1"/>
    <col min="6414" max="6414" width="2.81640625" style="33" customWidth="1"/>
    <col min="6415" max="6416" width="8.1796875" style="33" customWidth="1"/>
    <col min="6417" max="6417" width="2.81640625" style="33" customWidth="1"/>
    <col min="6418" max="6419" width="8.1796875" style="33" customWidth="1"/>
    <col min="6420" max="6420" width="2.81640625" style="33" customWidth="1"/>
    <col min="6421" max="6421" width="4.1796875" style="33" customWidth="1"/>
    <col min="6422" max="6656" width="8.81640625" style="33"/>
    <col min="6657" max="6657" width="33.81640625" style="33" customWidth="1"/>
    <col min="6658" max="6658" width="8.54296875" style="33" customWidth="1"/>
    <col min="6659" max="6659" width="2.54296875" style="33" customWidth="1"/>
    <col min="6660" max="6660" width="8.1796875" style="33" customWidth="1"/>
    <col min="6661" max="6661" width="2.81640625" style="33" customWidth="1"/>
    <col min="6662" max="6662" width="8.453125" style="33" customWidth="1"/>
    <col min="6663" max="6663" width="8.1796875" style="33" customWidth="1"/>
    <col min="6664" max="6664" width="2.81640625" style="33" customWidth="1"/>
    <col min="6665" max="6666" width="8.1796875" style="33" customWidth="1"/>
    <col min="6667" max="6667" width="2.81640625" style="33" customWidth="1"/>
    <col min="6668" max="6669" width="8.1796875" style="33" customWidth="1"/>
    <col min="6670" max="6670" width="2.81640625" style="33" customWidth="1"/>
    <col min="6671" max="6672" width="8.1796875" style="33" customWidth="1"/>
    <col min="6673" max="6673" width="2.81640625" style="33" customWidth="1"/>
    <col min="6674" max="6675" width="8.1796875" style="33" customWidth="1"/>
    <col min="6676" max="6676" width="2.81640625" style="33" customWidth="1"/>
    <col min="6677" max="6677" width="4.1796875" style="33" customWidth="1"/>
    <col min="6678" max="6912" width="8.81640625" style="33"/>
    <col min="6913" max="6913" width="33.81640625" style="33" customWidth="1"/>
    <col min="6914" max="6914" width="8.54296875" style="33" customWidth="1"/>
    <col min="6915" max="6915" width="2.54296875" style="33" customWidth="1"/>
    <col min="6916" max="6916" width="8.1796875" style="33" customWidth="1"/>
    <col min="6917" max="6917" width="2.81640625" style="33" customWidth="1"/>
    <col min="6918" max="6918" width="8.453125" style="33" customWidth="1"/>
    <col min="6919" max="6919" width="8.1796875" style="33" customWidth="1"/>
    <col min="6920" max="6920" width="2.81640625" style="33" customWidth="1"/>
    <col min="6921" max="6922" width="8.1796875" style="33" customWidth="1"/>
    <col min="6923" max="6923" width="2.81640625" style="33" customWidth="1"/>
    <col min="6924" max="6925" width="8.1796875" style="33" customWidth="1"/>
    <col min="6926" max="6926" width="2.81640625" style="33" customWidth="1"/>
    <col min="6927" max="6928" width="8.1796875" style="33" customWidth="1"/>
    <col min="6929" max="6929" width="2.81640625" style="33" customWidth="1"/>
    <col min="6930" max="6931" width="8.1796875" style="33" customWidth="1"/>
    <col min="6932" max="6932" width="2.81640625" style="33" customWidth="1"/>
    <col min="6933" max="6933" width="4.1796875" style="33" customWidth="1"/>
    <col min="6934" max="7168" width="8.81640625" style="33"/>
    <col min="7169" max="7169" width="33.81640625" style="33" customWidth="1"/>
    <col min="7170" max="7170" width="8.54296875" style="33" customWidth="1"/>
    <col min="7171" max="7171" width="2.54296875" style="33" customWidth="1"/>
    <col min="7172" max="7172" width="8.1796875" style="33" customWidth="1"/>
    <col min="7173" max="7173" width="2.81640625" style="33" customWidth="1"/>
    <col min="7174" max="7174" width="8.453125" style="33" customWidth="1"/>
    <col min="7175" max="7175" width="8.1796875" style="33" customWidth="1"/>
    <col min="7176" max="7176" width="2.81640625" style="33" customWidth="1"/>
    <col min="7177" max="7178" width="8.1796875" style="33" customWidth="1"/>
    <col min="7179" max="7179" width="2.81640625" style="33" customWidth="1"/>
    <col min="7180" max="7181" width="8.1796875" style="33" customWidth="1"/>
    <col min="7182" max="7182" width="2.81640625" style="33" customWidth="1"/>
    <col min="7183" max="7184" width="8.1796875" style="33" customWidth="1"/>
    <col min="7185" max="7185" width="2.81640625" style="33" customWidth="1"/>
    <col min="7186" max="7187" width="8.1796875" style="33" customWidth="1"/>
    <col min="7188" max="7188" width="2.81640625" style="33" customWidth="1"/>
    <col min="7189" max="7189" width="4.1796875" style="33" customWidth="1"/>
    <col min="7190" max="7424" width="8.81640625" style="33"/>
    <col min="7425" max="7425" width="33.81640625" style="33" customWidth="1"/>
    <col min="7426" max="7426" width="8.54296875" style="33" customWidth="1"/>
    <col min="7427" max="7427" width="2.54296875" style="33" customWidth="1"/>
    <col min="7428" max="7428" width="8.1796875" style="33" customWidth="1"/>
    <col min="7429" max="7429" width="2.81640625" style="33" customWidth="1"/>
    <col min="7430" max="7430" width="8.453125" style="33" customWidth="1"/>
    <col min="7431" max="7431" width="8.1796875" style="33" customWidth="1"/>
    <col min="7432" max="7432" width="2.81640625" style="33" customWidth="1"/>
    <col min="7433" max="7434" width="8.1796875" style="33" customWidth="1"/>
    <col min="7435" max="7435" width="2.81640625" style="33" customWidth="1"/>
    <col min="7436" max="7437" width="8.1796875" style="33" customWidth="1"/>
    <col min="7438" max="7438" width="2.81640625" style="33" customWidth="1"/>
    <col min="7439" max="7440" width="8.1796875" style="33" customWidth="1"/>
    <col min="7441" max="7441" width="2.81640625" style="33" customWidth="1"/>
    <col min="7442" max="7443" width="8.1796875" style="33" customWidth="1"/>
    <col min="7444" max="7444" width="2.81640625" style="33" customWidth="1"/>
    <col min="7445" max="7445" width="4.1796875" style="33" customWidth="1"/>
    <col min="7446" max="7680" width="8.81640625" style="33"/>
    <col min="7681" max="7681" width="33.81640625" style="33" customWidth="1"/>
    <col min="7682" max="7682" width="8.54296875" style="33" customWidth="1"/>
    <col min="7683" max="7683" width="2.54296875" style="33" customWidth="1"/>
    <col min="7684" max="7684" width="8.1796875" style="33" customWidth="1"/>
    <col min="7685" max="7685" width="2.81640625" style="33" customWidth="1"/>
    <col min="7686" max="7686" width="8.453125" style="33" customWidth="1"/>
    <col min="7687" max="7687" width="8.1796875" style="33" customWidth="1"/>
    <col min="7688" max="7688" width="2.81640625" style="33" customWidth="1"/>
    <col min="7689" max="7690" width="8.1796875" style="33" customWidth="1"/>
    <col min="7691" max="7691" width="2.81640625" style="33" customWidth="1"/>
    <col min="7692" max="7693" width="8.1796875" style="33" customWidth="1"/>
    <col min="7694" max="7694" width="2.81640625" style="33" customWidth="1"/>
    <col min="7695" max="7696" width="8.1796875" style="33" customWidth="1"/>
    <col min="7697" max="7697" width="2.81640625" style="33" customWidth="1"/>
    <col min="7698" max="7699" width="8.1796875" style="33" customWidth="1"/>
    <col min="7700" max="7700" width="2.81640625" style="33" customWidth="1"/>
    <col min="7701" max="7701" width="4.1796875" style="33" customWidth="1"/>
    <col min="7702" max="7936" width="8.81640625" style="33"/>
    <col min="7937" max="7937" width="33.81640625" style="33" customWidth="1"/>
    <col min="7938" max="7938" width="8.54296875" style="33" customWidth="1"/>
    <col min="7939" max="7939" width="2.54296875" style="33" customWidth="1"/>
    <col min="7940" max="7940" width="8.1796875" style="33" customWidth="1"/>
    <col min="7941" max="7941" width="2.81640625" style="33" customWidth="1"/>
    <col min="7942" max="7942" width="8.453125" style="33" customWidth="1"/>
    <col min="7943" max="7943" width="8.1796875" style="33" customWidth="1"/>
    <col min="7944" max="7944" width="2.81640625" style="33" customWidth="1"/>
    <col min="7945" max="7946" width="8.1796875" style="33" customWidth="1"/>
    <col min="7947" max="7947" width="2.81640625" style="33" customWidth="1"/>
    <col min="7948" max="7949" width="8.1796875" style="33" customWidth="1"/>
    <col min="7950" max="7950" width="2.81640625" style="33" customWidth="1"/>
    <col min="7951" max="7952" width="8.1796875" style="33" customWidth="1"/>
    <col min="7953" max="7953" width="2.81640625" style="33" customWidth="1"/>
    <col min="7954" max="7955" width="8.1796875" style="33" customWidth="1"/>
    <col min="7956" max="7956" width="2.81640625" style="33" customWidth="1"/>
    <col min="7957" max="7957" width="4.1796875" style="33" customWidth="1"/>
    <col min="7958" max="8192" width="8.81640625" style="33"/>
    <col min="8193" max="8193" width="33.81640625" style="33" customWidth="1"/>
    <col min="8194" max="8194" width="8.54296875" style="33" customWidth="1"/>
    <col min="8195" max="8195" width="2.54296875" style="33" customWidth="1"/>
    <col min="8196" max="8196" width="8.1796875" style="33" customWidth="1"/>
    <col min="8197" max="8197" width="2.81640625" style="33" customWidth="1"/>
    <col min="8198" max="8198" width="8.453125" style="33" customWidth="1"/>
    <col min="8199" max="8199" width="8.1796875" style="33" customWidth="1"/>
    <col min="8200" max="8200" width="2.81640625" style="33" customWidth="1"/>
    <col min="8201" max="8202" width="8.1796875" style="33" customWidth="1"/>
    <col min="8203" max="8203" width="2.81640625" style="33" customWidth="1"/>
    <col min="8204" max="8205" width="8.1796875" style="33" customWidth="1"/>
    <col min="8206" max="8206" width="2.81640625" style="33" customWidth="1"/>
    <col min="8207" max="8208" width="8.1796875" style="33" customWidth="1"/>
    <col min="8209" max="8209" width="2.81640625" style="33" customWidth="1"/>
    <col min="8210" max="8211" width="8.1796875" style="33" customWidth="1"/>
    <col min="8212" max="8212" width="2.81640625" style="33" customWidth="1"/>
    <col min="8213" max="8213" width="4.1796875" style="33" customWidth="1"/>
    <col min="8214" max="8448" width="8.81640625" style="33"/>
    <col min="8449" max="8449" width="33.81640625" style="33" customWidth="1"/>
    <col min="8450" max="8450" width="8.54296875" style="33" customWidth="1"/>
    <col min="8451" max="8451" width="2.54296875" style="33" customWidth="1"/>
    <col min="8452" max="8452" width="8.1796875" style="33" customWidth="1"/>
    <col min="8453" max="8453" width="2.81640625" style="33" customWidth="1"/>
    <col min="8454" max="8454" width="8.453125" style="33" customWidth="1"/>
    <col min="8455" max="8455" width="8.1796875" style="33" customWidth="1"/>
    <col min="8456" max="8456" width="2.81640625" style="33" customWidth="1"/>
    <col min="8457" max="8458" width="8.1796875" style="33" customWidth="1"/>
    <col min="8459" max="8459" width="2.81640625" style="33" customWidth="1"/>
    <col min="8460" max="8461" width="8.1796875" style="33" customWidth="1"/>
    <col min="8462" max="8462" width="2.81640625" style="33" customWidth="1"/>
    <col min="8463" max="8464" width="8.1796875" style="33" customWidth="1"/>
    <col min="8465" max="8465" width="2.81640625" style="33" customWidth="1"/>
    <col min="8466" max="8467" width="8.1796875" style="33" customWidth="1"/>
    <col min="8468" max="8468" width="2.81640625" style="33" customWidth="1"/>
    <col min="8469" max="8469" width="4.1796875" style="33" customWidth="1"/>
    <col min="8470" max="8704" width="8.81640625" style="33"/>
    <col min="8705" max="8705" width="33.81640625" style="33" customWidth="1"/>
    <col min="8706" max="8706" width="8.54296875" style="33" customWidth="1"/>
    <col min="8707" max="8707" width="2.54296875" style="33" customWidth="1"/>
    <col min="8708" max="8708" width="8.1796875" style="33" customWidth="1"/>
    <col min="8709" max="8709" width="2.81640625" style="33" customWidth="1"/>
    <col min="8710" max="8710" width="8.453125" style="33" customWidth="1"/>
    <col min="8711" max="8711" width="8.1796875" style="33" customWidth="1"/>
    <col min="8712" max="8712" width="2.81640625" style="33" customWidth="1"/>
    <col min="8713" max="8714" width="8.1796875" style="33" customWidth="1"/>
    <col min="8715" max="8715" width="2.81640625" style="33" customWidth="1"/>
    <col min="8716" max="8717" width="8.1796875" style="33" customWidth="1"/>
    <col min="8718" max="8718" width="2.81640625" style="33" customWidth="1"/>
    <col min="8719" max="8720" width="8.1796875" style="33" customWidth="1"/>
    <col min="8721" max="8721" width="2.81640625" style="33" customWidth="1"/>
    <col min="8722" max="8723" width="8.1796875" style="33" customWidth="1"/>
    <col min="8724" max="8724" width="2.81640625" style="33" customWidth="1"/>
    <col min="8725" max="8725" width="4.1796875" style="33" customWidth="1"/>
    <col min="8726" max="8960" width="8.81640625" style="33"/>
    <col min="8961" max="8961" width="33.81640625" style="33" customWidth="1"/>
    <col min="8962" max="8962" width="8.54296875" style="33" customWidth="1"/>
    <col min="8963" max="8963" width="2.54296875" style="33" customWidth="1"/>
    <col min="8964" max="8964" width="8.1796875" style="33" customWidth="1"/>
    <col min="8965" max="8965" width="2.81640625" style="33" customWidth="1"/>
    <col min="8966" max="8966" width="8.453125" style="33" customWidth="1"/>
    <col min="8967" max="8967" width="8.1796875" style="33" customWidth="1"/>
    <col min="8968" max="8968" width="2.81640625" style="33" customWidth="1"/>
    <col min="8969" max="8970" width="8.1796875" style="33" customWidth="1"/>
    <col min="8971" max="8971" width="2.81640625" style="33" customWidth="1"/>
    <col min="8972" max="8973" width="8.1796875" style="33" customWidth="1"/>
    <col min="8974" max="8974" width="2.81640625" style="33" customWidth="1"/>
    <col min="8975" max="8976" width="8.1796875" style="33" customWidth="1"/>
    <col min="8977" max="8977" width="2.81640625" style="33" customWidth="1"/>
    <col min="8978" max="8979" width="8.1796875" style="33" customWidth="1"/>
    <col min="8980" max="8980" width="2.81640625" style="33" customWidth="1"/>
    <col min="8981" max="8981" width="4.1796875" style="33" customWidth="1"/>
    <col min="8982" max="9216" width="8.81640625" style="33"/>
    <col min="9217" max="9217" width="33.81640625" style="33" customWidth="1"/>
    <col min="9218" max="9218" width="8.54296875" style="33" customWidth="1"/>
    <col min="9219" max="9219" width="2.54296875" style="33" customWidth="1"/>
    <col min="9220" max="9220" width="8.1796875" style="33" customWidth="1"/>
    <col min="9221" max="9221" width="2.81640625" style="33" customWidth="1"/>
    <col min="9222" max="9222" width="8.453125" style="33" customWidth="1"/>
    <col min="9223" max="9223" width="8.1796875" style="33" customWidth="1"/>
    <col min="9224" max="9224" width="2.81640625" style="33" customWidth="1"/>
    <col min="9225" max="9226" width="8.1796875" style="33" customWidth="1"/>
    <col min="9227" max="9227" width="2.81640625" style="33" customWidth="1"/>
    <col min="9228" max="9229" width="8.1796875" style="33" customWidth="1"/>
    <col min="9230" max="9230" width="2.81640625" style="33" customWidth="1"/>
    <col min="9231" max="9232" width="8.1796875" style="33" customWidth="1"/>
    <col min="9233" max="9233" width="2.81640625" style="33" customWidth="1"/>
    <col min="9234" max="9235" width="8.1796875" style="33" customWidth="1"/>
    <col min="9236" max="9236" width="2.81640625" style="33" customWidth="1"/>
    <col min="9237" max="9237" width="4.1796875" style="33" customWidth="1"/>
    <col min="9238" max="9472" width="8.81640625" style="33"/>
    <col min="9473" max="9473" width="33.81640625" style="33" customWidth="1"/>
    <col min="9474" max="9474" width="8.54296875" style="33" customWidth="1"/>
    <col min="9475" max="9475" width="2.54296875" style="33" customWidth="1"/>
    <col min="9476" max="9476" width="8.1796875" style="33" customWidth="1"/>
    <col min="9477" max="9477" width="2.81640625" style="33" customWidth="1"/>
    <col min="9478" max="9478" width="8.453125" style="33" customWidth="1"/>
    <col min="9479" max="9479" width="8.1796875" style="33" customWidth="1"/>
    <col min="9480" max="9480" width="2.81640625" style="33" customWidth="1"/>
    <col min="9481" max="9482" width="8.1796875" style="33" customWidth="1"/>
    <col min="9483" max="9483" width="2.81640625" style="33" customWidth="1"/>
    <col min="9484" max="9485" width="8.1796875" style="33" customWidth="1"/>
    <col min="9486" max="9486" width="2.81640625" style="33" customWidth="1"/>
    <col min="9487" max="9488" width="8.1796875" style="33" customWidth="1"/>
    <col min="9489" max="9489" width="2.81640625" style="33" customWidth="1"/>
    <col min="9490" max="9491" width="8.1796875" style="33" customWidth="1"/>
    <col min="9492" max="9492" width="2.81640625" style="33" customWidth="1"/>
    <col min="9493" max="9493" width="4.1796875" style="33" customWidth="1"/>
    <col min="9494" max="9728" width="8.81640625" style="33"/>
    <col min="9729" max="9729" width="33.81640625" style="33" customWidth="1"/>
    <col min="9730" max="9730" width="8.54296875" style="33" customWidth="1"/>
    <col min="9731" max="9731" width="2.54296875" style="33" customWidth="1"/>
    <col min="9732" max="9732" width="8.1796875" style="33" customWidth="1"/>
    <col min="9733" max="9733" width="2.81640625" style="33" customWidth="1"/>
    <col min="9734" max="9734" width="8.453125" style="33" customWidth="1"/>
    <col min="9735" max="9735" width="8.1796875" style="33" customWidth="1"/>
    <col min="9736" max="9736" width="2.81640625" style="33" customWidth="1"/>
    <col min="9737" max="9738" width="8.1796875" style="33" customWidth="1"/>
    <col min="9739" max="9739" width="2.81640625" style="33" customWidth="1"/>
    <col min="9740" max="9741" width="8.1796875" style="33" customWidth="1"/>
    <col min="9742" max="9742" width="2.81640625" style="33" customWidth="1"/>
    <col min="9743" max="9744" width="8.1796875" style="33" customWidth="1"/>
    <col min="9745" max="9745" width="2.81640625" style="33" customWidth="1"/>
    <col min="9746" max="9747" width="8.1796875" style="33" customWidth="1"/>
    <col min="9748" max="9748" width="2.81640625" style="33" customWidth="1"/>
    <col min="9749" max="9749" width="4.1796875" style="33" customWidth="1"/>
    <col min="9750" max="9984" width="8.81640625" style="33"/>
    <col min="9985" max="9985" width="33.81640625" style="33" customWidth="1"/>
    <col min="9986" max="9986" width="8.54296875" style="33" customWidth="1"/>
    <col min="9987" max="9987" width="2.54296875" style="33" customWidth="1"/>
    <col min="9988" max="9988" width="8.1796875" style="33" customWidth="1"/>
    <col min="9989" max="9989" width="2.81640625" style="33" customWidth="1"/>
    <col min="9990" max="9990" width="8.453125" style="33" customWidth="1"/>
    <col min="9991" max="9991" width="8.1796875" style="33" customWidth="1"/>
    <col min="9992" max="9992" width="2.81640625" style="33" customWidth="1"/>
    <col min="9993" max="9994" width="8.1796875" style="33" customWidth="1"/>
    <col min="9995" max="9995" width="2.81640625" style="33" customWidth="1"/>
    <col min="9996" max="9997" width="8.1796875" style="33" customWidth="1"/>
    <col min="9998" max="9998" width="2.81640625" style="33" customWidth="1"/>
    <col min="9999" max="10000" width="8.1796875" style="33" customWidth="1"/>
    <col min="10001" max="10001" width="2.81640625" style="33" customWidth="1"/>
    <col min="10002" max="10003" width="8.1796875" style="33" customWidth="1"/>
    <col min="10004" max="10004" width="2.81640625" style="33" customWidth="1"/>
    <col min="10005" max="10005" width="4.1796875" style="33" customWidth="1"/>
    <col min="10006" max="10240" width="8.81640625" style="33"/>
    <col min="10241" max="10241" width="33.81640625" style="33" customWidth="1"/>
    <col min="10242" max="10242" width="8.54296875" style="33" customWidth="1"/>
    <col min="10243" max="10243" width="2.54296875" style="33" customWidth="1"/>
    <col min="10244" max="10244" width="8.1796875" style="33" customWidth="1"/>
    <col min="10245" max="10245" width="2.81640625" style="33" customWidth="1"/>
    <col min="10246" max="10246" width="8.453125" style="33" customWidth="1"/>
    <col min="10247" max="10247" width="8.1796875" style="33" customWidth="1"/>
    <col min="10248" max="10248" width="2.81640625" style="33" customWidth="1"/>
    <col min="10249" max="10250" width="8.1796875" style="33" customWidth="1"/>
    <col min="10251" max="10251" width="2.81640625" style="33" customWidth="1"/>
    <col min="10252" max="10253" width="8.1796875" style="33" customWidth="1"/>
    <col min="10254" max="10254" width="2.81640625" style="33" customWidth="1"/>
    <col min="10255" max="10256" width="8.1796875" style="33" customWidth="1"/>
    <col min="10257" max="10257" width="2.81640625" style="33" customWidth="1"/>
    <col min="10258" max="10259" width="8.1796875" style="33" customWidth="1"/>
    <col min="10260" max="10260" width="2.81640625" style="33" customWidth="1"/>
    <col min="10261" max="10261" width="4.1796875" style="33" customWidth="1"/>
    <col min="10262" max="10496" width="8.81640625" style="33"/>
    <col min="10497" max="10497" width="33.81640625" style="33" customWidth="1"/>
    <col min="10498" max="10498" width="8.54296875" style="33" customWidth="1"/>
    <col min="10499" max="10499" width="2.54296875" style="33" customWidth="1"/>
    <col min="10500" max="10500" width="8.1796875" style="33" customWidth="1"/>
    <col min="10501" max="10501" width="2.81640625" style="33" customWidth="1"/>
    <col min="10502" max="10502" width="8.453125" style="33" customWidth="1"/>
    <col min="10503" max="10503" width="8.1796875" style="33" customWidth="1"/>
    <col min="10504" max="10504" width="2.81640625" style="33" customWidth="1"/>
    <col min="10505" max="10506" width="8.1796875" style="33" customWidth="1"/>
    <col min="10507" max="10507" width="2.81640625" style="33" customWidth="1"/>
    <col min="10508" max="10509" width="8.1796875" style="33" customWidth="1"/>
    <col min="10510" max="10510" width="2.81640625" style="33" customWidth="1"/>
    <col min="10511" max="10512" width="8.1796875" style="33" customWidth="1"/>
    <col min="10513" max="10513" width="2.81640625" style="33" customWidth="1"/>
    <col min="10514" max="10515" width="8.1796875" style="33" customWidth="1"/>
    <col min="10516" max="10516" width="2.81640625" style="33" customWidth="1"/>
    <col min="10517" max="10517" width="4.1796875" style="33" customWidth="1"/>
    <col min="10518" max="10752" width="8.81640625" style="33"/>
    <col min="10753" max="10753" width="33.81640625" style="33" customWidth="1"/>
    <col min="10754" max="10754" width="8.54296875" style="33" customWidth="1"/>
    <col min="10755" max="10755" width="2.54296875" style="33" customWidth="1"/>
    <col min="10756" max="10756" width="8.1796875" style="33" customWidth="1"/>
    <col min="10757" max="10757" width="2.81640625" style="33" customWidth="1"/>
    <col min="10758" max="10758" width="8.453125" style="33" customWidth="1"/>
    <col min="10759" max="10759" width="8.1796875" style="33" customWidth="1"/>
    <col min="10760" max="10760" width="2.81640625" style="33" customWidth="1"/>
    <col min="10761" max="10762" width="8.1796875" style="33" customWidth="1"/>
    <col min="10763" max="10763" width="2.81640625" style="33" customWidth="1"/>
    <col min="10764" max="10765" width="8.1796875" style="33" customWidth="1"/>
    <col min="10766" max="10766" width="2.81640625" style="33" customWidth="1"/>
    <col min="10767" max="10768" width="8.1796875" style="33" customWidth="1"/>
    <col min="10769" max="10769" width="2.81640625" style="33" customWidth="1"/>
    <col min="10770" max="10771" width="8.1796875" style="33" customWidth="1"/>
    <col min="10772" max="10772" width="2.81640625" style="33" customWidth="1"/>
    <col min="10773" max="10773" width="4.1796875" style="33" customWidth="1"/>
    <col min="10774" max="11008" width="8.81640625" style="33"/>
    <col min="11009" max="11009" width="33.81640625" style="33" customWidth="1"/>
    <col min="11010" max="11010" width="8.54296875" style="33" customWidth="1"/>
    <col min="11011" max="11011" width="2.54296875" style="33" customWidth="1"/>
    <col min="11012" max="11012" width="8.1796875" style="33" customWidth="1"/>
    <col min="11013" max="11013" width="2.81640625" style="33" customWidth="1"/>
    <col min="11014" max="11014" width="8.453125" style="33" customWidth="1"/>
    <col min="11015" max="11015" width="8.1796875" style="33" customWidth="1"/>
    <col min="11016" max="11016" width="2.81640625" style="33" customWidth="1"/>
    <col min="11017" max="11018" width="8.1796875" style="33" customWidth="1"/>
    <col min="11019" max="11019" width="2.81640625" style="33" customWidth="1"/>
    <col min="11020" max="11021" width="8.1796875" style="33" customWidth="1"/>
    <col min="11022" max="11022" width="2.81640625" style="33" customWidth="1"/>
    <col min="11023" max="11024" width="8.1796875" style="33" customWidth="1"/>
    <col min="11025" max="11025" width="2.81640625" style="33" customWidth="1"/>
    <col min="11026" max="11027" width="8.1796875" style="33" customWidth="1"/>
    <col min="11028" max="11028" width="2.81640625" style="33" customWidth="1"/>
    <col min="11029" max="11029" width="4.1796875" style="33" customWidth="1"/>
    <col min="11030" max="11264" width="8.81640625" style="33"/>
    <col min="11265" max="11265" width="33.81640625" style="33" customWidth="1"/>
    <col min="11266" max="11266" width="8.54296875" style="33" customWidth="1"/>
    <col min="11267" max="11267" width="2.54296875" style="33" customWidth="1"/>
    <col min="11268" max="11268" width="8.1796875" style="33" customWidth="1"/>
    <col min="11269" max="11269" width="2.81640625" style="33" customWidth="1"/>
    <col min="11270" max="11270" width="8.453125" style="33" customWidth="1"/>
    <col min="11271" max="11271" width="8.1796875" style="33" customWidth="1"/>
    <col min="11272" max="11272" width="2.81640625" style="33" customWidth="1"/>
    <col min="11273" max="11274" width="8.1796875" style="33" customWidth="1"/>
    <col min="11275" max="11275" width="2.81640625" style="33" customWidth="1"/>
    <col min="11276" max="11277" width="8.1796875" style="33" customWidth="1"/>
    <col min="11278" max="11278" width="2.81640625" style="33" customWidth="1"/>
    <col min="11279" max="11280" width="8.1796875" style="33" customWidth="1"/>
    <col min="11281" max="11281" width="2.81640625" style="33" customWidth="1"/>
    <col min="11282" max="11283" width="8.1796875" style="33" customWidth="1"/>
    <col min="11284" max="11284" width="2.81640625" style="33" customWidth="1"/>
    <col min="11285" max="11285" width="4.1796875" style="33" customWidth="1"/>
    <col min="11286" max="11520" width="8.81640625" style="33"/>
    <col min="11521" max="11521" width="33.81640625" style="33" customWidth="1"/>
    <col min="11522" max="11522" width="8.54296875" style="33" customWidth="1"/>
    <col min="11523" max="11523" width="2.54296875" style="33" customWidth="1"/>
    <col min="11524" max="11524" width="8.1796875" style="33" customWidth="1"/>
    <col min="11525" max="11525" width="2.81640625" style="33" customWidth="1"/>
    <col min="11526" max="11526" width="8.453125" style="33" customWidth="1"/>
    <col min="11527" max="11527" width="8.1796875" style="33" customWidth="1"/>
    <col min="11528" max="11528" width="2.81640625" style="33" customWidth="1"/>
    <col min="11529" max="11530" width="8.1796875" style="33" customWidth="1"/>
    <col min="11531" max="11531" width="2.81640625" style="33" customWidth="1"/>
    <col min="11532" max="11533" width="8.1796875" style="33" customWidth="1"/>
    <col min="11534" max="11534" width="2.81640625" style="33" customWidth="1"/>
    <col min="11535" max="11536" width="8.1796875" style="33" customWidth="1"/>
    <col min="11537" max="11537" width="2.81640625" style="33" customWidth="1"/>
    <col min="11538" max="11539" width="8.1796875" style="33" customWidth="1"/>
    <col min="11540" max="11540" width="2.81640625" style="33" customWidth="1"/>
    <col min="11541" max="11541" width="4.1796875" style="33" customWidth="1"/>
    <col min="11542" max="11776" width="8.81640625" style="33"/>
    <col min="11777" max="11777" width="33.81640625" style="33" customWidth="1"/>
    <col min="11778" max="11778" width="8.54296875" style="33" customWidth="1"/>
    <col min="11779" max="11779" width="2.54296875" style="33" customWidth="1"/>
    <col min="11780" max="11780" width="8.1796875" style="33" customWidth="1"/>
    <col min="11781" max="11781" width="2.81640625" style="33" customWidth="1"/>
    <col min="11782" max="11782" width="8.453125" style="33" customWidth="1"/>
    <col min="11783" max="11783" width="8.1796875" style="33" customWidth="1"/>
    <col min="11784" max="11784" width="2.81640625" style="33" customWidth="1"/>
    <col min="11785" max="11786" width="8.1796875" style="33" customWidth="1"/>
    <col min="11787" max="11787" width="2.81640625" style="33" customWidth="1"/>
    <col min="11788" max="11789" width="8.1796875" style="33" customWidth="1"/>
    <col min="11790" max="11790" width="2.81640625" style="33" customWidth="1"/>
    <col min="11791" max="11792" width="8.1796875" style="33" customWidth="1"/>
    <col min="11793" max="11793" width="2.81640625" style="33" customWidth="1"/>
    <col min="11794" max="11795" width="8.1796875" style="33" customWidth="1"/>
    <col min="11796" max="11796" width="2.81640625" style="33" customWidth="1"/>
    <col min="11797" max="11797" width="4.1796875" style="33" customWidth="1"/>
    <col min="11798" max="12032" width="8.81640625" style="33"/>
    <col min="12033" max="12033" width="33.81640625" style="33" customWidth="1"/>
    <col min="12034" max="12034" width="8.54296875" style="33" customWidth="1"/>
    <col min="12035" max="12035" width="2.54296875" style="33" customWidth="1"/>
    <col min="12036" max="12036" width="8.1796875" style="33" customWidth="1"/>
    <col min="12037" max="12037" width="2.81640625" style="33" customWidth="1"/>
    <col min="12038" max="12038" width="8.453125" style="33" customWidth="1"/>
    <col min="12039" max="12039" width="8.1796875" style="33" customWidth="1"/>
    <col min="12040" max="12040" width="2.81640625" style="33" customWidth="1"/>
    <col min="12041" max="12042" width="8.1796875" style="33" customWidth="1"/>
    <col min="12043" max="12043" width="2.81640625" style="33" customWidth="1"/>
    <col min="12044" max="12045" width="8.1796875" style="33" customWidth="1"/>
    <col min="12046" max="12046" width="2.81640625" style="33" customWidth="1"/>
    <col min="12047" max="12048" width="8.1796875" style="33" customWidth="1"/>
    <col min="12049" max="12049" width="2.81640625" style="33" customWidth="1"/>
    <col min="12050" max="12051" width="8.1796875" style="33" customWidth="1"/>
    <col min="12052" max="12052" width="2.81640625" style="33" customWidth="1"/>
    <col min="12053" max="12053" width="4.1796875" style="33" customWidth="1"/>
    <col min="12054" max="12288" width="8.81640625" style="33"/>
    <col min="12289" max="12289" width="33.81640625" style="33" customWidth="1"/>
    <col min="12290" max="12290" width="8.54296875" style="33" customWidth="1"/>
    <col min="12291" max="12291" width="2.54296875" style="33" customWidth="1"/>
    <col min="12292" max="12292" width="8.1796875" style="33" customWidth="1"/>
    <col min="12293" max="12293" width="2.81640625" style="33" customWidth="1"/>
    <col min="12294" max="12294" width="8.453125" style="33" customWidth="1"/>
    <col min="12295" max="12295" width="8.1796875" style="33" customWidth="1"/>
    <col min="12296" max="12296" width="2.81640625" style="33" customWidth="1"/>
    <col min="12297" max="12298" width="8.1796875" style="33" customWidth="1"/>
    <col min="12299" max="12299" width="2.81640625" style="33" customWidth="1"/>
    <col min="12300" max="12301" width="8.1796875" style="33" customWidth="1"/>
    <col min="12302" max="12302" width="2.81640625" style="33" customWidth="1"/>
    <col min="12303" max="12304" width="8.1796875" style="33" customWidth="1"/>
    <col min="12305" max="12305" width="2.81640625" style="33" customWidth="1"/>
    <col min="12306" max="12307" width="8.1796875" style="33" customWidth="1"/>
    <col min="12308" max="12308" width="2.81640625" style="33" customWidth="1"/>
    <col min="12309" max="12309" width="4.1796875" style="33" customWidth="1"/>
    <col min="12310" max="12544" width="8.81640625" style="33"/>
    <col min="12545" max="12545" width="33.81640625" style="33" customWidth="1"/>
    <col min="12546" max="12546" width="8.54296875" style="33" customWidth="1"/>
    <col min="12547" max="12547" width="2.54296875" style="33" customWidth="1"/>
    <col min="12548" max="12548" width="8.1796875" style="33" customWidth="1"/>
    <col min="12549" max="12549" width="2.81640625" style="33" customWidth="1"/>
    <col min="12550" max="12550" width="8.453125" style="33" customWidth="1"/>
    <col min="12551" max="12551" width="8.1796875" style="33" customWidth="1"/>
    <col min="12552" max="12552" width="2.81640625" style="33" customWidth="1"/>
    <col min="12553" max="12554" width="8.1796875" style="33" customWidth="1"/>
    <col min="12555" max="12555" width="2.81640625" style="33" customWidth="1"/>
    <col min="12556" max="12557" width="8.1796875" style="33" customWidth="1"/>
    <col min="12558" max="12558" width="2.81640625" style="33" customWidth="1"/>
    <col min="12559" max="12560" width="8.1796875" style="33" customWidth="1"/>
    <col min="12561" max="12561" width="2.81640625" style="33" customWidth="1"/>
    <col min="12562" max="12563" width="8.1796875" style="33" customWidth="1"/>
    <col min="12564" max="12564" width="2.81640625" style="33" customWidth="1"/>
    <col min="12565" max="12565" width="4.1796875" style="33" customWidth="1"/>
    <col min="12566" max="12800" width="8.81640625" style="33"/>
    <col min="12801" max="12801" width="33.81640625" style="33" customWidth="1"/>
    <col min="12802" max="12802" width="8.54296875" style="33" customWidth="1"/>
    <col min="12803" max="12803" width="2.54296875" style="33" customWidth="1"/>
    <col min="12804" max="12804" width="8.1796875" style="33" customWidth="1"/>
    <col min="12805" max="12805" width="2.81640625" style="33" customWidth="1"/>
    <col min="12806" max="12806" width="8.453125" style="33" customWidth="1"/>
    <col min="12807" max="12807" width="8.1796875" style="33" customWidth="1"/>
    <col min="12808" max="12808" width="2.81640625" style="33" customWidth="1"/>
    <col min="12809" max="12810" width="8.1796875" style="33" customWidth="1"/>
    <col min="12811" max="12811" width="2.81640625" style="33" customWidth="1"/>
    <col min="12812" max="12813" width="8.1796875" style="33" customWidth="1"/>
    <col min="12814" max="12814" width="2.81640625" style="33" customWidth="1"/>
    <col min="12815" max="12816" width="8.1796875" style="33" customWidth="1"/>
    <col min="12817" max="12817" width="2.81640625" style="33" customWidth="1"/>
    <col min="12818" max="12819" width="8.1796875" style="33" customWidth="1"/>
    <col min="12820" max="12820" width="2.81640625" style="33" customWidth="1"/>
    <col min="12821" max="12821" width="4.1796875" style="33" customWidth="1"/>
    <col min="12822" max="13056" width="8.81640625" style="33"/>
    <col min="13057" max="13057" width="33.81640625" style="33" customWidth="1"/>
    <col min="13058" max="13058" width="8.54296875" style="33" customWidth="1"/>
    <col min="13059" max="13059" width="2.54296875" style="33" customWidth="1"/>
    <col min="13060" max="13060" width="8.1796875" style="33" customWidth="1"/>
    <col min="13061" max="13061" width="2.81640625" style="33" customWidth="1"/>
    <col min="13062" max="13062" width="8.453125" style="33" customWidth="1"/>
    <col min="13063" max="13063" width="8.1796875" style="33" customWidth="1"/>
    <col min="13064" max="13064" width="2.81640625" style="33" customWidth="1"/>
    <col min="13065" max="13066" width="8.1796875" style="33" customWidth="1"/>
    <col min="13067" max="13067" width="2.81640625" style="33" customWidth="1"/>
    <col min="13068" max="13069" width="8.1796875" style="33" customWidth="1"/>
    <col min="13070" max="13070" width="2.81640625" style="33" customWidth="1"/>
    <col min="13071" max="13072" width="8.1796875" style="33" customWidth="1"/>
    <col min="13073" max="13073" width="2.81640625" style="33" customWidth="1"/>
    <col min="13074" max="13075" width="8.1796875" style="33" customWidth="1"/>
    <col min="13076" max="13076" width="2.81640625" style="33" customWidth="1"/>
    <col min="13077" max="13077" width="4.1796875" style="33" customWidth="1"/>
    <col min="13078" max="13312" width="8.81640625" style="33"/>
    <col min="13313" max="13313" width="33.81640625" style="33" customWidth="1"/>
    <col min="13314" max="13314" width="8.54296875" style="33" customWidth="1"/>
    <col min="13315" max="13315" width="2.54296875" style="33" customWidth="1"/>
    <col min="13316" max="13316" width="8.1796875" style="33" customWidth="1"/>
    <col min="13317" max="13317" width="2.81640625" style="33" customWidth="1"/>
    <col min="13318" max="13318" width="8.453125" style="33" customWidth="1"/>
    <col min="13319" max="13319" width="8.1796875" style="33" customWidth="1"/>
    <col min="13320" max="13320" width="2.81640625" style="33" customWidth="1"/>
    <col min="13321" max="13322" width="8.1796875" style="33" customWidth="1"/>
    <col min="13323" max="13323" width="2.81640625" style="33" customWidth="1"/>
    <col min="13324" max="13325" width="8.1796875" style="33" customWidth="1"/>
    <col min="13326" max="13326" width="2.81640625" style="33" customWidth="1"/>
    <col min="13327" max="13328" width="8.1796875" style="33" customWidth="1"/>
    <col min="13329" max="13329" width="2.81640625" style="33" customWidth="1"/>
    <col min="13330" max="13331" width="8.1796875" style="33" customWidth="1"/>
    <col min="13332" max="13332" width="2.81640625" style="33" customWidth="1"/>
    <col min="13333" max="13333" width="4.1796875" style="33" customWidth="1"/>
    <col min="13334" max="13568" width="8.81640625" style="33"/>
    <col min="13569" max="13569" width="33.81640625" style="33" customWidth="1"/>
    <col min="13570" max="13570" width="8.54296875" style="33" customWidth="1"/>
    <col min="13571" max="13571" width="2.54296875" style="33" customWidth="1"/>
    <col min="13572" max="13572" width="8.1796875" style="33" customWidth="1"/>
    <col min="13573" max="13573" width="2.81640625" style="33" customWidth="1"/>
    <col min="13574" max="13574" width="8.453125" style="33" customWidth="1"/>
    <col min="13575" max="13575" width="8.1796875" style="33" customWidth="1"/>
    <col min="13576" max="13576" width="2.81640625" style="33" customWidth="1"/>
    <col min="13577" max="13578" width="8.1796875" style="33" customWidth="1"/>
    <col min="13579" max="13579" width="2.81640625" style="33" customWidth="1"/>
    <col min="13580" max="13581" width="8.1796875" style="33" customWidth="1"/>
    <col min="13582" max="13582" width="2.81640625" style="33" customWidth="1"/>
    <col min="13583" max="13584" width="8.1796875" style="33" customWidth="1"/>
    <col min="13585" max="13585" width="2.81640625" style="33" customWidth="1"/>
    <col min="13586" max="13587" width="8.1796875" style="33" customWidth="1"/>
    <col min="13588" max="13588" width="2.81640625" style="33" customWidth="1"/>
    <col min="13589" max="13589" width="4.1796875" style="33" customWidth="1"/>
    <col min="13590" max="13824" width="8.81640625" style="33"/>
    <col min="13825" max="13825" width="33.81640625" style="33" customWidth="1"/>
    <col min="13826" max="13826" width="8.54296875" style="33" customWidth="1"/>
    <col min="13827" max="13827" width="2.54296875" style="33" customWidth="1"/>
    <col min="13828" max="13828" width="8.1796875" style="33" customWidth="1"/>
    <col min="13829" max="13829" width="2.81640625" style="33" customWidth="1"/>
    <col min="13830" max="13830" width="8.453125" style="33" customWidth="1"/>
    <col min="13831" max="13831" width="8.1796875" style="33" customWidth="1"/>
    <col min="13832" max="13832" width="2.81640625" style="33" customWidth="1"/>
    <col min="13833" max="13834" width="8.1796875" style="33" customWidth="1"/>
    <col min="13835" max="13835" width="2.81640625" style="33" customWidth="1"/>
    <col min="13836" max="13837" width="8.1796875" style="33" customWidth="1"/>
    <col min="13838" max="13838" width="2.81640625" style="33" customWidth="1"/>
    <col min="13839" max="13840" width="8.1796875" style="33" customWidth="1"/>
    <col min="13841" max="13841" width="2.81640625" style="33" customWidth="1"/>
    <col min="13842" max="13843" width="8.1796875" style="33" customWidth="1"/>
    <col min="13844" max="13844" width="2.81640625" style="33" customWidth="1"/>
    <col min="13845" max="13845" width="4.1796875" style="33" customWidth="1"/>
    <col min="13846" max="14080" width="8.81640625" style="33"/>
    <col min="14081" max="14081" width="33.81640625" style="33" customWidth="1"/>
    <col min="14082" max="14082" width="8.54296875" style="33" customWidth="1"/>
    <col min="14083" max="14083" width="2.54296875" style="33" customWidth="1"/>
    <col min="14084" max="14084" width="8.1796875" style="33" customWidth="1"/>
    <col min="14085" max="14085" width="2.81640625" style="33" customWidth="1"/>
    <col min="14086" max="14086" width="8.453125" style="33" customWidth="1"/>
    <col min="14087" max="14087" width="8.1796875" style="33" customWidth="1"/>
    <col min="14088" max="14088" width="2.81640625" style="33" customWidth="1"/>
    <col min="14089" max="14090" width="8.1796875" style="33" customWidth="1"/>
    <col min="14091" max="14091" width="2.81640625" style="33" customWidth="1"/>
    <col min="14092" max="14093" width="8.1796875" style="33" customWidth="1"/>
    <col min="14094" max="14094" width="2.81640625" style="33" customWidth="1"/>
    <col min="14095" max="14096" width="8.1796875" style="33" customWidth="1"/>
    <col min="14097" max="14097" width="2.81640625" style="33" customWidth="1"/>
    <col min="14098" max="14099" width="8.1796875" style="33" customWidth="1"/>
    <col min="14100" max="14100" width="2.81640625" style="33" customWidth="1"/>
    <col min="14101" max="14101" width="4.1796875" style="33" customWidth="1"/>
    <col min="14102" max="14336" width="8.81640625" style="33"/>
    <col min="14337" max="14337" width="33.81640625" style="33" customWidth="1"/>
    <col min="14338" max="14338" width="8.54296875" style="33" customWidth="1"/>
    <col min="14339" max="14339" width="2.54296875" style="33" customWidth="1"/>
    <col min="14340" max="14340" width="8.1796875" style="33" customWidth="1"/>
    <col min="14341" max="14341" width="2.81640625" style="33" customWidth="1"/>
    <col min="14342" max="14342" width="8.453125" style="33" customWidth="1"/>
    <col min="14343" max="14343" width="8.1796875" style="33" customWidth="1"/>
    <col min="14344" max="14344" width="2.81640625" style="33" customWidth="1"/>
    <col min="14345" max="14346" width="8.1796875" style="33" customWidth="1"/>
    <col min="14347" max="14347" width="2.81640625" style="33" customWidth="1"/>
    <col min="14348" max="14349" width="8.1796875" style="33" customWidth="1"/>
    <col min="14350" max="14350" width="2.81640625" style="33" customWidth="1"/>
    <col min="14351" max="14352" width="8.1796875" style="33" customWidth="1"/>
    <col min="14353" max="14353" width="2.81640625" style="33" customWidth="1"/>
    <col min="14354" max="14355" width="8.1796875" style="33" customWidth="1"/>
    <col min="14356" max="14356" width="2.81640625" style="33" customWidth="1"/>
    <col min="14357" max="14357" width="4.1796875" style="33" customWidth="1"/>
    <col min="14358" max="14592" width="8.81640625" style="33"/>
    <col min="14593" max="14593" width="33.81640625" style="33" customWidth="1"/>
    <col min="14594" max="14594" width="8.54296875" style="33" customWidth="1"/>
    <col min="14595" max="14595" width="2.54296875" style="33" customWidth="1"/>
    <col min="14596" max="14596" width="8.1796875" style="33" customWidth="1"/>
    <col min="14597" max="14597" width="2.81640625" style="33" customWidth="1"/>
    <col min="14598" max="14598" width="8.453125" style="33" customWidth="1"/>
    <col min="14599" max="14599" width="8.1796875" style="33" customWidth="1"/>
    <col min="14600" max="14600" width="2.81640625" style="33" customWidth="1"/>
    <col min="14601" max="14602" width="8.1796875" style="33" customWidth="1"/>
    <col min="14603" max="14603" width="2.81640625" style="33" customWidth="1"/>
    <col min="14604" max="14605" width="8.1796875" style="33" customWidth="1"/>
    <col min="14606" max="14606" width="2.81640625" style="33" customWidth="1"/>
    <col min="14607" max="14608" width="8.1796875" style="33" customWidth="1"/>
    <col min="14609" max="14609" width="2.81640625" style="33" customWidth="1"/>
    <col min="14610" max="14611" width="8.1796875" style="33" customWidth="1"/>
    <col min="14612" max="14612" width="2.81640625" style="33" customWidth="1"/>
    <col min="14613" max="14613" width="4.1796875" style="33" customWidth="1"/>
    <col min="14614" max="14848" width="8.81640625" style="33"/>
    <col min="14849" max="14849" width="33.81640625" style="33" customWidth="1"/>
    <col min="14850" max="14850" width="8.54296875" style="33" customWidth="1"/>
    <col min="14851" max="14851" width="2.54296875" style="33" customWidth="1"/>
    <col min="14852" max="14852" width="8.1796875" style="33" customWidth="1"/>
    <col min="14853" max="14853" width="2.81640625" style="33" customWidth="1"/>
    <col min="14854" max="14854" width="8.453125" style="33" customWidth="1"/>
    <col min="14855" max="14855" width="8.1796875" style="33" customWidth="1"/>
    <col min="14856" max="14856" width="2.81640625" style="33" customWidth="1"/>
    <col min="14857" max="14858" width="8.1796875" style="33" customWidth="1"/>
    <col min="14859" max="14859" width="2.81640625" style="33" customWidth="1"/>
    <col min="14860" max="14861" width="8.1796875" style="33" customWidth="1"/>
    <col min="14862" max="14862" width="2.81640625" style="33" customWidth="1"/>
    <col min="14863" max="14864" width="8.1796875" style="33" customWidth="1"/>
    <col min="14865" max="14865" width="2.81640625" style="33" customWidth="1"/>
    <col min="14866" max="14867" width="8.1796875" style="33" customWidth="1"/>
    <col min="14868" max="14868" width="2.81640625" style="33" customWidth="1"/>
    <col min="14869" max="14869" width="4.1796875" style="33" customWidth="1"/>
    <col min="14870" max="15104" width="8.81640625" style="33"/>
    <col min="15105" max="15105" width="33.81640625" style="33" customWidth="1"/>
    <col min="15106" max="15106" width="8.54296875" style="33" customWidth="1"/>
    <col min="15107" max="15107" width="2.54296875" style="33" customWidth="1"/>
    <col min="15108" max="15108" width="8.1796875" style="33" customWidth="1"/>
    <col min="15109" max="15109" width="2.81640625" style="33" customWidth="1"/>
    <col min="15110" max="15110" width="8.453125" style="33" customWidth="1"/>
    <col min="15111" max="15111" width="8.1796875" style="33" customWidth="1"/>
    <col min="15112" max="15112" width="2.81640625" style="33" customWidth="1"/>
    <col min="15113" max="15114" width="8.1796875" style="33" customWidth="1"/>
    <col min="15115" max="15115" width="2.81640625" style="33" customWidth="1"/>
    <col min="15116" max="15117" width="8.1796875" style="33" customWidth="1"/>
    <col min="15118" max="15118" width="2.81640625" style="33" customWidth="1"/>
    <col min="15119" max="15120" width="8.1796875" style="33" customWidth="1"/>
    <col min="15121" max="15121" width="2.81640625" style="33" customWidth="1"/>
    <col min="15122" max="15123" width="8.1796875" style="33" customWidth="1"/>
    <col min="15124" max="15124" width="2.81640625" style="33" customWidth="1"/>
    <col min="15125" max="15125" width="4.1796875" style="33" customWidth="1"/>
    <col min="15126" max="15360" width="8.81640625" style="33"/>
    <col min="15361" max="15361" width="33.81640625" style="33" customWidth="1"/>
    <col min="15362" max="15362" width="8.54296875" style="33" customWidth="1"/>
    <col min="15363" max="15363" width="2.54296875" style="33" customWidth="1"/>
    <col min="15364" max="15364" width="8.1796875" style="33" customWidth="1"/>
    <col min="15365" max="15365" width="2.81640625" style="33" customWidth="1"/>
    <col min="15366" max="15366" width="8.453125" style="33" customWidth="1"/>
    <col min="15367" max="15367" width="8.1796875" style="33" customWidth="1"/>
    <col min="15368" max="15368" width="2.81640625" style="33" customWidth="1"/>
    <col min="15369" max="15370" width="8.1796875" style="33" customWidth="1"/>
    <col min="15371" max="15371" width="2.81640625" style="33" customWidth="1"/>
    <col min="15372" max="15373" width="8.1796875" style="33" customWidth="1"/>
    <col min="15374" max="15374" width="2.81640625" style="33" customWidth="1"/>
    <col min="15375" max="15376" width="8.1796875" style="33" customWidth="1"/>
    <col min="15377" max="15377" width="2.81640625" style="33" customWidth="1"/>
    <col min="15378" max="15379" width="8.1796875" style="33" customWidth="1"/>
    <col min="15380" max="15380" width="2.81640625" style="33" customWidth="1"/>
    <col min="15381" max="15381" width="4.1796875" style="33" customWidth="1"/>
    <col min="15382" max="15616" width="8.81640625" style="33"/>
    <col min="15617" max="15617" width="33.81640625" style="33" customWidth="1"/>
    <col min="15618" max="15618" width="8.54296875" style="33" customWidth="1"/>
    <col min="15619" max="15619" width="2.54296875" style="33" customWidth="1"/>
    <col min="15620" max="15620" width="8.1796875" style="33" customWidth="1"/>
    <col min="15621" max="15621" width="2.81640625" style="33" customWidth="1"/>
    <col min="15622" max="15622" width="8.453125" style="33" customWidth="1"/>
    <col min="15623" max="15623" width="8.1796875" style="33" customWidth="1"/>
    <col min="15624" max="15624" width="2.81640625" style="33" customWidth="1"/>
    <col min="15625" max="15626" width="8.1796875" style="33" customWidth="1"/>
    <col min="15627" max="15627" width="2.81640625" style="33" customWidth="1"/>
    <col min="15628" max="15629" width="8.1796875" style="33" customWidth="1"/>
    <col min="15630" max="15630" width="2.81640625" style="33" customWidth="1"/>
    <col min="15631" max="15632" width="8.1796875" style="33" customWidth="1"/>
    <col min="15633" max="15633" width="2.81640625" style="33" customWidth="1"/>
    <col min="15634" max="15635" width="8.1796875" style="33" customWidth="1"/>
    <col min="15636" max="15636" width="2.81640625" style="33" customWidth="1"/>
    <col min="15637" max="15637" width="4.1796875" style="33" customWidth="1"/>
    <col min="15638" max="15872" width="8.81640625" style="33"/>
    <col min="15873" max="15873" width="33.81640625" style="33" customWidth="1"/>
    <col min="15874" max="15874" width="8.54296875" style="33" customWidth="1"/>
    <col min="15875" max="15875" width="2.54296875" style="33" customWidth="1"/>
    <col min="15876" max="15876" width="8.1796875" style="33" customWidth="1"/>
    <col min="15877" max="15877" width="2.81640625" style="33" customWidth="1"/>
    <col min="15878" max="15878" width="8.453125" style="33" customWidth="1"/>
    <col min="15879" max="15879" width="8.1796875" style="33" customWidth="1"/>
    <col min="15880" max="15880" width="2.81640625" style="33" customWidth="1"/>
    <col min="15881" max="15882" width="8.1796875" style="33" customWidth="1"/>
    <col min="15883" max="15883" width="2.81640625" style="33" customWidth="1"/>
    <col min="15884" max="15885" width="8.1796875" style="33" customWidth="1"/>
    <col min="15886" max="15886" width="2.81640625" style="33" customWidth="1"/>
    <col min="15887" max="15888" width="8.1796875" style="33" customWidth="1"/>
    <col min="15889" max="15889" width="2.81640625" style="33" customWidth="1"/>
    <col min="15890" max="15891" width="8.1796875" style="33" customWidth="1"/>
    <col min="15892" max="15892" width="2.81640625" style="33" customWidth="1"/>
    <col min="15893" max="15893" width="4.1796875" style="33" customWidth="1"/>
    <col min="15894" max="16128" width="8.81640625" style="33"/>
    <col min="16129" max="16129" width="33.81640625" style="33" customWidth="1"/>
    <col min="16130" max="16130" width="8.54296875" style="33" customWidth="1"/>
    <col min="16131" max="16131" width="2.54296875" style="33" customWidth="1"/>
    <col min="16132" max="16132" width="8.1796875" style="33" customWidth="1"/>
    <col min="16133" max="16133" width="2.81640625" style="33" customWidth="1"/>
    <col min="16134" max="16134" width="8.453125" style="33" customWidth="1"/>
    <col min="16135" max="16135" width="8.1796875" style="33" customWidth="1"/>
    <col min="16136" max="16136" width="2.81640625" style="33" customWidth="1"/>
    <col min="16137" max="16138" width="8.1796875" style="33" customWidth="1"/>
    <col min="16139" max="16139" width="2.81640625" style="33" customWidth="1"/>
    <col min="16140" max="16141" width="8.1796875" style="33" customWidth="1"/>
    <col min="16142" max="16142" width="2.81640625" style="33" customWidth="1"/>
    <col min="16143" max="16144" width="8.1796875" style="33" customWidth="1"/>
    <col min="16145" max="16145" width="2.81640625" style="33" customWidth="1"/>
    <col min="16146" max="16147" width="8.1796875" style="33" customWidth="1"/>
    <col min="16148" max="16148" width="2.81640625" style="33" customWidth="1"/>
    <col min="16149" max="16149" width="4.1796875" style="33" customWidth="1"/>
    <col min="16150" max="16384" width="8.81640625" style="33"/>
  </cols>
  <sheetData>
    <row r="1" spans="1:21" ht="13">
      <c r="A1" s="33" t="s">
        <v>376</v>
      </c>
      <c r="B1" s="196"/>
      <c r="C1" s="197"/>
      <c r="D1" s="198"/>
      <c r="E1" s="47"/>
      <c r="F1" s="199"/>
      <c r="G1" s="200"/>
      <c r="H1" s="47"/>
      <c r="I1" s="199"/>
      <c r="J1" s="200"/>
      <c r="K1" s="47"/>
      <c r="L1" s="199"/>
      <c r="M1" s="200"/>
      <c r="N1" s="47"/>
      <c r="O1" s="199"/>
      <c r="P1" s="200"/>
      <c r="Q1" s="47"/>
      <c r="R1" s="199"/>
      <c r="S1" s="200"/>
      <c r="T1" s="47"/>
      <c r="U1" s="47"/>
    </row>
    <row r="2" spans="1:21" ht="13">
      <c r="A2" s="33" t="s">
        <v>377</v>
      </c>
      <c r="B2" s="196"/>
      <c r="C2" s="197"/>
      <c r="D2" s="198"/>
      <c r="E2" s="47"/>
      <c r="F2" s="199"/>
      <c r="G2" s="200"/>
      <c r="H2" s="47"/>
      <c r="I2" s="199"/>
      <c r="J2" s="200"/>
      <c r="K2" s="47"/>
      <c r="L2" s="199"/>
      <c r="M2" s="200"/>
      <c r="N2" s="47"/>
      <c r="O2" s="199"/>
      <c r="P2" s="200"/>
      <c r="Q2" s="47"/>
      <c r="R2" s="199"/>
      <c r="S2" s="200"/>
      <c r="T2" s="47"/>
      <c r="U2" s="47"/>
    </row>
    <row r="3" spans="1:21" ht="7" customHeight="1">
      <c r="B3" s="196"/>
      <c r="C3" s="197"/>
      <c r="D3" s="198"/>
      <c r="E3" s="47"/>
      <c r="F3" s="199"/>
      <c r="G3" s="200"/>
      <c r="H3" s="47"/>
      <c r="I3" s="199"/>
      <c r="J3" s="200"/>
      <c r="K3" s="47"/>
      <c r="L3" s="199"/>
      <c r="M3" s="200"/>
      <c r="N3" s="47"/>
      <c r="O3" s="199"/>
      <c r="P3" s="200"/>
      <c r="Q3" s="47"/>
      <c r="R3" s="199"/>
      <c r="S3" s="200"/>
      <c r="T3" s="47"/>
      <c r="U3" s="47"/>
    </row>
    <row r="4" spans="1:21" ht="13">
      <c r="A4" s="14" t="s">
        <v>1615</v>
      </c>
      <c r="B4" s="196"/>
      <c r="C4" s="197"/>
      <c r="D4" s="198"/>
      <c r="E4" s="47"/>
      <c r="F4" s="199"/>
      <c r="G4" s="200"/>
      <c r="H4" s="47"/>
      <c r="I4" s="199"/>
      <c r="J4" s="200"/>
      <c r="K4" s="47"/>
      <c r="L4" s="199"/>
      <c r="M4" s="200"/>
      <c r="N4" s="47"/>
      <c r="O4" s="199"/>
      <c r="P4" s="200"/>
      <c r="Q4" s="47"/>
      <c r="R4" s="199"/>
      <c r="S4" s="200"/>
      <c r="T4" s="47"/>
      <c r="U4" s="47"/>
    </row>
    <row r="5" spans="1:21" ht="10.5" customHeight="1" thickBot="1">
      <c r="B5" s="196"/>
      <c r="C5" s="197"/>
      <c r="D5" s="198"/>
      <c r="E5" s="47"/>
      <c r="F5" s="199"/>
      <c r="G5" s="200"/>
      <c r="H5" s="47"/>
      <c r="I5" s="199"/>
      <c r="J5" s="200"/>
      <c r="K5" s="47"/>
      <c r="L5" s="199"/>
      <c r="M5" s="200"/>
      <c r="N5" s="47"/>
      <c r="O5" s="199"/>
      <c r="P5" s="200"/>
      <c r="Q5" s="47"/>
      <c r="R5" s="199"/>
      <c r="S5" s="200"/>
      <c r="T5" s="198"/>
      <c r="U5" s="47"/>
    </row>
    <row r="6" spans="1:21" ht="7" customHeight="1">
      <c r="A6" s="131"/>
      <c r="B6" s="201"/>
      <c r="C6" s="56"/>
      <c r="D6" s="57"/>
      <c r="E6" s="58"/>
      <c r="F6" s="202"/>
      <c r="G6" s="203"/>
      <c r="H6" s="58"/>
      <c r="I6" s="202"/>
      <c r="J6" s="203"/>
      <c r="K6" s="58"/>
      <c r="L6" s="202"/>
      <c r="M6" s="203"/>
      <c r="N6" s="58"/>
      <c r="O6" s="202"/>
      <c r="P6" s="203"/>
      <c r="Q6" s="58"/>
      <c r="R6" s="202"/>
      <c r="S6" s="203"/>
      <c r="T6" s="57"/>
      <c r="U6" s="47"/>
    </row>
    <row r="7" spans="1:21" ht="15">
      <c r="A7" s="49" t="s">
        <v>784</v>
      </c>
      <c r="B7" s="204"/>
      <c r="C7" s="205"/>
      <c r="D7" s="65"/>
      <c r="E7" s="59"/>
      <c r="F7" s="206"/>
      <c r="G7" s="67"/>
      <c r="H7" s="49"/>
      <c r="I7" s="206" t="s">
        <v>785</v>
      </c>
      <c r="J7" s="67"/>
      <c r="K7" s="49"/>
      <c r="L7" s="206" t="s">
        <v>786</v>
      </c>
      <c r="M7" s="67"/>
      <c r="N7" s="49"/>
      <c r="O7" s="206" t="s">
        <v>787</v>
      </c>
      <c r="P7" s="67"/>
      <c r="Q7" s="49"/>
      <c r="R7" s="206"/>
      <c r="S7" s="207"/>
      <c r="T7" s="51"/>
      <c r="U7" s="146"/>
    </row>
    <row r="8" spans="1:21" ht="14.5">
      <c r="A8" s="49" t="s">
        <v>798</v>
      </c>
      <c r="B8" s="208" t="s">
        <v>805</v>
      </c>
      <c r="C8" s="209"/>
      <c r="D8" s="210"/>
      <c r="E8" s="62"/>
      <c r="F8" s="211" t="s">
        <v>790</v>
      </c>
      <c r="G8" s="212"/>
      <c r="H8" s="49"/>
      <c r="I8" s="211" t="s">
        <v>791</v>
      </c>
      <c r="J8" s="212"/>
      <c r="K8" s="49"/>
      <c r="L8" s="211" t="s">
        <v>792</v>
      </c>
      <c r="M8" s="212"/>
      <c r="N8" s="49"/>
      <c r="O8" s="211" t="s">
        <v>793</v>
      </c>
      <c r="P8" s="212"/>
      <c r="Q8" s="49"/>
      <c r="R8" s="211" t="s">
        <v>794</v>
      </c>
      <c r="S8" s="207"/>
      <c r="T8" s="146"/>
      <c r="U8" s="146"/>
    </row>
    <row r="9" spans="1:21" ht="14.5">
      <c r="A9" s="49" t="s">
        <v>806</v>
      </c>
      <c r="B9" s="213" t="s">
        <v>388</v>
      </c>
      <c r="C9" s="214"/>
      <c r="D9" s="215" t="s">
        <v>389</v>
      </c>
      <c r="E9" s="62"/>
      <c r="F9" s="206" t="s">
        <v>388</v>
      </c>
      <c r="G9" s="67" t="s">
        <v>389</v>
      </c>
      <c r="H9" s="49"/>
      <c r="I9" s="206" t="s">
        <v>388</v>
      </c>
      <c r="J9" s="67" t="s">
        <v>389</v>
      </c>
      <c r="K9" s="49"/>
      <c r="L9" s="206" t="s">
        <v>388</v>
      </c>
      <c r="M9" s="67" t="s">
        <v>389</v>
      </c>
      <c r="N9" s="49"/>
      <c r="O9" s="206" t="s">
        <v>388</v>
      </c>
      <c r="P9" s="67" t="s">
        <v>389</v>
      </c>
      <c r="Q9" s="49"/>
      <c r="R9" s="206" t="s">
        <v>388</v>
      </c>
      <c r="S9" s="216" t="s">
        <v>389</v>
      </c>
      <c r="T9" s="51"/>
      <c r="U9" s="146"/>
    </row>
    <row r="10" spans="1:21" ht="7" customHeight="1" thickBot="1">
      <c r="A10" s="142"/>
      <c r="B10" s="217"/>
      <c r="C10" s="218"/>
      <c r="D10" s="219"/>
      <c r="E10" s="220"/>
      <c r="F10" s="221"/>
      <c r="G10" s="222"/>
      <c r="H10" s="223"/>
      <c r="I10" s="221"/>
      <c r="J10" s="222"/>
      <c r="K10" s="223"/>
      <c r="L10" s="221"/>
      <c r="M10" s="222"/>
      <c r="N10" s="223"/>
      <c r="O10" s="221"/>
      <c r="P10" s="222"/>
      <c r="Q10" s="223"/>
      <c r="R10" s="221"/>
      <c r="S10" s="222"/>
      <c r="T10" s="224"/>
      <c r="U10" s="146"/>
    </row>
    <row r="11" spans="1:21" ht="7" customHeight="1">
      <c r="A11" s="49"/>
      <c r="B11" s="208"/>
      <c r="C11" s="209"/>
      <c r="D11" s="210"/>
      <c r="E11" s="62"/>
      <c r="F11" s="225"/>
      <c r="G11" s="16"/>
      <c r="H11" s="59"/>
      <c r="I11" s="225"/>
      <c r="J11" s="16"/>
      <c r="K11" s="59"/>
      <c r="L11" s="225"/>
      <c r="M11" s="16"/>
      <c r="N11" s="59"/>
      <c r="O11" s="225"/>
      <c r="P11" s="16"/>
      <c r="Q11" s="59"/>
      <c r="R11" s="225"/>
      <c r="S11" s="16"/>
      <c r="T11" s="65"/>
      <c r="U11" s="47"/>
    </row>
    <row r="12" spans="1:21" ht="13.4" customHeight="1">
      <c r="A12" s="47" t="s">
        <v>281</v>
      </c>
      <c r="B12" s="196">
        <f t="shared" ref="B12:B75" si="0">IF($A12&lt;&gt;0,F12+I12+L12+O12+R12,"")</f>
        <v>2323</v>
      </c>
      <c r="C12" s="197"/>
      <c r="D12" s="235">
        <f t="shared" ref="D12:D75" si="1">IF(A12&lt;&gt;0,B12/$B$12*100,"")</f>
        <v>100</v>
      </c>
      <c r="E12" s="47" t="s">
        <v>128</v>
      </c>
      <c r="F12" s="226">
        <f>IF($A12&lt;&gt;0,F14+F87)</f>
        <v>297</v>
      </c>
      <c r="G12" s="227">
        <f t="shared" ref="G12:G75" si="2">IF($A12&lt;&gt;0,F12/$B12*100,"")</f>
        <v>12.785191562634523</v>
      </c>
      <c r="H12" s="228"/>
      <c r="I12" s="226">
        <f>IF($A12&lt;&gt;0,I14+I87)</f>
        <v>1431</v>
      </c>
      <c r="J12" s="227">
        <f t="shared" ref="J12:J75" si="3">IF($A12&lt;&gt;0,I12/$B12*100,"")</f>
        <v>61.601377529057253</v>
      </c>
      <c r="K12" s="228"/>
      <c r="L12" s="226">
        <f>IF($A12&lt;&gt;0,L14+L87)</f>
        <v>457</v>
      </c>
      <c r="M12" s="227">
        <f>IF($A12&lt;&gt;0,L12/$B12*100,"")</f>
        <v>19.672836848902282</v>
      </c>
      <c r="N12" s="228"/>
      <c r="O12" s="226">
        <f>IF($A12&lt;&gt;0,O14+O87)</f>
        <v>131</v>
      </c>
      <c r="P12" s="227">
        <f t="shared" ref="P12:P75" si="4">IF($A12&lt;&gt;0,O12/$B12*100,"")</f>
        <v>5.6392595781317265</v>
      </c>
      <c r="Q12" s="228"/>
      <c r="R12" s="226">
        <f>IF($A12&lt;&gt;0,R14+R87)</f>
        <v>7</v>
      </c>
      <c r="S12" s="227">
        <f t="shared" ref="S12:S75" si="5">IF($A12&lt;&gt;0,R12/$B12*100,"")</f>
        <v>0.30133448127421436</v>
      </c>
      <c r="T12" s="229"/>
      <c r="U12" s="229"/>
    </row>
    <row r="13" spans="1:21" ht="7" customHeight="1">
      <c r="A13" s="47"/>
      <c r="B13" s="229" t="str">
        <f t="shared" si="0"/>
        <v/>
      </c>
      <c r="D13" s="231" t="str">
        <f t="shared" si="1"/>
        <v/>
      </c>
      <c r="F13" s="233"/>
      <c r="G13" s="179" t="str">
        <f t="shared" si="2"/>
        <v/>
      </c>
      <c r="H13" s="229"/>
      <c r="I13" s="196"/>
      <c r="J13" s="179" t="str">
        <f t="shared" si="3"/>
        <v/>
      </c>
      <c r="K13" s="229"/>
      <c r="L13" s="233"/>
      <c r="M13" s="179" t="str">
        <f>IF($A13&lt;&gt;0,L13/$B13*100,"")</f>
        <v/>
      </c>
      <c r="N13" s="229"/>
      <c r="O13" s="233"/>
      <c r="P13" s="179" t="str">
        <f t="shared" si="4"/>
        <v/>
      </c>
      <c r="Q13" s="229"/>
      <c r="R13" s="233"/>
      <c r="S13" s="179" t="str">
        <f t="shared" si="5"/>
        <v/>
      </c>
      <c r="T13" s="229"/>
      <c r="U13" s="229"/>
    </row>
    <row r="14" spans="1:21" ht="13.4" customHeight="1">
      <c r="A14" s="47" t="s">
        <v>391</v>
      </c>
      <c r="B14" s="228">
        <f t="shared" si="0"/>
        <v>2235</v>
      </c>
      <c r="C14" s="234"/>
      <c r="D14" s="235">
        <f t="shared" si="1"/>
        <v>96.211795092552734</v>
      </c>
      <c r="E14" s="236"/>
      <c r="F14" s="226">
        <f>IF($A14&lt;&gt;0,F16+F22+F82,"")</f>
        <v>288</v>
      </c>
      <c r="G14" s="227">
        <f t="shared" si="2"/>
        <v>12.885906040268457</v>
      </c>
      <c r="H14" s="228"/>
      <c r="I14" s="226">
        <f>IF($A14&lt;&gt;0,I16+I22+I82,"")</f>
        <v>1363</v>
      </c>
      <c r="J14" s="227">
        <f t="shared" si="3"/>
        <v>60.984340044742723</v>
      </c>
      <c r="K14" s="228"/>
      <c r="L14" s="226">
        <f>IF($A14&lt;&gt;0,L16+L22+L82,"")</f>
        <v>447</v>
      </c>
      <c r="M14" s="227">
        <f>IF($A14&lt;&gt;0,L14/$B14*100,"")</f>
        <v>20</v>
      </c>
      <c r="N14" s="228"/>
      <c r="O14" s="226">
        <f>IF($A14&lt;&gt;0,O16+O22+O82,"")</f>
        <v>130</v>
      </c>
      <c r="P14" s="179">
        <f t="shared" si="4"/>
        <v>5.8165548098434003</v>
      </c>
      <c r="Q14" s="228"/>
      <c r="R14" s="226">
        <f>IF($A14&lt;&gt;0,R16+R22+R82,"")</f>
        <v>7</v>
      </c>
      <c r="S14" s="179">
        <f t="shared" si="5"/>
        <v>0.31319910514541388</v>
      </c>
      <c r="T14" s="228"/>
      <c r="U14" s="229"/>
    </row>
    <row r="15" spans="1:21" ht="7" customHeight="1">
      <c r="A15" s="884"/>
      <c r="B15" s="229" t="str">
        <f t="shared" si="0"/>
        <v/>
      </c>
      <c r="D15" s="231" t="str">
        <f t="shared" si="1"/>
        <v/>
      </c>
      <c r="F15" s="233"/>
      <c r="G15" s="179" t="str">
        <f t="shared" si="2"/>
        <v/>
      </c>
      <c r="H15" s="229"/>
      <c r="I15" s="233"/>
      <c r="J15" s="179" t="str">
        <f t="shared" si="3"/>
        <v/>
      </c>
      <c r="K15" s="229"/>
      <c r="L15" s="233"/>
      <c r="M15" s="179"/>
      <c r="N15" s="229"/>
      <c r="O15" s="233"/>
      <c r="P15" s="179" t="str">
        <f t="shared" si="4"/>
        <v/>
      </c>
      <c r="Q15" s="229"/>
      <c r="R15" s="233"/>
      <c r="S15" s="179" t="str">
        <f t="shared" si="5"/>
        <v/>
      </c>
      <c r="T15" s="229"/>
      <c r="U15" s="229"/>
    </row>
    <row r="16" spans="1:21" ht="13.4" customHeight="1">
      <c r="A16" s="47" t="s">
        <v>683</v>
      </c>
      <c r="B16" s="228">
        <f t="shared" si="0"/>
        <v>86</v>
      </c>
      <c r="C16" s="234"/>
      <c r="D16" s="235">
        <f t="shared" si="1"/>
        <v>3.702109341368919</v>
      </c>
      <c r="E16" s="236"/>
      <c r="F16" s="226">
        <f>SUM(F17:F20)</f>
        <v>26</v>
      </c>
      <c r="G16" s="227">
        <f t="shared" si="2"/>
        <v>30.232558139534881</v>
      </c>
      <c r="H16" s="228"/>
      <c r="I16" s="226">
        <f>SUM(I17:I20)</f>
        <v>51</v>
      </c>
      <c r="J16" s="227">
        <f t="shared" si="3"/>
        <v>59.302325581395351</v>
      </c>
      <c r="K16" s="228"/>
      <c r="L16" s="226">
        <f>SUM(L17:L20)</f>
        <v>9</v>
      </c>
      <c r="M16" s="227">
        <f t="shared" ref="M16:M79" si="6">IF($A16&lt;&gt;0,L16/$B16*100,"")</f>
        <v>10.465116279069768</v>
      </c>
      <c r="N16" s="228"/>
      <c r="O16" s="226">
        <f>SUM(O17:O20)</f>
        <v>0</v>
      </c>
      <c r="P16" s="179">
        <f t="shared" si="4"/>
        <v>0</v>
      </c>
      <c r="Q16" s="228"/>
      <c r="R16" s="226">
        <f>SUM(R17:R20)</f>
        <v>0</v>
      </c>
      <c r="S16" s="179">
        <f t="shared" si="5"/>
        <v>0</v>
      </c>
      <c r="T16" s="229"/>
      <c r="U16" s="229"/>
    </row>
    <row r="17" spans="1:21" ht="12.75" customHeight="1">
      <c r="A17" s="884" t="s">
        <v>684</v>
      </c>
      <c r="B17" s="229">
        <f t="shared" si="0"/>
        <v>20</v>
      </c>
      <c r="D17" s="231">
        <f t="shared" si="1"/>
        <v>0.86095566078346963</v>
      </c>
      <c r="F17" s="667">
        <v>6</v>
      </c>
      <c r="G17" s="179">
        <f t="shared" si="2"/>
        <v>30</v>
      </c>
      <c r="H17" s="667"/>
      <c r="I17" s="667">
        <v>14</v>
      </c>
      <c r="J17" s="179">
        <f t="shared" si="3"/>
        <v>70</v>
      </c>
      <c r="K17" s="667"/>
      <c r="L17" s="667">
        <v>0</v>
      </c>
      <c r="M17" s="179">
        <f t="shared" si="6"/>
        <v>0</v>
      </c>
      <c r="N17" s="667"/>
      <c r="O17" s="667">
        <v>0</v>
      </c>
      <c r="P17" s="179">
        <f t="shared" si="4"/>
        <v>0</v>
      </c>
      <c r="Q17" s="667"/>
      <c r="R17" s="667">
        <v>0</v>
      </c>
      <c r="S17" s="179">
        <f t="shared" si="5"/>
        <v>0</v>
      </c>
      <c r="T17" s="229"/>
      <c r="U17" s="229"/>
    </row>
    <row r="18" spans="1:21" ht="13.4" customHeight="1">
      <c r="A18" s="884" t="s">
        <v>685</v>
      </c>
      <c r="B18" s="229">
        <f t="shared" si="0"/>
        <v>17</v>
      </c>
      <c r="D18" s="231">
        <f t="shared" si="1"/>
        <v>0.73181231166594918</v>
      </c>
      <c r="F18" s="667">
        <v>5</v>
      </c>
      <c r="G18" s="179">
        <f t="shared" si="2"/>
        <v>29.411764705882355</v>
      </c>
      <c r="H18" s="667"/>
      <c r="I18" s="667">
        <v>11</v>
      </c>
      <c r="J18" s="179">
        <f t="shared" si="3"/>
        <v>64.705882352941174</v>
      </c>
      <c r="K18" s="667"/>
      <c r="L18" s="667">
        <v>1</v>
      </c>
      <c r="M18" s="179">
        <f t="shared" si="6"/>
        <v>5.8823529411764701</v>
      </c>
      <c r="N18" s="667"/>
      <c r="O18" s="667">
        <v>0</v>
      </c>
      <c r="P18" s="179">
        <f t="shared" si="4"/>
        <v>0</v>
      </c>
      <c r="Q18" s="667"/>
      <c r="R18" s="667">
        <v>0</v>
      </c>
      <c r="S18" s="179">
        <f t="shared" si="5"/>
        <v>0</v>
      </c>
    </row>
    <row r="19" spans="1:21" ht="13.4" customHeight="1">
      <c r="A19" s="884" t="s">
        <v>686</v>
      </c>
      <c r="B19" s="229">
        <f t="shared" si="0"/>
        <v>39</v>
      </c>
      <c r="F19" s="667">
        <v>8</v>
      </c>
      <c r="G19" s="179">
        <f t="shared" si="2"/>
        <v>20.512820512820511</v>
      </c>
      <c r="H19" s="667"/>
      <c r="I19" s="667">
        <v>25</v>
      </c>
      <c r="J19" s="179">
        <f t="shared" si="3"/>
        <v>64.102564102564102</v>
      </c>
      <c r="K19" s="667"/>
      <c r="L19" s="667">
        <v>6</v>
      </c>
      <c r="M19" s="179">
        <f t="shared" si="6"/>
        <v>15.384615384615385</v>
      </c>
      <c r="N19" s="667"/>
      <c r="O19" s="667">
        <v>0</v>
      </c>
      <c r="P19" s="179">
        <f t="shared" si="4"/>
        <v>0</v>
      </c>
      <c r="Q19" s="667"/>
      <c r="R19" s="667">
        <v>0</v>
      </c>
      <c r="S19" s="179">
        <f t="shared" si="5"/>
        <v>0</v>
      </c>
    </row>
    <row r="20" spans="1:21" ht="13.4" customHeight="1">
      <c r="A20" s="884" t="s">
        <v>687</v>
      </c>
      <c r="B20" s="229">
        <f t="shared" si="0"/>
        <v>10</v>
      </c>
      <c r="D20" s="231">
        <f t="shared" si="1"/>
        <v>0.43047783039173482</v>
      </c>
      <c r="F20" s="667">
        <v>7</v>
      </c>
      <c r="G20" s="179">
        <f t="shared" si="2"/>
        <v>70</v>
      </c>
      <c r="H20" s="667"/>
      <c r="I20" s="667">
        <v>1</v>
      </c>
      <c r="J20" s="179">
        <f t="shared" si="3"/>
        <v>10</v>
      </c>
      <c r="K20" s="667"/>
      <c r="L20" s="667">
        <v>2</v>
      </c>
      <c r="M20" s="179">
        <f t="shared" si="6"/>
        <v>20</v>
      </c>
      <c r="N20" s="667"/>
      <c r="O20" s="667">
        <v>0</v>
      </c>
      <c r="P20" s="179">
        <f t="shared" si="4"/>
        <v>0</v>
      </c>
      <c r="Q20" s="667"/>
      <c r="R20" s="667">
        <v>0</v>
      </c>
      <c r="S20" s="179">
        <f t="shared" si="5"/>
        <v>0</v>
      </c>
    </row>
    <row r="21" spans="1:21" ht="6.75" customHeight="1">
      <c r="A21" s="884"/>
      <c r="B21" s="229" t="str">
        <f t="shared" si="0"/>
        <v/>
      </c>
      <c r="D21" s="231" t="str">
        <f t="shared" si="1"/>
        <v/>
      </c>
      <c r="G21" s="179" t="str">
        <f t="shared" si="2"/>
        <v/>
      </c>
      <c r="J21" s="179" t="str">
        <f t="shared" si="3"/>
        <v/>
      </c>
      <c r="K21" s="231"/>
      <c r="M21" s="179" t="str">
        <f t="shared" si="6"/>
        <v/>
      </c>
      <c r="N21" s="231"/>
      <c r="P21" s="179" t="str">
        <f t="shared" si="4"/>
        <v/>
      </c>
      <c r="S21" s="179" t="str">
        <f t="shared" si="5"/>
        <v/>
      </c>
    </row>
    <row r="22" spans="1:21" ht="13.4" customHeight="1">
      <c r="A22" s="47" t="s">
        <v>688</v>
      </c>
      <c r="B22" s="228">
        <f t="shared" si="0"/>
        <v>1834</v>
      </c>
      <c r="C22" s="234"/>
      <c r="D22" s="235">
        <f t="shared" si="1"/>
        <v>78.949634093844168</v>
      </c>
      <c r="E22" s="236"/>
      <c r="F22" s="239">
        <f>SUM(F23:F81)</f>
        <v>256</v>
      </c>
      <c r="G22" s="227">
        <f t="shared" si="2"/>
        <v>13.958560523446021</v>
      </c>
      <c r="H22" s="235"/>
      <c r="I22" s="239">
        <f>SUM(I23:I81)</f>
        <v>1117</v>
      </c>
      <c r="J22" s="227">
        <f t="shared" si="3"/>
        <v>60.905125408942205</v>
      </c>
      <c r="K22" s="235"/>
      <c r="L22" s="239">
        <f>SUM(L23:L81)</f>
        <v>368</v>
      </c>
      <c r="M22" s="227">
        <f t="shared" si="6"/>
        <v>20.065430752453654</v>
      </c>
      <c r="N22" s="235"/>
      <c r="O22" s="239">
        <f>SUM(O23:O81)</f>
        <v>88</v>
      </c>
      <c r="P22" s="227">
        <f t="shared" si="4"/>
        <v>4.7982551799345696</v>
      </c>
      <c r="Q22" s="235"/>
      <c r="R22" s="239">
        <f>SUM(R23:R81)</f>
        <v>5</v>
      </c>
      <c r="S22" s="227">
        <f t="shared" si="5"/>
        <v>0.27262813522355506</v>
      </c>
    </row>
    <row r="23" spans="1:21" ht="13.4" customHeight="1">
      <c r="A23" s="884" t="s">
        <v>689</v>
      </c>
      <c r="B23" s="229">
        <f t="shared" si="0"/>
        <v>50</v>
      </c>
      <c r="D23" s="231">
        <f t="shared" si="1"/>
        <v>2.152389151958674</v>
      </c>
      <c r="F23" s="667">
        <v>2</v>
      </c>
      <c r="G23" s="179">
        <f t="shared" si="2"/>
        <v>4</v>
      </c>
      <c r="H23" s="667"/>
      <c r="I23" s="667">
        <v>44</v>
      </c>
      <c r="J23" s="179">
        <f t="shared" si="3"/>
        <v>88</v>
      </c>
      <c r="K23" s="667"/>
      <c r="L23" s="667">
        <v>2</v>
      </c>
      <c r="M23" s="179">
        <f t="shared" si="6"/>
        <v>4</v>
      </c>
      <c r="N23" s="667"/>
      <c r="O23" s="667">
        <v>2</v>
      </c>
      <c r="P23" s="179">
        <f t="shared" si="4"/>
        <v>4</v>
      </c>
      <c r="Q23" s="667"/>
      <c r="R23" s="667">
        <v>0</v>
      </c>
      <c r="S23" s="179">
        <f t="shared" si="5"/>
        <v>0</v>
      </c>
    </row>
    <row r="24" spans="1:21" ht="13.4" customHeight="1">
      <c r="A24" s="884" t="s">
        <v>690</v>
      </c>
      <c r="B24" s="229">
        <f t="shared" si="0"/>
        <v>8</v>
      </c>
      <c r="D24" s="231">
        <f t="shared" si="1"/>
        <v>0.34438226431338786</v>
      </c>
      <c r="F24" s="667">
        <v>0</v>
      </c>
      <c r="G24" s="179">
        <f t="shared" si="2"/>
        <v>0</v>
      </c>
      <c r="H24" s="667"/>
      <c r="I24" s="667">
        <v>8</v>
      </c>
      <c r="J24" s="179">
        <f t="shared" si="3"/>
        <v>100</v>
      </c>
      <c r="K24" s="667"/>
      <c r="L24" s="667">
        <v>0</v>
      </c>
      <c r="M24" s="179">
        <f t="shared" si="6"/>
        <v>0</v>
      </c>
      <c r="N24" s="667"/>
      <c r="O24" s="667">
        <v>0</v>
      </c>
      <c r="P24" s="179">
        <f t="shared" si="4"/>
        <v>0</v>
      </c>
      <c r="Q24" s="667"/>
      <c r="R24" s="667">
        <v>0</v>
      </c>
      <c r="S24" s="179">
        <f t="shared" si="5"/>
        <v>0</v>
      </c>
    </row>
    <row r="25" spans="1:21" ht="13.4" customHeight="1">
      <c r="A25" s="884" t="s">
        <v>691</v>
      </c>
      <c r="B25" s="229">
        <f t="shared" si="0"/>
        <v>62</v>
      </c>
      <c r="D25" s="231">
        <f t="shared" si="1"/>
        <v>2.6689625484287558</v>
      </c>
      <c r="F25" s="667">
        <v>3</v>
      </c>
      <c r="G25" s="179">
        <f t="shared" si="2"/>
        <v>4.838709677419355</v>
      </c>
      <c r="H25" s="667"/>
      <c r="I25" s="667">
        <v>57</v>
      </c>
      <c r="J25" s="179">
        <f t="shared" si="3"/>
        <v>91.935483870967744</v>
      </c>
      <c r="K25" s="667"/>
      <c r="L25" s="667">
        <v>2</v>
      </c>
      <c r="M25" s="179">
        <f t="shared" si="6"/>
        <v>3.225806451612903</v>
      </c>
      <c r="N25" s="667"/>
      <c r="O25" s="667">
        <v>0</v>
      </c>
      <c r="P25" s="179">
        <f t="shared" si="4"/>
        <v>0</v>
      </c>
      <c r="Q25" s="667"/>
      <c r="R25" s="667">
        <v>0</v>
      </c>
      <c r="S25" s="179">
        <f t="shared" si="5"/>
        <v>0</v>
      </c>
    </row>
    <row r="26" spans="1:21" ht="13.4" customHeight="1">
      <c r="A26" s="884" t="s">
        <v>692</v>
      </c>
      <c r="B26" s="229">
        <f t="shared" si="0"/>
        <v>20</v>
      </c>
      <c r="D26" s="231">
        <f t="shared" si="1"/>
        <v>0.86095566078346963</v>
      </c>
      <c r="F26" s="667">
        <v>0</v>
      </c>
      <c r="G26" s="179">
        <f t="shared" si="2"/>
        <v>0</v>
      </c>
      <c r="H26" s="667"/>
      <c r="I26" s="667">
        <v>13</v>
      </c>
      <c r="J26" s="179">
        <f t="shared" si="3"/>
        <v>65</v>
      </c>
      <c r="K26" s="667"/>
      <c r="L26" s="667">
        <v>5</v>
      </c>
      <c r="M26" s="179">
        <f t="shared" si="6"/>
        <v>25</v>
      </c>
      <c r="N26" s="667"/>
      <c r="O26" s="667">
        <v>2</v>
      </c>
      <c r="P26" s="179">
        <f t="shared" si="4"/>
        <v>10</v>
      </c>
      <c r="Q26" s="667"/>
      <c r="R26" s="667">
        <v>0</v>
      </c>
      <c r="S26" s="179">
        <f t="shared" si="5"/>
        <v>0</v>
      </c>
    </row>
    <row r="27" spans="1:21" ht="13.4" customHeight="1">
      <c r="A27" s="884" t="s">
        <v>693</v>
      </c>
      <c r="B27" s="229">
        <f t="shared" si="0"/>
        <v>51</v>
      </c>
      <c r="D27" s="231">
        <f t="shared" si="1"/>
        <v>2.1954369349978475</v>
      </c>
      <c r="F27" s="667">
        <v>0</v>
      </c>
      <c r="G27" s="179">
        <f t="shared" si="2"/>
        <v>0</v>
      </c>
      <c r="H27" s="667"/>
      <c r="I27" s="667">
        <v>22</v>
      </c>
      <c r="J27" s="179">
        <f t="shared" si="3"/>
        <v>43.137254901960787</v>
      </c>
      <c r="K27" s="667"/>
      <c r="L27" s="667">
        <v>12</v>
      </c>
      <c r="M27" s="179">
        <f t="shared" si="6"/>
        <v>23.52941176470588</v>
      </c>
      <c r="N27" s="667"/>
      <c r="O27" s="667">
        <v>17</v>
      </c>
      <c r="P27" s="179">
        <f t="shared" si="4"/>
        <v>33.333333333333329</v>
      </c>
      <c r="Q27" s="667"/>
      <c r="R27" s="667">
        <v>0</v>
      </c>
      <c r="S27" s="179">
        <f t="shared" si="5"/>
        <v>0</v>
      </c>
    </row>
    <row r="28" spans="1:21" ht="13.4" customHeight="1">
      <c r="A28" s="884" t="s">
        <v>694</v>
      </c>
      <c r="B28" s="229">
        <f t="shared" si="0"/>
        <v>30</v>
      </c>
      <c r="D28" s="231">
        <f t="shared" si="1"/>
        <v>1.2914334911752046</v>
      </c>
      <c r="F28" s="667">
        <v>4</v>
      </c>
      <c r="G28" s="179">
        <f t="shared" si="2"/>
        <v>13.333333333333334</v>
      </c>
      <c r="H28" s="667"/>
      <c r="I28" s="667">
        <v>24</v>
      </c>
      <c r="J28" s="179">
        <f t="shared" si="3"/>
        <v>80</v>
      </c>
      <c r="K28" s="667"/>
      <c r="L28" s="667">
        <v>2</v>
      </c>
      <c r="M28" s="179">
        <f t="shared" si="6"/>
        <v>6.666666666666667</v>
      </c>
      <c r="N28" s="667"/>
      <c r="O28" s="667">
        <v>0</v>
      </c>
      <c r="P28" s="179">
        <f t="shared" si="4"/>
        <v>0</v>
      </c>
      <c r="Q28" s="667"/>
      <c r="R28" s="667">
        <v>0</v>
      </c>
      <c r="S28" s="179">
        <f t="shared" si="5"/>
        <v>0</v>
      </c>
    </row>
    <row r="29" spans="1:21" ht="13.4" customHeight="1">
      <c r="A29" s="884" t="s">
        <v>695</v>
      </c>
      <c r="B29" s="229">
        <f t="shared" si="0"/>
        <v>60</v>
      </c>
      <c r="D29" s="231">
        <f t="shared" si="1"/>
        <v>2.5828669823504091</v>
      </c>
      <c r="F29" s="667">
        <v>10</v>
      </c>
      <c r="G29" s="179">
        <f t="shared" si="2"/>
        <v>16.666666666666664</v>
      </c>
      <c r="H29" s="667"/>
      <c r="I29" s="667">
        <v>34</v>
      </c>
      <c r="J29" s="179">
        <f t="shared" si="3"/>
        <v>56.666666666666664</v>
      </c>
      <c r="K29" s="667"/>
      <c r="L29" s="667">
        <v>15</v>
      </c>
      <c r="M29" s="179">
        <f t="shared" si="6"/>
        <v>25</v>
      </c>
      <c r="N29" s="667"/>
      <c r="O29" s="667">
        <v>0</v>
      </c>
      <c r="P29" s="179">
        <f t="shared" si="4"/>
        <v>0</v>
      </c>
      <c r="Q29" s="667"/>
      <c r="R29" s="667">
        <v>1</v>
      </c>
      <c r="S29" s="179">
        <f t="shared" si="5"/>
        <v>1.6666666666666667</v>
      </c>
    </row>
    <row r="30" spans="1:21" ht="13.4" customHeight="1">
      <c r="A30" s="884" t="s">
        <v>696</v>
      </c>
      <c r="B30" s="229">
        <f t="shared" si="0"/>
        <v>33</v>
      </c>
      <c r="D30" s="231">
        <f t="shared" si="1"/>
        <v>1.420576840292725</v>
      </c>
      <c r="F30" s="667">
        <v>7</v>
      </c>
      <c r="G30" s="179">
        <f t="shared" si="2"/>
        <v>21.212121212121211</v>
      </c>
      <c r="H30" s="667"/>
      <c r="I30" s="667">
        <v>25</v>
      </c>
      <c r="J30" s="179">
        <f t="shared" si="3"/>
        <v>75.757575757575751</v>
      </c>
      <c r="K30" s="667"/>
      <c r="L30" s="667">
        <v>1</v>
      </c>
      <c r="M30" s="179">
        <f t="shared" si="6"/>
        <v>3.0303030303030303</v>
      </c>
      <c r="N30" s="667"/>
      <c r="O30" s="667">
        <v>0</v>
      </c>
      <c r="P30" s="179">
        <f t="shared" si="4"/>
        <v>0</v>
      </c>
      <c r="Q30" s="667"/>
      <c r="R30" s="667">
        <v>0</v>
      </c>
      <c r="S30" s="179">
        <f t="shared" si="5"/>
        <v>0</v>
      </c>
    </row>
    <row r="31" spans="1:21" ht="13.4" customHeight="1">
      <c r="A31" s="884" t="s">
        <v>697</v>
      </c>
      <c r="B31" s="229">
        <f t="shared" si="0"/>
        <v>41</v>
      </c>
      <c r="D31" s="231">
        <f t="shared" si="1"/>
        <v>1.7649591046061126</v>
      </c>
      <c r="F31" s="667">
        <v>8</v>
      </c>
      <c r="G31" s="179">
        <f t="shared" si="2"/>
        <v>19.512195121951219</v>
      </c>
      <c r="H31" s="667"/>
      <c r="I31" s="667">
        <v>31</v>
      </c>
      <c r="J31" s="179">
        <f t="shared" si="3"/>
        <v>75.609756097560975</v>
      </c>
      <c r="K31" s="667"/>
      <c r="L31" s="667">
        <v>2</v>
      </c>
      <c r="M31" s="179">
        <f t="shared" si="6"/>
        <v>4.8780487804878048</v>
      </c>
      <c r="N31" s="667"/>
      <c r="O31" s="667">
        <v>0</v>
      </c>
      <c r="P31" s="179">
        <f t="shared" si="4"/>
        <v>0</v>
      </c>
      <c r="Q31" s="667"/>
      <c r="R31" s="667">
        <v>0</v>
      </c>
      <c r="S31" s="179">
        <f t="shared" si="5"/>
        <v>0</v>
      </c>
    </row>
    <row r="32" spans="1:21" ht="13.4" customHeight="1">
      <c r="A32" s="884" t="s">
        <v>698</v>
      </c>
      <c r="B32" s="229">
        <f t="shared" si="0"/>
        <v>9</v>
      </c>
      <c r="D32" s="231">
        <f t="shared" si="1"/>
        <v>0.38743004735256137</v>
      </c>
      <c r="F32" s="667">
        <v>1</v>
      </c>
      <c r="G32" s="179">
        <f t="shared" si="2"/>
        <v>11.111111111111111</v>
      </c>
      <c r="H32" s="667"/>
      <c r="I32" s="667">
        <v>8</v>
      </c>
      <c r="J32" s="179">
        <f t="shared" si="3"/>
        <v>88.888888888888886</v>
      </c>
      <c r="K32" s="667"/>
      <c r="L32" s="667">
        <v>0</v>
      </c>
      <c r="M32" s="179">
        <f t="shared" si="6"/>
        <v>0</v>
      </c>
      <c r="N32" s="667"/>
      <c r="O32" s="667">
        <v>0</v>
      </c>
      <c r="P32" s="179">
        <f t="shared" si="4"/>
        <v>0</v>
      </c>
      <c r="Q32" s="667"/>
      <c r="R32" s="667">
        <v>0</v>
      </c>
      <c r="S32" s="179">
        <f t="shared" si="5"/>
        <v>0</v>
      </c>
    </row>
    <row r="33" spans="1:19" ht="13.4" customHeight="1">
      <c r="A33" s="918" t="s">
        <v>699</v>
      </c>
      <c r="B33" s="229">
        <f t="shared" si="0"/>
        <v>9</v>
      </c>
      <c r="D33" s="231">
        <f t="shared" si="1"/>
        <v>0.38743004735256137</v>
      </c>
      <c r="F33" s="667">
        <v>2</v>
      </c>
      <c r="G33" s="179">
        <f t="shared" si="2"/>
        <v>22.222222222222221</v>
      </c>
      <c r="H33" s="667"/>
      <c r="I33" s="667">
        <v>3</v>
      </c>
      <c r="J33" s="179">
        <f t="shared" si="3"/>
        <v>33.333333333333329</v>
      </c>
      <c r="K33" s="667"/>
      <c r="L33" s="667">
        <v>4</v>
      </c>
      <c r="M33" s="179">
        <f t="shared" si="6"/>
        <v>44.444444444444443</v>
      </c>
      <c r="N33" s="667"/>
      <c r="O33" s="667">
        <v>0</v>
      </c>
      <c r="P33" s="179">
        <f t="shared" si="4"/>
        <v>0</v>
      </c>
      <c r="Q33" s="667"/>
      <c r="R33" s="667">
        <v>0</v>
      </c>
      <c r="S33" s="179">
        <f t="shared" si="5"/>
        <v>0</v>
      </c>
    </row>
    <row r="34" spans="1:19" ht="13.4" customHeight="1">
      <c r="A34" s="918" t="s">
        <v>700</v>
      </c>
      <c r="B34" s="229">
        <f t="shared" si="0"/>
        <v>34</v>
      </c>
      <c r="D34" s="231">
        <f t="shared" si="1"/>
        <v>1.4636246233318984</v>
      </c>
      <c r="F34" s="667">
        <v>2</v>
      </c>
      <c r="G34" s="179">
        <f t="shared" si="2"/>
        <v>5.8823529411764701</v>
      </c>
      <c r="H34" s="667"/>
      <c r="I34" s="667">
        <v>23</v>
      </c>
      <c r="J34" s="179">
        <f t="shared" si="3"/>
        <v>67.64705882352942</v>
      </c>
      <c r="K34" s="667"/>
      <c r="L34" s="667">
        <v>8</v>
      </c>
      <c r="M34" s="179">
        <f t="shared" si="6"/>
        <v>23.52941176470588</v>
      </c>
      <c r="N34" s="667"/>
      <c r="O34" s="667">
        <v>1</v>
      </c>
      <c r="P34" s="179">
        <f t="shared" si="4"/>
        <v>2.9411764705882351</v>
      </c>
      <c r="Q34" s="667"/>
      <c r="R34" s="667">
        <v>0</v>
      </c>
      <c r="S34" s="179">
        <f t="shared" si="5"/>
        <v>0</v>
      </c>
    </row>
    <row r="35" spans="1:19" ht="13.4" customHeight="1">
      <c r="A35" s="918" t="s">
        <v>701</v>
      </c>
      <c r="B35" s="229">
        <f t="shared" si="0"/>
        <v>19</v>
      </c>
      <c r="D35" s="231">
        <f t="shared" si="1"/>
        <v>0.81790787774429619</v>
      </c>
      <c r="F35" s="667">
        <v>3</v>
      </c>
      <c r="G35" s="179">
        <f t="shared" si="2"/>
        <v>15.789473684210526</v>
      </c>
      <c r="H35" s="667"/>
      <c r="I35" s="667">
        <v>16</v>
      </c>
      <c r="J35" s="179">
        <f t="shared" si="3"/>
        <v>84.210526315789465</v>
      </c>
      <c r="K35" s="667"/>
      <c r="L35" s="667">
        <v>0</v>
      </c>
      <c r="M35" s="179">
        <f t="shared" si="6"/>
        <v>0</v>
      </c>
      <c r="N35" s="667"/>
      <c r="O35" s="667">
        <v>0</v>
      </c>
      <c r="P35" s="179">
        <f t="shared" si="4"/>
        <v>0</v>
      </c>
      <c r="Q35" s="667"/>
      <c r="R35" s="667">
        <v>0</v>
      </c>
      <c r="S35" s="179">
        <f t="shared" si="5"/>
        <v>0</v>
      </c>
    </row>
    <row r="36" spans="1:19" ht="13.5" customHeight="1">
      <c r="A36" s="884" t="s">
        <v>702</v>
      </c>
      <c r="B36" s="229">
        <f t="shared" si="0"/>
        <v>13</v>
      </c>
      <c r="D36" s="231">
        <f t="shared" si="1"/>
        <v>0.55962117950925527</v>
      </c>
      <c r="F36" s="667">
        <v>0</v>
      </c>
      <c r="G36" s="179">
        <f t="shared" si="2"/>
        <v>0</v>
      </c>
      <c r="H36" s="667"/>
      <c r="I36" s="667">
        <v>2</v>
      </c>
      <c r="J36" s="179">
        <f t="shared" si="3"/>
        <v>15.384615384615385</v>
      </c>
      <c r="K36" s="667"/>
      <c r="L36" s="667">
        <v>2</v>
      </c>
      <c r="M36" s="179">
        <f t="shared" si="6"/>
        <v>15.384615384615385</v>
      </c>
      <c r="N36" s="667"/>
      <c r="O36" s="667">
        <v>9</v>
      </c>
      <c r="P36" s="179">
        <f t="shared" si="4"/>
        <v>69.230769230769226</v>
      </c>
      <c r="Q36" s="667"/>
      <c r="R36" s="667">
        <v>0</v>
      </c>
      <c r="S36" s="179">
        <f t="shared" si="5"/>
        <v>0</v>
      </c>
    </row>
    <row r="37" spans="1:19" ht="13.4" customHeight="1">
      <c r="A37" s="884" t="s">
        <v>703</v>
      </c>
      <c r="B37" s="229">
        <f t="shared" si="0"/>
        <v>82</v>
      </c>
      <c r="D37" s="231">
        <f t="shared" si="1"/>
        <v>3.5299182092122252</v>
      </c>
      <c r="F37" s="667">
        <v>11</v>
      </c>
      <c r="G37" s="179">
        <f t="shared" si="2"/>
        <v>13.414634146341465</v>
      </c>
      <c r="H37" s="667"/>
      <c r="I37" s="667">
        <v>52</v>
      </c>
      <c r="J37" s="179">
        <f t="shared" si="3"/>
        <v>63.414634146341463</v>
      </c>
      <c r="K37" s="667"/>
      <c r="L37" s="667">
        <v>17</v>
      </c>
      <c r="M37" s="179">
        <f t="shared" si="6"/>
        <v>20.73170731707317</v>
      </c>
      <c r="N37" s="667"/>
      <c r="O37" s="667">
        <v>2</v>
      </c>
      <c r="P37" s="179">
        <f t="shared" si="4"/>
        <v>2.4390243902439024</v>
      </c>
      <c r="Q37" s="667"/>
      <c r="R37" s="667">
        <v>0</v>
      </c>
      <c r="S37" s="179">
        <f t="shared" si="5"/>
        <v>0</v>
      </c>
    </row>
    <row r="38" spans="1:19" ht="13.4" customHeight="1">
      <c r="A38" s="884" t="s">
        <v>704</v>
      </c>
      <c r="B38" s="229">
        <f t="shared" si="0"/>
        <v>42</v>
      </c>
      <c r="D38" s="231">
        <f t="shared" si="1"/>
        <v>1.8080068876452864</v>
      </c>
      <c r="F38" s="667">
        <v>11</v>
      </c>
      <c r="G38" s="179">
        <f t="shared" si="2"/>
        <v>26.190476190476193</v>
      </c>
      <c r="H38" s="667"/>
      <c r="I38" s="667">
        <v>17</v>
      </c>
      <c r="J38" s="179">
        <f t="shared" si="3"/>
        <v>40.476190476190474</v>
      </c>
      <c r="K38" s="667"/>
      <c r="L38" s="667">
        <v>14</v>
      </c>
      <c r="M38" s="179">
        <f t="shared" si="6"/>
        <v>33.333333333333329</v>
      </c>
      <c r="N38" s="667"/>
      <c r="O38" s="667">
        <v>0</v>
      </c>
      <c r="P38" s="179">
        <f t="shared" si="4"/>
        <v>0</v>
      </c>
      <c r="Q38" s="667"/>
      <c r="R38" s="667">
        <v>0</v>
      </c>
      <c r="S38" s="179">
        <f t="shared" si="5"/>
        <v>0</v>
      </c>
    </row>
    <row r="39" spans="1:19" ht="13.4" customHeight="1">
      <c r="A39" s="884" t="s">
        <v>705</v>
      </c>
      <c r="B39" s="229">
        <f t="shared" si="0"/>
        <v>43</v>
      </c>
      <c r="D39" s="231">
        <f t="shared" si="1"/>
        <v>1.8510546706844595</v>
      </c>
      <c r="F39" s="667">
        <v>6</v>
      </c>
      <c r="G39" s="179">
        <f t="shared" si="2"/>
        <v>13.953488372093023</v>
      </c>
      <c r="H39" s="667"/>
      <c r="I39" s="667">
        <v>35</v>
      </c>
      <c r="J39" s="179">
        <f t="shared" si="3"/>
        <v>81.395348837209298</v>
      </c>
      <c r="K39" s="667"/>
      <c r="L39" s="667">
        <v>2</v>
      </c>
      <c r="M39" s="179">
        <f t="shared" si="6"/>
        <v>4.6511627906976747</v>
      </c>
      <c r="N39" s="667"/>
      <c r="O39" s="667">
        <v>0</v>
      </c>
      <c r="P39" s="179">
        <f t="shared" si="4"/>
        <v>0</v>
      </c>
      <c r="Q39" s="667"/>
      <c r="R39" s="667">
        <v>0</v>
      </c>
      <c r="S39" s="179">
        <f t="shared" si="5"/>
        <v>0</v>
      </c>
    </row>
    <row r="40" spans="1:19" ht="13.4" customHeight="1">
      <c r="A40" s="884" t="s">
        <v>706</v>
      </c>
      <c r="B40" s="229">
        <f t="shared" si="0"/>
        <v>17</v>
      </c>
      <c r="D40" s="231">
        <f t="shared" si="1"/>
        <v>0.73181231166594918</v>
      </c>
      <c r="F40" s="667">
        <v>4</v>
      </c>
      <c r="G40" s="179">
        <f t="shared" si="2"/>
        <v>23.52941176470588</v>
      </c>
      <c r="H40" s="667"/>
      <c r="I40" s="667">
        <v>8</v>
      </c>
      <c r="J40" s="179">
        <f t="shared" si="3"/>
        <v>47.058823529411761</v>
      </c>
      <c r="K40" s="667"/>
      <c r="L40" s="667">
        <v>5</v>
      </c>
      <c r="M40" s="179">
        <f t="shared" si="6"/>
        <v>29.411764705882355</v>
      </c>
      <c r="N40" s="667"/>
      <c r="O40" s="667">
        <v>0</v>
      </c>
      <c r="P40" s="179">
        <f t="shared" si="4"/>
        <v>0</v>
      </c>
      <c r="Q40" s="667"/>
      <c r="R40" s="667">
        <v>0</v>
      </c>
      <c r="S40" s="179">
        <f t="shared" si="5"/>
        <v>0</v>
      </c>
    </row>
    <row r="41" spans="1:19" ht="13.4" customHeight="1">
      <c r="A41" s="884" t="s">
        <v>707</v>
      </c>
      <c r="B41" s="229">
        <f t="shared" si="0"/>
        <v>62</v>
      </c>
      <c r="D41" s="231">
        <f t="shared" si="1"/>
        <v>2.6689625484287558</v>
      </c>
      <c r="F41" s="667">
        <v>5</v>
      </c>
      <c r="G41" s="179">
        <f t="shared" si="2"/>
        <v>8.064516129032258</v>
      </c>
      <c r="H41" s="667"/>
      <c r="I41" s="667">
        <v>57</v>
      </c>
      <c r="J41" s="179">
        <f t="shared" si="3"/>
        <v>91.935483870967744</v>
      </c>
      <c r="K41" s="667"/>
      <c r="L41" s="667">
        <v>0</v>
      </c>
      <c r="M41" s="179">
        <f t="shared" si="6"/>
        <v>0</v>
      </c>
      <c r="N41" s="667"/>
      <c r="O41" s="667">
        <v>0</v>
      </c>
      <c r="P41" s="179">
        <f t="shared" si="4"/>
        <v>0</v>
      </c>
      <c r="Q41" s="667"/>
      <c r="R41" s="667">
        <v>0</v>
      </c>
      <c r="S41" s="179">
        <f t="shared" si="5"/>
        <v>0</v>
      </c>
    </row>
    <row r="42" spans="1:19" ht="13.4" customHeight="1">
      <c r="A42" s="884" t="s">
        <v>708</v>
      </c>
      <c r="B42" s="229">
        <f t="shared" si="0"/>
        <v>5</v>
      </c>
      <c r="D42" s="231">
        <f t="shared" si="1"/>
        <v>0.21523891519586741</v>
      </c>
      <c r="F42" s="667">
        <v>2</v>
      </c>
      <c r="G42" s="179">
        <f t="shared" si="2"/>
        <v>40</v>
      </c>
      <c r="H42" s="667"/>
      <c r="I42" s="667">
        <v>2</v>
      </c>
      <c r="J42" s="179">
        <f t="shared" si="3"/>
        <v>40</v>
      </c>
      <c r="K42" s="667"/>
      <c r="L42" s="667">
        <v>1</v>
      </c>
      <c r="M42" s="179">
        <f t="shared" si="6"/>
        <v>20</v>
      </c>
      <c r="N42" s="667"/>
      <c r="O42" s="667">
        <v>0</v>
      </c>
      <c r="P42" s="179">
        <f t="shared" si="4"/>
        <v>0</v>
      </c>
      <c r="Q42" s="667"/>
      <c r="R42" s="667">
        <v>0</v>
      </c>
      <c r="S42" s="179">
        <f t="shared" si="5"/>
        <v>0</v>
      </c>
    </row>
    <row r="43" spans="1:19" ht="13.4" customHeight="1">
      <c r="A43" s="884" t="s">
        <v>709</v>
      </c>
      <c r="B43" s="229">
        <f t="shared" si="0"/>
        <v>138</v>
      </c>
      <c r="D43" s="231">
        <f t="shared" si="1"/>
        <v>5.9405940594059405</v>
      </c>
      <c r="F43" s="667">
        <v>37</v>
      </c>
      <c r="G43" s="179">
        <f t="shared" si="2"/>
        <v>26.811594202898554</v>
      </c>
      <c r="H43" s="667"/>
      <c r="I43" s="667">
        <v>48</v>
      </c>
      <c r="J43" s="179">
        <f t="shared" si="3"/>
        <v>34.782608695652172</v>
      </c>
      <c r="K43" s="667"/>
      <c r="L43" s="667">
        <v>52</v>
      </c>
      <c r="M43" s="179">
        <f t="shared" si="6"/>
        <v>37.681159420289859</v>
      </c>
      <c r="N43" s="667"/>
      <c r="O43" s="667">
        <v>1</v>
      </c>
      <c r="P43" s="179">
        <f t="shared" si="4"/>
        <v>0.72463768115942029</v>
      </c>
      <c r="Q43" s="667"/>
      <c r="R43" s="667">
        <v>0</v>
      </c>
      <c r="S43" s="179">
        <f t="shared" si="5"/>
        <v>0</v>
      </c>
    </row>
    <row r="44" spans="1:19" ht="13.4" customHeight="1">
      <c r="A44" s="884" t="s">
        <v>710</v>
      </c>
      <c r="B44" s="229">
        <f t="shared" si="0"/>
        <v>42</v>
      </c>
      <c r="D44" s="231">
        <f t="shared" si="1"/>
        <v>1.8080068876452864</v>
      </c>
      <c r="F44" s="667">
        <v>1</v>
      </c>
      <c r="G44" s="179">
        <f t="shared" si="2"/>
        <v>2.3809523809523809</v>
      </c>
      <c r="H44" s="667"/>
      <c r="I44" s="667">
        <v>20</v>
      </c>
      <c r="J44" s="179">
        <f t="shared" si="3"/>
        <v>47.619047619047613</v>
      </c>
      <c r="K44" s="667"/>
      <c r="L44" s="667">
        <v>16</v>
      </c>
      <c r="M44" s="179">
        <f t="shared" si="6"/>
        <v>38.095238095238095</v>
      </c>
      <c r="N44" s="667"/>
      <c r="O44" s="667">
        <v>5</v>
      </c>
      <c r="P44" s="179">
        <f t="shared" si="4"/>
        <v>11.904761904761903</v>
      </c>
      <c r="Q44" s="667"/>
      <c r="R44" s="667">
        <v>0</v>
      </c>
      <c r="S44" s="179">
        <f t="shared" si="5"/>
        <v>0</v>
      </c>
    </row>
    <row r="45" spans="1:19" ht="13.4" customHeight="1">
      <c r="A45" s="884" t="s">
        <v>711</v>
      </c>
      <c r="B45" s="229">
        <f t="shared" si="0"/>
        <v>13</v>
      </c>
      <c r="D45" s="231">
        <f t="shared" si="1"/>
        <v>0.55962117950925527</v>
      </c>
      <c r="F45" s="667">
        <v>0</v>
      </c>
      <c r="G45" s="179">
        <f t="shared" si="2"/>
        <v>0</v>
      </c>
      <c r="H45" s="667"/>
      <c r="I45" s="667">
        <v>7</v>
      </c>
      <c r="J45" s="179">
        <f t="shared" si="3"/>
        <v>53.846153846153847</v>
      </c>
      <c r="K45" s="667"/>
      <c r="L45" s="667">
        <v>4</v>
      </c>
      <c r="M45" s="179">
        <f t="shared" si="6"/>
        <v>30.76923076923077</v>
      </c>
      <c r="N45" s="667"/>
      <c r="O45" s="667">
        <v>2</v>
      </c>
      <c r="P45" s="179">
        <f t="shared" si="4"/>
        <v>15.384615384615385</v>
      </c>
      <c r="Q45" s="667"/>
      <c r="R45" s="667">
        <v>0</v>
      </c>
      <c r="S45" s="179">
        <f t="shared" si="5"/>
        <v>0</v>
      </c>
    </row>
    <row r="46" spans="1:19" ht="13.4" customHeight="1">
      <c r="A46" s="884" t="s">
        <v>712</v>
      </c>
      <c r="B46" s="229">
        <f t="shared" si="0"/>
        <v>68</v>
      </c>
      <c r="D46" s="231">
        <f t="shared" si="1"/>
        <v>2.9272492466637967</v>
      </c>
      <c r="F46" s="667">
        <v>7</v>
      </c>
      <c r="G46" s="179">
        <f t="shared" si="2"/>
        <v>10.294117647058822</v>
      </c>
      <c r="H46" s="667"/>
      <c r="I46" s="667">
        <v>51</v>
      </c>
      <c r="J46" s="179">
        <f t="shared" si="3"/>
        <v>75</v>
      </c>
      <c r="K46" s="667"/>
      <c r="L46" s="667">
        <v>10</v>
      </c>
      <c r="M46" s="179">
        <f t="shared" si="6"/>
        <v>14.705882352941178</v>
      </c>
      <c r="N46" s="667"/>
      <c r="O46" s="667">
        <v>0</v>
      </c>
      <c r="P46" s="179">
        <f t="shared" si="4"/>
        <v>0</v>
      </c>
      <c r="Q46" s="667"/>
      <c r="R46" s="667">
        <v>0</v>
      </c>
      <c r="S46" s="179">
        <f t="shared" si="5"/>
        <v>0</v>
      </c>
    </row>
    <row r="47" spans="1:19" ht="13.4" customHeight="1">
      <c r="A47" s="884" t="s">
        <v>713</v>
      </c>
      <c r="B47" s="229">
        <f t="shared" si="0"/>
        <v>20</v>
      </c>
      <c r="D47" s="231">
        <f t="shared" si="1"/>
        <v>0.86095566078346963</v>
      </c>
      <c r="F47" s="667">
        <v>0</v>
      </c>
      <c r="G47" s="179">
        <f t="shared" si="2"/>
        <v>0</v>
      </c>
      <c r="H47" s="667"/>
      <c r="I47" s="667">
        <v>3</v>
      </c>
      <c r="J47" s="179">
        <f t="shared" si="3"/>
        <v>15</v>
      </c>
      <c r="K47" s="667"/>
      <c r="L47" s="667">
        <v>15</v>
      </c>
      <c r="M47" s="179">
        <f t="shared" si="6"/>
        <v>75</v>
      </c>
      <c r="N47" s="667"/>
      <c r="O47" s="667">
        <v>2</v>
      </c>
      <c r="P47" s="179">
        <f t="shared" si="4"/>
        <v>10</v>
      </c>
      <c r="Q47" s="667"/>
      <c r="R47" s="667">
        <v>0</v>
      </c>
      <c r="S47" s="179">
        <f t="shared" si="5"/>
        <v>0</v>
      </c>
    </row>
    <row r="48" spans="1:19" ht="13.4" customHeight="1">
      <c r="A48" s="884" t="s">
        <v>714</v>
      </c>
      <c r="B48" s="229">
        <f t="shared" si="0"/>
        <v>22</v>
      </c>
      <c r="D48" s="231">
        <f>IF(A48&lt;&gt;0,B48/$B$12*100,"")</f>
        <v>0.94705122686181664</v>
      </c>
      <c r="F48" s="667">
        <v>7</v>
      </c>
      <c r="G48" s="179">
        <f t="shared" si="2"/>
        <v>31.818181818181817</v>
      </c>
      <c r="H48" s="667"/>
      <c r="I48" s="667">
        <v>14</v>
      </c>
      <c r="J48" s="179">
        <f t="shared" si="3"/>
        <v>63.636363636363633</v>
      </c>
      <c r="K48" s="667"/>
      <c r="L48" s="667">
        <v>0</v>
      </c>
      <c r="M48" s="179">
        <f t="shared" si="6"/>
        <v>0</v>
      </c>
      <c r="N48" s="667"/>
      <c r="O48" s="667">
        <v>0</v>
      </c>
      <c r="P48" s="179">
        <f t="shared" si="4"/>
        <v>0</v>
      </c>
      <c r="Q48" s="667"/>
      <c r="R48" s="667">
        <v>1</v>
      </c>
      <c r="S48" s="179">
        <f t="shared" si="5"/>
        <v>4.5454545454545459</v>
      </c>
    </row>
    <row r="49" spans="1:21" ht="13.4" customHeight="1">
      <c r="A49" s="884" t="s">
        <v>715</v>
      </c>
      <c r="B49" s="229">
        <f t="shared" si="0"/>
        <v>19</v>
      </c>
      <c r="D49" s="231">
        <f t="shared" si="1"/>
        <v>0.81790787774429619</v>
      </c>
      <c r="F49" s="668">
        <v>0</v>
      </c>
      <c r="G49" s="179">
        <f t="shared" si="2"/>
        <v>0</v>
      </c>
      <c r="H49" s="668"/>
      <c r="I49" s="668">
        <v>19</v>
      </c>
      <c r="J49" s="179">
        <f t="shared" si="3"/>
        <v>100</v>
      </c>
      <c r="K49" s="668"/>
      <c r="L49" s="668">
        <v>0</v>
      </c>
      <c r="M49" s="179">
        <f t="shared" si="6"/>
        <v>0</v>
      </c>
      <c r="N49" s="668"/>
      <c r="O49" s="668">
        <v>0</v>
      </c>
      <c r="P49" s="179">
        <f t="shared" si="4"/>
        <v>0</v>
      </c>
      <c r="Q49" s="668"/>
      <c r="R49" s="668">
        <v>0</v>
      </c>
      <c r="S49" s="179">
        <f t="shared" si="5"/>
        <v>0</v>
      </c>
    </row>
    <row r="50" spans="1:21" ht="13.4" customHeight="1">
      <c r="A50" s="884" t="s">
        <v>716</v>
      </c>
      <c r="B50" s="229">
        <f t="shared" si="0"/>
        <v>23</v>
      </c>
      <c r="D50" s="231">
        <f t="shared" si="1"/>
        <v>0.99009900990099009</v>
      </c>
      <c r="F50" s="667">
        <v>12</v>
      </c>
      <c r="G50" s="179">
        <f t="shared" si="2"/>
        <v>52.173913043478258</v>
      </c>
      <c r="H50" s="667"/>
      <c r="I50" s="667">
        <v>11</v>
      </c>
      <c r="J50" s="179">
        <f t="shared" si="3"/>
        <v>47.826086956521742</v>
      </c>
      <c r="K50" s="667"/>
      <c r="L50" s="667">
        <v>0</v>
      </c>
      <c r="M50" s="179">
        <f t="shared" si="6"/>
        <v>0</v>
      </c>
      <c r="N50" s="667"/>
      <c r="O50" s="667">
        <v>0</v>
      </c>
      <c r="P50" s="179">
        <f t="shared" si="4"/>
        <v>0</v>
      </c>
      <c r="Q50" s="667"/>
      <c r="R50" s="667">
        <v>0</v>
      </c>
      <c r="S50" s="179">
        <f t="shared" si="5"/>
        <v>0</v>
      </c>
    </row>
    <row r="51" spans="1:21" ht="13.4" customHeight="1">
      <c r="A51" s="884" t="s">
        <v>717</v>
      </c>
      <c r="B51" s="229">
        <f t="shared" si="0"/>
        <v>4</v>
      </c>
      <c r="D51" s="231">
        <f t="shared" si="1"/>
        <v>0.17219113215669393</v>
      </c>
      <c r="F51" s="667">
        <v>4</v>
      </c>
      <c r="G51" s="179">
        <f t="shared" si="2"/>
        <v>100</v>
      </c>
      <c r="H51" s="667"/>
      <c r="I51" s="667">
        <v>0</v>
      </c>
      <c r="J51" s="179">
        <f t="shared" si="3"/>
        <v>0</v>
      </c>
      <c r="K51" s="667"/>
      <c r="L51" s="667">
        <v>0</v>
      </c>
      <c r="M51" s="179">
        <f t="shared" si="6"/>
        <v>0</v>
      </c>
      <c r="N51" s="667"/>
      <c r="O51" s="667">
        <v>0</v>
      </c>
      <c r="P51" s="179">
        <f t="shared" si="4"/>
        <v>0</v>
      </c>
      <c r="Q51" s="667"/>
      <c r="R51" s="667">
        <v>0</v>
      </c>
      <c r="S51" s="179">
        <f t="shared" si="5"/>
        <v>0</v>
      </c>
    </row>
    <row r="52" spans="1:21" ht="13.4" customHeight="1">
      <c r="A52" s="884" t="s">
        <v>718</v>
      </c>
      <c r="B52" s="229">
        <f t="shared" si="0"/>
        <v>35</v>
      </c>
      <c r="D52" s="231">
        <f t="shared" si="1"/>
        <v>1.5066724063710719</v>
      </c>
      <c r="F52" s="667">
        <v>12</v>
      </c>
      <c r="G52" s="179">
        <f t="shared" si="2"/>
        <v>34.285714285714285</v>
      </c>
      <c r="H52" s="667"/>
      <c r="I52" s="667">
        <v>18</v>
      </c>
      <c r="J52" s="179">
        <f t="shared" si="3"/>
        <v>51.428571428571423</v>
      </c>
      <c r="K52" s="667"/>
      <c r="L52" s="667">
        <v>2</v>
      </c>
      <c r="M52" s="179">
        <f t="shared" si="6"/>
        <v>5.7142857142857144</v>
      </c>
      <c r="N52" s="667"/>
      <c r="O52" s="667">
        <v>3</v>
      </c>
      <c r="P52" s="179">
        <f t="shared" si="4"/>
        <v>8.5714285714285712</v>
      </c>
      <c r="Q52" s="667"/>
      <c r="R52" s="667">
        <v>0</v>
      </c>
      <c r="S52" s="179">
        <f t="shared" si="5"/>
        <v>0</v>
      </c>
    </row>
    <row r="53" spans="1:21" ht="13.4" customHeight="1">
      <c r="A53" s="884" t="s">
        <v>719</v>
      </c>
      <c r="B53" s="229">
        <f t="shared" si="0"/>
        <v>17</v>
      </c>
      <c r="D53" s="231">
        <f t="shared" si="1"/>
        <v>0.73181231166594918</v>
      </c>
      <c r="F53" s="667">
        <v>5</v>
      </c>
      <c r="G53" s="179">
        <f t="shared" si="2"/>
        <v>29.411764705882355</v>
      </c>
      <c r="H53" s="667"/>
      <c r="I53" s="667">
        <v>10</v>
      </c>
      <c r="J53" s="179">
        <f t="shared" si="3"/>
        <v>58.82352941176471</v>
      </c>
      <c r="K53" s="667"/>
      <c r="L53" s="667">
        <v>2</v>
      </c>
      <c r="M53" s="179">
        <f t="shared" si="6"/>
        <v>11.76470588235294</v>
      </c>
      <c r="N53" s="667"/>
      <c r="O53" s="667">
        <v>0</v>
      </c>
      <c r="P53" s="179">
        <f t="shared" si="4"/>
        <v>0</v>
      </c>
      <c r="Q53" s="667"/>
      <c r="R53" s="667">
        <v>0</v>
      </c>
      <c r="S53" s="179">
        <f t="shared" si="5"/>
        <v>0</v>
      </c>
    </row>
    <row r="54" spans="1:21" ht="13.4" customHeight="1">
      <c r="A54" s="884" t="s">
        <v>720</v>
      </c>
      <c r="B54" s="229">
        <f t="shared" si="0"/>
        <v>30</v>
      </c>
      <c r="D54" s="231">
        <f t="shared" si="1"/>
        <v>1.2914334911752046</v>
      </c>
      <c r="F54" s="667">
        <v>5</v>
      </c>
      <c r="G54" s="179">
        <f t="shared" si="2"/>
        <v>16.666666666666664</v>
      </c>
      <c r="H54" s="667"/>
      <c r="I54" s="667">
        <v>10</v>
      </c>
      <c r="J54" s="179">
        <f t="shared" si="3"/>
        <v>33.333333333333329</v>
      </c>
      <c r="K54" s="667"/>
      <c r="L54" s="667">
        <v>14</v>
      </c>
      <c r="M54" s="179">
        <f t="shared" si="6"/>
        <v>46.666666666666664</v>
      </c>
      <c r="N54" s="667"/>
      <c r="O54" s="667">
        <v>1</v>
      </c>
      <c r="P54" s="179">
        <f t="shared" si="4"/>
        <v>3.3333333333333335</v>
      </c>
      <c r="Q54" s="667"/>
      <c r="R54" s="667">
        <v>0</v>
      </c>
      <c r="S54" s="179">
        <f t="shared" si="5"/>
        <v>0</v>
      </c>
    </row>
    <row r="55" spans="1:21" ht="13.4" customHeight="1">
      <c r="A55" s="884" t="s">
        <v>721</v>
      </c>
      <c r="B55" s="229">
        <f t="shared" si="0"/>
        <v>23</v>
      </c>
      <c r="D55" s="231">
        <f t="shared" si="1"/>
        <v>0.99009900990099009</v>
      </c>
      <c r="F55" s="667">
        <v>10</v>
      </c>
      <c r="G55" s="179">
        <f t="shared" si="2"/>
        <v>43.478260869565219</v>
      </c>
      <c r="H55" s="667"/>
      <c r="I55" s="667">
        <v>4</v>
      </c>
      <c r="J55" s="179">
        <f t="shared" si="3"/>
        <v>17.391304347826086</v>
      </c>
      <c r="K55" s="667"/>
      <c r="L55" s="667">
        <v>2</v>
      </c>
      <c r="M55" s="179">
        <f t="shared" si="6"/>
        <v>8.695652173913043</v>
      </c>
      <c r="N55" s="667"/>
      <c r="O55" s="667">
        <v>7</v>
      </c>
      <c r="P55" s="179">
        <f t="shared" si="4"/>
        <v>30.434782608695656</v>
      </c>
      <c r="Q55" s="667"/>
      <c r="R55" s="667">
        <v>0</v>
      </c>
      <c r="S55" s="179">
        <f t="shared" si="5"/>
        <v>0</v>
      </c>
    </row>
    <row r="56" spans="1:21" ht="13.4" customHeight="1">
      <c r="A56" s="884" t="s">
        <v>722</v>
      </c>
      <c r="B56" s="229">
        <f t="shared" si="0"/>
        <v>7</v>
      </c>
      <c r="C56" s="209"/>
      <c r="D56" s="210">
        <f t="shared" si="1"/>
        <v>0.30133448127421436</v>
      </c>
      <c r="E56" s="62"/>
      <c r="F56" s="667">
        <v>0</v>
      </c>
      <c r="G56" s="179">
        <f t="shared" si="2"/>
        <v>0</v>
      </c>
      <c r="H56" s="667"/>
      <c r="I56" s="667">
        <v>7</v>
      </c>
      <c r="J56" s="179">
        <f t="shared" si="3"/>
        <v>100</v>
      </c>
      <c r="K56" s="667"/>
      <c r="L56" s="667">
        <v>0</v>
      </c>
      <c r="M56" s="179">
        <f t="shared" si="6"/>
        <v>0</v>
      </c>
      <c r="N56" s="667"/>
      <c r="O56" s="667">
        <v>0</v>
      </c>
      <c r="P56" s="179">
        <f t="shared" si="4"/>
        <v>0</v>
      </c>
      <c r="Q56" s="667"/>
      <c r="R56" s="667">
        <v>0</v>
      </c>
      <c r="S56" s="179">
        <f t="shared" si="5"/>
        <v>0</v>
      </c>
      <c r="T56" s="62"/>
      <c r="U56" s="62"/>
    </row>
    <row r="57" spans="1:21" ht="12.75" customHeight="1">
      <c r="A57" s="884" t="s">
        <v>723</v>
      </c>
      <c r="B57" s="229">
        <f t="shared" si="0"/>
        <v>19</v>
      </c>
      <c r="C57" s="209"/>
      <c r="D57" s="210">
        <f t="shared" si="1"/>
        <v>0.81790787774429619</v>
      </c>
      <c r="E57" s="62"/>
      <c r="F57" s="667">
        <v>2</v>
      </c>
      <c r="G57" s="179">
        <f t="shared" si="2"/>
        <v>10.526315789473683</v>
      </c>
      <c r="H57" s="667"/>
      <c r="I57" s="667">
        <v>13</v>
      </c>
      <c r="J57" s="179">
        <f t="shared" si="3"/>
        <v>68.421052631578945</v>
      </c>
      <c r="K57" s="667"/>
      <c r="L57" s="667">
        <v>0</v>
      </c>
      <c r="M57" s="179">
        <f t="shared" si="6"/>
        <v>0</v>
      </c>
      <c r="N57" s="667"/>
      <c r="O57" s="667">
        <v>4</v>
      </c>
      <c r="P57" s="179">
        <f t="shared" si="4"/>
        <v>21.052631578947366</v>
      </c>
      <c r="Q57" s="667"/>
      <c r="R57" s="667">
        <v>0</v>
      </c>
      <c r="S57" s="179">
        <f t="shared" si="5"/>
        <v>0</v>
      </c>
      <c r="T57" s="62"/>
      <c r="U57" s="62"/>
    </row>
    <row r="58" spans="1:21" ht="12.75" customHeight="1">
      <c r="A58" s="884" t="s">
        <v>724</v>
      </c>
      <c r="B58" s="229">
        <f t="shared" si="0"/>
        <v>2</v>
      </c>
      <c r="C58" s="209"/>
      <c r="D58" s="210">
        <f t="shared" si="1"/>
        <v>8.6095566078346966E-2</v>
      </c>
      <c r="E58" s="62"/>
      <c r="F58" s="667">
        <v>1</v>
      </c>
      <c r="G58" s="179">
        <f t="shared" si="2"/>
        <v>50</v>
      </c>
      <c r="H58" s="667"/>
      <c r="I58" s="667">
        <v>1</v>
      </c>
      <c r="J58" s="179">
        <f t="shared" si="3"/>
        <v>50</v>
      </c>
      <c r="K58" s="667"/>
      <c r="L58" s="667">
        <v>0</v>
      </c>
      <c r="M58" s="179">
        <f t="shared" si="6"/>
        <v>0</v>
      </c>
      <c r="N58" s="667"/>
      <c r="O58" s="667">
        <v>0</v>
      </c>
      <c r="P58" s="179">
        <f t="shared" si="4"/>
        <v>0</v>
      </c>
      <c r="Q58" s="667"/>
      <c r="R58" s="667">
        <v>0</v>
      </c>
      <c r="S58" s="179">
        <f t="shared" si="5"/>
        <v>0</v>
      </c>
      <c r="T58" s="62"/>
      <c r="U58" s="62"/>
    </row>
    <row r="59" spans="1:21" ht="13.4" customHeight="1">
      <c r="A59" s="911" t="s">
        <v>725</v>
      </c>
      <c r="B59" s="229">
        <f t="shared" si="0"/>
        <v>9</v>
      </c>
      <c r="C59" s="209"/>
      <c r="D59" s="210">
        <f t="shared" si="1"/>
        <v>0.38743004735256137</v>
      </c>
      <c r="E59" s="62"/>
      <c r="F59" s="667">
        <v>0</v>
      </c>
      <c r="G59" s="179">
        <f t="shared" si="2"/>
        <v>0</v>
      </c>
      <c r="H59" s="667"/>
      <c r="I59" s="667">
        <v>1</v>
      </c>
      <c r="J59" s="179">
        <f t="shared" si="3"/>
        <v>11.111111111111111</v>
      </c>
      <c r="K59" s="667"/>
      <c r="L59" s="667">
        <v>1</v>
      </c>
      <c r="M59" s="179">
        <f t="shared" si="6"/>
        <v>11.111111111111111</v>
      </c>
      <c r="N59" s="667"/>
      <c r="O59" s="667">
        <v>7</v>
      </c>
      <c r="P59" s="179">
        <f t="shared" si="4"/>
        <v>77.777777777777786</v>
      </c>
      <c r="Q59" s="667"/>
      <c r="R59" s="667">
        <v>0</v>
      </c>
      <c r="S59" s="179">
        <f t="shared" si="5"/>
        <v>0</v>
      </c>
      <c r="T59" s="62"/>
      <c r="U59" s="62"/>
    </row>
    <row r="60" spans="1:21" ht="13.4" customHeight="1">
      <c r="A60" s="919" t="s">
        <v>726</v>
      </c>
      <c r="B60" s="229">
        <f t="shared" si="0"/>
        <v>16</v>
      </c>
      <c r="C60" s="209"/>
      <c r="D60" s="210">
        <f t="shared" si="1"/>
        <v>0.68876452862677573</v>
      </c>
      <c r="E60" s="62"/>
      <c r="F60" s="667">
        <v>3</v>
      </c>
      <c r="G60" s="179">
        <f t="shared" si="2"/>
        <v>18.75</v>
      </c>
      <c r="H60" s="667"/>
      <c r="I60" s="667">
        <v>13</v>
      </c>
      <c r="J60" s="179">
        <f t="shared" si="3"/>
        <v>81.25</v>
      </c>
      <c r="K60" s="667"/>
      <c r="L60" s="667">
        <v>0</v>
      </c>
      <c r="M60" s="179">
        <f t="shared" si="6"/>
        <v>0</v>
      </c>
      <c r="N60" s="667"/>
      <c r="O60" s="667">
        <v>0</v>
      </c>
      <c r="P60" s="179">
        <f t="shared" si="4"/>
        <v>0</v>
      </c>
      <c r="Q60" s="667"/>
      <c r="R60" s="667">
        <v>0</v>
      </c>
      <c r="S60" s="179">
        <f t="shared" si="5"/>
        <v>0</v>
      </c>
      <c r="T60" s="62"/>
      <c r="U60" s="62"/>
    </row>
    <row r="61" spans="1:21" ht="13.4" customHeight="1">
      <c r="A61" s="884" t="s">
        <v>727</v>
      </c>
      <c r="B61" s="229">
        <f t="shared" si="0"/>
        <v>55</v>
      </c>
      <c r="C61" s="209"/>
      <c r="D61" s="210">
        <f t="shared" si="1"/>
        <v>2.3676280671545413</v>
      </c>
      <c r="E61" s="62"/>
      <c r="F61" s="667">
        <v>11</v>
      </c>
      <c r="G61" s="179">
        <f t="shared" si="2"/>
        <v>20</v>
      </c>
      <c r="H61" s="667"/>
      <c r="I61" s="667">
        <v>24</v>
      </c>
      <c r="J61" s="179">
        <f t="shared" si="3"/>
        <v>43.636363636363633</v>
      </c>
      <c r="K61" s="667"/>
      <c r="L61" s="667">
        <v>17</v>
      </c>
      <c r="M61" s="179">
        <f t="shared" si="6"/>
        <v>30.909090909090907</v>
      </c>
      <c r="N61" s="667"/>
      <c r="O61" s="667">
        <v>3</v>
      </c>
      <c r="P61" s="179">
        <f t="shared" si="4"/>
        <v>5.4545454545454541</v>
      </c>
      <c r="Q61" s="667"/>
      <c r="R61" s="667">
        <v>0</v>
      </c>
      <c r="S61" s="179">
        <f t="shared" si="5"/>
        <v>0</v>
      </c>
      <c r="T61" s="62"/>
      <c r="U61" s="62"/>
    </row>
    <row r="62" spans="1:21" ht="13.4" customHeight="1">
      <c r="A62" s="884" t="s">
        <v>728</v>
      </c>
      <c r="B62" s="229">
        <f t="shared" si="0"/>
        <v>76</v>
      </c>
      <c r="C62" s="209"/>
      <c r="D62" s="210">
        <f t="shared" si="1"/>
        <v>3.2716315109771847</v>
      </c>
      <c r="E62" s="62"/>
      <c r="F62" s="667">
        <v>9</v>
      </c>
      <c r="G62" s="179">
        <f t="shared" si="2"/>
        <v>11.842105263157894</v>
      </c>
      <c r="H62" s="667"/>
      <c r="I62" s="667">
        <v>51</v>
      </c>
      <c r="J62" s="179">
        <f t="shared" si="3"/>
        <v>67.10526315789474</v>
      </c>
      <c r="K62" s="667"/>
      <c r="L62" s="667">
        <v>16</v>
      </c>
      <c r="M62" s="179">
        <f t="shared" si="6"/>
        <v>21.052631578947366</v>
      </c>
      <c r="N62" s="667"/>
      <c r="O62" s="667">
        <v>0</v>
      </c>
      <c r="P62" s="179">
        <f t="shared" si="4"/>
        <v>0</v>
      </c>
      <c r="Q62" s="667"/>
      <c r="R62" s="667">
        <v>0</v>
      </c>
      <c r="S62" s="179">
        <f t="shared" si="5"/>
        <v>0</v>
      </c>
      <c r="T62" s="62"/>
      <c r="U62" s="62"/>
    </row>
    <row r="63" spans="1:21" ht="13.4" customHeight="1">
      <c r="A63" s="884" t="s">
        <v>729</v>
      </c>
      <c r="B63" s="229">
        <f t="shared" si="0"/>
        <v>19</v>
      </c>
      <c r="C63" s="209"/>
      <c r="D63" s="210">
        <f t="shared" si="1"/>
        <v>0.81790787774429619</v>
      </c>
      <c r="E63" s="62"/>
      <c r="F63" s="667">
        <v>2</v>
      </c>
      <c r="G63" s="179">
        <f t="shared" si="2"/>
        <v>10.526315789473683</v>
      </c>
      <c r="H63" s="667"/>
      <c r="I63" s="667">
        <v>6</v>
      </c>
      <c r="J63" s="179">
        <f t="shared" si="3"/>
        <v>31.578947368421051</v>
      </c>
      <c r="K63" s="667"/>
      <c r="L63" s="667">
        <v>9</v>
      </c>
      <c r="M63" s="179">
        <f t="shared" si="6"/>
        <v>47.368421052631575</v>
      </c>
      <c r="N63" s="667"/>
      <c r="O63" s="667">
        <v>2</v>
      </c>
      <c r="P63" s="179">
        <f t="shared" si="4"/>
        <v>10.526315789473683</v>
      </c>
      <c r="Q63" s="667"/>
      <c r="R63" s="667">
        <v>0</v>
      </c>
      <c r="S63" s="179">
        <f t="shared" si="5"/>
        <v>0</v>
      </c>
      <c r="T63" s="62"/>
      <c r="U63" s="62"/>
    </row>
    <row r="64" spans="1:21" ht="13.4" customHeight="1">
      <c r="A64" s="884" t="s">
        <v>1602</v>
      </c>
      <c r="B64" s="229">
        <f t="shared" si="0"/>
        <v>4</v>
      </c>
      <c r="C64" s="209"/>
      <c r="D64" s="210">
        <f t="shared" si="1"/>
        <v>0.17219113215669393</v>
      </c>
      <c r="E64" s="62"/>
      <c r="F64" s="667">
        <v>0</v>
      </c>
      <c r="G64" s="179">
        <f t="shared" si="2"/>
        <v>0</v>
      </c>
      <c r="H64" s="667"/>
      <c r="I64" s="667">
        <v>4</v>
      </c>
      <c r="J64" s="179">
        <f t="shared" si="3"/>
        <v>100</v>
      </c>
      <c r="K64" s="667"/>
      <c r="L64" s="667">
        <v>0</v>
      </c>
      <c r="M64" s="179">
        <f t="shared" si="6"/>
        <v>0</v>
      </c>
      <c r="N64" s="667"/>
      <c r="O64" s="667">
        <v>0</v>
      </c>
      <c r="P64" s="179">
        <f t="shared" si="4"/>
        <v>0</v>
      </c>
      <c r="Q64" s="667"/>
      <c r="R64" s="667">
        <v>0</v>
      </c>
      <c r="S64" s="179">
        <f t="shared" si="5"/>
        <v>0</v>
      </c>
      <c r="T64" s="62"/>
      <c r="U64" s="62"/>
    </row>
    <row r="65" spans="1:21" ht="13.4" customHeight="1">
      <c r="A65" s="884" t="s">
        <v>730</v>
      </c>
      <c r="B65" s="229">
        <f t="shared" si="0"/>
        <v>36</v>
      </c>
      <c r="C65" s="209"/>
      <c r="D65" s="210">
        <f t="shared" si="1"/>
        <v>1.5497201894102455</v>
      </c>
      <c r="E65" s="62"/>
      <c r="F65" s="667">
        <v>1</v>
      </c>
      <c r="G65" s="179">
        <f t="shared" si="2"/>
        <v>2.7777777777777777</v>
      </c>
      <c r="H65" s="667"/>
      <c r="I65" s="667">
        <v>31</v>
      </c>
      <c r="J65" s="179">
        <f t="shared" si="3"/>
        <v>86.111111111111114</v>
      </c>
      <c r="K65" s="667"/>
      <c r="L65" s="667">
        <v>4</v>
      </c>
      <c r="M65" s="179">
        <f t="shared" si="6"/>
        <v>11.111111111111111</v>
      </c>
      <c r="N65" s="667"/>
      <c r="O65" s="667">
        <v>0</v>
      </c>
      <c r="P65" s="179">
        <f t="shared" si="4"/>
        <v>0</v>
      </c>
      <c r="Q65" s="667"/>
      <c r="R65" s="667">
        <v>0</v>
      </c>
      <c r="S65" s="179">
        <f t="shared" si="5"/>
        <v>0</v>
      </c>
      <c r="T65" s="62"/>
      <c r="U65" s="62"/>
    </row>
    <row r="66" spans="1:21" ht="13.4" customHeight="1">
      <c r="A66" s="33" t="s">
        <v>731</v>
      </c>
      <c r="B66" s="229">
        <f t="shared" si="0"/>
        <v>23</v>
      </c>
      <c r="C66" s="209"/>
      <c r="D66" s="210">
        <f t="shared" si="1"/>
        <v>0.99009900990099009</v>
      </c>
      <c r="E66" s="62"/>
      <c r="F66" s="667">
        <v>4</v>
      </c>
      <c r="G66" s="179">
        <f t="shared" si="2"/>
        <v>17.391304347826086</v>
      </c>
      <c r="H66" s="667"/>
      <c r="I66" s="667">
        <v>15</v>
      </c>
      <c r="J66" s="179">
        <f t="shared" si="3"/>
        <v>65.217391304347828</v>
      </c>
      <c r="K66" s="667"/>
      <c r="L66" s="667">
        <v>3</v>
      </c>
      <c r="M66" s="179">
        <f t="shared" si="6"/>
        <v>13.043478260869565</v>
      </c>
      <c r="N66" s="667"/>
      <c r="O66" s="667">
        <v>1</v>
      </c>
      <c r="P66" s="179">
        <f t="shared" si="4"/>
        <v>4.3478260869565215</v>
      </c>
      <c r="Q66" s="667"/>
      <c r="R66" s="667">
        <v>0</v>
      </c>
      <c r="S66" s="179">
        <f t="shared" si="5"/>
        <v>0</v>
      </c>
      <c r="T66" s="62"/>
      <c r="U66" s="62"/>
    </row>
    <row r="67" spans="1:21" ht="13.4" customHeight="1">
      <c r="A67" s="884" t="s">
        <v>732</v>
      </c>
      <c r="B67" s="229">
        <f t="shared" si="0"/>
        <v>14</v>
      </c>
      <c r="C67" s="209"/>
      <c r="D67" s="210">
        <f t="shared" si="1"/>
        <v>0.60266896254842872</v>
      </c>
      <c r="E67" s="62"/>
      <c r="F67" s="667">
        <v>0</v>
      </c>
      <c r="G67" s="179">
        <f t="shared" si="2"/>
        <v>0</v>
      </c>
      <c r="H67" s="667"/>
      <c r="I67" s="667">
        <v>14</v>
      </c>
      <c r="J67" s="179">
        <f t="shared" si="3"/>
        <v>100</v>
      </c>
      <c r="K67" s="667"/>
      <c r="L67" s="667">
        <v>0</v>
      </c>
      <c r="M67" s="179">
        <f t="shared" si="6"/>
        <v>0</v>
      </c>
      <c r="N67" s="667"/>
      <c r="O67" s="667">
        <v>0</v>
      </c>
      <c r="P67" s="179">
        <f t="shared" si="4"/>
        <v>0</v>
      </c>
      <c r="Q67" s="667"/>
      <c r="R67" s="667">
        <v>0</v>
      </c>
      <c r="S67" s="179">
        <f t="shared" si="5"/>
        <v>0</v>
      </c>
      <c r="T67" s="62"/>
      <c r="U67" s="62"/>
    </row>
    <row r="68" spans="1:21" ht="13.4" customHeight="1">
      <c r="A68" s="884" t="s">
        <v>733</v>
      </c>
      <c r="B68" s="229">
        <f t="shared" si="0"/>
        <v>42</v>
      </c>
      <c r="C68" s="209"/>
      <c r="D68" s="210">
        <f t="shared" si="1"/>
        <v>1.8080068876452864</v>
      </c>
      <c r="E68" s="62"/>
      <c r="F68" s="667">
        <v>8</v>
      </c>
      <c r="G68" s="179">
        <f t="shared" si="2"/>
        <v>19.047619047619047</v>
      </c>
      <c r="H68" s="667"/>
      <c r="I68" s="667">
        <v>31</v>
      </c>
      <c r="J68" s="179">
        <f t="shared" si="3"/>
        <v>73.80952380952381</v>
      </c>
      <c r="K68" s="667"/>
      <c r="L68" s="667">
        <v>1</v>
      </c>
      <c r="M68" s="179">
        <f t="shared" si="6"/>
        <v>2.3809523809523809</v>
      </c>
      <c r="N68" s="667"/>
      <c r="O68" s="667">
        <v>2</v>
      </c>
      <c r="P68" s="179">
        <f t="shared" si="4"/>
        <v>4.7619047619047619</v>
      </c>
      <c r="Q68" s="667"/>
      <c r="R68" s="667">
        <v>0</v>
      </c>
      <c r="S68" s="179">
        <f t="shared" si="5"/>
        <v>0</v>
      </c>
      <c r="T68" s="62"/>
      <c r="U68" s="62"/>
    </row>
    <row r="69" spans="1:21" ht="13.4" customHeight="1">
      <c r="A69" s="884" t="s">
        <v>734</v>
      </c>
      <c r="B69" s="229">
        <f t="shared" si="0"/>
        <v>81</v>
      </c>
      <c r="C69" s="209"/>
      <c r="D69" s="210">
        <f t="shared" si="1"/>
        <v>3.4868704261730521</v>
      </c>
      <c r="E69" s="62"/>
      <c r="F69" s="667">
        <v>11</v>
      </c>
      <c r="G69" s="179">
        <f t="shared" si="2"/>
        <v>13.580246913580247</v>
      </c>
      <c r="H69" s="667"/>
      <c r="I69" s="667">
        <v>58</v>
      </c>
      <c r="J69" s="179">
        <f t="shared" si="3"/>
        <v>71.604938271604937</v>
      </c>
      <c r="K69" s="667"/>
      <c r="L69" s="667">
        <v>12</v>
      </c>
      <c r="M69" s="179">
        <f t="shared" si="6"/>
        <v>14.814814814814813</v>
      </c>
      <c r="N69" s="667"/>
      <c r="O69" s="667">
        <v>0</v>
      </c>
      <c r="P69" s="179">
        <f t="shared" si="4"/>
        <v>0</v>
      </c>
      <c r="Q69" s="667"/>
      <c r="R69" s="667">
        <v>0</v>
      </c>
      <c r="S69" s="179">
        <f t="shared" si="5"/>
        <v>0</v>
      </c>
      <c r="T69" s="62"/>
      <c r="U69" s="62"/>
    </row>
    <row r="70" spans="1:21" ht="13.4" customHeight="1">
      <c r="A70" s="884" t="s">
        <v>735</v>
      </c>
      <c r="B70" s="229">
        <f t="shared" si="0"/>
        <v>40</v>
      </c>
      <c r="D70" s="231">
        <f t="shared" si="1"/>
        <v>1.7219113215669393</v>
      </c>
      <c r="F70" s="667">
        <v>0</v>
      </c>
      <c r="G70" s="179">
        <f t="shared" si="2"/>
        <v>0</v>
      </c>
      <c r="H70" s="667"/>
      <c r="I70" s="667">
        <v>12</v>
      </c>
      <c r="J70" s="179">
        <f t="shared" si="3"/>
        <v>30</v>
      </c>
      <c r="K70" s="667"/>
      <c r="L70" s="667">
        <v>23</v>
      </c>
      <c r="M70" s="179">
        <f t="shared" si="6"/>
        <v>57.499999999999993</v>
      </c>
      <c r="N70" s="667"/>
      <c r="O70" s="667">
        <v>5</v>
      </c>
      <c r="P70" s="179">
        <f t="shared" si="4"/>
        <v>12.5</v>
      </c>
      <c r="Q70" s="667"/>
      <c r="R70" s="667">
        <v>0</v>
      </c>
      <c r="S70" s="179">
        <f t="shared" si="5"/>
        <v>0</v>
      </c>
    </row>
    <row r="71" spans="1:21" ht="13.4" customHeight="1">
      <c r="A71" s="884" t="s">
        <v>736</v>
      </c>
      <c r="B71" s="229">
        <f t="shared" si="0"/>
        <v>31</v>
      </c>
      <c r="D71" s="231">
        <f t="shared" si="1"/>
        <v>1.3344812742143779</v>
      </c>
      <c r="F71" s="667">
        <v>3</v>
      </c>
      <c r="G71" s="179">
        <f t="shared" si="2"/>
        <v>9.67741935483871</v>
      </c>
      <c r="H71" s="667"/>
      <c r="I71" s="667">
        <v>23</v>
      </c>
      <c r="J71" s="179">
        <f t="shared" si="3"/>
        <v>74.193548387096769</v>
      </c>
      <c r="K71" s="667"/>
      <c r="L71" s="667">
        <v>4</v>
      </c>
      <c r="M71" s="179">
        <f t="shared" si="6"/>
        <v>12.903225806451612</v>
      </c>
      <c r="N71" s="667"/>
      <c r="O71" s="667">
        <v>1</v>
      </c>
      <c r="P71" s="179">
        <f t="shared" si="4"/>
        <v>3.225806451612903</v>
      </c>
      <c r="Q71" s="667"/>
      <c r="R71" s="667">
        <v>0</v>
      </c>
      <c r="S71" s="179">
        <f t="shared" si="5"/>
        <v>0</v>
      </c>
    </row>
    <row r="72" spans="1:21" ht="13.4" customHeight="1">
      <c r="A72" s="884" t="s">
        <v>737</v>
      </c>
      <c r="B72" s="229">
        <f t="shared" si="0"/>
        <v>24</v>
      </c>
      <c r="D72" s="231">
        <f t="shared" si="1"/>
        <v>1.0331467929401636</v>
      </c>
      <c r="F72" s="667">
        <v>4</v>
      </c>
      <c r="G72" s="179">
        <f t="shared" si="2"/>
        <v>16.666666666666664</v>
      </c>
      <c r="H72" s="667"/>
      <c r="I72" s="667">
        <v>11</v>
      </c>
      <c r="J72" s="179">
        <f t="shared" si="3"/>
        <v>45.833333333333329</v>
      </c>
      <c r="K72" s="667"/>
      <c r="L72" s="667">
        <v>9</v>
      </c>
      <c r="M72" s="179">
        <f t="shared" si="6"/>
        <v>37.5</v>
      </c>
      <c r="N72" s="667"/>
      <c r="O72" s="667">
        <v>0</v>
      </c>
      <c r="P72" s="179">
        <f t="shared" si="4"/>
        <v>0</v>
      </c>
      <c r="Q72" s="667"/>
      <c r="R72" s="667">
        <v>0</v>
      </c>
      <c r="S72" s="179">
        <f t="shared" si="5"/>
        <v>0</v>
      </c>
    </row>
    <row r="73" spans="1:21" ht="13.4" customHeight="1">
      <c r="A73" s="884" t="s">
        <v>738</v>
      </c>
      <c r="B73" s="229">
        <f t="shared" si="0"/>
        <v>24</v>
      </c>
      <c r="D73" s="231">
        <f t="shared" si="1"/>
        <v>1.0331467929401636</v>
      </c>
      <c r="F73" s="667">
        <v>0</v>
      </c>
      <c r="G73" s="179">
        <f t="shared" si="2"/>
        <v>0</v>
      </c>
      <c r="H73" s="667"/>
      <c r="I73" s="667">
        <v>1</v>
      </c>
      <c r="J73" s="179">
        <f t="shared" si="3"/>
        <v>4.1666666666666661</v>
      </c>
      <c r="K73" s="667"/>
      <c r="L73" s="667">
        <v>23</v>
      </c>
      <c r="M73" s="179">
        <f t="shared" si="6"/>
        <v>95.833333333333343</v>
      </c>
      <c r="N73" s="667"/>
      <c r="O73" s="667">
        <v>0</v>
      </c>
      <c r="P73" s="179">
        <f t="shared" si="4"/>
        <v>0</v>
      </c>
      <c r="Q73" s="667"/>
      <c r="R73" s="667">
        <v>0</v>
      </c>
      <c r="S73" s="179">
        <f t="shared" si="5"/>
        <v>0</v>
      </c>
    </row>
    <row r="74" spans="1:21" ht="13.4" customHeight="1">
      <c r="A74" s="884" t="s">
        <v>739</v>
      </c>
      <c r="B74" s="229">
        <f t="shared" si="0"/>
        <v>9</v>
      </c>
      <c r="D74" s="231">
        <f t="shared" si="1"/>
        <v>0.38743004735256137</v>
      </c>
      <c r="F74" s="667">
        <v>0</v>
      </c>
      <c r="G74" s="179">
        <f t="shared" si="2"/>
        <v>0</v>
      </c>
      <c r="H74" s="667"/>
      <c r="I74" s="667">
        <v>9</v>
      </c>
      <c r="J74" s="179">
        <f t="shared" si="3"/>
        <v>100</v>
      </c>
      <c r="K74" s="667"/>
      <c r="L74" s="667">
        <v>0</v>
      </c>
      <c r="M74" s="179">
        <f t="shared" si="6"/>
        <v>0</v>
      </c>
      <c r="N74" s="667"/>
      <c r="O74" s="667">
        <v>0</v>
      </c>
      <c r="P74" s="179">
        <f t="shared" si="4"/>
        <v>0</v>
      </c>
      <c r="Q74" s="667"/>
      <c r="R74" s="667">
        <v>0</v>
      </c>
      <c r="S74" s="179">
        <f t="shared" si="5"/>
        <v>0</v>
      </c>
    </row>
    <row r="75" spans="1:21" ht="13.4" customHeight="1">
      <c r="A75" s="884" t="s">
        <v>740</v>
      </c>
      <c r="B75" s="229">
        <f t="shared" si="0"/>
        <v>57</v>
      </c>
      <c r="D75" s="231">
        <f t="shared" si="1"/>
        <v>2.4537236332328884</v>
      </c>
      <c r="F75" s="667">
        <v>3</v>
      </c>
      <c r="G75" s="179">
        <f t="shared" si="2"/>
        <v>5.2631578947368416</v>
      </c>
      <c r="H75" s="667"/>
      <c r="I75" s="667">
        <v>32</v>
      </c>
      <c r="J75" s="179">
        <f t="shared" si="3"/>
        <v>56.140350877192979</v>
      </c>
      <c r="K75" s="667"/>
      <c r="L75" s="667">
        <v>17</v>
      </c>
      <c r="M75" s="179">
        <f t="shared" si="6"/>
        <v>29.82456140350877</v>
      </c>
      <c r="N75" s="667"/>
      <c r="O75" s="667">
        <v>3</v>
      </c>
      <c r="P75" s="179">
        <f t="shared" si="4"/>
        <v>5.2631578947368416</v>
      </c>
      <c r="Q75" s="667"/>
      <c r="R75" s="667">
        <v>2</v>
      </c>
      <c r="S75" s="179">
        <f t="shared" si="5"/>
        <v>3.5087719298245612</v>
      </c>
    </row>
    <row r="76" spans="1:21" ht="13.4" customHeight="1">
      <c r="A76" s="884" t="s">
        <v>741</v>
      </c>
      <c r="B76" s="229">
        <f t="shared" ref="B76:B95" si="7">IF($A76&lt;&gt;0,F76+I76+L76+O76+R76,"")</f>
        <v>33</v>
      </c>
      <c r="D76" s="231">
        <f t="shared" ref="D76:D95" si="8">IF(A76&lt;&gt;0,B76/$B$12*100,"")</f>
        <v>1.420576840292725</v>
      </c>
      <c r="F76" s="667">
        <v>4</v>
      </c>
      <c r="G76" s="179">
        <f t="shared" ref="G76:G95" si="9">IF($A76&lt;&gt;0,F76/$B76*100,"")</f>
        <v>12.121212121212121</v>
      </c>
      <c r="H76" s="667"/>
      <c r="I76" s="667">
        <v>16</v>
      </c>
      <c r="J76" s="179">
        <f t="shared" ref="J76:J95" si="10">IF($A76&lt;&gt;0,I76/$B76*100,"")</f>
        <v>48.484848484848484</v>
      </c>
      <c r="K76" s="667"/>
      <c r="L76" s="667">
        <v>8</v>
      </c>
      <c r="M76" s="179">
        <f t="shared" si="6"/>
        <v>24.242424242424242</v>
      </c>
      <c r="N76" s="667"/>
      <c r="O76" s="667">
        <v>4</v>
      </c>
      <c r="P76" s="179">
        <f t="shared" ref="P76:P95" si="11">IF($A76&lt;&gt;0,O76/$B76*100,"")</f>
        <v>12.121212121212121</v>
      </c>
      <c r="Q76" s="667"/>
      <c r="R76" s="667">
        <v>1</v>
      </c>
      <c r="S76" s="179">
        <f t="shared" ref="S76:S95" si="12">IF($A76&lt;&gt;0,R76/$B76*100,"")</f>
        <v>3.0303030303030303</v>
      </c>
    </row>
    <row r="77" spans="1:21" ht="13.4" customHeight="1">
      <c r="A77" s="884" t="s">
        <v>742</v>
      </c>
      <c r="B77" s="229">
        <f t="shared" si="7"/>
        <v>34</v>
      </c>
      <c r="D77" s="231">
        <f t="shared" si="8"/>
        <v>1.4636246233318984</v>
      </c>
      <c r="F77" s="667">
        <v>7</v>
      </c>
      <c r="G77" s="179">
        <f t="shared" si="9"/>
        <v>20.588235294117645</v>
      </c>
      <c r="H77" s="667"/>
      <c r="I77" s="667">
        <v>23</v>
      </c>
      <c r="J77" s="179">
        <f t="shared" si="10"/>
        <v>67.64705882352942</v>
      </c>
      <c r="K77" s="667"/>
      <c r="L77" s="667">
        <v>3</v>
      </c>
      <c r="M77" s="179">
        <f t="shared" si="6"/>
        <v>8.8235294117647065</v>
      </c>
      <c r="N77" s="667"/>
      <c r="O77" s="667">
        <v>1</v>
      </c>
      <c r="P77" s="179">
        <f t="shared" si="11"/>
        <v>2.9411764705882351</v>
      </c>
      <c r="Q77" s="667"/>
      <c r="R77" s="667">
        <v>0</v>
      </c>
      <c r="S77" s="179">
        <f t="shared" si="12"/>
        <v>0</v>
      </c>
    </row>
    <row r="78" spans="1:21" ht="13.4" customHeight="1">
      <c r="A78" s="884" t="s">
        <v>743</v>
      </c>
      <c r="B78" s="229">
        <f t="shared" si="7"/>
        <v>10</v>
      </c>
      <c r="D78" s="231">
        <f t="shared" si="8"/>
        <v>0.43047783039173482</v>
      </c>
      <c r="F78" s="667">
        <v>1</v>
      </c>
      <c r="G78" s="179">
        <f t="shared" si="9"/>
        <v>10</v>
      </c>
      <c r="H78" s="667"/>
      <c r="I78" s="667">
        <v>2</v>
      </c>
      <c r="J78" s="179">
        <f t="shared" si="10"/>
        <v>20</v>
      </c>
      <c r="K78" s="667"/>
      <c r="L78" s="667">
        <v>7</v>
      </c>
      <c r="M78" s="179">
        <f t="shared" si="6"/>
        <v>70</v>
      </c>
      <c r="N78" s="667"/>
      <c r="O78" s="667">
        <v>0</v>
      </c>
      <c r="P78" s="179">
        <f t="shared" si="11"/>
        <v>0</v>
      </c>
      <c r="Q78" s="667"/>
      <c r="R78" s="667">
        <v>0</v>
      </c>
      <c r="S78" s="179">
        <f t="shared" si="12"/>
        <v>0</v>
      </c>
    </row>
    <row r="79" spans="1:21" ht="13.4" customHeight="1">
      <c r="A79" s="884" t="s">
        <v>744</v>
      </c>
      <c r="B79" s="229">
        <f t="shared" si="7"/>
        <v>13</v>
      </c>
      <c r="D79" s="231">
        <f t="shared" si="8"/>
        <v>0.55962117950925527</v>
      </c>
      <c r="F79" s="667">
        <v>0</v>
      </c>
      <c r="G79" s="179">
        <f t="shared" si="9"/>
        <v>0</v>
      </c>
      <c r="H79" s="667"/>
      <c r="I79" s="667">
        <v>12</v>
      </c>
      <c r="J79" s="179">
        <f t="shared" si="10"/>
        <v>92.307692307692307</v>
      </c>
      <c r="K79" s="667"/>
      <c r="L79" s="667">
        <v>0</v>
      </c>
      <c r="M79" s="179">
        <f t="shared" si="6"/>
        <v>0</v>
      </c>
      <c r="N79" s="667"/>
      <c r="O79" s="667">
        <v>1</v>
      </c>
      <c r="P79" s="179">
        <f t="shared" si="11"/>
        <v>7.6923076923076925</v>
      </c>
      <c r="Q79" s="667"/>
      <c r="R79" s="667">
        <v>0</v>
      </c>
      <c r="S79" s="179">
        <f t="shared" si="12"/>
        <v>0</v>
      </c>
    </row>
    <row r="80" spans="1:21" ht="13.4" customHeight="1">
      <c r="A80" s="884" t="s">
        <v>745</v>
      </c>
      <c r="B80" s="229">
        <f t="shared" si="7"/>
        <v>12</v>
      </c>
      <c r="D80" s="231">
        <f t="shared" si="8"/>
        <v>0.51657339647008182</v>
      </c>
      <c r="F80" s="667">
        <v>1</v>
      </c>
      <c r="G80" s="179">
        <f t="shared" si="9"/>
        <v>8.3333333333333321</v>
      </c>
      <c r="H80" s="667"/>
      <c r="I80" s="667">
        <v>11</v>
      </c>
      <c r="J80" s="179">
        <f t="shared" si="10"/>
        <v>91.666666666666657</v>
      </c>
      <c r="K80" s="667"/>
      <c r="L80" s="667">
        <v>0</v>
      </c>
      <c r="M80" s="179">
        <f t="shared" ref="M80:M95" si="13">IF($A80&lt;&gt;0,L80/$B80*100,"")</f>
        <v>0</v>
      </c>
      <c r="N80" s="667"/>
      <c r="O80" s="667">
        <v>0</v>
      </c>
      <c r="P80" s="179">
        <f t="shared" si="11"/>
        <v>0</v>
      </c>
      <c r="Q80" s="667"/>
      <c r="R80" s="667">
        <v>0</v>
      </c>
      <c r="S80" s="179">
        <f t="shared" si="12"/>
        <v>0</v>
      </c>
    </row>
    <row r="81" spans="1:20" ht="13.4" customHeight="1">
      <c r="A81" s="884"/>
      <c r="B81" s="229" t="str">
        <f t="shared" si="7"/>
        <v/>
      </c>
      <c r="D81" s="231" t="str">
        <f t="shared" si="8"/>
        <v/>
      </c>
      <c r="F81" s="190"/>
      <c r="G81" s="179" t="str">
        <f t="shared" si="9"/>
        <v/>
      </c>
      <c r="H81" s="190"/>
      <c r="I81" s="191"/>
      <c r="J81" s="179" t="str">
        <f t="shared" si="10"/>
        <v/>
      </c>
      <c r="K81" s="191"/>
      <c r="L81" s="192">
        <v>0</v>
      </c>
      <c r="M81" s="179" t="str">
        <f t="shared" si="13"/>
        <v/>
      </c>
      <c r="N81" s="192"/>
      <c r="O81" s="191">
        <v>0</v>
      </c>
      <c r="P81" s="179" t="str">
        <f t="shared" si="11"/>
        <v/>
      </c>
      <c r="Q81" s="191"/>
      <c r="R81" s="192">
        <v>0</v>
      </c>
      <c r="S81" s="179" t="str">
        <f t="shared" si="12"/>
        <v/>
      </c>
    </row>
    <row r="82" spans="1:20" ht="13.4" customHeight="1">
      <c r="A82" s="47" t="s">
        <v>746</v>
      </c>
      <c r="B82" s="228">
        <f t="shared" si="7"/>
        <v>315</v>
      </c>
      <c r="C82" s="234"/>
      <c r="D82" s="235">
        <f t="shared" si="8"/>
        <v>13.560051657339647</v>
      </c>
      <c r="E82" s="236"/>
      <c r="F82" s="240">
        <f>SUM(F83:F85)</f>
        <v>6</v>
      </c>
      <c r="G82" s="227">
        <f t="shared" si="9"/>
        <v>1.9047619047619049</v>
      </c>
      <c r="H82" s="240"/>
      <c r="I82" s="240">
        <f>SUM(I83:I85)</f>
        <v>195</v>
      </c>
      <c r="J82" s="227">
        <f t="shared" si="10"/>
        <v>61.904761904761905</v>
      </c>
      <c r="K82" s="240"/>
      <c r="L82" s="240">
        <f>SUM(L83:L85)</f>
        <v>70</v>
      </c>
      <c r="M82" s="227">
        <f t="shared" si="13"/>
        <v>22.222222222222221</v>
      </c>
      <c r="N82" s="240"/>
      <c r="O82" s="240">
        <f>SUM(O83:O85)</f>
        <v>42</v>
      </c>
      <c r="P82" s="227">
        <f t="shared" si="11"/>
        <v>13.333333333333334</v>
      </c>
      <c r="Q82" s="240"/>
      <c r="R82" s="240">
        <f>SUM(R83:R85)</f>
        <v>2</v>
      </c>
      <c r="S82" s="227">
        <f t="shared" si="12"/>
        <v>0.63492063492063489</v>
      </c>
    </row>
    <row r="83" spans="1:20" ht="13.4" customHeight="1">
      <c r="A83" s="884" t="s">
        <v>747</v>
      </c>
      <c r="B83" s="229">
        <f t="shared" si="7"/>
        <v>113</v>
      </c>
      <c r="D83" s="164">
        <f t="shared" si="8"/>
        <v>4.8643994834266033</v>
      </c>
      <c r="E83" s="164"/>
      <c r="F83" s="667">
        <v>0</v>
      </c>
      <c r="G83" s="179">
        <f t="shared" si="9"/>
        <v>0</v>
      </c>
      <c r="H83" s="667"/>
      <c r="I83" s="667">
        <v>28</v>
      </c>
      <c r="J83" s="179">
        <f t="shared" si="10"/>
        <v>24.778761061946902</v>
      </c>
      <c r="K83" s="667"/>
      <c r="L83" s="667">
        <v>41</v>
      </c>
      <c r="M83" s="179">
        <f t="shared" si="13"/>
        <v>36.283185840707965</v>
      </c>
      <c r="N83" s="667"/>
      <c r="O83" s="667">
        <v>42</v>
      </c>
      <c r="P83" s="179">
        <f t="shared" si="11"/>
        <v>37.168141592920357</v>
      </c>
      <c r="Q83" s="667"/>
      <c r="R83" s="667">
        <v>2</v>
      </c>
      <c r="S83" s="179">
        <f t="shared" si="12"/>
        <v>1.7699115044247788</v>
      </c>
    </row>
    <row r="84" spans="1:20" ht="13.4" customHeight="1">
      <c r="A84" s="884" t="s">
        <v>748</v>
      </c>
      <c r="B84" s="229">
        <f t="shared" si="7"/>
        <v>159</v>
      </c>
      <c r="D84" s="231">
        <f t="shared" si="8"/>
        <v>6.8445975032285835</v>
      </c>
      <c r="F84" s="667">
        <v>4</v>
      </c>
      <c r="G84" s="179">
        <f t="shared" si="9"/>
        <v>2.5157232704402519</v>
      </c>
      <c r="H84" s="667"/>
      <c r="I84" s="667">
        <v>153</v>
      </c>
      <c r="J84" s="179">
        <f t="shared" si="10"/>
        <v>96.226415094339629</v>
      </c>
      <c r="K84" s="667"/>
      <c r="L84" s="667">
        <v>2</v>
      </c>
      <c r="M84" s="179">
        <f t="shared" si="13"/>
        <v>1.257861635220126</v>
      </c>
      <c r="N84" s="667"/>
      <c r="O84" s="667">
        <v>0</v>
      </c>
      <c r="P84" s="179">
        <f t="shared" si="11"/>
        <v>0</v>
      </c>
      <c r="Q84" s="667"/>
      <c r="R84" s="667">
        <v>0</v>
      </c>
      <c r="S84" s="179">
        <f t="shared" si="12"/>
        <v>0</v>
      </c>
    </row>
    <row r="85" spans="1:20" ht="13.4" customHeight="1">
      <c r="A85" s="884" t="s">
        <v>750</v>
      </c>
      <c r="B85" s="229">
        <f t="shared" si="7"/>
        <v>43</v>
      </c>
      <c r="D85" s="231">
        <f t="shared" si="8"/>
        <v>1.8510546706844595</v>
      </c>
      <c r="F85" s="667">
        <v>2</v>
      </c>
      <c r="G85" s="179">
        <f t="shared" si="9"/>
        <v>4.6511627906976747</v>
      </c>
      <c r="H85" s="667"/>
      <c r="I85" s="667">
        <v>14</v>
      </c>
      <c r="J85" s="179">
        <f t="shared" si="10"/>
        <v>32.558139534883722</v>
      </c>
      <c r="K85" s="667"/>
      <c r="L85" s="667">
        <v>27</v>
      </c>
      <c r="M85" s="179">
        <f t="shared" si="13"/>
        <v>62.790697674418603</v>
      </c>
      <c r="N85" s="667"/>
      <c r="O85" s="667">
        <v>0</v>
      </c>
      <c r="P85" s="179">
        <f t="shared" si="11"/>
        <v>0</v>
      </c>
      <c r="Q85" s="667"/>
      <c r="R85" s="667">
        <v>0</v>
      </c>
      <c r="S85" s="179">
        <f t="shared" si="12"/>
        <v>0</v>
      </c>
    </row>
    <row r="86" spans="1:20" ht="13.4" customHeight="1">
      <c r="A86" s="884"/>
      <c r="B86" s="229" t="str">
        <f t="shared" si="7"/>
        <v/>
      </c>
      <c r="D86" s="231" t="str">
        <f t="shared" si="8"/>
        <v/>
      </c>
      <c r="F86" s="531">
        <v>0</v>
      </c>
      <c r="G86" s="179" t="str">
        <f t="shared" si="9"/>
        <v/>
      </c>
      <c r="H86" s="531"/>
      <c r="I86" s="531"/>
      <c r="J86" s="179" t="str">
        <f t="shared" si="10"/>
        <v/>
      </c>
      <c r="K86" s="531"/>
      <c r="L86" s="531"/>
      <c r="M86" s="179" t="str">
        <f t="shared" si="13"/>
        <v/>
      </c>
      <c r="N86" s="531"/>
      <c r="O86" s="531"/>
      <c r="P86" s="179" t="str">
        <f t="shared" si="11"/>
        <v/>
      </c>
      <c r="Q86" s="531"/>
      <c r="R86" s="531">
        <v>0</v>
      </c>
      <c r="S86" s="179" t="str">
        <f t="shared" si="12"/>
        <v/>
      </c>
    </row>
    <row r="87" spans="1:20" ht="13.4" customHeight="1">
      <c r="A87" s="59" t="s">
        <v>410</v>
      </c>
      <c r="B87" s="228">
        <f t="shared" si="7"/>
        <v>88</v>
      </c>
      <c r="C87" s="234"/>
      <c r="D87" s="235">
        <f t="shared" si="8"/>
        <v>3.7882049074472666</v>
      </c>
      <c r="E87" s="236"/>
      <c r="F87" s="533">
        <f>+F89</f>
        <v>9</v>
      </c>
      <c r="G87" s="227">
        <f t="shared" si="9"/>
        <v>10.227272727272728</v>
      </c>
      <c r="H87" s="533"/>
      <c r="I87" s="533">
        <f>+I89</f>
        <v>68</v>
      </c>
      <c r="J87" s="227">
        <f t="shared" si="10"/>
        <v>77.272727272727266</v>
      </c>
      <c r="K87" s="534"/>
      <c r="L87" s="533">
        <f>+L89</f>
        <v>10</v>
      </c>
      <c r="M87" s="227">
        <f t="shared" si="13"/>
        <v>11.363636363636363</v>
      </c>
      <c r="N87" s="535"/>
      <c r="O87" s="533">
        <f>+O89</f>
        <v>1</v>
      </c>
      <c r="P87" s="227">
        <f t="shared" si="11"/>
        <v>1.1363636363636365</v>
      </c>
      <c r="Q87" s="534"/>
      <c r="R87" s="533">
        <f>+R89</f>
        <v>0</v>
      </c>
      <c r="S87" s="179">
        <f t="shared" si="12"/>
        <v>0</v>
      </c>
    </row>
    <row r="88" spans="1:20" ht="7" customHeight="1">
      <c r="A88" s="59"/>
      <c r="B88" s="229" t="str">
        <f t="shared" si="7"/>
        <v/>
      </c>
      <c r="D88" s="231" t="str">
        <f t="shared" si="8"/>
        <v/>
      </c>
      <c r="F88" s="241">
        <v>0</v>
      </c>
      <c r="G88" s="179" t="str">
        <f t="shared" si="9"/>
        <v/>
      </c>
      <c r="H88" s="164"/>
      <c r="I88" s="241">
        <v>0</v>
      </c>
      <c r="J88" s="179" t="str">
        <f t="shared" si="10"/>
        <v/>
      </c>
      <c r="K88" s="164"/>
      <c r="L88" s="241"/>
      <c r="M88" s="179" t="str">
        <f t="shared" si="13"/>
        <v/>
      </c>
      <c r="N88" s="164"/>
      <c r="O88" s="241"/>
      <c r="P88" s="179" t="str">
        <f t="shared" si="11"/>
        <v/>
      </c>
      <c r="Q88" s="164"/>
      <c r="R88" s="241"/>
      <c r="S88" s="179" t="str">
        <f t="shared" si="12"/>
        <v/>
      </c>
    </row>
    <row r="89" spans="1:20" ht="13.4" customHeight="1">
      <c r="A89" s="47" t="s">
        <v>688</v>
      </c>
      <c r="B89" s="228">
        <f t="shared" si="7"/>
        <v>88</v>
      </c>
      <c r="C89" s="234"/>
      <c r="D89" s="235">
        <f t="shared" si="8"/>
        <v>3.7882049074472666</v>
      </c>
      <c r="E89" s="236"/>
      <c r="F89" s="533">
        <f>SUM(F90:F95)</f>
        <v>9</v>
      </c>
      <c r="G89" s="227">
        <f t="shared" si="9"/>
        <v>10.227272727272728</v>
      </c>
      <c r="H89" s="533">
        <f>SUM(H90:H95)</f>
        <v>0</v>
      </c>
      <c r="I89" s="533">
        <f>SUM(I90:I95)</f>
        <v>68</v>
      </c>
      <c r="J89" s="227">
        <f t="shared" si="10"/>
        <v>77.272727272727266</v>
      </c>
      <c r="K89" s="534"/>
      <c r="L89" s="533">
        <f>SUM(L90:L95)</f>
        <v>10</v>
      </c>
      <c r="M89" s="227">
        <f t="shared" si="13"/>
        <v>11.363636363636363</v>
      </c>
      <c r="N89" s="535"/>
      <c r="O89" s="533">
        <f>SUM(O90:O95)</f>
        <v>1</v>
      </c>
      <c r="P89" s="227">
        <f t="shared" si="11"/>
        <v>1.1363636363636365</v>
      </c>
      <c r="Q89" s="536"/>
      <c r="R89" s="533">
        <f>SUM(R90:R95)</f>
        <v>0</v>
      </c>
      <c r="S89" s="179">
        <f t="shared" si="12"/>
        <v>0</v>
      </c>
    </row>
    <row r="90" spans="1:20" ht="13.4" customHeight="1">
      <c r="A90" s="33" t="s">
        <v>751</v>
      </c>
      <c r="B90" s="229">
        <f t="shared" si="7"/>
        <v>28</v>
      </c>
      <c r="D90" s="231">
        <f t="shared" si="8"/>
        <v>1.2053379250968574</v>
      </c>
      <c r="F90" s="667">
        <v>0</v>
      </c>
      <c r="G90" s="179">
        <f t="shared" si="9"/>
        <v>0</v>
      </c>
      <c r="H90" s="667"/>
      <c r="I90" s="667">
        <v>27</v>
      </c>
      <c r="J90" s="179">
        <f t="shared" si="10"/>
        <v>96.428571428571431</v>
      </c>
      <c r="K90" s="667"/>
      <c r="L90" s="667">
        <v>0</v>
      </c>
      <c r="M90" s="179">
        <f t="shared" si="13"/>
        <v>0</v>
      </c>
      <c r="N90" s="667"/>
      <c r="O90" s="667">
        <v>1</v>
      </c>
      <c r="P90" s="179">
        <f t="shared" si="11"/>
        <v>3.5714285714285712</v>
      </c>
      <c r="Q90" s="667"/>
      <c r="R90" s="193"/>
      <c r="S90" s="179">
        <f t="shared" si="12"/>
        <v>0</v>
      </c>
    </row>
    <row r="91" spans="1:20" ht="13.4" customHeight="1">
      <c r="A91" s="66" t="s">
        <v>752</v>
      </c>
      <c r="B91" s="229">
        <f>IF($A91&lt;&gt;0,F91+I91+L91+O91+R91,"")</f>
        <v>6</v>
      </c>
      <c r="D91" s="231">
        <f t="shared" si="8"/>
        <v>0.25828669823504091</v>
      </c>
      <c r="F91" s="667">
        <v>5</v>
      </c>
      <c r="G91" s="179">
        <f t="shared" si="9"/>
        <v>83.333333333333343</v>
      </c>
      <c r="H91" s="667"/>
      <c r="I91" s="667">
        <v>0</v>
      </c>
      <c r="J91" s="179">
        <f t="shared" si="10"/>
        <v>0</v>
      </c>
      <c r="K91" s="667"/>
      <c r="L91" s="667">
        <v>1</v>
      </c>
      <c r="M91" s="179">
        <f t="shared" si="13"/>
        <v>16.666666666666664</v>
      </c>
      <c r="N91" s="667"/>
      <c r="O91" s="667">
        <v>0</v>
      </c>
      <c r="P91" s="179">
        <f t="shared" si="11"/>
        <v>0</v>
      </c>
      <c r="Q91" s="667"/>
      <c r="R91" s="193"/>
      <c r="S91" s="179">
        <f t="shared" si="12"/>
        <v>0</v>
      </c>
    </row>
    <row r="92" spans="1:20" ht="13.4" customHeight="1">
      <c r="A92" s="884" t="s">
        <v>753</v>
      </c>
      <c r="B92" s="229">
        <f t="shared" si="7"/>
        <v>6</v>
      </c>
      <c r="D92" s="231">
        <f t="shared" si="8"/>
        <v>0.25828669823504091</v>
      </c>
      <c r="F92" s="667">
        <v>2</v>
      </c>
      <c r="G92" s="179">
        <f t="shared" si="9"/>
        <v>33.333333333333329</v>
      </c>
      <c r="H92" s="667"/>
      <c r="I92" s="667">
        <v>4</v>
      </c>
      <c r="J92" s="179">
        <f t="shared" si="10"/>
        <v>66.666666666666657</v>
      </c>
      <c r="K92" s="667"/>
      <c r="L92" s="667">
        <v>0</v>
      </c>
      <c r="M92" s="179">
        <f t="shared" si="13"/>
        <v>0</v>
      </c>
      <c r="N92" s="667"/>
      <c r="O92" s="667">
        <v>0</v>
      </c>
      <c r="P92" s="179">
        <f t="shared" si="11"/>
        <v>0</v>
      </c>
      <c r="Q92" s="667"/>
      <c r="R92" s="193"/>
      <c r="S92" s="179">
        <f t="shared" si="12"/>
        <v>0</v>
      </c>
    </row>
    <row r="93" spans="1:20" ht="13.4" customHeight="1">
      <c r="A93" s="884" t="s">
        <v>754</v>
      </c>
      <c r="B93" s="229">
        <f t="shared" si="7"/>
        <v>16</v>
      </c>
      <c r="D93" s="231">
        <f t="shared" si="8"/>
        <v>0.68876452862677573</v>
      </c>
      <c r="F93" s="668">
        <v>1</v>
      </c>
      <c r="G93" s="179">
        <f t="shared" si="9"/>
        <v>6.25</v>
      </c>
      <c r="H93" s="668"/>
      <c r="I93" s="668">
        <v>7</v>
      </c>
      <c r="J93" s="179">
        <f t="shared" si="10"/>
        <v>43.75</v>
      </c>
      <c r="K93" s="668"/>
      <c r="L93" s="668">
        <v>8</v>
      </c>
      <c r="M93" s="179">
        <f t="shared" si="13"/>
        <v>50</v>
      </c>
      <c r="N93" s="668"/>
      <c r="O93" s="668">
        <v>0</v>
      </c>
      <c r="P93" s="179">
        <f t="shared" si="11"/>
        <v>0</v>
      </c>
      <c r="Q93" s="668"/>
      <c r="R93" s="193"/>
      <c r="S93" s="179">
        <f t="shared" si="12"/>
        <v>0</v>
      </c>
    </row>
    <row r="94" spans="1:20" ht="13.4" customHeight="1">
      <c r="A94" s="884" t="s">
        <v>745</v>
      </c>
      <c r="B94" s="229">
        <f t="shared" si="7"/>
        <v>1</v>
      </c>
      <c r="D94" s="231">
        <f t="shared" si="8"/>
        <v>4.3047783039173483E-2</v>
      </c>
      <c r="F94" s="667">
        <v>1</v>
      </c>
      <c r="G94" s="179">
        <f t="shared" si="9"/>
        <v>100</v>
      </c>
      <c r="H94" s="667"/>
      <c r="I94" s="667">
        <v>0</v>
      </c>
      <c r="J94" s="179">
        <f t="shared" si="10"/>
        <v>0</v>
      </c>
      <c r="K94" s="667"/>
      <c r="L94" s="667">
        <v>0</v>
      </c>
      <c r="M94" s="179">
        <f t="shared" si="13"/>
        <v>0</v>
      </c>
      <c r="N94" s="667"/>
      <c r="O94" s="667">
        <v>0</v>
      </c>
      <c r="P94" s="179">
        <f t="shared" si="11"/>
        <v>0</v>
      </c>
      <c r="Q94" s="667"/>
      <c r="R94" s="193"/>
      <c r="S94" s="179">
        <f t="shared" si="12"/>
        <v>0</v>
      </c>
    </row>
    <row r="95" spans="1:20" ht="13.4" customHeight="1">
      <c r="A95" s="66" t="s">
        <v>756</v>
      </c>
      <c r="B95" s="229">
        <f t="shared" si="7"/>
        <v>31</v>
      </c>
      <c r="D95" s="231">
        <f t="shared" si="8"/>
        <v>1.3344812742143779</v>
      </c>
      <c r="F95" s="667">
        <v>0</v>
      </c>
      <c r="G95" s="179">
        <f t="shared" si="9"/>
        <v>0</v>
      </c>
      <c r="H95" s="667"/>
      <c r="I95" s="667">
        <v>30</v>
      </c>
      <c r="J95" s="179">
        <f t="shared" si="10"/>
        <v>96.774193548387103</v>
      </c>
      <c r="K95" s="667"/>
      <c r="L95" s="667">
        <v>1</v>
      </c>
      <c r="M95" s="179">
        <f t="shared" si="13"/>
        <v>3.225806451612903</v>
      </c>
      <c r="N95" s="667"/>
      <c r="O95" s="667">
        <v>0</v>
      </c>
      <c r="P95" s="179">
        <f t="shared" si="11"/>
        <v>0</v>
      </c>
      <c r="Q95" s="667"/>
      <c r="R95" s="193"/>
      <c r="S95" s="179">
        <f t="shared" si="12"/>
        <v>0</v>
      </c>
    </row>
    <row r="96" spans="1:20" ht="7" customHeight="1" thickBot="1">
      <c r="A96" s="142"/>
      <c r="B96" s="217"/>
      <c r="C96" s="218"/>
      <c r="D96" s="219"/>
      <c r="E96" s="220"/>
      <c r="F96" s="242"/>
      <c r="G96" s="243"/>
      <c r="H96" s="220"/>
      <c r="I96" s="242"/>
      <c r="J96" s="243"/>
      <c r="K96" s="220"/>
      <c r="L96" s="242"/>
      <c r="M96" s="243"/>
      <c r="N96" s="220"/>
      <c r="O96" s="220"/>
      <c r="P96" s="243"/>
      <c r="Q96" s="220"/>
      <c r="R96" s="242"/>
      <c r="S96" s="243"/>
      <c r="T96" s="210"/>
    </row>
    <row r="97" spans="1:21" ht="7" customHeight="1"/>
    <row r="98" spans="1:21" ht="11.25" customHeight="1">
      <c r="A98" s="49" t="s">
        <v>1616</v>
      </c>
    </row>
    <row r="99" spans="1:21" ht="6.75" customHeight="1"/>
    <row r="100" spans="1:21" ht="15" customHeight="1">
      <c r="A100" s="33" t="s">
        <v>1617</v>
      </c>
      <c r="C100" s="231"/>
      <c r="D100" s="232"/>
      <c r="E100" s="230"/>
      <c r="H100" s="230"/>
      <c r="K100" s="230"/>
      <c r="N100" s="230"/>
      <c r="Q100" s="230"/>
    </row>
    <row r="101" spans="1:21" ht="15" customHeight="1">
      <c r="A101" s="33" t="s">
        <v>807</v>
      </c>
      <c r="C101" s="231"/>
      <c r="D101" s="232"/>
      <c r="E101" s="230"/>
      <c r="H101" s="230"/>
      <c r="K101" s="230"/>
      <c r="N101" s="230"/>
      <c r="Q101" s="230"/>
    </row>
    <row r="102" spans="1:21" ht="8.25" customHeight="1"/>
    <row r="103" spans="1:21" ht="15" customHeight="1">
      <c r="A103" s="14" t="s">
        <v>1618</v>
      </c>
      <c r="C103" s="229"/>
      <c r="D103" s="669"/>
    </row>
    <row r="104" spans="1:21" ht="15" customHeight="1">
      <c r="A104" s="14" t="s">
        <v>437</v>
      </c>
      <c r="C104" s="229"/>
      <c r="D104" s="669"/>
    </row>
    <row r="105" spans="1:21" s="167" customFormat="1" ht="15" customHeight="1">
      <c r="B105" s="244"/>
      <c r="C105" s="245"/>
      <c r="D105" s="246"/>
      <c r="E105" s="247"/>
      <c r="F105" s="248"/>
      <c r="G105" s="249"/>
      <c r="H105" s="247"/>
      <c r="I105" s="248"/>
      <c r="J105" s="249"/>
      <c r="K105" s="247"/>
      <c r="L105" s="248"/>
      <c r="M105" s="249"/>
      <c r="N105" s="247"/>
      <c r="O105" s="248"/>
      <c r="P105" s="249"/>
      <c r="Q105" s="247"/>
      <c r="R105" s="248"/>
      <c r="S105" s="249"/>
      <c r="T105" s="247"/>
      <c r="U105" s="247"/>
    </row>
    <row r="106" spans="1:21" ht="15" customHeight="1"/>
    <row r="107" spans="1:21" ht="15" customHeight="1"/>
    <row r="108" spans="1:21" ht="15" customHeight="1"/>
    <row r="109" spans="1:21" ht="15" customHeight="1"/>
    <row r="110" spans="1:21" ht="15" customHeight="1"/>
    <row r="111" spans="1:21" ht="15" customHeight="1"/>
    <row r="112" spans="1:21" ht="15" customHeight="1"/>
    <row r="113" spans="2:21" ht="15" customHeight="1"/>
    <row r="114" spans="2:21" ht="15" customHeight="1"/>
    <row r="115" spans="2:21" ht="15" customHeight="1"/>
    <row r="116" spans="2:21" ht="15" customHeight="1"/>
    <row r="117" spans="2:21" s="167" customFormat="1" ht="15" customHeight="1">
      <c r="B117" s="244"/>
      <c r="C117" s="245"/>
      <c r="D117" s="246"/>
      <c r="E117" s="247"/>
      <c r="F117" s="248"/>
      <c r="G117" s="249"/>
      <c r="H117" s="247"/>
      <c r="I117" s="248"/>
      <c r="J117" s="249"/>
      <c r="K117" s="247"/>
      <c r="L117" s="248"/>
      <c r="M117" s="249"/>
      <c r="N117" s="247"/>
      <c r="O117" s="248"/>
      <c r="P117" s="249"/>
      <c r="Q117" s="247"/>
      <c r="R117" s="248"/>
      <c r="S117" s="249"/>
      <c r="T117" s="247"/>
      <c r="U117" s="247"/>
    </row>
    <row r="118" spans="2:21" s="167" customFormat="1" ht="15" customHeight="1">
      <c r="B118" s="244"/>
      <c r="C118" s="245"/>
      <c r="D118" s="246"/>
      <c r="E118" s="247"/>
      <c r="F118" s="248"/>
      <c r="G118" s="249"/>
      <c r="H118" s="247"/>
      <c r="I118" s="248"/>
      <c r="J118" s="249"/>
      <c r="K118" s="247"/>
      <c r="L118" s="248"/>
      <c r="M118" s="249"/>
      <c r="N118" s="247"/>
      <c r="O118" s="248"/>
      <c r="P118" s="249"/>
      <c r="Q118" s="247"/>
      <c r="R118" s="248"/>
      <c r="S118" s="249"/>
      <c r="T118" s="247"/>
      <c r="U118" s="247"/>
    </row>
    <row r="119" spans="2:21" ht="15" customHeight="1"/>
    <row r="120" spans="2:21" ht="15" customHeight="1"/>
    <row r="121" spans="2:21" ht="15" customHeight="1"/>
    <row r="122" spans="2:21" ht="15" customHeight="1"/>
    <row r="123" spans="2:21" ht="15" customHeight="1"/>
    <row r="124" spans="2:21" ht="15" customHeight="1"/>
    <row r="133" ht="14.25" customHeight="1"/>
  </sheetData>
  <conditionalFormatting sqref="A1:XFD1048576">
    <cfRule type="cellIs" dxfId="72" priority="1" operator="equal">
      <formula>0</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C000"/>
  </sheetPr>
  <dimension ref="A2:P33"/>
  <sheetViews>
    <sheetView workbookViewId="0">
      <selection activeCell="J2" sqref="J2"/>
    </sheetView>
  </sheetViews>
  <sheetFormatPr baseColWidth="10" defaultRowHeight="14.5"/>
  <sheetData>
    <row r="2" spans="2:16">
      <c r="G2" s="50"/>
      <c r="H2" s="63"/>
      <c r="I2" s="63"/>
      <c r="J2" s="63"/>
      <c r="K2" s="63"/>
      <c r="L2" s="33"/>
    </row>
    <row r="3" spans="2:16">
      <c r="D3" t="s">
        <v>908</v>
      </c>
      <c r="E3" t="s">
        <v>909</v>
      </c>
      <c r="G3" s="52"/>
      <c r="H3" s="52"/>
      <c r="I3" s="52"/>
      <c r="J3" s="52"/>
      <c r="K3" s="52"/>
      <c r="L3" s="52"/>
    </row>
    <row r="4" spans="2:16">
      <c r="C4" t="s">
        <v>910</v>
      </c>
      <c r="D4" s="35">
        <v>2412</v>
      </c>
      <c r="E4" s="35">
        <v>6190</v>
      </c>
      <c r="F4" s="63"/>
      <c r="G4" s="63"/>
      <c r="H4" s="63"/>
      <c r="I4" s="63"/>
      <c r="J4" s="63"/>
      <c r="K4" s="63"/>
      <c r="L4" s="63"/>
      <c r="N4" s="35"/>
    </row>
    <row r="5" spans="2:16">
      <c r="C5" t="s">
        <v>911</v>
      </c>
      <c r="D5" s="35">
        <v>9133</v>
      </c>
      <c r="E5" s="35">
        <v>11291</v>
      </c>
      <c r="F5" s="63"/>
      <c r="G5" s="226"/>
      <c r="H5" s="226"/>
      <c r="I5" s="226"/>
      <c r="J5" s="226"/>
      <c r="K5" s="226"/>
      <c r="L5" s="63"/>
      <c r="N5" s="35"/>
    </row>
    <row r="6" spans="2:16">
      <c r="C6" t="s">
        <v>912</v>
      </c>
      <c r="D6" s="35">
        <v>11626</v>
      </c>
      <c r="E6" s="35">
        <v>12519</v>
      </c>
      <c r="F6" s="63"/>
      <c r="G6" s="226"/>
      <c r="H6" s="226"/>
      <c r="I6" s="226"/>
      <c r="J6" s="226"/>
      <c r="K6" s="226"/>
      <c r="L6" s="63"/>
      <c r="N6" s="35"/>
      <c r="O6" s="63"/>
      <c r="P6" s="63"/>
    </row>
    <row r="7" spans="2:16">
      <c r="C7" t="s">
        <v>913</v>
      </c>
      <c r="D7" s="35">
        <v>19679</v>
      </c>
      <c r="E7" s="35">
        <v>13963</v>
      </c>
      <c r="F7" s="63"/>
      <c r="G7" s="226"/>
      <c r="H7" s="35"/>
      <c r="I7" s="63"/>
      <c r="K7" s="35"/>
      <c r="L7" s="63"/>
      <c r="N7" s="35"/>
    </row>
    <row r="8" spans="2:16">
      <c r="C8" t="s">
        <v>780</v>
      </c>
      <c r="D8" s="35">
        <v>2641</v>
      </c>
      <c r="E8" s="35">
        <v>1528</v>
      </c>
      <c r="F8" s="63"/>
      <c r="G8" s="226"/>
      <c r="H8" s="35"/>
      <c r="I8" s="63"/>
      <c r="K8" s="35"/>
      <c r="L8" s="63"/>
      <c r="N8" s="35"/>
    </row>
    <row r="9" spans="2:16">
      <c r="B9" s="28"/>
      <c r="C9" s="28"/>
      <c r="D9" s="28"/>
      <c r="E9" s="28"/>
      <c r="F9" s="75"/>
    </row>
    <row r="18" spans="1:14">
      <c r="N18" s="35"/>
    </row>
    <row r="19" spans="1:14">
      <c r="N19" s="35"/>
    </row>
    <row r="20" spans="1:14">
      <c r="N20" s="35"/>
    </row>
    <row r="21" spans="1:14">
      <c r="N21" s="35"/>
    </row>
    <row r="22" spans="1:14">
      <c r="N22" s="35"/>
    </row>
    <row r="23" spans="1:14">
      <c r="B23" t="s">
        <v>914</v>
      </c>
      <c r="C23" t="s">
        <v>915</v>
      </c>
      <c r="D23" t="s">
        <v>916</v>
      </c>
      <c r="E23" t="s">
        <v>917</v>
      </c>
      <c r="F23" t="s">
        <v>918</v>
      </c>
    </row>
    <row r="24" spans="1:14">
      <c r="A24" t="s">
        <v>919</v>
      </c>
      <c r="B24" s="182">
        <v>2006</v>
      </c>
      <c r="C24" s="180">
        <v>7325</v>
      </c>
      <c r="D24" s="180">
        <v>10381</v>
      </c>
      <c r="E24" s="180">
        <v>18549</v>
      </c>
      <c r="F24" s="180">
        <v>3123</v>
      </c>
    </row>
    <row r="25" spans="1:14">
      <c r="A25" t="s">
        <v>920</v>
      </c>
      <c r="B25" s="180">
        <v>79</v>
      </c>
      <c r="C25" s="180">
        <v>1586</v>
      </c>
      <c r="D25" s="180">
        <v>871</v>
      </c>
      <c r="E25" s="180">
        <v>322</v>
      </c>
      <c r="F25" s="180">
        <v>15</v>
      </c>
    </row>
    <row r="26" spans="1:14">
      <c r="B26" s="35">
        <v>2085</v>
      </c>
      <c r="C26" s="35">
        <v>8911</v>
      </c>
      <c r="D26" s="35">
        <v>11252</v>
      </c>
      <c r="E26" s="35">
        <v>18871</v>
      </c>
      <c r="F26" s="35">
        <v>3138</v>
      </c>
    </row>
    <row r="31" spans="1:14">
      <c r="A31" t="s">
        <v>921</v>
      </c>
      <c r="B31" s="63">
        <v>5487</v>
      </c>
      <c r="C31" s="63">
        <v>9454</v>
      </c>
      <c r="D31" s="63">
        <v>11863</v>
      </c>
      <c r="E31" s="63">
        <v>13130</v>
      </c>
      <c r="F31" s="63">
        <v>1450</v>
      </c>
    </row>
    <row r="32" spans="1:14">
      <c r="B32" s="233">
        <v>375</v>
      </c>
      <c r="C32" s="50">
        <v>1555</v>
      </c>
      <c r="D32" s="233">
        <v>679</v>
      </c>
      <c r="E32" s="233">
        <v>255</v>
      </c>
      <c r="F32" s="233">
        <v>9</v>
      </c>
    </row>
    <row r="33" spans="2:6">
      <c r="B33" s="35">
        <v>5862</v>
      </c>
      <c r="C33" s="35">
        <v>11009</v>
      </c>
      <c r="D33" s="35">
        <v>12542</v>
      </c>
      <c r="E33" s="35">
        <v>13385</v>
      </c>
      <c r="F33" s="35">
        <v>1459</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K35"/>
  <sheetViews>
    <sheetView workbookViewId="0">
      <selection activeCell="J5" sqref="J5"/>
    </sheetView>
  </sheetViews>
  <sheetFormatPr baseColWidth="10" defaultRowHeight="14.5"/>
  <sheetData>
    <row r="1" spans="1:11">
      <c r="A1" t="s">
        <v>149</v>
      </c>
      <c r="B1" t="s">
        <v>151</v>
      </c>
      <c r="C1" t="s">
        <v>150</v>
      </c>
    </row>
    <row r="2" spans="1:11" ht="23">
      <c r="A2" s="28">
        <v>46.78</v>
      </c>
      <c r="B2" s="28">
        <v>41</v>
      </c>
      <c r="C2" s="28">
        <v>12.12</v>
      </c>
      <c r="J2" s="29"/>
    </row>
    <row r="3" spans="1:11" ht="23">
      <c r="B3" t="s">
        <v>154</v>
      </c>
      <c r="H3" s="30"/>
    </row>
    <row r="4" spans="1:11" ht="23">
      <c r="H4" s="31"/>
      <c r="K4" s="32"/>
    </row>
    <row r="23" spans="1:3">
      <c r="A23" s="13"/>
      <c r="B23" s="13"/>
      <c r="C23" s="13"/>
    </row>
    <row r="35" spans="1:3">
      <c r="A35" s="28"/>
      <c r="B35" s="28"/>
      <c r="C35" s="28"/>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4" tint="-0.249977111117893"/>
  </sheetPr>
  <dimension ref="A1:R43"/>
  <sheetViews>
    <sheetView topLeftCell="A13" zoomScale="90" zoomScaleNormal="90" workbookViewId="0">
      <selection activeCell="A2" sqref="A2"/>
    </sheetView>
  </sheetViews>
  <sheetFormatPr baseColWidth="10" defaultColWidth="8.81640625" defaultRowHeight="12.5"/>
  <cols>
    <col min="1" max="1" width="29.453125" style="81" customWidth="1"/>
    <col min="2" max="2" width="8.1796875" style="105" customWidth="1"/>
    <col min="3" max="3" width="8.1796875" style="88" customWidth="1"/>
    <col min="4" max="4" width="2.81640625" style="81" customWidth="1"/>
    <col min="5" max="5" width="8.1796875" style="105" customWidth="1"/>
    <col min="6" max="6" width="8.1796875" style="88" customWidth="1"/>
    <col min="7" max="7" width="2.81640625" style="81" customWidth="1"/>
    <col min="8" max="8" width="8.1796875" style="105" customWidth="1"/>
    <col min="9" max="9" width="8.1796875" style="88" customWidth="1"/>
    <col min="10" max="10" width="2.81640625" style="81" customWidth="1"/>
    <col min="11" max="11" width="8.1796875" style="105" customWidth="1"/>
    <col min="12" max="12" width="8.1796875" style="88" customWidth="1"/>
    <col min="13" max="13" width="2.81640625" style="81" customWidth="1"/>
    <col min="14" max="14" width="8.1796875" style="105" customWidth="1"/>
    <col min="15" max="15" width="8.1796875" style="88" customWidth="1"/>
    <col min="16" max="16" width="2.81640625" style="81" customWidth="1"/>
    <col min="17" max="17" width="8.1796875" style="105" customWidth="1"/>
    <col min="18" max="18" width="8.1796875" style="88" customWidth="1"/>
    <col min="19" max="256" width="8.81640625" style="81"/>
    <col min="257" max="257" width="29.453125" style="81" customWidth="1"/>
    <col min="258" max="259" width="8.1796875" style="81" customWidth="1"/>
    <col min="260" max="260" width="2.81640625" style="81" customWidth="1"/>
    <col min="261" max="262" width="8.1796875" style="81" customWidth="1"/>
    <col min="263" max="263" width="2.81640625" style="81" customWidth="1"/>
    <col min="264" max="265" width="8.1796875" style="81" customWidth="1"/>
    <col min="266" max="266" width="2.81640625" style="81" customWidth="1"/>
    <col min="267" max="268" width="8.1796875" style="81" customWidth="1"/>
    <col min="269" max="269" width="2.81640625" style="81" customWidth="1"/>
    <col min="270" max="271" width="8.1796875" style="81" customWidth="1"/>
    <col min="272" max="272" width="2.81640625" style="81" customWidth="1"/>
    <col min="273" max="274" width="8.1796875" style="81" customWidth="1"/>
    <col min="275" max="512" width="8.81640625" style="81"/>
    <col min="513" max="513" width="29.453125" style="81" customWidth="1"/>
    <col min="514" max="515" width="8.1796875" style="81" customWidth="1"/>
    <col min="516" max="516" width="2.81640625" style="81" customWidth="1"/>
    <col min="517" max="518" width="8.1796875" style="81" customWidth="1"/>
    <col min="519" max="519" width="2.81640625" style="81" customWidth="1"/>
    <col min="520" max="521" width="8.1796875" style="81" customWidth="1"/>
    <col min="522" max="522" width="2.81640625" style="81" customWidth="1"/>
    <col min="523" max="524" width="8.1796875" style="81" customWidth="1"/>
    <col min="525" max="525" width="2.81640625" style="81" customWidth="1"/>
    <col min="526" max="527" width="8.1796875" style="81" customWidth="1"/>
    <col min="528" max="528" width="2.81640625" style="81" customWidth="1"/>
    <col min="529" max="530" width="8.1796875" style="81" customWidth="1"/>
    <col min="531" max="768" width="8.81640625" style="81"/>
    <col min="769" max="769" width="29.453125" style="81" customWidth="1"/>
    <col min="770" max="771" width="8.1796875" style="81" customWidth="1"/>
    <col min="772" max="772" width="2.81640625" style="81" customWidth="1"/>
    <col min="773" max="774" width="8.1796875" style="81" customWidth="1"/>
    <col min="775" max="775" width="2.81640625" style="81" customWidth="1"/>
    <col min="776" max="777" width="8.1796875" style="81" customWidth="1"/>
    <col min="778" max="778" width="2.81640625" style="81" customWidth="1"/>
    <col min="779" max="780" width="8.1796875" style="81" customWidth="1"/>
    <col min="781" max="781" width="2.81640625" style="81" customWidth="1"/>
    <col min="782" max="783" width="8.1796875" style="81" customWidth="1"/>
    <col min="784" max="784" width="2.81640625" style="81" customWidth="1"/>
    <col min="785" max="786" width="8.1796875" style="81" customWidth="1"/>
    <col min="787" max="1024" width="8.81640625" style="81"/>
    <col min="1025" max="1025" width="29.453125" style="81" customWidth="1"/>
    <col min="1026" max="1027" width="8.1796875" style="81" customWidth="1"/>
    <col min="1028" max="1028" width="2.81640625" style="81" customWidth="1"/>
    <col min="1029" max="1030" width="8.1796875" style="81" customWidth="1"/>
    <col min="1031" max="1031" width="2.81640625" style="81" customWidth="1"/>
    <col min="1032" max="1033" width="8.1796875" style="81" customWidth="1"/>
    <col min="1034" max="1034" width="2.81640625" style="81" customWidth="1"/>
    <col min="1035" max="1036" width="8.1796875" style="81" customWidth="1"/>
    <col min="1037" max="1037" width="2.81640625" style="81" customWidth="1"/>
    <col min="1038" max="1039" width="8.1796875" style="81" customWidth="1"/>
    <col min="1040" max="1040" width="2.81640625" style="81" customWidth="1"/>
    <col min="1041" max="1042" width="8.1796875" style="81" customWidth="1"/>
    <col min="1043" max="1280" width="8.81640625" style="81"/>
    <col min="1281" max="1281" width="29.453125" style="81" customWidth="1"/>
    <col min="1282" max="1283" width="8.1796875" style="81" customWidth="1"/>
    <col min="1284" max="1284" width="2.81640625" style="81" customWidth="1"/>
    <col min="1285" max="1286" width="8.1796875" style="81" customWidth="1"/>
    <col min="1287" max="1287" width="2.81640625" style="81" customWidth="1"/>
    <col min="1288" max="1289" width="8.1796875" style="81" customWidth="1"/>
    <col min="1290" max="1290" width="2.81640625" style="81" customWidth="1"/>
    <col min="1291" max="1292" width="8.1796875" style="81" customWidth="1"/>
    <col min="1293" max="1293" width="2.81640625" style="81" customWidth="1"/>
    <col min="1294" max="1295" width="8.1796875" style="81" customWidth="1"/>
    <col min="1296" max="1296" width="2.81640625" style="81" customWidth="1"/>
    <col min="1297" max="1298" width="8.1796875" style="81" customWidth="1"/>
    <col min="1299" max="1536" width="8.81640625" style="81"/>
    <col min="1537" max="1537" width="29.453125" style="81" customWidth="1"/>
    <col min="1538" max="1539" width="8.1796875" style="81" customWidth="1"/>
    <col min="1540" max="1540" width="2.81640625" style="81" customWidth="1"/>
    <col min="1541" max="1542" width="8.1796875" style="81" customWidth="1"/>
    <col min="1543" max="1543" width="2.81640625" style="81" customWidth="1"/>
    <col min="1544" max="1545" width="8.1796875" style="81" customWidth="1"/>
    <col min="1546" max="1546" width="2.81640625" style="81" customWidth="1"/>
    <col min="1547" max="1548" width="8.1796875" style="81" customWidth="1"/>
    <col min="1549" max="1549" width="2.81640625" style="81" customWidth="1"/>
    <col min="1550" max="1551" width="8.1796875" style="81" customWidth="1"/>
    <col min="1552" max="1552" width="2.81640625" style="81" customWidth="1"/>
    <col min="1553" max="1554" width="8.1796875" style="81" customWidth="1"/>
    <col min="1555" max="1792" width="8.81640625" style="81"/>
    <col min="1793" max="1793" width="29.453125" style="81" customWidth="1"/>
    <col min="1794" max="1795" width="8.1796875" style="81" customWidth="1"/>
    <col min="1796" max="1796" width="2.81640625" style="81" customWidth="1"/>
    <col min="1797" max="1798" width="8.1796875" style="81" customWidth="1"/>
    <col min="1799" max="1799" width="2.81640625" style="81" customWidth="1"/>
    <col min="1800" max="1801" width="8.1796875" style="81" customWidth="1"/>
    <col min="1802" max="1802" width="2.81640625" style="81" customWidth="1"/>
    <col min="1803" max="1804" width="8.1796875" style="81" customWidth="1"/>
    <col min="1805" max="1805" width="2.81640625" style="81" customWidth="1"/>
    <col min="1806" max="1807" width="8.1796875" style="81" customWidth="1"/>
    <col min="1808" max="1808" width="2.81640625" style="81" customWidth="1"/>
    <col min="1809" max="1810" width="8.1796875" style="81" customWidth="1"/>
    <col min="1811" max="2048" width="8.81640625" style="81"/>
    <col min="2049" max="2049" width="29.453125" style="81" customWidth="1"/>
    <col min="2050" max="2051" width="8.1796875" style="81" customWidth="1"/>
    <col min="2052" max="2052" width="2.81640625" style="81" customWidth="1"/>
    <col min="2053" max="2054" width="8.1796875" style="81" customWidth="1"/>
    <col min="2055" max="2055" width="2.81640625" style="81" customWidth="1"/>
    <col min="2056" max="2057" width="8.1796875" style="81" customWidth="1"/>
    <col min="2058" max="2058" width="2.81640625" style="81" customWidth="1"/>
    <col min="2059" max="2060" width="8.1796875" style="81" customWidth="1"/>
    <col min="2061" max="2061" width="2.81640625" style="81" customWidth="1"/>
    <col min="2062" max="2063" width="8.1796875" style="81" customWidth="1"/>
    <col min="2064" max="2064" width="2.81640625" style="81" customWidth="1"/>
    <col min="2065" max="2066" width="8.1796875" style="81" customWidth="1"/>
    <col min="2067" max="2304" width="8.81640625" style="81"/>
    <col min="2305" max="2305" width="29.453125" style="81" customWidth="1"/>
    <col min="2306" max="2307" width="8.1796875" style="81" customWidth="1"/>
    <col min="2308" max="2308" width="2.81640625" style="81" customWidth="1"/>
    <col min="2309" max="2310" width="8.1796875" style="81" customWidth="1"/>
    <col min="2311" max="2311" width="2.81640625" style="81" customWidth="1"/>
    <col min="2312" max="2313" width="8.1796875" style="81" customWidth="1"/>
    <col min="2314" max="2314" width="2.81640625" style="81" customWidth="1"/>
    <col min="2315" max="2316" width="8.1796875" style="81" customWidth="1"/>
    <col min="2317" max="2317" width="2.81640625" style="81" customWidth="1"/>
    <col min="2318" max="2319" width="8.1796875" style="81" customWidth="1"/>
    <col min="2320" max="2320" width="2.81640625" style="81" customWidth="1"/>
    <col min="2321" max="2322" width="8.1796875" style="81" customWidth="1"/>
    <col min="2323" max="2560" width="8.81640625" style="81"/>
    <col min="2561" max="2561" width="29.453125" style="81" customWidth="1"/>
    <col min="2562" max="2563" width="8.1796875" style="81" customWidth="1"/>
    <col min="2564" max="2564" width="2.81640625" style="81" customWidth="1"/>
    <col min="2565" max="2566" width="8.1796875" style="81" customWidth="1"/>
    <col min="2567" max="2567" width="2.81640625" style="81" customWidth="1"/>
    <col min="2568" max="2569" width="8.1796875" style="81" customWidth="1"/>
    <col min="2570" max="2570" width="2.81640625" style="81" customWidth="1"/>
    <col min="2571" max="2572" width="8.1796875" style="81" customWidth="1"/>
    <col min="2573" max="2573" width="2.81640625" style="81" customWidth="1"/>
    <col min="2574" max="2575" width="8.1796875" style="81" customWidth="1"/>
    <col min="2576" max="2576" width="2.81640625" style="81" customWidth="1"/>
    <col min="2577" max="2578" width="8.1796875" style="81" customWidth="1"/>
    <col min="2579" max="2816" width="8.81640625" style="81"/>
    <col min="2817" max="2817" width="29.453125" style="81" customWidth="1"/>
    <col min="2818" max="2819" width="8.1796875" style="81" customWidth="1"/>
    <col min="2820" max="2820" width="2.81640625" style="81" customWidth="1"/>
    <col min="2821" max="2822" width="8.1796875" style="81" customWidth="1"/>
    <col min="2823" max="2823" width="2.81640625" style="81" customWidth="1"/>
    <col min="2824" max="2825" width="8.1796875" style="81" customWidth="1"/>
    <col min="2826" max="2826" width="2.81640625" style="81" customWidth="1"/>
    <col min="2827" max="2828" width="8.1796875" style="81" customWidth="1"/>
    <col min="2829" max="2829" width="2.81640625" style="81" customWidth="1"/>
    <col min="2830" max="2831" width="8.1796875" style="81" customWidth="1"/>
    <col min="2832" max="2832" width="2.81640625" style="81" customWidth="1"/>
    <col min="2833" max="2834" width="8.1796875" style="81" customWidth="1"/>
    <col min="2835" max="3072" width="8.81640625" style="81"/>
    <col min="3073" max="3073" width="29.453125" style="81" customWidth="1"/>
    <col min="3074" max="3075" width="8.1796875" style="81" customWidth="1"/>
    <col min="3076" max="3076" width="2.81640625" style="81" customWidth="1"/>
    <col min="3077" max="3078" width="8.1796875" style="81" customWidth="1"/>
    <col min="3079" max="3079" width="2.81640625" style="81" customWidth="1"/>
    <col min="3080" max="3081" width="8.1796875" style="81" customWidth="1"/>
    <col min="3082" max="3082" width="2.81640625" style="81" customWidth="1"/>
    <col min="3083" max="3084" width="8.1796875" style="81" customWidth="1"/>
    <col min="3085" max="3085" width="2.81640625" style="81" customWidth="1"/>
    <col min="3086" max="3087" width="8.1796875" style="81" customWidth="1"/>
    <col min="3088" max="3088" width="2.81640625" style="81" customWidth="1"/>
    <col min="3089" max="3090" width="8.1796875" style="81" customWidth="1"/>
    <col min="3091" max="3328" width="8.81640625" style="81"/>
    <col min="3329" max="3329" width="29.453125" style="81" customWidth="1"/>
    <col min="3330" max="3331" width="8.1796875" style="81" customWidth="1"/>
    <col min="3332" max="3332" width="2.81640625" style="81" customWidth="1"/>
    <col min="3333" max="3334" width="8.1796875" style="81" customWidth="1"/>
    <col min="3335" max="3335" width="2.81640625" style="81" customWidth="1"/>
    <col min="3336" max="3337" width="8.1796875" style="81" customWidth="1"/>
    <col min="3338" max="3338" width="2.81640625" style="81" customWidth="1"/>
    <col min="3339" max="3340" width="8.1796875" style="81" customWidth="1"/>
    <col min="3341" max="3341" width="2.81640625" style="81" customWidth="1"/>
    <col min="3342" max="3343" width="8.1796875" style="81" customWidth="1"/>
    <col min="3344" max="3344" width="2.81640625" style="81" customWidth="1"/>
    <col min="3345" max="3346" width="8.1796875" style="81" customWidth="1"/>
    <col min="3347" max="3584" width="8.81640625" style="81"/>
    <col min="3585" max="3585" width="29.453125" style="81" customWidth="1"/>
    <col min="3586" max="3587" width="8.1796875" style="81" customWidth="1"/>
    <col min="3588" max="3588" width="2.81640625" style="81" customWidth="1"/>
    <col min="3589" max="3590" width="8.1796875" style="81" customWidth="1"/>
    <col min="3591" max="3591" width="2.81640625" style="81" customWidth="1"/>
    <col min="3592" max="3593" width="8.1796875" style="81" customWidth="1"/>
    <col min="3594" max="3594" width="2.81640625" style="81" customWidth="1"/>
    <col min="3595" max="3596" width="8.1796875" style="81" customWidth="1"/>
    <col min="3597" max="3597" width="2.81640625" style="81" customWidth="1"/>
    <col min="3598" max="3599" width="8.1796875" style="81" customWidth="1"/>
    <col min="3600" max="3600" width="2.81640625" style="81" customWidth="1"/>
    <col min="3601" max="3602" width="8.1796875" style="81" customWidth="1"/>
    <col min="3603" max="3840" width="8.81640625" style="81"/>
    <col min="3841" max="3841" width="29.453125" style="81" customWidth="1"/>
    <col min="3842" max="3843" width="8.1796875" style="81" customWidth="1"/>
    <col min="3844" max="3844" width="2.81640625" style="81" customWidth="1"/>
    <col min="3845" max="3846" width="8.1796875" style="81" customWidth="1"/>
    <col min="3847" max="3847" width="2.81640625" style="81" customWidth="1"/>
    <col min="3848" max="3849" width="8.1796875" style="81" customWidth="1"/>
    <col min="3850" max="3850" width="2.81640625" style="81" customWidth="1"/>
    <col min="3851" max="3852" width="8.1796875" style="81" customWidth="1"/>
    <col min="3853" max="3853" width="2.81640625" style="81" customWidth="1"/>
    <col min="3854" max="3855" width="8.1796875" style="81" customWidth="1"/>
    <col min="3856" max="3856" width="2.81640625" style="81" customWidth="1"/>
    <col min="3857" max="3858" width="8.1796875" style="81" customWidth="1"/>
    <col min="3859" max="4096" width="8.81640625" style="81"/>
    <col min="4097" max="4097" width="29.453125" style="81" customWidth="1"/>
    <col min="4098" max="4099" width="8.1796875" style="81" customWidth="1"/>
    <col min="4100" max="4100" width="2.81640625" style="81" customWidth="1"/>
    <col min="4101" max="4102" width="8.1796875" style="81" customWidth="1"/>
    <col min="4103" max="4103" width="2.81640625" style="81" customWidth="1"/>
    <col min="4104" max="4105" width="8.1796875" style="81" customWidth="1"/>
    <col min="4106" max="4106" width="2.81640625" style="81" customWidth="1"/>
    <col min="4107" max="4108" width="8.1796875" style="81" customWidth="1"/>
    <col min="4109" max="4109" width="2.81640625" style="81" customWidth="1"/>
    <col min="4110" max="4111" width="8.1796875" style="81" customWidth="1"/>
    <col min="4112" max="4112" width="2.81640625" style="81" customWidth="1"/>
    <col min="4113" max="4114" width="8.1796875" style="81" customWidth="1"/>
    <col min="4115" max="4352" width="8.81640625" style="81"/>
    <col min="4353" max="4353" width="29.453125" style="81" customWidth="1"/>
    <col min="4354" max="4355" width="8.1796875" style="81" customWidth="1"/>
    <col min="4356" max="4356" width="2.81640625" style="81" customWidth="1"/>
    <col min="4357" max="4358" width="8.1796875" style="81" customWidth="1"/>
    <col min="4359" max="4359" width="2.81640625" style="81" customWidth="1"/>
    <col min="4360" max="4361" width="8.1796875" style="81" customWidth="1"/>
    <col min="4362" max="4362" width="2.81640625" style="81" customWidth="1"/>
    <col min="4363" max="4364" width="8.1796875" style="81" customWidth="1"/>
    <col min="4365" max="4365" width="2.81640625" style="81" customWidth="1"/>
    <col min="4366" max="4367" width="8.1796875" style="81" customWidth="1"/>
    <col min="4368" max="4368" width="2.81640625" style="81" customWidth="1"/>
    <col min="4369" max="4370" width="8.1796875" style="81" customWidth="1"/>
    <col min="4371" max="4608" width="8.81640625" style="81"/>
    <col min="4609" max="4609" width="29.453125" style="81" customWidth="1"/>
    <col min="4610" max="4611" width="8.1796875" style="81" customWidth="1"/>
    <col min="4612" max="4612" width="2.81640625" style="81" customWidth="1"/>
    <col min="4613" max="4614" width="8.1796875" style="81" customWidth="1"/>
    <col min="4615" max="4615" width="2.81640625" style="81" customWidth="1"/>
    <col min="4616" max="4617" width="8.1796875" style="81" customWidth="1"/>
    <col min="4618" max="4618" width="2.81640625" style="81" customWidth="1"/>
    <col min="4619" max="4620" width="8.1796875" style="81" customWidth="1"/>
    <col min="4621" max="4621" width="2.81640625" style="81" customWidth="1"/>
    <col min="4622" max="4623" width="8.1796875" style="81" customWidth="1"/>
    <col min="4624" max="4624" width="2.81640625" style="81" customWidth="1"/>
    <col min="4625" max="4626" width="8.1796875" style="81" customWidth="1"/>
    <col min="4627" max="4864" width="8.81640625" style="81"/>
    <col min="4865" max="4865" width="29.453125" style="81" customWidth="1"/>
    <col min="4866" max="4867" width="8.1796875" style="81" customWidth="1"/>
    <col min="4868" max="4868" width="2.81640625" style="81" customWidth="1"/>
    <col min="4869" max="4870" width="8.1796875" style="81" customWidth="1"/>
    <col min="4871" max="4871" width="2.81640625" style="81" customWidth="1"/>
    <col min="4872" max="4873" width="8.1796875" style="81" customWidth="1"/>
    <col min="4874" max="4874" width="2.81640625" style="81" customWidth="1"/>
    <col min="4875" max="4876" width="8.1796875" style="81" customWidth="1"/>
    <col min="4877" max="4877" width="2.81640625" style="81" customWidth="1"/>
    <col min="4878" max="4879" width="8.1796875" style="81" customWidth="1"/>
    <col min="4880" max="4880" width="2.81640625" style="81" customWidth="1"/>
    <col min="4881" max="4882" width="8.1796875" style="81" customWidth="1"/>
    <col min="4883" max="5120" width="8.81640625" style="81"/>
    <col min="5121" max="5121" width="29.453125" style="81" customWidth="1"/>
    <col min="5122" max="5123" width="8.1796875" style="81" customWidth="1"/>
    <col min="5124" max="5124" width="2.81640625" style="81" customWidth="1"/>
    <col min="5125" max="5126" width="8.1796875" style="81" customWidth="1"/>
    <col min="5127" max="5127" width="2.81640625" style="81" customWidth="1"/>
    <col min="5128" max="5129" width="8.1796875" style="81" customWidth="1"/>
    <col min="5130" max="5130" width="2.81640625" style="81" customWidth="1"/>
    <col min="5131" max="5132" width="8.1796875" style="81" customWidth="1"/>
    <col min="5133" max="5133" width="2.81640625" style="81" customWidth="1"/>
    <col min="5134" max="5135" width="8.1796875" style="81" customWidth="1"/>
    <col min="5136" max="5136" width="2.81640625" style="81" customWidth="1"/>
    <col min="5137" max="5138" width="8.1796875" style="81" customWidth="1"/>
    <col min="5139" max="5376" width="8.81640625" style="81"/>
    <col min="5377" max="5377" width="29.453125" style="81" customWidth="1"/>
    <col min="5378" max="5379" width="8.1796875" style="81" customWidth="1"/>
    <col min="5380" max="5380" width="2.81640625" style="81" customWidth="1"/>
    <col min="5381" max="5382" width="8.1796875" style="81" customWidth="1"/>
    <col min="5383" max="5383" width="2.81640625" style="81" customWidth="1"/>
    <col min="5384" max="5385" width="8.1796875" style="81" customWidth="1"/>
    <col min="5386" max="5386" width="2.81640625" style="81" customWidth="1"/>
    <col min="5387" max="5388" width="8.1796875" style="81" customWidth="1"/>
    <col min="5389" max="5389" width="2.81640625" style="81" customWidth="1"/>
    <col min="5390" max="5391" width="8.1796875" style="81" customWidth="1"/>
    <col min="5392" max="5392" width="2.81640625" style="81" customWidth="1"/>
    <col min="5393" max="5394" width="8.1796875" style="81" customWidth="1"/>
    <col min="5395" max="5632" width="8.81640625" style="81"/>
    <col min="5633" max="5633" width="29.453125" style="81" customWidth="1"/>
    <col min="5634" max="5635" width="8.1796875" style="81" customWidth="1"/>
    <col min="5636" max="5636" width="2.81640625" style="81" customWidth="1"/>
    <col min="5637" max="5638" width="8.1796875" style="81" customWidth="1"/>
    <col min="5639" max="5639" width="2.81640625" style="81" customWidth="1"/>
    <col min="5640" max="5641" width="8.1796875" style="81" customWidth="1"/>
    <col min="5642" max="5642" width="2.81640625" style="81" customWidth="1"/>
    <col min="5643" max="5644" width="8.1796875" style="81" customWidth="1"/>
    <col min="5645" max="5645" width="2.81640625" style="81" customWidth="1"/>
    <col min="5646" max="5647" width="8.1796875" style="81" customWidth="1"/>
    <col min="5648" max="5648" width="2.81640625" style="81" customWidth="1"/>
    <col min="5649" max="5650" width="8.1796875" style="81" customWidth="1"/>
    <col min="5651" max="5888" width="8.81640625" style="81"/>
    <col min="5889" max="5889" width="29.453125" style="81" customWidth="1"/>
    <col min="5890" max="5891" width="8.1796875" style="81" customWidth="1"/>
    <col min="5892" max="5892" width="2.81640625" style="81" customWidth="1"/>
    <col min="5893" max="5894" width="8.1796875" style="81" customWidth="1"/>
    <col min="5895" max="5895" width="2.81640625" style="81" customWidth="1"/>
    <col min="5896" max="5897" width="8.1796875" style="81" customWidth="1"/>
    <col min="5898" max="5898" width="2.81640625" style="81" customWidth="1"/>
    <col min="5899" max="5900" width="8.1796875" style="81" customWidth="1"/>
    <col min="5901" max="5901" width="2.81640625" style="81" customWidth="1"/>
    <col min="5902" max="5903" width="8.1796875" style="81" customWidth="1"/>
    <col min="5904" max="5904" width="2.81640625" style="81" customWidth="1"/>
    <col min="5905" max="5906" width="8.1796875" style="81" customWidth="1"/>
    <col min="5907" max="6144" width="8.81640625" style="81"/>
    <col min="6145" max="6145" width="29.453125" style="81" customWidth="1"/>
    <col min="6146" max="6147" width="8.1796875" style="81" customWidth="1"/>
    <col min="6148" max="6148" width="2.81640625" style="81" customWidth="1"/>
    <col min="6149" max="6150" width="8.1796875" style="81" customWidth="1"/>
    <col min="6151" max="6151" width="2.81640625" style="81" customWidth="1"/>
    <col min="6152" max="6153" width="8.1796875" style="81" customWidth="1"/>
    <col min="6154" max="6154" width="2.81640625" style="81" customWidth="1"/>
    <col min="6155" max="6156" width="8.1796875" style="81" customWidth="1"/>
    <col min="6157" max="6157" width="2.81640625" style="81" customWidth="1"/>
    <col min="6158" max="6159" width="8.1796875" style="81" customWidth="1"/>
    <col min="6160" max="6160" width="2.81640625" style="81" customWidth="1"/>
    <col min="6161" max="6162" width="8.1796875" style="81" customWidth="1"/>
    <col min="6163" max="6400" width="8.81640625" style="81"/>
    <col min="6401" max="6401" width="29.453125" style="81" customWidth="1"/>
    <col min="6402" max="6403" width="8.1796875" style="81" customWidth="1"/>
    <col min="6404" max="6404" width="2.81640625" style="81" customWidth="1"/>
    <col min="6405" max="6406" width="8.1796875" style="81" customWidth="1"/>
    <col min="6407" max="6407" width="2.81640625" style="81" customWidth="1"/>
    <col min="6408" max="6409" width="8.1796875" style="81" customWidth="1"/>
    <col min="6410" max="6410" width="2.81640625" style="81" customWidth="1"/>
    <col min="6411" max="6412" width="8.1796875" style="81" customWidth="1"/>
    <col min="6413" max="6413" width="2.81640625" style="81" customWidth="1"/>
    <col min="6414" max="6415" width="8.1796875" style="81" customWidth="1"/>
    <col min="6416" max="6416" width="2.81640625" style="81" customWidth="1"/>
    <col min="6417" max="6418" width="8.1796875" style="81" customWidth="1"/>
    <col min="6419" max="6656" width="8.81640625" style="81"/>
    <col min="6657" max="6657" width="29.453125" style="81" customWidth="1"/>
    <col min="6658" max="6659" width="8.1796875" style="81" customWidth="1"/>
    <col min="6660" max="6660" width="2.81640625" style="81" customWidth="1"/>
    <col min="6661" max="6662" width="8.1796875" style="81" customWidth="1"/>
    <col min="6663" max="6663" width="2.81640625" style="81" customWidth="1"/>
    <col min="6664" max="6665" width="8.1796875" style="81" customWidth="1"/>
    <col min="6666" max="6666" width="2.81640625" style="81" customWidth="1"/>
    <col min="6667" max="6668" width="8.1796875" style="81" customWidth="1"/>
    <col min="6669" max="6669" width="2.81640625" style="81" customWidth="1"/>
    <col min="6670" max="6671" width="8.1796875" style="81" customWidth="1"/>
    <col min="6672" max="6672" width="2.81640625" style="81" customWidth="1"/>
    <col min="6673" max="6674" width="8.1796875" style="81" customWidth="1"/>
    <col min="6675" max="6912" width="8.81640625" style="81"/>
    <col min="6913" max="6913" width="29.453125" style="81" customWidth="1"/>
    <col min="6914" max="6915" width="8.1796875" style="81" customWidth="1"/>
    <col min="6916" max="6916" width="2.81640625" style="81" customWidth="1"/>
    <col min="6917" max="6918" width="8.1796875" style="81" customWidth="1"/>
    <col min="6919" max="6919" width="2.81640625" style="81" customWidth="1"/>
    <col min="6920" max="6921" width="8.1796875" style="81" customWidth="1"/>
    <col min="6922" max="6922" width="2.81640625" style="81" customWidth="1"/>
    <col min="6923" max="6924" width="8.1796875" style="81" customWidth="1"/>
    <col min="6925" max="6925" width="2.81640625" style="81" customWidth="1"/>
    <col min="6926" max="6927" width="8.1796875" style="81" customWidth="1"/>
    <col min="6928" max="6928" width="2.81640625" style="81" customWidth="1"/>
    <col min="6929" max="6930" width="8.1796875" style="81" customWidth="1"/>
    <col min="6931" max="7168" width="8.81640625" style="81"/>
    <col min="7169" max="7169" width="29.453125" style="81" customWidth="1"/>
    <col min="7170" max="7171" width="8.1796875" style="81" customWidth="1"/>
    <col min="7172" max="7172" width="2.81640625" style="81" customWidth="1"/>
    <col min="7173" max="7174" width="8.1796875" style="81" customWidth="1"/>
    <col min="7175" max="7175" width="2.81640625" style="81" customWidth="1"/>
    <col min="7176" max="7177" width="8.1796875" style="81" customWidth="1"/>
    <col min="7178" max="7178" width="2.81640625" style="81" customWidth="1"/>
    <col min="7179" max="7180" width="8.1796875" style="81" customWidth="1"/>
    <col min="7181" max="7181" width="2.81640625" style="81" customWidth="1"/>
    <col min="7182" max="7183" width="8.1796875" style="81" customWidth="1"/>
    <col min="7184" max="7184" width="2.81640625" style="81" customWidth="1"/>
    <col min="7185" max="7186" width="8.1796875" style="81" customWidth="1"/>
    <col min="7187" max="7424" width="8.81640625" style="81"/>
    <col min="7425" max="7425" width="29.453125" style="81" customWidth="1"/>
    <col min="7426" max="7427" width="8.1796875" style="81" customWidth="1"/>
    <col min="7428" max="7428" width="2.81640625" style="81" customWidth="1"/>
    <col min="7429" max="7430" width="8.1796875" style="81" customWidth="1"/>
    <col min="7431" max="7431" width="2.81640625" style="81" customWidth="1"/>
    <col min="7432" max="7433" width="8.1796875" style="81" customWidth="1"/>
    <col min="7434" max="7434" width="2.81640625" style="81" customWidth="1"/>
    <col min="7435" max="7436" width="8.1796875" style="81" customWidth="1"/>
    <col min="7437" max="7437" width="2.81640625" style="81" customWidth="1"/>
    <col min="7438" max="7439" width="8.1796875" style="81" customWidth="1"/>
    <col min="7440" max="7440" width="2.81640625" style="81" customWidth="1"/>
    <col min="7441" max="7442" width="8.1796875" style="81" customWidth="1"/>
    <col min="7443" max="7680" width="8.81640625" style="81"/>
    <col min="7681" max="7681" width="29.453125" style="81" customWidth="1"/>
    <col min="7682" max="7683" width="8.1796875" style="81" customWidth="1"/>
    <col min="7684" max="7684" width="2.81640625" style="81" customWidth="1"/>
    <col min="7685" max="7686" width="8.1796875" style="81" customWidth="1"/>
    <col min="7687" max="7687" width="2.81640625" style="81" customWidth="1"/>
    <col min="7688" max="7689" width="8.1796875" style="81" customWidth="1"/>
    <col min="7690" max="7690" width="2.81640625" style="81" customWidth="1"/>
    <col min="7691" max="7692" width="8.1796875" style="81" customWidth="1"/>
    <col min="7693" max="7693" width="2.81640625" style="81" customWidth="1"/>
    <col min="7694" max="7695" width="8.1796875" style="81" customWidth="1"/>
    <col min="7696" max="7696" width="2.81640625" style="81" customWidth="1"/>
    <col min="7697" max="7698" width="8.1796875" style="81" customWidth="1"/>
    <col min="7699" max="7936" width="8.81640625" style="81"/>
    <col min="7937" max="7937" width="29.453125" style="81" customWidth="1"/>
    <col min="7938" max="7939" width="8.1796875" style="81" customWidth="1"/>
    <col min="7940" max="7940" width="2.81640625" style="81" customWidth="1"/>
    <col min="7941" max="7942" width="8.1796875" style="81" customWidth="1"/>
    <col min="7943" max="7943" width="2.81640625" style="81" customWidth="1"/>
    <col min="7944" max="7945" width="8.1796875" style="81" customWidth="1"/>
    <col min="7946" max="7946" width="2.81640625" style="81" customWidth="1"/>
    <col min="7947" max="7948" width="8.1796875" style="81" customWidth="1"/>
    <col min="7949" max="7949" width="2.81640625" style="81" customWidth="1"/>
    <col min="7950" max="7951" width="8.1796875" style="81" customWidth="1"/>
    <col min="7952" max="7952" width="2.81640625" style="81" customWidth="1"/>
    <col min="7953" max="7954" width="8.1796875" style="81" customWidth="1"/>
    <col min="7955" max="8192" width="8.81640625" style="81"/>
    <col min="8193" max="8193" width="29.453125" style="81" customWidth="1"/>
    <col min="8194" max="8195" width="8.1796875" style="81" customWidth="1"/>
    <col min="8196" max="8196" width="2.81640625" style="81" customWidth="1"/>
    <col min="8197" max="8198" width="8.1796875" style="81" customWidth="1"/>
    <col min="8199" max="8199" width="2.81640625" style="81" customWidth="1"/>
    <col min="8200" max="8201" width="8.1796875" style="81" customWidth="1"/>
    <col min="8202" max="8202" width="2.81640625" style="81" customWidth="1"/>
    <col min="8203" max="8204" width="8.1796875" style="81" customWidth="1"/>
    <col min="8205" max="8205" width="2.81640625" style="81" customWidth="1"/>
    <col min="8206" max="8207" width="8.1796875" style="81" customWidth="1"/>
    <col min="8208" max="8208" width="2.81640625" style="81" customWidth="1"/>
    <col min="8209" max="8210" width="8.1796875" style="81" customWidth="1"/>
    <col min="8211" max="8448" width="8.81640625" style="81"/>
    <col min="8449" max="8449" width="29.453125" style="81" customWidth="1"/>
    <col min="8450" max="8451" width="8.1796875" style="81" customWidth="1"/>
    <col min="8452" max="8452" width="2.81640625" style="81" customWidth="1"/>
    <col min="8453" max="8454" width="8.1796875" style="81" customWidth="1"/>
    <col min="8455" max="8455" width="2.81640625" style="81" customWidth="1"/>
    <col min="8456" max="8457" width="8.1796875" style="81" customWidth="1"/>
    <col min="8458" max="8458" width="2.81640625" style="81" customWidth="1"/>
    <col min="8459" max="8460" width="8.1796875" style="81" customWidth="1"/>
    <col min="8461" max="8461" width="2.81640625" style="81" customWidth="1"/>
    <col min="8462" max="8463" width="8.1796875" style="81" customWidth="1"/>
    <col min="8464" max="8464" width="2.81640625" style="81" customWidth="1"/>
    <col min="8465" max="8466" width="8.1796875" style="81" customWidth="1"/>
    <col min="8467" max="8704" width="8.81640625" style="81"/>
    <col min="8705" max="8705" width="29.453125" style="81" customWidth="1"/>
    <col min="8706" max="8707" width="8.1796875" style="81" customWidth="1"/>
    <col min="8708" max="8708" width="2.81640625" style="81" customWidth="1"/>
    <col min="8709" max="8710" width="8.1796875" style="81" customWidth="1"/>
    <col min="8711" max="8711" width="2.81640625" style="81" customWidth="1"/>
    <col min="8712" max="8713" width="8.1796875" style="81" customWidth="1"/>
    <col min="8714" max="8714" width="2.81640625" style="81" customWidth="1"/>
    <col min="8715" max="8716" width="8.1796875" style="81" customWidth="1"/>
    <col min="8717" max="8717" width="2.81640625" style="81" customWidth="1"/>
    <col min="8718" max="8719" width="8.1796875" style="81" customWidth="1"/>
    <col min="8720" max="8720" width="2.81640625" style="81" customWidth="1"/>
    <col min="8721" max="8722" width="8.1796875" style="81" customWidth="1"/>
    <col min="8723" max="8960" width="8.81640625" style="81"/>
    <col min="8961" max="8961" width="29.453125" style="81" customWidth="1"/>
    <col min="8962" max="8963" width="8.1796875" style="81" customWidth="1"/>
    <col min="8964" max="8964" width="2.81640625" style="81" customWidth="1"/>
    <col min="8965" max="8966" width="8.1796875" style="81" customWidth="1"/>
    <col min="8967" max="8967" width="2.81640625" style="81" customWidth="1"/>
    <col min="8968" max="8969" width="8.1796875" style="81" customWidth="1"/>
    <col min="8970" max="8970" width="2.81640625" style="81" customWidth="1"/>
    <col min="8971" max="8972" width="8.1796875" style="81" customWidth="1"/>
    <col min="8973" max="8973" width="2.81640625" style="81" customWidth="1"/>
    <col min="8974" max="8975" width="8.1796875" style="81" customWidth="1"/>
    <col min="8976" max="8976" width="2.81640625" style="81" customWidth="1"/>
    <col min="8977" max="8978" width="8.1796875" style="81" customWidth="1"/>
    <col min="8979" max="9216" width="8.81640625" style="81"/>
    <col min="9217" max="9217" width="29.453125" style="81" customWidth="1"/>
    <col min="9218" max="9219" width="8.1796875" style="81" customWidth="1"/>
    <col min="9220" max="9220" width="2.81640625" style="81" customWidth="1"/>
    <col min="9221" max="9222" width="8.1796875" style="81" customWidth="1"/>
    <col min="9223" max="9223" width="2.81640625" style="81" customWidth="1"/>
    <col min="9224" max="9225" width="8.1796875" style="81" customWidth="1"/>
    <col min="9226" max="9226" width="2.81640625" style="81" customWidth="1"/>
    <col min="9227" max="9228" width="8.1796875" style="81" customWidth="1"/>
    <col min="9229" max="9229" width="2.81640625" style="81" customWidth="1"/>
    <col min="9230" max="9231" width="8.1796875" style="81" customWidth="1"/>
    <col min="9232" max="9232" width="2.81640625" style="81" customWidth="1"/>
    <col min="9233" max="9234" width="8.1796875" style="81" customWidth="1"/>
    <col min="9235" max="9472" width="8.81640625" style="81"/>
    <col min="9473" max="9473" width="29.453125" style="81" customWidth="1"/>
    <col min="9474" max="9475" width="8.1796875" style="81" customWidth="1"/>
    <col min="9476" max="9476" width="2.81640625" style="81" customWidth="1"/>
    <col min="9477" max="9478" width="8.1796875" style="81" customWidth="1"/>
    <col min="9479" max="9479" width="2.81640625" style="81" customWidth="1"/>
    <col min="9480" max="9481" width="8.1796875" style="81" customWidth="1"/>
    <col min="9482" max="9482" width="2.81640625" style="81" customWidth="1"/>
    <col min="9483" max="9484" width="8.1796875" style="81" customWidth="1"/>
    <col min="9485" max="9485" width="2.81640625" style="81" customWidth="1"/>
    <col min="9486" max="9487" width="8.1796875" style="81" customWidth="1"/>
    <col min="9488" max="9488" width="2.81640625" style="81" customWidth="1"/>
    <col min="9489" max="9490" width="8.1796875" style="81" customWidth="1"/>
    <col min="9491" max="9728" width="8.81640625" style="81"/>
    <col min="9729" max="9729" width="29.453125" style="81" customWidth="1"/>
    <col min="9730" max="9731" width="8.1796875" style="81" customWidth="1"/>
    <col min="9732" max="9732" width="2.81640625" style="81" customWidth="1"/>
    <col min="9733" max="9734" width="8.1796875" style="81" customWidth="1"/>
    <col min="9735" max="9735" width="2.81640625" style="81" customWidth="1"/>
    <col min="9736" max="9737" width="8.1796875" style="81" customWidth="1"/>
    <col min="9738" max="9738" width="2.81640625" style="81" customWidth="1"/>
    <col min="9739" max="9740" width="8.1796875" style="81" customWidth="1"/>
    <col min="9741" max="9741" width="2.81640625" style="81" customWidth="1"/>
    <col min="9742" max="9743" width="8.1796875" style="81" customWidth="1"/>
    <col min="9744" max="9744" width="2.81640625" style="81" customWidth="1"/>
    <col min="9745" max="9746" width="8.1796875" style="81" customWidth="1"/>
    <col min="9747" max="9984" width="8.81640625" style="81"/>
    <col min="9985" max="9985" width="29.453125" style="81" customWidth="1"/>
    <col min="9986" max="9987" width="8.1796875" style="81" customWidth="1"/>
    <col min="9988" max="9988" width="2.81640625" style="81" customWidth="1"/>
    <col min="9989" max="9990" width="8.1796875" style="81" customWidth="1"/>
    <col min="9991" max="9991" width="2.81640625" style="81" customWidth="1"/>
    <col min="9992" max="9993" width="8.1796875" style="81" customWidth="1"/>
    <col min="9994" max="9994" width="2.81640625" style="81" customWidth="1"/>
    <col min="9995" max="9996" width="8.1796875" style="81" customWidth="1"/>
    <col min="9997" max="9997" width="2.81640625" style="81" customWidth="1"/>
    <col min="9998" max="9999" width="8.1796875" style="81" customWidth="1"/>
    <col min="10000" max="10000" width="2.81640625" style="81" customWidth="1"/>
    <col min="10001" max="10002" width="8.1796875" style="81" customWidth="1"/>
    <col min="10003" max="10240" width="8.81640625" style="81"/>
    <col min="10241" max="10241" width="29.453125" style="81" customWidth="1"/>
    <col min="10242" max="10243" width="8.1796875" style="81" customWidth="1"/>
    <col min="10244" max="10244" width="2.81640625" style="81" customWidth="1"/>
    <col min="10245" max="10246" width="8.1796875" style="81" customWidth="1"/>
    <col min="10247" max="10247" width="2.81640625" style="81" customWidth="1"/>
    <col min="10248" max="10249" width="8.1796875" style="81" customWidth="1"/>
    <col min="10250" max="10250" width="2.81640625" style="81" customWidth="1"/>
    <col min="10251" max="10252" width="8.1796875" style="81" customWidth="1"/>
    <col min="10253" max="10253" width="2.81640625" style="81" customWidth="1"/>
    <col min="10254" max="10255" width="8.1796875" style="81" customWidth="1"/>
    <col min="10256" max="10256" width="2.81640625" style="81" customWidth="1"/>
    <col min="10257" max="10258" width="8.1796875" style="81" customWidth="1"/>
    <col min="10259" max="10496" width="8.81640625" style="81"/>
    <col min="10497" max="10497" width="29.453125" style="81" customWidth="1"/>
    <col min="10498" max="10499" width="8.1796875" style="81" customWidth="1"/>
    <col min="10500" max="10500" width="2.81640625" style="81" customWidth="1"/>
    <col min="10501" max="10502" width="8.1796875" style="81" customWidth="1"/>
    <col min="10503" max="10503" width="2.81640625" style="81" customWidth="1"/>
    <col min="10504" max="10505" width="8.1796875" style="81" customWidth="1"/>
    <col min="10506" max="10506" width="2.81640625" style="81" customWidth="1"/>
    <col min="10507" max="10508" width="8.1796875" style="81" customWidth="1"/>
    <col min="10509" max="10509" width="2.81640625" style="81" customWidth="1"/>
    <col min="10510" max="10511" width="8.1796875" style="81" customWidth="1"/>
    <col min="10512" max="10512" width="2.81640625" style="81" customWidth="1"/>
    <col min="10513" max="10514" width="8.1796875" style="81" customWidth="1"/>
    <col min="10515" max="10752" width="8.81640625" style="81"/>
    <col min="10753" max="10753" width="29.453125" style="81" customWidth="1"/>
    <col min="10754" max="10755" width="8.1796875" style="81" customWidth="1"/>
    <col min="10756" max="10756" width="2.81640625" style="81" customWidth="1"/>
    <col min="10757" max="10758" width="8.1796875" style="81" customWidth="1"/>
    <col min="10759" max="10759" width="2.81640625" style="81" customWidth="1"/>
    <col min="10760" max="10761" width="8.1796875" style="81" customWidth="1"/>
    <col min="10762" max="10762" width="2.81640625" style="81" customWidth="1"/>
    <col min="10763" max="10764" width="8.1796875" style="81" customWidth="1"/>
    <col min="10765" max="10765" width="2.81640625" style="81" customWidth="1"/>
    <col min="10766" max="10767" width="8.1796875" style="81" customWidth="1"/>
    <col min="10768" max="10768" width="2.81640625" style="81" customWidth="1"/>
    <col min="10769" max="10770" width="8.1796875" style="81" customWidth="1"/>
    <col min="10771" max="11008" width="8.81640625" style="81"/>
    <col min="11009" max="11009" width="29.453125" style="81" customWidth="1"/>
    <col min="11010" max="11011" width="8.1796875" style="81" customWidth="1"/>
    <col min="11012" max="11012" width="2.81640625" style="81" customWidth="1"/>
    <col min="11013" max="11014" width="8.1796875" style="81" customWidth="1"/>
    <col min="11015" max="11015" width="2.81640625" style="81" customWidth="1"/>
    <col min="11016" max="11017" width="8.1796875" style="81" customWidth="1"/>
    <col min="11018" max="11018" width="2.81640625" style="81" customWidth="1"/>
    <col min="11019" max="11020" width="8.1796875" style="81" customWidth="1"/>
    <col min="11021" max="11021" width="2.81640625" style="81" customWidth="1"/>
    <col min="11022" max="11023" width="8.1796875" style="81" customWidth="1"/>
    <col min="11024" max="11024" width="2.81640625" style="81" customWidth="1"/>
    <col min="11025" max="11026" width="8.1796875" style="81" customWidth="1"/>
    <col min="11027" max="11264" width="8.81640625" style="81"/>
    <col min="11265" max="11265" width="29.453125" style="81" customWidth="1"/>
    <col min="11266" max="11267" width="8.1796875" style="81" customWidth="1"/>
    <col min="11268" max="11268" width="2.81640625" style="81" customWidth="1"/>
    <col min="11269" max="11270" width="8.1796875" style="81" customWidth="1"/>
    <col min="11271" max="11271" width="2.81640625" style="81" customWidth="1"/>
    <col min="11272" max="11273" width="8.1796875" style="81" customWidth="1"/>
    <col min="11274" max="11274" width="2.81640625" style="81" customWidth="1"/>
    <col min="11275" max="11276" width="8.1796875" style="81" customWidth="1"/>
    <col min="11277" max="11277" width="2.81640625" style="81" customWidth="1"/>
    <col min="11278" max="11279" width="8.1796875" style="81" customWidth="1"/>
    <col min="11280" max="11280" width="2.81640625" style="81" customWidth="1"/>
    <col min="11281" max="11282" width="8.1796875" style="81" customWidth="1"/>
    <col min="11283" max="11520" width="8.81640625" style="81"/>
    <col min="11521" max="11521" width="29.453125" style="81" customWidth="1"/>
    <col min="11522" max="11523" width="8.1796875" style="81" customWidth="1"/>
    <col min="11524" max="11524" width="2.81640625" style="81" customWidth="1"/>
    <col min="11525" max="11526" width="8.1796875" style="81" customWidth="1"/>
    <col min="11527" max="11527" width="2.81640625" style="81" customWidth="1"/>
    <col min="11528" max="11529" width="8.1796875" style="81" customWidth="1"/>
    <col min="11530" max="11530" width="2.81640625" style="81" customWidth="1"/>
    <col min="11531" max="11532" width="8.1796875" style="81" customWidth="1"/>
    <col min="11533" max="11533" width="2.81640625" style="81" customWidth="1"/>
    <col min="11534" max="11535" width="8.1796875" style="81" customWidth="1"/>
    <col min="11536" max="11536" width="2.81640625" style="81" customWidth="1"/>
    <col min="11537" max="11538" width="8.1796875" style="81" customWidth="1"/>
    <col min="11539" max="11776" width="8.81640625" style="81"/>
    <col min="11777" max="11777" width="29.453125" style="81" customWidth="1"/>
    <col min="11778" max="11779" width="8.1796875" style="81" customWidth="1"/>
    <col min="11780" max="11780" width="2.81640625" style="81" customWidth="1"/>
    <col min="11781" max="11782" width="8.1796875" style="81" customWidth="1"/>
    <col min="11783" max="11783" width="2.81640625" style="81" customWidth="1"/>
    <col min="11784" max="11785" width="8.1796875" style="81" customWidth="1"/>
    <col min="11786" max="11786" width="2.81640625" style="81" customWidth="1"/>
    <col min="11787" max="11788" width="8.1796875" style="81" customWidth="1"/>
    <col min="11789" max="11789" width="2.81640625" style="81" customWidth="1"/>
    <col min="11790" max="11791" width="8.1796875" style="81" customWidth="1"/>
    <col min="11792" max="11792" width="2.81640625" style="81" customWidth="1"/>
    <col min="11793" max="11794" width="8.1796875" style="81" customWidth="1"/>
    <col min="11795" max="12032" width="8.81640625" style="81"/>
    <col min="12033" max="12033" width="29.453125" style="81" customWidth="1"/>
    <col min="12034" max="12035" width="8.1796875" style="81" customWidth="1"/>
    <col min="12036" max="12036" width="2.81640625" style="81" customWidth="1"/>
    <col min="12037" max="12038" width="8.1796875" style="81" customWidth="1"/>
    <col min="12039" max="12039" width="2.81640625" style="81" customWidth="1"/>
    <col min="12040" max="12041" width="8.1796875" style="81" customWidth="1"/>
    <col min="12042" max="12042" width="2.81640625" style="81" customWidth="1"/>
    <col min="12043" max="12044" width="8.1796875" style="81" customWidth="1"/>
    <col min="12045" max="12045" width="2.81640625" style="81" customWidth="1"/>
    <col min="12046" max="12047" width="8.1796875" style="81" customWidth="1"/>
    <col min="12048" max="12048" width="2.81640625" style="81" customWidth="1"/>
    <col min="12049" max="12050" width="8.1796875" style="81" customWidth="1"/>
    <col min="12051" max="12288" width="8.81640625" style="81"/>
    <col min="12289" max="12289" width="29.453125" style="81" customWidth="1"/>
    <col min="12290" max="12291" width="8.1796875" style="81" customWidth="1"/>
    <col min="12292" max="12292" width="2.81640625" style="81" customWidth="1"/>
    <col min="12293" max="12294" width="8.1796875" style="81" customWidth="1"/>
    <col min="12295" max="12295" width="2.81640625" style="81" customWidth="1"/>
    <col min="12296" max="12297" width="8.1796875" style="81" customWidth="1"/>
    <col min="12298" max="12298" width="2.81640625" style="81" customWidth="1"/>
    <col min="12299" max="12300" width="8.1796875" style="81" customWidth="1"/>
    <col min="12301" max="12301" width="2.81640625" style="81" customWidth="1"/>
    <col min="12302" max="12303" width="8.1796875" style="81" customWidth="1"/>
    <col min="12304" max="12304" width="2.81640625" style="81" customWidth="1"/>
    <col min="12305" max="12306" width="8.1796875" style="81" customWidth="1"/>
    <col min="12307" max="12544" width="8.81640625" style="81"/>
    <col min="12545" max="12545" width="29.453125" style="81" customWidth="1"/>
    <col min="12546" max="12547" width="8.1796875" style="81" customWidth="1"/>
    <col min="12548" max="12548" width="2.81640625" style="81" customWidth="1"/>
    <col min="12549" max="12550" width="8.1796875" style="81" customWidth="1"/>
    <col min="12551" max="12551" width="2.81640625" style="81" customWidth="1"/>
    <col min="12552" max="12553" width="8.1796875" style="81" customWidth="1"/>
    <col min="12554" max="12554" width="2.81640625" style="81" customWidth="1"/>
    <col min="12555" max="12556" width="8.1796875" style="81" customWidth="1"/>
    <col min="12557" max="12557" width="2.81640625" style="81" customWidth="1"/>
    <col min="12558" max="12559" width="8.1796875" style="81" customWidth="1"/>
    <col min="12560" max="12560" width="2.81640625" style="81" customWidth="1"/>
    <col min="12561" max="12562" width="8.1796875" style="81" customWidth="1"/>
    <col min="12563" max="12800" width="8.81640625" style="81"/>
    <col min="12801" max="12801" width="29.453125" style="81" customWidth="1"/>
    <col min="12802" max="12803" width="8.1796875" style="81" customWidth="1"/>
    <col min="12804" max="12804" width="2.81640625" style="81" customWidth="1"/>
    <col min="12805" max="12806" width="8.1796875" style="81" customWidth="1"/>
    <col min="12807" max="12807" width="2.81640625" style="81" customWidth="1"/>
    <col min="12808" max="12809" width="8.1796875" style="81" customWidth="1"/>
    <col min="12810" max="12810" width="2.81640625" style="81" customWidth="1"/>
    <col min="12811" max="12812" width="8.1796875" style="81" customWidth="1"/>
    <col min="12813" max="12813" width="2.81640625" style="81" customWidth="1"/>
    <col min="12814" max="12815" width="8.1796875" style="81" customWidth="1"/>
    <col min="12816" max="12816" width="2.81640625" style="81" customWidth="1"/>
    <col min="12817" max="12818" width="8.1796875" style="81" customWidth="1"/>
    <col min="12819" max="13056" width="8.81640625" style="81"/>
    <col min="13057" max="13057" width="29.453125" style="81" customWidth="1"/>
    <col min="13058" max="13059" width="8.1796875" style="81" customWidth="1"/>
    <col min="13060" max="13060" width="2.81640625" style="81" customWidth="1"/>
    <col min="13061" max="13062" width="8.1796875" style="81" customWidth="1"/>
    <col min="13063" max="13063" width="2.81640625" style="81" customWidth="1"/>
    <col min="13064" max="13065" width="8.1796875" style="81" customWidth="1"/>
    <col min="13066" max="13066" width="2.81640625" style="81" customWidth="1"/>
    <col min="13067" max="13068" width="8.1796875" style="81" customWidth="1"/>
    <col min="13069" max="13069" width="2.81640625" style="81" customWidth="1"/>
    <col min="13070" max="13071" width="8.1796875" style="81" customWidth="1"/>
    <col min="13072" max="13072" width="2.81640625" style="81" customWidth="1"/>
    <col min="13073" max="13074" width="8.1796875" style="81" customWidth="1"/>
    <col min="13075" max="13312" width="8.81640625" style="81"/>
    <col min="13313" max="13313" width="29.453125" style="81" customWidth="1"/>
    <col min="13314" max="13315" width="8.1796875" style="81" customWidth="1"/>
    <col min="13316" max="13316" width="2.81640625" style="81" customWidth="1"/>
    <col min="13317" max="13318" width="8.1796875" style="81" customWidth="1"/>
    <col min="13319" max="13319" width="2.81640625" style="81" customWidth="1"/>
    <col min="13320" max="13321" width="8.1796875" style="81" customWidth="1"/>
    <col min="13322" max="13322" width="2.81640625" style="81" customWidth="1"/>
    <col min="13323" max="13324" width="8.1796875" style="81" customWidth="1"/>
    <col min="13325" max="13325" width="2.81640625" style="81" customWidth="1"/>
    <col min="13326" max="13327" width="8.1796875" style="81" customWidth="1"/>
    <col min="13328" max="13328" width="2.81640625" style="81" customWidth="1"/>
    <col min="13329" max="13330" width="8.1796875" style="81" customWidth="1"/>
    <col min="13331" max="13568" width="8.81640625" style="81"/>
    <col min="13569" max="13569" width="29.453125" style="81" customWidth="1"/>
    <col min="13570" max="13571" width="8.1796875" style="81" customWidth="1"/>
    <col min="13572" max="13572" width="2.81640625" style="81" customWidth="1"/>
    <col min="13573" max="13574" width="8.1796875" style="81" customWidth="1"/>
    <col min="13575" max="13575" width="2.81640625" style="81" customWidth="1"/>
    <col min="13576" max="13577" width="8.1796875" style="81" customWidth="1"/>
    <col min="13578" max="13578" width="2.81640625" style="81" customWidth="1"/>
    <col min="13579" max="13580" width="8.1796875" style="81" customWidth="1"/>
    <col min="13581" max="13581" width="2.81640625" style="81" customWidth="1"/>
    <col min="13582" max="13583" width="8.1796875" style="81" customWidth="1"/>
    <col min="13584" max="13584" width="2.81640625" style="81" customWidth="1"/>
    <col min="13585" max="13586" width="8.1796875" style="81" customWidth="1"/>
    <col min="13587" max="13824" width="8.81640625" style="81"/>
    <col min="13825" max="13825" width="29.453125" style="81" customWidth="1"/>
    <col min="13826" max="13827" width="8.1796875" style="81" customWidth="1"/>
    <col min="13828" max="13828" width="2.81640625" style="81" customWidth="1"/>
    <col min="13829" max="13830" width="8.1796875" style="81" customWidth="1"/>
    <col min="13831" max="13831" width="2.81640625" style="81" customWidth="1"/>
    <col min="13832" max="13833" width="8.1796875" style="81" customWidth="1"/>
    <col min="13834" max="13834" width="2.81640625" style="81" customWidth="1"/>
    <col min="13835" max="13836" width="8.1796875" style="81" customWidth="1"/>
    <col min="13837" max="13837" width="2.81640625" style="81" customWidth="1"/>
    <col min="13838" max="13839" width="8.1796875" style="81" customWidth="1"/>
    <col min="13840" max="13840" width="2.81640625" style="81" customWidth="1"/>
    <col min="13841" max="13842" width="8.1796875" style="81" customWidth="1"/>
    <col min="13843" max="14080" width="8.81640625" style="81"/>
    <col min="14081" max="14081" width="29.453125" style="81" customWidth="1"/>
    <col min="14082" max="14083" width="8.1796875" style="81" customWidth="1"/>
    <col min="14084" max="14084" width="2.81640625" style="81" customWidth="1"/>
    <col min="14085" max="14086" width="8.1796875" style="81" customWidth="1"/>
    <col min="14087" max="14087" width="2.81640625" style="81" customWidth="1"/>
    <col min="14088" max="14089" width="8.1796875" style="81" customWidth="1"/>
    <col min="14090" max="14090" width="2.81640625" style="81" customWidth="1"/>
    <col min="14091" max="14092" width="8.1796875" style="81" customWidth="1"/>
    <col min="14093" max="14093" width="2.81640625" style="81" customWidth="1"/>
    <col min="14094" max="14095" width="8.1796875" style="81" customWidth="1"/>
    <col min="14096" max="14096" width="2.81640625" style="81" customWidth="1"/>
    <col min="14097" max="14098" width="8.1796875" style="81" customWidth="1"/>
    <col min="14099" max="14336" width="8.81640625" style="81"/>
    <col min="14337" max="14337" width="29.453125" style="81" customWidth="1"/>
    <col min="14338" max="14339" width="8.1796875" style="81" customWidth="1"/>
    <col min="14340" max="14340" width="2.81640625" style="81" customWidth="1"/>
    <col min="14341" max="14342" width="8.1796875" style="81" customWidth="1"/>
    <col min="14343" max="14343" width="2.81640625" style="81" customWidth="1"/>
    <col min="14344" max="14345" width="8.1796875" style="81" customWidth="1"/>
    <col min="14346" max="14346" width="2.81640625" style="81" customWidth="1"/>
    <col min="14347" max="14348" width="8.1796875" style="81" customWidth="1"/>
    <col min="14349" max="14349" width="2.81640625" style="81" customWidth="1"/>
    <col min="14350" max="14351" width="8.1796875" style="81" customWidth="1"/>
    <col min="14352" max="14352" width="2.81640625" style="81" customWidth="1"/>
    <col min="14353" max="14354" width="8.1796875" style="81" customWidth="1"/>
    <col min="14355" max="14592" width="8.81640625" style="81"/>
    <col min="14593" max="14593" width="29.453125" style="81" customWidth="1"/>
    <col min="14594" max="14595" width="8.1796875" style="81" customWidth="1"/>
    <col min="14596" max="14596" width="2.81640625" style="81" customWidth="1"/>
    <col min="14597" max="14598" width="8.1796875" style="81" customWidth="1"/>
    <col min="14599" max="14599" width="2.81640625" style="81" customWidth="1"/>
    <col min="14600" max="14601" width="8.1796875" style="81" customWidth="1"/>
    <col min="14602" max="14602" width="2.81640625" style="81" customWidth="1"/>
    <col min="14603" max="14604" width="8.1796875" style="81" customWidth="1"/>
    <col min="14605" max="14605" width="2.81640625" style="81" customWidth="1"/>
    <col min="14606" max="14607" width="8.1796875" style="81" customWidth="1"/>
    <col min="14608" max="14608" width="2.81640625" style="81" customWidth="1"/>
    <col min="14609" max="14610" width="8.1796875" style="81" customWidth="1"/>
    <col min="14611" max="14848" width="8.81640625" style="81"/>
    <col min="14849" max="14849" width="29.453125" style="81" customWidth="1"/>
    <col min="14850" max="14851" width="8.1796875" style="81" customWidth="1"/>
    <col min="14852" max="14852" width="2.81640625" style="81" customWidth="1"/>
    <col min="14853" max="14854" width="8.1796875" style="81" customWidth="1"/>
    <col min="14855" max="14855" width="2.81640625" style="81" customWidth="1"/>
    <col min="14856" max="14857" width="8.1796875" style="81" customWidth="1"/>
    <col min="14858" max="14858" width="2.81640625" style="81" customWidth="1"/>
    <col min="14859" max="14860" width="8.1796875" style="81" customWidth="1"/>
    <col min="14861" max="14861" width="2.81640625" style="81" customWidth="1"/>
    <col min="14862" max="14863" width="8.1796875" style="81" customWidth="1"/>
    <col min="14864" max="14864" width="2.81640625" style="81" customWidth="1"/>
    <col min="14865" max="14866" width="8.1796875" style="81" customWidth="1"/>
    <col min="14867" max="15104" width="8.81640625" style="81"/>
    <col min="15105" max="15105" width="29.453125" style="81" customWidth="1"/>
    <col min="15106" max="15107" width="8.1796875" style="81" customWidth="1"/>
    <col min="15108" max="15108" width="2.81640625" style="81" customWidth="1"/>
    <col min="15109" max="15110" width="8.1796875" style="81" customWidth="1"/>
    <col min="15111" max="15111" width="2.81640625" style="81" customWidth="1"/>
    <col min="15112" max="15113" width="8.1796875" style="81" customWidth="1"/>
    <col min="15114" max="15114" width="2.81640625" style="81" customWidth="1"/>
    <col min="15115" max="15116" width="8.1796875" style="81" customWidth="1"/>
    <col min="15117" max="15117" width="2.81640625" style="81" customWidth="1"/>
    <col min="15118" max="15119" width="8.1796875" style="81" customWidth="1"/>
    <col min="15120" max="15120" width="2.81640625" style="81" customWidth="1"/>
    <col min="15121" max="15122" width="8.1796875" style="81" customWidth="1"/>
    <col min="15123" max="15360" width="8.81640625" style="81"/>
    <col min="15361" max="15361" width="29.453125" style="81" customWidth="1"/>
    <col min="15362" max="15363" width="8.1796875" style="81" customWidth="1"/>
    <col min="15364" max="15364" width="2.81640625" style="81" customWidth="1"/>
    <col min="15365" max="15366" width="8.1796875" style="81" customWidth="1"/>
    <col min="15367" max="15367" width="2.81640625" style="81" customWidth="1"/>
    <col min="15368" max="15369" width="8.1796875" style="81" customWidth="1"/>
    <col min="15370" max="15370" width="2.81640625" style="81" customWidth="1"/>
    <col min="15371" max="15372" width="8.1796875" style="81" customWidth="1"/>
    <col min="15373" max="15373" width="2.81640625" style="81" customWidth="1"/>
    <col min="15374" max="15375" width="8.1796875" style="81" customWidth="1"/>
    <col min="15376" max="15376" width="2.81640625" style="81" customWidth="1"/>
    <col min="15377" max="15378" width="8.1796875" style="81" customWidth="1"/>
    <col min="15379" max="15616" width="8.81640625" style="81"/>
    <col min="15617" max="15617" width="29.453125" style="81" customWidth="1"/>
    <col min="15618" max="15619" width="8.1796875" style="81" customWidth="1"/>
    <col min="15620" max="15620" width="2.81640625" style="81" customWidth="1"/>
    <col min="15621" max="15622" width="8.1796875" style="81" customWidth="1"/>
    <col min="15623" max="15623" width="2.81640625" style="81" customWidth="1"/>
    <col min="15624" max="15625" width="8.1796875" style="81" customWidth="1"/>
    <col min="15626" max="15626" width="2.81640625" style="81" customWidth="1"/>
    <col min="15627" max="15628" width="8.1796875" style="81" customWidth="1"/>
    <col min="15629" max="15629" width="2.81640625" style="81" customWidth="1"/>
    <col min="15630" max="15631" width="8.1796875" style="81" customWidth="1"/>
    <col min="15632" max="15632" width="2.81640625" style="81" customWidth="1"/>
    <col min="15633" max="15634" width="8.1796875" style="81" customWidth="1"/>
    <col min="15635" max="15872" width="8.81640625" style="81"/>
    <col min="15873" max="15873" width="29.453125" style="81" customWidth="1"/>
    <col min="15874" max="15875" width="8.1796875" style="81" customWidth="1"/>
    <col min="15876" max="15876" width="2.81640625" style="81" customWidth="1"/>
    <col min="15877" max="15878" width="8.1796875" style="81" customWidth="1"/>
    <col min="15879" max="15879" width="2.81640625" style="81" customWidth="1"/>
    <col min="15880" max="15881" width="8.1796875" style="81" customWidth="1"/>
    <col min="15882" max="15882" width="2.81640625" style="81" customWidth="1"/>
    <col min="15883" max="15884" width="8.1796875" style="81" customWidth="1"/>
    <col min="15885" max="15885" width="2.81640625" style="81" customWidth="1"/>
    <col min="15886" max="15887" width="8.1796875" style="81" customWidth="1"/>
    <col min="15888" max="15888" width="2.81640625" style="81" customWidth="1"/>
    <col min="15889" max="15890" width="8.1796875" style="81" customWidth="1"/>
    <col min="15891" max="16128" width="8.81640625" style="81"/>
    <col min="16129" max="16129" width="29.453125" style="81" customWidth="1"/>
    <col min="16130" max="16131" width="8.1796875" style="81" customWidth="1"/>
    <col min="16132" max="16132" width="2.81640625" style="81" customWidth="1"/>
    <col min="16133" max="16134" width="8.1796875" style="81" customWidth="1"/>
    <col min="16135" max="16135" width="2.81640625" style="81" customWidth="1"/>
    <col min="16136" max="16137" width="8.1796875" style="81" customWidth="1"/>
    <col min="16138" max="16138" width="2.81640625" style="81" customWidth="1"/>
    <col min="16139" max="16140" width="8.1796875" style="81" customWidth="1"/>
    <col min="16141" max="16141" width="2.81640625" style="81" customWidth="1"/>
    <col min="16142" max="16143" width="8.1796875" style="81" customWidth="1"/>
    <col min="16144" max="16144" width="2.81640625" style="81" customWidth="1"/>
    <col min="16145" max="16146" width="8.1796875" style="81" customWidth="1"/>
    <col min="16147" max="16384" width="8.81640625" style="81"/>
  </cols>
  <sheetData>
    <row r="1" spans="1:18">
      <c r="A1" s="81" t="s">
        <v>376</v>
      </c>
    </row>
    <row r="2" spans="1:18">
      <c r="A2" s="81" t="s">
        <v>377</v>
      </c>
    </row>
    <row r="4" spans="1:18">
      <c r="A4" s="14" t="s">
        <v>1619</v>
      </c>
    </row>
    <row r="5" spans="1:18" ht="13" thickBot="1"/>
    <row r="6" spans="1:18" ht="20.149999999999999" customHeight="1">
      <c r="A6" s="83"/>
      <c r="B6" s="107"/>
      <c r="C6" s="84"/>
      <c r="D6" s="83"/>
      <c r="E6" s="107"/>
      <c r="F6" s="84"/>
      <c r="G6" s="83"/>
      <c r="H6" s="107"/>
      <c r="I6" s="84"/>
      <c r="J6" s="83"/>
      <c r="K6" s="107"/>
      <c r="L6" s="84"/>
      <c r="M6" s="83"/>
      <c r="N6" s="107"/>
      <c r="O6" s="84"/>
      <c r="P6" s="83"/>
      <c r="Q6" s="107"/>
      <c r="R6" s="84"/>
    </row>
    <row r="7" spans="1:18" ht="20.149999999999999" customHeight="1">
      <c r="A7" s="94" t="s">
        <v>808</v>
      </c>
      <c r="B7" s="114" t="s">
        <v>442</v>
      </c>
      <c r="C7" s="101"/>
      <c r="D7" s="94"/>
      <c r="E7" s="114" t="s">
        <v>677</v>
      </c>
      <c r="F7" s="101"/>
      <c r="G7" s="94"/>
      <c r="H7" s="114" t="s">
        <v>678</v>
      </c>
      <c r="I7" s="101"/>
      <c r="J7" s="94"/>
      <c r="K7" s="114" t="s">
        <v>762</v>
      </c>
      <c r="L7" s="101"/>
      <c r="M7" s="94"/>
      <c r="N7" s="114" t="s">
        <v>809</v>
      </c>
      <c r="O7" s="101"/>
      <c r="P7" s="94"/>
      <c r="Q7" s="114" t="s">
        <v>681</v>
      </c>
      <c r="R7" s="101"/>
    </row>
    <row r="8" spans="1:18" ht="20.149999999999999" customHeight="1">
      <c r="A8" s="94" t="s">
        <v>810</v>
      </c>
      <c r="B8" s="110" t="s">
        <v>388</v>
      </c>
      <c r="C8" s="85" t="s">
        <v>389</v>
      </c>
      <c r="D8" s="94"/>
      <c r="E8" s="110" t="s">
        <v>388</v>
      </c>
      <c r="F8" s="85" t="s">
        <v>389</v>
      </c>
      <c r="G8" s="94"/>
      <c r="H8" s="110" t="s">
        <v>388</v>
      </c>
      <c r="I8" s="85" t="s">
        <v>389</v>
      </c>
      <c r="J8" s="94"/>
      <c r="K8" s="110" t="s">
        <v>811</v>
      </c>
      <c r="L8" s="85" t="s">
        <v>389</v>
      </c>
      <c r="M8" s="94"/>
      <c r="N8" s="110" t="s">
        <v>811</v>
      </c>
      <c r="O8" s="85" t="s">
        <v>389</v>
      </c>
      <c r="P8" s="94"/>
      <c r="Q8" s="110" t="s">
        <v>811</v>
      </c>
      <c r="R8" s="85" t="s">
        <v>389</v>
      </c>
    </row>
    <row r="9" spans="1:18" ht="20.149999999999999" customHeight="1" thickBot="1">
      <c r="A9" s="86"/>
      <c r="B9" s="113"/>
      <c r="C9" s="82"/>
      <c r="D9" s="86"/>
      <c r="E9" s="113"/>
      <c r="F9" s="82"/>
      <c r="G9" s="86"/>
      <c r="H9" s="113"/>
      <c r="I9" s="82"/>
      <c r="J9" s="86"/>
      <c r="K9" s="113"/>
      <c r="L9" s="82"/>
      <c r="M9" s="86"/>
      <c r="N9" s="113"/>
      <c r="O9" s="82"/>
      <c r="P9" s="86"/>
      <c r="Q9" s="113"/>
      <c r="R9" s="82"/>
    </row>
    <row r="10" spans="1:18" ht="20.149999999999999" customHeight="1">
      <c r="A10" s="94"/>
      <c r="B10" s="114"/>
      <c r="C10" s="101"/>
      <c r="D10" s="94"/>
      <c r="E10" s="114"/>
      <c r="F10" s="101"/>
      <c r="G10" s="94"/>
      <c r="H10" s="114"/>
      <c r="I10" s="101"/>
      <c r="J10" s="94"/>
      <c r="K10" s="114"/>
      <c r="L10" s="101"/>
      <c r="M10" s="94"/>
      <c r="N10" s="114"/>
      <c r="O10" s="101"/>
      <c r="P10" s="94"/>
      <c r="Q10" s="114"/>
      <c r="R10" s="101"/>
    </row>
    <row r="11" spans="1:18" ht="20.149999999999999" customHeight="1">
      <c r="A11" s="59" t="s">
        <v>390</v>
      </c>
      <c r="B11" s="114">
        <f>SUM(B13+B25)</f>
        <v>42949</v>
      </c>
      <c r="C11" s="88">
        <f>C13+C25</f>
        <v>100</v>
      </c>
      <c r="D11" s="846"/>
      <c r="E11" s="115">
        <f>SUM(E13+E25)</f>
        <v>15503</v>
      </c>
      <c r="F11" s="108">
        <f>E11/$B$11*100</f>
        <v>36.096300263102748</v>
      </c>
      <c r="G11" s="831"/>
      <c r="H11" s="95">
        <f>SUM(H13+H25)</f>
        <v>18461</v>
      </c>
      <c r="I11" s="108">
        <f>H11/$B$11*100</f>
        <v>42.983538615567305</v>
      </c>
      <c r="J11" s="846"/>
      <c r="K11" s="114">
        <f>SUM(K13+K25)</f>
        <v>8461</v>
      </c>
      <c r="L11" s="101">
        <f>K11/$B$11*100</f>
        <v>19.700109432117163</v>
      </c>
      <c r="M11" s="846"/>
      <c r="N11" s="114">
        <f>SUM(N13+N25)</f>
        <v>518</v>
      </c>
      <c r="O11" s="101">
        <f>N11/$B$11*100</f>
        <v>1.2060816317027172</v>
      </c>
      <c r="P11" s="846"/>
      <c r="Q11" s="114">
        <f>SUM(Q13+Q25)</f>
        <v>6</v>
      </c>
      <c r="R11" s="101">
        <f>Q11/$B$11*100</f>
        <v>1.3970057510070083E-2</v>
      </c>
    </row>
    <row r="12" spans="1:18" ht="20.149999999999999" customHeight="1">
      <c r="A12" s="94"/>
      <c r="B12" s="114"/>
      <c r="C12" s="101"/>
      <c r="D12" s="94"/>
      <c r="E12" s="115"/>
      <c r="F12" s="108"/>
      <c r="G12" s="96"/>
      <c r="H12" s="95"/>
      <c r="I12" s="108"/>
      <c r="J12" s="94"/>
      <c r="K12" s="114"/>
      <c r="L12" s="101"/>
      <c r="M12" s="94"/>
      <c r="N12" s="114"/>
      <c r="O12" s="101"/>
      <c r="P12" s="94"/>
      <c r="Q12" s="114"/>
      <c r="R12" s="101"/>
    </row>
    <row r="13" spans="1:18" ht="20.149999999999999" customHeight="1">
      <c r="A13" s="47" t="s">
        <v>391</v>
      </c>
      <c r="B13" s="105">
        <f>SUM(E13+H13+K13+N13+Q13)</f>
        <v>31552</v>
      </c>
      <c r="C13" s="88">
        <f>IF(A13&lt;&gt;0,B13/$B$11*100,"")</f>
        <v>73.463875759621871</v>
      </c>
      <c r="E13" s="115">
        <f>SUM(E15:E23)</f>
        <v>11700</v>
      </c>
      <c r="F13" s="104">
        <f>E13/B13*100</f>
        <v>37.0816430020284</v>
      </c>
      <c r="G13" s="90"/>
      <c r="H13" s="115">
        <f>SUM(H15:H23)</f>
        <v>13219</v>
      </c>
      <c r="I13" s="104">
        <f>H13/B13*100</f>
        <v>41.895917849898581</v>
      </c>
      <c r="K13" s="105">
        <f>SUM(K15:K23)</f>
        <v>6165</v>
      </c>
      <c r="L13" s="88">
        <f>K13/B13*100</f>
        <v>19.539173427991887</v>
      </c>
      <c r="N13" s="105">
        <f>SUM(N15:N23)</f>
        <v>462</v>
      </c>
      <c r="O13" s="88">
        <f>N13/B13*100</f>
        <v>1.4642494929006085</v>
      </c>
      <c r="Q13" s="105">
        <f>SUM(Q15:Q23)</f>
        <v>6</v>
      </c>
      <c r="R13" s="88">
        <f>Q13/B13*100</f>
        <v>1.9016227180527381E-2</v>
      </c>
    </row>
    <row r="14" spans="1:18" ht="20.149999999999999" customHeight="1">
      <c r="C14" s="88" t="str">
        <f t="shared" ref="C14:C35" si="0">IF(A14&lt;&gt;0,B14/$B$11*100,"")</f>
        <v/>
      </c>
      <c r="E14" s="115"/>
      <c r="F14" s="104"/>
      <c r="G14" s="90"/>
      <c r="H14" s="115"/>
      <c r="I14" s="104"/>
    </row>
    <row r="15" spans="1:18" ht="20.149999999999999" customHeight="1">
      <c r="A15" s="81" t="s">
        <v>668</v>
      </c>
      <c r="B15" s="105">
        <f>E15+H15+K15+N15+Q15</f>
        <v>10463</v>
      </c>
      <c r="C15" s="88">
        <f t="shared" si="0"/>
        <v>24.361451954643883</v>
      </c>
      <c r="E15" s="666">
        <v>9579</v>
      </c>
      <c r="F15" s="104">
        <f t="shared" ref="F15:F35" si="1">E15/B15*100</f>
        <v>91.551180349804071</v>
      </c>
      <c r="G15" s="537"/>
      <c r="H15" s="666">
        <v>884</v>
      </c>
      <c r="I15" s="104">
        <f>H15/B15*100</f>
        <v>8.4488196501959276</v>
      </c>
      <c r="J15" s="537"/>
      <c r="K15" s="666">
        <v>0</v>
      </c>
      <c r="L15" s="88">
        <f>K15/B15*100</f>
        <v>0</v>
      </c>
      <c r="M15" s="537"/>
      <c r="N15" s="666">
        <v>0</v>
      </c>
      <c r="O15" s="88">
        <f t="shared" ref="O15:O35" si="2">N15/B15*100</f>
        <v>0</v>
      </c>
      <c r="P15" s="537"/>
      <c r="Q15" s="666">
        <v>0</v>
      </c>
      <c r="R15" s="926">
        <f>Q15/B15*100</f>
        <v>0</v>
      </c>
    </row>
    <row r="16" spans="1:18" ht="20.149999999999999" customHeight="1">
      <c r="C16" s="88" t="str">
        <f t="shared" si="0"/>
        <v/>
      </c>
      <c r="E16" s="666"/>
      <c r="F16" s="104"/>
      <c r="G16" s="537"/>
      <c r="H16" s="666"/>
      <c r="I16" s="537"/>
      <c r="J16" s="537"/>
      <c r="K16" s="666"/>
      <c r="L16" s="537"/>
      <c r="M16" s="537"/>
      <c r="N16" s="666"/>
      <c r="P16" s="537"/>
      <c r="Q16" s="666"/>
      <c r="R16" s="926"/>
    </row>
    <row r="17" spans="1:18" ht="20.149999999999999" customHeight="1">
      <c r="A17" s="81" t="s">
        <v>812</v>
      </c>
      <c r="B17" s="105">
        <f>E17+H17+K17+N17+Q17</f>
        <v>12251</v>
      </c>
      <c r="C17" s="88">
        <f t="shared" si="0"/>
        <v>28.524529092644762</v>
      </c>
      <c r="E17" s="666">
        <v>1912</v>
      </c>
      <c r="F17" s="104">
        <f t="shared" si="1"/>
        <v>15.606889233531957</v>
      </c>
      <c r="G17" s="537"/>
      <c r="H17" s="665">
        <v>10339</v>
      </c>
      <c r="I17" s="104">
        <f>H17/B17*100</f>
        <v>84.393110766468041</v>
      </c>
      <c r="J17" s="538"/>
      <c r="K17" s="665">
        <v>0</v>
      </c>
      <c r="L17" s="88">
        <f>K17/B17*100</f>
        <v>0</v>
      </c>
      <c r="M17" s="538"/>
      <c r="N17" s="665">
        <v>0</v>
      </c>
      <c r="O17" s="88">
        <f t="shared" si="2"/>
        <v>0</v>
      </c>
      <c r="P17" s="538"/>
      <c r="Q17" s="665">
        <v>0</v>
      </c>
      <c r="R17" s="926">
        <f>Q17/B17*100</f>
        <v>0</v>
      </c>
    </row>
    <row r="18" spans="1:18" ht="20.149999999999999" customHeight="1">
      <c r="C18" s="88" t="str">
        <f t="shared" si="0"/>
        <v/>
      </c>
      <c r="E18" s="666"/>
      <c r="F18" s="104"/>
      <c r="G18" s="537"/>
      <c r="H18" s="665"/>
      <c r="I18" s="538"/>
      <c r="J18" s="538"/>
      <c r="K18" s="665"/>
      <c r="L18" s="538"/>
      <c r="M18" s="538"/>
      <c r="N18" s="665"/>
      <c r="P18" s="538"/>
      <c r="Q18" s="665"/>
      <c r="R18" s="926" t="s">
        <v>128</v>
      </c>
    </row>
    <row r="19" spans="1:18" ht="20.149999999999999" customHeight="1">
      <c r="A19" s="81" t="s">
        <v>813</v>
      </c>
      <c r="B19" s="105">
        <f>E19+H19+K19+N19+Q19</f>
        <v>8215</v>
      </c>
      <c r="C19" s="88">
        <f t="shared" si="0"/>
        <v>19.127337074204291</v>
      </c>
      <c r="E19" s="666">
        <v>203</v>
      </c>
      <c r="F19" s="104">
        <f t="shared" si="1"/>
        <v>2.4710894704808277</v>
      </c>
      <c r="G19" s="537"/>
      <c r="H19" s="665">
        <v>1972</v>
      </c>
      <c r="I19" s="104">
        <f>H19/B19*100</f>
        <v>24.004869141813757</v>
      </c>
      <c r="J19" s="538"/>
      <c r="K19" s="665">
        <v>6040</v>
      </c>
      <c r="L19" s="88">
        <f>K19/B19*100</f>
        <v>73.524041387705424</v>
      </c>
      <c r="M19" s="538"/>
      <c r="N19" s="665">
        <v>0</v>
      </c>
      <c r="O19" s="88">
        <f t="shared" si="2"/>
        <v>0</v>
      </c>
      <c r="P19" s="538"/>
      <c r="Q19" s="665">
        <v>0</v>
      </c>
      <c r="R19" s="926">
        <f>Q19/B19*100</f>
        <v>0</v>
      </c>
    </row>
    <row r="20" spans="1:18" ht="20.149999999999999" customHeight="1">
      <c r="C20" s="88" t="str">
        <f t="shared" si="0"/>
        <v/>
      </c>
      <c r="E20" s="666"/>
      <c r="F20" s="104"/>
      <c r="G20" s="537"/>
      <c r="H20" s="665"/>
      <c r="I20" s="538"/>
      <c r="J20" s="538"/>
      <c r="K20" s="665"/>
      <c r="L20" s="538"/>
      <c r="M20" s="538"/>
      <c r="N20" s="665"/>
      <c r="P20" s="538"/>
      <c r="Q20" s="665"/>
      <c r="R20" s="926"/>
    </row>
    <row r="21" spans="1:18" ht="20.149999999999999" customHeight="1">
      <c r="A21" s="81" t="s">
        <v>814</v>
      </c>
      <c r="B21" s="105">
        <f>E21+H21+K21+N21+Q21</f>
        <v>608</v>
      </c>
      <c r="C21" s="88">
        <f t="shared" si="0"/>
        <v>1.4156324943537684</v>
      </c>
      <c r="E21" s="666">
        <v>5</v>
      </c>
      <c r="F21" s="104">
        <f t="shared" si="1"/>
        <v>0.82236842105263153</v>
      </c>
      <c r="G21" s="537"/>
      <c r="H21" s="665">
        <v>22</v>
      </c>
      <c r="I21" s="104">
        <f>H21/B21*100</f>
        <v>3.6184210526315792</v>
      </c>
      <c r="J21" s="538"/>
      <c r="K21" s="665">
        <v>123</v>
      </c>
      <c r="L21" s="88">
        <f>K21/B21*100</f>
        <v>20.230263157894736</v>
      </c>
      <c r="M21" s="538"/>
      <c r="N21" s="665">
        <v>458</v>
      </c>
      <c r="O21" s="88">
        <f t="shared" si="2"/>
        <v>75.328947368421055</v>
      </c>
      <c r="P21" s="538"/>
      <c r="Q21" s="665">
        <v>0</v>
      </c>
      <c r="R21" s="926">
        <f>Q21/B21*100</f>
        <v>0</v>
      </c>
    </row>
    <row r="22" spans="1:18" ht="20.149999999999999" customHeight="1">
      <c r="C22" s="88" t="str">
        <f t="shared" si="0"/>
        <v/>
      </c>
      <c r="E22" s="666"/>
      <c r="F22" s="104"/>
      <c r="G22" s="537"/>
      <c r="H22" s="665"/>
      <c r="I22" s="538"/>
      <c r="J22" s="538"/>
      <c r="K22" s="665"/>
      <c r="L22" s="538"/>
      <c r="M22" s="538"/>
      <c r="N22" s="665"/>
      <c r="P22" s="538"/>
      <c r="Q22" s="665"/>
      <c r="R22" s="926"/>
    </row>
    <row r="23" spans="1:18" ht="20.149999999999999" customHeight="1">
      <c r="A23" s="81" t="s">
        <v>815</v>
      </c>
      <c r="B23" s="105">
        <f>E23+H23+K23+N23+Q23</f>
        <v>15</v>
      </c>
      <c r="C23" s="88">
        <f t="shared" si="0"/>
        <v>3.4925143775175208E-2</v>
      </c>
      <c r="E23" s="666">
        <v>1</v>
      </c>
      <c r="F23" s="104">
        <f t="shared" si="1"/>
        <v>6.666666666666667</v>
      </c>
      <c r="G23" s="537"/>
      <c r="H23" s="665">
        <v>2</v>
      </c>
      <c r="I23" s="104">
        <f>H23/B23*100</f>
        <v>13.333333333333334</v>
      </c>
      <c r="J23" s="538"/>
      <c r="K23" s="665">
        <v>2</v>
      </c>
      <c r="L23" s="88">
        <f>K23/B23*100</f>
        <v>13.333333333333334</v>
      </c>
      <c r="M23" s="538"/>
      <c r="N23" s="665">
        <v>4</v>
      </c>
      <c r="O23" s="88">
        <f t="shared" si="2"/>
        <v>26.666666666666668</v>
      </c>
      <c r="P23" s="538"/>
      <c r="Q23" s="665">
        <v>6</v>
      </c>
      <c r="R23" s="926">
        <f>Q23/B23*100</f>
        <v>40</v>
      </c>
    </row>
    <row r="24" spans="1:18" ht="20.149999999999999" customHeight="1">
      <c r="C24" s="88" t="str">
        <f t="shared" si="0"/>
        <v/>
      </c>
      <c r="E24" s="119"/>
      <c r="F24" s="104"/>
      <c r="H24" s="119"/>
      <c r="K24" s="119"/>
      <c r="M24" s="88"/>
      <c r="N24" s="119"/>
      <c r="P24" s="88"/>
      <c r="Q24" s="119"/>
    </row>
    <row r="25" spans="1:18" ht="20.149999999999999" customHeight="1">
      <c r="A25" s="47" t="s">
        <v>410</v>
      </c>
      <c r="B25" s="105">
        <f>SUM(B27:B35)</f>
        <v>11397</v>
      </c>
      <c r="C25" s="88">
        <f t="shared" si="0"/>
        <v>26.536124240378122</v>
      </c>
      <c r="E25" s="119">
        <f>SUM(E27:E35)</f>
        <v>3803</v>
      </c>
      <c r="F25" s="104">
        <f t="shared" si="1"/>
        <v>33.368430288672457</v>
      </c>
      <c r="H25" s="119">
        <f>SUM(H27:H35)</f>
        <v>5242</v>
      </c>
      <c r="I25" s="104">
        <f>H25/B25*100</f>
        <v>45.994559971922442</v>
      </c>
      <c r="K25" s="119">
        <f>SUM(K27:K35)</f>
        <v>2296</v>
      </c>
      <c r="L25" s="88">
        <f>K25/B25*100</f>
        <v>20.145652364657366</v>
      </c>
      <c r="N25" s="119">
        <f>SUM(N27:N35)</f>
        <v>56</v>
      </c>
      <c r="O25" s="88">
        <f t="shared" si="2"/>
        <v>0.49135737474774066</v>
      </c>
      <c r="Q25" s="119">
        <f>SUM(Q26:Q35)</f>
        <v>0</v>
      </c>
      <c r="R25" s="88">
        <f>Q25/B25*100</f>
        <v>0</v>
      </c>
    </row>
    <row r="26" spans="1:18" ht="20.149999999999999" customHeight="1">
      <c r="C26" s="88" t="str">
        <f t="shared" si="0"/>
        <v/>
      </c>
      <c r="E26" s="119"/>
      <c r="F26" s="104"/>
      <c r="H26" s="119"/>
      <c r="K26" s="119"/>
      <c r="N26" s="119"/>
      <c r="Q26" s="119"/>
    </row>
    <row r="27" spans="1:18" ht="20.149999999999999" customHeight="1">
      <c r="A27" s="81" t="s">
        <v>816</v>
      </c>
      <c r="B27" s="105">
        <f>E27+H27+K27+N27+Q27</f>
        <v>3196</v>
      </c>
      <c r="C27" s="88">
        <f t="shared" si="0"/>
        <v>7.4413839670306636</v>
      </c>
      <c r="E27" s="666">
        <v>2879</v>
      </c>
      <c r="F27" s="104">
        <f t="shared" si="1"/>
        <v>90.081351689612006</v>
      </c>
      <c r="G27" s="537"/>
      <c r="H27" s="666">
        <v>317</v>
      </c>
      <c r="I27" s="104">
        <f>H27/B27*100</f>
        <v>9.9186483103879848</v>
      </c>
      <c r="J27" s="537"/>
      <c r="K27" s="666">
        <v>0</v>
      </c>
      <c r="L27" s="88">
        <f>K27/B27*100</f>
        <v>0</v>
      </c>
      <c r="M27" s="537"/>
      <c r="N27" s="666">
        <v>0</v>
      </c>
      <c r="O27" s="88">
        <f t="shared" si="2"/>
        <v>0</v>
      </c>
      <c r="P27" s="537"/>
      <c r="Q27" s="259"/>
      <c r="R27" s="88">
        <f>Q27/B27*100</f>
        <v>0</v>
      </c>
    </row>
    <row r="28" spans="1:18" ht="20.149999999999999" customHeight="1">
      <c r="C28" s="88" t="str">
        <f t="shared" si="0"/>
        <v/>
      </c>
      <c r="D28" s="88"/>
      <c r="E28" s="666"/>
      <c r="F28" s="104"/>
      <c r="G28" s="537"/>
      <c r="H28" s="666"/>
      <c r="I28" s="537"/>
      <c r="J28" s="537"/>
      <c r="K28" s="666"/>
      <c r="L28" s="537"/>
      <c r="M28" s="537"/>
      <c r="N28" s="666"/>
      <c r="P28" s="537"/>
      <c r="Q28" s="145"/>
    </row>
    <row r="29" spans="1:18" ht="20.149999999999999" customHeight="1">
      <c r="A29" s="81" t="s">
        <v>812</v>
      </c>
      <c r="B29" s="105">
        <f>E29+H29+K29+N29+Q29</f>
        <v>5137</v>
      </c>
      <c r="C29" s="88">
        <f t="shared" si="0"/>
        <v>11.960697571538336</v>
      </c>
      <c r="E29" s="666">
        <v>871</v>
      </c>
      <c r="F29" s="104">
        <f t="shared" si="1"/>
        <v>16.95542145220946</v>
      </c>
      <c r="G29" s="537"/>
      <c r="H29" s="665">
        <v>4266</v>
      </c>
      <c r="I29" s="104">
        <f>H29/B29*100</f>
        <v>83.044578547790536</v>
      </c>
      <c r="J29" s="538"/>
      <c r="K29" s="665">
        <v>0</v>
      </c>
      <c r="L29" s="88">
        <f>K29/B29*100</f>
        <v>0</v>
      </c>
      <c r="M29" s="538"/>
      <c r="N29" s="665">
        <v>0</v>
      </c>
      <c r="O29" s="88">
        <f t="shared" si="2"/>
        <v>0</v>
      </c>
      <c r="P29" s="538"/>
      <c r="Q29" s="145"/>
      <c r="R29" s="88">
        <f>Q29/B29*100</f>
        <v>0</v>
      </c>
    </row>
    <row r="30" spans="1:18" ht="20.149999999999999" customHeight="1">
      <c r="C30" s="88" t="str">
        <f t="shared" si="0"/>
        <v/>
      </c>
      <c r="E30" s="666"/>
      <c r="F30" s="104"/>
      <c r="G30" s="537"/>
      <c r="H30" s="665"/>
      <c r="I30" s="538"/>
      <c r="J30" s="538"/>
      <c r="K30" s="665"/>
      <c r="L30" s="538"/>
      <c r="M30" s="538"/>
      <c r="N30" s="665"/>
      <c r="P30" s="538"/>
      <c r="Q30" s="145"/>
    </row>
    <row r="31" spans="1:18" ht="20.149999999999999" customHeight="1">
      <c r="A31" s="81" t="s">
        <v>813</v>
      </c>
      <c r="B31" s="105">
        <f>E31+H31+K31+N31+Q31</f>
        <v>2986</v>
      </c>
      <c r="C31" s="88">
        <f t="shared" si="0"/>
        <v>6.9524319541782118</v>
      </c>
      <c r="E31" s="666">
        <v>53</v>
      </c>
      <c r="F31" s="104">
        <f t="shared" si="1"/>
        <v>1.7749497655726727</v>
      </c>
      <c r="G31" s="537"/>
      <c r="H31" s="665">
        <v>658</v>
      </c>
      <c r="I31" s="104">
        <f>H31/B31*100</f>
        <v>22.03616878767582</v>
      </c>
      <c r="J31" s="538"/>
      <c r="K31" s="665">
        <v>2275</v>
      </c>
      <c r="L31" s="88">
        <f>K31/B31*100</f>
        <v>76.188881446751509</v>
      </c>
      <c r="M31" s="538"/>
      <c r="N31" s="665">
        <v>0</v>
      </c>
      <c r="O31" s="88">
        <f t="shared" si="2"/>
        <v>0</v>
      </c>
      <c r="P31" s="538"/>
      <c r="Q31" s="145"/>
      <c r="R31" s="88">
        <f>Q31/B31*100</f>
        <v>0</v>
      </c>
    </row>
    <row r="32" spans="1:18" ht="20.149999999999999" customHeight="1">
      <c r="C32" s="88" t="str">
        <f t="shared" si="0"/>
        <v/>
      </c>
      <c r="E32" s="666"/>
      <c r="F32" s="104"/>
      <c r="G32" s="537"/>
      <c r="H32" s="665"/>
      <c r="I32" s="538"/>
      <c r="J32" s="538"/>
      <c r="K32" s="665"/>
      <c r="L32" s="538"/>
      <c r="M32" s="538"/>
      <c r="N32" s="665"/>
      <c r="P32" s="538"/>
      <c r="Q32" s="145"/>
    </row>
    <row r="33" spans="1:18" ht="20.149999999999999" customHeight="1">
      <c r="A33" s="81" t="s">
        <v>814</v>
      </c>
      <c r="B33" s="105">
        <f>E33+H33+K33+N33+Q33</f>
        <v>76</v>
      </c>
      <c r="C33" s="88">
        <f t="shared" si="0"/>
        <v>0.17695406179422105</v>
      </c>
      <c r="E33" s="666">
        <v>0</v>
      </c>
      <c r="F33" s="104">
        <f t="shared" si="1"/>
        <v>0</v>
      </c>
      <c r="G33" s="537"/>
      <c r="H33" s="665">
        <v>1</v>
      </c>
      <c r="I33" s="104">
        <f>H33/B33*100</f>
        <v>1.3157894736842104</v>
      </c>
      <c r="J33" s="538"/>
      <c r="K33" s="665">
        <v>20</v>
      </c>
      <c r="L33" s="88">
        <f>K33/B33*100</f>
        <v>26.315789473684209</v>
      </c>
      <c r="M33" s="538"/>
      <c r="N33" s="665">
        <v>55</v>
      </c>
      <c r="O33" s="88">
        <f t="shared" si="2"/>
        <v>72.368421052631575</v>
      </c>
      <c r="P33" s="538"/>
      <c r="Q33" s="145"/>
      <c r="R33" s="88">
        <f>Q33/B33*100</f>
        <v>0</v>
      </c>
    </row>
    <row r="34" spans="1:18" ht="20.149999999999999" customHeight="1">
      <c r="B34" s="105" t="s">
        <v>128</v>
      </c>
      <c r="C34" s="88" t="str">
        <f t="shared" si="0"/>
        <v/>
      </c>
      <c r="E34" s="666"/>
      <c r="F34" s="104"/>
      <c r="G34" s="537"/>
      <c r="H34" s="665"/>
      <c r="I34" s="538"/>
      <c r="J34" s="538"/>
      <c r="K34" s="665"/>
      <c r="L34" s="538"/>
      <c r="M34" s="538"/>
      <c r="N34" s="665"/>
      <c r="P34" s="538"/>
      <c r="Q34" s="145"/>
    </row>
    <row r="35" spans="1:18" ht="20.149999999999999" customHeight="1">
      <c r="A35" s="81" t="s">
        <v>815</v>
      </c>
      <c r="B35" s="105">
        <f>E35+H35+K35+N35+Q35</f>
        <v>2</v>
      </c>
      <c r="C35" s="88">
        <f t="shared" si="0"/>
        <v>4.6566858366900278E-3</v>
      </c>
      <c r="E35" s="666">
        <v>0</v>
      </c>
      <c r="F35" s="104">
        <f t="shared" si="1"/>
        <v>0</v>
      </c>
      <c r="G35" s="537"/>
      <c r="H35" s="665">
        <v>0</v>
      </c>
      <c r="I35" s="104">
        <f>H35/B35*100</f>
        <v>0</v>
      </c>
      <c r="J35" s="538"/>
      <c r="K35" s="665">
        <v>1</v>
      </c>
      <c r="L35" s="88">
        <f>K35/B35*100</f>
        <v>50</v>
      </c>
      <c r="M35" s="538"/>
      <c r="N35" s="665">
        <v>1</v>
      </c>
      <c r="O35" s="88">
        <f t="shared" si="2"/>
        <v>50</v>
      </c>
      <c r="P35" s="538"/>
      <c r="Q35" s="145"/>
      <c r="R35" s="88">
        <f>Q35/B35*100</f>
        <v>0</v>
      </c>
    </row>
    <row r="36" spans="1:18" ht="20.149999999999999" customHeight="1" thickBot="1">
      <c r="A36" s="86"/>
      <c r="B36" s="113"/>
      <c r="C36" s="82"/>
      <c r="D36" s="86"/>
      <c r="E36" s="113"/>
      <c r="F36" s="82"/>
      <c r="G36" s="86"/>
      <c r="H36" s="113"/>
      <c r="I36" s="82"/>
      <c r="J36" s="86"/>
      <c r="K36" s="113"/>
      <c r="L36" s="82"/>
      <c r="M36" s="86"/>
      <c r="N36" s="113"/>
      <c r="O36" s="82"/>
      <c r="P36" s="86"/>
      <c r="Q36" s="113"/>
      <c r="R36" s="82"/>
    </row>
    <row r="38" spans="1:18">
      <c r="A38" s="81" t="s">
        <v>817</v>
      </c>
    </row>
    <row r="40" spans="1:18" ht="14.5">
      <c r="A40" s="146" t="s">
        <v>1984</v>
      </c>
    </row>
    <row r="42" spans="1:18">
      <c r="A42" s="14" t="s">
        <v>1620</v>
      </c>
      <c r="B42" s="115"/>
      <c r="C42" s="104"/>
    </row>
    <row r="43" spans="1:18">
      <c r="A43" s="90" t="s">
        <v>437</v>
      </c>
      <c r="B43" s="115"/>
      <c r="C43" s="104"/>
    </row>
  </sheetData>
  <conditionalFormatting sqref="A1:XFD1048576">
    <cfRule type="cellIs" dxfId="71" priority="1" operator="equal">
      <formula>0</formula>
    </cfRule>
  </conditionalFormatting>
  <pageMargins left="0.70866141732283472" right="0.70866141732283472" top="0.55118110236220474" bottom="0.55118110236220474" header="0.31496062992125984" footer="0.31496062992125984"/>
  <pageSetup scale="75" orientation="landscape" horizontalDpi="4294967293" vertic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4" tint="-0.249977111117893"/>
  </sheetPr>
  <dimension ref="A1:R37"/>
  <sheetViews>
    <sheetView showZeros="0" workbookViewId="0"/>
  </sheetViews>
  <sheetFormatPr baseColWidth="10" defaultColWidth="8.81640625" defaultRowHeight="12.5"/>
  <cols>
    <col min="1" max="1" width="28.1796875" style="81" customWidth="1"/>
    <col min="2" max="2" width="8.1796875" style="105" customWidth="1"/>
    <col min="3" max="3" width="8.1796875" style="88" customWidth="1"/>
    <col min="4" max="4" width="2.81640625" style="81" customWidth="1"/>
    <col min="5" max="5" width="8.1796875" style="105" customWidth="1"/>
    <col min="6" max="6" width="8.1796875" style="88" customWidth="1"/>
    <col min="7" max="7" width="2.81640625" style="81" customWidth="1"/>
    <col min="8" max="8" width="7.1796875" style="105" customWidth="1"/>
    <col min="9" max="9" width="8.1796875" style="88" customWidth="1"/>
    <col min="10" max="10" width="2.81640625" style="81" customWidth="1"/>
    <col min="11" max="11" width="7.1796875" style="105" customWidth="1"/>
    <col min="12" max="12" width="8.1796875" style="88" customWidth="1"/>
    <col min="13" max="13" width="2.81640625" style="81" customWidth="1"/>
    <col min="14" max="14" width="7.1796875" style="105" customWidth="1"/>
    <col min="15" max="15" width="8.1796875" style="88" customWidth="1"/>
    <col min="16" max="16" width="2.81640625" style="81" customWidth="1"/>
    <col min="17" max="17" width="7.54296875" style="105" hidden="1" customWidth="1"/>
    <col min="18" max="18" width="8.1796875" style="88" hidden="1" customWidth="1"/>
    <col min="19" max="19" width="0" style="81" hidden="1" customWidth="1"/>
    <col min="20" max="256" width="8.81640625" style="81"/>
    <col min="257" max="257" width="28.1796875" style="81" customWidth="1"/>
    <col min="258" max="259" width="8.1796875" style="81" customWidth="1"/>
    <col min="260" max="260" width="2.81640625" style="81" customWidth="1"/>
    <col min="261" max="262" width="8.1796875" style="81" customWidth="1"/>
    <col min="263" max="263" width="2.81640625" style="81" customWidth="1"/>
    <col min="264" max="264" width="7.1796875" style="81" customWidth="1"/>
    <col min="265" max="265" width="8.1796875" style="81" customWidth="1"/>
    <col min="266" max="266" width="2.81640625" style="81" customWidth="1"/>
    <col min="267" max="267" width="7.1796875" style="81" customWidth="1"/>
    <col min="268" max="268" width="8.1796875" style="81" customWidth="1"/>
    <col min="269" max="269" width="2.81640625" style="81" customWidth="1"/>
    <col min="270" max="270" width="7.1796875" style="81" customWidth="1"/>
    <col min="271" max="271" width="8.1796875" style="81" customWidth="1"/>
    <col min="272" max="272" width="2.81640625" style="81" customWidth="1"/>
    <col min="273" max="275" width="0" style="81" hidden="1" customWidth="1"/>
    <col min="276" max="512" width="8.81640625" style="81"/>
    <col min="513" max="513" width="28.1796875" style="81" customWidth="1"/>
    <col min="514" max="515" width="8.1796875" style="81" customWidth="1"/>
    <col min="516" max="516" width="2.81640625" style="81" customWidth="1"/>
    <col min="517" max="518" width="8.1796875" style="81" customWidth="1"/>
    <col min="519" max="519" width="2.81640625" style="81" customWidth="1"/>
    <col min="520" max="520" width="7.1796875" style="81" customWidth="1"/>
    <col min="521" max="521" width="8.1796875" style="81" customWidth="1"/>
    <col min="522" max="522" width="2.81640625" style="81" customWidth="1"/>
    <col min="523" max="523" width="7.1796875" style="81" customWidth="1"/>
    <col min="524" max="524" width="8.1796875" style="81" customWidth="1"/>
    <col min="525" max="525" width="2.81640625" style="81" customWidth="1"/>
    <col min="526" max="526" width="7.1796875" style="81" customWidth="1"/>
    <col min="527" max="527" width="8.1796875" style="81" customWidth="1"/>
    <col min="528" max="528" width="2.81640625" style="81" customWidth="1"/>
    <col min="529" max="531" width="0" style="81" hidden="1" customWidth="1"/>
    <col min="532" max="768" width="8.81640625" style="81"/>
    <col min="769" max="769" width="28.1796875" style="81" customWidth="1"/>
    <col min="770" max="771" width="8.1796875" style="81" customWidth="1"/>
    <col min="772" max="772" width="2.81640625" style="81" customWidth="1"/>
    <col min="773" max="774" width="8.1796875" style="81" customWidth="1"/>
    <col min="775" max="775" width="2.81640625" style="81" customWidth="1"/>
    <col min="776" max="776" width="7.1796875" style="81" customWidth="1"/>
    <col min="777" max="777" width="8.1796875" style="81" customWidth="1"/>
    <col min="778" max="778" width="2.81640625" style="81" customWidth="1"/>
    <col min="779" max="779" width="7.1796875" style="81" customWidth="1"/>
    <col min="780" max="780" width="8.1796875" style="81" customWidth="1"/>
    <col min="781" max="781" width="2.81640625" style="81" customWidth="1"/>
    <col min="782" max="782" width="7.1796875" style="81" customWidth="1"/>
    <col min="783" max="783" width="8.1796875" style="81" customWidth="1"/>
    <col min="784" max="784" width="2.81640625" style="81" customWidth="1"/>
    <col min="785" max="787" width="0" style="81" hidden="1" customWidth="1"/>
    <col min="788" max="1024" width="8.81640625" style="81"/>
    <col min="1025" max="1025" width="28.1796875" style="81" customWidth="1"/>
    <col min="1026" max="1027" width="8.1796875" style="81" customWidth="1"/>
    <col min="1028" max="1028" width="2.81640625" style="81" customWidth="1"/>
    <col min="1029" max="1030" width="8.1796875" style="81" customWidth="1"/>
    <col min="1031" max="1031" width="2.81640625" style="81" customWidth="1"/>
    <col min="1032" max="1032" width="7.1796875" style="81" customWidth="1"/>
    <col min="1033" max="1033" width="8.1796875" style="81" customWidth="1"/>
    <col min="1034" max="1034" width="2.81640625" style="81" customWidth="1"/>
    <col min="1035" max="1035" width="7.1796875" style="81" customWidth="1"/>
    <col min="1036" max="1036" width="8.1796875" style="81" customWidth="1"/>
    <col min="1037" max="1037" width="2.81640625" style="81" customWidth="1"/>
    <col min="1038" max="1038" width="7.1796875" style="81" customWidth="1"/>
    <col min="1039" max="1039" width="8.1796875" style="81" customWidth="1"/>
    <col min="1040" max="1040" width="2.81640625" style="81" customWidth="1"/>
    <col min="1041" max="1043" width="0" style="81" hidden="1" customWidth="1"/>
    <col min="1044" max="1280" width="8.81640625" style="81"/>
    <col min="1281" max="1281" width="28.1796875" style="81" customWidth="1"/>
    <col min="1282" max="1283" width="8.1796875" style="81" customWidth="1"/>
    <col min="1284" max="1284" width="2.81640625" style="81" customWidth="1"/>
    <col min="1285" max="1286" width="8.1796875" style="81" customWidth="1"/>
    <col min="1287" max="1287" width="2.81640625" style="81" customWidth="1"/>
    <col min="1288" max="1288" width="7.1796875" style="81" customWidth="1"/>
    <col min="1289" max="1289" width="8.1796875" style="81" customWidth="1"/>
    <col min="1290" max="1290" width="2.81640625" style="81" customWidth="1"/>
    <col min="1291" max="1291" width="7.1796875" style="81" customWidth="1"/>
    <col min="1292" max="1292" width="8.1796875" style="81" customWidth="1"/>
    <col min="1293" max="1293" width="2.81640625" style="81" customWidth="1"/>
    <col min="1294" max="1294" width="7.1796875" style="81" customWidth="1"/>
    <col min="1295" max="1295" width="8.1796875" style="81" customWidth="1"/>
    <col min="1296" max="1296" width="2.81640625" style="81" customWidth="1"/>
    <col min="1297" max="1299" width="0" style="81" hidden="1" customWidth="1"/>
    <col min="1300" max="1536" width="8.81640625" style="81"/>
    <col min="1537" max="1537" width="28.1796875" style="81" customWidth="1"/>
    <col min="1538" max="1539" width="8.1796875" style="81" customWidth="1"/>
    <col min="1540" max="1540" width="2.81640625" style="81" customWidth="1"/>
    <col min="1541" max="1542" width="8.1796875" style="81" customWidth="1"/>
    <col min="1543" max="1543" width="2.81640625" style="81" customWidth="1"/>
    <col min="1544" max="1544" width="7.1796875" style="81" customWidth="1"/>
    <col min="1545" max="1545" width="8.1796875" style="81" customWidth="1"/>
    <col min="1546" max="1546" width="2.81640625" style="81" customWidth="1"/>
    <col min="1547" max="1547" width="7.1796875" style="81" customWidth="1"/>
    <col min="1548" max="1548" width="8.1796875" style="81" customWidth="1"/>
    <col min="1549" max="1549" width="2.81640625" style="81" customWidth="1"/>
    <col min="1550" max="1550" width="7.1796875" style="81" customWidth="1"/>
    <col min="1551" max="1551" width="8.1796875" style="81" customWidth="1"/>
    <col min="1552" max="1552" width="2.81640625" style="81" customWidth="1"/>
    <col min="1553" max="1555" width="0" style="81" hidden="1" customWidth="1"/>
    <col min="1556" max="1792" width="8.81640625" style="81"/>
    <col min="1793" max="1793" width="28.1796875" style="81" customWidth="1"/>
    <col min="1794" max="1795" width="8.1796875" style="81" customWidth="1"/>
    <col min="1796" max="1796" width="2.81640625" style="81" customWidth="1"/>
    <col min="1797" max="1798" width="8.1796875" style="81" customWidth="1"/>
    <col min="1799" max="1799" width="2.81640625" style="81" customWidth="1"/>
    <col min="1800" max="1800" width="7.1796875" style="81" customWidth="1"/>
    <col min="1801" max="1801" width="8.1796875" style="81" customWidth="1"/>
    <col min="1802" max="1802" width="2.81640625" style="81" customWidth="1"/>
    <col min="1803" max="1803" width="7.1796875" style="81" customWidth="1"/>
    <col min="1804" max="1804" width="8.1796875" style="81" customWidth="1"/>
    <col min="1805" max="1805" width="2.81640625" style="81" customWidth="1"/>
    <col min="1806" max="1806" width="7.1796875" style="81" customWidth="1"/>
    <col min="1807" max="1807" width="8.1796875" style="81" customWidth="1"/>
    <col min="1808" max="1808" width="2.81640625" style="81" customWidth="1"/>
    <col min="1809" max="1811" width="0" style="81" hidden="1" customWidth="1"/>
    <col min="1812" max="2048" width="8.81640625" style="81"/>
    <col min="2049" max="2049" width="28.1796875" style="81" customWidth="1"/>
    <col min="2050" max="2051" width="8.1796875" style="81" customWidth="1"/>
    <col min="2052" max="2052" width="2.81640625" style="81" customWidth="1"/>
    <col min="2053" max="2054" width="8.1796875" style="81" customWidth="1"/>
    <col min="2055" max="2055" width="2.81640625" style="81" customWidth="1"/>
    <col min="2056" max="2056" width="7.1796875" style="81" customWidth="1"/>
    <col min="2057" max="2057" width="8.1796875" style="81" customWidth="1"/>
    <col min="2058" max="2058" width="2.81640625" style="81" customWidth="1"/>
    <col min="2059" max="2059" width="7.1796875" style="81" customWidth="1"/>
    <col min="2060" max="2060" width="8.1796875" style="81" customWidth="1"/>
    <col min="2061" max="2061" width="2.81640625" style="81" customWidth="1"/>
    <col min="2062" max="2062" width="7.1796875" style="81" customWidth="1"/>
    <col min="2063" max="2063" width="8.1796875" style="81" customWidth="1"/>
    <col min="2064" max="2064" width="2.81640625" style="81" customWidth="1"/>
    <col min="2065" max="2067" width="0" style="81" hidden="1" customWidth="1"/>
    <col min="2068" max="2304" width="8.81640625" style="81"/>
    <col min="2305" max="2305" width="28.1796875" style="81" customWidth="1"/>
    <col min="2306" max="2307" width="8.1796875" style="81" customWidth="1"/>
    <col min="2308" max="2308" width="2.81640625" style="81" customWidth="1"/>
    <col min="2309" max="2310" width="8.1796875" style="81" customWidth="1"/>
    <col min="2311" max="2311" width="2.81640625" style="81" customWidth="1"/>
    <col min="2312" max="2312" width="7.1796875" style="81" customWidth="1"/>
    <col min="2313" max="2313" width="8.1796875" style="81" customWidth="1"/>
    <col min="2314" max="2314" width="2.81640625" style="81" customWidth="1"/>
    <col min="2315" max="2315" width="7.1796875" style="81" customWidth="1"/>
    <col min="2316" max="2316" width="8.1796875" style="81" customWidth="1"/>
    <col min="2317" max="2317" width="2.81640625" style="81" customWidth="1"/>
    <col min="2318" max="2318" width="7.1796875" style="81" customWidth="1"/>
    <col min="2319" max="2319" width="8.1796875" style="81" customWidth="1"/>
    <col min="2320" max="2320" width="2.81640625" style="81" customWidth="1"/>
    <col min="2321" max="2323" width="0" style="81" hidden="1" customWidth="1"/>
    <col min="2324" max="2560" width="8.81640625" style="81"/>
    <col min="2561" max="2561" width="28.1796875" style="81" customWidth="1"/>
    <col min="2562" max="2563" width="8.1796875" style="81" customWidth="1"/>
    <col min="2564" max="2564" width="2.81640625" style="81" customWidth="1"/>
    <col min="2565" max="2566" width="8.1796875" style="81" customWidth="1"/>
    <col min="2567" max="2567" width="2.81640625" style="81" customWidth="1"/>
    <col min="2568" max="2568" width="7.1796875" style="81" customWidth="1"/>
    <col min="2569" max="2569" width="8.1796875" style="81" customWidth="1"/>
    <col min="2570" max="2570" width="2.81640625" style="81" customWidth="1"/>
    <col min="2571" max="2571" width="7.1796875" style="81" customWidth="1"/>
    <col min="2572" max="2572" width="8.1796875" style="81" customWidth="1"/>
    <col min="2573" max="2573" width="2.81640625" style="81" customWidth="1"/>
    <col min="2574" max="2574" width="7.1796875" style="81" customWidth="1"/>
    <col min="2575" max="2575" width="8.1796875" style="81" customWidth="1"/>
    <col min="2576" max="2576" width="2.81640625" style="81" customWidth="1"/>
    <col min="2577" max="2579" width="0" style="81" hidden="1" customWidth="1"/>
    <col min="2580" max="2816" width="8.81640625" style="81"/>
    <col min="2817" max="2817" width="28.1796875" style="81" customWidth="1"/>
    <col min="2818" max="2819" width="8.1796875" style="81" customWidth="1"/>
    <col min="2820" max="2820" width="2.81640625" style="81" customWidth="1"/>
    <col min="2821" max="2822" width="8.1796875" style="81" customWidth="1"/>
    <col min="2823" max="2823" width="2.81640625" style="81" customWidth="1"/>
    <col min="2824" max="2824" width="7.1796875" style="81" customWidth="1"/>
    <col min="2825" max="2825" width="8.1796875" style="81" customWidth="1"/>
    <col min="2826" max="2826" width="2.81640625" style="81" customWidth="1"/>
    <col min="2827" max="2827" width="7.1796875" style="81" customWidth="1"/>
    <col min="2828" max="2828" width="8.1796875" style="81" customWidth="1"/>
    <col min="2829" max="2829" width="2.81640625" style="81" customWidth="1"/>
    <col min="2830" max="2830" width="7.1796875" style="81" customWidth="1"/>
    <col min="2831" max="2831" width="8.1796875" style="81" customWidth="1"/>
    <col min="2832" max="2832" width="2.81640625" style="81" customWidth="1"/>
    <col min="2833" max="2835" width="0" style="81" hidden="1" customWidth="1"/>
    <col min="2836" max="3072" width="8.81640625" style="81"/>
    <col min="3073" max="3073" width="28.1796875" style="81" customWidth="1"/>
    <col min="3074" max="3075" width="8.1796875" style="81" customWidth="1"/>
    <col min="3076" max="3076" width="2.81640625" style="81" customWidth="1"/>
    <col min="3077" max="3078" width="8.1796875" style="81" customWidth="1"/>
    <col min="3079" max="3079" width="2.81640625" style="81" customWidth="1"/>
    <col min="3080" max="3080" width="7.1796875" style="81" customWidth="1"/>
    <col min="3081" max="3081" width="8.1796875" style="81" customWidth="1"/>
    <col min="3082" max="3082" width="2.81640625" style="81" customWidth="1"/>
    <col min="3083" max="3083" width="7.1796875" style="81" customWidth="1"/>
    <col min="3084" max="3084" width="8.1796875" style="81" customWidth="1"/>
    <col min="3085" max="3085" width="2.81640625" style="81" customWidth="1"/>
    <col min="3086" max="3086" width="7.1796875" style="81" customWidth="1"/>
    <col min="3087" max="3087" width="8.1796875" style="81" customWidth="1"/>
    <col min="3088" max="3088" width="2.81640625" style="81" customWidth="1"/>
    <col min="3089" max="3091" width="0" style="81" hidden="1" customWidth="1"/>
    <col min="3092" max="3328" width="8.81640625" style="81"/>
    <col min="3329" max="3329" width="28.1796875" style="81" customWidth="1"/>
    <col min="3330" max="3331" width="8.1796875" style="81" customWidth="1"/>
    <col min="3332" max="3332" width="2.81640625" style="81" customWidth="1"/>
    <col min="3333" max="3334" width="8.1796875" style="81" customWidth="1"/>
    <col min="3335" max="3335" width="2.81640625" style="81" customWidth="1"/>
    <col min="3336" max="3336" width="7.1796875" style="81" customWidth="1"/>
    <col min="3337" max="3337" width="8.1796875" style="81" customWidth="1"/>
    <col min="3338" max="3338" width="2.81640625" style="81" customWidth="1"/>
    <col min="3339" max="3339" width="7.1796875" style="81" customWidth="1"/>
    <col min="3340" max="3340" width="8.1796875" style="81" customWidth="1"/>
    <col min="3341" max="3341" width="2.81640625" style="81" customWidth="1"/>
    <col min="3342" max="3342" width="7.1796875" style="81" customWidth="1"/>
    <col min="3343" max="3343" width="8.1796875" style="81" customWidth="1"/>
    <col min="3344" max="3344" width="2.81640625" style="81" customWidth="1"/>
    <col min="3345" max="3347" width="0" style="81" hidden="1" customWidth="1"/>
    <col min="3348" max="3584" width="8.81640625" style="81"/>
    <col min="3585" max="3585" width="28.1796875" style="81" customWidth="1"/>
    <col min="3586" max="3587" width="8.1796875" style="81" customWidth="1"/>
    <col min="3588" max="3588" width="2.81640625" style="81" customWidth="1"/>
    <col min="3589" max="3590" width="8.1796875" style="81" customWidth="1"/>
    <col min="3591" max="3591" width="2.81640625" style="81" customWidth="1"/>
    <col min="3592" max="3592" width="7.1796875" style="81" customWidth="1"/>
    <col min="3593" max="3593" width="8.1796875" style="81" customWidth="1"/>
    <col min="3594" max="3594" width="2.81640625" style="81" customWidth="1"/>
    <col min="3595" max="3595" width="7.1796875" style="81" customWidth="1"/>
    <col min="3596" max="3596" width="8.1796875" style="81" customWidth="1"/>
    <col min="3597" max="3597" width="2.81640625" style="81" customWidth="1"/>
    <col min="3598" max="3598" width="7.1796875" style="81" customWidth="1"/>
    <col min="3599" max="3599" width="8.1796875" style="81" customWidth="1"/>
    <col min="3600" max="3600" width="2.81640625" style="81" customWidth="1"/>
    <col min="3601" max="3603" width="0" style="81" hidden="1" customWidth="1"/>
    <col min="3604" max="3840" width="8.81640625" style="81"/>
    <col min="3841" max="3841" width="28.1796875" style="81" customWidth="1"/>
    <col min="3842" max="3843" width="8.1796875" style="81" customWidth="1"/>
    <col min="3844" max="3844" width="2.81640625" style="81" customWidth="1"/>
    <col min="3845" max="3846" width="8.1796875" style="81" customWidth="1"/>
    <col min="3847" max="3847" width="2.81640625" style="81" customWidth="1"/>
    <col min="3848" max="3848" width="7.1796875" style="81" customWidth="1"/>
    <col min="3849" max="3849" width="8.1796875" style="81" customWidth="1"/>
    <col min="3850" max="3850" width="2.81640625" style="81" customWidth="1"/>
    <col min="3851" max="3851" width="7.1796875" style="81" customWidth="1"/>
    <col min="3852" max="3852" width="8.1796875" style="81" customWidth="1"/>
    <col min="3853" max="3853" width="2.81640625" style="81" customWidth="1"/>
    <col min="3854" max="3854" width="7.1796875" style="81" customWidth="1"/>
    <col min="3855" max="3855" width="8.1796875" style="81" customWidth="1"/>
    <col min="3856" max="3856" width="2.81640625" style="81" customWidth="1"/>
    <col min="3857" max="3859" width="0" style="81" hidden="1" customWidth="1"/>
    <col min="3860" max="4096" width="8.81640625" style="81"/>
    <col min="4097" max="4097" width="28.1796875" style="81" customWidth="1"/>
    <col min="4098" max="4099" width="8.1796875" style="81" customWidth="1"/>
    <col min="4100" max="4100" width="2.81640625" style="81" customWidth="1"/>
    <col min="4101" max="4102" width="8.1796875" style="81" customWidth="1"/>
    <col min="4103" max="4103" width="2.81640625" style="81" customWidth="1"/>
    <col min="4104" max="4104" width="7.1796875" style="81" customWidth="1"/>
    <col min="4105" max="4105" width="8.1796875" style="81" customWidth="1"/>
    <col min="4106" max="4106" width="2.81640625" style="81" customWidth="1"/>
    <col min="4107" max="4107" width="7.1796875" style="81" customWidth="1"/>
    <col min="4108" max="4108" width="8.1796875" style="81" customWidth="1"/>
    <col min="4109" max="4109" width="2.81640625" style="81" customWidth="1"/>
    <col min="4110" max="4110" width="7.1796875" style="81" customWidth="1"/>
    <col min="4111" max="4111" width="8.1796875" style="81" customWidth="1"/>
    <col min="4112" max="4112" width="2.81640625" style="81" customWidth="1"/>
    <col min="4113" max="4115" width="0" style="81" hidden="1" customWidth="1"/>
    <col min="4116" max="4352" width="8.81640625" style="81"/>
    <col min="4353" max="4353" width="28.1796875" style="81" customWidth="1"/>
    <col min="4354" max="4355" width="8.1796875" style="81" customWidth="1"/>
    <col min="4356" max="4356" width="2.81640625" style="81" customWidth="1"/>
    <col min="4357" max="4358" width="8.1796875" style="81" customWidth="1"/>
    <col min="4359" max="4359" width="2.81640625" style="81" customWidth="1"/>
    <col min="4360" max="4360" width="7.1796875" style="81" customWidth="1"/>
    <col min="4361" max="4361" width="8.1796875" style="81" customWidth="1"/>
    <col min="4362" max="4362" width="2.81640625" style="81" customWidth="1"/>
    <col min="4363" max="4363" width="7.1796875" style="81" customWidth="1"/>
    <col min="4364" max="4364" width="8.1796875" style="81" customWidth="1"/>
    <col min="4365" max="4365" width="2.81640625" style="81" customWidth="1"/>
    <col min="4366" max="4366" width="7.1796875" style="81" customWidth="1"/>
    <col min="4367" max="4367" width="8.1796875" style="81" customWidth="1"/>
    <col min="4368" max="4368" width="2.81640625" style="81" customWidth="1"/>
    <col min="4369" max="4371" width="0" style="81" hidden="1" customWidth="1"/>
    <col min="4372" max="4608" width="8.81640625" style="81"/>
    <col min="4609" max="4609" width="28.1796875" style="81" customWidth="1"/>
    <col min="4610" max="4611" width="8.1796875" style="81" customWidth="1"/>
    <col min="4612" max="4612" width="2.81640625" style="81" customWidth="1"/>
    <col min="4613" max="4614" width="8.1796875" style="81" customWidth="1"/>
    <col min="4615" max="4615" width="2.81640625" style="81" customWidth="1"/>
    <col min="4616" max="4616" width="7.1796875" style="81" customWidth="1"/>
    <col min="4617" max="4617" width="8.1796875" style="81" customWidth="1"/>
    <col min="4618" max="4618" width="2.81640625" style="81" customWidth="1"/>
    <col min="4619" max="4619" width="7.1796875" style="81" customWidth="1"/>
    <col min="4620" max="4620" width="8.1796875" style="81" customWidth="1"/>
    <col min="4621" max="4621" width="2.81640625" style="81" customWidth="1"/>
    <col min="4622" max="4622" width="7.1796875" style="81" customWidth="1"/>
    <col min="4623" max="4623" width="8.1796875" style="81" customWidth="1"/>
    <col min="4624" max="4624" width="2.81640625" style="81" customWidth="1"/>
    <col min="4625" max="4627" width="0" style="81" hidden="1" customWidth="1"/>
    <col min="4628" max="4864" width="8.81640625" style="81"/>
    <col min="4865" max="4865" width="28.1796875" style="81" customWidth="1"/>
    <col min="4866" max="4867" width="8.1796875" style="81" customWidth="1"/>
    <col min="4868" max="4868" width="2.81640625" style="81" customWidth="1"/>
    <col min="4869" max="4870" width="8.1796875" style="81" customWidth="1"/>
    <col min="4871" max="4871" width="2.81640625" style="81" customWidth="1"/>
    <col min="4872" max="4872" width="7.1796875" style="81" customWidth="1"/>
    <col min="4873" max="4873" width="8.1796875" style="81" customWidth="1"/>
    <col min="4874" max="4874" width="2.81640625" style="81" customWidth="1"/>
    <col min="4875" max="4875" width="7.1796875" style="81" customWidth="1"/>
    <col min="4876" max="4876" width="8.1796875" style="81" customWidth="1"/>
    <col min="4877" max="4877" width="2.81640625" style="81" customWidth="1"/>
    <col min="4878" max="4878" width="7.1796875" style="81" customWidth="1"/>
    <col min="4879" max="4879" width="8.1796875" style="81" customWidth="1"/>
    <col min="4880" max="4880" width="2.81640625" style="81" customWidth="1"/>
    <col min="4881" max="4883" width="0" style="81" hidden="1" customWidth="1"/>
    <col min="4884" max="5120" width="8.81640625" style="81"/>
    <col min="5121" max="5121" width="28.1796875" style="81" customWidth="1"/>
    <col min="5122" max="5123" width="8.1796875" style="81" customWidth="1"/>
    <col min="5124" max="5124" width="2.81640625" style="81" customWidth="1"/>
    <col min="5125" max="5126" width="8.1796875" style="81" customWidth="1"/>
    <col min="5127" max="5127" width="2.81640625" style="81" customWidth="1"/>
    <col min="5128" max="5128" width="7.1796875" style="81" customWidth="1"/>
    <col min="5129" max="5129" width="8.1796875" style="81" customWidth="1"/>
    <col min="5130" max="5130" width="2.81640625" style="81" customWidth="1"/>
    <col min="5131" max="5131" width="7.1796875" style="81" customWidth="1"/>
    <col min="5132" max="5132" width="8.1796875" style="81" customWidth="1"/>
    <col min="5133" max="5133" width="2.81640625" style="81" customWidth="1"/>
    <col min="5134" max="5134" width="7.1796875" style="81" customWidth="1"/>
    <col min="5135" max="5135" width="8.1796875" style="81" customWidth="1"/>
    <col min="5136" max="5136" width="2.81640625" style="81" customWidth="1"/>
    <col min="5137" max="5139" width="0" style="81" hidden="1" customWidth="1"/>
    <col min="5140" max="5376" width="8.81640625" style="81"/>
    <col min="5377" max="5377" width="28.1796875" style="81" customWidth="1"/>
    <col min="5378" max="5379" width="8.1796875" style="81" customWidth="1"/>
    <col min="5380" max="5380" width="2.81640625" style="81" customWidth="1"/>
    <col min="5381" max="5382" width="8.1796875" style="81" customWidth="1"/>
    <col min="5383" max="5383" width="2.81640625" style="81" customWidth="1"/>
    <col min="5384" max="5384" width="7.1796875" style="81" customWidth="1"/>
    <col min="5385" max="5385" width="8.1796875" style="81" customWidth="1"/>
    <col min="5386" max="5386" width="2.81640625" style="81" customWidth="1"/>
    <col min="5387" max="5387" width="7.1796875" style="81" customWidth="1"/>
    <col min="5388" max="5388" width="8.1796875" style="81" customWidth="1"/>
    <col min="5389" max="5389" width="2.81640625" style="81" customWidth="1"/>
    <col min="5390" max="5390" width="7.1796875" style="81" customWidth="1"/>
    <col min="5391" max="5391" width="8.1796875" style="81" customWidth="1"/>
    <col min="5392" max="5392" width="2.81640625" style="81" customWidth="1"/>
    <col min="5393" max="5395" width="0" style="81" hidden="1" customWidth="1"/>
    <col min="5396" max="5632" width="8.81640625" style="81"/>
    <col min="5633" max="5633" width="28.1796875" style="81" customWidth="1"/>
    <col min="5634" max="5635" width="8.1796875" style="81" customWidth="1"/>
    <col min="5636" max="5636" width="2.81640625" style="81" customWidth="1"/>
    <col min="5637" max="5638" width="8.1796875" style="81" customWidth="1"/>
    <col min="5639" max="5639" width="2.81640625" style="81" customWidth="1"/>
    <col min="5640" max="5640" width="7.1796875" style="81" customWidth="1"/>
    <col min="5641" max="5641" width="8.1796875" style="81" customWidth="1"/>
    <col min="5642" max="5642" width="2.81640625" style="81" customWidth="1"/>
    <col min="5643" max="5643" width="7.1796875" style="81" customWidth="1"/>
    <col min="5644" max="5644" width="8.1796875" style="81" customWidth="1"/>
    <col min="5645" max="5645" width="2.81640625" style="81" customWidth="1"/>
    <col min="5646" max="5646" width="7.1796875" style="81" customWidth="1"/>
    <col min="5647" max="5647" width="8.1796875" style="81" customWidth="1"/>
    <col min="5648" max="5648" width="2.81640625" style="81" customWidth="1"/>
    <col min="5649" max="5651" width="0" style="81" hidden="1" customWidth="1"/>
    <col min="5652" max="5888" width="8.81640625" style="81"/>
    <col min="5889" max="5889" width="28.1796875" style="81" customWidth="1"/>
    <col min="5890" max="5891" width="8.1796875" style="81" customWidth="1"/>
    <col min="5892" max="5892" width="2.81640625" style="81" customWidth="1"/>
    <col min="5893" max="5894" width="8.1796875" style="81" customWidth="1"/>
    <col min="5895" max="5895" width="2.81640625" style="81" customWidth="1"/>
    <col min="5896" max="5896" width="7.1796875" style="81" customWidth="1"/>
    <col min="5897" max="5897" width="8.1796875" style="81" customWidth="1"/>
    <col min="5898" max="5898" width="2.81640625" style="81" customWidth="1"/>
    <col min="5899" max="5899" width="7.1796875" style="81" customWidth="1"/>
    <col min="5900" max="5900" width="8.1796875" style="81" customWidth="1"/>
    <col min="5901" max="5901" width="2.81640625" style="81" customWidth="1"/>
    <col min="5902" max="5902" width="7.1796875" style="81" customWidth="1"/>
    <col min="5903" max="5903" width="8.1796875" style="81" customWidth="1"/>
    <col min="5904" max="5904" width="2.81640625" style="81" customWidth="1"/>
    <col min="5905" max="5907" width="0" style="81" hidden="1" customWidth="1"/>
    <col min="5908" max="6144" width="8.81640625" style="81"/>
    <col min="6145" max="6145" width="28.1796875" style="81" customWidth="1"/>
    <col min="6146" max="6147" width="8.1796875" style="81" customWidth="1"/>
    <col min="6148" max="6148" width="2.81640625" style="81" customWidth="1"/>
    <col min="6149" max="6150" width="8.1796875" style="81" customWidth="1"/>
    <col min="6151" max="6151" width="2.81640625" style="81" customWidth="1"/>
    <col min="6152" max="6152" width="7.1796875" style="81" customWidth="1"/>
    <col min="6153" max="6153" width="8.1796875" style="81" customWidth="1"/>
    <col min="6154" max="6154" width="2.81640625" style="81" customWidth="1"/>
    <col min="6155" max="6155" width="7.1796875" style="81" customWidth="1"/>
    <col min="6156" max="6156" width="8.1796875" style="81" customWidth="1"/>
    <col min="6157" max="6157" width="2.81640625" style="81" customWidth="1"/>
    <col min="6158" max="6158" width="7.1796875" style="81" customWidth="1"/>
    <col min="6159" max="6159" width="8.1796875" style="81" customWidth="1"/>
    <col min="6160" max="6160" width="2.81640625" style="81" customWidth="1"/>
    <col min="6161" max="6163" width="0" style="81" hidden="1" customWidth="1"/>
    <col min="6164" max="6400" width="8.81640625" style="81"/>
    <col min="6401" max="6401" width="28.1796875" style="81" customWidth="1"/>
    <col min="6402" max="6403" width="8.1796875" style="81" customWidth="1"/>
    <col min="6404" max="6404" width="2.81640625" style="81" customWidth="1"/>
    <col min="6405" max="6406" width="8.1796875" style="81" customWidth="1"/>
    <col min="6407" max="6407" width="2.81640625" style="81" customWidth="1"/>
    <col min="6408" max="6408" width="7.1796875" style="81" customWidth="1"/>
    <col min="6409" max="6409" width="8.1796875" style="81" customWidth="1"/>
    <col min="6410" max="6410" width="2.81640625" style="81" customWidth="1"/>
    <col min="6411" max="6411" width="7.1796875" style="81" customWidth="1"/>
    <col min="6412" max="6412" width="8.1796875" style="81" customWidth="1"/>
    <col min="6413" max="6413" width="2.81640625" style="81" customWidth="1"/>
    <col min="6414" max="6414" width="7.1796875" style="81" customWidth="1"/>
    <col min="6415" max="6415" width="8.1796875" style="81" customWidth="1"/>
    <col min="6416" max="6416" width="2.81640625" style="81" customWidth="1"/>
    <col min="6417" max="6419" width="0" style="81" hidden="1" customWidth="1"/>
    <col min="6420" max="6656" width="8.81640625" style="81"/>
    <col min="6657" max="6657" width="28.1796875" style="81" customWidth="1"/>
    <col min="6658" max="6659" width="8.1796875" style="81" customWidth="1"/>
    <col min="6660" max="6660" width="2.81640625" style="81" customWidth="1"/>
    <col min="6661" max="6662" width="8.1796875" style="81" customWidth="1"/>
    <col min="6663" max="6663" width="2.81640625" style="81" customWidth="1"/>
    <col min="6664" max="6664" width="7.1796875" style="81" customWidth="1"/>
    <col min="6665" max="6665" width="8.1796875" style="81" customWidth="1"/>
    <col min="6666" max="6666" width="2.81640625" style="81" customWidth="1"/>
    <col min="6667" max="6667" width="7.1796875" style="81" customWidth="1"/>
    <col min="6668" max="6668" width="8.1796875" style="81" customWidth="1"/>
    <col min="6669" max="6669" width="2.81640625" style="81" customWidth="1"/>
    <col min="6670" max="6670" width="7.1796875" style="81" customWidth="1"/>
    <col min="6671" max="6671" width="8.1796875" style="81" customWidth="1"/>
    <col min="6672" max="6672" width="2.81640625" style="81" customWidth="1"/>
    <col min="6673" max="6675" width="0" style="81" hidden="1" customWidth="1"/>
    <col min="6676" max="6912" width="8.81640625" style="81"/>
    <col min="6913" max="6913" width="28.1796875" style="81" customWidth="1"/>
    <col min="6914" max="6915" width="8.1796875" style="81" customWidth="1"/>
    <col min="6916" max="6916" width="2.81640625" style="81" customWidth="1"/>
    <col min="6917" max="6918" width="8.1796875" style="81" customWidth="1"/>
    <col min="6919" max="6919" width="2.81640625" style="81" customWidth="1"/>
    <col min="6920" max="6920" width="7.1796875" style="81" customWidth="1"/>
    <col min="6921" max="6921" width="8.1796875" style="81" customWidth="1"/>
    <col min="6922" max="6922" width="2.81640625" style="81" customWidth="1"/>
    <col min="6923" max="6923" width="7.1796875" style="81" customWidth="1"/>
    <col min="6924" max="6924" width="8.1796875" style="81" customWidth="1"/>
    <col min="6925" max="6925" width="2.81640625" style="81" customWidth="1"/>
    <col min="6926" max="6926" width="7.1796875" style="81" customWidth="1"/>
    <col min="6927" max="6927" width="8.1796875" style="81" customWidth="1"/>
    <col min="6928" max="6928" width="2.81640625" style="81" customWidth="1"/>
    <col min="6929" max="6931" width="0" style="81" hidden="1" customWidth="1"/>
    <col min="6932" max="7168" width="8.81640625" style="81"/>
    <col min="7169" max="7169" width="28.1796875" style="81" customWidth="1"/>
    <col min="7170" max="7171" width="8.1796875" style="81" customWidth="1"/>
    <col min="7172" max="7172" width="2.81640625" style="81" customWidth="1"/>
    <col min="7173" max="7174" width="8.1796875" style="81" customWidth="1"/>
    <col min="7175" max="7175" width="2.81640625" style="81" customWidth="1"/>
    <col min="7176" max="7176" width="7.1796875" style="81" customWidth="1"/>
    <col min="7177" max="7177" width="8.1796875" style="81" customWidth="1"/>
    <col min="7178" max="7178" width="2.81640625" style="81" customWidth="1"/>
    <col min="7179" max="7179" width="7.1796875" style="81" customWidth="1"/>
    <col min="7180" max="7180" width="8.1796875" style="81" customWidth="1"/>
    <col min="7181" max="7181" width="2.81640625" style="81" customWidth="1"/>
    <col min="7182" max="7182" width="7.1796875" style="81" customWidth="1"/>
    <col min="7183" max="7183" width="8.1796875" style="81" customWidth="1"/>
    <col min="7184" max="7184" width="2.81640625" style="81" customWidth="1"/>
    <col min="7185" max="7187" width="0" style="81" hidden="1" customWidth="1"/>
    <col min="7188" max="7424" width="8.81640625" style="81"/>
    <col min="7425" max="7425" width="28.1796875" style="81" customWidth="1"/>
    <col min="7426" max="7427" width="8.1796875" style="81" customWidth="1"/>
    <col min="7428" max="7428" width="2.81640625" style="81" customWidth="1"/>
    <col min="7429" max="7430" width="8.1796875" style="81" customWidth="1"/>
    <col min="7431" max="7431" width="2.81640625" style="81" customWidth="1"/>
    <col min="7432" max="7432" width="7.1796875" style="81" customWidth="1"/>
    <col min="7433" max="7433" width="8.1796875" style="81" customWidth="1"/>
    <col min="7434" max="7434" width="2.81640625" style="81" customWidth="1"/>
    <col min="7435" max="7435" width="7.1796875" style="81" customWidth="1"/>
    <col min="7436" max="7436" width="8.1796875" style="81" customWidth="1"/>
    <col min="7437" max="7437" width="2.81640625" style="81" customWidth="1"/>
    <col min="7438" max="7438" width="7.1796875" style="81" customWidth="1"/>
    <col min="7439" max="7439" width="8.1796875" style="81" customWidth="1"/>
    <col min="7440" max="7440" width="2.81640625" style="81" customWidth="1"/>
    <col min="7441" max="7443" width="0" style="81" hidden="1" customWidth="1"/>
    <col min="7444" max="7680" width="8.81640625" style="81"/>
    <col min="7681" max="7681" width="28.1796875" style="81" customWidth="1"/>
    <col min="7682" max="7683" width="8.1796875" style="81" customWidth="1"/>
    <col min="7684" max="7684" width="2.81640625" style="81" customWidth="1"/>
    <col min="7685" max="7686" width="8.1796875" style="81" customWidth="1"/>
    <col min="7687" max="7687" width="2.81640625" style="81" customWidth="1"/>
    <col min="7688" max="7688" width="7.1796875" style="81" customWidth="1"/>
    <col min="7689" max="7689" width="8.1796875" style="81" customWidth="1"/>
    <col min="7690" max="7690" width="2.81640625" style="81" customWidth="1"/>
    <col min="7691" max="7691" width="7.1796875" style="81" customWidth="1"/>
    <col min="7692" max="7692" width="8.1796875" style="81" customWidth="1"/>
    <col min="7693" max="7693" width="2.81640625" style="81" customWidth="1"/>
    <col min="7694" max="7694" width="7.1796875" style="81" customWidth="1"/>
    <col min="7695" max="7695" width="8.1796875" style="81" customWidth="1"/>
    <col min="7696" max="7696" width="2.81640625" style="81" customWidth="1"/>
    <col min="7697" max="7699" width="0" style="81" hidden="1" customWidth="1"/>
    <col min="7700" max="7936" width="8.81640625" style="81"/>
    <col min="7937" max="7937" width="28.1796875" style="81" customWidth="1"/>
    <col min="7938" max="7939" width="8.1796875" style="81" customWidth="1"/>
    <col min="7940" max="7940" width="2.81640625" style="81" customWidth="1"/>
    <col min="7941" max="7942" width="8.1796875" style="81" customWidth="1"/>
    <col min="7943" max="7943" width="2.81640625" style="81" customWidth="1"/>
    <col min="7944" max="7944" width="7.1796875" style="81" customWidth="1"/>
    <col min="7945" max="7945" width="8.1796875" style="81" customWidth="1"/>
    <col min="7946" max="7946" width="2.81640625" style="81" customWidth="1"/>
    <col min="7947" max="7947" width="7.1796875" style="81" customWidth="1"/>
    <col min="7948" max="7948" width="8.1796875" style="81" customWidth="1"/>
    <col min="7949" max="7949" width="2.81640625" style="81" customWidth="1"/>
    <col min="7950" max="7950" width="7.1796875" style="81" customWidth="1"/>
    <col min="7951" max="7951" width="8.1796875" style="81" customWidth="1"/>
    <col min="7952" max="7952" width="2.81640625" style="81" customWidth="1"/>
    <col min="7953" max="7955" width="0" style="81" hidden="1" customWidth="1"/>
    <col min="7956" max="8192" width="8.81640625" style="81"/>
    <col min="8193" max="8193" width="28.1796875" style="81" customWidth="1"/>
    <col min="8194" max="8195" width="8.1796875" style="81" customWidth="1"/>
    <col min="8196" max="8196" width="2.81640625" style="81" customWidth="1"/>
    <col min="8197" max="8198" width="8.1796875" style="81" customWidth="1"/>
    <col min="8199" max="8199" width="2.81640625" style="81" customWidth="1"/>
    <col min="8200" max="8200" width="7.1796875" style="81" customWidth="1"/>
    <col min="8201" max="8201" width="8.1796875" style="81" customWidth="1"/>
    <col min="8202" max="8202" width="2.81640625" style="81" customWidth="1"/>
    <col min="8203" max="8203" width="7.1796875" style="81" customWidth="1"/>
    <col min="8204" max="8204" width="8.1796875" style="81" customWidth="1"/>
    <col min="8205" max="8205" width="2.81640625" style="81" customWidth="1"/>
    <col min="8206" max="8206" width="7.1796875" style="81" customWidth="1"/>
    <col min="8207" max="8207" width="8.1796875" style="81" customWidth="1"/>
    <col min="8208" max="8208" width="2.81640625" style="81" customWidth="1"/>
    <col min="8209" max="8211" width="0" style="81" hidden="1" customWidth="1"/>
    <col min="8212" max="8448" width="8.81640625" style="81"/>
    <col min="8449" max="8449" width="28.1796875" style="81" customWidth="1"/>
    <col min="8450" max="8451" width="8.1796875" style="81" customWidth="1"/>
    <col min="8452" max="8452" width="2.81640625" style="81" customWidth="1"/>
    <col min="8453" max="8454" width="8.1796875" style="81" customWidth="1"/>
    <col min="8455" max="8455" width="2.81640625" style="81" customWidth="1"/>
    <col min="8456" max="8456" width="7.1796875" style="81" customWidth="1"/>
    <col min="8457" max="8457" width="8.1796875" style="81" customWidth="1"/>
    <col min="8458" max="8458" width="2.81640625" style="81" customWidth="1"/>
    <col min="8459" max="8459" width="7.1796875" style="81" customWidth="1"/>
    <col min="8460" max="8460" width="8.1796875" style="81" customWidth="1"/>
    <col min="8461" max="8461" width="2.81640625" style="81" customWidth="1"/>
    <col min="8462" max="8462" width="7.1796875" style="81" customWidth="1"/>
    <col min="8463" max="8463" width="8.1796875" style="81" customWidth="1"/>
    <col min="8464" max="8464" width="2.81640625" style="81" customWidth="1"/>
    <col min="8465" max="8467" width="0" style="81" hidden="1" customWidth="1"/>
    <col min="8468" max="8704" width="8.81640625" style="81"/>
    <col min="8705" max="8705" width="28.1796875" style="81" customWidth="1"/>
    <col min="8706" max="8707" width="8.1796875" style="81" customWidth="1"/>
    <col min="8708" max="8708" width="2.81640625" style="81" customWidth="1"/>
    <col min="8709" max="8710" width="8.1796875" style="81" customWidth="1"/>
    <col min="8711" max="8711" width="2.81640625" style="81" customWidth="1"/>
    <col min="8712" max="8712" width="7.1796875" style="81" customWidth="1"/>
    <col min="8713" max="8713" width="8.1796875" style="81" customWidth="1"/>
    <col min="8714" max="8714" width="2.81640625" style="81" customWidth="1"/>
    <col min="8715" max="8715" width="7.1796875" style="81" customWidth="1"/>
    <col min="8716" max="8716" width="8.1796875" style="81" customWidth="1"/>
    <col min="8717" max="8717" width="2.81640625" style="81" customWidth="1"/>
    <col min="8718" max="8718" width="7.1796875" style="81" customWidth="1"/>
    <col min="8719" max="8719" width="8.1796875" style="81" customWidth="1"/>
    <col min="8720" max="8720" width="2.81640625" style="81" customWidth="1"/>
    <col min="8721" max="8723" width="0" style="81" hidden="1" customWidth="1"/>
    <col min="8724" max="8960" width="8.81640625" style="81"/>
    <col min="8961" max="8961" width="28.1796875" style="81" customWidth="1"/>
    <col min="8962" max="8963" width="8.1796875" style="81" customWidth="1"/>
    <col min="8964" max="8964" width="2.81640625" style="81" customWidth="1"/>
    <col min="8965" max="8966" width="8.1796875" style="81" customWidth="1"/>
    <col min="8967" max="8967" width="2.81640625" style="81" customWidth="1"/>
    <col min="8968" max="8968" width="7.1796875" style="81" customWidth="1"/>
    <col min="8969" max="8969" width="8.1796875" style="81" customWidth="1"/>
    <col min="8970" max="8970" width="2.81640625" style="81" customWidth="1"/>
    <col min="8971" max="8971" width="7.1796875" style="81" customWidth="1"/>
    <col min="8972" max="8972" width="8.1796875" style="81" customWidth="1"/>
    <col min="8973" max="8973" width="2.81640625" style="81" customWidth="1"/>
    <col min="8974" max="8974" width="7.1796875" style="81" customWidth="1"/>
    <col min="8975" max="8975" width="8.1796875" style="81" customWidth="1"/>
    <col min="8976" max="8976" width="2.81640625" style="81" customWidth="1"/>
    <col min="8977" max="8979" width="0" style="81" hidden="1" customWidth="1"/>
    <col min="8980" max="9216" width="8.81640625" style="81"/>
    <col min="9217" max="9217" width="28.1796875" style="81" customWidth="1"/>
    <col min="9218" max="9219" width="8.1796875" style="81" customWidth="1"/>
    <col min="9220" max="9220" width="2.81640625" style="81" customWidth="1"/>
    <col min="9221" max="9222" width="8.1796875" style="81" customWidth="1"/>
    <col min="9223" max="9223" width="2.81640625" style="81" customWidth="1"/>
    <col min="9224" max="9224" width="7.1796875" style="81" customWidth="1"/>
    <col min="9225" max="9225" width="8.1796875" style="81" customWidth="1"/>
    <col min="9226" max="9226" width="2.81640625" style="81" customWidth="1"/>
    <col min="9227" max="9227" width="7.1796875" style="81" customWidth="1"/>
    <col min="9228" max="9228" width="8.1796875" style="81" customWidth="1"/>
    <col min="9229" max="9229" width="2.81640625" style="81" customWidth="1"/>
    <col min="9230" max="9230" width="7.1796875" style="81" customWidth="1"/>
    <col min="9231" max="9231" width="8.1796875" style="81" customWidth="1"/>
    <col min="9232" max="9232" width="2.81640625" style="81" customWidth="1"/>
    <col min="9233" max="9235" width="0" style="81" hidden="1" customWidth="1"/>
    <col min="9236" max="9472" width="8.81640625" style="81"/>
    <col min="9473" max="9473" width="28.1796875" style="81" customWidth="1"/>
    <col min="9474" max="9475" width="8.1796875" style="81" customWidth="1"/>
    <col min="9476" max="9476" width="2.81640625" style="81" customWidth="1"/>
    <col min="9477" max="9478" width="8.1796875" style="81" customWidth="1"/>
    <col min="9479" max="9479" width="2.81640625" style="81" customWidth="1"/>
    <col min="9480" max="9480" width="7.1796875" style="81" customWidth="1"/>
    <col min="9481" max="9481" width="8.1796875" style="81" customWidth="1"/>
    <col min="9482" max="9482" width="2.81640625" style="81" customWidth="1"/>
    <col min="9483" max="9483" width="7.1796875" style="81" customWidth="1"/>
    <col min="9484" max="9484" width="8.1796875" style="81" customWidth="1"/>
    <col min="9485" max="9485" width="2.81640625" style="81" customWidth="1"/>
    <col min="9486" max="9486" width="7.1796875" style="81" customWidth="1"/>
    <col min="9487" max="9487" width="8.1796875" style="81" customWidth="1"/>
    <col min="9488" max="9488" width="2.81640625" style="81" customWidth="1"/>
    <col min="9489" max="9491" width="0" style="81" hidden="1" customWidth="1"/>
    <col min="9492" max="9728" width="8.81640625" style="81"/>
    <col min="9729" max="9729" width="28.1796875" style="81" customWidth="1"/>
    <col min="9730" max="9731" width="8.1796875" style="81" customWidth="1"/>
    <col min="9732" max="9732" width="2.81640625" style="81" customWidth="1"/>
    <col min="9733" max="9734" width="8.1796875" style="81" customWidth="1"/>
    <col min="9735" max="9735" width="2.81640625" style="81" customWidth="1"/>
    <col min="9736" max="9736" width="7.1796875" style="81" customWidth="1"/>
    <col min="9737" max="9737" width="8.1796875" style="81" customWidth="1"/>
    <col min="9738" max="9738" width="2.81640625" style="81" customWidth="1"/>
    <col min="9739" max="9739" width="7.1796875" style="81" customWidth="1"/>
    <col min="9740" max="9740" width="8.1796875" style="81" customWidth="1"/>
    <col min="9741" max="9741" width="2.81640625" style="81" customWidth="1"/>
    <col min="9742" max="9742" width="7.1796875" style="81" customWidth="1"/>
    <col min="9743" max="9743" width="8.1796875" style="81" customWidth="1"/>
    <col min="9744" max="9744" width="2.81640625" style="81" customWidth="1"/>
    <col min="9745" max="9747" width="0" style="81" hidden="1" customWidth="1"/>
    <col min="9748" max="9984" width="8.81640625" style="81"/>
    <col min="9985" max="9985" width="28.1796875" style="81" customWidth="1"/>
    <col min="9986" max="9987" width="8.1796875" style="81" customWidth="1"/>
    <col min="9988" max="9988" width="2.81640625" style="81" customWidth="1"/>
    <col min="9989" max="9990" width="8.1796875" style="81" customWidth="1"/>
    <col min="9991" max="9991" width="2.81640625" style="81" customWidth="1"/>
    <col min="9992" max="9992" width="7.1796875" style="81" customWidth="1"/>
    <col min="9993" max="9993" width="8.1796875" style="81" customWidth="1"/>
    <col min="9994" max="9994" width="2.81640625" style="81" customWidth="1"/>
    <col min="9995" max="9995" width="7.1796875" style="81" customWidth="1"/>
    <col min="9996" max="9996" width="8.1796875" style="81" customWidth="1"/>
    <col min="9997" max="9997" width="2.81640625" style="81" customWidth="1"/>
    <col min="9998" max="9998" width="7.1796875" style="81" customWidth="1"/>
    <col min="9999" max="9999" width="8.1796875" style="81" customWidth="1"/>
    <col min="10000" max="10000" width="2.81640625" style="81" customWidth="1"/>
    <col min="10001" max="10003" width="0" style="81" hidden="1" customWidth="1"/>
    <col min="10004" max="10240" width="8.81640625" style="81"/>
    <col min="10241" max="10241" width="28.1796875" style="81" customWidth="1"/>
    <col min="10242" max="10243" width="8.1796875" style="81" customWidth="1"/>
    <col min="10244" max="10244" width="2.81640625" style="81" customWidth="1"/>
    <col min="10245" max="10246" width="8.1796875" style="81" customWidth="1"/>
    <col min="10247" max="10247" width="2.81640625" style="81" customWidth="1"/>
    <col min="10248" max="10248" width="7.1796875" style="81" customWidth="1"/>
    <col min="10249" max="10249" width="8.1796875" style="81" customWidth="1"/>
    <col min="10250" max="10250" width="2.81640625" style="81" customWidth="1"/>
    <col min="10251" max="10251" width="7.1796875" style="81" customWidth="1"/>
    <col min="10252" max="10252" width="8.1796875" style="81" customWidth="1"/>
    <col min="10253" max="10253" width="2.81640625" style="81" customWidth="1"/>
    <col min="10254" max="10254" width="7.1796875" style="81" customWidth="1"/>
    <col min="10255" max="10255" width="8.1796875" style="81" customWidth="1"/>
    <col min="10256" max="10256" width="2.81640625" style="81" customWidth="1"/>
    <col min="10257" max="10259" width="0" style="81" hidden="1" customWidth="1"/>
    <col min="10260" max="10496" width="8.81640625" style="81"/>
    <col min="10497" max="10497" width="28.1796875" style="81" customWidth="1"/>
    <col min="10498" max="10499" width="8.1796875" style="81" customWidth="1"/>
    <col min="10500" max="10500" width="2.81640625" style="81" customWidth="1"/>
    <col min="10501" max="10502" width="8.1796875" style="81" customWidth="1"/>
    <col min="10503" max="10503" width="2.81640625" style="81" customWidth="1"/>
    <col min="10504" max="10504" width="7.1796875" style="81" customWidth="1"/>
    <col min="10505" max="10505" width="8.1796875" style="81" customWidth="1"/>
    <col min="10506" max="10506" width="2.81640625" style="81" customWidth="1"/>
    <col min="10507" max="10507" width="7.1796875" style="81" customWidth="1"/>
    <col min="10508" max="10508" width="8.1796875" style="81" customWidth="1"/>
    <col min="10509" max="10509" width="2.81640625" style="81" customWidth="1"/>
    <col min="10510" max="10510" width="7.1796875" style="81" customWidth="1"/>
    <col min="10511" max="10511" width="8.1796875" style="81" customWidth="1"/>
    <col min="10512" max="10512" width="2.81640625" style="81" customWidth="1"/>
    <col min="10513" max="10515" width="0" style="81" hidden="1" customWidth="1"/>
    <col min="10516" max="10752" width="8.81640625" style="81"/>
    <col min="10753" max="10753" width="28.1796875" style="81" customWidth="1"/>
    <col min="10754" max="10755" width="8.1796875" style="81" customWidth="1"/>
    <col min="10756" max="10756" width="2.81640625" style="81" customWidth="1"/>
    <col min="10757" max="10758" width="8.1796875" style="81" customWidth="1"/>
    <col min="10759" max="10759" width="2.81640625" style="81" customWidth="1"/>
    <col min="10760" max="10760" width="7.1796875" style="81" customWidth="1"/>
    <col min="10761" max="10761" width="8.1796875" style="81" customWidth="1"/>
    <col min="10762" max="10762" width="2.81640625" style="81" customWidth="1"/>
    <col min="10763" max="10763" width="7.1796875" style="81" customWidth="1"/>
    <col min="10764" max="10764" width="8.1796875" style="81" customWidth="1"/>
    <col min="10765" max="10765" width="2.81640625" style="81" customWidth="1"/>
    <col min="10766" max="10766" width="7.1796875" style="81" customWidth="1"/>
    <col min="10767" max="10767" width="8.1796875" style="81" customWidth="1"/>
    <col min="10768" max="10768" width="2.81640625" style="81" customWidth="1"/>
    <col min="10769" max="10771" width="0" style="81" hidden="1" customWidth="1"/>
    <col min="10772" max="11008" width="8.81640625" style="81"/>
    <col min="11009" max="11009" width="28.1796875" style="81" customWidth="1"/>
    <col min="11010" max="11011" width="8.1796875" style="81" customWidth="1"/>
    <col min="11012" max="11012" width="2.81640625" style="81" customWidth="1"/>
    <col min="11013" max="11014" width="8.1796875" style="81" customWidth="1"/>
    <col min="11015" max="11015" width="2.81640625" style="81" customWidth="1"/>
    <col min="11016" max="11016" width="7.1796875" style="81" customWidth="1"/>
    <col min="11017" max="11017" width="8.1796875" style="81" customWidth="1"/>
    <col min="11018" max="11018" width="2.81640625" style="81" customWidth="1"/>
    <col min="11019" max="11019" width="7.1796875" style="81" customWidth="1"/>
    <col min="11020" max="11020" width="8.1796875" style="81" customWidth="1"/>
    <col min="11021" max="11021" width="2.81640625" style="81" customWidth="1"/>
    <col min="11022" max="11022" width="7.1796875" style="81" customWidth="1"/>
    <col min="11023" max="11023" width="8.1796875" style="81" customWidth="1"/>
    <col min="11024" max="11024" width="2.81640625" style="81" customWidth="1"/>
    <col min="11025" max="11027" width="0" style="81" hidden="1" customWidth="1"/>
    <col min="11028" max="11264" width="8.81640625" style="81"/>
    <col min="11265" max="11265" width="28.1796875" style="81" customWidth="1"/>
    <col min="11266" max="11267" width="8.1796875" style="81" customWidth="1"/>
    <col min="11268" max="11268" width="2.81640625" style="81" customWidth="1"/>
    <col min="11269" max="11270" width="8.1796875" style="81" customWidth="1"/>
    <col min="11271" max="11271" width="2.81640625" style="81" customWidth="1"/>
    <col min="11272" max="11272" width="7.1796875" style="81" customWidth="1"/>
    <col min="11273" max="11273" width="8.1796875" style="81" customWidth="1"/>
    <col min="11274" max="11274" width="2.81640625" style="81" customWidth="1"/>
    <col min="11275" max="11275" width="7.1796875" style="81" customWidth="1"/>
    <col min="11276" max="11276" width="8.1796875" style="81" customWidth="1"/>
    <col min="11277" max="11277" width="2.81640625" style="81" customWidth="1"/>
    <col min="11278" max="11278" width="7.1796875" style="81" customWidth="1"/>
    <col min="11279" max="11279" width="8.1796875" style="81" customWidth="1"/>
    <col min="11280" max="11280" width="2.81640625" style="81" customWidth="1"/>
    <col min="11281" max="11283" width="0" style="81" hidden="1" customWidth="1"/>
    <col min="11284" max="11520" width="8.81640625" style="81"/>
    <col min="11521" max="11521" width="28.1796875" style="81" customWidth="1"/>
    <col min="11522" max="11523" width="8.1796875" style="81" customWidth="1"/>
    <col min="11524" max="11524" width="2.81640625" style="81" customWidth="1"/>
    <col min="11525" max="11526" width="8.1796875" style="81" customWidth="1"/>
    <col min="11527" max="11527" width="2.81640625" style="81" customWidth="1"/>
    <col min="11528" max="11528" width="7.1796875" style="81" customWidth="1"/>
    <col min="11529" max="11529" width="8.1796875" style="81" customWidth="1"/>
    <col min="11530" max="11530" width="2.81640625" style="81" customWidth="1"/>
    <col min="11531" max="11531" width="7.1796875" style="81" customWidth="1"/>
    <col min="11532" max="11532" width="8.1796875" style="81" customWidth="1"/>
    <col min="11533" max="11533" width="2.81640625" style="81" customWidth="1"/>
    <col min="11534" max="11534" width="7.1796875" style="81" customWidth="1"/>
    <col min="11535" max="11535" width="8.1796875" style="81" customWidth="1"/>
    <col min="11536" max="11536" width="2.81640625" style="81" customWidth="1"/>
    <col min="11537" max="11539" width="0" style="81" hidden="1" customWidth="1"/>
    <col min="11540" max="11776" width="8.81640625" style="81"/>
    <col min="11777" max="11777" width="28.1796875" style="81" customWidth="1"/>
    <col min="11778" max="11779" width="8.1796875" style="81" customWidth="1"/>
    <col min="11780" max="11780" width="2.81640625" style="81" customWidth="1"/>
    <col min="11781" max="11782" width="8.1796875" style="81" customWidth="1"/>
    <col min="11783" max="11783" width="2.81640625" style="81" customWidth="1"/>
    <col min="11784" max="11784" width="7.1796875" style="81" customWidth="1"/>
    <col min="11785" max="11785" width="8.1796875" style="81" customWidth="1"/>
    <col min="11786" max="11786" width="2.81640625" style="81" customWidth="1"/>
    <col min="11787" max="11787" width="7.1796875" style="81" customWidth="1"/>
    <col min="11788" max="11788" width="8.1796875" style="81" customWidth="1"/>
    <col min="11789" max="11789" width="2.81640625" style="81" customWidth="1"/>
    <col min="11790" max="11790" width="7.1796875" style="81" customWidth="1"/>
    <col min="11791" max="11791" width="8.1796875" style="81" customWidth="1"/>
    <col min="11792" max="11792" width="2.81640625" style="81" customWidth="1"/>
    <col min="11793" max="11795" width="0" style="81" hidden="1" customWidth="1"/>
    <col min="11796" max="12032" width="8.81640625" style="81"/>
    <col min="12033" max="12033" width="28.1796875" style="81" customWidth="1"/>
    <col min="12034" max="12035" width="8.1796875" style="81" customWidth="1"/>
    <col min="12036" max="12036" width="2.81640625" style="81" customWidth="1"/>
    <col min="12037" max="12038" width="8.1796875" style="81" customWidth="1"/>
    <col min="12039" max="12039" width="2.81640625" style="81" customWidth="1"/>
    <col min="12040" max="12040" width="7.1796875" style="81" customWidth="1"/>
    <col min="12041" max="12041" width="8.1796875" style="81" customWidth="1"/>
    <col min="12042" max="12042" width="2.81640625" style="81" customWidth="1"/>
    <col min="12043" max="12043" width="7.1796875" style="81" customWidth="1"/>
    <col min="12044" max="12044" width="8.1796875" style="81" customWidth="1"/>
    <col min="12045" max="12045" width="2.81640625" style="81" customWidth="1"/>
    <col min="12046" max="12046" width="7.1796875" style="81" customWidth="1"/>
    <col min="12047" max="12047" width="8.1796875" style="81" customWidth="1"/>
    <col min="12048" max="12048" width="2.81640625" style="81" customWidth="1"/>
    <col min="12049" max="12051" width="0" style="81" hidden="1" customWidth="1"/>
    <col min="12052" max="12288" width="8.81640625" style="81"/>
    <col min="12289" max="12289" width="28.1796875" style="81" customWidth="1"/>
    <col min="12290" max="12291" width="8.1796875" style="81" customWidth="1"/>
    <col min="12292" max="12292" width="2.81640625" style="81" customWidth="1"/>
    <col min="12293" max="12294" width="8.1796875" style="81" customWidth="1"/>
    <col min="12295" max="12295" width="2.81640625" style="81" customWidth="1"/>
    <col min="12296" max="12296" width="7.1796875" style="81" customWidth="1"/>
    <col min="12297" max="12297" width="8.1796875" style="81" customWidth="1"/>
    <col min="12298" max="12298" width="2.81640625" style="81" customWidth="1"/>
    <col min="12299" max="12299" width="7.1796875" style="81" customWidth="1"/>
    <col min="12300" max="12300" width="8.1796875" style="81" customWidth="1"/>
    <col min="12301" max="12301" width="2.81640625" style="81" customWidth="1"/>
    <col min="12302" max="12302" width="7.1796875" style="81" customWidth="1"/>
    <col min="12303" max="12303" width="8.1796875" style="81" customWidth="1"/>
    <col min="12304" max="12304" width="2.81640625" style="81" customWidth="1"/>
    <col min="12305" max="12307" width="0" style="81" hidden="1" customWidth="1"/>
    <col min="12308" max="12544" width="8.81640625" style="81"/>
    <col min="12545" max="12545" width="28.1796875" style="81" customWidth="1"/>
    <col min="12546" max="12547" width="8.1796875" style="81" customWidth="1"/>
    <col min="12548" max="12548" width="2.81640625" style="81" customWidth="1"/>
    <col min="12549" max="12550" width="8.1796875" style="81" customWidth="1"/>
    <col min="12551" max="12551" width="2.81640625" style="81" customWidth="1"/>
    <col min="12552" max="12552" width="7.1796875" style="81" customWidth="1"/>
    <col min="12553" max="12553" width="8.1796875" style="81" customWidth="1"/>
    <col min="12554" max="12554" width="2.81640625" style="81" customWidth="1"/>
    <col min="12555" max="12555" width="7.1796875" style="81" customWidth="1"/>
    <col min="12556" max="12556" width="8.1796875" style="81" customWidth="1"/>
    <col min="12557" max="12557" width="2.81640625" style="81" customWidth="1"/>
    <col min="12558" max="12558" width="7.1796875" style="81" customWidth="1"/>
    <col min="12559" max="12559" width="8.1796875" style="81" customWidth="1"/>
    <col min="12560" max="12560" width="2.81640625" style="81" customWidth="1"/>
    <col min="12561" max="12563" width="0" style="81" hidden="1" customWidth="1"/>
    <col min="12564" max="12800" width="8.81640625" style="81"/>
    <col min="12801" max="12801" width="28.1796875" style="81" customWidth="1"/>
    <col min="12802" max="12803" width="8.1796875" style="81" customWidth="1"/>
    <col min="12804" max="12804" width="2.81640625" style="81" customWidth="1"/>
    <col min="12805" max="12806" width="8.1796875" style="81" customWidth="1"/>
    <col min="12807" max="12807" width="2.81640625" style="81" customWidth="1"/>
    <col min="12808" max="12808" width="7.1796875" style="81" customWidth="1"/>
    <col min="12809" max="12809" width="8.1796875" style="81" customWidth="1"/>
    <col min="12810" max="12810" width="2.81640625" style="81" customWidth="1"/>
    <col min="12811" max="12811" width="7.1796875" style="81" customWidth="1"/>
    <col min="12812" max="12812" width="8.1796875" style="81" customWidth="1"/>
    <col min="12813" max="12813" width="2.81640625" style="81" customWidth="1"/>
    <col min="12814" max="12814" width="7.1796875" style="81" customWidth="1"/>
    <col min="12815" max="12815" width="8.1796875" style="81" customWidth="1"/>
    <col min="12816" max="12816" width="2.81640625" style="81" customWidth="1"/>
    <col min="12817" max="12819" width="0" style="81" hidden="1" customWidth="1"/>
    <col min="12820" max="13056" width="8.81640625" style="81"/>
    <col min="13057" max="13057" width="28.1796875" style="81" customWidth="1"/>
    <col min="13058" max="13059" width="8.1796875" style="81" customWidth="1"/>
    <col min="13060" max="13060" width="2.81640625" style="81" customWidth="1"/>
    <col min="13061" max="13062" width="8.1796875" style="81" customWidth="1"/>
    <col min="13063" max="13063" width="2.81640625" style="81" customWidth="1"/>
    <col min="13064" max="13064" width="7.1796875" style="81" customWidth="1"/>
    <col min="13065" max="13065" width="8.1796875" style="81" customWidth="1"/>
    <col min="13066" max="13066" width="2.81640625" style="81" customWidth="1"/>
    <col min="13067" max="13067" width="7.1796875" style="81" customWidth="1"/>
    <col min="13068" max="13068" width="8.1796875" style="81" customWidth="1"/>
    <col min="13069" max="13069" width="2.81640625" style="81" customWidth="1"/>
    <col min="13070" max="13070" width="7.1796875" style="81" customWidth="1"/>
    <col min="13071" max="13071" width="8.1796875" style="81" customWidth="1"/>
    <col min="13072" max="13072" width="2.81640625" style="81" customWidth="1"/>
    <col min="13073" max="13075" width="0" style="81" hidden="1" customWidth="1"/>
    <col min="13076" max="13312" width="8.81640625" style="81"/>
    <col min="13313" max="13313" width="28.1796875" style="81" customWidth="1"/>
    <col min="13314" max="13315" width="8.1796875" style="81" customWidth="1"/>
    <col min="13316" max="13316" width="2.81640625" style="81" customWidth="1"/>
    <col min="13317" max="13318" width="8.1796875" style="81" customWidth="1"/>
    <col min="13319" max="13319" width="2.81640625" style="81" customWidth="1"/>
    <col min="13320" max="13320" width="7.1796875" style="81" customWidth="1"/>
    <col min="13321" max="13321" width="8.1796875" style="81" customWidth="1"/>
    <col min="13322" max="13322" width="2.81640625" style="81" customWidth="1"/>
    <col min="13323" max="13323" width="7.1796875" style="81" customWidth="1"/>
    <col min="13324" max="13324" width="8.1796875" style="81" customWidth="1"/>
    <col min="13325" max="13325" width="2.81640625" style="81" customWidth="1"/>
    <col min="13326" max="13326" width="7.1796875" style="81" customWidth="1"/>
    <col min="13327" max="13327" width="8.1796875" style="81" customWidth="1"/>
    <col min="13328" max="13328" width="2.81640625" style="81" customWidth="1"/>
    <col min="13329" max="13331" width="0" style="81" hidden="1" customWidth="1"/>
    <col min="13332" max="13568" width="8.81640625" style="81"/>
    <col min="13569" max="13569" width="28.1796875" style="81" customWidth="1"/>
    <col min="13570" max="13571" width="8.1796875" style="81" customWidth="1"/>
    <col min="13572" max="13572" width="2.81640625" style="81" customWidth="1"/>
    <col min="13573" max="13574" width="8.1796875" style="81" customWidth="1"/>
    <col min="13575" max="13575" width="2.81640625" style="81" customWidth="1"/>
    <col min="13576" max="13576" width="7.1796875" style="81" customWidth="1"/>
    <col min="13577" max="13577" width="8.1796875" style="81" customWidth="1"/>
    <col min="13578" max="13578" width="2.81640625" style="81" customWidth="1"/>
    <col min="13579" max="13579" width="7.1796875" style="81" customWidth="1"/>
    <col min="13580" max="13580" width="8.1796875" style="81" customWidth="1"/>
    <col min="13581" max="13581" width="2.81640625" style="81" customWidth="1"/>
    <col min="13582" max="13582" width="7.1796875" style="81" customWidth="1"/>
    <col min="13583" max="13583" width="8.1796875" style="81" customWidth="1"/>
    <col min="13584" max="13584" width="2.81640625" style="81" customWidth="1"/>
    <col min="13585" max="13587" width="0" style="81" hidden="1" customWidth="1"/>
    <col min="13588" max="13824" width="8.81640625" style="81"/>
    <col min="13825" max="13825" width="28.1796875" style="81" customWidth="1"/>
    <col min="13826" max="13827" width="8.1796875" style="81" customWidth="1"/>
    <col min="13828" max="13828" width="2.81640625" style="81" customWidth="1"/>
    <col min="13829" max="13830" width="8.1796875" style="81" customWidth="1"/>
    <col min="13831" max="13831" width="2.81640625" style="81" customWidth="1"/>
    <col min="13832" max="13832" width="7.1796875" style="81" customWidth="1"/>
    <col min="13833" max="13833" width="8.1796875" style="81" customWidth="1"/>
    <col min="13834" max="13834" width="2.81640625" style="81" customWidth="1"/>
    <col min="13835" max="13835" width="7.1796875" style="81" customWidth="1"/>
    <col min="13836" max="13836" width="8.1796875" style="81" customWidth="1"/>
    <col min="13837" max="13837" width="2.81640625" style="81" customWidth="1"/>
    <col min="13838" max="13838" width="7.1796875" style="81" customWidth="1"/>
    <col min="13839" max="13839" width="8.1796875" style="81" customWidth="1"/>
    <col min="13840" max="13840" width="2.81640625" style="81" customWidth="1"/>
    <col min="13841" max="13843" width="0" style="81" hidden="1" customWidth="1"/>
    <col min="13844" max="14080" width="8.81640625" style="81"/>
    <col min="14081" max="14081" width="28.1796875" style="81" customWidth="1"/>
    <col min="14082" max="14083" width="8.1796875" style="81" customWidth="1"/>
    <col min="14084" max="14084" width="2.81640625" style="81" customWidth="1"/>
    <col min="14085" max="14086" width="8.1796875" style="81" customWidth="1"/>
    <col min="14087" max="14087" width="2.81640625" style="81" customWidth="1"/>
    <col min="14088" max="14088" width="7.1796875" style="81" customWidth="1"/>
    <col min="14089" max="14089" width="8.1796875" style="81" customWidth="1"/>
    <col min="14090" max="14090" width="2.81640625" style="81" customWidth="1"/>
    <col min="14091" max="14091" width="7.1796875" style="81" customWidth="1"/>
    <col min="14092" max="14092" width="8.1796875" style="81" customWidth="1"/>
    <col min="14093" max="14093" width="2.81640625" style="81" customWidth="1"/>
    <col min="14094" max="14094" width="7.1796875" style="81" customWidth="1"/>
    <col min="14095" max="14095" width="8.1796875" style="81" customWidth="1"/>
    <col min="14096" max="14096" width="2.81640625" style="81" customWidth="1"/>
    <col min="14097" max="14099" width="0" style="81" hidden="1" customWidth="1"/>
    <col min="14100" max="14336" width="8.81640625" style="81"/>
    <col min="14337" max="14337" width="28.1796875" style="81" customWidth="1"/>
    <col min="14338" max="14339" width="8.1796875" style="81" customWidth="1"/>
    <col min="14340" max="14340" width="2.81640625" style="81" customWidth="1"/>
    <col min="14341" max="14342" width="8.1796875" style="81" customWidth="1"/>
    <col min="14343" max="14343" width="2.81640625" style="81" customWidth="1"/>
    <col min="14344" max="14344" width="7.1796875" style="81" customWidth="1"/>
    <col min="14345" max="14345" width="8.1796875" style="81" customWidth="1"/>
    <col min="14346" max="14346" width="2.81640625" style="81" customWidth="1"/>
    <col min="14347" max="14347" width="7.1796875" style="81" customWidth="1"/>
    <col min="14348" max="14348" width="8.1796875" style="81" customWidth="1"/>
    <col min="14349" max="14349" width="2.81640625" style="81" customWidth="1"/>
    <col min="14350" max="14350" width="7.1796875" style="81" customWidth="1"/>
    <col min="14351" max="14351" width="8.1796875" style="81" customWidth="1"/>
    <col min="14352" max="14352" width="2.81640625" style="81" customWidth="1"/>
    <col min="14353" max="14355" width="0" style="81" hidden="1" customWidth="1"/>
    <col min="14356" max="14592" width="8.81640625" style="81"/>
    <col min="14593" max="14593" width="28.1796875" style="81" customWidth="1"/>
    <col min="14594" max="14595" width="8.1796875" style="81" customWidth="1"/>
    <col min="14596" max="14596" width="2.81640625" style="81" customWidth="1"/>
    <col min="14597" max="14598" width="8.1796875" style="81" customWidth="1"/>
    <col min="14599" max="14599" width="2.81640625" style="81" customWidth="1"/>
    <col min="14600" max="14600" width="7.1796875" style="81" customWidth="1"/>
    <col min="14601" max="14601" width="8.1796875" style="81" customWidth="1"/>
    <col min="14602" max="14602" width="2.81640625" style="81" customWidth="1"/>
    <col min="14603" max="14603" width="7.1796875" style="81" customWidth="1"/>
    <col min="14604" max="14604" width="8.1796875" style="81" customWidth="1"/>
    <col min="14605" max="14605" width="2.81640625" style="81" customWidth="1"/>
    <col min="14606" max="14606" width="7.1796875" style="81" customWidth="1"/>
    <col min="14607" max="14607" width="8.1796875" style="81" customWidth="1"/>
    <col min="14608" max="14608" width="2.81640625" style="81" customWidth="1"/>
    <col min="14609" max="14611" width="0" style="81" hidden="1" customWidth="1"/>
    <col min="14612" max="14848" width="8.81640625" style="81"/>
    <col min="14849" max="14849" width="28.1796875" style="81" customWidth="1"/>
    <col min="14850" max="14851" width="8.1796875" style="81" customWidth="1"/>
    <col min="14852" max="14852" width="2.81640625" style="81" customWidth="1"/>
    <col min="14853" max="14854" width="8.1796875" style="81" customWidth="1"/>
    <col min="14855" max="14855" width="2.81640625" style="81" customWidth="1"/>
    <col min="14856" max="14856" width="7.1796875" style="81" customWidth="1"/>
    <col min="14857" max="14857" width="8.1796875" style="81" customWidth="1"/>
    <col min="14858" max="14858" width="2.81640625" style="81" customWidth="1"/>
    <col min="14859" max="14859" width="7.1796875" style="81" customWidth="1"/>
    <col min="14860" max="14860" width="8.1796875" style="81" customWidth="1"/>
    <col min="14861" max="14861" width="2.81640625" style="81" customWidth="1"/>
    <col min="14862" max="14862" width="7.1796875" style="81" customWidth="1"/>
    <col min="14863" max="14863" width="8.1796875" style="81" customWidth="1"/>
    <col min="14864" max="14864" width="2.81640625" style="81" customWidth="1"/>
    <col min="14865" max="14867" width="0" style="81" hidden="1" customWidth="1"/>
    <col min="14868" max="15104" width="8.81640625" style="81"/>
    <col min="15105" max="15105" width="28.1796875" style="81" customWidth="1"/>
    <col min="15106" max="15107" width="8.1796875" style="81" customWidth="1"/>
    <col min="15108" max="15108" width="2.81640625" style="81" customWidth="1"/>
    <col min="15109" max="15110" width="8.1796875" style="81" customWidth="1"/>
    <col min="15111" max="15111" width="2.81640625" style="81" customWidth="1"/>
    <col min="15112" max="15112" width="7.1796875" style="81" customWidth="1"/>
    <col min="15113" max="15113" width="8.1796875" style="81" customWidth="1"/>
    <col min="15114" max="15114" width="2.81640625" style="81" customWidth="1"/>
    <col min="15115" max="15115" width="7.1796875" style="81" customWidth="1"/>
    <col min="15116" max="15116" width="8.1796875" style="81" customWidth="1"/>
    <col min="15117" max="15117" width="2.81640625" style="81" customWidth="1"/>
    <col min="15118" max="15118" width="7.1796875" style="81" customWidth="1"/>
    <col min="15119" max="15119" width="8.1796875" style="81" customWidth="1"/>
    <col min="15120" max="15120" width="2.81640625" style="81" customWidth="1"/>
    <col min="15121" max="15123" width="0" style="81" hidden="1" customWidth="1"/>
    <col min="15124" max="15360" width="8.81640625" style="81"/>
    <col min="15361" max="15361" width="28.1796875" style="81" customWidth="1"/>
    <col min="15362" max="15363" width="8.1796875" style="81" customWidth="1"/>
    <col min="15364" max="15364" width="2.81640625" style="81" customWidth="1"/>
    <col min="15365" max="15366" width="8.1796875" style="81" customWidth="1"/>
    <col min="15367" max="15367" width="2.81640625" style="81" customWidth="1"/>
    <col min="15368" max="15368" width="7.1796875" style="81" customWidth="1"/>
    <col min="15369" max="15369" width="8.1796875" style="81" customWidth="1"/>
    <col min="15370" max="15370" width="2.81640625" style="81" customWidth="1"/>
    <col min="15371" max="15371" width="7.1796875" style="81" customWidth="1"/>
    <col min="15372" max="15372" width="8.1796875" style="81" customWidth="1"/>
    <col min="15373" max="15373" width="2.81640625" style="81" customWidth="1"/>
    <col min="15374" max="15374" width="7.1796875" style="81" customWidth="1"/>
    <col min="15375" max="15375" width="8.1796875" style="81" customWidth="1"/>
    <col min="15376" max="15376" width="2.81640625" style="81" customWidth="1"/>
    <col min="15377" max="15379" width="0" style="81" hidden="1" customWidth="1"/>
    <col min="15380" max="15616" width="8.81640625" style="81"/>
    <col min="15617" max="15617" width="28.1796875" style="81" customWidth="1"/>
    <col min="15618" max="15619" width="8.1796875" style="81" customWidth="1"/>
    <col min="15620" max="15620" width="2.81640625" style="81" customWidth="1"/>
    <col min="15621" max="15622" width="8.1796875" style="81" customWidth="1"/>
    <col min="15623" max="15623" width="2.81640625" style="81" customWidth="1"/>
    <col min="15624" max="15624" width="7.1796875" style="81" customWidth="1"/>
    <col min="15625" max="15625" width="8.1796875" style="81" customWidth="1"/>
    <col min="15626" max="15626" width="2.81640625" style="81" customWidth="1"/>
    <col min="15627" max="15627" width="7.1796875" style="81" customWidth="1"/>
    <col min="15628" max="15628" width="8.1796875" style="81" customWidth="1"/>
    <col min="15629" max="15629" width="2.81640625" style="81" customWidth="1"/>
    <col min="15630" max="15630" width="7.1796875" style="81" customWidth="1"/>
    <col min="15631" max="15631" width="8.1796875" style="81" customWidth="1"/>
    <col min="15632" max="15632" width="2.81640625" style="81" customWidth="1"/>
    <col min="15633" max="15635" width="0" style="81" hidden="1" customWidth="1"/>
    <col min="15636" max="15872" width="8.81640625" style="81"/>
    <col min="15873" max="15873" width="28.1796875" style="81" customWidth="1"/>
    <col min="15874" max="15875" width="8.1796875" style="81" customWidth="1"/>
    <col min="15876" max="15876" width="2.81640625" style="81" customWidth="1"/>
    <col min="15877" max="15878" width="8.1796875" style="81" customWidth="1"/>
    <col min="15879" max="15879" width="2.81640625" style="81" customWidth="1"/>
    <col min="15880" max="15880" width="7.1796875" style="81" customWidth="1"/>
    <col min="15881" max="15881" width="8.1796875" style="81" customWidth="1"/>
    <col min="15882" max="15882" width="2.81640625" style="81" customWidth="1"/>
    <col min="15883" max="15883" width="7.1796875" style="81" customWidth="1"/>
    <col min="15884" max="15884" width="8.1796875" style="81" customWidth="1"/>
    <col min="15885" max="15885" width="2.81640625" style="81" customWidth="1"/>
    <col min="15886" max="15886" width="7.1796875" style="81" customWidth="1"/>
    <col min="15887" max="15887" width="8.1796875" style="81" customWidth="1"/>
    <col min="15888" max="15888" width="2.81640625" style="81" customWidth="1"/>
    <col min="15889" max="15891" width="0" style="81" hidden="1" customWidth="1"/>
    <col min="15892" max="16128" width="8.81640625" style="81"/>
    <col min="16129" max="16129" width="28.1796875" style="81" customWidth="1"/>
    <col min="16130" max="16131" width="8.1796875" style="81" customWidth="1"/>
    <col min="16132" max="16132" width="2.81640625" style="81" customWidth="1"/>
    <col min="16133" max="16134" width="8.1796875" style="81" customWidth="1"/>
    <col min="16135" max="16135" width="2.81640625" style="81" customWidth="1"/>
    <col min="16136" max="16136" width="7.1796875" style="81" customWidth="1"/>
    <col min="16137" max="16137" width="8.1796875" style="81" customWidth="1"/>
    <col min="16138" max="16138" width="2.81640625" style="81" customWidth="1"/>
    <col min="16139" max="16139" width="7.1796875" style="81" customWidth="1"/>
    <col min="16140" max="16140" width="8.1796875" style="81" customWidth="1"/>
    <col min="16141" max="16141" width="2.81640625" style="81" customWidth="1"/>
    <col min="16142" max="16142" width="7.1796875" style="81" customWidth="1"/>
    <col min="16143" max="16143" width="8.1796875" style="81" customWidth="1"/>
    <col min="16144" max="16144" width="2.81640625" style="81" customWidth="1"/>
    <col min="16145" max="16147" width="0" style="81" hidden="1" customWidth="1"/>
    <col min="16148" max="16384" width="8.81640625" style="81"/>
  </cols>
  <sheetData>
    <row r="1" spans="1:18">
      <c r="A1" s="81" t="s">
        <v>376</v>
      </c>
    </row>
    <row r="2" spans="1:18">
      <c r="A2" s="81" t="s">
        <v>377</v>
      </c>
    </row>
    <row r="4" spans="1:18">
      <c r="A4" s="14" t="s">
        <v>1621</v>
      </c>
    </row>
    <row r="5" spans="1:18" ht="13" thickBot="1"/>
    <row r="6" spans="1:18" ht="19.899999999999999" customHeight="1">
      <c r="A6" s="83"/>
      <c r="B6" s="107"/>
      <c r="C6" s="84"/>
      <c r="D6" s="83"/>
      <c r="E6" s="107"/>
      <c r="F6" s="84"/>
      <c r="G6" s="83"/>
      <c r="H6" s="107"/>
      <c r="I6" s="84"/>
      <c r="J6" s="83"/>
      <c r="K6" s="107"/>
      <c r="L6" s="84"/>
      <c r="M6" s="83"/>
      <c r="N6" s="107"/>
      <c r="O6" s="84"/>
      <c r="P6" s="83"/>
      <c r="Q6" s="107"/>
      <c r="R6" s="84"/>
    </row>
    <row r="7" spans="1:18" ht="19.899999999999999" customHeight="1">
      <c r="A7" s="94" t="s">
        <v>808</v>
      </c>
      <c r="B7" s="114" t="s">
        <v>442</v>
      </c>
      <c r="C7" s="101"/>
      <c r="D7" s="94"/>
      <c r="E7" s="114" t="s">
        <v>677</v>
      </c>
      <c r="F7" s="101"/>
      <c r="G7" s="94"/>
      <c r="H7" s="114" t="s">
        <v>678</v>
      </c>
      <c r="I7" s="101"/>
      <c r="J7" s="94"/>
      <c r="K7" s="114" t="s">
        <v>762</v>
      </c>
      <c r="L7" s="101"/>
      <c r="M7" s="94"/>
      <c r="N7" s="144" t="s">
        <v>818</v>
      </c>
      <c r="O7" s="101"/>
      <c r="P7" s="94"/>
      <c r="Q7" s="114" t="s">
        <v>681</v>
      </c>
      <c r="R7" s="101"/>
    </row>
    <row r="8" spans="1:18" ht="19.899999999999999" customHeight="1">
      <c r="A8" s="94" t="s">
        <v>1458</v>
      </c>
      <c r="B8" s="110" t="s">
        <v>388</v>
      </c>
      <c r="C8" s="85" t="s">
        <v>389</v>
      </c>
      <c r="D8" s="94"/>
      <c r="E8" s="110" t="s">
        <v>388</v>
      </c>
      <c r="F8" s="85" t="s">
        <v>389</v>
      </c>
      <c r="G8" s="94"/>
      <c r="H8" s="110" t="s">
        <v>388</v>
      </c>
      <c r="I8" s="85" t="s">
        <v>389</v>
      </c>
      <c r="J8" s="94"/>
      <c r="K8" s="110" t="s">
        <v>811</v>
      </c>
      <c r="L8" s="85" t="s">
        <v>389</v>
      </c>
      <c r="M8" s="94"/>
      <c r="N8" s="110" t="s">
        <v>811</v>
      </c>
      <c r="O8" s="85" t="s">
        <v>389</v>
      </c>
      <c r="P8" s="94"/>
      <c r="Q8" s="110" t="s">
        <v>811</v>
      </c>
      <c r="R8" s="85" t="s">
        <v>389</v>
      </c>
    </row>
    <row r="9" spans="1:18" ht="19.899999999999999" customHeight="1" thickBot="1">
      <c r="A9" s="86"/>
      <c r="B9" s="113"/>
      <c r="C9" s="82"/>
      <c r="D9" s="86"/>
      <c r="E9" s="113"/>
      <c r="F9" s="82"/>
      <c r="G9" s="86"/>
      <c r="H9" s="113"/>
      <c r="I9" s="82"/>
      <c r="J9" s="86"/>
      <c r="K9" s="113"/>
      <c r="L9" s="82"/>
      <c r="M9" s="86"/>
      <c r="N9" s="113"/>
      <c r="O9" s="82"/>
      <c r="P9" s="86"/>
      <c r="Q9" s="113"/>
      <c r="R9" s="82"/>
    </row>
    <row r="10" spans="1:18" ht="19.899999999999999" customHeight="1">
      <c r="A10" s="94"/>
      <c r="B10" s="114"/>
      <c r="C10" s="101"/>
      <c r="D10" s="94"/>
      <c r="E10" s="114"/>
      <c r="F10" s="101"/>
      <c r="G10" s="94"/>
      <c r="H10" s="114"/>
      <c r="I10" s="101"/>
      <c r="J10" s="94"/>
      <c r="K10" s="114"/>
      <c r="L10" s="101"/>
      <c r="M10" s="94"/>
      <c r="N10" s="114"/>
      <c r="O10" s="101"/>
      <c r="P10" s="94"/>
      <c r="Q10" s="114"/>
      <c r="R10" s="101"/>
    </row>
    <row r="11" spans="1:18" ht="13">
      <c r="A11" s="59" t="s">
        <v>390</v>
      </c>
      <c r="B11" s="114">
        <f>SUM(B13+B23)</f>
        <v>2323</v>
      </c>
      <c r="C11" s="88">
        <f>C13+C23</f>
        <v>100</v>
      </c>
      <c r="D11" s="846"/>
      <c r="E11" s="114">
        <f>SUM(E13+E23)</f>
        <v>1866</v>
      </c>
      <c r="F11" s="101">
        <f>E11/$B$11*100</f>
        <v>80.327163151097707</v>
      </c>
      <c r="G11" s="846"/>
      <c r="H11" s="114">
        <f>SUM(H13+H23)</f>
        <v>402</v>
      </c>
      <c r="I11" s="101">
        <f>H11/$B$11*100</f>
        <v>17.305208781747741</v>
      </c>
      <c r="J11" s="846"/>
      <c r="K11" s="114">
        <f>SUM(K13+K23)</f>
        <v>51</v>
      </c>
      <c r="L11" s="101">
        <f>K11/$B$11*100</f>
        <v>2.1954369349978475</v>
      </c>
      <c r="M11" s="846"/>
      <c r="N11" s="114">
        <f>SUM(N13+N23)</f>
        <v>4</v>
      </c>
      <c r="O11" s="101">
        <f>N11/$B$11*100</f>
        <v>0.17219113215669393</v>
      </c>
      <c r="P11" s="846"/>
      <c r="Q11" s="114">
        <f>SUM(Q13+Q23)</f>
        <v>0</v>
      </c>
      <c r="R11" s="101">
        <f>Q11/$B$11*100</f>
        <v>0</v>
      </c>
    </row>
    <row r="12" spans="1:18">
      <c r="A12" s="94"/>
      <c r="B12" s="114"/>
      <c r="C12" s="101"/>
      <c r="D12" s="94"/>
      <c r="E12" s="114"/>
      <c r="F12" s="101"/>
      <c r="G12" s="94"/>
      <c r="H12" s="114"/>
      <c r="I12" s="101"/>
      <c r="J12" s="94"/>
      <c r="K12" s="114"/>
      <c r="L12" s="101"/>
      <c r="M12" s="94"/>
      <c r="N12" s="114"/>
      <c r="O12" s="101"/>
      <c r="P12" s="94"/>
      <c r="Q12" s="114"/>
      <c r="R12" s="101">
        <f t="shared" ref="R12:R29" si="0">Q12/$B$11*100</f>
        <v>0</v>
      </c>
    </row>
    <row r="13" spans="1:18" ht="13">
      <c r="A13" s="47" t="s">
        <v>391</v>
      </c>
      <c r="B13" s="105">
        <f>SUM(E13+H13+K13+N13+Q13)</f>
        <v>2235</v>
      </c>
      <c r="C13" s="88">
        <f>IF(A13&lt;&gt;0,B13/$B$11*100,"")</f>
        <v>96.211795092552734</v>
      </c>
      <c r="E13" s="105">
        <f>SUM(E15:E21)</f>
        <v>1789</v>
      </c>
      <c r="F13" s="88">
        <f>E13/B13*100</f>
        <v>80.044742729306478</v>
      </c>
      <c r="H13" s="105">
        <f>SUM(H15:H21)</f>
        <v>392</v>
      </c>
      <c r="I13" s="88">
        <f>H13/B13*100</f>
        <v>17.539149888143175</v>
      </c>
      <c r="K13" s="105">
        <f>SUM(K15:K21)</f>
        <v>50</v>
      </c>
      <c r="L13" s="88">
        <f>K13/B13*100</f>
        <v>2.2371364653243848</v>
      </c>
      <c r="N13" s="105">
        <f>SUM(N15:N21)</f>
        <v>4</v>
      </c>
      <c r="O13" s="88">
        <f>N13/B13*100</f>
        <v>0.17897091722595079</v>
      </c>
      <c r="Q13" s="105">
        <f>SUM(Q15:Q21)</f>
        <v>0</v>
      </c>
      <c r="R13" s="101">
        <f t="shared" si="0"/>
        <v>0</v>
      </c>
    </row>
    <row r="14" spans="1:18">
      <c r="C14" s="88" t="str">
        <f t="shared" ref="C14:C29" si="1">IF(A14&lt;&gt;0,B14/$B$11*100,"")</f>
        <v/>
      </c>
      <c r="R14" s="101">
        <f t="shared" si="0"/>
        <v>0</v>
      </c>
    </row>
    <row r="15" spans="1:18">
      <c r="A15" s="81" t="s">
        <v>668</v>
      </c>
      <c r="B15" s="105">
        <f>E15+H15+K15+N15+Q15</f>
        <v>1874</v>
      </c>
      <c r="C15" s="88">
        <f t="shared" si="1"/>
        <v>80.671545415411103</v>
      </c>
      <c r="E15" s="666">
        <v>1751</v>
      </c>
      <c r="F15" s="88">
        <f>E15/B15*100</f>
        <v>93.436499466382074</v>
      </c>
      <c r="H15" s="666">
        <v>123</v>
      </c>
      <c r="I15" s="88">
        <f>H15/B15*100</f>
        <v>6.5635005336179288</v>
      </c>
      <c r="K15" s="666">
        <v>0</v>
      </c>
      <c r="L15" s="88">
        <f>K15/B15*100</f>
        <v>0</v>
      </c>
      <c r="M15" s="81" t="s">
        <v>128</v>
      </c>
      <c r="N15" s="666"/>
      <c r="O15" s="88">
        <f>N15/B15*100</f>
        <v>0</v>
      </c>
      <c r="P15" s="81" t="s">
        <v>128</v>
      </c>
      <c r="Q15" s="119"/>
      <c r="R15" s="101">
        <f t="shared" si="0"/>
        <v>0</v>
      </c>
    </row>
    <row r="16" spans="1:18">
      <c r="C16" s="88" t="str">
        <f t="shared" si="1"/>
        <v/>
      </c>
      <c r="E16" s="666"/>
      <c r="H16" s="666"/>
      <c r="K16" s="666"/>
      <c r="M16" s="88"/>
      <c r="N16" s="666"/>
      <c r="P16" s="88"/>
      <c r="Q16" s="119"/>
      <c r="R16" s="101">
        <f t="shared" si="0"/>
        <v>0</v>
      </c>
    </row>
    <row r="17" spans="1:18">
      <c r="A17" s="81" t="s">
        <v>812</v>
      </c>
      <c r="B17" s="105">
        <f>E17+H17+K17+N17+Q17</f>
        <v>301</v>
      </c>
      <c r="C17" s="88">
        <f t="shared" si="1"/>
        <v>12.957382694791219</v>
      </c>
      <c r="E17" s="666">
        <v>37</v>
      </c>
      <c r="F17" s="88">
        <f>E17/B17*100</f>
        <v>12.29235880398671</v>
      </c>
      <c r="H17" s="665">
        <v>264</v>
      </c>
      <c r="I17" s="88">
        <f>H17/B17*100</f>
        <v>87.707641196013284</v>
      </c>
      <c r="K17" s="665">
        <v>0</v>
      </c>
      <c r="L17" s="88">
        <f>K17/B17*100</f>
        <v>0</v>
      </c>
      <c r="M17" s="81" t="s">
        <v>128</v>
      </c>
      <c r="N17" s="665"/>
      <c r="O17" s="88">
        <f>N17/B17*100</f>
        <v>0</v>
      </c>
      <c r="P17" s="81" t="s">
        <v>128</v>
      </c>
      <c r="Q17" s="119"/>
      <c r="R17" s="101">
        <f t="shared" si="0"/>
        <v>0</v>
      </c>
    </row>
    <row r="18" spans="1:18">
      <c r="C18" s="88" t="str">
        <f t="shared" si="1"/>
        <v/>
      </c>
      <c r="E18" s="666"/>
      <c r="H18" s="665"/>
      <c r="K18" s="665"/>
      <c r="M18" s="88"/>
      <c r="N18" s="665"/>
      <c r="P18" s="88"/>
      <c r="Q18" s="119"/>
      <c r="R18" s="101">
        <f t="shared" si="0"/>
        <v>0</v>
      </c>
    </row>
    <row r="19" spans="1:18">
      <c r="A19" s="81" t="s">
        <v>813</v>
      </c>
      <c r="B19" s="105">
        <f>E19+H19+K19+N19+Q19</f>
        <v>55</v>
      </c>
      <c r="C19" s="88">
        <f t="shared" si="1"/>
        <v>2.3676280671545413</v>
      </c>
      <c r="E19" s="666">
        <v>1</v>
      </c>
      <c r="F19" s="88">
        <f>E19/B19*100</f>
        <v>1.8181818181818181</v>
      </c>
      <c r="H19" s="665">
        <v>5</v>
      </c>
      <c r="I19" s="88">
        <f>H19/B19*100</f>
        <v>9.0909090909090917</v>
      </c>
      <c r="K19" s="665">
        <v>49</v>
      </c>
      <c r="L19" s="88">
        <f>K19/B19*100</f>
        <v>89.090909090909093</v>
      </c>
      <c r="M19" s="81" t="s">
        <v>128</v>
      </c>
      <c r="N19" s="665"/>
      <c r="O19" s="88">
        <f>N19/B19*100</f>
        <v>0</v>
      </c>
      <c r="P19" s="81" t="s">
        <v>128</v>
      </c>
      <c r="Q19" s="119"/>
      <c r="R19" s="101">
        <f t="shared" si="0"/>
        <v>0</v>
      </c>
    </row>
    <row r="20" spans="1:18">
      <c r="C20" s="88" t="str">
        <f t="shared" si="1"/>
        <v/>
      </c>
      <c r="E20" s="666"/>
      <c r="H20" s="665"/>
      <c r="K20" s="665"/>
      <c r="N20" s="665"/>
      <c r="Q20" s="119"/>
      <c r="R20" s="101">
        <f t="shared" si="0"/>
        <v>0</v>
      </c>
    </row>
    <row r="21" spans="1:18">
      <c r="A21" s="33" t="s">
        <v>819</v>
      </c>
      <c r="B21" s="105">
        <f>E21+H21+K21+N21+Q21</f>
        <v>5</v>
      </c>
      <c r="C21" s="88">
        <f t="shared" si="1"/>
        <v>0.21523891519586741</v>
      </c>
      <c r="E21" s="666">
        <v>0</v>
      </c>
      <c r="F21" s="88">
        <f>E21/B21*100</f>
        <v>0</v>
      </c>
      <c r="H21" s="665">
        <v>0</v>
      </c>
      <c r="I21" s="88">
        <f>H21/B21*100</f>
        <v>0</v>
      </c>
      <c r="K21" s="665">
        <v>1</v>
      </c>
      <c r="L21" s="88">
        <f>K21/B21*100</f>
        <v>20</v>
      </c>
      <c r="M21" s="81" t="s">
        <v>128</v>
      </c>
      <c r="N21" s="665">
        <v>4</v>
      </c>
      <c r="O21" s="88">
        <f>N21/B21*100</f>
        <v>80</v>
      </c>
      <c r="P21" s="81" t="s">
        <v>128</v>
      </c>
      <c r="Q21" s="119"/>
      <c r="R21" s="101">
        <f t="shared" si="0"/>
        <v>0</v>
      </c>
    </row>
    <row r="22" spans="1:18">
      <c r="A22" s="33"/>
      <c r="E22" s="250"/>
      <c r="H22" s="251"/>
      <c r="K22" s="251"/>
      <c r="N22" s="251"/>
      <c r="Q22" s="119"/>
      <c r="R22" s="101"/>
    </row>
    <row r="23" spans="1:18" ht="13">
      <c r="A23" s="47" t="s">
        <v>410</v>
      </c>
      <c r="B23" s="105">
        <f>SUM(B25:B29)</f>
        <v>88</v>
      </c>
      <c r="C23" s="88">
        <f t="shared" si="1"/>
        <v>3.7882049074472666</v>
      </c>
      <c r="E23" s="119">
        <f>SUM(E25:E29)</f>
        <v>77</v>
      </c>
      <c r="F23" s="88">
        <f>E23/B23*100</f>
        <v>87.5</v>
      </c>
      <c r="H23" s="119">
        <f>SUM(H25:H29)</f>
        <v>10</v>
      </c>
      <c r="I23" s="88">
        <f>H23/B23*100</f>
        <v>11.363636363636363</v>
      </c>
      <c r="K23" s="119">
        <f>SUM(K25:K29)</f>
        <v>1</v>
      </c>
      <c r="L23" s="88">
        <f>K23/B23*100</f>
        <v>1.1363636363636365</v>
      </c>
      <c r="N23" s="119">
        <f>SUM(N25:N29)</f>
        <v>0</v>
      </c>
      <c r="O23" s="88">
        <f>N23/B23*100</f>
        <v>0</v>
      </c>
      <c r="Q23" s="119"/>
      <c r="R23" s="101">
        <f t="shared" si="0"/>
        <v>0</v>
      </c>
    </row>
    <row r="24" spans="1:18">
      <c r="C24" s="88" t="str">
        <f t="shared" si="1"/>
        <v/>
      </c>
      <c r="E24" s="119"/>
      <c r="H24" s="119"/>
      <c r="K24" s="119"/>
      <c r="N24" s="119"/>
      <c r="Q24" s="119"/>
      <c r="R24" s="101">
        <f t="shared" si="0"/>
        <v>0</v>
      </c>
    </row>
    <row r="25" spans="1:18">
      <c r="A25" s="81" t="s">
        <v>816</v>
      </c>
      <c r="B25" s="105">
        <f>E25+H25+K25+N25+Q25</f>
        <v>79</v>
      </c>
      <c r="C25" s="88">
        <f t="shared" si="1"/>
        <v>3.4007748600947054</v>
      </c>
      <c r="E25" s="666">
        <v>74</v>
      </c>
      <c r="F25" s="88">
        <f>E25/B25*100</f>
        <v>93.670886075949369</v>
      </c>
      <c r="H25" s="666">
        <v>5</v>
      </c>
      <c r="I25" s="88">
        <f>H25/B25*100</f>
        <v>6.3291139240506329</v>
      </c>
      <c r="K25" s="666">
        <v>0</v>
      </c>
      <c r="L25" s="88">
        <f>K25/B25*100</f>
        <v>0</v>
      </c>
      <c r="N25" s="119"/>
      <c r="O25" s="88">
        <f>N25/B25*100</f>
        <v>0</v>
      </c>
      <c r="Q25" s="119"/>
      <c r="R25" s="101">
        <f t="shared" si="0"/>
        <v>0</v>
      </c>
    </row>
    <row r="26" spans="1:18">
      <c r="C26" s="88" t="str">
        <f t="shared" si="1"/>
        <v/>
      </c>
      <c r="D26" s="88"/>
      <c r="E26" s="666"/>
      <c r="G26" s="88"/>
      <c r="H26" s="666"/>
      <c r="J26" s="88"/>
      <c r="K26" s="666"/>
      <c r="N26" s="119"/>
      <c r="Q26" s="119"/>
      <c r="R26" s="101">
        <f t="shared" si="0"/>
        <v>0</v>
      </c>
    </row>
    <row r="27" spans="1:18">
      <c r="A27" s="81" t="s">
        <v>812</v>
      </c>
      <c r="B27" s="105">
        <f>E27+H27+K27+N27+Q27</f>
        <v>8</v>
      </c>
      <c r="C27" s="88">
        <f t="shared" si="1"/>
        <v>0.34438226431338786</v>
      </c>
      <c r="E27" s="666">
        <v>3</v>
      </c>
      <c r="F27" s="88">
        <f>E27/B27*100</f>
        <v>37.5</v>
      </c>
      <c r="H27" s="665">
        <v>5</v>
      </c>
      <c r="I27" s="88">
        <f>H27/B27*100</f>
        <v>62.5</v>
      </c>
      <c r="K27" s="665">
        <v>0</v>
      </c>
      <c r="L27" s="88">
        <f>K27/B27*100</f>
        <v>0</v>
      </c>
      <c r="M27" s="88"/>
      <c r="N27" s="119"/>
      <c r="O27" s="88">
        <f>N27/B27*100</f>
        <v>0</v>
      </c>
      <c r="P27" s="88"/>
      <c r="Q27" s="119"/>
      <c r="R27" s="101">
        <f t="shared" si="0"/>
        <v>0</v>
      </c>
    </row>
    <row r="28" spans="1:18">
      <c r="E28" s="666"/>
      <c r="H28" s="665"/>
      <c r="K28" s="665"/>
      <c r="M28" s="88"/>
      <c r="P28" s="88"/>
      <c r="R28" s="101">
        <f t="shared" si="0"/>
        <v>0</v>
      </c>
    </row>
    <row r="29" spans="1:18">
      <c r="A29" s="81" t="s">
        <v>813</v>
      </c>
      <c r="B29" s="105">
        <f>E29+H29+K29+N29+Q29</f>
        <v>1</v>
      </c>
      <c r="C29" s="88">
        <f t="shared" si="1"/>
        <v>4.3047783039173483E-2</v>
      </c>
      <c r="E29" s="666">
        <v>0</v>
      </c>
      <c r="F29" s="88">
        <f>E29/B29*100</f>
        <v>0</v>
      </c>
      <c r="H29" s="665">
        <v>0</v>
      </c>
      <c r="I29" s="88">
        <f>H29/B29*100</f>
        <v>0</v>
      </c>
      <c r="K29" s="665">
        <v>1</v>
      </c>
      <c r="L29" s="88">
        <f>K29/B29*100</f>
        <v>100</v>
      </c>
      <c r="M29" s="88"/>
      <c r="O29" s="88">
        <f>N29/B29*100</f>
        <v>0</v>
      </c>
      <c r="P29" s="88"/>
      <c r="R29" s="101">
        <f t="shared" si="0"/>
        <v>0</v>
      </c>
    </row>
    <row r="30" spans="1:18" ht="13" thickBot="1">
      <c r="A30" s="86"/>
      <c r="B30" s="113"/>
      <c r="C30" s="82"/>
      <c r="D30" s="86"/>
      <c r="E30" s="113"/>
      <c r="F30" s="82"/>
      <c r="G30" s="86"/>
      <c r="H30" s="113"/>
      <c r="I30" s="82"/>
      <c r="J30" s="86"/>
      <c r="K30" s="113"/>
      <c r="L30" s="82"/>
      <c r="M30" s="86"/>
      <c r="N30" s="113"/>
      <c r="O30" s="82"/>
      <c r="P30" s="86"/>
      <c r="Q30" s="113"/>
      <c r="R30" s="82"/>
    </row>
    <row r="32" spans="1:18">
      <c r="A32" s="81" t="s">
        <v>817</v>
      </c>
    </row>
    <row r="34" spans="1:6" ht="14.5">
      <c r="A34" s="146" t="s">
        <v>1984</v>
      </c>
    </row>
    <row r="36" spans="1:6">
      <c r="A36" s="14" t="s">
        <v>1622</v>
      </c>
      <c r="B36" s="115"/>
      <c r="C36" s="104"/>
      <c r="D36" s="90"/>
      <c r="E36" s="115"/>
      <c r="F36" s="104"/>
    </row>
    <row r="37" spans="1:6">
      <c r="A37" s="90" t="s">
        <v>437</v>
      </c>
      <c r="B37" s="115"/>
      <c r="C37" s="104"/>
      <c r="D37" s="90"/>
      <c r="E37" s="115"/>
      <c r="F37" s="104"/>
    </row>
  </sheetData>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4" tint="-0.249977111117893"/>
  </sheetPr>
  <dimension ref="A1:R45"/>
  <sheetViews>
    <sheetView workbookViewId="0">
      <selection activeCell="A2" sqref="A2"/>
    </sheetView>
  </sheetViews>
  <sheetFormatPr baseColWidth="10" defaultColWidth="8.81640625" defaultRowHeight="12.5"/>
  <cols>
    <col min="1" max="1" width="30.81640625" style="81" customWidth="1"/>
    <col min="2" max="2" width="8.1796875" style="105" customWidth="1"/>
    <col min="3" max="3" width="8.1796875" style="88" customWidth="1"/>
    <col min="4" max="4" width="2.453125" style="88" customWidth="1"/>
    <col min="5" max="5" width="8.1796875" style="105" customWidth="1"/>
    <col min="6" max="6" width="8.1796875" style="88" customWidth="1"/>
    <col min="7" max="7" width="2.1796875" style="81" customWidth="1"/>
    <col min="8" max="8" width="8.1796875" style="105" customWidth="1"/>
    <col min="9" max="9" width="9.1796875" style="88" customWidth="1"/>
    <col min="10" max="10" width="2.1796875" style="81" customWidth="1"/>
    <col min="11" max="11" width="8.1796875" style="105" customWidth="1"/>
    <col min="12" max="12" width="9.453125" style="88" customWidth="1"/>
    <col min="13" max="13" width="2.1796875" style="81" customWidth="1"/>
    <col min="14" max="14" width="8.1796875" style="105" customWidth="1"/>
    <col min="15" max="15" width="9.81640625" style="88" customWidth="1"/>
    <col min="16" max="16" width="2.1796875" style="81" customWidth="1"/>
    <col min="17" max="17" width="9.81640625" style="105" customWidth="1"/>
    <col min="18" max="18" width="8.1796875" style="88" customWidth="1"/>
    <col min="19" max="19" width="8.81640625" style="81" customWidth="1"/>
    <col min="20" max="256" width="8.81640625" style="81"/>
    <col min="257" max="257" width="30.81640625" style="81" customWidth="1"/>
    <col min="258" max="259" width="8.1796875" style="81" customWidth="1"/>
    <col min="260" max="260" width="2.453125" style="81" customWidth="1"/>
    <col min="261" max="262" width="8.1796875" style="81" customWidth="1"/>
    <col min="263" max="263" width="2.1796875" style="81" customWidth="1"/>
    <col min="264" max="264" width="8.1796875" style="81" customWidth="1"/>
    <col min="265" max="265" width="9.1796875" style="81" customWidth="1"/>
    <col min="266" max="266" width="2.1796875" style="81" customWidth="1"/>
    <col min="267" max="267" width="8.1796875" style="81" customWidth="1"/>
    <col min="268" max="268" width="9.453125" style="81" customWidth="1"/>
    <col min="269" max="269" width="2.1796875" style="81" customWidth="1"/>
    <col min="270" max="270" width="8.1796875" style="81" customWidth="1"/>
    <col min="271" max="271" width="9.81640625" style="81" customWidth="1"/>
    <col min="272" max="272" width="2.1796875" style="81" customWidth="1"/>
    <col min="273" max="273" width="9.81640625" style="81" customWidth="1"/>
    <col min="274" max="274" width="8.1796875" style="81" customWidth="1"/>
    <col min="275" max="275" width="8.81640625" style="81" customWidth="1"/>
    <col min="276" max="512" width="8.81640625" style="81"/>
    <col min="513" max="513" width="30.81640625" style="81" customWidth="1"/>
    <col min="514" max="515" width="8.1796875" style="81" customWidth="1"/>
    <col min="516" max="516" width="2.453125" style="81" customWidth="1"/>
    <col min="517" max="518" width="8.1796875" style="81" customWidth="1"/>
    <col min="519" max="519" width="2.1796875" style="81" customWidth="1"/>
    <col min="520" max="520" width="8.1796875" style="81" customWidth="1"/>
    <col min="521" max="521" width="9.1796875" style="81" customWidth="1"/>
    <col min="522" max="522" width="2.1796875" style="81" customWidth="1"/>
    <col min="523" max="523" width="8.1796875" style="81" customWidth="1"/>
    <col min="524" max="524" width="9.453125" style="81" customWidth="1"/>
    <col min="525" max="525" width="2.1796875" style="81" customWidth="1"/>
    <col min="526" max="526" width="8.1796875" style="81" customWidth="1"/>
    <col min="527" max="527" width="9.81640625" style="81" customWidth="1"/>
    <col min="528" max="528" width="2.1796875" style="81" customWidth="1"/>
    <col min="529" max="529" width="9.81640625" style="81" customWidth="1"/>
    <col min="530" max="530" width="8.1796875" style="81" customWidth="1"/>
    <col min="531" max="531" width="8.81640625" style="81" customWidth="1"/>
    <col min="532" max="768" width="8.81640625" style="81"/>
    <col min="769" max="769" width="30.81640625" style="81" customWidth="1"/>
    <col min="770" max="771" width="8.1796875" style="81" customWidth="1"/>
    <col min="772" max="772" width="2.453125" style="81" customWidth="1"/>
    <col min="773" max="774" width="8.1796875" style="81" customWidth="1"/>
    <col min="775" max="775" width="2.1796875" style="81" customWidth="1"/>
    <col min="776" max="776" width="8.1796875" style="81" customWidth="1"/>
    <col min="777" max="777" width="9.1796875" style="81" customWidth="1"/>
    <col min="778" max="778" width="2.1796875" style="81" customWidth="1"/>
    <col min="779" max="779" width="8.1796875" style="81" customWidth="1"/>
    <col min="780" max="780" width="9.453125" style="81" customWidth="1"/>
    <col min="781" max="781" width="2.1796875" style="81" customWidth="1"/>
    <col min="782" max="782" width="8.1796875" style="81" customWidth="1"/>
    <col min="783" max="783" width="9.81640625" style="81" customWidth="1"/>
    <col min="784" max="784" width="2.1796875" style="81" customWidth="1"/>
    <col min="785" max="785" width="9.81640625" style="81" customWidth="1"/>
    <col min="786" max="786" width="8.1796875" style="81" customWidth="1"/>
    <col min="787" max="787" width="8.81640625" style="81" customWidth="1"/>
    <col min="788" max="1024" width="8.81640625" style="81"/>
    <col min="1025" max="1025" width="30.81640625" style="81" customWidth="1"/>
    <col min="1026" max="1027" width="8.1796875" style="81" customWidth="1"/>
    <col min="1028" max="1028" width="2.453125" style="81" customWidth="1"/>
    <col min="1029" max="1030" width="8.1796875" style="81" customWidth="1"/>
    <col min="1031" max="1031" width="2.1796875" style="81" customWidth="1"/>
    <col min="1032" max="1032" width="8.1796875" style="81" customWidth="1"/>
    <col min="1033" max="1033" width="9.1796875" style="81" customWidth="1"/>
    <col min="1034" max="1034" width="2.1796875" style="81" customWidth="1"/>
    <col min="1035" max="1035" width="8.1796875" style="81" customWidth="1"/>
    <col min="1036" max="1036" width="9.453125" style="81" customWidth="1"/>
    <col min="1037" max="1037" width="2.1796875" style="81" customWidth="1"/>
    <col min="1038" max="1038" width="8.1796875" style="81" customWidth="1"/>
    <col min="1039" max="1039" width="9.81640625" style="81" customWidth="1"/>
    <col min="1040" max="1040" width="2.1796875" style="81" customWidth="1"/>
    <col min="1041" max="1041" width="9.81640625" style="81" customWidth="1"/>
    <col min="1042" max="1042" width="8.1796875" style="81" customWidth="1"/>
    <col min="1043" max="1043" width="8.81640625" style="81" customWidth="1"/>
    <col min="1044" max="1280" width="8.81640625" style="81"/>
    <col min="1281" max="1281" width="30.81640625" style="81" customWidth="1"/>
    <col min="1282" max="1283" width="8.1796875" style="81" customWidth="1"/>
    <col min="1284" max="1284" width="2.453125" style="81" customWidth="1"/>
    <col min="1285" max="1286" width="8.1796875" style="81" customWidth="1"/>
    <col min="1287" max="1287" width="2.1796875" style="81" customWidth="1"/>
    <col min="1288" max="1288" width="8.1796875" style="81" customWidth="1"/>
    <col min="1289" max="1289" width="9.1796875" style="81" customWidth="1"/>
    <col min="1290" max="1290" width="2.1796875" style="81" customWidth="1"/>
    <col min="1291" max="1291" width="8.1796875" style="81" customWidth="1"/>
    <col min="1292" max="1292" width="9.453125" style="81" customWidth="1"/>
    <col min="1293" max="1293" width="2.1796875" style="81" customWidth="1"/>
    <col min="1294" max="1294" width="8.1796875" style="81" customWidth="1"/>
    <col min="1295" max="1295" width="9.81640625" style="81" customWidth="1"/>
    <col min="1296" max="1296" width="2.1796875" style="81" customWidth="1"/>
    <col min="1297" max="1297" width="9.81640625" style="81" customWidth="1"/>
    <col min="1298" max="1298" width="8.1796875" style="81" customWidth="1"/>
    <col min="1299" max="1299" width="8.81640625" style="81" customWidth="1"/>
    <col min="1300" max="1536" width="8.81640625" style="81"/>
    <col min="1537" max="1537" width="30.81640625" style="81" customWidth="1"/>
    <col min="1538" max="1539" width="8.1796875" style="81" customWidth="1"/>
    <col min="1540" max="1540" width="2.453125" style="81" customWidth="1"/>
    <col min="1541" max="1542" width="8.1796875" style="81" customWidth="1"/>
    <col min="1543" max="1543" width="2.1796875" style="81" customWidth="1"/>
    <col min="1544" max="1544" width="8.1796875" style="81" customWidth="1"/>
    <col min="1545" max="1545" width="9.1796875" style="81" customWidth="1"/>
    <col min="1546" max="1546" width="2.1796875" style="81" customWidth="1"/>
    <col min="1547" max="1547" width="8.1796875" style="81" customWidth="1"/>
    <col min="1548" max="1548" width="9.453125" style="81" customWidth="1"/>
    <col min="1549" max="1549" width="2.1796875" style="81" customWidth="1"/>
    <col min="1550" max="1550" width="8.1796875" style="81" customWidth="1"/>
    <col min="1551" max="1551" width="9.81640625" style="81" customWidth="1"/>
    <col min="1552" max="1552" width="2.1796875" style="81" customWidth="1"/>
    <col min="1553" max="1553" width="9.81640625" style="81" customWidth="1"/>
    <col min="1554" max="1554" width="8.1796875" style="81" customWidth="1"/>
    <col min="1555" max="1555" width="8.81640625" style="81" customWidth="1"/>
    <col min="1556" max="1792" width="8.81640625" style="81"/>
    <col min="1793" max="1793" width="30.81640625" style="81" customWidth="1"/>
    <col min="1794" max="1795" width="8.1796875" style="81" customWidth="1"/>
    <col min="1796" max="1796" width="2.453125" style="81" customWidth="1"/>
    <col min="1797" max="1798" width="8.1796875" style="81" customWidth="1"/>
    <col min="1799" max="1799" width="2.1796875" style="81" customWidth="1"/>
    <col min="1800" max="1800" width="8.1796875" style="81" customWidth="1"/>
    <col min="1801" max="1801" width="9.1796875" style="81" customWidth="1"/>
    <col min="1802" max="1802" width="2.1796875" style="81" customWidth="1"/>
    <col min="1803" max="1803" width="8.1796875" style="81" customWidth="1"/>
    <col min="1804" max="1804" width="9.453125" style="81" customWidth="1"/>
    <col min="1805" max="1805" width="2.1796875" style="81" customWidth="1"/>
    <col min="1806" max="1806" width="8.1796875" style="81" customWidth="1"/>
    <col min="1807" max="1807" width="9.81640625" style="81" customWidth="1"/>
    <col min="1808" max="1808" width="2.1796875" style="81" customWidth="1"/>
    <col min="1809" max="1809" width="9.81640625" style="81" customWidth="1"/>
    <col min="1810" max="1810" width="8.1796875" style="81" customWidth="1"/>
    <col min="1811" max="1811" width="8.81640625" style="81" customWidth="1"/>
    <col min="1812" max="2048" width="8.81640625" style="81"/>
    <col min="2049" max="2049" width="30.81640625" style="81" customWidth="1"/>
    <col min="2050" max="2051" width="8.1796875" style="81" customWidth="1"/>
    <col min="2052" max="2052" width="2.453125" style="81" customWidth="1"/>
    <col min="2053" max="2054" width="8.1796875" style="81" customWidth="1"/>
    <col min="2055" max="2055" width="2.1796875" style="81" customWidth="1"/>
    <col min="2056" max="2056" width="8.1796875" style="81" customWidth="1"/>
    <col min="2057" max="2057" width="9.1796875" style="81" customWidth="1"/>
    <col min="2058" max="2058" width="2.1796875" style="81" customWidth="1"/>
    <col min="2059" max="2059" width="8.1796875" style="81" customWidth="1"/>
    <col min="2060" max="2060" width="9.453125" style="81" customWidth="1"/>
    <col min="2061" max="2061" width="2.1796875" style="81" customWidth="1"/>
    <col min="2062" max="2062" width="8.1796875" style="81" customWidth="1"/>
    <col min="2063" max="2063" width="9.81640625" style="81" customWidth="1"/>
    <col min="2064" max="2064" width="2.1796875" style="81" customWidth="1"/>
    <col min="2065" max="2065" width="9.81640625" style="81" customWidth="1"/>
    <col min="2066" max="2066" width="8.1796875" style="81" customWidth="1"/>
    <col min="2067" max="2067" width="8.81640625" style="81" customWidth="1"/>
    <col min="2068" max="2304" width="8.81640625" style="81"/>
    <col min="2305" max="2305" width="30.81640625" style="81" customWidth="1"/>
    <col min="2306" max="2307" width="8.1796875" style="81" customWidth="1"/>
    <col min="2308" max="2308" width="2.453125" style="81" customWidth="1"/>
    <col min="2309" max="2310" width="8.1796875" style="81" customWidth="1"/>
    <col min="2311" max="2311" width="2.1796875" style="81" customWidth="1"/>
    <col min="2312" max="2312" width="8.1796875" style="81" customWidth="1"/>
    <col min="2313" max="2313" width="9.1796875" style="81" customWidth="1"/>
    <col min="2314" max="2314" width="2.1796875" style="81" customWidth="1"/>
    <col min="2315" max="2315" width="8.1796875" style="81" customWidth="1"/>
    <col min="2316" max="2316" width="9.453125" style="81" customWidth="1"/>
    <col min="2317" max="2317" width="2.1796875" style="81" customWidth="1"/>
    <col min="2318" max="2318" width="8.1796875" style="81" customWidth="1"/>
    <col min="2319" max="2319" width="9.81640625" style="81" customWidth="1"/>
    <col min="2320" max="2320" width="2.1796875" style="81" customWidth="1"/>
    <col min="2321" max="2321" width="9.81640625" style="81" customWidth="1"/>
    <col min="2322" max="2322" width="8.1796875" style="81" customWidth="1"/>
    <col min="2323" max="2323" width="8.81640625" style="81" customWidth="1"/>
    <col min="2324" max="2560" width="8.81640625" style="81"/>
    <col min="2561" max="2561" width="30.81640625" style="81" customWidth="1"/>
    <col min="2562" max="2563" width="8.1796875" style="81" customWidth="1"/>
    <col min="2564" max="2564" width="2.453125" style="81" customWidth="1"/>
    <col min="2565" max="2566" width="8.1796875" style="81" customWidth="1"/>
    <col min="2567" max="2567" width="2.1796875" style="81" customWidth="1"/>
    <col min="2568" max="2568" width="8.1796875" style="81" customWidth="1"/>
    <col min="2569" max="2569" width="9.1796875" style="81" customWidth="1"/>
    <col min="2570" max="2570" width="2.1796875" style="81" customWidth="1"/>
    <col min="2571" max="2571" width="8.1796875" style="81" customWidth="1"/>
    <col min="2572" max="2572" width="9.453125" style="81" customWidth="1"/>
    <col min="2573" max="2573" width="2.1796875" style="81" customWidth="1"/>
    <col min="2574" max="2574" width="8.1796875" style="81" customWidth="1"/>
    <col min="2575" max="2575" width="9.81640625" style="81" customWidth="1"/>
    <col min="2576" max="2576" width="2.1796875" style="81" customWidth="1"/>
    <col min="2577" max="2577" width="9.81640625" style="81" customWidth="1"/>
    <col min="2578" max="2578" width="8.1796875" style="81" customWidth="1"/>
    <col min="2579" max="2579" width="8.81640625" style="81" customWidth="1"/>
    <col min="2580" max="2816" width="8.81640625" style="81"/>
    <col min="2817" max="2817" width="30.81640625" style="81" customWidth="1"/>
    <col min="2818" max="2819" width="8.1796875" style="81" customWidth="1"/>
    <col min="2820" max="2820" width="2.453125" style="81" customWidth="1"/>
    <col min="2821" max="2822" width="8.1796875" style="81" customWidth="1"/>
    <col min="2823" max="2823" width="2.1796875" style="81" customWidth="1"/>
    <col min="2824" max="2824" width="8.1796875" style="81" customWidth="1"/>
    <col min="2825" max="2825" width="9.1796875" style="81" customWidth="1"/>
    <col min="2826" max="2826" width="2.1796875" style="81" customWidth="1"/>
    <col min="2827" max="2827" width="8.1796875" style="81" customWidth="1"/>
    <col min="2828" max="2828" width="9.453125" style="81" customWidth="1"/>
    <col min="2829" max="2829" width="2.1796875" style="81" customWidth="1"/>
    <col min="2830" max="2830" width="8.1796875" style="81" customWidth="1"/>
    <col min="2831" max="2831" width="9.81640625" style="81" customWidth="1"/>
    <col min="2832" max="2832" width="2.1796875" style="81" customWidth="1"/>
    <col min="2833" max="2833" width="9.81640625" style="81" customWidth="1"/>
    <col min="2834" max="2834" width="8.1796875" style="81" customWidth="1"/>
    <col min="2835" max="2835" width="8.81640625" style="81" customWidth="1"/>
    <col min="2836" max="3072" width="8.81640625" style="81"/>
    <col min="3073" max="3073" width="30.81640625" style="81" customWidth="1"/>
    <col min="3074" max="3075" width="8.1796875" style="81" customWidth="1"/>
    <col min="3076" max="3076" width="2.453125" style="81" customWidth="1"/>
    <col min="3077" max="3078" width="8.1796875" style="81" customWidth="1"/>
    <col min="3079" max="3079" width="2.1796875" style="81" customWidth="1"/>
    <col min="3080" max="3080" width="8.1796875" style="81" customWidth="1"/>
    <col min="3081" max="3081" width="9.1796875" style="81" customWidth="1"/>
    <col min="3082" max="3082" width="2.1796875" style="81" customWidth="1"/>
    <col min="3083" max="3083" width="8.1796875" style="81" customWidth="1"/>
    <col min="3084" max="3084" width="9.453125" style="81" customWidth="1"/>
    <col min="3085" max="3085" width="2.1796875" style="81" customWidth="1"/>
    <col min="3086" max="3086" width="8.1796875" style="81" customWidth="1"/>
    <col min="3087" max="3087" width="9.81640625" style="81" customWidth="1"/>
    <col min="3088" max="3088" width="2.1796875" style="81" customWidth="1"/>
    <col min="3089" max="3089" width="9.81640625" style="81" customWidth="1"/>
    <col min="3090" max="3090" width="8.1796875" style="81" customWidth="1"/>
    <col min="3091" max="3091" width="8.81640625" style="81" customWidth="1"/>
    <col min="3092" max="3328" width="8.81640625" style="81"/>
    <col min="3329" max="3329" width="30.81640625" style="81" customWidth="1"/>
    <col min="3330" max="3331" width="8.1796875" style="81" customWidth="1"/>
    <col min="3332" max="3332" width="2.453125" style="81" customWidth="1"/>
    <col min="3333" max="3334" width="8.1796875" style="81" customWidth="1"/>
    <col min="3335" max="3335" width="2.1796875" style="81" customWidth="1"/>
    <col min="3336" max="3336" width="8.1796875" style="81" customWidth="1"/>
    <col min="3337" max="3337" width="9.1796875" style="81" customWidth="1"/>
    <col min="3338" max="3338" width="2.1796875" style="81" customWidth="1"/>
    <col min="3339" max="3339" width="8.1796875" style="81" customWidth="1"/>
    <col min="3340" max="3340" width="9.453125" style="81" customWidth="1"/>
    <col min="3341" max="3341" width="2.1796875" style="81" customWidth="1"/>
    <col min="3342" max="3342" width="8.1796875" style="81" customWidth="1"/>
    <col min="3343" max="3343" width="9.81640625" style="81" customWidth="1"/>
    <col min="3344" max="3344" width="2.1796875" style="81" customWidth="1"/>
    <col min="3345" max="3345" width="9.81640625" style="81" customWidth="1"/>
    <col min="3346" max="3346" width="8.1796875" style="81" customWidth="1"/>
    <col min="3347" max="3347" width="8.81640625" style="81" customWidth="1"/>
    <col min="3348" max="3584" width="8.81640625" style="81"/>
    <col min="3585" max="3585" width="30.81640625" style="81" customWidth="1"/>
    <col min="3586" max="3587" width="8.1796875" style="81" customWidth="1"/>
    <col min="3588" max="3588" width="2.453125" style="81" customWidth="1"/>
    <col min="3589" max="3590" width="8.1796875" style="81" customWidth="1"/>
    <col min="3591" max="3591" width="2.1796875" style="81" customWidth="1"/>
    <col min="3592" max="3592" width="8.1796875" style="81" customWidth="1"/>
    <col min="3593" max="3593" width="9.1796875" style="81" customWidth="1"/>
    <col min="3594" max="3594" width="2.1796875" style="81" customWidth="1"/>
    <col min="3595" max="3595" width="8.1796875" style="81" customWidth="1"/>
    <col min="3596" max="3596" width="9.453125" style="81" customWidth="1"/>
    <col min="3597" max="3597" width="2.1796875" style="81" customWidth="1"/>
    <col min="3598" max="3598" width="8.1796875" style="81" customWidth="1"/>
    <col min="3599" max="3599" width="9.81640625" style="81" customWidth="1"/>
    <col min="3600" max="3600" width="2.1796875" style="81" customWidth="1"/>
    <col min="3601" max="3601" width="9.81640625" style="81" customWidth="1"/>
    <col min="3602" max="3602" width="8.1796875" style="81" customWidth="1"/>
    <col min="3603" max="3603" width="8.81640625" style="81" customWidth="1"/>
    <col min="3604" max="3840" width="8.81640625" style="81"/>
    <col min="3841" max="3841" width="30.81640625" style="81" customWidth="1"/>
    <col min="3842" max="3843" width="8.1796875" style="81" customWidth="1"/>
    <col min="3844" max="3844" width="2.453125" style="81" customWidth="1"/>
    <col min="3845" max="3846" width="8.1796875" style="81" customWidth="1"/>
    <col min="3847" max="3847" width="2.1796875" style="81" customWidth="1"/>
    <col min="3848" max="3848" width="8.1796875" style="81" customWidth="1"/>
    <col min="3849" max="3849" width="9.1796875" style="81" customWidth="1"/>
    <col min="3850" max="3850" width="2.1796875" style="81" customWidth="1"/>
    <col min="3851" max="3851" width="8.1796875" style="81" customWidth="1"/>
    <col min="3852" max="3852" width="9.453125" style="81" customWidth="1"/>
    <col min="3853" max="3853" width="2.1796875" style="81" customWidth="1"/>
    <col min="3854" max="3854" width="8.1796875" style="81" customWidth="1"/>
    <col min="3855" max="3855" width="9.81640625" style="81" customWidth="1"/>
    <col min="3856" max="3856" width="2.1796875" style="81" customWidth="1"/>
    <col min="3857" max="3857" width="9.81640625" style="81" customWidth="1"/>
    <col min="3858" max="3858" width="8.1796875" style="81" customWidth="1"/>
    <col min="3859" max="3859" width="8.81640625" style="81" customWidth="1"/>
    <col min="3860" max="4096" width="8.81640625" style="81"/>
    <col min="4097" max="4097" width="30.81640625" style="81" customWidth="1"/>
    <col min="4098" max="4099" width="8.1796875" style="81" customWidth="1"/>
    <col min="4100" max="4100" width="2.453125" style="81" customWidth="1"/>
    <col min="4101" max="4102" width="8.1796875" style="81" customWidth="1"/>
    <col min="4103" max="4103" width="2.1796875" style="81" customWidth="1"/>
    <col min="4104" max="4104" width="8.1796875" style="81" customWidth="1"/>
    <col min="4105" max="4105" width="9.1796875" style="81" customWidth="1"/>
    <col min="4106" max="4106" width="2.1796875" style="81" customWidth="1"/>
    <col min="4107" max="4107" width="8.1796875" style="81" customWidth="1"/>
    <col min="4108" max="4108" width="9.453125" style="81" customWidth="1"/>
    <col min="4109" max="4109" width="2.1796875" style="81" customWidth="1"/>
    <col min="4110" max="4110" width="8.1796875" style="81" customWidth="1"/>
    <col min="4111" max="4111" width="9.81640625" style="81" customWidth="1"/>
    <col min="4112" max="4112" width="2.1796875" style="81" customWidth="1"/>
    <col min="4113" max="4113" width="9.81640625" style="81" customWidth="1"/>
    <col min="4114" max="4114" width="8.1796875" style="81" customWidth="1"/>
    <col min="4115" max="4115" width="8.81640625" style="81" customWidth="1"/>
    <col min="4116" max="4352" width="8.81640625" style="81"/>
    <col min="4353" max="4353" width="30.81640625" style="81" customWidth="1"/>
    <col min="4354" max="4355" width="8.1796875" style="81" customWidth="1"/>
    <col min="4356" max="4356" width="2.453125" style="81" customWidth="1"/>
    <col min="4357" max="4358" width="8.1796875" style="81" customWidth="1"/>
    <col min="4359" max="4359" width="2.1796875" style="81" customWidth="1"/>
    <col min="4360" max="4360" width="8.1796875" style="81" customWidth="1"/>
    <col min="4361" max="4361" width="9.1796875" style="81" customWidth="1"/>
    <col min="4362" max="4362" width="2.1796875" style="81" customWidth="1"/>
    <col min="4363" max="4363" width="8.1796875" style="81" customWidth="1"/>
    <col min="4364" max="4364" width="9.453125" style="81" customWidth="1"/>
    <col min="4365" max="4365" width="2.1796875" style="81" customWidth="1"/>
    <col min="4366" max="4366" width="8.1796875" style="81" customWidth="1"/>
    <col min="4367" max="4367" width="9.81640625" style="81" customWidth="1"/>
    <col min="4368" max="4368" width="2.1796875" style="81" customWidth="1"/>
    <col min="4369" max="4369" width="9.81640625" style="81" customWidth="1"/>
    <col min="4370" max="4370" width="8.1796875" style="81" customWidth="1"/>
    <col min="4371" max="4371" width="8.81640625" style="81" customWidth="1"/>
    <col min="4372" max="4608" width="8.81640625" style="81"/>
    <col min="4609" max="4609" width="30.81640625" style="81" customWidth="1"/>
    <col min="4610" max="4611" width="8.1796875" style="81" customWidth="1"/>
    <col min="4612" max="4612" width="2.453125" style="81" customWidth="1"/>
    <col min="4613" max="4614" width="8.1796875" style="81" customWidth="1"/>
    <col min="4615" max="4615" width="2.1796875" style="81" customWidth="1"/>
    <col min="4616" max="4616" width="8.1796875" style="81" customWidth="1"/>
    <col min="4617" max="4617" width="9.1796875" style="81" customWidth="1"/>
    <col min="4618" max="4618" width="2.1796875" style="81" customWidth="1"/>
    <col min="4619" max="4619" width="8.1796875" style="81" customWidth="1"/>
    <col min="4620" max="4620" width="9.453125" style="81" customWidth="1"/>
    <col min="4621" max="4621" width="2.1796875" style="81" customWidth="1"/>
    <col min="4622" max="4622" width="8.1796875" style="81" customWidth="1"/>
    <col min="4623" max="4623" width="9.81640625" style="81" customWidth="1"/>
    <col min="4624" max="4624" width="2.1796875" style="81" customWidth="1"/>
    <col min="4625" max="4625" width="9.81640625" style="81" customWidth="1"/>
    <col min="4626" max="4626" width="8.1796875" style="81" customWidth="1"/>
    <col min="4627" max="4627" width="8.81640625" style="81" customWidth="1"/>
    <col min="4628" max="4864" width="8.81640625" style="81"/>
    <col min="4865" max="4865" width="30.81640625" style="81" customWidth="1"/>
    <col min="4866" max="4867" width="8.1796875" style="81" customWidth="1"/>
    <col min="4868" max="4868" width="2.453125" style="81" customWidth="1"/>
    <col min="4869" max="4870" width="8.1796875" style="81" customWidth="1"/>
    <col min="4871" max="4871" width="2.1796875" style="81" customWidth="1"/>
    <col min="4872" max="4872" width="8.1796875" style="81" customWidth="1"/>
    <col min="4873" max="4873" width="9.1796875" style="81" customWidth="1"/>
    <col min="4874" max="4874" width="2.1796875" style="81" customWidth="1"/>
    <col min="4875" max="4875" width="8.1796875" style="81" customWidth="1"/>
    <col min="4876" max="4876" width="9.453125" style="81" customWidth="1"/>
    <col min="4877" max="4877" width="2.1796875" style="81" customWidth="1"/>
    <col min="4878" max="4878" width="8.1796875" style="81" customWidth="1"/>
    <col min="4879" max="4879" width="9.81640625" style="81" customWidth="1"/>
    <col min="4880" max="4880" width="2.1796875" style="81" customWidth="1"/>
    <col min="4881" max="4881" width="9.81640625" style="81" customWidth="1"/>
    <col min="4882" max="4882" width="8.1796875" style="81" customWidth="1"/>
    <col min="4883" max="4883" width="8.81640625" style="81" customWidth="1"/>
    <col min="4884" max="5120" width="8.81640625" style="81"/>
    <col min="5121" max="5121" width="30.81640625" style="81" customWidth="1"/>
    <col min="5122" max="5123" width="8.1796875" style="81" customWidth="1"/>
    <col min="5124" max="5124" width="2.453125" style="81" customWidth="1"/>
    <col min="5125" max="5126" width="8.1796875" style="81" customWidth="1"/>
    <col min="5127" max="5127" width="2.1796875" style="81" customWidth="1"/>
    <col min="5128" max="5128" width="8.1796875" style="81" customWidth="1"/>
    <col min="5129" max="5129" width="9.1796875" style="81" customWidth="1"/>
    <col min="5130" max="5130" width="2.1796875" style="81" customWidth="1"/>
    <col min="5131" max="5131" width="8.1796875" style="81" customWidth="1"/>
    <col min="5132" max="5132" width="9.453125" style="81" customWidth="1"/>
    <col min="5133" max="5133" width="2.1796875" style="81" customWidth="1"/>
    <col min="5134" max="5134" width="8.1796875" style="81" customWidth="1"/>
    <col min="5135" max="5135" width="9.81640625" style="81" customWidth="1"/>
    <col min="5136" max="5136" width="2.1796875" style="81" customWidth="1"/>
    <col min="5137" max="5137" width="9.81640625" style="81" customWidth="1"/>
    <col min="5138" max="5138" width="8.1796875" style="81" customWidth="1"/>
    <col min="5139" max="5139" width="8.81640625" style="81" customWidth="1"/>
    <col min="5140" max="5376" width="8.81640625" style="81"/>
    <col min="5377" max="5377" width="30.81640625" style="81" customWidth="1"/>
    <col min="5378" max="5379" width="8.1796875" style="81" customWidth="1"/>
    <col min="5380" max="5380" width="2.453125" style="81" customWidth="1"/>
    <col min="5381" max="5382" width="8.1796875" style="81" customWidth="1"/>
    <col min="5383" max="5383" width="2.1796875" style="81" customWidth="1"/>
    <col min="5384" max="5384" width="8.1796875" style="81" customWidth="1"/>
    <col min="5385" max="5385" width="9.1796875" style="81" customWidth="1"/>
    <col min="5386" max="5386" width="2.1796875" style="81" customWidth="1"/>
    <col min="5387" max="5387" width="8.1796875" style="81" customWidth="1"/>
    <col min="5388" max="5388" width="9.453125" style="81" customWidth="1"/>
    <col min="5389" max="5389" width="2.1796875" style="81" customWidth="1"/>
    <col min="5390" max="5390" width="8.1796875" style="81" customWidth="1"/>
    <col min="5391" max="5391" width="9.81640625" style="81" customWidth="1"/>
    <col min="5392" max="5392" width="2.1796875" style="81" customWidth="1"/>
    <col min="5393" max="5393" width="9.81640625" style="81" customWidth="1"/>
    <col min="5394" max="5394" width="8.1796875" style="81" customWidth="1"/>
    <col min="5395" max="5395" width="8.81640625" style="81" customWidth="1"/>
    <col min="5396" max="5632" width="8.81640625" style="81"/>
    <col min="5633" max="5633" width="30.81640625" style="81" customWidth="1"/>
    <col min="5634" max="5635" width="8.1796875" style="81" customWidth="1"/>
    <col min="5636" max="5636" width="2.453125" style="81" customWidth="1"/>
    <col min="5637" max="5638" width="8.1796875" style="81" customWidth="1"/>
    <col min="5639" max="5639" width="2.1796875" style="81" customWidth="1"/>
    <col min="5640" max="5640" width="8.1796875" style="81" customWidth="1"/>
    <col min="5641" max="5641" width="9.1796875" style="81" customWidth="1"/>
    <col min="5642" max="5642" width="2.1796875" style="81" customWidth="1"/>
    <col min="5643" max="5643" width="8.1796875" style="81" customWidth="1"/>
    <col min="5644" max="5644" width="9.453125" style="81" customWidth="1"/>
    <col min="5645" max="5645" width="2.1796875" style="81" customWidth="1"/>
    <col min="5646" max="5646" width="8.1796875" style="81" customWidth="1"/>
    <col min="5647" max="5647" width="9.81640625" style="81" customWidth="1"/>
    <col min="5648" max="5648" width="2.1796875" style="81" customWidth="1"/>
    <col min="5649" max="5649" width="9.81640625" style="81" customWidth="1"/>
    <col min="5650" max="5650" width="8.1796875" style="81" customWidth="1"/>
    <col min="5651" max="5651" width="8.81640625" style="81" customWidth="1"/>
    <col min="5652" max="5888" width="8.81640625" style="81"/>
    <col min="5889" max="5889" width="30.81640625" style="81" customWidth="1"/>
    <col min="5890" max="5891" width="8.1796875" style="81" customWidth="1"/>
    <col min="5892" max="5892" width="2.453125" style="81" customWidth="1"/>
    <col min="5893" max="5894" width="8.1796875" style="81" customWidth="1"/>
    <col min="5895" max="5895" width="2.1796875" style="81" customWidth="1"/>
    <col min="5896" max="5896" width="8.1796875" style="81" customWidth="1"/>
    <col min="5897" max="5897" width="9.1796875" style="81" customWidth="1"/>
    <col min="5898" max="5898" width="2.1796875" style="81" customWidth="1"/>
    <col min="5899" max="5899" width="8.1796875" style="81" customWidth="1"/>
    <col min="5900" max="5900" width="9.453125" style="81" customWidth="1"/>
    <col min="5901" max="5901" width="2.1796875" style="81" customWidth="1"/>
    <col min="5902" max="5902" width="8.1796875" style="81" customWidth="1"/>
    <col min="5903" max="5903" width="9.81640625" style="81" customWidth="1"/>
    <col min="5904" max="5904" width="2.1796875" style="81" customWidth="1"/>
    <col min="5905" max="5905" width="9.81640625" style="81" customWidth="1"/>
    <col min="5906" max="5906" width="8.1796875" style="81" customWidth="1"/>
    <col min="5907" max="5907" width="8.81640625" style="81" customWidth="1"/>
    <col min="5908" max="6144" width="8.81640625" style="81"/>
    <col min="6145" max="6145" width="30.81640625" style="81" customWidth="1"/>
    <col min="6146" max="6147" width="8.1796875" style="81" customWidth="1"/>
    <col min="6148" max="6148" width="2.453125" style="81" customWidth="1"/>
    <col min="6149" max="6150" width="8.1796875" style="81" customWidth="1"/>
    <col min="6151" max="6151" width="2.1796875" style="81" customWidth="1"/>
    <col min="6152" max="6152" width="8.1796875" style="81" customWidth="1"/>
    <col min="6153" max="6153" width="9.1796875" style="81" customWidth="1"/>
    <col min="6154" max="6154" width="2.1796875" style="81" customWidth="1"/>
    <col min="6155" max="6155" width="8.1796875" style="81" customWidth="1"/>
    <col min="6156" max="6156" width="9.453125" style="81" customWidth="1"/>
    <col min="6157" max="6157" width="2.1796875" style="81" customWidth="1"/>
    <col min="6158" max="6158" width="8.1796875" style="81" customWidth="1"/>
    <col min="6159" max="6159" width="9.81640625" style="81" customWidth="1"/>
    <col min="6160" max="6160" width="2.1796875" style="81" customWidth="1"/>
    <col min="6161" max="6161" width="9.81640625" style="81" customWidth="1"/>
    <col min="6162" max="6162" width="8.1796875" style="81" customWidth="1"/>
    <col min="6163" max="6163" width="8.81640625" style="81" customWidth="1"/>
    <col min="6164" max="6400" width="8.81640625" style="81"/>
    <col min="6401" max="6401" width="30.81640625" style="81" customWidth="1"/>
    <col min="6402" max="6403" width="8.1796875" style="81" customWidth="1"/>
    <col min="6404" max="6404" width="2.453125" style="81" customWidth="1"/>
    <col min="6405" max="6406" width="8.1796875" style="81" customWidth="1"/>
    <col min="6407" max="6407" width="2.1796875" style="81" customWidth="1"/>
    <col min="6408" max="6408" width="8.1796875" style="81" customWidth="1"/>
    <col min="6409" max="6409" width="9.1796875" style="81" customWidth="1"/>
    <col min="6410" max="6410" width="2.1796875" style="81" customWidth="1"/>
    <col min="6411" max="6411" width="8.1796875" style="81" customWidth="1"/>
    <col min="6412" max="6412" width="9.453125" style="81" customWidth="1"/>
    <col min="6413" max="6413" width="2.1796875" style="81" customWidth="1"/>
    <col min="6414" max="6414" width="8.1796875" style="81" customWidth="1"/>
    <col min="6415" max="6415" width="9.81640625" style="81" customWidth="1"/>
    <col min="6416" max="6416" width="2.1796875" style="81" customWidth="1"/>
    <col min="6417" max="6417" width="9.81640625" style="81" customWidth="1"/>
    <col min="6418" max="6418" width="8.1796875" style="81" customWidth="1"/>
    <col min="6419" max="6419" width="8.81640625" style="81" customWidth="1"/>
    <col min="6420" max="6656" width="8.81640625" style="81"/>
    <col min="6657" max="6657" width="30.81640625" style="81" customWidth="1"/>
    <col min="6658" max="6659" width="8.1796875" style="81" customWidth="1"/>
    <col min="6660" max="6660" width="2.453125" style="81" customWidth="1"/>
    <col min="6661" max="6662" width="8.1796875" style="81" customWidth="1"/>
    <col min="6663" max="6663" width="2.1796875" style="81" customWidth="1"/>
    <col min="6664" max="6664" width="8.1796875" style="81" customWidth="1"/>
    <col min="6665" max="6665" width="9.1796875" style="81" customWidth="1"/>
    <col min="6666" max="6666" width="2.1796875" style="81" customWidth="1"/>
    <col min="6667" max="6667" width="8.1796875" style="81" customWidth="1"/>
    <col min="6668" max="6668" width="9.453125" style="81" customWidth="1"/>
    <col min="6669" max="6669" width="2.1796875" style="81" customWidth="1"/>
    <col min="6670" max="6670" width="8.1796875" style="81" customWidth="1"/>
    <col min="6671" max="6671" width="9.81640625" style="81" customWidth="1"/>
    <col min="6672" max="6672" width="2.1796875" style="81" customWidth="1"/>
    <col min="6673" max="6673" width="9.81640625" style="81" customWidth="1"/>
    <col min="6674" max="6674" width="8.1796875" style="81" customWidth="1"/>
    <col min="6675" max="6675" width="8.81640625" style="81" customWidth="1"/>
    <col min="6676" max="6912" width="8.81640625" style="81"/>
    <col min="6913" max="6913" width="30.81640625" style="81" customWidth="1"/>
    <col min="6914" max="6915" width="8.1796875" style="81" customWidth="1"/>
    <col min="6916" max="6916" width="2.453125" style="81" customWidth="1"/>
    <col min="6917" max="6918" width="8.1796875" style="81" customWidth="1"/>
    <col min="6919" max="6919" width="2.1796875" style="81" customWidth="1"/>
    <col min="6920" max="6920" width="8.1796875" style="81" customWidth="1"/>
    <col min="6921" max="6921" width="9.1796875" style="81" customWidth="1"/>
    <col min="6922" max="6922" width="2.1796875" style="81" customWidth="1"/>
    <col min="6923" max="6923" width="8.1796875" style="81" customWidth="1"/>
    <col min="6924" max="6924" width="9.453125" style="81" customWidth="1"/>
    <col min="6925" max="6925" width="2.1796875" style="81" customWidth="1"/>
    <col min="6926" max="6926" width="8.1796875" style="81" customWidth="1"/>
    <col min="6927" max="6927" width="9.81640625" style="81" customWidth="1"/>
    <col min="6928" max="6928" width="2.1796875" style="81" customWidth="1"/>
    <col min="6929" max="6929" width="9.81640625" style="81" customWidth="1"/>
    <col min="6930" max="6930" width="8.1796875" style="81" customWidth="1"/>
    <col min="6931" max="6931" width="8.81640625" style="81" customWidth="1"/>
    <col min="6932" max="7168" width="8.81640625" style="81"/>
    <col min="7169" max="7169" width="30.81640625" style="81" customWidth="1"/>
    <col min="7170" max="7171" width="8.1796875" style="81" customWidth="1"/>
    <col min="7172" max="7172" width="2.453125" style="81" customWidth="1"/>
    <col min="7173" max="7174" width="8.1796875" style="81" customWidth="1"/>
    <col min="7175" max="7175" width="2.1796875" style="81" customWidth="1"/>
    <col min="7176" max="7176" width="8.1796875" style="81" customWidth="1"/>
    <col min="7177" max="7177" width="9.1796875" style="81" customWidth="1"/>
    <col min="7178" max="7178" width="2.1796875" style="81" customWidth="1"/>
    <col min="7179" max="7179" width="8.1796875" style="81" customWidth="1"/>
    <col min="7180" max="7180" width="9.453125" style="81" customWidth="1"/>
    <col min="7181" max="7181" width="2.1796875" style="81" customWidth="1"/>
    <col min="7182" max="7182" width="8.1796875" style="81" customWidth="1"/>
    <col min="7183" max="7183" width="9.81640625" style="81" customWidth="1"/>
    <col min="7184" max="7184" width="2.1796875" style="81" customWidth="1"/>
    <col min="7185" max="7185" width="9.81640625" style="81" customWidth="1"/>
    <col min="7186" max="7186" width="8.1796875" style="81" customWidth="1"/>
    <col min="7187" max="7187" width="8.81640625" style="81" customWidth="1"/>
    <col min="7188" max="7424" width="8.81640625" style="81"/>
    <col min="7425" max="7425" width="30.81640625" style="81" customWidth="1"/>
    <col min="7426" max="7427" width="8.1796875" style="81" customWidth="1"/>
    <col min="7428" max="7428" width="2.453125" style="81" customWidth="1"/>
    <col min="7429" max="7430" width="8.1796875" style="81" customWidth="1"/>
    <col min="7431" max="7431" width="2.1796875" style="81" customWidth="1"/>
    <col min="7432" max="7432" width="8.1796875" style="81" customWidth="1"/>
    <col min="7433" max="7433" width="9.1796875" style="81" customWidth="1"/>
    <col min="7434" max="7434" width="2.1796875" style="81" customWidth="1"/>
    <col min="7435" max="7435" width="8.1796875" style="81" customWidth="1"/>
    <col min="7436" max="7436" width="9.453125" style="81" customWidth="1"/>
    <col min="7437" max="7437" width="2.1796875" style="81" customWidth="1"/>
    <col min="7438" max="7438" width="8.1796875" style="81" customWidth="1"/>
    <col min="7439" max="7439" width="9.81640625" style="81" customWidth="1"/>
    <col min="7440" max="7440" width="2.1796875" style="81" customWidth="1"/>
    <col min="7441" max="7441" width="9.81640625" style="81" customWidth="1"/>
    <col min="7442" max="7442" width="8.1796875" style="81" customWidth="1"/>
    <col min="7443" max="7443" width="8.81640625" style="81" customWidth="1"/>
    <col min="7444" max="7680" width="8.81640625" style="81"/>
    <col min="7681" max="7681" width="30.81640625" style="81" customWidth="1"/>
    <col min="7682" max="7683" width="8.1796875" style="81" customWidth="1"/>
    <col min="7684" max="7684" width="2.453125" style="81" customWidth="1"/>
    <col min="7685" max="7686" width="8.1796875" style="81" customWidth="1"/>
    <col min="7687" max="7687" width="2.1796875" style="81" customWidth="1"/>
    <col min="7688" max="7688" width="8.1796875" style="81" customWidth="1"/>
    <col min="7689" max="7689" width="9.1796875" style="81" customWidth="1"/>
    <col min="7690" max="7690" width="2.1796875" style="81" customWidth="1"/>
    <col min="7691" max="7691" width="8.1796875" style="81" customWidth="1"/>
    <col min="7692" max="7692" width="9.453125" style="81" customWidth="1"/>
    <col min="7693" max="7693" width="2.1796875" style="81" customWidth="1"/>
    <col min="7694" max="7694" width="8.1796875" style="81" customWidth="1"/>
    <col min="7695" max="7695" width="9.81640625" style="81" customWidth="1"/>
    <col min="7696" max="7696" width="2.1796875" style="81" customWidth="1"/>
    <col min="7697" max="7697" width="9.81640625" style="81" customWidth="1"/>
    <col min="7698" max="7698" width="8.1796875" style="81" customWidth="1"/>
    <col min="7699" max="7699" width="8.81640625" style="81" customWidth="1"/>
    <col min="7700" max="7936" width="8.81640625" style="81"/>
    <col min="7937" max="7937" width="30.81640625" style="81" customWidth="1"/>
    <col min="7938" max="7939" width="8.1796875" style="81" customWidth="1"/>
    <col min="7940" max="7940" width="2.453125" style="81" customWidth="1"/>
    <col min="7941" max="7942" width="8.1796875" style="81" customWidth="1"/>
    <col min="7943" max="7943" width="2.1796875" style="81" customWidth="1"/>
    <col min="7944" max="7944" width="8.1796875" style="81" customWidth="1"/>
    <col min="7945" max="7945" width="9.1796875" style="81" customWidth="1"/>
    <col min="7946" max="7946" width="2.1796875" style="81" customWidth="1"/>
    <col min="7947" max="7947" width="8.1796875" style="81" customWidth="1"/>
    <col min="7948" max="7948" width="9.453125" style="81" customWidth="1"/>
    <col min="7949" max="7949" width="2.1796875" style="81" customWidth="1"/>
    <col min="7950" max="7950" width="8.1796875" style="81" customWidth="1"/>
    <col min="7951" max="7951" width="9.81640625" style="81" customWidth="1"/>
    <col min="7952" max="7952" width="2.1796875" style="81" customWidth="1"/>
    <col min="7953" max="7953" width="9.81640625" style="81" customWidth="1"/>
    <col min="7954" max="7954" width="8.1796875" style="81" customWidth="1"/>
    <col min="7955" max="7955" width="8.81640625" style="81" customWidth="1"/>
    <col min="7956" max="8192" width="8.81640625" style="81"/>
    <col min="8193" max="8193" width="30.81640625" style="81" customWidth="1"/>
    <col min="8194" max="8195" width="8.1796875" style="81" customWidth="1"/>
    <col min="8196" max="8196" width="2.453125" style="81" customWidth="1"/>
    <col min="8197" max="8198" width="8.1796875" style="81" customWidth="1"/>
    <col min="8199" max="8199" width="2.1796875" style="81" customWidth="1"/>
    <col min="8200" max="8200" width="8.1796875" style="81" customWidth="1"/>
    <col min="8201" max="8201" width="9.1796875" style="81" customWidth="1"/>
    <col min="8202" max="8202" width="2.1796875" style="81" customWidth="1"/>
    <col min="8203" max="8203" width="8.1796875" style="81" customWidth="1"/>
    <col min="8204" max="8204" width="9.453125" style="81" customWidth="1"/>
    <col min="8205" max="8205" width="2.1796875" style="81" customWidth="1"/>
    <col min="8206" max="8206" width="8.1796875" style="81" customWidth="1"/>
    <col min="8207" max="8207" width="9.81640625" style="81" customWidth="1"/>
    <col min="8208" max="8208" width="2.1796875" style="81" customWidth="1"/>
    <col min="8209" max="8209" width="9.81640625" style="81" customWidth="1"/>
    <col min="8210" max="8210" width="8.1796875" style="81" customWidth="1"/>
    <col min="8211" max="8211" width="8.81640625" style="81" customWidth="1"/>
    <col min="8212" max="8448" width="8.81640625" style="81"/>
    <col min="8449" max="8449" width="30.81640625" style="81" customWidth="1"/>
    <col min="8450" max="8451" width="8.1796875" style="81" customWidth="1"/>
    <col min="8452" max="8452" width="2.453125" style="81" customWidth="1"/>
    <col min="8453" max="8454" width="8.1796875" style="81" customWidth="1"/>
    <col min="8455" max="8455" width="2.1796875" style="81" customWidth="1"/>
    <col min="8456" max="8456" width="8.1796875" style="81" customWidth="1"/>
    <col min="8457" max="8457" width="9.1796875" style="81" customWidth="1"/>
    <col min="8458" max="8458" width="2.1796875" style="81" customWidth="1"/>
    <col min="8459" max="8459" width="8.1796875" style="81" customWidth="1"/>
    <col min="8460" max="8460" width="9.453125" style="81" customWidth="1"/>
    <col min="8461" max="8461" width="2.1796875" style="81" customWidth="1"/>
    <col min="8462" max="8462" width="8.1796875" style="81" customWidth="1"/>
    <col min="8463" max="8463" width="9.81640625" style="81" customWidth="1"/>
    <col min="8464" max="8464" width="2.1796875" style="81" customWidth="1"/>
    <col min="8465" max="8465" width="9.81640625" style="81" customWidth="1"/>
    <col min="8466" max="8466" width="8.1796875" style="81" customWidth="1"/>
    <col min="8467" max="8467" width="8.81640625" style="81" customWidth="1"/>
    <col min="8468" max="8704" width="8.81640625" style="81"/>
    <col min="8705" max="8705" width="30.81640625" style="81" customWidth="1"/>
    <col min="8706" max="8707" width="8.1796875" style="81" customWidth="1"/>
    <col min="8708" max="8708" width="2.453125" style="81" customWidth="1"/>
    <col min="8709" max="8710" width="8.1796875" style="81" customWidth="1"/>
    <col min="8711" max="8711" width="2.1796875" style="81" customWidth="1"/>
    <col min="8712" max="8712" width="8.1796875" style="81" customWidth="1"/>
    <col min="8713" max="8713" width="9.1796875" style="81" customWidth="1"/>
    <col min="8714" max="8714" width="2.1796875" style="81" customWidth="1"/>
    <col min="8715" max="8715" width="8.1796875" style="81" customWidth="1"/>
    <col min="8716" max="8716" width="9.453125" style="81" customWidth="1"/>
    <col min="8717" max="8717" width="2.1796875" style="81" customWidth="1"/>
    <col min="8718" max="8718" width="8.1796875" style="81" customWidth="1"/>
    <col min="8719" max="8719" width="9.81640625" style="81" customWidth="1"/>
    <col min="8720" max="8720" width="2.1796875" style="81" customWidth="1"/>
    <col min="8721" max="8721" width="9.81640625" style="81" customWidth="1"/>
    <col min="8722" max="8722" width="8.1796875" style="81" customWidth="1"/>
    <col min="8723" max="8723" width="8.81640625" style="81" customWidth="1"/>
    <col min="8724" max="8960" width="8.81640625" style="81"/>
    <col min="8961" max="8961" width="30.81640625" style="81" customWidth="1"/>
    <col min="8962" max="8963" width="8.1796875" style="81" customWidth="1"/>
    <col min="8964" max="8964" width="2.453125" style="81" customWidth="1"/>
    <col min="8965" max="8966" width="8.1796875" style="81" customWidth="1"/>
    <col min="8967" max="8967" width="2.1796875" style="81" customWidth="1"/>
    <col min="8968" max="8968" width="8.1796875" style="81" customWidth="1"/>
    <col min="8969" max="8969" width="9.1796875" style="81" customWidth="1"/>
    <col min="8970" max="8970" width="2.1796875" style="81" customWidth="1"/>
    <col min="8971" max="8971" width="8.1796875" style="81" customWidth="1"/>
    <col min="8972" max="8972" width="9.453125" style="81" customWidth="1"/>
    <col min="8973" max="8973" width="2.1796875" style="81" customWidth="1"/>
    <col min="8974" max="8974" width="8.1796875" style="81" customWidth="1"/>
    <col min="8975" max="8975" width="9.81640625" style="81" customWidth="1"/>
    <col min="8976" max="8976" width="2.1796875" style="81" customWidth="1"/>
    <col min="8977" max="8977" width="9.81640625" style="81" customWidth="1"/>
    <col min="8978" max="8978" width="8.1796875" style="81" customWidth="1"/>
    <col min="8979" max="8979" width="8.81640625" style="81" customWidth="1"/>
    <col min="8980" max="9216" width="8.81640625" style="81"/>
    <col min="9217" max="9217" width="30.81640625" style="81" customWidth="1"/>
    <col min="9218" max="9219" width="8.1796875" style="81" customWidth="1"/>
    <col min="9220" max="9220" width="2.453125" style="81" customWidth="1"/>
    <col min="9221" max="9222" width="8.1796875" style="81" customWidth="1"/>
    <col min="9223" max="9223" width="2.1796875" style="81" customWidth="1"/>
    <col min="9224" max="9224" width="8.1796875" style="81" customWidth="1"/>
    <col min="9225" max="9225" width="9.1796875" style="81" customWidth="1"/>
    <col min="9226" max="9226" width="2.1796875" style="81" customWidth="1"/>
    <col min="9227" max="9227" width="8.1796875" style="81" customWidth="1"/>
    <col min="9228" max="9228" width="9.453125" style="81" customWidth="1"/>
    <col min="9229" max="9229" width="2.1796875" style="81" customWidth="1"/>
    <col min="9230" max="9230" width="8.1796875" style="81" customWidth="1"/>
    <col min="9231" max="9231" width="9.81640625" style="81" customWidth="1"/>
    <col min="9232" max="9232" width="2.1796875" style="81" customWidth="1"/>
    <col min="9233" max="9233" width="9.81640625" style="81" customWidth="1"/>
    <col min="9234" max="9234" width="8.1796875" style="81" customWidth="1"/>
    <col min="9235" max="9235" width="8.81640625" style="81" customWidth="1"/>
    <col min="9236" max="9472" width="8.81640625" style="81"/>
    <col min="9473" max="9473" width="30.81640625" style="81" customWidth="1"/>
    <col min="9474" max="9475" width="8.1796875" style="81" customWidth="1"/>
    <col min="9476" max="9476" width="2.453125" style="81" customWidth="1"/>
    <col min="9477" max="9478" width="8.1796875" style="81" customWidth="1"/>
    <col min="9479" max="9479" width="2.1796875" style="81" customWidth="1"/>
    <col min="9480" max="9480" width="8.1796875" style="81" customWidth="1"/>
    <col min="9481" max="9481" width="9.1796875" style="81" customWidth="1"/>
    <col min="9482" max="9482" width="2.1796875" style="81" customWidth="1"/>
    <col min="9483" max="9483" width="8.1796875" style="81" customWidth="1"/>
    <col min="9484" max="9484" width="9.453125" style="81" customWidth="1"/>
    <col min="9485" max="9485" width="2.1796875" style="81" customWidth="1"/>
    <col min="9486" max="9486" width="8.1796875" style="81" customWidth="1"/>
    <col min="9487" max="9487" width="9.81640625" style="81" customWidth="1"/>
    <col min="9488" max="9488" width="2.1796875" style="81" customWidth="1"/>
    <col min="9489" max="9489" width="9.81640625" style="81" customWidth="1"/>
    <col min="9490" max="9490" width="8.1796875" style="81" customWidth="1"/>
    <col min="9491" max="9491" width="8.81640625" style="81" customWidth="1"/>
    <col min="9492" max="9728" width="8.81640625" style="81"/>
    <col min="9729" max="9729" width="30.81640625" style="81" customWidth="1"/>
    <col min="9730" max="9731" width="8.1796875" style="81" customWidth="1"/>
    <col min="9732" max="9732" width="2.453125" style="81" customWidth="1"/>
    <col min="9733" max="9734" width="8.1796875" style="81" customWidth="1"/>
    <col min="9735" max="9735" width="2.1796875" style="81" customWidth="1"/>
    <col min="9736" max="9736" width="8.1796875" style="81" customWidth="1"/>
    <col min="9737" max="9737" width="9.1796875" style="81" customWidth="1"/>
    <col min="9738" max="9738" width="2.1796875" style="81" customWidth="1"/>
    <col min="9739" max="9739" width="8.1796875" style="81" customWidth="1"/>
    <col min="9740" max="9740" width="9.453125" style="81" customWidth="1"/>
    <col min="9741" max="9741" width="2.1796875" style="81" customWidth="1"/>
    <col min="9742" max="9742" width="8.1796875" style="81" customWidth="1"/>
    <col min="9743" max="9743" width="9.81640625" style="81" customWidth="1"/>
    <col min="9744" max="9744" width="2.1796875" style="81" customWidth="1"/>
    <col min="9745" max="9745" width="9.81640625" style="81" customWidth="1"/>
    <col min="9746" max="9746" width="8.1796875" style="81" customWidth="1"/>
    <col min="9747" max="9747" width="8.81640625" style="81" customWidth="1"/>
    <col min="9748" max="9984" width="8.81640625" style="81"/>
    <col min="9985" max="9985" width="30.81640625" style="81" customWidth="1"/>
    <col min="9986" max="9987" width="8.1796875" style="81" customWidth="1"/>
    <col min="9988" max="9988" width="2.453125" style="81" customWidth="1"/>
    <col min="9989" max="9990" width="8.1796875" style="81" customWidth="1"/>
    <col min="9991" max="9991" width="2.1796875" style="81" customWidth="1"/>
    <col min="9992" max="9992" width="8.1796875" style="81" customWidth="1"/>
    <col min="9993" max="9993" width="9.1796875" style="81" customWidth="1"/>
    <col min="9994" max="9994" width="2.1796875" style="81" customWidth="1"/>
    <col min="9995" max="9995" width="8.1796875" style="81" customWidth="1"/>
    <col min="9996" max="9996" width="9.453125" style="81" customWidth="1"/>
    <col min="9997" max="9997" width="2.1796875" style="81" customWidth="1"/>
    <col min="9998" max="9998" width="8.1796875" style="81" customWidth="1"/>
    <col min="9999" max="9999" width="9.81640625" style="81" customWidth="1"/>
    <col min="10000" max="10000" width="2.1796875" style="81" customWidth="1"/>
    <col min="10001" max="10001" width="9.81640625" style="81" customWidth="1"/>
    <col min="10002" max="10002" width="8.1796875" style="81" customWidth="1"/>
    <col min="10003" max="10003" width="8.81640625" style="81" customWidth="1"/>
    <col min="10004" max="10240" width="8.81640625" style="81"/>
    <col min="10241" max="10241" width="30.81640625" style="81" customWidth="1"/>
    <col min="10242" max="10243" width="8.1796875" style="81" customWidth="1"/>
    <col min="10244" max="10244" width="2.453125" style="81" customWidth="1"/>
    <col min="10245" max="10246" width="8.1796875" style="81" customWidth="1"/>
    <col min="10247" max="10247" width="2.1796875" style="81" customWidth="1"/>
    <col min="10248" max="10248" width="8.1796875" style="81" customWidth="1"/>
    <col min="10249" max="10249" width="9.1796875" style="81" customWidth="1"/>
    <col min="10250" max="10250" width="2.1796875" style="81" customWidth="1"/>
    <col min="10251" max="10251" width="8.1796875" style="81" customWidth="1"/>
    <col min="10252" max="10252" width="9.453125" style="81" customWidth="1"/>
    <col min="10253" max="10253" width="2.1796875" style="81" customWidth="1"/>
    <col min="10254" max="10254" width="8.1796875" style="81" customWidth="1"/>
    <col min="10255" max="10255" width="9.81640625" style="81" customWidth="1"/>
    <col min="10256" max="10256" width="2.1796875" style="81" customWidth="1"/>
    <col min="10257" max="10257" width="9.81640625" style="81" customWidth="1"/>
    <col min="10258" max="10258" width="8.1796875" style="81" customWidth="1"/>
    <col min="10259" max="10259" width="8.81640625" style="81" customWidth="1"/>
    <col min="10260" max="10496" width="8.81640625" style="81"/>
    <col min="10497" max="10497" width="30.81640625" style="81" customWidth="1"/>
    <col min="10498" max="10499" width="8.1796875" style="81" customWidth="1"/>
    <col min="10500" max="10500" width="2.453125" style="81" customWidth="1"/>
    <col min="10501" max="10502" width="8.1796875" style="81" customWidth="1"/>
    <col min="10503" max="10503" width="2.1796875" style="81" customWidth="1"/>
    <col min="10504" max="10504" width="8.1796875" style="81" customWidth="1"/>
    <col min="10505" max="10505" width="9.1796875" style="81" customWidth="1"/>
    <col min="10506" max="10506" width="2.1796875" style="81" customWidth="1"/>
    <col min="10507" max="10507" width="8.1796875" style="81" customWidth="1"/>
    <col min="10508" max="10508" width="9.453125" style="81" customWidth="1"/>
    <col min="10509" max="10509" width="2.1796875" style="81" customWidth="1"/>
    <col min="10510" max="10510" width="8.1796875" style="81" customWidth="1"/>
    <col min="10511" max="10511" width="9.81640625" style="81" customWidth="1"/>
    <col min="10512" max="10512" width="2.1796875" style="81" customWidth="1"/>
    <col min="10513" max="10513" width="9.81640625" style="81" customWidth="1"/>
    <col min="10514" max="10514" width="8.1796875" style="81" customWidth="1"/>
    <col min="10515" max="10515" width="8.81640625" style="81" customWidth="1"/>
    <col min="10516" max="10752" width="8.81640625" style="81"/>
    <col min="10753" max="10753" width="30.81640625" style="81" customWidth="1"/>
    <col min="10754" max="10755" width="8.1796875" style="81" customWidth="1"/>
    <col min="10756" max="10756" width="2.453125" style="81" customWidth="1"/>
    <col min="10757" max="10758" width="8.1796875" style="81" customWidth="1"/>
    <col min="10759" max="10759" width="2.1796875" style="81" customWidth="1"/>
    <col min="10760" max="10760" width="8.1796875" style="81" customWidth="1"/>
    <col min="10761" max="10761" width="9.1796875" style="81" customWidth="1"/>
    <col min="10762" max="10762" width="2.1796875" style="81" customWidth="1"/>
    <col min="10763" max="10763" width="8.1796875" style="81" customWidth="1"/>
    <col min="10764" max="10764" width="9.453125" style="81" customWidth="1"/>
    <col min="10765" max="10765" width="2.1796875" style="81" customWidth="1"/>
    <col min="10766" max="10766" width="8.1796875" style="81" customWidth="1"/>
    <col min="10767" max="10767" width="9.81640625" style="81" customWidth="1"/>
    <col min="10768" max="10768" width="2.1796875" style="81" customWidth="1"/>
    <col min="10769" max="10769" width="9.81640625" style="81" customWidth="1"/>
    <col min="10770" max="10770" width="8.1796875" style="81" customWidth="1"/>
    <col min="10771" max="10771" width="8.81640625" style="81" customWidth="1"/>
    <col min="10772" max="11008" width="8.81640625" style="81"/>
    <col min="11009" max="11009" width="30.81640625" style="81" customWidth="1"/>
    <col min="11010" max="11011" width="8.1796875" style="81" customWidth="1"/>
    <col min="11012" max="11012" width="2.453125" style="81" customWidth="1"/>
    <col min="11013" max="11014" width="8.1796875" style="81" customWidth="1"/>
    <col min="11015" max="11015" width="2.1796875" style="81" customWidth="1"/>
    <col min="11016" max="11016" width="8.1796875" style="81" customWidth="1"/>
    <col min="11017" max="11017" width="9.1796875" style="81" customWidth="1"/>
    <col min="11018" max="11018" width="2.1796875" style="81" customWidth="1"/>
    <col min="11019" max="11019" width="8.1796875" style="81" customWidth="1"/>
    <col min="11020" max="11020" width="9.453125" style="81" customWidth="1"/>
    <col min="11021" max="11021" width="2.1796875" style="81" customWidth="1"/>
    <col min="11022" max="11022" width="8.1796875" style="81" customWidth="1"/>
    <col min="11023" max="11023" width="9.81640625" style="81" customWidth="1"/>
    <col min="11024" max="11024" width="2.1796875" style="81" customWidth="1"/>
    <col min="11025" max="11025" width="9.81640625" style="81" customWidth="1"/>
    <col min="11026" max="11026" width="8.1796875" style="81" customWidth="1"/>
    <col min="11027" max="11027" width="8.81640625" style="81" customWidth="1"/>
    <col min="11028" max="11264" width="8.81640625" style="81"/>
    <col min="11265" max="11265" width="30.81640625" style="81" customWidth="1"/>
    <col min="11266" max="11267" width="8.1796875" style="81" customWidth="1"/>
    <col min="11268" max="11268" width="2.453125" style="81" customWidth="1"/>
    <col min="11269" max="11270" width="8.1796875" style="81" customWidth="1"/>
    <col min="11271" max="11271" width="2.1796875" style="81" customWidth="1"/>
    <col min="11272" max="11272" width="8.1796875" style="81" customWidth="1"/>
    <col min="11273" max="11273" width="9.1796875" style="81" customWidth="1"/>
    <col min="11274" max="11274" width="2.1796875" style="81" customWidth="1"/>
    <col min="11275" max="11275" width="8.1796875" style="81" customWidth="1"/>
    <col min="11276" max="11276" width="9.453125" style="81" customWidth="1"/>
    <col min="11277" max="11277" width="2.1796875" style="81" customWidth="1"/>
    <col min="11278" max="11278" width="8.1796875" style="81" customWidth="1"/>
    <col min="11279" max="11279" width="9.81640625" style="81" customWidth="1"/>
    <col min="11280" max="11280" width="2.1796875" style="81" customWidth="1"/>
    <col min="11281" max="11281" width="9.81640625" style="81" customWidth="1"/>
    <col min="11282" max="11282" width="8.1796875" style="81" customWidth="1"/>
    <col min="11283" max="11283" width="8.81640625" style="81" customWidth="1"/>
    <col min="11284" max="11520" width="8.81640625" style="81"/>
    <col min="11521" max="11521" width="30.81640625" style="81" customWidth="1"/>
    <col min="11522" max="11523" width="8.1796875" style="81" customWidth="1"/>
    <col min="11524" max="11524" width="2.453125" style="81" customWidth="1"/>
    <col min="11525" max="11526" width="8.1796875" style="81" customWidth="1"/>
    <col min="11527" max="11527" width="2.1796875" style="81" customWidth="1"/>
    <col min="11528" max="11528" width="8.1796875" style="81" customWidth="1"/>
    <col min="11529" max="11529" width="9.1796875" style="81" customWidth="1"/>
    <col min="11530" max="11530" width="2.1796875" style="81" customWidth="1"/>
    <col min="11531" max="11531" width="8.1796875" style="81" customWidth="1"/>
    <col min="11532" max="11532" width="9.453125" style="81" customWidth="1"/>
    <col min="11533" max="11533" width="2.1796875" style="81" customWidth="1"/>
    <col min="11534" max="11534" width="8.1796875" style="81" customWidth="1"/>
    <col min="11535" max="11535" width="9.81640625" style="81" customWidth="1"/>
    <col min="11536" max="11536" width="2.1796875" style="81" customWidth="1"/>
    <col min="11537" max="11537" width="9.81640625" style="81" customWidth="1"/>
    <col min="11538" max="11538" width="8.1796875" style="81" customWidth="1"/>
    <col min="11539" max="11539" width="8.81640625" style="81" customWidth="1"/>
    <col min="11540" max="11776" width="8.81640625" style="81"/>
    <col min="11777" max="11777" width="30.81640625" style="81" customWidth="1"/>
    <col min="11778" max="11779" width="8.1796875" style="81" customWidth="1"/>
    <col min="11780" max="11780" width="2.453125" style="81" customWidth="1"/>
    <col min="11781" max="11782" width="8.1796875" style="81" customWidth="1"/>
    <col min="11783" max="11783" width="2.1796875" style="81" customWidth="1"/>
    <col min="11784" max="11784" width="8.1796875" style="81" customWidth="1"/>
    <col min="11785" max="11785" width="9.1796875" style="81" customWidth="1"/>
    <col min="11786" max="11786" width="2.1796875" style="81" customWidth="1"/>
    <col min="11787" max="11787" width="8.1796875" style="81" customWidth="1"/>
    <col min="11788" max="11788" width="9.453125" style="81" customWidth="1"/>
    <col min="11789" max="11789" width="2.1796875" style="81" customWidth="1"/>
    <col min="11790" max="11790" width="8.1796875" style="81" customWidth="1"/>
    <col min="11791" max="11791" width="9.81640625" style="81" customWidth="1"/>
    <col min="11792" max="11792" width="2.1796875" style="81" customWidth="1"/>
    <col min="11793" max="11793" width="9.81640625" style="81" customWidth="1"/>
    <col min="11794" max="11794" width="8.1796875" style="81" customWidth="1"/>
    <col min="11795" max="11795" width="8.81640625" style="81" customWidth="1"/>
    <col min="11796" max="12032" width="8.81640625" style="81"/>
    <col min="12033" max="12033" width="30.81640625" style="81" customWidth="1"/>
    <col min="12034" max="12035" width="8.1796875" style="81" customWidth="1"/>
    <col min="12036" max="12036" width="2.453125" style="81" customWidth="1"/>
    <col min="12037" max="12038" width="8.1796875" style="81" customWidth="1"/>
    <col min="12039" max="12039" width="2.1796875" style="81" customWidth="1"/>
    <col min="12040" max="12040" width="8.1796875" style="81" customWidth="1"/>
    <col min="12041" max="12041" width="9.1796875" style="81" customWidth="1"/>
    <col min="12042" max="12042" width="2.1796875" style="81" customWidth="1"/>
    <col min="12043" max="12043" width="8.1796875" style="81" customWidth="1"/>
    <col min="12044" max="12044" width="9.453125" style="81" customWidth="1"/>
    <col min="12045" max="12045" width="2.1796875" style="81" customWidth="1"/>
    <col min="12046" max="12046" width="8.1796875" style="81" customWidth="1"/>
    <col min="12047" max="12047" width="9.81640625" style="81" customWidth="1"/>
    <col min="12048" max="12048" width="2.1796875" style="81" customWidth="1"/>
    <col min="12049" max="12049" width="9.81640625" style="81" customWidth="1"/>
    <col min="12050" max="12050" width="8.1796875" style="81" customWidth="1"/>
    <col min="12051" max="12051" width="8.81640625" style="81" customWidth="1"/>
    <col min="12052" max="12288" width="8.81640625" style="81"/>
    <col min="12289" max="12289" width="30.81640625" style="81" customWidth="1"/>
    <col min="12290" max="12291" width="8.1796875" style="81" customWidth="1"/>
    <col min="12292" max="12292" width="2.453125" style="81" customWidth="1"/>
    <col min="12293" max="12294" width="8.1796875" style="81" customWidth="1"/>
    <col min="12295" max="12295" width="2.1796875" style="81" customWidth="1"/>
    <col min="12296" max="12296" width="8.1796875" style="81" customWidth="1"/>
    <col min="12297" max="12297" width="9.1796875" style="81" customWidth="1"/>
    <col min="12298" max="12298" width="2.1796875" style="81" customWidth="1"/>
    <col min="12299" max="12299" width="8.1796875" style="81" customWidth="1"/>
    <col min="12300" max="12300" width="9.453125" style="81" customWidth="1"/>
    <col min="12301" max="12301" width="2.1796875" style="81" customWidth="1"/>
    <col min="12302" max="12302" width="8.1796875" style="81" customWidth="1"/>
    <col min="12303" max="12303" width="9.81640625" style="81" customWidth="1"/>
    <col min="12304" max="12304" width="2.1796875" style="81" customWidth="1"/>
    <col min="12305" max="12305" width="9.81640625" style="81" customWidth="1"/>
    <col min="12306" max="12306" width="8.1796875" style="81" customWidth="1"/>
    <col min="12307" max="12307" width="8.81640625" style="81" customWidth="1"/>
    <col min="12308" max="12544" width="8.81640625" style="81"/>
    <col min="12545" max="12545" width="30.81640625" style="81" customWidth="1"/>
    <col min="12546" max="12547" width="8.1796875" style="81" customWidth="1"/>
    <col min="12548" max="12548" width="2.453125" style="81" customWidth="1"/>
    <col min="12549" max="12550" width="8.1796875" style="81" customWidth="1"/>
    <col min="12551" max="12551" width="2.1796875" style="81" customWidth="1"/>
    <col min="12552" max="12552" width="8.1796875" style="81" customWidth="1"/>
    <col min="12553" max="12553" width="9.1796875" style="81" customWidth="1"/>
    <col min="12554" max="12554" width="2.1796875" style="81" customWidth="1"/>
    <col min="12555" max="12555" width="8.1796875" style="81" customWidth="1"/>
    <col min="12556" max="12556" width="9.453125" style="81" customWidth="1"/>
    <col min="12557" max="12557" width="2.1796875" style="81" customWidth="1"/>
    <col min="12558" max="12558" width="8.1796875" style="81" customWidth="1"/>
    <col min="12559" max="12559" width="9.81640625" style="81" customWidth="1"/>
    <col min="12560" max="12560" width="2.1796875" style="81" customWidth="1"/>
    <col min="12561" max="12561" width="9.81640625" style="81" customWidth="1"/>
    <col min="12562" max="12562" width="8.1796875" style="81" customWidth="1"/>
    <col min="12563" max="12563" width="8.81640625" style="81" customWidth="1"/>
    <col min="12564" max="12800" width="8.81640625" style="81"/>
    <col min="12801" max="12801" width="30.81640625" style="81" customWidth="1"/>
    <col min="12802" max="12803" width="8.1796875" style="81" customWidth="1"/>
    <col min="12804" max="12804" width="2.453125" style="81" customWidth="1"/>
    <col min="12805" max="12806" width="8.1796875" style="81" customWidth="1"/>
    <col min="12807" max="12807" width="2.1796875" style="81" customWidth="1"/>
    <col min="12808" max="12808" width="8.1796875" style="81" customWidth="1"/>
    <col min="12809" max="12809" width="9.1796875" style="81" customWidth="1"/>
    <col min="12810" max="12810" width="2.1796875" style="81" customWidth="1"/>
    <col min="12811" max="12811" width="8.1796875" style="81" customWidth="1"/>
    <col min="12812" max="12812" width="9.453125" style="81" customWidth="1"/>
    <col min="12813" max="12813" width="2.1796875" style="81" customWidth="1"/>
    <col min="12814" max="12814" width="8.1796875" style="81" customWidth="1"/>
    <col min="12815" max="12815" width="9.81640625" style="81" customWidth="1"/>
    <col min="12816" max="12816" width="2.1796875" style="81" customWidth="1"/>
    <col min="12817" max="12817" width="9.81640625" style="81" customWidth="1"/>
    <col min="12818" max="12818" width="8.1796875" style="81" customWidth="1"/>
    <col min="12819" max="12819" width="8.81640625" style="81" customWidth="1"/>
    <col min="12820" max="13056" width="8.81640625" style="81"/>
    <col min="13057" max="13057" width="30.81640625" style="81" customWidth="1"/>
    <col min="13058" max="13059" width="8.1796875" style="81" customWidth="1"/>
    <col min="13060" max="13060" width="2.453125" style="81" customWidth="1"/>
    <col min="13061" max="13062" width="8.1796875" style="81" customWidth="1"/>
    <col min="13063" max="13063" width="2.1796875" style="81" customWidth="1"/>
    <col min="13064" max="13064" width="8.1796875" style="81" customWidth="1"/>
    <col min="13065" max="13065" width="9.1796875" style="81" customWidth="1"/>
    <col min="13066" max="13066" width="2.1796875" style="81" customWidth="1"/>
    <col min="13067" max="13067" width="8.1796875" style="81" customWidth="1"/>
    <col min="13068" max="13068" width="9.453125" style="81" customWidth="1"/>
    <col min="13069" max="13069" width="2.1796875" style="81" customWidth="1"/>
    <col min="13070" max="13070" width="8.1796875" style="81" customWidth="1"/>
    <col min="13071" max="13071" width="9.81640625" style="81" customWidth="1"/>
    <col min="13072" max="13072" width="2.1796875" style="81" customWidth="1"/>
    <col min="13073" max="13073" width="9.81640625" style="81" customWidth="1"/>
    <col min="13074" max="13074" width="8.1796875" style="81" customWidth="1"/>
    <col min="13075" max="13075" width="8.81640625" style="81" customWidth="1"/>
    <col min="13076" max="13312" width="8.81640625" style="81"/>
    <col min="13313" max="13313" width="30.81640625" style="81" customWidth="1"/>
    <col min="13314" max="13315" width="8.1796875" style="81" customWidth="1"/>
    <col min="13316" max="13316" width="2.453125" style="81" customWidth="1"/>
    <col min="13317" max="13318" width="8.1796875" style="81" customWidth="1"/>
    <col min="13319" max="13319" width="2.1796875" style="81" customWidth="1"/>
    <col min="13320" max="13320" width="8.1796875" style="81" customWidth="1"/>
    <col min="13321" max="13321" width="9.1796875" style="81" customWidth="1"/>
    <col min="13322" max="13322" width="2.1796875" style="81" customWidth="1"/>
    <col min="13323" max="13323" width="8.1796875" style="81" customWidth="1"/>
    <col min="13324" max="13324" width="9.453125" style="81" customWidth="1"/>
    <col min="13325" max="13325" width="2.1796875" style="81" customWidth="1"/>
    <col min="13326" max="13326" width="8.1796875" style="81" customWidth="1"/>
    <col min="13327" max="13327" width="9.81640625" style="81" customWidth="1"/>
    <col min="13328" max="13328" width="2.1796875" style="81" customWidth="1"/>
    <col min="13329" max="13329" width="9.81640625" style="81" customWidth="1"/>
    <col min="13330" max="13330" width="8.1796875" style="81" customWidth="1"/>
    <col min="13331" max="13331" width="8.81640625" style="81" customWidth="1"/>
    <col min="13332" max="13568" width="8.81640625" style="81"/>
    <col min="13569" max="13569" width="30.81640625" style="81" customWidth="1"/>
    <col min="13570" max="13571" width="8.1796875" style="81" customWidth="1"/>
    <col min="13572" max="13572" width="2.453125" style="81" customWidth="1"/>
    <col min="13573" max="13574" width="8.1796875" style="81" customWidth="1"/>
    <col min="13575" max="13575" width="2.1796875" style="81" customWidth="1"/>
    <col min="13576" max="13576" width="8.1796875" style="81" customWidth="1"/>
    <col min="13577" max="13577" width="9.1796875" style="81" customWidth="1"/>
    <col min="13578" max="13578" width="2.1796875" style="81" customWidth="1"/>
    <col min="13579" max="13579" width="8.1796875" style="81" customWidth="1"/>
    <col min="13580" max="13580" width="9.453125" style="81" customWidth="1"/>
    <col min="13581" max="13581" width="2.1796875" style="81" customWidth="1"/>
    <col min="13582" max="13582" width="8.1796875" style="81" customWidth="1"/>
    <col min="13583" max="13583" width="9.81640625" style="81" customWidth="1"/>
    <col min="13584" max="13584" width="2.1796875" style="81" customWidth="1"/>
    <col min="13585" max="13585" width="9.81640625" style="81" customWidth="1"/>
    <col min="13586" max="13586" width="8.1796875" style="81" customWidth="1"/>
    <col min="13587" max="13587" width="8.81640625" style="81" customWidth="1"/>
    <col min="13588" max="13824" width="8.81640625" style="81"/>
    <col min="13825" max="13825" width="30.81640625" style="81" customWidth="1"/>
    <col min="13826" max="13827" width="8.1796875" style="81" customWidth="1"/>
    <col min="13828" max="13828" width="2.453125" style="81" customWidth="1"/>
    <col min="13829" max="13830" width="8.1796875" style="81" customWidth="1"/>
    <col min="13831" max="13831" width="2.1796875" style="81" customWidth="1"/>
    <col min="13832" max="13832" width="8.1796875" style="81" customWidth="1"/>
    <col min="13833" max="13833" width="9.1796875" style="81" customWidth="1"/>
    <col min="13834" max="13834" width="2.1796875" style="81" customWidth="1"/>
    <col min="13835" max="13835" width="8.1796875" style="81" customWidth="1"/>
    <col min="13836" max="13836" width="9.453125" style="81" customWidth="1"/>
    <col min="13837" max="13837" width="2.1796875" style="81" customWidth="1"/>
    <col min="13838" max="13838" width="8.1796875" style="81" customWidth="1"/>
    <col min="13839" max="13839" width="9.81640625" style="81" customWidth="1"/>
    <col min="13840" max="13840" width="2.1796875" style="81" customWidth="1"/>
    <col min="13841" max="13841" width="9.81640625" style="81" customWidth="1"/>
    <col min="13842" max="13842" width="8.1796875" style="81" customWidth="1"/>
    <col min="13843" max="13843" width="8.81640625" style="81" customWidth="1"/>
    <col min="13844" max="14080" width="8.81640625" style="81"/>
    <col min="14081" max="14081" width="30.81640625" style="81" customWidth="1"/>
    <col min="14082" max="14083" width="8.1796875" style="81" customWidth="1"/>
    <col min="14084" max="14084" width="2.453125" style="81" customWidth="1"/>
    <col min="14085" max="14086" width="8.1796875" style="81" customWidth="1"/>
    <col min="14087" max="14087" width="2.1796875" style="81" customWidth="1"/>
    <col min="14088" max="14088" width="8.1796875" style="81" customWidth="1"/>
    <col min="14089" max="14089" width="9.1796875" style="81" customWidth="1"/>
    <col min="14090" max="14090" width="2.1796875" style="81" customWidth="1"/>
    <col min="14091" max="14091" width="8.1796875" style="81" customWidth="1"/>
    <col min="14092" max="14092" width="9.453125" style="81" customWidth="1"/>
    <col min="14093" max="14093" width="2.1796875" style="81" customWidth="1"/>
    <col min="14094" max="14094" width="8.1796875" style="81" customWidth="1"/>
    <col min="14095" max="14095" width="9.81640625" style="81" customWidth="1"/>
    <col min="14096" max="14096" width="2.1796875" style="81" customWidth="1"/>
    <col min="14097" max="14097" width="9.81640625" style="81" customWidth="1"/>
    <col min="14098" max="14098" width="8.1796875" style="81" customWidth="1"/>
    <col min="14099" max="14099" width="8.81640625" style="81" customWidth="1"/>
    <col min="14100" max="14336" width="8.81640625" style="81"/>
    <col min="14337" max="14337" width="30.81640625" style="81" customWidth="1"/>
    <col min="14338" max="14339" width="8.1796875" style="81" customWidth="1"/>
    <col min="14340" max="14340" width="2.453125" style="81" customWidth="1"/>
    <col min="14341" max="14342" width="8.1796875" style="81" customWidth="1"/>
    <col min="14343" max="14343" width="2.1796875" style="81" customWidth="1"/>
    <col min="14344" max="14344" width="8.1796875" style="81" customWidth="1"/>
    <col min="14345" max="14345" width="9.1796875" style="81" customWidth="1"/>
    <col min="14346" max="14346" width="2.1796875" style="81" customWidth="1"/>
    <col min="14347" max="14347" width="8.1796875" style="81" customWidth="1"/>
    <col min="14348" max="14348" width="9.453125" style="81" customWidth="1"/>
    <col min="14349" max="14349" width="2.1796875" style="81" customWidth="1"/>
    <col min="14350" max="14350" width="8.1796875" style="81" customWidth="1"/>
    <col min="14351" max="14351" width="9.81640625" style="81" customWidth="1"/>
    <col min="14352" max="14352" width="2.1796875" style="81" customWidth="1"/>
    <col min="14353" max="14353" width="9.81640625" style="81" customWidth="1"/>
    <col min="14354" max="14354" width="8.1796875" style="81" customWidth="1"/>
    <col min="14355" max="14355" width="8.81640625" style="81" customWidth="1"/>
    <col min="14356" max="14592" width="8.81640625" style="81"/>
    <col min="14593" max="14593" width="30.81640625" style="81" customWidth="1"/>
    <col min="14594" max="14595" width="8.1796875" style="81" customWidth="1"/>
    <col min="14596" max="14596" width="2.453125" style="81" customWidth="1"/>
    <col min="14597" max="14598" width="8.1796875" style="81" customWidth="1"/>
    <col min="14599" max="14599" width="2.1796875" style="81" customWidth="1"/>
    <col min="14600" max="14600" width="8.1796875" style="81" customWidth="1"/>
    <col min="14601" max="14601" width="9.1796875" style="81" customWidth="1"/>
    <col min="14602" max="14602" width="2.1796875" style="81" customWidth="1"/>
    <col min="14603" max="14603" width="8.1796875" style="81" customWidth="1"/>
    <col min="14604" max="14604" width="9.453125" style="81" customWidth="1"/>
    <col min="14605" max="14605" width="2.1796875" style="81" customWidth="1"/>
    <col min="14606" max="14606" width="8.1796875" style="81" customWidth="1"/>
    <col min="14607" max="14607" width="9.81640625" style="81" customWidth="1"/>
    <col min="14608" max="14608" width="2.1796875" style="81" customWidth="1"/>
    <col min="14609" max="14609" width="9.81640625" style="81" customWidth="1"/>
    <col min="14610" max="14610" width="8.1796875" style="81" customWidth="1"/>
    <col min="14611" max="14611" width="8.81640625" style="81" customWidth="1"/>
    <col min="14612" max="14848" width="8.81640625" style="81"/>
    <col min="14849" max="14849" width="30.81640625" style="81" customWidth="1"/>
    <col min="14850" max="14851" width="8.1796875" style="81" customWidth="1"/>
    <col min="14852" max="14852" width="2.453125" style="81" customWidth="1"/>
    <col min="14853" max="14854" width="8.1796875" style="81" customWidth="1"/>
    <col min="14855" max="14855" width="2.1796875" style="81" customWidth="1"/>
    <col min="14856" max="14856" width="8.1796875" style="81" customWidth="1"/>
    <col min="14857" max="14857" width="9.1796875" style="81" customWidth="1"/>
    <col min="14858" max="14858" width="2.1796875" style="81" customWidth="1"/>
    <col min="14859" max="14859" width="8.1796875" style="81" customWidth="1"/>
    <col min="14860" max="14860" width="9.453125" style="81" customWidth="1"/>
    <col min="14861" max="14861" width="2.1796875" style="81" customWidth="1"/>
    <col min="14862" max="14862" width="8.1796875" style="81" customWidth="1"/>
    <col min="14863" max="14863" width="9.81640625" style="81" customWidth="1"/>
    <col min="14864" max="14864" width="2.1796875" style="81" customWidth="1"/>
    <col min="14865" max="14865" width="9.81640625" style="81" customWidth="1"/>
    <col min="14866" max="14866" width="8.1796875" style="81" customWidth="1"/>
    <col min="14867" max="14867" width="8.81640625" style="81" customWidth="1"/>
    <col min="14868" max="15104" width="8.81640625" style="81"/>
    <col min="15105" max="15105" width="30.81640625" style="81" customWidth="1"/>
    <col min="15106" max="15107" width="8.1796875" style="81" customWidth="1"/>
    <col min="15108" max="15108" width="2.453125" style="81" customWidth="1"/>
    <col min="15109" max="15110" width="8.1796875" style="81" customWidth="1"/>
    <col min="15111" max="15111" width="2.1796875" style="81" customWidth="1"/>
    <col min="15112" max="15112" width="8.1796875" style="81" customWidth="1"/>
    <col min="15113" max="15113" width="9.1796875" style="81" customWidth="1"/>
    <col min="15114" max="15114" width="2.1796875" style="81" customWidth="1"/>
    <col min="15115" max="15115" width="8.1796875" style="81" customWidth="1"/>
    <col min="15116" max="15116" width="9.453125" style="81" customWidth="1"/>
    <col min="15117" max="15117" width="2.1796875" style="81" customWidth="1"/>
    <col min="15118" max="15118" width="8.1796875" style="81" customWidth="1"/>
    <col min="15119" max="15119" width="9.81640625" style="81" customWidth="1"/>
    <col min="15120" max="15120" width="2.1796875" style="81" customWidth="1"/>
    <col min="15121" max="15121" width="9.81640625" style="81" customWidth="1"/>
    <col min="15122" max="15122" width="8.1796875" style="81" customWidth="1"/>
    <col min="15123" max="15123" width="8.81640625" style="81" customWidth="1"/>
    <col min="15124" max="15360" width="8.81640625" style="81"/>
    <col min="15361" max="15361" width="30.81640625" style="81" customWidth="1"/>
    <col min="15362" max="15363" width="8.1796875" style="81" customWidth="1"/>
    <col min="15364" max="15364" width="2.453125" style="81" customWidth="1"/>
    <col min="15365" max="15366" width="8.1796875" style="81" customWidth="1"/>
    <col min="15367" max="15367" width="2.1796875" style="81" customWidth="1"/>
    <col min="15368" max="15368" width="8.1796875" style="81" customWidth="1"/>
    <col min="15369" max="15369" width="9.1796875" style="81" customWidth="1"/>
    <col min="15370" max="15370" width="2.1796875" style="81" customWidth="1"/>
    <col min="15371" max="15371" width="8.1796875" style="81" customWidth="1"/>
    <col min="15372" max="15372" width="9.453125" style="81" customWidth="1"/>
    <col min="15373" max="15373" width="2.1796875" style="81" customWidth="1"/>
    <col min="15374" max="15374" width="8.1796875" style="81" customWidth="1"/>
    <col min="15375" max="15375" width="9.81640625" style="81" customWidth="1"/>
    <col min="15376" max="15376" width="2.1796875" style="81" customWidth="1"/>
    <col min="15377" max="15377" width="9.81640625" style="81" customWidth="1"/>
    <col min="15378" max="15378" width="8.1796875" style="81" customWidth="1"/>
    <col min="15379" max="15379" width="8.81640625" style="81" customWidth="1"/>
    <col min="15380" max="15616" width="8.81640625" style="81"/>
    <col min="15617" max="15617" width="30.81640625" style="81" customWidth="1"/>
    <col min="15618" max="15619" width="8.1796875" style="81" customWidth="1"/>
    <col min="15620" max="15620" width="2.453125" style="81" customWidth="1"/>
    <col min="15621" max="15622" width="8.1796875" style="81" customWidth="1"/>
    <col min="15623" max="15623" width="2.1796875" style="81" customWidth="1"/>
    <col min="15624" max="15624" width="8.1796875" style="81" customWidth="1"/>
    <col min="15625" max="15625" width="9.1796875" style="81" customWidth="1"/>
    <col min="15626" max="15626" width="2.1796875" style="81" customWidth="1"/>
    <col min="15627" max="15627" width="8.1796875" style="81" customWidth="1"/>
    <col min="15628" max="15628" width="9.453125" style="81" customWidth="1"/>
    <col min="15629" max="15629" width="2.1796875" style="81" customWidth="1"/>
    <col min="15630" max="15630" width="8.1796875" style="81" customWidth="1"/>
    <col min="15631" max="15631" width="9.81640625" style="81" customWidth="1"/>
    <col min="15632" max="15632" width="2.1796875" style="81" customWidth="1"/>
    <col min="15633" max="15633" width="9.81640625" style="81" customWidth="1"/>
    <col min="15634" max="15634" width="8.1796875" style="81" customWidth="1"/>
    <col min="15635" max="15635" width="8.81640625" style="81" customWidth="1"/>
    <col min="15636" max="15872" width="8.81640625" style="81"/>
    <col min="15873" max="15873" width="30.81640625" style="81" customWidth="1"/>
    <col min="15874" max="15875" width="8.1796875" style="81" customWidth="1"/>
    <col min="15876" max="15876" width="2.453125" style="81" customWidth="1"/>
    <col min="15877" max="15878" width="8.1796875" style="81" customWidth="1"/>
    <col min="15879" max="15879" width="2.1796875" style="81" customWidth="1"/>
    <col min="15880" max="15880" width="8.1796875" style="81" customWidth="1"/>
    <col min="15881" max="15881" width="9.1796875" style="81" customWidth="1"/>
    <col min="15882" max="15882" width="2.1796875" style="81" customWidth="1"/>
    <col min="15883" max="15883" width="8.1796875" style="81" customWidth="1"/>
    <col min="15884" max="15884" width="9.453125" style="81" customWidth="1"/>
    <col min="15885" max="15885" width="2.1796875" style="81" customWidth="1"/>
    <col min="15886" max="15886" width="8.1796875" style="81" customWidth="1"/>
    <col min="15887" max="15887" width="9.81640625" style="81" customWidth="1"/>
    <col min="15888" max="15888" width="2.1796875" style="81" customWidth="1"/>
    <col min="15889" max="15889" width="9.81640625" style="81" customWidth="1"/>
    <col min="15890" max="15890" width="8.1796875" style="81" customWidth="1"/>
    <col min="15891" max="15891" width="8.81640625" style="81" customWidth="1"/>
    <col min="15892" max="16128" width="8.81640625" style="81"/>
    <col min="16129" max="16129" width="30.81640625" style="81" customWidth="1"/>
    <col min="16130" max="16131" width="8.1796875" style="81" customWidth="1"/>
    <col min="16132" max="16132" width="2.453125" style="81" customWidth="1"/>
    <col min="16133" max="16134" width="8.1796875" style="81" customWidth="1"/>
    <col min="16135" max="16135" width="2.1796875" style="81" customWidth="1"/>
    <col min="16136" max="16136" width="8.1796875" style="81" customWidth="1"/>
    <col min="16137" max="16137" width="9.1796875" style="81" customWidth="1"/>
    <col min="16138" max="16138" width="2.1796875" style="81" customWidth="1"/>
    <col min="16139" max="16139" width="8.1796875" style="81" customWidth="1"/>
    <col min="16140" max="16140" width="9.453125" style="81" customWidth="1"/>
    <col min="16141" max="16141" width="2.1796875" style="81" customWidth="1"/>
    <col min="16142" max="16142" width="8.1796875" style="81" customWidth="1"/>
    <col min="16143" max="16143" width="9.81640625" style="81" customWidth="1"/>
    <col min="16144" max="16144" width="2.1796875" style="81" customWidth="1"/>
    <col min="16145" max="16145" width="9.81640625" style="81" customWidth="1"/>
    <col min="16146" max="16146" width="8.1796875" style="81" customWidth="1"/>
    <col min="16147" max="16147" width="8.81640625" style="81" customWidth="1"/>
    <col min="16148" max="16384" width="8.81640625" style="81"/>
  </cols>
  <sheetData>
    <row r="1" spans="1:18">
      <c r="A1" s="81" t="s">
        <v>376</v>
      </c>
    </row>
    <row r="2" spans="1:18">
      <c r="A2" s="81" t="s">
        <v>377</v>
      </c>
    </row>
    <row r="4" spans="1:18">
      <c r="A4" s="14" t="s">
        <v>1623</v>
      </c>
    </row>
    <row r="6" spans="1:18" ht="13" thickBot="1"/>
    <row r="7" spans="1:18" ht="15" customHeight="1">
      <c r="A7" s="83"/>
      <c r="B7" s="107"/>
      <c r="C7" s="84"/>
      <c r="D7" s="84"/>
      <c r="E7" s="107"/>
      <c r="F7" s="84"/>
      <c r="G7" s="83"/>
      <c r="H7" s="107"/>
      <c r="I7" s="84"/>
      <c r="J7" s="83"/>
      <c r="K7" s="107"/>
      <c r="L7" s="84"/>
      <c r="M7" s="83"/>
      <c r="N7" s="107"/>
      <c r="O7" s="84"/>
      <c r="P7" s="83"/>
      <c r="Q7" s="107"/>
      <c r="R7" s="84"/>
    </row>
    <row r="8" spans="1:18" ht="15" customHeight="1">
      <c r="A8" s="94" t="s">
        <v>820</v>
      </c>
      <c r="B8" s="114" t="s">
        <v>821</v>
      </c>
      <c r="C8" s="101"/>
      <c r="D8" s="101"/>
      <c r="E8" s="114" t="s">
        <v>822</v>
      </c>
      <c r="F8" s="101"/>
      <c r="G8" s="94"/>
      <c r="H8" s="114" t="s">
        <v>823</v>
      </c>
      <c r="I8" s="101"/>
      <c r="J8" s="94"/>
      <c r="K8" s="114" t="s">
        <v>824</v>
      </c>
      <c r="L8" s="101"/>
      <c r="M8" s="94"/>
      <c r="N8" s="114" t="s">
        <v>825</v>
      </c>
      <c r="O8" s="101"/>
      <c r="P8" s="94"/>
      <c r="Q8" s="114" t="s">
        <v>794</v>
      </c>
      <c r="R8" s="101"/>
    </row>
    <row r="9" spans="1:18" ht="15" customHeight="1">
      <c r="A9" s="94" t="s">
        <v>826</v>
      </c>
      <c r="B9" s="934" t="s">
        <v>811</v>
      </c>
      <c r="C9" s="935" t="s">
        <v>827</v>
      </c>
      <c r="D9" s="101"/>
      <c r="E9" s="110" t="s">
        <v>388</v>
      </c>
      <c r="F9" s="85" t="s">
        <v>389</v>
      </c>
      <c r="G9" s="94"/>
      <c r="H9" s="110" t="s">
        <v>388</v>
      </c>
      <c r="I9" s="85" t="s">
        <v>389</v>
      </c>
      <c r="J9" s="94"/>
      <c r="K9" s="110" t="s">
        <v>388</v>
      </c>
      <c r="L9" s="85" t="s">
        <v>389</v>
      </c>
      <c r="M9" s="94"/>
      <c r="N9" s="110" t="s">
        <v>388</v>
      </c>
      <c r="O9" s="85" t="s">
        <v>389</v>
      </c>
      <c r="P9" s="94"/>
      <c r="Q9" s="110" t="s">
        <v>388</v>
      </c>
      <c r="R9" s="85" t="s">
        <v>389</v>
      </c>
    </row>
    <row r="10" spans="1:18" ht="15" customHeight="1" thickBot="1">
      <c r="A10" s="86"/>
      <c r="B10" s="113"/>
      <c r="C10" s="82"/>
      <c r="D10" s="82"/>
      <c r="E10" s="113"/>
      <c r="F10" s="82"/>
      <c r="G10" s="86"/>
      <c r="H10" s="113"/>
      <c r="I10" s="82"/>
      <c r="J10" s="86"/>
      <c r="K10" s="113"/>
      <c r="L10" s="82"/>
      <c r="M10" s="86"/>
      <c r="N10" s="113"/>
      <c r="O10" s="82"/>
      <c r="P10" s="86"/>
      <c r="Q10" s="113"/>
      <c r="R10" s="82"/>
    </row>
    <row r="11" spans="1:18" ht="15" customHeight="1">
      <c r="A11" s="94"/>
      <c r="B11" s="114"/>
      <c r="C11" s="101"/>
      <c r="D11" s="101"/>
      <c r="E11" s="114"/>
      <c r="F11" s="101"/>
      <c r="G11" s="94"/>
      <c r="H11" s="114"/>
      <c r="I11" s="101"/>
      <c r="J11" s="94"/>
      <c r="K11" s="114"/>
      <c r="L11" s="101"/>
      <c r="M11" s="94"/>
      <c r="N11" s="114"/>
      <c r="O11" s="101"/>
      <c r="P11" s="94"/>
      <c r="Q11" s="114"/>
      <c r="R11" s="101"/>
    </row>
    <row r="12" spans="1:18" ht="13">
      <c r="A12" s="59" t="s">
        <v>390</v>
      </c>
      <c r="B12" s="105">
        <f>E12+H12+K12+N12+Q12</f>
        <v>42949</v>
      </c>
      <c r="C12" s="101">
        <f>C14+C26</f>
        <v>100</v>
      </c>
      <c r="D12" s="101"/>
      <c r="E12" s="114">
        <f>SUM(E14+E26)</f>
        <v>4717</v>
      </c>
      <c r="F12" s="101">
        <f>E12/$B$12*100</f>
        <v>10.982793545833431</v>
      </c>
      <c r="G12" s="94"/>
      <c r="H12" s="114">
        <f>SUM(H14+H26)</f>
        <v>9888</v>
      </c>
      <c r="I12" s="101">
        <f>H12/$B$12*100</f>
        <v>23.022654776595498</v>
      </c>
      <c r="J12" s="94"/>
      <c r="K12" s="114">
        <f>SUM(K14+K26)</f>
        <v>13029</v>
      </c>
      <c r="L12" s="101">
        <f>K12/$B$12*100</f>
        <v>30.335979883117187</v>
      </c>
      <c r="M12" s="94"/>
      <c r="N12" s="114">
        <f>SUM(N14+N26)</f>
        <v>14185</v>
      </c>
      <c r="O12" s="101">
        <f>N12/$B$12*100</f>
        <v>33.027544296724024</v>
      </c>
      <c r="P12" s="94"/>
      <c r="Q12" s="114">
        <f>SUM(Q14+Q26)</f>
        <v>1130</v>
      </c>
      <c r="R12" s="101">
        <f>Q12/$B$12*100</f>
        <v>2.6310274977298658</v>
      </c>
    </row>
    <row r="13" spans="1:18">
      <c r="A13" s="94"/>
      <c r="B13" s="114"/>
      <c r="C13" s="101"/>
      <c r="D13" s="101"/>
      <c r="E13" s="114"/>
      <c r="F13" s="101"/>
      <c r="G13" s="94"/>
      <c r="H13" s="114"/>
      <c r="I13" s="101"/>
      <c r="J13" s="94"/>
      <c r="K13" s="114"/>
      <c r="L13" s="101"/>
      <c r="M13" s="94"/>
      <c r="N13" s="114"/>
      <c r="O13" s="101"/>
      <c r="P13" s="94"/>
      <c r="Q13" s="114"/>
      <c r="R13" s="101"/>
    </row>
    <row r="14" spans="1:18" ht="13">
      <c r="A14" s="47" t="s">
        <v>391</v>
      </c>
      <c r="B14" s="105">
        <f>SUM(B16:B24)</f>
        <v>31552</v>
      </c>
      <c r="C14" s="88">
        <f>IF(A14&lt;&gt;0,B14/$B$12*100,"")</f>
        <v>73.463875759621871</v>
      </c>
      <c r="E14" s="105">
        <f>SUM(E16:E24)</f>
        <v>3657</v>
      </c>
      <c r="F14" s="88">
        <f>E14/$B$14*100</f>
        <v>11.59039046653144</v>
      </c>
      <c r="H14" s="105">
        <f>SUM(H16:H24)</f>
        <v>7478</v>
      </c>
      <c r="I14" s="88">
        <f>H14/$B$14*100</f>
        <v>23.700557809330629</v>
      </c>
      <c r="K14" s="105">
        <f>SUM(K16:K24)</f>
        <v>9348</v>
      </c>
      <c r="L14" s="88">
        <f>K14/$B$14*100</f>
        <v>29.627281947261665</v>
      </c>
      <c r="N14" s="105">
        <f>SUM(N16:N24)</f>
        <v>10082</v>
      </c>
      <c r="O14" s="88">
        <f>N14/$B$14*100</f>
        <v>31.953600405679509</v>
      </c>
      <c r="Q14" s="105">
        <f>SUM(Q16:Q24)</f>
        <v>987</v>
      </c>
      <c r="R14" s="88">
        <f>Q14/$B$14*100</f>
        <v>3.1281693711967549</v>
      </c>
    </row>
    <row r="15" spans="1:18">
      <c r="B15" s="105" t="s">
        <v>128</v>
      </c>
      <c r="C15" s="88" t="str">
        <f t="shared" ref="C15:C36" si="0">IF(A15&lt;&gt;0,B15/$B$12*100,"")</f>
        <v/>
      </c>
      <c r="E15" s="114"/>
      <c r="F15" s="101"/>
      <c r="G15" s="94"/>
      <c r="H15" s="114"/>
      <c r="I15" s="101"/>
      <c r="J15" s="94"/>
      <c r="L15" s="101"/>
      <c r="M15" s="94"/>
      <c r="O15" s="101"/>
      <c r="P15" s="94"/>
    </row>
    <row r="16" spans="1:18">
      <c r="A16" s="81" t="s">
        <v>828</v>
      </c>
      <c r="B16" s="105">
        <f>E16+H16+K16+N16+Q16</f>
        <v>1746</v>
      </c>
      <c r="C16" s="88">
        <f t="shared" si="0"/>
        <v>4.0652867354303943</v>
      </c>
      <c r="E16" s="666">
        <v>1717</v>
      </c>
      <c r="F16" s="88">
        <f>E16/$B$16*100</f>
        <v>98.33906071019473</v>
      </c>
      <c r="H16" s="666">
        <v>29</v>
      </c>
      <c r="I16" s="88">
        <f>H16/$B$16*100</f>
        <v>1.6609392898052693</v>
      </c>
      <c r="K16" s="666"/>
      <c r="N16" s="666"/>
      <c r="Q16" s="666"/>
    </row>
    <row r="17" spans="1:18">
      <c r="B17" s="105" t="s">
        <v>128</v>
      </c>
      <c r="C17" s="88" t="str">
        <f t="shared" si="0"/>
        <v/>
      </c>
      <c r="E17" s="666"/>
      <c r="H17" s="666"/>
      <c r="K17" s="666"/>
      <c r="N17" s="666"/>
      <c r="Q17" s="666"/>
    </row>
    <row r="18" spans="1:18">
      <c r="A18" s="81" t="s">
        <v>829</v>
      </c>
      <c r="B18" s="105">
        <f t="shared" ref="B18:B30" si="1">E18+H18+K18+N18+Q18</f>
        <v>6385</v>
      </c>
      <c r="C18" s="88">
        <f t="shared" si="0"/>
        <v>14.866469533632914</v>
      </c>
      <c r="E18" s="665">
        <v>1472</v>
      </c>
      <c r="F18" s="88">
        <f>E18/$B$18*100</f>
        <v>23.054032889584967</v>
      </c>
      <c r="H18" s="665">
        <v>4913</v>
      </c>
      <c r="I18" s="88">
        <f>H18/$B$18*100</f>
        <v>76.94596711041504</v>
      </c>
      <c r="K18" s="665"/>
      <c r="N18" s="665"/>
      <c r="Q18" s="665"/>
    </row>
    <row r="19" spans="1:18">
      <c r="B19" s="105" t="s">
        <v>128</v>
      </c>
      <c r="C19" s="88" t="str">
        <f t="shared" si="0"/>
        <v/>
      </c>
      <c r="E19" s="665"/>
      <c r="H19" s="665"/>
      <c r="K19" s="665"/>
      <c r="N19" s="665"/>
      <c r="Q19" s="665"/>
    </row>
    <row r="20" spans="1:18">
      <c r="A20" s="81" t="s">
        <v>830</v>
      </c>
      <c r="B20" s="105">
        <f t="shared" si="1"/>
        <v>9247</v>
      </c>
      <c r="C20" s="88">
        <f t="shared" si="0"/>
        <v>21.530186965936345</v>
      </c>
      <c r="E20" s="665">
        <v>383</v>
      </c>
      <c r="F20" s="88">
        <f>E20/$B$20*100</f>
        <v>4.141883854222991</v>
      </c>
      <c r="H20" s="665">
        <v>2109</v>
      </c>
      <c r="I20" s="88">
        <f>H20/$B$20*100</f>
        <v>22.807396993619552</v>
      </c>
      <c r="K20" s="665">
        <v>6755</v>
      </c>
      <c r="L20" s="88">
        <f>K20/$B$20*100</f>
        <v>73.050719152157455</v>
      </c>
      <c r="N20" s="665"/>
      <c r="Q20" s="665"/>
    </row>
    <row r="21" spans="1:18">
      <c r="C21" s="88" t="str">
        <f t="shared" si="0"/>
        <v/>
      </c>
      <c r="E21" s="665"/>
      <c r="H21" s="665"/>
      <c r="K21" s="665"/>
      <c r="N21" s="665"/>
      <c r="Q21" s="665"/>
    </row>
    <row r="22" spans="1:18">
      <c r="A22" s="81" t="s">
        <v>831</v>
      </c>
      <c r="B22" s="105">
        <f t="shared" si="1"/>
        <v>12539</v>
      </c>
      <c r="C22" s="88">
        <f t="shared" si="0"/>
        <v>29.19509185312813</v>
      </c>
      <c r="E22" s="665">
        <v>82</v>
      </c>
      <c r="F22" s="88">
        <f>E22/$B$22*100</f>
        <v>0.65395964590477706</v>
      </c>
      <c r="H22" s="665">
        <v>410</v>
      </c>
      <c r="I22" s="88">
        <f>H22/$B$22*100</f>
        <v>3.2697982295238854</v>
      </c>
      <c r="K22" s="665">
        <v>2525</v>
      </c>
      <c r="L22" s="88">
        <f>K22/$B$22*100</f>
        <v>20.137172023287345</v>
      </c>
      <c r="N22" s="665">
        <v>9522</v>
      </c>
      <c r="O22" s="88">
        <f>N22/$B$22*100</f>
        <v>75.939070101283988</v>
      </c>
      <c r="Q22" s="665"/>
    </row>
    <row r="23" spans="1:18">
      <c r="C23" s="88" t="str">
        <f t="shared" si="0"/>
        <v/>
      </c>
      <c r="E23" s="665"/>
      <c r="H23" s="665"/>
      <c r="K23" s="665"/>
      <c r="N23" s="665"/>
      <c r="Q23" s="665"/>
    </row>
    <row r="24" spans="1:18">
      <c r="A24" s="81" t="s">
        <v>832</v>
      </c>
      <c r="B24" s="105">
        <f t="shared" si="1"/>
        <v>1635</v>
      </c>
      <c r="C24" s="88">
        <f t="shared" si="0"/>
        <v>3.8068406714940974</v>
      </c>
      <c r="E24" s="665">
        <v>3</v>
      </c>
      <c r="F24" s="88">
        <f>E24/$B$24*100</f>
        <v>0.1834862385321101</v>
      </c>
      <c r="H24" s="665">
        <v>17</v>
      </c>
      <c r="I24" s="88">
        <f>H24/$B$22*100</f>
        <v>0.13557699976074647</v>
      </c>
      <c r="K24" s="665">
        <v>68</v>
      </c>
      <c r="L24" s="88">
        <f>K24/$B$24*100</f>
        <v>4.1590214067278284</v>
      </c>
      <c r="N24" s="665">
        <v>560</v>
      </c>
      <c r="O24" s="88">
        <f>N24/$B$24*100</f>
        <v>34.25076452599388</v>
      </c>
      <c r="Q24" s="665">
        <v>987</v>
      </c>
      <c r="R24" s="88">
        <f>Q24/$B$24*100</f>
        <v>60.366972477064216</v>
      </c>
    </row>
    <row r="25" spans="1:18">
      <c r="C25" s="88" t="str">
        <f t="shared" si="0"/>
        <v/>
      </c>
    </row>
    <row r="26" spans="1:18" ht="13">
      <c r="A26" s="47" t="s">
        <v>410</v>
      </c>
      <c r="B26" s="105">
        <f>SUM(B28:B36)</f>
        <v>11397</v>
      </c>
      <c r="C26" s="88">
        <f t="shared" si="0"/>
        <v>26.536124240378122</v>
      </c>
      <c r="E26" s="105">
        <f>SUM(E28:E36)</f>
        <v>1060</v>
      </c>
      <c r="F26" s="88">
        <f>E26/$B$26*100</f>
        <v>9.3006931648679476</v>
      </c>
      <c r="H26" s="105">
        <f>SUM(H28:H36)</f>
        <v>2410</v>
      </c>
      <c r="I26" s="88">
        <f>H26/$B$26*100</f>
        <v>21.145915591822408</v>
      </c>
      <c r="K26" s="105">
        <f>SUM(K28:K36)</f>
        <v>3681</v>
      </c>
      <c r="L26" s="88">
        <f>K26/$B$26*100</f>
        <v>32.297973150829165</v>
      </c>
      <c r="N26" s="105">
        <f>SUM(N28:N36)</f>
        <v>4103</v>
      </c>
      <c r="O26" s="88">
        <f>N26/$B$26*100</f>
        <v>36.000701939106783</v>
      </c>
      <c r="Q26" s="105">
        <f>SUM(Q28:Q36)</f>
        <v>143</v>
      </c>
      <c r="R26" s="88">
        <f>Q26/$B$26*100</f>
        <v>1.2547161533736948</v>
      </c>
    </row>
    <row r="27" spans="1:18">
      <c r="C27" s="88" t="str">
        <f t="shared" si="0"/>
        <v/>
      </c>
      <c r="E27" s="114"/>
      <c r="F27" s="101"/>
      <c r="G27" s="94"/>
      <c r="H27" s="114"/>
      <c r="I27" s="101"/>
      <c r="J27" s="94"/>
      <c r="L27" s="101"/>
      <c r="M27" s="94"/>
      <c r="O27" s="101"/>
      <c r="P27" s="94"/>
    </row>
    <row r="28" spans="1:18">
      <c r="A28" s="81" t="s">
        <v>828</v>
      </c>
      <c r="B28" s="105">
        <f t="shared" si="1"/>
        <v>380</v>
      </c>
      <c r="C28" s="88">
        <f t="shared" si="0"/>
        <v>0.88477030897110531</v>
      </c>
      <c r="E28" s="666">
        <v>375</v>
      </c>
      <c r="F28" s="101">
        <f>E28/$B$28*100</f>
        <v>98.68421052631578</v>
      </c>
      <c r="G28" s="94"/>
      <c r="H28" s="666">
        <v>5</v>
      </c>
      <c r="I28" s="101">
        <f>H28/$B$28*100</f>
        <v>1.3157894736842104</v>
      </c>
      <c r="J28" s="94"/>
      <c r="K28" s="666"/>
      <c r="L28" s="101"/>
      <c r="M28" s="94"/>
      <c r="N28" s="666"/>
      <c r="O28" s="101"/>
      <c r="P28" s="94"/>
      <c r="Q28" s="666"/>
    </row>
    <row r="29" spans="1:18">
      <c r="C29" s="88" t="str">
        <f t="shared" si="0"/>
        <v/>
      </c>
      <c r="E29" s="666"/>
      <c r="H29" s="666"/>
      <c r="K29" s="666"/>
      <c r="N29" s="666"/>
      <c r="Q29" s="666"/>
    </row>
    <row r="30" spans="1:18">
      <c r="A30" s="81" t="s">
        <v>829</v>
      </c>
      <c r="B30" s="105">
        <f t="shared" si="1"/>
        <v>1743</v>
      </c>
      <c r="C30" s="88">
        <f t="shared" si="0"/>
        <v>4.0583017066753593</v>
      </c>
      <c r="E30" s="665">
        <v>444</v>
      </c>
      <c r="F30" s="88">
        <f>E30/$B$30*100</f>
        <v>25.473321858864029</v>
      </c>
      <c r="H30" s="665">
        <v>1299</v>
      </c>
      <c r="I30" s="88">
        <f>H30/$B$30*100</f>
        <v>74.526678141135974</v>
      </c>
      <c r="K30" s="665"/>
      <c r="N30" s="665"/>
      <c r="Q30" s="665"/>
    </row>
    <row r="31" spans="1:18">
      <c r="C31" s="88" t="str">
        <f t="shared" si="0"/>
        <v/>
      </c>
      <c r="E31" s="665"/>
      <c r="H31" s="665"/>
      <c r="K31" s="665"/>
      <c r="N31" s="665"/>
      <c r="Q31" s="665"/>
    </row>
    <row r="32" spans="1:18">
      <c r="A32" s="81" t="s">
        <v>830</v>
      </c>
      <c r="B32" s="105">
        <f>E32+H32+K32+N32+Q32</f>
        <v>3802</v>
      </c>
      <c r="C32" s="88">
        <f t="shared" si="0"/>
        <v>8.8523597755477432</v>
      </c>
      <c r="E32" s="665">
        <v>216</v>
      </c>
      <c r="F32" s="88">
        <f>E32/$B$32*100</f>
        <v>5.6812204103103632</v>
      </c>
      <c r="H32" s="665">
        <v>954</v>
      </c>
      <c r="I32" s="88">
        <f>H32/$B$32*100</f>
        <v>25.092056812204106</v>
      </c>
      <c r="K32" s="665">
        <v>2632</v>
      </c>
      <c r="L32" s="88">
        <f>K32/$B$32*100</f>
        <v>69.226722777485534</v>
      </c>
      <c r="N32" s="665"/>
      <c r="Q32" s="665"/>
    </row>
    <row r="33" spans="1:18">
      <c r="C33" s="88" t="str">
        <f t="shared" si="0"/>
        <v/>
      </c>
      <c r="E33" s="665"/>
      <c r="H33" s="665"/>
      <c r="K33" s="665"/>
      <c r="N33" s="665"/>
      <c r="Q33" s="665"/>
    </row>
    <row r="34" spans="1:18">
      <c r="A34" s="81" t="s">
        <v>831</v>
      </c>
      <c r="B34" s="105">
        <f>E34+H34+K34+N34+Q34</f>
        <v>5219</v>
      </c>
      <c r="C34" s="88">
        <f t="shared" si="0"/>
        <v>12.151621690842628</v>
      </c>
      <c r="E34" s="665">
        <v>25</v>
      </c>
      <c r="F34" s="88">
        <f>E34/$B$34*100</f>
        <v>0.47901896915117836</v>
      </c>
      <c r="H34" s="665">
        <v>149</v>
      </c>
      <c r="I34" s="88">
        <f>H34/$B$34*100</f>
        <v>2.854953056141023</v>
      </c>
      <c r="K34" s="665">
        <v>1036</v>
      </c>
      <c r="L34" s="88">
        <f>K34/$B$34*100</f>
        <v>19.850546081624831</v>
      </c>
      <c r="N34" s="665">
        <v>4009</v>
      </c>
      <c r="O34" s="88">
        <f>N34/$B$34*100</f>
        <v>76.815481893082975</v>
      </c>
      <c r="Q34" s="665"/>
    </row>
    <row r="35" spans="1:18">
      <c r="C35" s="88" t="str">
        <f t="shared" si="0"/>
        <v/>
      </c>
      <c r="E35" s="665"/>
      <c r="H35" s="665"/>
      <c r="K35" s="665"/>
      <c r="N35" s="665"/>
      <c r="Q35" s="665"/>
    </row>
    <row r="36" spans="1:18">
      <c r="A36" s="81" t="s">
        <v>832</v>
      </c>
      <c r="B36" s="105">
        <f>E36+H36+K36+N36+Q36</f>
        <v>253</v>
      </c>
      <c r="C36" s="88">
        <f t="shared" si="0"/>
        <v>0.58907075834128853</v>
      </c>
      <c r="E36" s="665"/>
      <c r="H36" s="665">
        <v>3</v>
      </c>
      <c r="I36" s="88">
        <f>H36/$B$34*100</f>
        <v>5.7482276298141406E-2</v>
      </c>
      <c r="K36" s="665">
        <v>13</v>
      </c>
      <c r="L36" s="88">
        <f>K36/$B$34*100</f>
        <v>0.24908986395861277</v>
      </c>
      <c r="N36" s="665">
        <v>94</v>
      </c>
      <c r="O36" s="88">
        <f>N36/$B$34*100</f>
        <v>1.8011113240084309</v>
      </c>
      <c r="Q36" s="665">
        <v>143</v>
      </c>
      <c r="R36" s="88">
        <f t="shared" ref="R36" si="2">Q36/$B$26*100</f>
        <v>1.2547161533736948</v>
      </c>
    </row>
    <row r="37" spans="1:18" ht="13" thickBot="1">
      <c r="A37" s="86"/>
      <c r="B37" s="113"/>
      <c r="C37" s="82"/>
      <c r="D37" s="82"/>
      <c r="E37" s="113"/>
      <c r="F37" s="82"/>
      <c r="G37" s="86"/>
      <c r="H37" s="113"/>
      <c r="I37" s="82"/>
      <c r="J37" s="86"/>
      <c r="K37" s="113"/>
      <c r="L37" s="82"/>
      <c r="M37" s="86"/>
      <c r="N37" s="113"/>
      <c r="O37" s="82"/>
      <c r="P37" s="86"/>
      <c r="Q37" s="113"/>
      <c r="R37" s="82"/>
    </row>
    <row r="39" spans="1:18">
      <c r="A39" s="81" t="s">
        <v>817</v>
      </c>
    </row>
    <row r="41" spans="1:18" ht="14.5">
      <c r="A41" s="146" t="s">
        <v>1985</v>
      </c>
      <c r="D41" s="81"/>
    </row>
    <row r="42" spans="1:18" ht="14.5">
      <c r="A42" s="146" t="s">
        <v>1986</v>
      </c>
      <c r="D42" s="81"/>
    </row>
    <row r="44" spans="1:18">
      <c r="A44" s="14" t="s">
        <v>1624</v>
      </c>
      <c r="B44" s="115"/>
      <c r="C44" s="104"/>
      <c r="D44" s="104"/>
      <c r="E44" s="115"/>
    </row>
    <row r="45" spans="1:18">
      <c r="A45" s="90" t="s">
        <v>437</v>
      </c>
      <c r="B45" s="115"/>
      <c r="C45" s="104"/>
      <c r="D45" s="104"/>
      <c r="E45" s="115"/>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4" tint="-0.249977111117893"/>
  </sheetPr>
  <dimension ref="A1:R46"/>
  <sheetViews>
    <sheetView workbookViewId="0">
      <selection activeCell="A2" sqref="A2"/>
    </sheetView>
  </sheetViews>
  <sheetFormatPr baseColWidth="10" defaultColWidth="8.81640625" defaultRowHeight="12.5"/>
  <cols>
    <col min="1" max="1" width="30.81640625" style="81" customWidth="1"/>
    <col min="2" max="2" width="8.1796875" style="105" customWidth="1"/>
    <col min="3" max="3" width="8.1796875" style="88" customWidth="1"/>
    <col min="4" max="4" width="2.453125" style="88" customWidth="1"/>
    <col min="5" max="5" width="8.1796875" style="105" customWidth="1"/>
    <col min="6" max="6" width="8.1796875" style="88" customWidth="1"/>
    <col min="7" max="7" width="2.1796875" style="81" customWidth="1"/>
    <col min="8" max="8" width="8.1796875" style="105" customWidth="1"/>
    <col min="9" max="9" width="9.1796875" style="88" customWidth="1"/>
    <col min="10" max="10" width="2.1796875" style="81" customWidth="1"/>
    <col min="11" max="11" width="8.1796875" style="105" customWidth="1"/>
    <col min="12" max="12" width="9.453125" style="88" customWidth="1"/>
    <col min="13" max="13" width="2.1796875" style="81" customWidth="1"/>
    <col min="14" max="14" width="8.1796875" style="105" customWidth="1"/>
    <col min="15" max="15" width="9.81640625" style="88" customWidth="1"/>
    <col min="16" max="16" width="2.1796875" style="81" customWidth="1"/>
    <col min="17" max="17" width="9.81640625" style="105" customWidth="1"/>
    <col min="18" max="18" width="8.1796875" style="88" customWidth="1"/>
    <col min="19" max="256" width="8.81640625" style="81"/>
    <col min="257" max="257" width="30.81640625" style="81" customWidth="1"/>
    <col min="258" max="259" width="8.1796875" style="81" customWidth="1"/>
    <col min="260" max="260" width="2.453125" style="81" customWidth="1"/>
    <col min="261" max="262" width="8.1796875" style="81" customWidth="1"/>
    <col min="263" max="263" width="2.1796875" style="81" customWidth="1"/>
    <col min="264" max="264" width="8.1796875" style="81" customWidth="1"/>
    <col min="265" max="265" width="9.1796875" style="81" customWidth="1"/>
    <col min="266" max="266" width="2.1796875" style="81" customWidth="1"/>
    <col min="267" max="267" width="8.1796875" style="81" customWidth="1"/>
    <col min="268" max="268" width="9.453125" style="81" customWidth="1"/>
    <col min="269" max="269" width="2.1796875" style="81" customWidth="1"/>
    <col min="270" max="270" width="8.1796875" style="81" customWidth="1"/>
    <col min="271" max="271" width="9.81640625" style="81" customWidth="1"/>
    <col min="272" max="272" width="2.1796875" style="81" customWidth="1"/>
    <col min="273" max="273" width="9.81640625" style="81" customWidth="1"/>
    <col min="274" max="274" width="8.1796875" style="81" customWidth="1"/>
    <col min="275" max="512" width="8.81640625" style="81"/>
    <col min="513" max="513" width="30.81640625" style="81" customWidth="1"/>
    <col min="514" max="515" width="8.1796875" style="81" customWidth="1"/>
    <col min="516" max="516" width="2.453125" style="81" customWidth="1"/>
    <col min="517" max="518" width="8.1796875" style="81" customWidth="1"/>
    <col min="519" max="519" width="2.1796875" style="81" customWidth="1"/>
    <col min="520" max="520" width="8.1796875" style="81" customWidth="1"/>
    <col min="521" max="521" width="9.1796875" style="81" customWidth="1"/>
    <col min="522" max="522" width="2.1796875" style="81" customWidth="1"/>
    <col min="523" max="523" width="8.1796875" style="81" customWidth="1"/>
    <col min="524" max="524" width="9.453125" style="81" customWidth="1"/>
    <col min="525" max="525" width="2.1796875" style="81" customWidth="1"/>
    <col min="526" max="526" width="8.1796875" style="81" customWidth="1"/>
    <col min="527" max="527" width="9.81640625" style="81" customWidth="1"/>
    <col min="528" max="528" width="2.1796875" style="81" customWidth="1"/>
    <col min="529" max="529" width="9.81640625" style="81" customWidth="1"/>
    <col min="530" max="530" width="8.1796875" style="81" customWidth="1"/>
    <col min="531" max="768" width="8.81640625" style="81"/>
    <col min="769" max="769" width="30.81640625" style="81" customWidth="1"/>
    <col min="770" max="771" width="8.1796875" style="81" customWidth="1"/>
    <col min="772" max="772" width="2.453125" style="81" customWidth="1"/>
    <col min="773" max="774" width="8.1796875" style="81" customWidth="1"/>
    <col min="775" max="775" width="2.1796875" style="81" customWidth="1"/>
    <col min="776" max="776" width="8.1796875" style="81" customWidth="1"/>
    <col min="777" max="777" width="9.1796875" style="81" customWidth="1"/>
    <col min="778" max="778" width="2.1796875" style="81" customWidth="1"/>
    <col min="779" max="779" width="8.1796875" style="81" customWidth="1"/>
    <col min="780" max="780" width="9.453125" style="81" customWidth="1"/>
    <col min="781" max="781" width="2.1796875" style="81" customWidth="1"/>
    <col min="782" max="782" width="8.1796875" style="81" customWidth="1"/>
    <col min="783" max="783" width="9.81640625" style="81" customWidth="1"/>
    <col min="784" max="784" width="2.1796875" style="81" customWidth="1"/>
    <col min="785" max="785" width="9.81640625" style="81" customWidth="1"/>
    <col min="786" max="786" width="8.1796875" style="81" customWidth="1"/>
    <col min="787" max="1024" width="8.81640625" style="81"/>
    <col min="1025" max="1025" width="30.81640625" style="81" customWidth="1"/>
    <col min="1026" max="1027" width="8.1796875" style="81" customWidth="1"/>
    <col min="1028" max="1028" width="2.453125" style="81" customWidth="1"/>
    <col min="1029" max="1030" width="8.1796875" style="81" customWidth="1"/>
    <col min="1031" max="1031" width="2.1796875" style="81" customWidth="1"/>
    <col min="1032" max="1032" width="8.1796875" style="81" customWidth="1"/>
    <col min="1033" max="1033" width="9.1796875" style="81" customWidth="1"/>
    <col min="1034" max="1034" width="2.1796875" style="81" customWidth="1"/>
    <col min="1035" max="1035" width="8.1796875" style="81" customWidth="1"/>
    <col min="1036" max="1036" width="9.453125" style="81" customWidth="1"/>
    <col min="1037" max="1037" width="2.1796875" style="81" customWidth="1"/>
    <col min="1038" max="1038" width="8.1796875" style="81" customWidth="1"/>
    <col min="1039" max="1039" width="9.81640625" style="81" customWidth="1"/>
    <col min="1040" max="1040" width="2.1796875" style="81" customWidth="1"/>
    <col min="1041" max="1041" width="9.81640625" style="81" customWidth="1"/>
    <col min="1042" max="1042" width="8.1796875" style="81" customWidth="1"/>
    <col min="1043" max="1280" width="8.81640625" style="81"/>
    <col min="1281" max="1281" width="30.81640625" style="81" customWidth="1"/>
    <col min="1282" max="1283" width="8.1796875" style="81" customWidth="1"/>
    <col min="1284" max="1284" width="2.453125" style="81" customWidth="1"/>
    <col min="1285" max="1286" width="8.1796875" style="81" customWidth="1"/>
    <col min="1287" max="1287" width="2.1796875" style="81" customWidth="1"/>
    <col min="1288" max="1288" width="8.1796875" style="81" customWidth="1"/>
    <col min="1289" max="1289" width="9.1796875" style="81" customWidth="1"/>
    <col min="1290" max="1290" width="2.1796875" style="81" customWidth="1"/>
    <col min="1291" max="1291" width="8.1796875" style="81" customWidth="1"/>
    <col min="1292" max="1292" width="9.453125" style="81" customWidth="1"/>
    <col min="1293" max="1293" width="2.1796875" style="81" customWidth="1"/>
    <col min="1294" max="1294" width="8.1796875" style="81" customWidth="1"/>
    <col min="1295" max="1295" width="9.81640625" style="81" customWidth="1"/>
    <col min="1296" max="1296" width="2.1796875" style="81" customWidth="1"/>
    <col min="1297" max="1297" width="9.81640625" style="81" customWidth="1"/>
    <col min="1298" max="1298" width="8.1796875" style="81" customWidth="1"/>
    <col min="1299" max="1536" width="8.81640625" style="81"/>
    <col min="1537" max="1537" width="30.81640625" style="81" customWidth="1"/>
    <col min="1538" max="1539" width="8.1796875" style="81" customWidth="1"/>
    <col min="1540" max="1540" width="2.453125" style="81" customWidth="1"/>
    <col min="1541" max="1542" width="8.1796875" style="81" customWidth="1"/>
    <col min="1543" max="1543" width="2.1796875" style="81" customWidth="1"/>
    <col min="1544" max="1544" width="8.1796875" style="81" customWidth="1"/>
    <col min="1545" max="1545" width="9.1796875" style="81" customWidth="1"/>
    <col min="1546" max="1546" width="2.1796875" style="81" customWidth="1"/>
    <col min="1547" max="1547" width="8.1796875" style="81" customWidth="1"/>
    <col min="1548" max="1548" width="9.453125" style="81" customWidth="1"/>
    <col min="1549" max="1549" width="2.1796875" style="81" customWidth="1"/>
    <col min="1550" max="1550" width="8.1796875" style="81" customWidth="1"/>
    <col min="1551" max="1551" width="9.81640625" style="81" customWidth="1"/>
    <col min="1552" max="1552" width="2.1796875" style="81" customWidth="1"/>
    <col min="1553" max="1553" width="9.81640625" style="81" customWidth="1"/>
    <col min="1554" max="1554" width="8.1796875" style="81" customWidth="1"/>
    <col min="1555" max="1792" width="8.81640625" style="81"/>
    <col min="1793" max="1793" width="30.81640625" style="81" customWidth="1"/>
    <col min="1794" max="1795" width="8.1796875" style="81" customWidth="1"/>
    <col min="1796" max="1796" width="2.453125" style="81" customWidth="1"/>
    <col min="1797" max="1798" width="8.1796875" style="81" customWidth="1"/>
    <col min="1799" max="1799" width="2.1796875" style="81" customWidth="1"/>
    <col min="1800" max="1800" width="8.1796875" style="81" customWidth="1"/>
    <col min="1801" max="1801" width="9.1796875" style="81" customWidth="1"/>
    <col min="1802" max="1802" width="2.1796875" style="81" customWidth="1"/>
    <col min="1803" max="1803" width="8.1796875" style="81" customWidth="1"/>
    <col min="1804" max="1804" width="9.453125" style="81" customWidth="1"/>
    <col min="1805" max="1805" width="2.1796875" style="81" customWidth="1"/>
    <col min="1806" max="1806" width="8.1796875" style="81" customWidth="1"/>
    <col min="1807" max="1807" width="9.81640625" style="81" customWidth="1"/>
    <col min="1808" max="1808" width="2.1796875" style="81" customWidth="1"/>
    <col min="1809" max="1809" width="9.81640625" style="81" customWidth="1"/>
    <col min="1810" max="1810" width="8.1796875" style="81" customWidth="1"/>
    <col min="1811" max="2048" width="8.81640625" style="81"/>
    <col min="2049" max="2049" width="30.81640625" style="81" customWidth="1"/>
    <col min="2050" max="2051" width="8.1796875" style="81" customWidth="1"/>
    <col min="2052" max="2052" width="2.453125" style="81" customWidth="1"/>
    <col min="2053" max="2054" width="8.1796875" style="81" customWidth="1"/>
    <col min="2055" max="2055" width="2.1796875" style="81" customWidth="1"/>
    <col min="2056" max="2056" width="8.1796875" style="81" customWidth="1"/>
    <col min="2057" max="2057" width="9.1796875" style="81" customWidth="1"/>
    <col min="2058" max="2058" width="2.1796875" style="81" customWidth="1"/>
    <col min="2059" max="2059" width="8.1796875" style="81" customWidth="1"/>
    <col min="2060" max="2060" width="9.453125" style="81" customWidth="1"/>
    <col min="2061" max="2061" width="2.1796875" style="81" customWidth="1"/>
    <col min="2062" max="2062" width="8.1796875" style="81" customWidth="1"/>
    <col min="2063" max="2063" width="9.81640625" style="81" customWidth="1"/>
    <col min="2064" max="2064" width="2.1796875" style="81" customWidth="1"/>
    <col min="2065" max="2065" width="9.81640625" style="81" customWidth="1"/>
    <col min="2066" max="2066" width="8.1796875" style="81" customWidth="1"/>
    <col min="2067" max="2304" width="8.81640625" style="81"/>
    <col min="2305" max="2305" width="30.81640625" style="81" customWidth="1"/>
    <col min="2306" max="2307" width="8.1796875" style="81" customWidth="1"/>
    <col min="2308" max="2308" width="2.453125" style="81" customWidth="1"/>
    <col min="2309" max="2310" width="8.1796875" style="81" customWidth="1"/>
    <col min="2311" max="2311" width="2.1796875" style="81" customWidth="1"/>
    <col min="2312" max="2312" width="8.1796875" style="81" customWidth="1"/>
    <col min="2313" max="2313" width="9.1796875" style="81" customWidth="1"/>
    <col min="2314" max="2314" width="2.1796875" style="81" customWidth="1"/>
    <col min="2315" max="2315" width="8.1796875" style="81" customWidth="1"/>
    <col min="2316" max="2316" width="9.453125" style="81" customWidth="1"/>
    <col min="2317" max="2317" width="2.1796875" style="81" customWidth="1"/>
    <col min="2318" max="2318" width="8.1796875" style="81" customWidth="1"/>
    <col min="2319" max="2319" width="9.81640625" style="81" customWidth="1"/>
    <col min="2320" max="2320" width="2.1796875" style="81" customWidth="1"/>
    <col min="2321" max="2321" width="9.81640625" style="81" customWidth="1"/>
    <col min="2322" max="2322" width="8.1796875" style="81" customWidth="1"/>
    <col min="2323" max="2560" width="8.81640625" style="81"/>
    <col min="2561" max="2561" width="30.81640625" style="81" customWidth="1"/>
    <col min="2562" max="2563" width="8.1796875" style="81" customWidth="1"/>
    <col min="2564" max="2564" width="2.453125" style="81" customWidth="1"/>
    <col min="2565" max="2566" width="8.1796875" style="81" customWidth="1"/>
    <col min="2567" max="2567" width="2.1796875" style="81" customWidth="1"/>
    <col min="2568" max="2568" width="8.1796875" style="81" customWidth="1"/>
    <col min="2569" max="2569" width="9.1796875" style="81" customWidth="1"/>
    <col min="2570" max="2570" width="2.1796875" style="81" customWidth="1"/>
    <col min="2571" max="2571" width="8.1796875" style="81" customWidth="1"/>
    <col min="2572" max="2572" width="9.453125" style="81" customWidth="1"/>
    <col min="2573" max="2573" width="2.1796875" style="81" customWidth="1"/>
    <col min="2574" max="2574" width="8.1796875" style="81" customWidth="1"/>
    <col min="2575" max="2575" width="9.81640625" style="81" customWidth="1"/>
    <col min="2576" max="2576" width="2.1796875" style="81" customWidth="1"/>
    <col min="2577" max="2577" width="9.81640625" style="81" customWidth="1"/>
    <col min="2578" max="2578" width="8.1796875" style="81" customWidth="1"/>
    <col min="2579" max="2816" width="8.81640625" style="81"/>
    <col min="2817" max="2817" width="30.81640625" style="81" customWidth="1"/>
    <col min="2818" max="2819" width="8.1796875" style="81" customWidth="1"/>
    <col min="2820" max="2820" width="2.453125" style="81" customWidth="1"/>
    <col min="2821" max="2822" width="8.1796875" style="81" customWidth="1"/>
    <col min="2823" max="2823" width="2.1796875" style="81" customWidth="1"/>
    <col min="2824" max="2824" width="8.1796875" style="81" customWidth="1"/>
    <col min="2825" max="2825" width="9.1796875" style="81" customWidth="1"/>
    <col min="2826" max="2826" width="2.1796875" style="81" customWidth="1"/>
    <col min="2827" max="2827" width="8.1796875" style="81" customWidth="1"/>
    <col min="2828" max="2828" width="9.453125" style="81" customWidth="1"/>
    <col min="2829" max="2829" width="2.1796875" style="81" customWidth="1"/>
    <col min="2830" max="2830" width="8.1796875" style="81" customWidth="1"/>
    <col min="2831" max="2831" width="9.81640625" style="81" customWidth="1"/>
    <col min="2832" max="2832" width="2.1796875" style="81" customWidth="1"/>
    <col min="2833" max="2833" width="9.81640625" style="81" customWidth="1"/>
    <col min="2834" max="2834" width="8.1796875" style="81" customWidth="1"/>
    <col min="2835" max="3072" width="8.81640625" style="81"/>
    <col min="3073" max="3073" width="30.81640625" style="81" customWidth="1"/>
    <col min="3074" max="3075" width="8.1796875" style="81" customWidth="1"/>
    <col min="3076" max="3076" width="2.453125" style="81" customWidth="1"/>
    <col min="3077" max="3078" width="8.1796875" style="81" customWidth="1"/>
    <col min="3079" max="3079" width="2.1796875" style="81" customWidth="1"/>
    <col min="3080" max="3080" width="8.1796875" style="81" customWidth="1"/>
    <col min="3081" max="3081" width="9.1796875" style="81" customWidth="1"/>
    <col min="3082" max="3082" width="2.1796875" style="81" customWidth="1"/>
    <col min="3083" max="3083" width="8.1796875" style="81" customWidth="1"/>
    <col min="3084" max="3084" width="9.453125" style="81" customWidth="1"/>
    <col min="3085" max="3085" width="2.1796875" style="81" customWidth="1"/>
    <col min="3086" max="3086" width="8.1796875" style="81" customWidth="1"/>
    <col min="3087" max="3087" width="9.81640625" style="81" customWidth="1"/>
    <col min="3088" max="3088" width="2.1796875" style="81" customWidth="1"/>
    <col min="3089" max="3089" width="9.81640625" style="81" customWidth="1"/>
    <col min="3090" max="3090" width="8.1796875" style="81" customWidth="1"/>
    <col min="3091" max="3328" width="8.81640625" style="81"/>
    <col min="3329" max="3329" width="30.81640625" style="81" customWidth="1"/>
    <col min="3330" max="3331" width="8.1796875" style="81" customWidth="1"/>
    <col min="3332" max="3332" width="2.453125" style="81" customWidth="1"/>
    <col min="3333" max="3334" width="8.1796875" style="81" customWidth="1"/>
    <col min="3335" max="3335" width="2.1796875" style="81" customWidth="1"/>
    <col min="3336" max="3336" width="8.1796875" style="81" customWidth="1"/>
    <col min="3337" max="3337" width="9.1796875" style="81" customWidth="1"/>
    <col min="3338" max="3338" width="2.1796875" style="81" customWidth="1"/>
    <col min="3339" max="3339" width="8.1796875" style="81" customWidth="1"/>
    <col min="3340" max="3340" width="9.453125" style="81" customWidth="1"/>
    <col min="3341" max="3341" width="2.1796875" style="81" customWidth="1"/>
    <col min="3342" max="3342" width="8.1796875" style="81" customWidth="1"/>
    <col min="3343" max="3343" width="9.81640625" style="81" customWidth="1"/>
    <col min="3344" max="3344" width="2.1796875" style="81" customWidth="1"/>
    <col min="3345" max="3345" width="9.81640625" style="81" customWidth="1"/>
    <col min="3346" max="3346" width="8.1796875" style="81" customWidth="1"/>
    <col min="3347" max="3584" width="8.81640625" style="81"/>
    <col min="3585" max="3585" width="30.81640625" style="81" customWidth="1"/>
    <col min="3586" max="3587" width="8.1796875" style="81" customWidth="1"/>
    <col min="3588" max="3588" width="2.453125" style="81" customWidth="1"/>
    <col min="3589" max="3590" width="8.1796875" style="81" customWidth="1"/>
    <col min="3591" max="3591" width="2.1796875" style="81" customWidth="1"/>
    <col min="3592" max="3592" width="8.1796875" style="81" customWidth="1"/>
    <col min="3593" max="3593" width="9.1796875" style="81" customWidth="1"/>
    <col min="3594" max="3594" width="2.1796875" style="81" customWidth="1"/>
    <col min="3595" max="3595" width="8.1796875" style="81" customWidth="1"/>
    <col min="3596" max="3596" width="9.453125" style="81" customWidth="1"/>
    <col min="3597" max="3597" width="2.1796875" style="81" customWidth="1"/>
    <col min="3598" max="3598" width="8.1796875" style="81" customWidth="1"/>
    <col min="3599" max="3599" width="9.81640625" style="81" customWidth="1"/>
    <col min="3600" max="3600" width="2.1796875" style="81" customWidth="1"/>
    <col min="3601" max="3601" width="9.81640625" style="81" customWidth="1"/>
    <col min="3602" max="3602" width="8.1796875" style="81" customWidth="1"/>
    <col min="3603" max="3840" width="8.81640625" style="81"/>
    <col min="3841" max="3841" width="30.81640625" style="81" customWidth="1"/>
    <col min="3842" max="3843" width="8.1796875" style="81" customWidth="1"/>
    <col min="3844" max="3844" width="2.453125" style="81" customWidth="1"/>
    <col min="3845" max="3846" width="8.1796875" style="81" customWidth="1"/>
    <col min="3847" max="3847" width="2.1796875" style="81" customWidth="1"/>
    <col min="3848" max="3848" width="8.1796875" style="81" customWidth="1"/>
    <col min="3849" max="3849" width="9.1796875" style="81" customWidth="1"/>
    <col min="3850" max="3850" width="2.1796875" style="81" customWidth="1"/>
    <col min="3851" max="3851" width="8.1796875" style="81" customWidth="1"/>
    <col min="3852" max="3852" width="9.453125" style="81" customWidth="1"/>
    <col min="3853" max="3853" width="2.1796875" style="81" customWidth="1"/>
    <col min="3854" max="3854" width="8.1796875" style="81" customWidth="1"/>
    <col min="3855" max="3855" width="9.81640625" style="81" customWidth="1"/>
    <col min="3856" max="3856" width="2.1796875" style="81" customWidth="1"/>
    <col min="3857" max="3857" width="9.81640625" style="81" customWidth="1"/>
    <col min="3858" max="3858" width="8.1796875" style="81" customWidth="1"/>
    <col min="3859" max="4096" width="8.81640625" style="81"/>
    <col min="4097" max="4097" width="30.81640625" style="81" customWidth="1"/>
    <col min="4098" max="4099" width="8.1796875" style="81" customWidth="1"/>
    <col min="4100" max="4100" width="2.453125" style="81" customWidth="1"/>
    <col min="4101" max="4102" width="8.1796875" style="81" customWidth="1"/>
    <col min="4103" max="4103" width="2.1796875" style="81" customWidth="1"/>
    <col min="4104" max="4104" width="8.1796875" style="81" customWidth="1"/>
    <col min="4105" max="4105" width="9.1796875" style="81" customWidth="1"/>
    <col min="4106" max="4106" width="2.1796875" style="81" customWidth="1"/>
    <col min="4107" max="4107" width="8.1796875" style="81" customWidth="1"/>
    <col min="4108" max="4108" width="9.453125" style="81" customWidth="1"/>
    <col min="4109" max="4109" width="2.1796875" style="81" customWidth="1"/>
    <col min="4110" max="4110" width="8.1796875" style="81" customWidth="1"/>
    <col min="4111" max="4111" width="9.81640625" style="81" customWidth="1"/>
    <col min="4112" max="4112" width="2.1796875" style="81" customWidth="1"/>
    <col min="4113" max="4113" width="9.81640625" style="81" customWidth="1"/>
    <col min="4114" max="4114" width="8.1796875" style="81" customWidth="1"/>
    <col min="4115" max="4352" width="8.81640625" style="81"/>
    <col min="4353" max="4353" width="30.81640625" style="81" customWidth="1"/>
    <col min="4354" max="4355" width="8.1796875" style="81" customWidth="1"/>
    <col min="4356" max="4356" width="2.453125" style="81" customWidth="1"/>
    <col min="4357" max="4358" width="8.1796875" style="81" customWidth="1"/>
    <col min="4359" max="4359" width="2.1796875" style="81" customWidth="1"/>
    <col min="4360" max="4360" width="8.1796875" style="81" customWidth="1"/>
    <col min="4361" max="4361" width="9.1796875" style="81" customWidth="1"/>
    <col min="4362" max="4362" width="2.1796875" style="81" customWidth="1"/>
    <col min="4363" max="4363" width="8.1796875" style="81" customWidth="1"/>
    <col min="4364" max="4364" width="9.453125" style="81" customWidth="1"/>
    <col min="4365" max="4365" width="2.1796875" style="81" customWidth="1"/>
    <col min="4366" max="4366" width="8.1796875" style="81" customWidth="1"/>
    <col min="4367" max="4367" width="9.81640625" style="81" customWidth="1"/>
    <col min="4368" max="4368" width="2.1796875" style="81" customWidth="1"/>
    <col min="4369" max="4369" width="9.81640625" style="81" customWidth="1"/>
    <col min="4370" max="4370" width="8.1796875" style="81" customWidth="1"/>
    <col min="4371" max="4608" width="8.81640625" style="81"/>
    <col min="4609" max="4609" width="30.81640625" style="81" customWidth="1"/>
    <col min="4610" max="4611" width="8.1796875" style="81" customWidth="1"/>
    <col min="4612" max="4612" width="2.453125" style="81" customWidth="1"/>
    <col min="4613" max="4614" width="8.1796875" style="81" customWidth="1"/>
    <col min="4615" max="4615" width="2.1796875" style="81" customWidth="1"/>
    <col min="4616" max="4616" width="8.1796875" style="81" customWidth="1"/>
    <col min="4617" max="4617" width="9.1796875" style="81" customWidth="1"/>
    <col min="4618" max="4618" width="2.1796875" style="81" customWidth="1"/>
    <col min="4619" max="4619" width="8.1796875" style="81" customWidth="1"/>
    <col min="4620" max="4620" width="9.453125" style="81" customWidth="1"/>
    <col min="4621" max="4621" width="2.1796875" style="81" customWidth="1"/>
    <col min="4622" max="4622" width="8.1796875" style="81" customWidth="1"/>
    <col min="4623" max="4623" width="9.81640625" style="81" customWidth="1"/>
    <col min="4624" max="4624" width="2.1796875" style="81" customWidth="1"/>
    <col min="4625" max="4625" width="9.81640625" style="81" customWidth="1"/>
    <col min="4626" max="4626" width="8.1796875" style="81" customWidth="1"/>
    <col min="4627" max="4864" width="8.81640625" style="81"/>
    <col min="4865" max="4865" width="30.81640625" style="81" customWidth="1"/>
    <col min="4866" max="4867" width="8.1796875" style="81" customWidth="1"/>
    <col min="4868" max="4868" width="2.453125" style="81" customWidth="1"/>
    <col min="4869" max="4870" width="8.1796875" style="81" customWidth="1"/>
    <col min="4871" max="4871" width="2.1796875" style="81" customWidth="1"/>
    <col min="4872" max="4872" width="8.1796875" style="81" customWidth="1"/>
    <col min="4873" max="4873" width="9.1796875" style="81" customWidth="1"/>
    <col min="4874" max="4874" width="2.1796875" style="81" customWidth="1"/>
    <col min="4875" max="4875" width="8.1796875" style="81" customWidth="1"/>
    <col min="4876" max="4876" width="9.453125" style="81" customWidth="1"/>
    <col min="4877" max="4877" width="2.1796875" style="81" customWidth="1"/>
    <col min="4878" max="4878" width="8.1796875" style="81" customWidth="1"/>
    <col min="4879" max="4879" width="9.81640625" style="81" customWidth="1"/>
    <col min="4880" max="4880" width="2.1796875" style="81" customWidth="1"/>
    <col min="4881" max="4881" width="9.81640625" style="81" customWidth="1"/>
    <col min="4882" max="4882" width="8.1796875" style="81" customWidth="1"/>
    <col min="4883" max="5120" width="8.81640625" style="81"/>
    <col min="5121" max="5121" width="30.81640625" style="81" customWidth="1"/>
    <col min="5122" max="5123" width="8.1796875" style="81" customWidth="1"/>
    <col min="5124" max="5124" width="2.453125" style="81" customWidth="1"/>
    <col min="5125" max="5126" width="8.1796875" style="81" customWidth="1"/>
    <col min="5127" max="5127" width="2.1796875" style="81" customWidth="1"/>
    <col min="5128" max="5128" width="8.1796875" style="81" customWidth="1"/>
    <col min="5129" max="5129" width="9.1796875" style="81" customWidth="1"/>
    <col min="5130" max="5130" width="2.1796875" style="81" customWidth="1"/>
    <col min="5131" max="5131" width="8.1796875" style="81" customWidth="1"/>
    <col min="5132" max="5132" width="9.453125" style="81" customWidth="1"/>
    <col min="5133" max="5133" width="2.1796875" style="81" customWidth="1"/>
    <col min="5134" max="5134" width="8.1796875" style="81" customWidth="1"/>
    <col min="5135" max="5135" width="9.81640625" style="81" customWidth="1"/>
    <col min="5136" max="5136" width="2.1796875" style="81" customWidth="1"/>
    <col min="5137" max="5137" width="9.81640625" style="81" customWidth="1"/>
    <col min="5138" max="5138" width="8.1796875" style="81" customWidth="1"/>
    <col min="5139" max="5376" width="8.81640625" style="81"/>
    <col min="5377" max="5377" width="30.81640625" style="81" customWidth="1"/>
    <col min="5378" max="5379" width="8.1796875" style="81" customWidth="1"/>
    <col min="5380" max="5380" width="2.453125" style="81" customWidth="1"/>
    <col min="5381" max="5382" width="8.1796875" style="81" customWidth="1"/>
    <col min="5383" max="5383" width="2.1796875" style="81" customWidth="1"/>
    <col min="5384" max="5384" width="8.1796875" style="81" customWidth="1"/>
    <col min="5385" max="5385" width="9.1796875" style="81" customWidth="1"/>
    <col min="5386" max="5386" width="2.1796875" style="81" customWidth="1"/>
    <col min="5387" max="5387" width="8.1796875" style="81" customWidth="1"/>
    <col min="5388" max="5388" width="9.453125" style="81" customWidth="1"/>
    <col min="5389" max="5389" width="2.1796875" style="81" customWidth="1"/>
    <col min="5390" max="5390" width="8.1796875" style="81" customWidth="1"/>
    <col min="5391" max="5391" width="9.81640625" style="81" customWidth="1"/>
    <col min="5392" max="5392" width="2.1796875" style="81" customWidth="1"/>
    <col min="5393" max="5393" width="9.81640625" style="81" customWidth="1"/>
    <col min="5394" max="5394" width="8.1796875" style="81" customWidth="1"/>
    <col min="5395" max="5632" width="8.81640625" style="81"/>
    <col min="5633" max="5633" width="30.81640625" style="81" customWidth="1"/>
    <col min="5634" max="5635" width="8.1796875" style="81" customWidth="1"/>
    <col min="5636" max="5636" width="2.453125" style="81" customWidth="1"/>
    <col min="5637" max="5638" width="8.1796875" style="81" customWidth="1"/>
    <col min="5639" max="5639" width="2.1796875" style="81" customWidth="1"/>
    <col min="5640" max="5640" width="8.1796875" style="81" customWidth="1"/>
    <col min="5641" max="5641" width="9.1796875" style="81" customWidth="1"/>
    <col min="5642" max="5642" width="2.1796875" style="81" customWidth="1"/>
    <col min="5643" max="5643" width="8.1796875" style="81" customWidth="1"/>
    <col min="5644" max="5644" width="9.453125" style="81" customWidth="1"/>
    <col min="5645" max="5645" width="2.1796875" style="81" customWidth="1"/>
    <col min="5646" max="5646" width="8.1796875" style="81" customWidth="1"/>
    <col min="5647" max="5647" width="9.81640625" style="81" customWidth="1"/>
    <col min="5648" max="5648" width="2.1796875" style="81" customWidth="1"/>
    <col min="5649" max="5649" width="9.81640625" style="81" customWidth="1"/>
    <col min="5650" max="5650" width="8.1796875" style="81" customWidth="1"/>
    <col min="5651" max="5888" width="8.81640625" style="81"/>
    <col min="5889" max="5889" width="30.81640625" style="81" customWidth="1"/>
    <col min="5890" max="5891" width="8.1796875" style="81" customWidth="1"/>
    <col min="5892" max="5892" width="2.453125" style="81" customWidth="1"/>
    <col min="5893" max="5894" width="8.1796875" style="81" customWidth="1"/>
    <col min="5895" max="5895" width="2.1796875" style="81" customWidth="1"/>
    <col min="5896" max="5896" width="8.1796875" style="81" customWidth="1"/>
    <col min="5897" max="5897" width="9.1796875" style="81" customWidth="1"/>
    <col min="5898" max="5898" width="2.1796875" style="81" customWidth="1"/>
    <col min="5899" max="5899" width="8.1796875" style="81" customWidth="1"/>
    <col min="5900" max="5900" width="9.453125" style="81" customWidth="1"/>
    <col min="5901" max="5901" width="2.1796875" style="81" customWidth="1"/>
    <col min="5902" max="5902" width="8.1796875" style="81" customWidth="1"/>
    <col min="5903" max="5903" width="9.81640625" style="81" customWidth="1"/>
    <col min="5904" max="5904" width="2.1796875" style="81" customWidth="1"/>
    <col min="5905" max="5905" width="9.81640625" style="81" customWidth="1"/>
    <col min="5906" max="5906" width="8.1796875" style="81" customWidth="1"/>
    <col min="5907" max="6144" width="8.81640625" style="81"/>
    <col min="6145" max="6145" width="30.81640625" style="81" customWidth="1"/>
    <col min="6146" max="6147" width="8.1796875" style="81" customWidth="1"/>
    <col min="6148" max="6148" width="2.453125" style="81" customWidth="1"/>
    <col min="6149" max="6150" width="8.1796875" style="81" customWidth="1"/>
    <col min="6151" max="6151" width="2.1796875" style="81" customWidth="1"/>
    <col min="6152" max="6152" width="8.1796875" style="81" customWidth="1"/>
    <col min="6153" max="6153" width="9.1796875" style="81" customWidth="1"/>
    <col min="6154" max="6154" width="2.1796875" style="81" customWidth="1"/>
    <col min="6155" max="6155" width="8.1796875" style="81" customWidth="1"/>
    <col min="6156" max="6156" width="9.453125" style="81" customWidth="1"/>
    <col min="6157" max="6157" width="2.1796875" style="81" customWidth="1"/>
    <col min="6158" max="6158" width="8.1796875" style="81" customWidth="1"/>
    <col min="6159" max="6159" width="9.81640625" style="81" customWidth="1"/>
    <col min="6160" max="6160" width="2.1796875" style="81" customWidth="1"/>
    <col min="6161" max="6161" width="9.81640625" style="81" customWidth="1"/>
    <col min="6162" max="6162" width="8.1796875" style="81" customWidth="1"/>
    <col min="6163" max="6400" width="8.81640625" style="81"/>
    <col min="6401" max="6401" width="30.81640625" style="81" customWidth="1"/>
    <col min="6402" max="6403" width="8.1796875" style="81" customWidth="1"/>
    <col min="6404" max="6404" width="2.453125" style="81" customWidth="1"/>
    <col min="6405" max="6406" width="8.1796875" style="81" customWidth="1"/>
    <col min="6407" max="6407" width="2.1796875" style="81" customWidth="1"/>
    <col min="6408" max="6408" width="8.1796875" style="81" customWidth="1"/>
    <col min="6409" max="6409" width="9.1796875" style="81" customWidth="1"/>
    <col min="6410" max="6410" width="2.1796875" style="81" customWidth="1"/>
    <col min="6411" max="6411" width="8.1796875" style="81" customWidth="1"/>
    <col min="6412" max="6412" width="9.453125" style="81" customWidth="1"/>
    <col min="6413" max="6413" width="2.1796875" style="81" customWidth="1"/>
    <col min="6414" max="6414" width="8.1796875" style="81" customWidth="1"/>
    <col min="6415" max="6415" width="9.81640625" style="81" customWidth="1"/>
    <col min="6416" max="6416" width="2.1796875" style="81" customWidth="1"/>
    <col min="6417" max="6417" width="9.81640625" style="81" customWidth="1"/>
    <col min="6418" max="6418" width="8.1796875" style="81" customWidth="1"/>
    <col min="6419" max="6656" width="8.81640625" style="81"/>
    <col min="6657" max="6657" width="30.81640625" style="81" customWidth="1"/>
    <col min="6658" max="6659" width="8.1796875" style="81" customWidth="1"/>
    <col min="6660" max="6660" width="2.453125" style="81" customWidth="1"/>
    <col min="6661" max="6662" width="8.1796875" style="81" customWidth="1"/>
    <col min="6663" max="6663" width="2.1796875" style="81" customWidth="1"/>
    <col min="6664" max="6664" width="8.1796875" style="81" customWidth="1"/>
    <col min="6665" max="6665" width="9.1796875" style="81" customWidth="1"/>
    <col min="6666" max="6666" width="2.1796875" style="81" customWidth="1"/>
    <col min="6667" max="6667" width="8.1796875" style="81" customWidth="1"/>
    <col min="6668" max="6668" width="9.453125" style="81" customWidth="1"/>
    <col min="6669" max="6669" width="2.1796875" style="81" customWidth="1"/>
    <col min="6670" max="6670" width="8.1796875" style="81" customWidth="1"/>
    <col min="6671" max="6671" width="9.81640625" style="81" customWidth="1"/>
    <col min="6672" max="6672" width="2.1796875" style="81" customWidth="1"/>
    <col min="6673" max="6673" width="9.81640625" style="81" customWidth="1"/>
    <col min="6674" max="6674" width="8.1796875" style="81" customWidth="1"/>
    <col min="6675" max="6912" width="8.81640625" style="81"/>
    <col min="6913" max="6913" width="30.81640625" style="81" customWidth="1"/>
    <col min="6914" max="6915" width="8.1796875" style="81" customWidth="1"/>
    <col min="6916" max="6916" width="2.453125" style="81" customWidth="1"/>
    <col min="6917" max="6918" width="8.1796875" style="81" customWidth="1"/>
    <col min="6919" max="6919" width="2.1796875" style="81" customWidth="1"/>
    <col min="6920" max="6920" width="8.1796875" style="81" customWidth="1"/>
    <col min="6921" max="6921" width="9.1796875" style="81" customWidth="1"/>
    <col min="6922" max="6922" width="2.1796875" style="81" customWidth="1"/>
    <col min="6923" max="6923" width="8.1796875" style="81" customWidth="1"/>
    <col min="6924" max="6924" width="9.453125" style="81" customWidth="1"/>
    <col min="6925" max="6925" width="2.1796875" style="81" customWidth="1"/>
    <col min="6926" max="6926" width="8.1796875" style="81" customWidth="1"/>
    <col min="6927" max="6927" width="9.81640625" style="81" customWidth="1"/>
    <col min="6928" max="6928" width="2.1796875" style="81" customWidth="1"/>
    <col min="6929" max="6929" width="9.81640625" style="81" customWidth="1"/>
    <col min="6930" max="6930" width="8.1796875" style="81" customWidth="1"/>
    <col min="6931" max="7168" width="8.81640625" style="81"/>
    <col min="7169" max="7169" width="30.81640625" style="81" customWidth="1"/>
    <col min="7170" max="7171" width="8.1796875" style="81" customWidth="1"/>
    <col min="7172" max="7172" width="2.453125" style="81" customWidth="1"/>
    <col min="7173" max="7174" width="8.1796875" style="81" customWidth="1"/>
    <col min="7175" max="7175" width="2.1796875" style="81" customWidth="1"/>
    <col min="7176" max="7176" width="8.1796875" style="81" customWidth="1"/>
    <col min="7177" max="7177" width="9.1796875" style="81" customWidth="1"/>
    <col min="7178" max="7178" width="2.1796875" style="81" customWidth="1"/>
    <col min="7179" max="7179" width="8.1796875" style="81" customWidth="1"/>
    <col min="7180" max="7180" width="9.453125" style="81" customWidth="1"/>
    <col min="7181" max="7181" width="2.1796875" style="81" customWidth="1"/>
    <col min="7182" max="7182" width="8.1796875" style="81" customWidth="1"/>
    <col min="7183" max="7183" width="9.81640625" style="81" customWidth="1"/>
    <col min="7184" max="7184" width="2.1796875" style="81" customWidth="1"/>
    <col min="7185" max="7185" width="9.81640625" style="81" customWidth="1"/>
    <col min="7186" max="7186" width="8.1796875" style="81" customWidth="1"/>
    <col min="7187" max="7424" width="8.81640625" style="81"/>
    <col min="7425" max="7425" width="30.81640625" style="81" customWidth="1"/>
    <col min="7426" max="7427" width="8.1796875" style="81" customWidth="1"/>
    <col min="7428" max="7428" width="2.453125" style="81" customWidth="1"/>
    <col min="7429" max="7430" width="8.1796875" style="81" customWidth="1"/>
    <col min="7431" max="7431" width="2.1796875" style="81" customWidth="1"/>
    <col min="7432" max="7432" width="8.1796875" style="81" customWidth="1"/>
    <col min="7433" max="7433" width="9.1796875" style="81" customWidth="1"/>
    <col min="7434" max="7434" width="2.1796875" style="81" customWidth="1"/>
    <col min="7435" max="7435" width="8.1796875" style="81" customWidth="1"/>
    <col min="7436" max="7436" width="9.453125" style="81" customWidth="1"/>
    <col min="7437" max="7437" width="2.1796875" style="81" customWidth="1"/>
    <col min="7438" max="7438" width="8.1796875" style="81" customWidth="1"/>
    <col min="7439" max="7439" width="9.81640625" style="81" customWidth="1"/>
    <col min="7440" max="7440" width="2.1796875" style="81" customWidth="1"/>
    <col min="7441" max="7441" width="9.81640625" style="81" customWidth="1"/>
    <col min="7442" max="7442" width="8.1796875" style="81" customWidth="1"/>
    <col min="7443" max="7680" width="8.81640625" style="81"/>
    <col min="7681" max="7681" width="30.81640625" style="81" customWidth="1"/>
    <col min="7682" max="7683" width="8.1796875" style="81" customWidth="1"/>
    <col min="7684" max="7684" width="2.453125" style="81" customWidth="1"/>
    <col min="7685" max="7686" width="8.1796875" style="81" customWidth="1"/>
    <col min="7687" max="7687" width="2.1796875" style="81" customWidth="1"/>
    <col min="7688" max="7688" width="8.1796875" style="81" customWidth="1"/>
    <col min="7689" max="7689" width="9.1796875" style="81" customWidth="1"/>
    <col min="7690" max="7690" width="2.1796875" style="81" customWidth="1"/>
    <col min="7691" max="7691" width="8.1796875" style="81" customWidth="1"/>
    <col min="7692" max="7692" width="9.453125" style="81" customWidth="1"/>
    <col min="7693" max="7693" width="2.1796875" style="81" customWidth="1"/>
    <col min="7694" max="7694" width="8.1796875" style="81" customWidth="1"/>
    <col min="7695" max="7695" width="9.81640625" style="81" customWidth="1"/>
    <col min="7696" max="7696" width="2.1796875" style="81" customWidth="1"/>
    <col min="7697" max="7697" width="9.81640625" style="81" customWidth="1"/>
    <col min="7698" max="7698" width="8.1796875" style="81" customWidth="1"/>
    <col min="7699" max="7936" width="8.81640625" style="81"/>
    <col min="7937" max="7937" width="30.81640625" style="81" customWidth="1"/>
    <col min="7938" max="7939" width="8.1796875" style="81" customWidth="1"/>
    <col min="7940" max="7940" width="2.453125" style="81" customWidth="1"/>
    <col min="7941" max="7942" width="8.1796875" style="81" customWidth="1"/>
    <col min="7943" max="7943" width="2.1796875" style="81" customWidth="1"/>
    <col min="7944" max="7944" width="8.1796875" style="81" customWidth="1"/>
    <col min="7945" max="7945" width="9.1796875" style="81" customWidth="1"/>
    <col min="7946" max="7946" width="2.1796875" style="81" customWidth="1"/>
    <col min="7947" max="7947" width="8.1796875" style="81" customWidth="1"/>
    <col min="7948" max="7948" width="9.453125" style="81" customWidth="1"/>
    <col min="7949" max="7949" width="2.1796875" style="81" customWidth="1"/>
    <col min="7950" max="7950" width="8.1796875" style="81" customWidth="1"/>
    <col min="7951" max="7951" width="9.81640625" style="81" customWidth="1"/>
    <col min="7952" max="7952" width="2.1796875" style="81" customWidth="1"/>
    <col min="7953" max="7953" width="9.81640625" style="81" customWidth="1"/>
    <col min="7954" max="7954" width="8.1796875" style="81" customWidth="1"/>
    <col min="7955" max="8192" width="8.81640625" style="81"/>
    <col min="8193" max="8193" width="30.81640625" style="81" customWidth="1"/>
    <col min="8194" max="8195" width="8.1796875" style="81" customWidth="1"/>
    <col min="8196" max="8196" width="2.453125" style="81" customWidth="1"/>
    <col min="8197" max="8198" width="8.1796875" style="81" customWidth="1"/>
    <col min="8199" max="8199" width="2.1796875" style="81" customWidth="1"/>
    <col min="8200" max="8200" width="8.1796875" style="81" customWidth="1"/>
    <col min="8201" max="8201" width="9.1796875" style="81" customWidth="1"/>
    <col min="8202" max="8202" width="2.1796875" style="81" customWidth="1"/>
    <col min="8203" max="8203" width="8.1796875" style="81" customWidth="1"/>
    <col min="8204" max="8204" width="9.453125" style="81" customWidth="1"/>
    <col min="8205" max="8205" width="2.1796875" style="81" customWidth="1"/>
    <col min="8206" max="8206" width="8.1796875" style="81" customWidth="1"/>
    <col min="8207" max="8207" width="9.81640625" style="81" customWidth="1"/>
    <col min="8208" max="8208" width="2.1796875" style="81" customWidth="1"/>
    <col min="8209" max="8209" width="9.81640625" style="81" customWidth="1"/>
    <col min="8210" max="8210" width="8.1796875" style="81" customWidth="1"/>
    <col min="8211" max="8448" width="8.81640625" style="81"/>
    <col min="8449" max="8449" width="30.81640625" style="81" customWidth="1"/>
    <col min="8450" max="8451" width="8.1796875" style="81" customWidth="1"/>
    <col min="8452" max="8452" width="2.453125" style="81" customWidth="1"/>
    <col min="8453" max="8454" width="8.1796875" style="81" customWidth="1"/>
    <col min="8455" max="8455" width="2.1796875" style="81" customWidth="1"/>
    <col min="8456" max="8456" width="8.1796875" style="81" customWidth="1"/>
    <col min="8457" max="8457" width="9.1796875" style="81" customWidth="1"/>
    <col min="8458" max="8458" width="2.1796875" style="81" customWidth="1"/>
    <col min="8459" max="8459" width="8.1796875" style="81" customWidth="1"/>
    <col min="8460" max="8460" width="9.453125" style="81" customWidth="1"/>
    <col min="8461" max="8461" width="2.1796875" style="81" customWidth="1"/>
    <col min="8462" max="8462" width="8.1796875" style="81" customWidth="1"/>
    <col min="8463" max="8463" width="9.81640625" style="81" customWidth="1"/>
    <col min="8464" max="8464" width="2.1796875" style="81" customWidth="1"/>
    <col min="8465" max="8465" width="9.81640625" style="81" customWidth="1"/>
    <col min="8466" max="8466" width="8.1796875" style="81" customWidth="1"/>
    <col min="8467" max="8704" width="8.81640625" style="81"/>
    <col min="8705" max="8705" width="30.81640625" style="81" customWidth="1"/>
    <col min="8706" max="8707" width="8.1796875" style="81" customWidth="1"/>
    <col min="8708" max="8708" width="2.453125" style="81" customWidth="1"/>
    <col min="8709" max="8710" width="8.1796875" style="81" customWidth="1"/>
    <col min="8711" max="8711" width="2.1796875" style="81" customWidth="1"/>
    <col min="8712" max="8712" width="8.1796875" style="81" customWidth="1"/>
    <col min="8713" max="8713" width="9.1796875" style="81" customWidth="1"/>
    <col min="8714" max="8714" width="2.1796875" style="81" customWidth="1"/>
    <col min="8715" max="8715" width="8.1796875" style="81" customWidth="1"/>
    <col min="8716" max="8716" width="9.453125" style="81" customWidth="1"/>
    <col min="8717" max="8717" width="2.1796875" style="81" customWidth="1"/>
    <col min="8718" max="8718" width="8.1796875" style="81" customWidth="1"/>
    <col min="8719" max="8719" width="9.81640625" style="81" customWidth="1"/>
    <col min="8720" max="8720" width="2.1796875" style="81" customWidth="1"/>
    <col min="8721" max="8721" width="9.81640625" style="81" customWidth="1"/>
    <col min="8722" max="8722" width="8.1796875" style="81" customWidth="1"/>
    <col min="8723" max="8960" width="8.81640625" style="81"/>
    <col min="8961" max="8961" width="30.81640625" style="81" customWidth="1"/>
    <col min="8962" max="8963" width="8.1796875" style="81" customWidth="1"/>
    <col min="8964" max="8964" width="2.453125" style="81" customWidth="1"/>
    <col min="8965" max="8966" width="8.1796875" style="81" customWidth="1"/>
    <col min="8967" max="8967" width="2.1796875" style="81" customWidth="1"/>
    <col min="8968" max="8968" width="8.1796875" style="81" customWidth="1"/>
    <col min="8969" max="8969" width="9.1796875" style="81" customWidth="1"/>
    <col min="8970" max="8970" width="2.1796875" style="81" customWidth="1"/>
    <col min="8971" max="8971" width="8.1796875" style="81" customWidth="1"/>
    <col min="8972" max="8972" width="9.453125" style="81" customWidth="1"/>
    <col min="8973" max="8973" width="2.1796875" style="81" customWidth="1"/>
    <col min="8974" max="8974" width="8.1796875" style="81" customWidth="1"/>
    <col min="8975" max="8975" width="9.81640625" style="81" customWidth="1"/>
    <col min="8976" max="8976" width="2.1796875" style="81" customWidth="1"/>
    <col min="8977" max="8977" width="9.81640625" style="81" customWidth="1"/>
    <col min="8978" max="8978" width="8.1796875" style="81" customWidth="1"/>
    <col min="8979" max="9216" width="8.81640625" style="81"/>
    <col min="9217" max="9217" width="30.81640625" style="81" customWidth="1"/>
    <col min="9218" max="9219" width="8.1796875" style="81" customWidth="1"/>
    <col min="9220" max="9220" width="2.453125" style="81" customWidth="1"/>
    <col min="9221" max="9222" width="8.1796875" style="81" customWidth="1"/>
    <col min="9223" max="9223" width="2.1796875" style="81" customWidth="1"/>
    <col min="9224" max="9224" width="8.1796875" style="81" customWidth="1"/>
    <col min="9225" max="9225" width="9.1796875" style="81" customWidth="1"/>
    <col min="9226" max="9226" width="2.1796875" style="81" customWidth="1"/>
    <col min="9227" max="9227" width="8.1796875" style="81" customWidth="1"/>
    <col min="9228" max="9228" width="9.453125" style="81" customWidth="1"/>
    <col min="9229" max="9229" width="2.1796875" style="81" customWidth="1"/>
    <col min="9230" max="9230" width="8.1796875" style="81" customWidth="1"/>
    <col min="9231" max="9231" width="9.81640625" style="81" customWidth="1"/>
    <col min="9232" max="9232" width="2.1796875" style="81" customWidth="1"/>
    <col min="9233" max="9233" width="9.81640625" style="81" customWidth="1"/>
    <col min="9234" max="9234" width="8.1796875" style="81" customWidth="1"/>
    <col min="9235" max="9472" width="8.81640625" style="81"/>
    <col min="9473" max="9473" width="30.81640625" style="81" customWidth="1"/>
    <col min="9474" max="9475" width="8.1796875" style="81" customWidth="1"/>
    <col min="9476" max="9476" width="2.453125" style="81" customWidth="1"/>
    <col min="9477" max="9478" width="8.1796875" style="81" customWidth="1"/>
    <col min="9479" max="9479" width="2.1796875" style="81" customWidth="1"/>
    <col min="9480" max="9480" width="8.1796875" style="81" customWidth="1"/>
    <col min="9481" max="9481" width="9.1796875" style="81" customWidth="1"/>
    <col min="9482" max="9482" width="2.1796875" style="81" customWidth="1"/>
    <col min="9483" max="9483" width="8.1796875" style="81" customWidth="1"/>
    <col min="9484" max="9484" width="9.453125" style="81" customWidth="1"/>
    <col min="9485" max="9485" width="2.1796875" style="81" customWidth="1"/>
    <col min="9486" max="9486" width="8.1796875" style="81" customWidth="1"/>
    <col min="9487" max="9487" width="9.81640625" style="81" customWidth="1"/>
    <col min="9488" max="9488" width="2.1796875" style="81" customWidth="1"/>
    <col min="9489" max="9489" width="9.81640625" style="81" customWidth="1"/>
    <col min="9490" max="9490" width="8.1796875" style="81" customWidth="1"/>
    <col min="9491" max="9728" width="8.81640625" style="81"/>
    <col min="9729" max="9729" width="30.81640625" style="81" customWidth="1"/>
    <col min="9730" max="9731" width="8.1796875" style="81" customWidth="1"/>
    <col min="9732" max="9732" width="2.453125" style="81" customWidth="1"/>
    <col min="9733" max="9734" width="8.1796875" style="81" customWidth="1"/>
    <col min="9735" max="9735" width="2.1796875" style="81" customWidth="1"/>
    <col min="9736" max="9736" width="8.1796875" style="81" customWidth="1"/>
    <col min="9737" max="9737" width="9.1796875" style="81" customWidth="1"/>
    <col min="9738" max="9738" width="2.1796875" style="81" customWidth="1"/>
    <col min="9739" max="9739" width="8.1796875" style="81" customWidth="1"/>
    <col min="9740" max="9740" width="9.453125" style="81" customWidth="1"/>
    <col min="9741" max="9741" width="2.1796875" style="81" customWidth="1"/>
    <col min="9742" max="9742" width="8.1796875" style="81" customWidth="1"/>
    <col min="9743" max="9743" width="9.81640625" style="81" customWidth="1"/>
    <col min="9744" max="9744" width="2.1796875" style="81" customWidth="1"/>
    <col min="9745" max="9745" width="9.81640625" style="81" customWidth="1"/>
    <col min="9746" max="9746" width="8.1796875" style="81" customWidth="1"/>
    <col min="9747" max="9984" width="8.81640625" style="81"/>
    <col min="9985" max="9985" width="30.81640625" style="81" customWidth="1"/>
    <col min="9986" max="9987" width="8.1796875" style="81" customWidth="1"/>
    <col min="9988" max="9988" width="2.453125" style="81" customWidth="1"/>
    <col min="9989" max="9990" width="8.1796875" style="81" customWidth="1"/>
    <col min="9991" max="9991" width="2.1796875" style="81" customWidth="1"/>
    <col min="9992" max="9992" width="8.1796875" style="81" customWidth="1"/>
    <col min="9993" max="9993" width="9.1796875" style="81" customWidth="1"/>
    <col min="9994" max="9994" width="2.1796875" style="81" customWidth="1"/>
    <col min="9995" max="9995" width="8.1796875" style="81" customWidth="1"/>
    <col min="9996" max="9996" width="9.453125" style="81" customWidth="1"/>
    <col min="9997" max="9997" width="2.1796875" style="81" customWidth="1"/>
    <col min="9998" max="9998" width="8.1796875" style="81" customWidth="1"/>
    <col min="9999" max="9999" width="9.81640625" style="81" customWidth="1"/>
    <col min="10000" max="10000" width="2.1796875" style="81" customWidth="1"/>
    <col min="10001" max="10001" width="9.81640625" style="81" customWidth="1"/>
    <col min="10002" max="10002" width="8.1796875" style="81" customWidth="1"/>
    <col min="10003" max="10240" width="8.81640625" style="81"/>
    <col min="10241" max="10241" width="30.81640625" style="81" customWidth="1"/>
    <col min="10242" max="10243" width="8.1796875" style="81" customWidth="1"/>
    <col min="10244" max="10244" width="2.453125" style="81" customWidth="1"/>
    <col min="10245" max="10246" width="8.1796875" style="81" customWidth="1"/>
    <col min="10247" max="10247" width="2.1796875" style="81" customWidth="1"/>
    <col min="10248" max="10248" width="8.1796875" style="81" customWidth="1"/>
    <col min="10249" max="10249" width="9.1796875" style="81" customWidth="1"/>
    <col min="10250" max="10250" width="2.1796875" style="81" customWidth="1"/>
    <col min="10251" max="10251" width="8.1796875" style="81" customWidth="1"/>
    <col min="10252" max="10252" width="9.453125" style="81" customWidth="1"/>
    <col min="10253" max="10253" width="2.1796875" style="81" customWidth="1"/>
    <col min="10254" max="10254" width="8.1796875" style="81" customWidth="1"/>
    <col min="10255" max="10255" width="9.81640625" style="81" customWidth="1"/>
    <col min="10256" max="10256" width="2.1796875" style="81" customWidth="1"/>
    <col min="10257" max="10257" width="9.81640625" style="81" customWidth="1"/>
    <col min="10258" max="10258" width="8.1796875" style="81" customWidth="1"/>
    <col min="10259" max="10496" width="8.81640625" style="81"/>
    <col min="10497" max="10497" width="30.81640625" style="81" customWidth="1"/>
    <col min="10498" max="10499" width="8.1796875" style="81" customWidth="1"/>
    <col min="10500" max="10500" width="2.453125" style="81" customWidth="1"/>
    <col min="10501" max="10502" width="8.1796875" style="81" customWidth="1"/>
    <col min="10503" max="10503" width="2.1796875" style="81" customWidth="1"/>
    <col min="10504" max="10504" width="8.1796875" style="81" customWidth="1"/>
    <col min="10505" max="10505" width="9.1796875" style="81" customWidth="1"/>
    <col min="10506" max="10506" width="2.1796875" style="81" customWidth="1"/>
    <col min="10507" max="10507" width="8.1796875" style="81" customWidth="1"/>
    <col min="10508" max="10508" width="9.453125" style="81" customWidth="1"/>
    <col min="10509" max="10509" width="2.1796875" style="81" customWidth="1"/>
    <col min="10510" max="10510" width="8.1796875" style="81" customWidth="1"/>
    <col min="10511" max="10511" width="9.81640625" style="81" customWidth="1"/>
    <col min="10512" max="10512" width="2.1796875" style="81" customWidth="1"/>
    <col min="10513" max="10513" width="9.81640625" style="81" customWidth="1"/>
    <col min="10514" max="10514" width="8.1796875" style="81" customWidth="1"/>
    <col min="10515" max="10752" width="8.81640625" style="81"/>
    <col min="10753" max="10753" width="30.81640625" style="81" customWidth="1"/>
    <col min="10754" max="10755" width="8.1796875" style="81" customWidth="1"/>
    <col min="10756" max="10756" width="2.453125" style="81" customWidth="1"/>
    <col min="10757" max="10758" width="8.1796875" style="81" customWidth="1"/>
    <col min="10759" max="10759" width="2.1796875" style="81" customWidth="1"/>
    <col min="10760" max="10760" width="8.1796875" style="81" customWidth="1"/>
    <col min="10761" max="10761" width="9.1796875" style="81" customWidth="1"/>
    <col min="10762" max="10762" width="2.1796875" style="81" customWidth="1"/>
    <col min="10763" max="10763" width="8.1796875" style="81" customWidth="1"/>
    <col min="10764" max="10764" width="9.453125" style="81" customWidth="1"/>
    <col min="10765" max="10765" width="2.1796875" style="81" customWidth="1"/>
    <col min="10766" max="10766" width="8.1796875" style="81" customWidth="1"/>
    <col min="10767" max="10767" width="9.81640625" style="81" customWidth="1"/>
    <col min="10768" max="10768" width="2.1796875" style="81" customWidth="1"/>
    <col min="10769" max="10769" width="9.81640625" style="81" customWidth="1"/>
    <col min="10770" max="10770" width="8.1796875" style="81" customWidth="1"/>
    <col min="10771" max="11008" width="8.81640625" style="81"/>
    <col min="11009" max="11009" width="30.81640625" style="81" customWidth="1"/>
    <col min="11010" max="11011" width="8.1796875" style="81" customWidth="1"/>
    <col min="11012" max="11012" width="2.453125" style="81" customWidth="1"/>
    <col min="11013" max="11014" width="8.1796875" style="81" customWidth="1"/>
    <col min="11015" max="11015" width="2.1796875" style="81" customWidth="1"/>
    <col min="11016" max="11016" width="8.1796875" style="81" customWidth="1"/>
    <col min="11017" max="11017" width="9.1796875" style="81" customWidth="1"/>
    <col min="11018" max="11018" width="2.1796875" style="81" customWidth="1"/>
    <col min="11019" max="11019" width="8.1796875" style="81" customWidth="1"/>
    <col min="11020" max="11020" width="9.453125" style="81" customWidth="1"/>
    <col min="11021" max="11021" width="2.1796875" style="81" customWidth="1"/>
    <col min="11022" max="11022" width="8.1796875" style="81" customWidth="1"/>
    <col min="11023" max="11023" width="9.81640625" style="81" customWidth="1"/>
    <col min="11024" max="11024" width="2.1796875" style="81" customWidth="1"/>
    <col min="11025" max="11025" width="9.81640625" style="81" customWidth="1"/>
    <col min="11026" max="11026" width="8.1796875" style="81" customWidth="1"/>
    <col min="11027" max="11264" width="8.81640625" style="81"/>
    <col min="11265" max="11265" width="30.81640625" style="81" customWidth="1"/>
    <col min="11266" max="11267" width="8.1796875" style="81" customWidth="1"/>
    <col min="11268" max="11268" width="2.453125" style="81" customWidth="1"/>
    <col min="11269" max="11270" width="8.1796875" style="81" customWidth="1"/>
    <col min="11271" max="11271" width="2.1796875" style="81" customWidth="1"/>
    <col min="11272" max="11272" width="8.1796875" style="81" customWidth="1"/>
    <col min="11273" max="11273" width="9.1796875" style="81" customWidth="1"/>
    <col min="11274" max="11274" width="2.1796875" style="81" customWidth="1"/>
    <col min="11275" max="11275" width="8.1796875" style="81" customWidth="1"/>
    <col min="11276" max="11276" width="9.453125" style="81" customWidth="1"/>
    <col min="11277" max="11277" width="2.1796875" style="81" customWidth="1"/>
    <col min="11278" max="11278" width="8.1796875" style="81" customWidth="1"/>
    <col min="11279" max="11279" width="9.81640625" style="81" customWidth="1"/>
    <col min="11280" max="11280" width="2.1796875" style="81" customWidth="1"/>
    <col min="11281" max="11281" width="9.81640625" style="81" customWidth="1"/>
    <col min="11282" max="11282" width="8.1796875" style="81" customWidth="1"/>
    <col min="11283" max="11520" width="8.81640625" style="81"/>
    <col min="11521" max="11521" width="30.81640625" style="81" customWidth="1"/>
    <col min="11522" max="11523" width="8.1796875" style="81" customWidth="1"/>
    <col min="11524" max="11524" width="2.453125" style="81" customWidth="1"/>
    <col min="11525" max="11526" width="8.1796875" style="81" customWidth="1"/>
    <col min="11527" max="11527" width="2.1796875" style="81" customWidth="1"/>
    <col min="11528" max="11528" width="8.1796875" style="81" customWidth="1"/>
    <col min="11529" max="11529" width="9.1796875" style="81" customWidth="1"/>
    <col min="11530" max="11530" width="2.1796875" style="81" customWidth="1"/>
    <col min="11531" max="11531" width="8.1796875" style="81" customWidth="1"/>
    <col min="11532" max="11532" width="9.453125" style="81" customWidth="1"/>
    <col min="11533" max="11533" width="2.1796875" style="81" customWidth="1"/>
    <col min="11534" max="11534" width="8.1796875" style="81" customWidth="1"/>
    <col min="11535" max="11535" width="9.81640625" style="81" customWidth="1"/>
    <col min="11536" max="11536" width="2.1796875" style="81" customWidth="1"/>
    <col min="11537" max="11537" width="9.81640625" style="81" customWidth="1"/>
    <col min="11538" max="11538" width="8.1796875" style="81" customWidth="1"/>
    <col min="11539" max="11776" width="8.81640625" style="81"/>
    <col min="11777" max="11777" width="30.81640625" style="81" customWidth="1"/>
    <col min="11778" max="11779" width="8.1796875" style="81" customWidth="1"/>
    <col min="11780" max="11780" width="2.453125" style="81" customWidth="1"/>
    <col min="11781" max="11782" width="8.1796875" style="81" customWidth="1"/>
    <col min="11783" max="11783" width="2.1796875" style="81" customWidth="1"/>
    <col min="11784" max="11784" width="8.1796875" style="81" customWidth="1"/>
    <col min="11785" max="11785" width="9.1796875" style="81" customWidth="1"/>
    <col min="11786" max="11786" width="2.1796875" style="81" customWidth="1"/>
    <col min="11787" max="11787" width="8.1796875" style="81" customWidth="1"/>
    <col min="11788" max="11788" width="9.453125" style="81" customWidth="1"/>
    <col min="11789" max="11789" width="2.1796875" style="81" customWidth="1"/>
    <col min="11790" max="11790" width="8.1796875" style="81" customWidth="1"/>
    <col min="11791" max="11791" width="9.81640625" style="81" customWidth="1"/>
    <col min="11792" max="11792" width="2.1796875" style="81" customWidth="1"/>
    <col min="11793" max="11793" width="9.81640625" style="81" customWidth="1"/>
    <col min="11794" max="11794" width="8.1796875" style="81" customWidth="1"/>
    <col min="11795" max="12032" width="8.81640625" style="81"/>
    <col min="12033" max="12033" width="30.81640625" style="81" customWidth="1"/>
    <col min="12034" max="12035" width="8.1796875" style="81" customWidth="1"/>
    <col min="12036" max="12036" width="2.453125" style="81" customWidth="1"/>
    <col min="12037" max="12038" width="8.1796875" style="81" customWidth="1"/>
    <col min="12039" max="12039" width="2.1796875" style="81" customWidth="1"/>
    <col min="12040" max="12040" width="8.1796875" style="81" customWidth="1"/>
    <col min="12041" max="12041" width="9.1796875" style="81" customWidth="1"/>
    <col min="12042" max="12042" width="2.1796875" style="81" customWidth="1"/>
    <col min="12043" max="12043" width="8.1796875" style="81" customWidth="1"/>
    <col min="12044" max="12044" width="9.453125" style="81" customWidth="1"/>
    <col min="12045" max="12045" width="2.1796875" style="81" customWidth="1"/>
    <col min="12046" max="12046" width="8.1796875" style="81" customWidth="1"/>
    <col min="12047" max="12047" width="9.81640625" style="81" customWidth="1"/>
    <col min="12048" max="12048" width="2.1796875" style="81" customWidth="1"/>
    <col min="12049" max="12049" width="9.81640625" style="81" customWidth="1"/>
    <col min="12050" max="12050" width="8.1796875" style="81" customWidth="1"/>
    <col min="12051" max="12288" width="8.81640625" style="81"/>
    <col min="12289" max="12289" width="30.81640625" style="81" customWidth="1"/>
    <col min="12290" max="12291" width="8.1796875" style="81" customWidth="1"/>
    <col min="12292" max="12292" width="2.453125" style="81" customWidth="1"/>
    <col min="12293" max="12294" width="8.1796875" style="81" customWidth="1"/>
    <col min="12295" max="12295" width="2.1796875" style="81" customWidth="1"/>
    <col min="12296" max="12296" width="8.1796875" style="81" customWidth="1"/>
    <col min="12297" max="12297" width="9.1796875" style="81" customWidth="1"/>
    <col min="12298" max="12298" width="2.1796875" style="81" customWidth="1"/>
    <col min="12299" max="12299" width="8.1796875" style="81" customWidth="1"/>
    <col min="12300" max="12300" width="9.453125" style="81" customWidth="1"/>
    <col min="12301" max="12301" width="2.1796875" style="81" customWidth="1"/>
    <col min="12302" max="12302" width="8.1796875" style="81" customWidth="1"/>
    <col min="12303" max="12303" width="9.81640625" style="81" customWidth="1"/>
    <col min="12304" max="12304" width="2.1796875" style="81" customWidth="1"/>
    <col min="12305" max="12305" width="9.81640625" style="81" customWidth="1"/>
    <col min="12306" max="12306" width="8.1796875" style="81" customWidth="1"/>
    <col min="12307" max="12544" width="8.81640625" style="81"/>
    <col min="12545" max="12545" width="30.81640625" style="81" customWidth="1"/>
    <col min="12546" max="12547" width="8.1796875" style="81" customWidth="1"/>
    <col min="12548" max="12548" width="2.453125" style="81" customWidth="1"/>
    <col min="12549" max="12550" width="8.1796875" style="81" customWidth="1"/>
    <col min="12551" max="12551" width="2.1796875" style="81" customWidth="1"/>
    <col min="12552" max="12552" width="8.1796875" style="81" customWidth="1"/>
    <col min="12553" max="12553" width="9.1796875" style="81" customWidth="1"/>
    <col min="12554" max="12554" width="2.1796875" style="81" customWidth="1"/>
    <col min="12555" max="12555" width="8.1796875" style="81" customWidth="1"/>
    <col min="12556" max="12556" width="9.453125" style="81" customWidth="1"/>
    <col min="12557" max="12557" width="2.1796875" style="81" customWidth="1"/>
    <col min="12558" max="12558" width="8.1796875" style="81" customWidth="1"/>
    <col min="12559" max="12559" width="9.81640625" style="81" customWidth="1"/>
    <col min="12560" max="12560" width="2.1796875" style="81" customWidth="1"/>
    <col min="12561" max="12561" width="9.81640625" style="81" customWidth="1"/>
    <col min="12562" max="12562" width="8.1796875" style="81" customWidth="1"/>
    <col min="12563" max="12800" width="8.81640625" style="81"/>
    <col min="12801" max="12801" width="30.81640625" style="81" customWidth="1"/>
    <col min="12802" max="12803" width="8.1796875" style="81" customWidth="1"/>
    <col min="12804" max="12804" width="2.453125" style="81" customWidth="1"/>
    <col min="12805" max="12806" width="8.1796875" style="81" customWidth="1"/>
    <col min="12807" max="12807" width="2.1796875" style="81" customWidth="1"/>
    <col min="12808" max="12808" width="8.1796875" style="81" customWidth="1"/>
    <col min="12809" max="12809" width="9.1796875" style="81" customWidth="1"/>
    <col min="12810" max="12810" width="2.1796875" style="81" customWidth="1"/>
    <col min="12811" max="12811" width="8.1796875" style="81" customWidth="1"/>
    <col min="12812" max="12812" width="9.453125" style="81" customWidth="1"/>
    <col min="12813" max="12813" width="2.1796875" style="81" customWidth="1"/>
    <col min="12814" max="12814" width="8.1796875" style="81" customWidth="1"/>
    <col min="12815" max="12815" width="9.81640625" style="81" customWidth="1"/>
    <col min="12816" max="12816" width="2.1796875" style="81" customWidth="1"/>
    <col min="12817" max="12817" width="9.81640625" style="81" customWidth="1"/>
    <col min="12818" max="12818" width="8.1796875" style="81" customWidth="1"/>
    <col min="12819" max="13056" width="8.81640625" style="81"/>
    <col min="13057" max="13057" width="30.81640625" style="81" customWidth="1"/>
    <col min="13058" max="13059" width="8.1796875" style="81" customWidth="1"/>
    <col min="13060" max="13060" width="2.453125" style="81" customWidth="1"/>
    <col min="13061" max="13062" width="8.1796875" style="81" customWidth="1"/>
    <col min="13063" max="13063" width="2.1796875" style="81" customWidth="1"/>
    <col min="13064" max="13064" width="8.1796875" style="81" customWidth="1"/>
    <col min="13065" max="13065" width="9.1796875" style="81" customWidth="1"/>
    <col min="13066" max="13066" width="2.1796875" style="81" customWidth="1"/>
    <col min="13067" max="13067" width="8.1796875" style="81" customWidth="1"/>
    <col min="13068" max="13068" width="9.453125" style="81" customWidth="1"/>
    <col min="13069" max="13069" width="2.1796875" style="81" customWidth="1"/>
    <col min="13070" max="13070" width="8.1796875" style="81" customWidth="1"/>
    <col min="13071" max="13071" width="9.81640625" style="81" customWidth="1"/>
    <col min="13072" max="13072" width="2.1796875" style="81" customWidth="1"/>
    <col min="13073" max="13073" width="9.81640625" style="81" customWidth="1"/>
    <col min="13074" max="13074" width="8.1796875" style="81" customWidth="1"/>
    <col min="13075" max="13312" width="8.81640625" style="81"/>
    <col min="13313" max="13313" width="30.81640625" style="81" customWidth="1"/>
    <col min="13314" max="13315" width="8.1796875" style="81" customWidth="1"/>
    <col min="13316" max="13316" width="2.453125" style="81" customWidth="1"/>
    <col min="13317" max="13318" width="8.1796875" style="81" customWidth="1"/>
    <col min="13319" max="13319" width="2.1796875" style="81" customWidth="1"/>
    <col min="13320" max="13320" width="8.1796875" style="81" customWidth="1"/>
    <col min="13321" max="13321" width="9.1796875" style="81" customWidth="1"/>
    <col min="13322" max="13322" width="2.1796875" style="81" customWidth="1"/>
    <col min="13323" max="13323" width="8.1796875" style="81" customWidth="1"/>
    <col min="13324" max="13324" width="9.453125" style="81" customWidth="1"/>
    <col min="13325" max="13325" width="2.1796875" style="81" customWidth="1"/>
    <col min="13326" max="13326" width="8.1796875" style="81" customWidth="1"/>
    <col min="13327" max="13327" width="9.81640625" style="81" customWidth="1"/>
    <col min="13328" max="13328" width="2.1796875" style="81" customWidth="1"/>
    <col min="13329" max="13329" width="9.81640625" style="81" customWidth="1"/>
    <col min="13330" max="13330" width="8.1796875" style="81" customWidth="1"/>
    <col min="13331" max="13568" width="8.81640625" style="81"/>
    <col min="13569" max="13569" width="30.81640625" style="81" customWidth="1"/>
    <col min="13570" max="13571" width="8.1796875" style="81" customWidth="1"/>
    <col min="13572" max="13572" width="2.453125" style="81" customWidth="1"/>
    <col min="13573" max="13574" width="8.1796875" style="81" customWidth="1"/>
    <col min="13575" max="13575" width="2.1796875" style="81" customWidth="1"/>
    <col min="13576" max="13576" width="8.1796875" style="81" customWidth="1"/>
    <col min="13577" max="13577" width="9.1796875" style="81" customWidth="1"/>
    <col min="13578" max="13578" width="2.1796875" style="81" customWidth="1"/>
    <col min="13579" max="13579" width="8.1796875" style="81" customWidth="1"/>
    <col min="13580" max="13580" width="9.453125" style="81" customWidth="1"/>
    <col min="13581" max="13581" width="2.1796875" style="81" customWidth="1"/>
    <col min="13582" max="13582" width="8.1796875" style="81" customWidth="1"/>
    <col min="13583" max="13583" width="9.81640625" style="81" customWidth="1"/>
    <col min="13584" max="13584" width="2.1796875" style="81" customWidth="1"/>
    <col min="13585" max="13585" width="9.81640625" style="81" customWidth="1"/>
    <col min="13586" max="13586" width="8.1796875" style="81" customWidth="1"/>
    <col min="13587" max="13824" width="8.81640625" style="81"/>
    <col min="13825" max="13825" width="30.81640625" style="81" customWidth="1"/>
    <col min="13826" max="13827" width="8.1796875" style="81" customWidth="1"/>
    <col min="13828" max="13828" width="2.453125" style="81" customWidth="1"/>
    <col min="13829" max="13830" width="8.1796875" style="81" customWidth="1"/>
    <col min="13831" max="13831" width="2.1796875" style="81" customWidth="1"/>
    <col min="13832" max="13832" width="8.1796875" style="81" customWidth="1"/>
    <col min="13833" max="13833" width="9.1796875" style="81" customWidth="1"/>
    <col min="13834" max="13834" width="2.1796875" style="81" customWidth="1"/>
    <col min="13835" max="13835" width="8.1796875" style="81" customWidth="1"/>
    <col min="13836" max="13836" width="9.453125" style="81" customWidth="1"/>
    <col min="13837" max="13837" width="2.1796875" style="81" customWidth="1"/>
    <col min="13838" max="13838" width="8.1796875" style="81" customWidth="1"/>
    <col min="13839" max="13839" width="9.81640625" style="81" customWidth="1"/>
    <col min="13840" max="13840" width="2.1796875" style="81" customWidth="1"/>
    <col min="13841" max="13841" width="9.81640625" style="81" customWidth="1"/>
    <col min="13842" max="13842" width="8.1796875" style="81" customWidth="1"/>
    <col min="13843" max="14080" width="8.81640625" style="81"/>
    <col min="14081" max="14081" width="30.81640625" style="81" customWidth="1"/>
    <col min="14082" max="14083" width="8.1796875" style="81" customWidth="1"/>
    <col min="14084" max="14084" width="2.453125" style="81" customWidth="1"/>
    <col min="14085" max="14086" width="8.1796875" style="81" customWidth="1"/>
    <col min="14087" max="14087" width="2.1796875" style="81" customWidth="1"/>
    <col min="14088" max="14088" width="8.1796875" style="81" customWidth="1"/>
    <col min="14089" max="14089" width="9.1796875" style="81" customWidth="1"/>
    <col min="14090" max="14090" width="2.1796875" style="81" customWidth="1"/>
    <col min="14091" max="14091" width="8.1796875" style="81" customWidth="1"/>
    <col min="14092" max="14092" width="9.453125" style="81" customWidth="1"/>
    <col min="14093" max="14093" width="2.1796875" style="81" customWidth="1"/>
    <col min="14094" max="14094" width="8.1796875" style="81" customWidth="1"/>
    <col min="14095" max="14095" width="9.81640625" style="81" customWidth="1"/>
    <col min="14096" max="14096" width="2.1796875" style="81" customWidth="1"/>
    <col min="14097" max="14097" width="9.81640625" style="81" customWidth="1"/>
    <col min="14098" max="14098" width="8.1796875" style="81" customWidth="1"/>
    <col min="14099" max="14336" width="8.81640625" style="81"/>
    <col min="14337" max="14337" width="30.81640625" style="81" customWidth="1"/>
    <col min="14338" max="14339" width="8.1796875" style="81" customWidth="1"/>
    <col min="14340" max="14340" width="2.453125" style="81" customWidth="1"/>
    <col min="14341" max="14342" width="8.1796875" style="81" customWidth="1"/>
    <col min="14343" max="14343" width="2.1796875" style="81" customWidth="1"/>
    <col min="14344" max="14344" width="8.1796875" style="81" customWidth="1"/>
    <col min="14345" max="14345" width="9.1796875" style="81" customWidth="1"/>
    <col min="14346" max="14346" width="2.1796875" style="81" customWidth="1"/>
    <col min="14347" max="14347" width="8.1796875" style="81" customWidth="1"/>
    <col min="14348" max="14348" width="9.453125" style="81" customWidth="1"/>
    <col min="14349" max="14349" width="2.1796875" style="81" customWidth="1"/>
    <col min="14350" max="14350" width="8.1796875" style="81" customWidth="1"/>
    <col min="14351" max="14351" width="9.81640625" style="81" customWidth="1"/>
    <col min="14352" max="14352" width="2.1796875" style="81" customWidth="1"/>
    <col min="14353" max="14353" width="9.81640625" style="81" customWidth="1"/>
    <col min="14354" max="14354" width="8.1796875" style="81" customWidth="1"/>
    <col min="14355" max="14592" width="8.81640625" style="81"/>
    <col min="14593" max="14593" width="30.81640625" style="81" customWidth="1"/>
    <col min="14594" max="14595" width="8.1796875" style="81" customWidth="1"/>
    <col min="14596" max="14596" width="2.453125" style="81" customWidth="1"/>
    <col min="14597" max="14598" width="8.1796875" style="81" customWidth="1"/>
    <col min="14599" max="14599" width="2.1796875" style="81" customWidth="1"/>
    <col min="14600" max="14600" width="8.1796875" style="81" customWidth="1"/>
    <col min="14601" max="14601" width="9.1796875" style="81" customWidth="1"/>
    <col min="14602" max="14602" width="2.1796875" style="81" customWidth="1"/>
    <col min="14603" max="14603" width="8.1796875" style="81" customWidth="1"/>
    <col min="14604" max="14604" width="9.453125" style="81" customWidth="1"/>
    <col min="14605" max="14605" width="2.1796875" style="81" customWidth="1"/>
    <col min="14606" max="14606" width="8.1796875" style="81" customWidth="1"/>
    <col min="14607" max="14607" width="9.81640625" style="81" customWidth="1"/>
    <col min="14608" max="14608" width="2.1796875" style="81" customWidth="1"/>
    <col min="14609" max="14609" width="9.81640625" style="81" customWidth="1"/>
    <col min="14610" max="14610" width="8.1796875" style="81" customWidth="1"/>
    <col min="14611" max="14848" width="8.81640625" style="81"/>
    <col min="14849" max="14849" width="30.81640625" style="81" customWidth="1"/>
    <col min="14850" max="14851" width="8.1796875" style="81" customWidth="1"/>
    <col min="14852" max="14852" width="2.453125" style="81" customWidth="1"/>
    <col min="14853" max="14854" width="8.1796875" style="81" customWidth="1"/>
    <col min="14855" max="14855" width="2.1796875" style="81" customWidth="1"/>
    <col min="14856" max="14856" width="8.1796875" style="81" customWidth="1"/>
    <col min="14857" max="14857" width="9.1796875" style="81" customWidth="1"/>
    <col min="14858" max="14858" width="2.1796875" style="81" customWidth="1"/>
    <col min="14859" max="14859" width="8.1796875" style="81" customWidth="1"/>
    <col min="14860" max="14860" width="9.453125" style="81" customWidth="1"/>
    <col min="14861" max="14861" width="2.1796875" style="81" customWidth="1"/>
    <col min="14862" max="14862" width="8.1796875" style="81" customWidth="1"/>
    <col min="14863" max="14863" width="9.81640625" style="81" customWidth="1"/>
    <col min="14864" max="14864" width="2.1796875" style="81" customWidth="1"/>
    <col min="14865" max="14865" width="9.81640625" style="81" customWidth="1"/>
    <col min="14866" max="14866" width="8.1796875" style="81" customWidth="1"/>
    <col min="14867" max="15104" width="8.81640625" style="81"/>
    <col min="15105" max="15105" width="30.81640625" style="81" customWidth="1"/>
    <col min="15106" max="15107" width="8.1796875" style="81" customWidth="1"/>
    <col min="15108" max="15108" width="2.453125" style="81" customWidth="1"/>
    <col min="15109" max="15110" width="8.1796875" style="81" customWidth="1"/>
    <col min="15111" max="15111" width="2.1796875" style="81" customWidth="1"/>
    <col min="15112" max="15112" width="8.1796875" style="81" customWidth="1"/>
    <col min="15113" max="15113" width="9.1796875" style="81" customWidth="1"/>
    <col min="15114" max="15114" width="2.1796875" style="81" customWidth="1"/>
    <col min="15115" max="15115" width="8.1796875" style="81" customWidth="1"/>
    <col min="15116" max="15116" width="9.453125" style="81" customWidth="1"/>
    <col min="15117" max="15117" width="2.1796875" style="81" customWidth="1"/>
    <col min="15118" max="15118" width="8.1796875" style="81" customWidth="1"/>
    <col min="15119" max="15119" width="9.81640625" style="81" customWidth="1"/>
    <col min="15120" max="15120" width="2.1796875" style="81" customWidth="1"/>
    <col min="15121" max="15121" width="9.81640625" style="81" customWidth="1"/>
    <col min="15122" max="15122" width="8.1796875" style="81" customWidth="1"/>
    <col min="15123" max="15360" width="8.81640625" style="81"/>
    <col min="15361" max="15361" width="30.81640625" style="81" customWidth="1"/>
    <col min="15362" max="15363" width="8.1796875" style="81" customWidth="1"/>
    <col min="15364" max="15364" width="2.453125" style="81" customWidth="1"/>
    <col min="15365" max="15366" width="8.1796875" style="81" customWidth="1"/>
    <col min="15367" max="15367" width="2.1796875" style="81" customWidth="1"/>
    <col min="15368" max="15368" width="8.1796875" style="81" customWidth="1"/>
    <col min="15369" max="15369" width="9.1796875" style="81" customWidth="1"/>
    <col min="15370" max="15370" width="2.1796875" style="81" customWidth="1"/>
    <col min="15371" max="15371" width="8.1796875" style="81" customWidth="1"/>
    <col min="15372" max="15372" width="9.453125" style="81" customWidth="1"/>
    <col min="15373" max="15373" width="2.1796875" style="81" customWidth="1"/>
    <col min="15374" max="15374" width="8.1796875" style="81" customWidth="1"/>
    <col min="15375" max="15375" width="9.81640625" style="81" customWidth="1"/>
    <col min="15376" max="15376" width="2.1796875" style="81" customWidth="1"/>
    <col min="15377" max="15377" width="9.81640625" style="81" customWidth="1"/>
    <col min="15378" max="15378" width="8.1796875" style="81" customWidth="1"/>
    <col min="15379" max="15616" width="8.81640625" style="81"/>
    <col min="15617" max="15617" width="30.81640625" style="81" customWidth="1"/>
    <col min="15618" max="15619" width="8.1796875" style="81" customWidth="1"/>
    <col min="15620" max="15620" width="2.453125" style="81" customWidth="1"/>
    <col min="15621" max="15622" width="8.1796875" style="81" customWidth="1"/>
    <col min="15623" max="15623" width="2.1796875" style="81" customWidth="1"/>
    <col min="15624" max="15624" width="8.1796875" style="81" customWidth="1"/>
    <col min="15625" max="15625" width="9.1796875" style="81" customWidth="1"/>
    <col min="15626" max="15626" width="2.1796875" style="81" customWidth="1"/>
    <col min="15627" max="15627" width="8.1796875" style="81" customWidth="1"/>
    <col min="15628" max="15628" width="9.453125" style="81" customWidth="1"/>
    <col min="15629" max="15629" width="2.1796875" style="81" customWidth="1"/>
    <col min="15630" max="15630" width="8.1796875" style="81" customWidth="1"/>
    <col min="15631" max="15631" width="9.81640625" style="81" customWidth="1"/>
    <col min="15632" max="15632" width="2.1796875" style="81" customWidth="1"/>
    <col min="15633" max="15633" width="9.81640625" style="81" customWidth="1"/>
    <col min="15634" max="15634" width="8.1796875" style="81" customWidth="1"/>
    <col min="15635" max="15872" width="8.81640625" style="81"/>
    <col min="15873" max="15873" width="30.81640625" style="81" customWidth="1"/>
    <col min="15874" max="15875" width="8.1796875" style="81" customWidth="1"/>
    <col min="15876" max="15876" width="2.453125" style="81" customWidth="1"/>
    <col min="15877" max="15878" width="8.1796875" style="81" customWidth="1"/>
    <col min="15879" max="15879" width="2.1796875" style="81" customWidth="1"/>
    <col min="15880" max="15880" width="8.1796875" style="81" customWidth="1"/>
    <col min="15881" max="15881" width="9.1796875" style="81" customWidth="1"/>
    <col min="15882" max="15882" width="2.1796875" style="81" customWidth="1"/>
    <col min="15883" max="15883" width="8.1796875" style="81" customWidth="1"/>
    <col min="15884" max="15884" width="9.453125" style="81" customWidth="1"/>
    <col min="15885" max="15885" width="2.1796875" style="81" customWidth="1"/>
    <col min="15886" max="15886" width="8.1796875" style="81" customWidth="1"/>
    <col min="15887" max="15887" width="9.81640625" style="81" customWidth="1"/>
    <col min="15888" max="15888" width="2.1796875" style="81" customWidth="1"/>
    <col min="15889" max="15889" width="9.81640625" style="81" customWidth="1"/>
    <col min="15890" max="15890" width="8.1796875" style="81" customWidth="1"/>
    <col min="15891" max="16128" width="8.81640625" style="81"/>
    <col min="16129" max="16129" width="30.81640625" style="81" customWidth="1"/>
    <col min="16130" max="16131" width="8.1796875" style="81" customWidth="1"/>
    <col min="16132" max="16132" width="2.453125" style="81" customWidth="1"/>
    <col min="16133" max="16134" width="8.1796875" style="81" customWidth="1"/>
    <col min="16135" max="16135" width="2.1796875" style="81" customWidth="1"/>
    <col min="16136" max="16136" width="8.1796875" style="81" customWidth="1"/>
    <col min="16137" max="16137" width="9.1796875" style="81" customWidth="1"/>
    <col min="16138" max="16138" width="2.1796875" style="81" customWidth="1"/>
    <col min="16139" max="16139" width="8.1796875" style="81" customWidth="1"/>
    <col min="16140" max="16140" width="9.453125" style="81" customWidth="1"/>
    <col min="16141" max="16141" width="2.1796875" style="81" customWidth="1"/>
    <col min="16142" max="16142" width="8.1796875" style="81" customWidth="1"/>
    <col min="16143" max="16143" width="9.81640625" style="81" customWidth="1"/>
    <col min="16144" max="16144" width="2.1796875" style="81" customWidth="1"/>
    <col min="16145" max="16145" width="9.81640625" style="81" customWidth="1"/>
    <col min="16146" max="16146" width="8.1796875" style="81" customWidth="1"/>
    <col min="16147" max="16384" width="8.81640625" style="81"/>
  </cols>
  <sheetData>
    <row r="1" spans="1:18">
      <c r="A1" s="81" t="s">
        <v>144</v>
      </c>
    </row>
    <row r="2" spans="1:18">
      <c r="A2" s="81" t="s">
        <v>145</v>
      </c>
    </row>
    <row r="4" spans="1:18">
      <c r="A4" s="14" t="s">
        <v>1625</v>
      </c>
    </row>
    <row r="5" spans="1:18" ht="13" thickBot="1"/>
    <row r="6" spans="1:18" ht="15" customHeight="1">
      <c r="A6" s="83"/>
      <c r="B6" s="107"/>
      <c r="C6" s="84"/>
      <c r="D6" s="84"/>
      <c r="E6" s="107"/>
      <c r="F6" s="84"/>
      <c r="G6" s="83"/>
      <c r="H6" s="107"/>
      <c r="I6" s="84"/>
      <c r="J6" s="83"/>
      <c r="K6" s="107"/>
      <c r="L6" s="84"/>
      <c r="M6" s="83"/>
      <c r="N6" s="107"/>
      <c r="O6" s="84"/>
      <c r="P6" s="83"/>
      <c r="Q6" s="107"/>
      <c r="R6" s="84"/>
    </row>
    <row r="7" spans="1:18" ht="15" customHeight="1">
      <c r="A7" s="94" t="s">
        <v>820</v>
      </c>
      <c r="B7" s="114" t="s">
        <v>821</v>
      </c>
      <c r="C7" s="101"/>
      <c r="D7" s="101"/>
      <c r="E7" s="114" t="s">
        <v>822</v>
      </c>
      <c r="F7" s="101"/>
      <c r="G7" s="94"/>
      <c r="H7" s="114" t="s">
        <v>823</v>
      </c>
      <c r="I7" s="101"/>
      <c r="J7" s="94"/>
      <c r="K7" s="114" t="s">
        <v>824</v>
      </c>
      <c r="L7" s="101"/>
      <c r="M7" s="94"/>
      <c r="N7" s="114" t="s">
        <v>825</v>
      </c>
      <c r="O7" s="101"/>
      <c r="P7" s="94"/>
      <c r="Q7" s="114" t="s">
        <v>794</v>
      </c>
      <c r="R7" s="101"/>
    </row>
    <row r="8" spans="1:18" ht="15" customHeight="1">
      <c r="A8" s="94" t="s">
        <v>826</v>
      </c>
      <c r="B8" s="934" t="s">
        <v>811</v>
      </c>
      <c r="C8" s="935" t="s">
        <v>827</v>
      </c>
      <c r="D8" s="101"/>
      <c r="E8" s="110" t="s">
        <v>388</v>
      </c>
      <c r="F8" s="85" t="s">
        <v>389</v>
      </c>
      <c r="G8" s="94"/>
      <c r="H8" s="110" t="s">
        <v>388</v>
      </c>
      <c r="I8" s="85" t="s">
        <v>389</v>
      </c>
      <c r="J8" s="94"/>
      <c r="K8" s="110" t="s">
        <v>388</v>
      </c>
      <c r="L8" s="85" t="s">
        <v>389</v>
      </c>
      <c r="M8" s="94"/>
      <c r="N8" s="110" t="s">
        <v>388</v>
      </c>
      <c r="O8" s="85" t="s">
        <v>389</v>
      </c>
      <c r="P8" s="94"/>
      <c r="Q8" s="110" t="s">
        <v>388</v>
      </c>
      <c r="R8" s="85" t="s">
        <v>389</v>
      </c>
    </row>
    <row r="9" spans="1:18" ht="15" customHeight="1" thickBot="1">
      <c r="A9" s="86"/>
      <c r="B9" s="113"/>
      <c r="C9" s="82"/>
      <c r="D9" s="82"/>
      <c r="E9" s="113"/>
      <c r="F9" s="82"/>
      <c r="G9" s="86"/>
      <c r="H9" s="113"/>
      <c r="I9" s="82"/>
      <c r="J9" s="86"/>
      <c r="K9" s="113"/>
      <c r="L9" s="82"/>
      <c r="M9" s="86"/>
      <c r="N9" s="113"/>
      <c r="O9" s="82"/>
      <c r="P9" s="86"/>
      <c r="Q9" s="113"/>
      <c r="R9" s="82"/>
    </row>
    <row r="10" spans="1:18" ht="15" customHeight="1">
      <c r="A10" s="94"/>
      <c r="B10" s="114"/>
      <c r="C10" s="101"/>
      <c r="D10" s="101"/>
      <c r="E10" s="114"/>
      <c r="F10" s="101"/>
      <c r="G10" s="94"/>
      <c r="H10" s="114"/>
      <c r="I10" s="101"/>
      <c r="J10" s="94"/>
      <c r="K10" s="114"/>
      <c r="L10" s="101"/>
      <c r="M10" s="94"/>
      <c r="N10" s="114"/>
      <c r="O10" s="101"/>
      <c r="P10" s="94"/>
      <c r="Q10" s="114"/>
      <c r="R10" s="101"/>
    </row>
    <row r="11" spans="1:18" ht="15" customHeight="1">
      <c r="A11" s="59" t="s">
        <v>390</v>
      </c>
      <c r="B11" s="105">
        <f>E11+H11+K11+N11+Q11</f>
        <v>2323</v>
      </c>
      <c r="C11" s="101">
        <f>C13+C25</f>
        <v>100</v>
      </c>
      <c r="D11" s="101"/>
      <c r="E11" s="114">
        <f>SUM(E13+E25)</f>
        <v>297</v>
      </c>
      <c r="F11" s="101">
        <f>IF($A11&lt;&gt;"",E11/$B11*100,"")</f>
        <v>12.785191562634523</v>
      </c>
      <c r="G11" s="94"/>
      <c r="H11" s="114">
        <f>SUM(H13+H25)</f>
        <v>1431</v>
      </c>
      <c r="I11" s="101">
        <f>IF($A11&lt;&gt;"",H11/$B11*100,"")</f>
        <v>61.601377529057253</v>
      </c>
      <c r="J11" s="94"/>
      <c r="K11" s="114">
        <f>SUM(K13+K25)</f>
        <v>457</v>
      </c>
      <c r="L11" s="101">
        <f>IF($A11&lt;&gt;"",K11/$B11*100,"")</f>
        <v>19.672836848902282</v>
      </c>
      <c r="M11" s="94"/>
      <c r="N11" s="114">
        <f>SUM(N13+N25)</f>
        <v>131</v>
      </c>
      <c r="O11" s="101">
        <f>IF($A11&lt;&gt;"",N11/$B11*100,"")</f>
        <v>5.6392595781317265</v>
      </c>
      <c r="P11" s="94"/>
      <c r="Q11" s="114">
        <f>SUM(Q13+Q25)</f>
        <v>7</v>
      </c>
      <c r="R11" s="101">
        <f>IF($A11&lt;&gt;"",Q11/$B11*100,"")</f>
        <v>0.30133448127421436</v>
      </c>
    </row>
    <row r="12" spans="1:18" ht="15" customHeight="1">
      <c r="A12" s="94"/>
      <c r="B12" s="114"/>
      <c r="C12" s="101"/>
      <c r="D12" s="101"/>
      <c r="E12" s="114"/>
      <c r="F12" s="101" t="str">
        <f t="shared" ref="F12:F35" si="0">IF($A12&lt;&gt;"",E12/$B12*100,"")</f>
        <v/>
      </c>
      <c r="G12" s="94"/>
      <c r="H12" s="114"/>
      <c r="I12" s="101" t="str">
        <f t="shared" ref="I12:I35" si="1">IF($A12&lt;&gt;"",H12/$B12*100,"")</f>
        <v/>
      </c>
      <c r="J12" s="94"/>
      <c r="K12" s="114"/>
      <c r="L12" s="101" t="str">
        <f t="shared" ref="L12:L35" si="2">IF($A12&lt;&gt;"",K12/$B12*100,"")</f>
        <v/>
      </c>
      <c r="M12" s="94"/>
      <c r="N12" s="114"/>
      <c r="O12" s="101" t="str">
        <f t="shared" ref="O12:O35" si="3">IF($A12&lt;&gt;"",N12/$B12*100,"")</f>
        <v/>
      </c>
      <c r="P12" s="94"/>
      <c r="Q12" s="114"/>
      <c r="R12" s="101" t="str">
        <f t="shared" ref="R12:R35" si="4">IF($A12&lt;&gt;"",Q12/$B12*100,"")</f>
        <v/>
      </c>
    </row>
    <row r="13" spans="1:18" ht="15" customHeight="1">
      <c r="A13" s="47" t="s">
        <v>391</v>
      </c>
      <c r="B13" s="105">
        <f>SUM(B15:B23)</f>
        <v>2235</v>
      </c>
      <c r="C13" s="88">
        <f>IF(A13&lt;&gt;0,B13/$B$11*100,"")</f>
        <v>96.211795092552734</v>
      </c>
      <c r="E13" s="105">
        <f>SUM(E15:E23)</f>
        <v>288</v>
      </c>
      <c r="F13" s="101">
        <f t="shared" si="0"/>
        <v>12.885906040268457</v>
      </c>
      <c r="H13" s="105">
        <f>SUM(H15:H23)</f>
        <v>1363</v>
      </c>
      <c r="I13" s="101">
        <f t="shared" si="1"/>
        <v>60.984340044742723</v>
      </c>
      <c r="K13" s="105">
        <f>SUM(K15:K23)</f>
        <v>447</v>
      </c>
      <c r="L13" s="101">
        <f t="shared" si="2"/>
        <v>20</v>
      </c>
      <c r="N13" s="105">
        <f>SUM(N15:N23)</f>
        <v>130</v>
      </c>
      <c r="O13" s="101">
        <f t="shared" si="3"/>
        <v>5.8165548098434003</v>
      </c>
      <c r="Q13" s="105">
        <f>SUM(Q15:Q23)</f>
        <v>7</v>
      </c>
      <c r="R13" s="101">
        <f t="shared" si="4"/>
        <v>0.31319910514541388</v>
      </c>
    </row>
    <row r="14" spans="1:18" ht="15" customHeight="1">
      <c r="B14" s="105" t="s">
        <v>128</v>
      </c>
      <c r="C14" s="88" t="str">
        <f t="shared" ref="C14:C35" si="5">IF(A14&lt;&gt;0,B14/$B$11*100,"")</f>
        <v/>
      </c>
      <c r="F14" s="101" t="str">
        <f t="shared" si="0"/>
        <v/>
      </c>
      <c r="I14" s="101" t="str">
        <f t="shared" si="1"/>
        <v/>
      </c>
      <c r="L14" s="101" t="str">
        <f t="shared" si="2"/>
        <v/>
      </c>
      <c r="O14" s="101" t="str">
        <f t="shared" si="3"/>
        <v/>
      </c>
      <c r="R14" s="101" t="str">
        <f t="shared" si="4"/>
        <v/>
      </c>
    </row>
    <row r="15" spans="1:18" ht="15" customHeight="1">
      <c r="A15" s="81" t="s">
        <v>828</v>
      </c>
      <c r="B15" s="105">
        <f>E15+H15+K15+N15+Q15</f>
        <v>40</v>
      </c>
      <c r="C15" s="88">
        <f t="shared" si="5"/>
        <v>1.7219113215669393</v>
      </c>
      <c r="E15" s="666">
        <v>25</v>
      </c>
      <c r="F15" s="101">
        <f t="shared" si="0"/>
        <v>62.5</v>
      </c>
      <c r="H15" s="666">
        <v>15</v>
      </c>
      <c r="I15" s="101">
        <f>IF($A15&lt;&gt;"",H15/$B15*100,"")</f>
        <v>37.5</v>
      </c>
      <c r="K15" s="666"/>
      <c r="L15" s="101"/>
      <c r="N15" s="666"/>
      <c r="O15" s="101"/>
      <c r="Q15" s="666"/>
      <c r="R15" s="101"/>
    </row>
    <row r="16" spans="1:18" ht="15" customHeight="1">
      <c r="B16" s="105" t="s">
        <v>128</v>
      </c>
      <c r="C16" s="88" t="str">
        <f t="shared" si="5"/>
        <v/>
      </c>
      <c r="E16" s="666"/>
      <c r="F16" s="101" t="str">
        <f t="shared" si="0"/>
        <v/>
      </c>
      <c r="H16" s="666"/>
      <c r="I16" s="101" t="str">
        <f t="shared" si="1"/>
        <v/>
      </c>
      <c r="K16" s="666"/>
      <c r="L16" s="101"/>
      <c r="N16" s="666"/>
      <c r="O16" s="101"/>
      <c r="Q16" s="666"/>
      <c r="R16" s="101"/>
    </row>
    <row r="17" spans="1:18" ht="15" customHeight="1">
      <c r="A17" s="81" t="s">
        <v>829</v>
      </c>
      <c r="B17" s="105">
        <f>E17+H17+K17+N17+Q17</f>
        <v>1391</v>
      </c>
      <c r="C17" s="88">
        <f t="shared" si="5"/>
        <v>59.879466207490317</v>
      </c>
      <c r="E17" s="665">
        <v>212</v>
      </c>
      <c r="F17" s="101">
        <f t="shared" si="0"/>
        <v>15.240833932422717</v>
      </c>
      <c r="H17" s="665">
        <v>1179</v>
      </c>
      <c r="I17" s="101">
        <f t="shared" si="1"/>
        <v>84.759166067577283</v>
      </c>
      <c r="K17" s="665"/>
      <c r="L17" s="101"/>
      <c r="N17" s="665"/>
      <c r="O17" s="101"/>
      <c r="Q17" s="665"/>
      <c r="R17" s="101"/>
    </row>
    <row r="18" spans="1:18" ht="15" customHeight="1">
      <c r="B18" s="105" t="s">
        <v>128</v>
      </c>
      <c r="C18" s="88" t="str">
        <f t="shared" si="5"/>
        <v/>
      </c>
      <c r="E18" s="665"/>
      <c r="F18" s="101" t="str">
        <f t="shared" si="0"/>
        <v/>
      </c>
      <c r="H18" s="665"/>
      <c r="I18" s="101" t="str">
        <f t="shared" si="1"/>
        <v/>
      </c>
      <c r="K18" s="665"/>
      <c r="L18" s="101" t="str">
        <f t="shared" si="2"/>
        <v/>
      </c>
      <c r="N18" s="665"/>
      <c r="O18" s="101"/>
      <c r="Q18" s="665"/>
      <c r="R18" s="101"/>
    </row>
    <row r="19" spans="1:18" ht="15" customHeight="1">
      <c r="A19" s="81" t="s">
        <v>830</v>
      </c>
      <c r="B19" s="105">
        <f>E19+H19+K19+N19+Q19</f>
        <v>616</v>
      </c>
      <c r="C19" s="88">
        <f t="shared" si="5"/>
        <v>26.517434352130863</v>
      </c>
      <c r="E19" s="665">
        <v>51</v>
      </c>
      <c r="F19" s="101">
        <f t="shared" si="0"/>
        <v>8.279220779220779</v>
      </c>
      <c r="H19" s="665">
        <v>157</v>
      </c>
      <c r="I19" s="101">
        <f t="shared" si="1"/>
        <v>25.487012987012985</v>
      </c>
      <c r="K19" s="665">
        <v>408</v>
      </c>
      <c r="L19" s="101">
        <f t="shared" si="2"/>
        <v>66.233766233766232</v>
      </c>
      <c r="N19" s="665"/>
      <c r="O19" s="101"/>
      <c r="Q19" s="665"/>
      <c r="R19" s="101"/>
    </row>
    <row r="20" spans="1:18" ht="15" customHeight="1">
      <c r="C20" s="88" t="str">
        <f t="shared" si="5"/>
        <v/>
      </c>
      <c r="E20" s="665"/>
      <c r="F20" s="101" t="str">
        <f t="shared" si="0"/>
        <v/>
      </c>
      <c r="H20" s="665"/>
      <c r="I20" s="101" t="str">
        <f t="shared" si="1"/>
        <v/>
      </c>
      <c r="K20" s="665"/>
      <c r="L20" s="101" t="str">
        <f t="shared" si="2"/>
        <v/>
      </c>
      <c r="N20" s="665"/>
      <c r="O20" s="101" t="str">
        <f t="shared" si="3"/>
        <v/>
      </c>
      <c r="Q20" s="665"/>
      <c r="R20" s="101"/>
    </row>
    <row r="21" spans="1:18" ht="15" customHeight="1">
      <c r="A21" s="81" t="s">
        <v>831</v>
      </c>
      <c r="B21" s="105">
        <f t="shared" ref="B21:B29" si="6">E21+H21+K21+N21+Q21</f>
        <v>178</v>
      </c>
      <c r="C21" s="88">
        <f t="shared" si="5"/>
        <v>7.6625053809728794</v>
      </c>
      <c r="E21" s="665"/>
      <c r="F21" s="101"/>
      <c r="H21" s="665">
        <v>12</v>
      </c>
      <c r="I21" s="101">
        <f t="shared" si="1"/>
        <v>6.7415730337078648</v>
      </c>
      <c r="K21" s="665">
        <v>38</v>
      </c>
      <c r="L21" s="101">
        <f t="shared" si="2"/>
        <v>21.348314606741571</v>
      </c>
      <c r="N21" s="665">
        <v>128</v>
      </c>
      <c r="O21" s="101">
        <f t="shared" si="3"/>
        <v>71.910112359550567</v>
      </c>
      <c r="Q21" s="665"/>
      <c r="R21" s="101"/>
    </row>
    <row r="22" spans="1:18" ht="15" customHeight="1">
      <c r="C22" s="88" t="str">
        <f t="shared" si="5"/>
        <v/>
      </c>
      <c r="E22" s="665"/>
      <c r="F22" s="101"/>
      <c r="H22" s="665"/>
      <c r="I22" s="101" t="str">
        <f t="shared" si="1"/>
        <v/>
      </c>
      <c r="K22" s="665"/>
      <c r="L22" s="101" t="str">
        <f t="shared" si="2"/>
        <v/>
      </c>
      <c r="N22" s="665"/>
      <c r="O22" s="101" t="str">
        <f t="shared" si="3"/>
        <v/>
      </c>
      <c r="Q22" s="665"/>
      <c r="R22" s="101" t="str">
        <f t="shared" si="4"/>
        <v/>
      </c>
    </row>
    <row r="23" spans="1:18" ht="15" customHeight="1">
      <c r="A23" s="81" t="s">
        <v>832</v>
      </c>
      <c r="B23" s="105">
        <f t="shared" si="6"/>
        <v>10</v>
      </c>
      <c r="C23" s="88">
        <f t="shared" si="5"/>
        <v>0.43047783039173482</v>
      </c>
      <c r="E23" s="665"/>
      <c r="F23" s="101"/>
      <c r="H23" s="665"/>
      <c r="I23" s="101"/>
      <c r="K23" s="665">
        <v>1</v>
      </c>
      <c r="L23" s="101">
        <f t="shared" si="2"/>
        <v>10</v>
      </c>
      <c r="N23" s="665">
        <v>2</v>
      </c>
      <c r="O23" s="101">
        <f t="shared" si="3"/>
        <v>20</v>
      </c>
      <c r="Q23" s="665">
        <v>7</v>
      </c>
      <c r="R23" s="101">
        <f t="shared" si="4"/>
        <v>70</v>
      </c>
    </row>
    <row r="24" spans="1:18" ht="15" customHeight="1">
      <c r="C24" s="88" t="str">
        <f t="shared" si="5"/>
        <v/>
      </c>
      <c r="F24" s="101" t="str">
        <f t="shared" si="0"/>
        <v/>
      </c>
      <c r="I24" s="101" t="str">
        <f t="shared" si="1"/>
        <v/>
      </c>
      <c r="L24" s="101" t="str">
        <f t="shared" si="2"/>
        <v/>
      </c>
      <c r="O24" s="101" t="str">
        <f t="shared" si="3"/>
        <v/>
      </c>
      <c r="R24" s="101" t="str">
        <f t="shared" si="4"/>
        <v/>
      </c>
    </row>
    <row r="25" spans="1:18" ht="15" customHeight="1">
      <c r="A25" s="47" t="s">
        <v>410</v>
      </c>
      <c r="B25" s="105">
        <f>SUM(B27:B35)</f>
        <v>88</v>
      </c>
      <c r="C25" s="88">
        <f t="shared" si="5"/>
        <v>3.7882049074472666</v>
      </c>
      <c r="E25" s="105">
        <f>SUM(E27:E35)</f>
        <v>9</v>
      </c>
      <c r="F25" s="101">
        <f t="shared" si="0"/>
        <v>10.227272727272728</v>
      </c>
      <c r="H25" s="105">
        <f>SUM(H27:H35)</f>
        <v>68</v>
      </c>
      <c r="I25" s="101">
        <f t="shared" si="1"/>
        <v>77.272727272727266</v>
      </c>
      <c r="K25" s="105">
        <f>SUM(K27:K35)</f>
        <v>10</v>
      </c>
      <c r="L25" s="101">
        <f t="shared" si="2"/>
        <v>11.363636363636363</v>
      </c>
      <c r="N25" s="105">
        <f>SUM(N27:N35)</f>
        <v>1</v>
      </c>
      <c r="O25" s="101">
        <f t="shared" si="3"/>
        <v>1.1363636363636365</v>
      </c>
      <c r="R25" s="101"/>
    </row>
    <row r="26" spans="1:18" ht="15" customHeight="1">
      <c r="C26" s="88" t="str">
        <f t="shared" si="5"/>
        <v/>
      </c>
      <c r="F26" s="101" t="str">
        <f t="shared" si="0"/>
        <v/>
      </c>
      <c r="I26" s="101" t="str">
        <f t="shared" si="1"/>
        <v/>
      </c>
      <c r="L26" s="101" t="str">
        <f t="shared" si="2"/>
        <v/>
      </c>
      <c r="O26" s="101" t="str">
        <f t="shared" si="3"/>
        <v/>
      </c>
      <c r="R26" s="101"/>
    </row>
    <row r="27" spans="1:18" ht="15" customHeight="1">
      <c r="A27" s="81" t="s">
        <v>828</v>
      </c>
      <c r="B27" s="105">
        <f t="shared" si="6"/>
        <v>6</v>
      </c>
      <c r="C27" s="88">
        <f t="shared" si="5"/>
        <v>0.25828669823504091</v>
      </c>
      <c r="E27" s="666">
        <v>6</v>
      </c>
      <c r="F27" s="101">
        <f t="shared" si="0"/>
        <v>100</v>
      </c>
      <c r="H27" s="666"/>
      <c r="I27" s="101"/>
      <c r="K27" s="666"/>
      <c r="L27" s="101"/>
      <c r="N27" s="666"/>
      <c r="O27" s="101"/>
      <c r="R27" s="101"/>
    </row>
    <row r="28" spans="1:18" ht="15" customHeight="1">
      <c r="C28" s="88" t="str">
        <f t="shared" si="5"/>
        <v/>
      </c>
      <c r="E28" s="666"/>
      <c r="F28" s="101" t="str">
        <f t="shared" si="0"/>
        <v/>
      </c>
      <c r="H28" s="666"/>
      <c r="I28" s="101" t="str">
        <f t="shared" si="1"/>
        <v/>
      </c>
      <c r="K28" s="666"/>
      <c r="L28" s="101" t="str">
        <f t="shared" si="2"/>
        <v/>
      </c>
      <c r="N28" s="666"/>
      <c r="O28" s="101" t="str">
        <f t="shared" si="3"/>
        <v/>
      </c>
      <c r="R28" s="101" t="str">
        <f t="shared" si="4"/>
        <v/>
      </c>
    </row>
    <row r="29" spans="1:18" ht="15" customHeight="1">
      <c r="A29" s="81" t="s">
        <v>829</v>
      </c>
      <c r="B29" s="105">
        <f t="shared" si="6"/>
        <v>67</v>
      </c>
      <c r="C29" s="88">
        <f t="shared" si="5"/>
        <v>2.8842014636246232</v>
      </c>
      <c r="E29" s="665">
        <v>3</v>
      </c>
      <c r="F29" s="101">
        <f t="shared" si="0"/>
        <v>4.4776119402985071</v>
      </c>
      <c r="H29" s="665">
        <v>64</v>
      </c>
      <c r="I29" s="101">
        <f t="shared" si="1"/>
        <v>95.522388059701484</v>
      </c>
      <c r="K29" s="665"/>
      <c r="L29" s="101"/>
      <c r="N29" s="665"/>
      <c r="O29" s="101"/>
      <c r="Q29" s="81"/>
      <c r="R29" s="101"/>
    </row>
    <row r="30" spans="1:18" ht="15" customHeight="1">
      <c r="C30" s="88" t="str">
        <f t="shared" si="5"/>
        <v/>
      </c>
      <c r="E30" s="665"/>
      <c r="F30" s="101" t="str">
        <f t="shared" si="0"/>
        <v/>
      </c>
      <c r="H30" s="665"/>
      <c r="I30" s="101" t="str">
        <f t="shared" si="1"/>
        <v/>
      </c>
      <c r="K30" s="665"/>
      <c r="L30" s="101" t="str">
        <f t="shared" si="2"/>
        <v/>
      </c>
      <c r="N30" s="665"/>
      <c r="O30" s="101" t="str">
        <f t="shared" si="3"/>
        <v/>
      </c>
      <c r="Q30" s="81"/>
      <c r="R30" s="101" t="str">
        <f t="shared" si="4"/>
        <v/>
      </c>
    </row>
    <row r="31" spans="1:18" ht="15" customHeight="1">
      <c r="A31" s="81" t="s">
        <v>830</v>
      </c>
      <c r="B31" s="105">
        <f>E31+H31+K31+N31+Q31</f>
        <v>13</v>
      </c>
      <c r="C31" s="88">
        <f t="shared" si="5"/>
        <v>0.55962117950925527</v>
      </c>
      <c r="E31" s="665"/>
      <c r="F31" s="101"/>
      <c r="H31" s="665">
        <v>3</v>
      </c>
      <c r="I31" s="101">
        <f t="shared" si="1"/>
        <v>23.076923076923077</v>
      </c>
      <c r="K31" s="665">
        <v>10</v>
      </c>
      <c r="L31" s="101">
        <f t="shared" si="2"/>
        <v>76.923076923076934</v>
      </c>
      <c r="N31" s="665"/>
      <c r="O31" s="101"/>
      <c r="Q31" s="81"/>
      <c r="R31" s="101"/>
    </row>
    <row r="32" spans="1:18" ht="15" customHeight="1">
      <c r="C32" s="88" t="str">
        <f t="shared" si="5"/>
        <v/>
      </c>
      <c r="E32" s="665"/>
      <c r="F32" s="101"/>
      <c r="H32" s="665"/>
      <c r="I32" s="101" t="str">
        <f t="shared" si="1"/>
        <v/>
      </c>
      <c r="K32" s="665"/>
      <c r="L32" s="101" t="str">
        <f t="shared" si="2"/>
        <v/>
      </c>
      <c r="N32" s="665"/>
      <c r="O32" s="101" t="str">
        <f t="shared" si="3"/>
        <v/>
      </c>
      <c r="Q32" s="81"/>
      <c r="R32" s="101"/>
    </row>
    <row r="33" spans="1:18" ht="15" customHeight="1">
      <c r="A33" s="81" t="s">
        <v>831</v>
      </c>
      <c r="B33" s="105">
        <f>E33+H33+K33+N33+Q33</f>
        <v>2</v>
      </c>
      <c r="C33" s="88">
        <f t="shared" si="5"/>
        <v>8.6095566078346966E-2</v>
      </c>
      <c r="E33" s="665"/>
      <c r="F33" s="101"/>
      <c r="H33" s="665">
        <v>1</v>
      </c>
      <c r="I33" s="101">
        <f t="shared" si="1"/>
        <v>50</v>
      </c>
      <c r="K33" s="665"/>
      <c r="L33" s="101"/>
      <c r="N33" s="665">
        <v>1</v>
      </c>
      <c r="O33" s="101">
        <f t="shared" si="3"/>
        <v>50</v>
      </c>
      <c r="Q33" s="81"/>
      <c r="R33" s="101"/>
    </row>
    <row r="34" spans="1:18" ht="15" hidden="1" customHeight="1">
      <c r="B34" s="105">
        <f>E34+H34+K34+N34+Q34</f>
        <v>0</v>
      </c>
      <c r="C34" s="88" t="str">
        <f t="shared" si="5"/>
        <v/>
      </c>
      <c r="E34" s="252"/>
      <c r="F34" s="101" t="str">
        <f t="shared" si="0"/>
        <v/>
      </c>
      <c r="H34" s="253"/>
      <c r="I34" s="101" t="str">
        <f t="shared" si="1"/>
        <v/>
      </c>
      <c r="K34" s="253"/>
      <c r="L34" s="101" t="str">
        <f t="shared" si="2"/>
        <v/>
      </c>
      <c r="N34" s="253"/>
      <c r="O34" s="101" t="str">
        <f t="shared" si="3"/>
        <v/>
      </c>
      <c r="Q34" s="81"/>
      <c r="R34" s="101" t="str">
        <f t="shared" si="4"/>
        <v/>
      </c>
    </row>
    <row r="35" spans="1:18" ht="15" hidden="1" customHeight="1">
      <c r="A35" s="81" t="s">
        <v>832</v>
      </c>
      <c r="B35" s="105">
        <f>E35+H35+K35+N35+Q35</f>
        <v>0</v>
      </c>
      <c r="C35" s="88">
        <f t="shared" si="5"/>
        <v>0</v>
      </c>
      <c r="E35" s="252">
        <v>0</v>
      </c>
      <c r="F35" s="101" t="e">
        <f t="shared" si="0"/>
        <v>#DIV/0!</v>
      </c>
      <c r="H35" s="253">
        <v>0</v>
      </c>
      <c r="I35" s="101" t="e">
        <f t="shared" si="1"/>
        <v>#DIV/0!</v>
      </c>
      <c r="K35" s="253">
        <v>0</v>
      </c>
      <c r="L35" s="101" t="e">
        <f t="shared" si="2"/>
        <v>#DIV/0!</v>
      </c>
      <c r="N35" s="253"/>
      <c r="O35" s="101" t="e">
        <f t="shared" si="3"/>
        <v>#DIV/0!</v>
      </c>
      <c r="Q35" s="81"/>
      <c r="R35" s="101" t="e">
        <f t="shared" si="4"/>
        <v>#DIV/0!</v>
      </c>
    </row>
    <row r="36" spans="1:18" ht="15" customHeight="1" thickBot="1">
      <c r="A36" s="86"/>
      <c r="B36" s="113"/>
      <c r="C36" s="82"/>
      <c r="D36" s="82"/>
      <c r="E36" s="113"/>
      <c r="F36" s="82"/>
      <c r="G36" s="86"/>
      <c r="H36" s="113"/>
      <c r="I36" s="82"/>
      <c r="J36" s="86"/>
      <c r="K36" s="113"/>
      <c r="L36" s="82"/>
      <c r="M36" s="86"/>
      <c r="N36" s="113"/>
      <c r="O36" s="82"/>
      <c r="P36" s="86"/>
      <c r="Q36" s="113"/>
      <c r="R36" s="82"/>
    </row>
    <row r="38" spans="1:18">
      <c r="A38" s="81" t="s">
        <v>833</v>
      </c>
    </row>
    <row r="40" spans="1:18" ht="14.5">
      <c r="A40" s="146" t="s">
        <v>1987</v>
      </c>
      <c r="D40" s="81"/>
    </row>
    <row r="41" spans="1:18" ht="14.5">
      <c r="A41" s="146" t="s">
        <v>1983</v>
      </c>
      <c r="D41" s="81"/>
    </row>
    <row r="42" spans="1:18">
      <c r="A42" s="90"/>
      <c r="B42" s="115"/>
      <c r="C42" s="104"/>
      <c r="D42" s="104"/>
      <c r="E42" s="115"/>
      <c r="F42" s="104"/>
      <c r="G42" s="90"/>
      <c r="H42" s="115"/>
      <c r="I42" s="104"/>
    </row>
    <row r="43" spans="1:18">
      <c r="A43" s="14" t="s">
        <v>1626</v>
      </c>
      <c r="B43" s="115"/>
      <c r="C43" s="104"/>
      <c r="D43" s="104"/>
      <c r="E43" s="115"/>
      <c r="F43" s="104"/>
      <c r="G43" s="90"/>
      <c r="H43" s="115"/>
      <c r="I43" s="104"/>
    </row>
    <row r="44" spans="1:18">
      <c r="A44" s="90" t="s">
        <v>766</v>
      </c>
      <c r="B44" s="115"/>
      <c r="C44" s="104"/>
      <c r="D44" s="104"/>
      <c r="E44" s="115"/>
      <c r="F44" s="104"/>
      <c r="G44" s="90"/>
      <c r="H44" s="115"/>
      <c r="I44" s="104"/>
    </row>
    <row r="45" spans="1:18">
      <c r="A45" s="90"/>
      <c r="B45" s="115"/>
      <c r="C45" s="104"/>
      <c r="D45" s="104"/>
      <c r="E45" s="115"/>
      <c r="F45" s="104"/>
      <c r="G45" s="90"/>
      <c r="H45" s="115"/>
      <c r="I45" s="104"/>
    </row>
    <row r="46" spans="1:18">
      <c r="A46" s="90"/>
      <c r="B46" s="115"/>
      <c r="C46" s="104"/>
      <c r="D46" s="104"/>
      <c r="E46" s="115"/>
      <c r="F46" s="104"/>
      <c r="G46" s="90"/>
      <c r="H46" s="115"/>
      <c r="I46" s="104"/>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4" tint="-0.249977111117893"/>
  </sheetPr>
  <dimension ref="A1:N123"/>
  <sheetViews>
    <sheetView topLeftCell="A28" workbookViewId="0">
      <selection activeCell="A57" sqref="A57"/>
    </sheetView>
  </sheetViews>
  <sheetFormatPr baseColWidth="10" defaultColWidth="8.81640625" defaultRowHeight="12.5"/>
  <cols>
    <col min="1" max="1" width="43.81640625" style="33" customWidth="1"/>
    <col min="2" max="2" width="9.81640625" style="50" customWidth="1"/>
    <col min="3" max="3" width="8.81640625" style="75" customWidth="1"/>
    <col min="4" max="4" width="2.54296875" style="63" customWidth="1"/>
    <col min="5" max="5" width="9.81640625" style="63" customWidth="1"/>
    <col min="6" max="6" width="9.81640625" style="75" customWidth="1"/>
    <col min="7" max="7" width="2.81640625" style="180" customWidth="1"/>
    <col min="8" max="8" width="9.81640625" style="63" customWidth="1"/>
    <col min="9" max="9" width="9.81640625" style="75" customWidth="1"/>
    <col min="10" max="10" width="2.54296875" style="63" customWidth="1"/>
    <col min="11" max="11" width="9.81640625" style="14" customWidth="1"/>
    <col min="12" max="12" width="2.81640625" style="33" customWidth="1"/>
    <col min="13" max="13" width="9.81640625" style="75" customWidth="1"/>
    <col min="14" max="14" width="4" style="33" customWidth="1"/>
    <col min="15" max="256" width="8.81640625" style="33"/>
    <col min="257" max="257" width="43.81640625" style="33" customWidth="1"/>
    <col min="258" max="258" width="9.81640625" style="33" customWidth="1"/>
    <col min="259" max="259" width="8.81640625" style="33" customWidth="1"/>
    <col min="260" max="260" width="2.54296875" style="33" customWidth="1"/>
    <col min="261" max="262" width="9.81640625" style="33" customWidth="1"/>
    <col min="263" max="263" width="2.81640625" style="33" customWidth="1"/>
    <col min="264" max="265" width="9.81640625" style="33" customWidth="1"/>
    <col min="266" max="266" width="2.54296875" style="33" customWidth="1"/>
    <col min="267" max="267" width="9.81640625" style="33" customWidth="1"/>
    <col min="268" max="268" width="2.81640625" style="33" customWidth="1"/>
    <col min="269" max="269" width="9.81640625" style="33" customWidth="1"/>
    <col min="270" max="270" width="4" style="33" customWidth="1"/>
    <col min="271" max="512" width="8.81640625" style="33"/>
    <col min="513" max="513" width="43.81640625" style="33" customWidth="1"/>
    <col min="514" max="514" width="9.81640625" style="33" customWidth="1"/>
    <col min="515" max="515" width="8.81640625" style="33" customWidth="1"/>
    <col min="516" max="516" width="2.54296875" style="33" customWidth="1"/>
    <col min="517" max="518" width="9.81640625" style="33" customWidth="1"/>
    <col min="519" max="519" width="2.81640625" style="33" customWidth="1"/>
    <col min="520" max="521" width="9.81640625" style="33" customWidth="1"/>
    <col min="522" max="522" width="2.54296875" style="33" customWidth="1"/>
    <col min="523" max="523" width="9.81640625" style="33" customWidth="1"/>
    <col min="524" max="524" width="2.81640625" style="33" customWidth="1"/>
    <col min="525" max="525" width="9.81640625" style="33" customWidth="1"/>
    <col min="526" max="526" width="4" style="33" customWidth="1"/>
    <col min="527" max="768" width="8.81640625" style="33"/>
    <col min="769" max="769" width="43.81640625" style="33" customWidth="1"/>
    <col min="770" max="770" width="9.81640625" style="33" customWidth="1"/>
    <col min="771" max="771" width="8.81640625" style="33" customWidth="1"/>
    <col min="772" max="772" width="2.54296875" style="33" customWidth="1"/>
    <col min="773" max="774" width="9.81640625" style="33" customWidth="1"/>
    <col min="775" max="775" width="2.81640625" style="33" customWidth="1"/>
    <col min="776" max="777" width="9.81640625" style="33" customWidth="1"/>
    <col min="778" max="778" width="2.54296875" style="33" customWidth="1"/>
    <col min="779" max="779" width="9.81640625" style="33" customWidth="1"/>
    <col min="780" max="780" width="2.81640625" style="33" customWidth="1"/>
    <col min="781" max="781" width="9.81640625" style="33" customWidth="1"/>
    <col min="782" max="782" width="4" style="33" customWidth="1"/>
    <col min="783" max="1024" width="8.81640625" style="33"/>
    <col min="1025" max="1025" width="43.81640625" style="33" customWidth="1"/>
    <col min="1026" max="1026" width="9.81640625" style="33" customWidth="1"/>
    <col min="1027" max="1027" width="8.81640625" style="33" customWidth="1"/>
    <col min="1028" max="1028" width="2.54296875" style="33" customWidth="1"/>
    <col min="1029" max="1030" width="9.81640625" style="33" customWidth="1"/>
    <col min="1031" max="1031" width="2.81640625" style="33" customWidth="1"/>
    <col min="1032" max="1033" width="9.81640625" style="33" customWidth="1"/>
    <col min="1034" max="1034" width="2.54296875" style="33" customWidth="1"/>
    <col min="1035" max="1035" width="9.81640625" style="33" customWidth="1"/>
    <col min="1036" max="1036" width="2.81640625" style="33" customWidth="1"/>
    <col min="1037" max="1037" width="9.81640625" style="33" customWidth="1"/>
    <col min="1038" max="1038" width="4" style="33" customWidth="1"/>
    <col min="1039" max="1280" width="8.81640625" style="33"/>
    <col min="1281" max="1281" width="43.81640625" style="33" customWidth="1"/>
    <col min="1282" max="1282" width="9.81640625" style="33" customWidth="1"/>
    <col min="1283" max="1283" width="8.81640625" style="33" customWidth="1"/>
    <col min="1284" max="1284" width="2.54296875" style="33" customWidth="1"/>
    <col min="1285" max="1286" width="9.81640625" style="33" customWidth="1"/>
    <col min="1287" max="1287" width="2.81640625" style="33" customWidth="1"/>
    <col min="1288" max="1289" width="9.81640625" style="33" customWidth="1"/>
    <col min="1290" max="1290" width="2.54296875" style="33" customWidth="1"/>
    <col min="1291" max="1291" width="9.81640625" style="33" customWidth="1"/>
    <col min="1292" max="1292" width="2.81640625" style="33" customWidth="1"/>
    <col min="1293" max="1293" width="9.81640625" style="33" customWidth="1"/>
    <col min="1294" max="1294" width="4" style="33" customWidth="1"/>
    <col min="1295" max="1536" width="8.81640625" style="33"/>
    <col min="1537" max="1537" width="43.81640625" style="33" customWidth="1"/>
    <col min="1538" max="1538" width="9.81640625" style="33" customWidth="1"/>
    <col min="1539" max="1539" width="8.81640625" style="33" customWidth="1"/>
    <col min="1540" max="1540" width="2.54296875" style="33" customWidth="1"/>
    <col min="1541" max="1542" width="9.81640625" style="33" customWidth="1"/>
    <col min="1543" max="1543" width="2.81640625" style="33" customWidth="1"/>
    <col min="1544" max="1545" width="9.81640625" style="33" customWidth="1"/>
    <col min="1546" max="1546" width="2.54296875" style="33" customWidth="1"/>
    <col min="1547" max="1547" width="9.81640625" style="33" customWidth="1"/>
    <col min="1548" max="1548" width="2.81640625" style="33" customWidth="1"/>
    <col min="1549" max="1549" width="9.81640625" style="33" customWidth="1"/>
    <col min="1550" max="1550" width="4" style="33" customWidth="1"/>
    <col min="1551" max="1792" width="8.81640625" style="33"/>
    <col min="1793" max="1793" width="43.81640625" style="33" customWidth="1"/>
    <col min="1794" max="1794" width="9.81640625" style="33" customWidth="1"/>
    <col min="1795" max="1795" width="8.81640625" style="33" customWidth="1"/>
    <col min="1796" max="1796" width="2.54296875" style="33" customWidth="1"/>
    <col min="1797" max="1798" width="9.81640625" style="33" customWidth="1"/>
    <col min="1799" max="1799" width="2.81640625" style="33" customWidth="1"/>
    <col min="1800" max="1801" width="9.81640625" style="33" customWidth="1"/>
    <col min="1802" max="1802" width="2.54296875" style="33" customWidth="1"/>
    <col min="1803" max="1803" width="9.81640625" style="33" customWidth="1"/>
    <col min="1804" max="1804" width="2.81640625" style="33" customWidth="1"/>
    <col min="1805" max="1805" width="9.81640625" style="33" customWidth="1"/>
    <col min="1806" max="1806" width="4" style="33" customWidth="1"/>
    <col min="1807" max="2048" width="8.81640625" style="33"/>
    <col min="2049" max="2049" width="43.81640625" style="33" customWidth="1"/>
    <col min="2050" max="2050" width="9.81640625" style="33" customWidth="1"/>
    <col min="2051" max="2051" width="8.81640625" style="33" customWidth="1"/>
    <col min="2052" max="2052" width="2.54296875" style="33" customWidth="1"/>
    <col min="2053" max="2054" width="9.81640625" style="33" customWidth="1"/>
    <col min="2055" max="2055" width="2.81640625" style="33" customWidth="1"/>
    <col min="2056" max="2057" width="9.81640625" style="33" customWidth="1"/>
    <col min="2058" max="2058" width="2.54296875" style="33" customWidth="1"/>
    <col min="2059" max="2059" width="9.81640625" style="33" customWidth="1"/>
    <col min="2060" max="2060" width="2.81640625" style="33" customWidth="1"/>
    <col min="2061" max="2061" width="9.81640625" style="33" customWidth="1"/>
    <col min="2062" max="2062" width="4" style="33" customWidth="1"/>
    <col min="2063" max="2304" width="8.81640625" style="33"/>
    <col min="2305" max="2305" width="43.81640625" style="33" customWidth="1"/>
    <col min="2306" max="2306" width="9.81640625" style="33" customWidth="1"/>
    <col min="2307" max="2307" width="8.81640625" style="33" customWidth="1"/>
    <col min="2308" max="2308" width="2.54296875" style="33" customWidth="1"/>
    <col min="2309" max="2310" width="9.81640625" style="33" customWidth="1"/>
    <col min="2311" max="2311" width="2.81640625" style="33" customWidth="1"/>
    <col min="2312" max="2313" width="9.81640625" style="33" customWidth="1"/>
    <col min="2314" max="2314" width="2.54296875" style="33" customWidth="1"/>
    <col min="2315" max="2315" width="9.81640625" style="33" customWidth="1"/>
    <col min="2316" max="2316" width="2.81640625" style="33" customWidth="1"/>
    <col min="2317" max="2317" width="9.81640625" style="33" customWidth="1"/>
    <col min="2318" max="2318" width="4" style="33" customWidth="1"/>
    <col min="2319" max="2560" width="8.81640625" style="33"/>
    <col min="2561" max="2561" width="43.81640625" style="33" customWidth="1"/>
    <col min="2562" max="2562" width="9.81640625" style="33" customWidth="1"/>
    <col min="2563" max="2563" width="8.81640625" style="33" customWidth="1"/>
    <col min="2564" max="2564" width="2.54296875" style="33" customWidth="1"/>
    <col min="2565" max="2566" width="9.81640625" style="33" customWidth="1"/>
    <col min="2567" max="2567" width="2.81640625" style="33" customWidth="1"/>
    <col min="2568" max="2569" width="9.81640625" style="33" customWidth="1"/>
    <col min="2570" max="2570" width="2.54296875" style="33" customWidth="1"/>
    <col min="2571" max="2571" width="9.81640625" style="33" customWidth="1"/>
    <col min="2572" max="2572" width="2.81640625" style="33" customWidth="1"/>
    <col min="2573" max="2573" width="9.81640625" style="33" customWidth="1"/>
    <col min="2574" max="2574" width="4" style="33" customWidth="1"/>
    <col min="2575" max="2816" width="8.81640625" style="33"/>
    <col min="2817" max="2817" width="43.81640625" style="33" customWidth="1"/>
    <col min="2818" max="2818" width="9.81640625" style="33" customWidth="1"/>
    <col min="2819" max="2819" width="8.81640625" style="33" customWidth="1"/>
    <col min="2820" max="2820" width="2.54296875" style="33" customWidth="1"/>
    <col min="2821" max="2822" width="9.81640625" style="33" customWidth="1"/>
    <col min="2823" max="2823" width="2.81640625" style="33" customWidth="1"/>
    <col min="2824" max="2825" width="9.81640625" style="33" customWidth="1"/>
    <col min="2826" max="2826" width="2.54296875" style="33" customWidth="1"/>
    <col min="2827" max="2827" width="9.81640625" style="33" customWidth="1"/>
    <col min="2828" max="2828" width="2.81640625" style="33" customWidth="1"/>
    <col min="2829" max="2829" width="9.81640625" style="33" customWidth="1"/>
    <col min="2830" max="2830" width="4" style="33" customWidth="1"/>
    <col min="2831" max="3072" width="8.81640625" style="33"/>
    <col min="3073" max="3073" width="43.81640625" style="33" customWidth="1"/>
    <col min="3074" max="3074" width="9.81640625" style="33" customWidth="1"/>
    <col min="3075" max="3075" width="8.81640625" style="33" customWidth="1"/>
    <col min="3076" max="3076" width="2.54296875" style="33" customWidth="1"/>
    <col min="3077" max="3078" width="9.81640625" style="33" customWidth="1"/>
    <col min="3079" max="3079" width="2.81640625" style="33" customWidth="1"/>
    <col min="3080" max="3081" width="9.81640625" style="33" customWidth="1"/>
    <col min="3082" max="3082" width="2.54296875" style="33" customWidth="1"/>
    <col min="3083" max="3083" width="9.81640625" style="33" customWidth="1"/>
    <col min="3084" max="3084" width="2.81640625" style="33" customWidth="1"/>
    <col min="3085" max="3085" width="9.81640625" style="33" customWidth="1"/>
    <col min="3086" max="3086" width="4" style="33" customWidth="1"/>
    <col min="3087" max="3328" width="8.81640625" style="33"/>
    <col min="3329" max="3329" width="43.81640625" style="33" customWidth="1"/>
    <col min="3330" max="3330" width="9.81640625" style="33" customWidth="1"/>
    <col min="3331" max="3331" width="8.81640625" style="33" customWidth="1"/>
    <col min="3332" max="3332" width="2.54296875" style="33" customWidth="1"/>
    <col min="3333" max="3334" width="9.81640625" style="33" customWidth="1"/>
    <col min="3335" max="3335" width="2.81640625" style="33" customWidth="1"/>
    <col min="3336" max="3337" width="9.81640625" style="33" customWidth="1"/>
    <col min="3338" max="3338" width="2.54296875" style="33" customWidth="1"/>
    <col min="3339" max="3339" width="9.81640625" style="33" customWidth="1"/>
    <col min="3340" max="3340" width="2.81640625" style="33" customWidth="1"/>
    <col min="3341" max="3341" width="9.81640625" style="33" customWidth="1"/>
    <col min="3342" max="3342" width="4" style="33" customWidth="1"/>
    <col min="3343" max="3584" width="8.81640625" style="33"/>
    <col min="3585" max="3585" width="43.81640625" style="33" customWidth="1"/>
    <col min="3586" max="3586" width="9.81640625" style="33" customWidth="1"/>
    <col min="3587" max="3587" width="8.81640625" style="33" customWidth="1"/>
    <col min="3588" max="3588" width="2.54296875" style="33" customWidth="1"/>
    <col min="3589" max="3590" width="9.81640625" style="33" customWidth="1"/>
    <col min="3591" max="3591" width="2.81640625" style="33" customWidth="1"/>
    <col min="3592" max="3593" width="9.81640625" style="33" customWidth="1"/>
    <col min="3594" max="3594" width="2.54296875" style="33" customWidth="1"/>
    <col min="3595" max="3595" width="9.81640625" style="33" customWidth="1"/>
    <col min="3596" max="3596" width="2.81640625" style="33" customWidth="1"/>
    <col min="3597" max="3597" width="9.81640625" style="33" customWidth="1"/>
    <col min="3598" max="3598" width="4" style="33" customWidth="1"/>
    <col min="3599" max="3840" width="8.81640625" style="33"/>
    <col min="3841" max="3841" width="43.81640625" style="33" customWidth="1"/>
    <col min="3842" max="3842" width="9.81640625" style="33" customWidth="1"/>
    <col min="3843" max="3843" width="8.81640625" style="33" customWidth="1"/>
    <col min="3844" max="3844" width="2.54296875" style="33" customWidth="1"/>
    <col min="3845" max="3846" width="9.81640625" style="33" customWidth="1"/>
    <col min="3847" max="3847" width="2.81640625" style="33" customWidth="1"/>
    <col min="3848" max="3849" width="9.81640625" style="33" customWidth="1"/>
    <col min="3850" max="3850" width="2.54296875" style="33" customWidth="1"/>
    <col min="3851" max="3851" width="9.81640625" style="33" customWidth="1"/>
    <col min="3852" max="3852" width="2.81640625" style="33" customWidth="1"/>
    <col min="3853" max="3853" width="9.81640625" style="33" customWidth="1"/>
    <col min="3854" max="3854" width="4" style="33" customWidth="1"/>
    <col min="3855" max="4096" width="8.81640625" style="33"/>
    <col min="4097" max="4097" width="43.81640625" style="33" customWidth="1"/>
    <col min="4098" max="4098" width="9.81640625" style="33" customWidth="1"/>
    <col min="4099" max="4099" width="8.81640625" style="33" customWidth="1"/>
    <col min="4100" max="4100" width="2.54296875" style="33" customWidth="1"/>
    <col min="4101" max="4102" width="9.81640625" style="33" customWidth="1"/>
    <col min="4103" max="4103" width="2.81640625" style="33" customWidth="1"/>
    <col min="4104" max="4105" width="9.81640625" style="33" customWidth="1"/>
    <col min="4106" max="4106" width="2.54296875" style="33" customWidth="1"/>
    <col min="4107" max="4107" width="9.81640625" style="33" customWidth="1"/>
    <col min="4108" max="4108" width="2.81640625" style="33" customWidth="1"/>
    <col min="4109" max="4109" width="9.81640625" style="33" customWidth="1"/>
    <col min="4110" max="4110" width="4" style="33" customWidth="1"/>
    <col min="4111" max="4352" width="8.81640625" style="33"/>
    <col min="4353" max="4353" width="43.81640625" style="33" customWidth="1"/>
    <col min="4354" max="4354" width="9.81640625" style="33" customWidth="1"/>
    <col min="4355" max="4355" width="8.81640625" style="33" customWidth="1"/>
    <col min="4356" max="4356" width="2.54296875" style="33" customWidth="1"/>
    <col min="4357" max="4358" width="9.81640625" style="33" customWidth="1"/>
    <col min="4359" max="4359" width="2.81640625" style="33" customWidth="1"/>
    <col min="4360" max="4361" width="9.81640625" style="33" customWidth="1"/>
    <col min="4362" max="4362" width="2.54296875" style="33" customWidth="1"/>
    <col min="4363" max="4363" width="9.81640625" style="33" customWidth="1"/>
    <col min="4364" max="4364" width="2.81640625" style="33" customWidth="1"/>
    <col min="4365" max="4365" width="9.81640625" style="33" customWidth="1"/>
    <col min="4366" max="4366" width="4" style="33" customWidth="1"/>
    <col min="4367" max="4608" width="8.81640625" style="33"/>
    <col min="4609" max="4609" width="43.81640625" style="33" customWidth="1"/>
    <col min="4610" max="4610" width="9.81640625" style="33" customWidth="1"/>
    <col min="4611" max="4611" width="8.81640625" style="33" customWidth="1"/>
    <col min="4612" max="4612" width="2.54296875" style="33" customWidth="1"/>
    <col min="4613" max="4614" width="9.81640625" style="33" customWidth="1"/>
    <col min="4615" max="4615" width="2.81640625" style="33" customWidth="1"/>
    <col min="4616" max="4617" width="9.81640625" style="33" customWidth="1"/>
    <col min="4618" max="4618" width="2.54296875" style="33" customWidth="1"/>
    <col min="4619" max="4619" width="9.81640625" style="33" customWidth="1"/>
    <col min="4620" max="4620" width="2.81640625" style="33" customWidth="1"/>
    <col min="4621" max="4621" width="9.81640625" style="33" customWidth="1"/>
    <col min="4622" max="4622" width="4" style="33" customWidth="1"/>
    <col min="4623" max="4864" width="8.81640625" style="33"/>
    <col min="4865" max="4865" width="43.81640625" style="33" customWidth="1"/>
    <col min="4866" max="4866" width="9.81640625" style="33" customWidth="1"/>
    <col min="4867" max="4867" width="8.81640625" style="33" customWidth="1"/>
    <col min="4868" max="4868" width="2.54296875" style="33" customWidth="1"/>
    <col min="4869" max="4870" width="9.81640625" style="33" customWidth="1"/>
    <col min="4871" max="4871" width="2.81640625" style="33" customWidth="1"/>
    <col min="4872" max="4873" width="9.81640625" style="33" customWidth="1"/>
    <col min="4874" max="4874" width="2.54296875" style="33" customWidth="1"/>
    <col min="4875" max="4875" width="9.81640625" style="33" customWidth="1"/>
    <col min="4876" max="4876" width="2.81640625" style="33" customWidth="1"/>
    <col min="4877" max="4877" width="9.81640625" style="33" customWidth="1"/>
    <col min="4878" max="4878" width="4" style="33" customWidth="1"/>
    <col min="4879" max="5120" width="8.81640625" style="33"/>
    <col min="5121" max="5121" width="43.81640625" style="33" customWidth="1"/>
    <col min="5122" max="5122" width="9.81640625" style="33" customWidth="1"/>
    <col min="5123" max="5123" width="8.81640625" style="33" customWidth="1"/>
    <col min="5124" max="5124" width="2.54296875" style="33" customWidth="1"/>
    <col min="5125" max="5126" width="9.81640625" style="33" customWidth="1"/>
    <col min="5127" max="5127" width="2.81640625" style="33" customWidth="1"/>
    <col min="5128" max="5129" width="9.81640625" style="33" customWidth="1"/>
    <col min="5130" max="5130" width="2.54296875" style="33" customWidth="1"/>
    <col min="5131" max="5131" width="9.81640625" style="33" customWidth="1"/>
    <col min="5132" max="5132" width="2.81640625" style="33" customWidth="1"/>
    <col min="5133" max="5133" width="9.81640625" style="33" customWidth="1"/>
    <col min="5134" max="5134" width="4" style="33" customWidth="1"/>
    <col min="5135" max="5376" width="8.81640625" style="33"/>
    <col min="5377" max="5377" width="43.81640625" style="33" customWidth="1"/>
    <col min="5378" max="5378" width="9.81640625" style="33" customWidth="1"/>
    <col min="5379" max="5379" width="8.81640625" style="33" customWidth="1"/>
    <col min="5380" max="5380" width="2.54296875" style="33" customWidth="1"/>
    <col min="5381" max="5382" width="9.81640625" style="33" customWidth="1"/>
    <col min="5383" max="5383" width="2.81640625" style="33" customWidth="1"/>
    <col min="5384" max="5385" width="9.81640625" style="33" customWidth="1"/>
    <col min="5386" max="5386" width="2.54296875" style="33" customWidth="1"/>
    <col min="5387" max="5387" width="9.81640625" style="33" customWidth="1"/>
    <col min="5388" max="5388" width="2.81640625" style="33" customWidth="1"/>
    <col min="5389" max="5389" width="9.81640625" style="33" customWidth="1"/>
    <col min="5390" max="5390" width="4" style="33" customWidth="1"/>
    <col min="5391" max="5632" width="8.81640625" style="33"/>
    <col min="5633" max="5633" width="43.81640625" style="33" customWidth="1"/>
    <col min="5634" max="5634" width="9.81640625" style="33" customWidth="1"/>
    <col min="5635" max="5635" width="8.81640625" style="33" customWidth="1"/>
    <col min="5636" max="5636" width="2.54296875" style="33" customWidth="1"/>
    <col min="5637" max="5638" width="9.81640625" style="33" customWidth="1"/>
    <col min="5639" max="5639" width="2.81640625" style="33" customWidth="1"/>
    <col min="5640" max="5641" width="9.81640625" style="33" customWidth="1"/>
    <col min="5642" max="5642" width="2.54296875" style="33" customWidth="1"/>
    <col min="5643" max="5643" width="9.81640625" style="33" customWidth="1"/>
    <col min="5644" max="5644" width="2.81640625" style="33" customWidth="1"/>
    <col min="5645" max="5645" width="9.81640625" style="33" customWidth="1"/>
    <col min="5646" max="5646" width="4" style="33" customWidth="1"/>
    <col min="5647" max="5888" width="8.81640625" style="33"/>
    <col min="5889" max="5889" width="43.81640625" style="33" customWidth="1"/>
    <col min="5890" max="5890" width="9.81640625" style="33" customWidth="1"/>
    <col min="5891" max="5891" width="8.81640625" style="33" customWidth="1"/>
    <col min="5892" max="5892" width="2.54296875" style="33" customWidth="1"/>
    <col min="5893" max="5894" width="9.81640625" style="33" customWidth="1"/>
    <col min="5895" max="5895" width="2.81640625" style="33" customWidth="1"/>
    <col min="5896" max="5897" width="9.81640625" style="33" customWidth="1"/>
    <col min="5898" max="5898" width="2.54296875" style="33" customWidth="1"/>
    <col min="5899" max="5899" width="9.81640625" style="33" customWidth="1"/>
    <col min="5900" max="5900" width="2.81640625" style="33" customWidth="1"/>
    <col min="5901" max="5901" width="9.81640625" style="33" customWidth="1"/>
    <col min="5902" max="5902" width="4" style="33" customWidth="1"/>
    <col min="5903" max="6144" width="8.81640625" style="33"/>
    <col min="6145" max="6145" width="43.81640625" style="33" customWidth="1"/>
    <col min="6146" max="6146" width="9.81640625" style="33" customWidth="1"/>
    <col min="6147" max="6147" width="8.81640625" style="33" customWidth="1"/>
    <col min="6148" max="6148" width="2.54296875" style="33" customWidth="1"/>
    <col min="6149" max="6150" width="9.81640625" style="33" customWidth="1"/>
    <col min="6151" max="6151" width="2.81640625" style="33" customWidth="1"/>
    <col min="6152" max="6153" width="9.81640625" style="33" customWidth="1"/>
    <col min="6154" max="6154" width="2.54296875" style="33" customWidth="1"/>
    <col min="6155" max="6155" width="9.81640625" style="33" customWidth="1"/>
    <col min="6156" max="6156" width="2.81640625" style="33" customWidth="1"/>
    <col min="6157" max="6157" width="9.81640625" style="33" customWidth="1"/>
    <col min="6158" max="6158" width="4" style="33" customWidth="1"/>
    <col min="6159" max="6400" width="8.81640625" style="33"/>
    <col min="6401" max="6401" width="43.81640625" style="33" customWidth="1"/>
    <col min="6402" max="6402" width="9.81640625" style="33" customWidth="1"/>
    <col min="6403" max="6403" width="8.81640625" style="33" customWidth="1"/>
    <col min="6404" max="6404" width="2.54296875" style="33" customWidth="1"/>
    <col min="6405" max="6406" width="9.81640625" style="33" customWidth="1"/>
    <col min="6407" max="6407" width="2.81640625" style="33" customWidth="1"/>
    <col min="6408" max="6409" width="9.81640625" style="33" customWidth="1"/>
    <col min="6410" max="6410" width="2.54296875" style="33" customWidth="1"/>
    <col min="6411" max="6411" width="9.81640625" style="33" customWidth="1"/>
    <col min="6412" max="6412" width="2.81640625" style="33" customWidth="1"/>
    <col min="6413" max="6413" width="9.81640625" style="33" customWidth="1"/>
    <col min="6414" max="6414" width="4" style="33" customWidth="1"/>
    <col min="6415" max="6656" width="8.81640625" style="33"/>
    <col min="6657" max="6657" width="43.81640625" style="33" customWidth="1"/>
    <col min="6658" max="6658" width="9.81640625" style="33" customWidth="1"/>
    <col min="6659" max="6659" width="8.81640625" style="33" customWidth="1"/>
    <col min="6660" max="6660" width="2.54296875" style="33" customWidth="1"/>
    <col min="6661" max="6662" width="9.81640625" style="33" customWidth="1"/>
    <col min="6663" max="6663" width="2.81640625" style="33" customWidth="1"/>
    <col min="6664" max="6665" width="9.81640625" style="33" customWidth="1"/>
    <col min="6666" max="6666" width="2.54296875" style="33" customWidth="1"/>
    <col min="6667" max="6667" width="9.81640625" style="33" customWidth="1"/>
    <col min="6668" max="6668" width="2.81640625" style="33" customWidth="1"/>
    <col min="6669" max="6669" width="9.81640625" style="33" customWidth="1"/>
    <col min="6670" max="6670" width="4" style="33" customWidth="1"/>
    <col min="6671" max="6912" width="8.81640625" style="33"/>
    <col min="6913" max="6913" width="43.81640625" style="33" customWidth="1"/>
    <col min="6914" max="6914" width="9.81640625" style="33" customWidth="1"/>
    <col min="6915" max="6915" width="8.81640625" style="33" customWidth="1"/>
    <col min="6916" max="6916" width="2.54296875" style="33" customWidth="1"/>
    <col min="6917" max="6918" width="9.81640625" style="33" customWidth="1"/>
    <col min="6919" max="6919" width="2.81640625" style="33" customWidth="1"/>
    <col min="6920" max="6921" width="9.81640625" style="33" customWidth="1"/>
    <col min="6922" max="6922" width="2.54296875" style="33" customWidth="1"/>
    <col min="6923" max="6923" width="9.81640625" style="33" customWidth="1"/>
    <col min="6924" max="6924" width="2.81640625" style="33" customWidth="1"/>
    <col min="6925" max="6925" width="9.81640625" style="33" customWidth="1"/>
    <col min="6926" max="6926" width="4" style="33" customWidth="1"/>
    <col min="6927" max="7168" width="8.81640625" style="33"/>
    <col min="7169" max="7169" width="43.81640625" style="33" customWidth="1"/>
    <col min="7170" max="7170" width="9.81640625" style="33" customWidth="1"/>
    <col min="7171" max="7171" width="8.81640625" style="33" customWidth="1"/>
    <col min="7172" max="7172" width="2.54296875" style="33" customWidth="1"/>
    <col min="7173" max="7174" width="9.81640625" style="33" customWidth="1"/>
    <col min="7175" max="7175" width="2.81640625" style="33" customWidth="1"/>
    <col min="7176" max="7177" width="9.81640625" style="33" customWidth="1"/>
    <col min="7178" max="7178" width="2.54296875" style="33" customWidth="1"/>
    <col min="7179" max="7179" width="9.81640625" style="33" customWidth="1"/>
    <col min="7180" max="7180" width="2.81640625" style="33" customWidth="1"/>
    <col min="7181" max="7181" width="9.81640625" style="33" customWidth="1"/>
    <col min="7182" max="7182" width="4" style="33" customWidth="1"/>
    <col min="7183" max="7424" width="8.81640625" style="33"/>
    <col min="7425" max="7425" width="43.81640625" style="33" customWidth="1"/>
    <col min="7426" max="7426" width="9.81640625" style="33" customWidth="1"/>
    <col min="7427" max="7427" width="8.81640625" style="33" customWidth="1"/>
    <col min="7428" max="7428" width="2.54296875" style="33" customWidth="1"/>
    <col min="7429" max="7430" width="9.81640625" style="33" customWidth="1"/>
    <col min="7431" max="7431" width="2.81640625" style="33" customWidth="1"/>
    <col min="7432" max="7433" width="9.81640625" style="33" customWidth="1"/>
    <col min="7434" max="7434" width="2.54296875" style="33" customWidth="1"/>
    <col min="7435" max="7435" width="9.81640625" style="33" customWidth="1"/>
    <col min="7436" max="7436" width="2.81640625" style="33" customWidth="1"/>
    <col min="7437" max="7437" width="9.81640625" style="33" customWidth="1"/>
    <col min="7438" max="7438" width="4" style="33" customWidth="1"/>
    <col min="7439" max="7680" width="8.81640625" style="33"/>
    <col min="7681" max="7681" width="43.81640625" style="33" customWidth="1"/>
    <col min="7682" max="7682" width="9.81640625" style="33" customWidth="1"/>
    <col min="7683" max="7683" width="8.81640625" style="33" customWidth="1"/>
    <col min="7684" max="7684" width="2.54296875" style="33" customWidth="1"/>
    <col min="7685" max="7686" width="9.81640625" style="33" customWidth="1"/>
    <col min="7687" max="7687" width="2.81640625" style="33" customWidth="1"/>
    <col min="7688" max="7689" width="9.81640625" style="33" customWidth="1"/>
    <col min="7690" max="7690" width="2.54296875" style="33" customWidth="1"/>
    <col min="7691" max="7691" width="9.81640625" style="33" customWidth="1"/>
    <col min="7692" max="7692" width="2.81640625" style="33" customWidth="1"/>
    <col min="7693" max="7693" width="9.81640625" style="33" customWidth="1"/>
    <col min="7694" max="7694" width="4" style="33" customWidth="1"/>
    <col min="7695" max="7936" width="8.81640625" style="33"/>
    <col min="7937" max="7937" width="43.81640625" style="33" customWidth="1"/>
    <col min="7938" max="7938" width="9.81640625" style="33" customWidth="1"/>
    <col min="7939" max="7939" width="8.81640625" style="33" customWidth="1"/>
    <col min="7940" max="7940" width="2.54296875" style="33" customWidth="1"/>
    <col min="7941" max="7942" width="9.81640625" style="33" customWidth="1"/>
    <col min="7943" max="7943" width="2.81640625" style="33" customWidth="1"/>
    <col min="7944" max="7945" width="9.81640625" style="33" customWidth="1"/>
    <col min="7946" max="7946" width="2.54296875" style="33" customWidth="1"/>
    <col min="7947" max="7947" width="9.81640625" style="33" customWidth="1"/>
    <col min="7948" max="7948" width="2.81640625" style="33" customWidth="1"/>
    <col min="7949" max="7949" width="9.81640625" style="33" customWidth="1"/>
    <col min="7950" max="7950" width="4" style="33" customWidth="1"/>
    <col min="7951" max="8192" width="8.81640625" style="33"/>
    <col min="8193" max="8193" width="43.81640625" style="33" customWidth="1"/>
    <col min="8194" max="8194" width="9.81640625" style="33" customWidth="1"/>
    <col min="8195" max="8195" width="8.81640625" style="33" customWidth="1"/>
    <col min="8196" max="8196" width="2.54296875" style="33" customWidth="1"/>
    <col min="8197" max="8198" width="9.81640625" style="33" customWidth="1"/>
    <col min="8199" max="8199" width="2.81640625" style="33" customWidth="1"/>
    <col min="8200" max="8201" width="9.81640625" style="33" customWidth="1"/>
    <col min="8202" max="8202" width="2.54296875" style="33" customWidth="1"/>
    <col min="8203" max="8203" width="9.81640625" style="33" customWidth="1"/>
    <col min="8204" max="8204" width="2.81640625" style="33" customWidth="1"/>
    <col min="8205" max="8205" width="9.81640625" style="33" customWidth="1"/>
    <col min="8206" max="8206" width="4" style="33" customWidth="1"/>
    <col min="8207" max="8448" width="8.81640625" style="33"/>
    <col min="8449" max="8449" width="43.81640625" style="33" customWidth="1"/>
    <col min="8450" max="8450" width="9.81640625" style="33" customWidth="1"/>
    <col min="8451" max="8451" width="8.81640625" style="33" customWidth="1"/>
    <col min="8452" max="8452" width="2.54296875" style="33" customWidth="1"/>
    <col min="8453" max="8454" width="9.81640625" style="33" customWidth="1"/>
    <col min="8455" max="8455" width="2.81640625" style="33" customWidth="1"/>
    <col min="8456" max="8457" width="9.81640625" style="33" customWidth="1"/>
    <col min="8458" max="8458" width="2.54296875" style="33" customWidth="1"/>
    <col min="8459" max="8459" width="9.81640625" style="33" customWidth="1"/>
    <col min="8460" max="8460" width="2.81640625" style="33" customWidth="1"/>
    <col min="8461" max="8461" width="9.81640625" style="33" customWidth="1"/>
    <col min="8462" max="8462" width="4" style="33" customWidth="1"/>
    <col min="8463" max="8704" width="8.81640625" style="33"/>
    <col min="8705" max="8705" width="43.81640625" style="33" customWidth="1"/>
    <col min="8706" max="8706" width="9.81640625" style="33" customWidth="1"/>
    <col min="8707" max="8707" width="8.81640625" style="33" customWidth="1"/>
    <col min="8708" max="8708" width="2.54296875" style="33" customWidth="1"/>
    <col min="8709" max="8710" width="9.81640625" style="33" customWidth="1"/>
    <col min="8711" max="8711" width="2.81640625" style="33" customWidth="1"/>
    <col min="8712" max="8713" width="9.81640625" style="33" customWidth="1"/>
    <col min="8714" max="8714" width="2.54296875" style="33" customWidth="1"/>
    <col min="8715" max="8715" width="9.81640625" style="33" customWidth="1"/>
    <col min="8716" max="8716" width="2.81640625" style="33" customWidth="1"/>
    <col min="8717" max="8717" width="9.81640625" style="33" customWidth="1"/>
    <col min="8718" max="8718" width="4" style="33" customWidth="1"/>
    <col min="8719" max="8960" width="8.81640625" style="33"/>
    <col min="8961" max="8961" width="43.81640625" style="33" customWidth="1"/>
    <col min="8962" max="8962" width="9.81640625" style="33" customWidth="1"/>
    <col min="8963" max="8963" width="8.81640625" style="33" customWidth="1"/>
    <col min="8964" max="8964" width="2.54296875" style="33" customWidth="1"/>
    <col min="8965" max="8966" width="9.81640625" style="33" customWidth="1"/>
    <col min="8967" max="8967" width="2.81640625" style="33" customWidth="1"/>
    <col min="8968" max="8969" width="9.81640625" style="33" customWidth="1"/>
    <col min="8970" max="8970" width="2.54296875" style="33" customWidth="1"/>
    <col min="8971" max="8971" width="9.81640625" style="33" customWidth="1"/>
    <col min="8972" max="8972" width="2.81640625" style="33" customWidth="1"/>
    <col min="8973" max="8973" width="9.81640625" style="33" customWidth="1"/>
    <col min="8974" max="8974" width="4" style="33" customWidth="1"/>
    <col min="8975" max="9216" width="8.81640625" style="33"/>
    <col min="9217" max="9217" width="43.81640625" style="33" customWidth="1"/>
    <col min="9218" max="9218" width="9.81640625" style="33" customWidth="1"/>
    <col min="9219" max="9219" width="8.81640625" style="33" customWidth="1"/>
    <col min="9220" max="9220" width="2.54296875" style="33" customWidth="1"/>
    <col min="9221" max="9222" width="9.81640625" style="33" customWidth="1"/>
    <col min="9223" max="9223" width="2.81640625" style="33" customWidth="1"/>
    <col min="9224" max="9225" width="9.81640625" style="33" customWidth="1"/>
    <col min="9226" max="9226" width="2.54296875" style="33" customWidth="1"/>
    <col min="9227" max="9227" width="9.81640625" style="33" customWidth="1"/>
    <col min="9228" max="9228" width="2.81640625" style="33" customWidth="1"/>
    <col min="9229" max="9229" width="9.81640625" style="33" customWidth="1"/>
    <col min="9230" max="9230" width="4" style="33" customWidth="1"/>
    <col min="9231" max="9472" width="8.81640625" style="33"/>
    <col min="9473" max="9473" width="43.81640625" style="33" customWidth="1"/>
    <col min="9474" max="9474" width="9.81640625" style="33" customWidth="1"/>
    <col min="9475" max="9475" width="8.81640625" style="33" customWidth="1"/>
    <col min="9476" max="9476" width="2.54296875" style="33" customWidth="1"/>
    <col min="9477" max="9478" width="9.81640625" style="33" customWidth="1"/>
    <col min="9479" max="9479" width="2.81640625" style="33" customWidth="1"/>
    <col min="9480" max="9481" width="9.81640625" style="33" customWidth="1"/>
    <col min="9482" max="9482" width="2.54296875" style="33" customWidth="1"/>
    <col min="9483" max="9483" width="9.81640625" style="33" customWidth="1"/>
    <col min="9484" max="9484" width="2.81640625" style="33" customWidth="1"/>
    <col min="9485" max="9485" width="9.81640625" style="33" customWidth="1"/>
    <col min="9486" max="9486" width="4" style="33" customWidth="1"/>
    <col min="9487" max="9728" width="8.81640625" style="33"/>
    <col min="9729" max="9729" width="43.81640625" style="33" customWidth="1"/>
    <col min="9730" max="9730" width="9.81640625" style="33" customWidth="1"/>
    <col min="9731" max="9731" width="8.81640625" style="33" customWidth="1"/>
    <col min="9732" max="9732" width="2.54296875" style="33" customWidth="1"/>
    <col min="9733" max="9734" width="9.81640625" style="33" customWidth="1"/>
    <col min="9735" max="9735" width="2.81640625" style="33" customWidth="1"/>
    <col min="9736" max="9737" width="9.81640625" style="33" customWidth="1"/>
    <col min="9738" max="9738" width="2.54296875" style="33" customWidth="1"/>
    <col min="9739" max="9739" width="9.81640625" style="33" customWidth="1"/>
    <col min="9740" max="9740" width="2.81640625" style="33" customWidth="1"/>
    <col min="9741" max="9741" width="9.81640625" style="33" customWidth="1"/>
    <col min="9742" max="9742" width="4" style="33" customWidth="1"/>
    <col min="9743" max="9984" width="8.81640625" style="33"/>
    <col min="9985" max="9985" width="43.81640625" style="33" customWidth="1"/>
    <col min="9986" max="9986" width="9.81640625" style="33" customWidth="1"/>
    <col min="9987" max="9987" width="8.81640625" style="33" customWidth="1"/>
    <col min="9988" max="9988" width="2.54296875" style="33" customWidth="1"/>
    <col min="9989" max="9990" width="9.81640625" style="33" customWidth="1"/>
    <col min="9991" max="9991" width="2.81640625" style="33" customWidth="1"/>
    <col min="9992" max="9993" width="9.81640625" style="33" customWidth="1"/>
    <col min="9994" max="9994" width="2.54296875" style="33" customWidth="1"/>
    <col min="9995" max="9995" width="9.81640625" style="33" customWidth="1"/>
    <col min="9996" max="9996" width="2.81640625" style="33" customWidth="1"/>
    <col min="9997" max="9997" width="9.81640625" style="33" customWidth="1"/>
    <col min="9998" max="9998" width="4" style="33" customWidth="1"/>
    <col min="9999" max="10240" width="8.81640625" style="33"/>
    <col min="10241" max="10241" width="43.81640625" style="33" customWidth="1"/>
    <col min="10242" max="10242" width="9.81640625" style="33" customWidth="1"/>
    <col min="10243" max="10243" width="8.81640625" style="33" customWidth="1"/>
    <col min="10244" max="10244" width="2.54296875" style="33" customWidth="1"/>
    <col min="10245" max="10246" width="9.81640625" style="33" customWidth="1"/>
    <col min="10247" max="10247" width="2.81640625" style="33" customWidth="1"/>
    <col min="10248" max="10249" width="9.81640625" style="33" customWidth="1"/>
    <col min="10250" max="10250" width="2.54296875" style="33" customWidth="1"/>
    <col min="10251" max="10251" width="9.81640625" style="33" customWidth="1"/>
    <col min="10252" max="10252" width="2.81640625" style="33" customWidth="1"/>
    <col min="10253" max="10253" width="9.81640625" style="33" customWidth="1"/>
    <col min="10254" max="10254" width="4" style="33" customWidth="1"/>
    <col min="10255" max="10496" width="8.81640625" style="33"/>
    <col min="10497" max="10497" width="43.81640625" style="33" customWidth="1"/>
    <col min="10498" max="10498" width="9.81640625" style="33" customWidth="1"/>
    <col min="10499" max="10499" width="8.81640625" style="33" customWidth="1"/>
    <col min="10500" max="10500" width="2.54296875" style="33" customWidth="1"/>
    <col min="10501" max="10502" width="9.81640625" style="33" customWidth="1"/>
    <col min="10503" max="10503" width="2.81640625" style="33" customWidth="1"/>
    <col min="10504" max="10505" width="9.81640625" style="33" customWidth="1"/>
    <col min="10506" max="10506" width="2.54296875" style="33" customWidth="1"/>
    <col min="10507" max="10507" width="9.81640625" style="33" customWidth="1"/>
    <col min="10508" max="10508" width="2.81640625" style="33" customWidth="1"/>
    <col min="10509" max="10509" width="9.81640625" style="33" customWidth="1"/>
    <col min="10510" max="10510" width="4" style="33" customWidth="1"/>
    <col min="10511" max="10752" width="8.81640625" style="33"/>
    <col min="10753" max="10753" width="43.81640625" style="33" customWidth="1"/>
    <col min="10754" max="10754" width="9.81640625" style="33" customWidth="1"/>
    <col min="10755" max="10755" width="8.81640625" style="33" customWidth="1"/>
    <col min="10756" max="10756" width="2.54296875" style="33" customWidth="1"/>
    <col min="10757" max="10758" width="9.81640625" style="33" customWidth="1"/>
    <col min="10759" max="10759" width="2.81640625" style="33" customWidth="1"/>
    <col min="10760" max="10761" width="9.81640625" style="33" customWidth="1"/>
    <col min="10762" max="10762" width="2.54296875" style="33" customWidth="1"/>
    <col min="10763" max="10763" width="9.81640625" style="33" customWidth="1"/>
    <col min="10764" max="10764" width="2.81640625" style="33" customWidth="1"/>
    <col min="10765" max="10765" width="9.81640625" style="33" customWidth="1"/>
    <col min="10766" max="10766" width="4" style="33" customWidth="1"/>
    <col min="10767" max="11008" width="8.81640625" style="33"/>
    <col min="11009" max="11009" width="43.81640625" style="33" customWidth="1"/>
    <col min="11010" max="11010" width="9.81640625" style="33" customWidth="1"/>
    <col min="11011" max="11011" width="8.81640625" style="33" customWidth="1"/>
    <col min="11012" max="11012" width="2.54296875" style="33" customWidth="1"/>
    <col min="11013" max="11014" width="9.81640625" style="33" customWidth="1"/>
    <col min="11015" max="11015" width="2.81640625" style="33" customWidth="1"/>
    <col min="11016" max="11017" width="9.81640625" style="33" customWidth="1"/>
    <col min="11018" max="11018" width="2.54296875" style="33" customWidth="1"/>
    <col min="11019" max="11019" width="9.81640625" style="33" customWidth="1"/>
    <col min="11020" max="11020" width="2.81640625" style="33" customWidth="1"/>
    <col min="11021" max="11021" width="9.81640625" style="33" customWidth="1"/>
    <col min="11022" max="11022" width="4" style="33" customWidth="1"/>
    <col min="11023" max="11264" width="8.81640625" style="33"/>
    <col min="11265" max="11265" width="43.81640625" style="33" customWidth="1"/>
    <col min="11266" max="11266" width="9.81640625" style="33" customWidth="1"/>
    <col min="11267" max="11267" width="8.81640625" style="33" customWidth="1"/>
    <col min="11268" max="11268" width="2.54296875" style="33" customWidth="1"/>
    <col min="11269" max="11270" width="9.81640625" style="33" customWidth="1"/>
    <col min="11271" max="11271" width="2.81640625" style="33" customWidth="1"/>
    <col min="11272" max="11273" width="9.81640625" style="33" customWidth="1"/>
    <col min="11274" max="11274" width="2.54296875" style="33" customWidth="1"/>
    <col min="11275" max="11275" width="9.81640625" style="33" customWidth="1"/>
    <col min="11276" max="11276" width="2.81640625" style="33" customWidth="1"/>
    <col min="11277" max="11277" width="9.81640625" style="33" customWidth="1"/>
    <col min="11278" max="11278" width="4" style="33" customWidth="1"/>
    <col min="11279" max="11520" width="8.81640625" style="33"/>
    <col min="11521" max="11521" width="43.81640625" style="33" customWidth="1"/>
    <col min="11522" max="11522" width="9.81640625" style="33" customWidth="1"/>
    <col min="11523" max="11523" width="8.81640625" style="33" customWidth="1"/>
    <col min="11524" max="11524" width="2.54296875" style="33" customWidth="1"/>
    <col min="11525" max="11526" width="9.81640625" style="33" customWidth="1"/>
    <col min="11527" max="11527" width="2.81640625" style="33" customWidth="1"/>
    <col min="11528" max="11529" width="9.81640625" style="33" customWidth="1"/>
    <col min="11530" max="11530" width="2.54296875" style="33" customWidth="1"/>
    <col min="11531" max="11531" width="9.81640625" style="33" customWidth="1"/>
    <col min="11532" max="11532" width="2.81640625" style="33" customWidth="1"/>
    <col min="11533" max="11533" width="9.81640625" style="33" customWidth="1"/>
    <col min="11534" max="11534" width="4" style="33" customWidth="1"/>
    <col min="11535" max="11776" width="8.81640625" style="33"/>
    <col min="11777" max="11777" width="43.81640625" style="33" customWidth="1"/>
    <col min="11778" max="11778" width="9.81640625" style="33" customWidth="1"/>
    <col min="11779" max="11779" width="8.81640625" style="33" customWidth="1"/>
    <col min="11780" max="11780" width="2.54296875" style="33" customWidth="1"/>
    <col min="11781" max="11782" width="9.81640625" style="33" customWidth="1"/>
    <col min="11783" max="11783" width="2.81640625" style="33" customWidth="1"/>
    <col min="11784" max="11785" width="9.81640625" style="33" customWidth="1"/>
    <col min="11786" max="11786" width="2.54296875" style="33" customWidth="1"/>
    <col min="11787" max="11787" width="9.81640625" style="33" customWidth="1"/>
    <col min="11788" max="11788" width="2.81640625" style="33" customWidth="1"/>
    <col min="11789" max="11789" width="9.81640625" style="33" customWidth="1"/>
    <col min="11790" max="11790" width="4" style="33" customWidth="1"/>
    <col min="11791" max="12032" width="8.81640625" style="33"/>
    <col min="12033" max="12033" width="43.81640625" style="33" customWidth="1"/>
    <col min="12034" max="12034" width="9.81640625" style="33" customWidth="1"/>
    <col min="12035" max="12035" width="8.81640625" style="33" customWidth="1"/>
    <col min="12036" max="12036" width="2.54296875" style="33" customWidth="1"/>
    <col min="12037" max="12038" width="9.81640625" style="33" customWidth="1"/>
    <col min="12039" max="12039" width="2.81640625" style="33" customWidth="1"/>
    <col min="12040" max="12041" width="9.81640625" style="33" customWidth="1"/>
    <col min="12042" max="12042" width="2.54296875" style="33" customWidth="1"/>
    <col min="12043" max="12043" width="9.81640625" style="33" customWidth="1"/>
    <col min="12044" max="12044" width="2.81640625" style="33" customWidth="1"/>
    <col min="12045" max="12045" width="9.81640625" style="33" customWidth="1"/>
    <col min="12046" max="12046" width="4" style="33" customWidth="1"/>
    <col min="12047" max="12288" width="8.81640625" style="33"/>
    <col min="12289" max="12289" width="43.81640625" style="33" customWidth="1"/>
    <col min="12290" max="12290" width="9.81640625" style="33" customWidth="1"/>
    <col min="12291" max="12291" width="8.81640625" style="33" customWidth="1"/>
    <col min="12292" max="12292" width="2.54296875" style="33" customWidth="1"/>
    <col min="12293" max="12294" width="9.81640625" style="33" customWidth="1"/>
    <col min="12295" max="12295" width="2.81640625" style="33" customWidth="1"/>
    <col min="12296" max="12297" width="9.81640625" style="33" customWidth="1"/>
    <col min="12298" max="12298" width="2.54296875" style="33" customWidth="1"/>
    <col min="12299" max="12299" width="9.81640625" style="33" customWidth="1"/>
    <col min="12300" max="12300" width="2.81640625" style="33" customWidth="1"/>
    <col min="12301" max="12301" width="9.81640625" style="33" customWidth="1"/>
    <col min="12302" max="12302" width="4" style="33" customWidth="1"/>
    <col min="12303" max="12544" width="8.81640625" style="33"/>
    <col min="12545" max="12545" width="43.81640625" style="33" customWidth="1"/>
    <col min="12546" max="12546" width="9.81640625" style="33" customWidth="1"/>
    <col min="12547" max="12547" width="8.81640625" style="33" customWidth="1"/>
    <col min="12548" max="12548" width="2.54296875" style="33" customWidth="1"/>
    <col min="12549" max="12550" width="9.81640625" style="33" customWidth="1"/>
    <col min="12551" max="12551" width="2.81640625" style="33" customWidth="1"/>
    <col min="12552" max="12553" width="9.81640625" style="33" customWidth="1"/>
    <col min="12554" max="12554" width="2.54296875" style="33" customWidth="1"/>
    <col min="12555" max="12555" width="9.81640625" style="33" customWidth="1"/>
    <col min="12556" max="12556" width="2.81640625" style="33" customWidth="1"/>
    <col min="12557" max="12557" width="9.81640625" style="33" customWidth="1"/>
    <col min="12558" max="12558" width="4" style="33" customWidth="1"/>
    <col min="12559" max="12800" width="8.81640625" style="33"/>
    <col min="12801" max="12801" width="43.81640625" style="33" customWidth="1"/>
    <col min="12802" max="12802" width="9.81640625" style="33" customWidth="1"/>
    <col min="12803" max="12803" width="8.81640625" style="33" customWidth="1"/>
    <col min="12804" max="12804" width="2.54296875" style="33" customWidth="1"/>
    <col min="12805" max="12806" width="9.81640625" style="33" customWidth="1"/>
    <col min="12807" max="12807" width="2.81640625" style="33" customWidth="1"/>
    <col min="12808" max="12809" width="9.81640625" style="33" customWidth="1"/>
    <col min="12810" max="12810" width="2.54296875" style="33" customWidth="1"/>
    <col min="12811" max="12811" width="9.81640625" style="33" customWidth="1"/>
    <col min="12812" max="12812" width="2.81640625" style="33" customWidth="1"/>
    <col min="12813" max="12813" width="9.81640625" style="33" customWidth="1"/>
    <col min="12814" max="12814" width="4" style="33" customWidth="1"/>
    <col min="12815" max="13056" width="8.81640625" style="33"/>
    <col min="13057" max="13057" width="43.81640625" style="33" customWidth="1"/>
    <col min="13058" max="13058" width="9.81640625" style="33" customWidth="1"/>
    <col min="13059" max="13059" width="8.81640625" style="33" customWidth="1"/>
    <col min="13060" max="13060" width="2.54296875" style="33" customWidth="1"/>
    <col min="13061" max="13062" width="9.81640625" style="33" customWidth="1"/>
    <col min="13063" max="13063" width="2.81640625" style="33" customWidth="1"/>
    <col min="13064" max="13065" width="9.81640625" style="33" customWidth="1"/>
    <col min="13066" max="13066" width="2.54296875" style="33" customWidth="1"/>
    <col min="13067" max="13067" width="9.81640625" style="33" customWidth="1"/>
    <col min="13068" max="13068" width="2.81640625" style="33" customWidth="1"/>
    <col min="13069" max="13069" width="9.81640625" style="33" customWidth="1"/>
    <col min="13070" max="13070" width="4" style="33" customWidth="1"/>
    <col min="13071" max="13312" width="8.81640625" style="33"/>
    <col min="13313" max="13313" width="43.81640625" style="33" customWidth="1"/>
    <col min="13314" max="13314" width="9.81640625" style="33" customWidth="1"/>
    <col min="13315" max="13315" width="8.81640625" style="33" customWidth="1"/>
    <col min="13316" max="13316" width="2.54296875" style="33" customWidth="1"/>
    <col min="13317" max="13318" width="9.81640625" style="33" customWidth="1"/>
    <col min="13319" max="13319" width="2.81640625" style="33" customWidth="1"/>
    <col min="13320" max="13321" width="9.81640625" style="33" customWidth="1"/>
    <col min="13322" max="13322" width="2.54296875" style="33" customWidth="1"/>
    <col min="13323" max="13323" width="9.81640625" style="33" customWidth="1"/>
    <col min="13324" max="13324" width="2.81640625" style="33" customWidth="1"/>
    <col min="13325" max="13325" width="9.81640625" style="33" customWidth="1"/>
    <col min="13326" max="13326" width="4" style="33" customWidth="1"/>
    <col min="13327" max="13568" width="8.81640625" style="33"/>
    <col min="13569" max="13569" width="43.81640625" style="33" customWidth="1"/>
    <col min="13570" max="13570" width="9.81640625" style="33" customWidth="1"/>
    <col min="13571" max="13571" width="8.81640625" style="33" customWidth="1"/>
    <col min="13572" max="13572" width="2.54296875" style="33" customWidth="1"/>
    <col min="13573" max="13574" width="9.81640625" style="33" customWidth="1"/>
    <col min="13575" max="13575" width="2.81640625" style="33" customWidth="1"/>
    <col min="13576" max="13577" width="9.81640625" style="33" customWidth="1"/>
    <col min="13578" max="13578" width="2.54296875" style="33" customWidth="1"/>
    <col min="13579" max="13579" width="9.81640625" style="33" customWidth="1"/>
    <col min="13580" max="13580" width="2.81640625" style="33" customWidth="1"/>
    <col min="13581" max="13581" width="9.81640625" style="33" customWidth="1"/>
    <col min="13582" max="13582" width="4" style="33" customWidth="1"/>
    <col min="13583" max="13824" width="8.81640625" style="33"/>
    <col min="13825" max="13825" width="43.81640625" style="33" customWidth="1"/>
    <col min="13826" max="13826" width="9.81640625" style="33" customWidth="1"/>
    <col min="13827" max="13827" width="8.81640625" style="33" customWidth="1"/>
    <col min="13828" max="13828" width="2.54296875" style="33" customWidth="1"/>
    <col min="13829" max="13830" width="9.81640625" style="33" customWidth="1"/>
    <col min="13831" max="13831" width="2.81640625" style="33" customWidth="1"/>
    <col min="13832" max="13833" width="9.81640625" style="33" customWidth="1"/>
    <col min="13834" max="13834" width="2.54296875" style="33" customWidth="1"/>
    <col min="13835" max="13835" width="9.81640625" style="33" customWidth="1"/>
    <col min="13836" max="13836" width="2.81640625" style="33" customWidth="1"/>
    <col min="13837" max="13837" width="9.81640625" style="33" customWidth="1"/>
    <col min="13838" max="13838" width="4" style="33" customWidth="1"/>
    <col min="13839" max="14080" width="8.81640625" style="33"/>
    <col min="14081" max="14081" width="43.81640625" style="33" customWidth="1"/>
    <col min="14082" max="14082" width="9.81640625" style="33" customWidth="1"/>
    <col min="14083" max="14083" width="8.81640625" style="33" customWidth="1"/>
    <col min="14084" max="14084" width="2.54296875" style="33" customWidth="1"/>
    <col min="14085" max="14086" width="9.81640625" style="33" customWidth="1"/>
    <col min="14087" max="14087" width="2.81640625" style="33" customWidth="1"/>
    <col min="14088" max="14089" width="9.81640625" style="33" customWidth="1"/>
    <col min="14090" max="14090" width="2.54296875" style="33" customWidth="1"/>
    <col min="14091" max="14091" width="9.81640625" style="33" customWidth="1"/>
    <col min="14092" max="14092" width="2.81640625" style="33" customWidth="1"/>
    <col min="14093" max="14093" width="9.81640625" style="33" customWidth="1"/>
    <col min="14094" max="14094" width="4" style="33" customWidth="1"/>
    <col min="14095" max="14336" width="8.81640625" style="33"/>
    <col min="14337" max="14337" width="43.81640625" style="33" customWidth="1"/>
    <col min="14338" max="14338" width="9.81640625" style="33" customWidth="1"/>
    <col min="14339" max="14339" width="8.81640625" style="33" customWidth="1"/>
    <col min="14340" max="14340" width="2.54296875" style="33" customWidth="1"/>
    <col min="14341" max="14342" width="9.81640625" style="33" customWidth="1"/>
    <col min="14343" max="14343" width="2.81640625" style="33" customWidth="1"/>
    <col min="14344" max="14345" width="9.81640625" style="33" customWidth="1"/>
    <col min="14346" max="14346" width="2.54296875" style="33" customWidth="1"/>
    <col min="14347" max="14347" width="9.81640625" style="33" customWidth="1"/>
    <col min="14348" max="14348" width="2.81640625" style="33" customWidth="1"/>
    <col min="14349" max="14349" width="9.81640625" style="33" customWidth="1"/>
    <col min="14350" max="14350" width="4" style="33" customWidth="1"/>
    <col min="14351" max="14592" width="8.81640625" style="33"/>
    <col min="14593" max="14593" width="43.81640625" style="33" customWidth="1"/>
    <col min="14594" max="14594" width="9.81640625" style="33" customWidth="1"/>
    <col min="14595" max="14595" width="8.81640625" style="33" customWidth="1"/>
    <col min="14596" max="14596" width="2.54296875" style="33" customWidth="1"/>
    <col min="14597" max="14598" width="9.81640625" style="33" customWidth="1"/>
    <col min="14599" max="14599" width="2.81640625" style="33" customWidth="1"/>
    <col min="14600" max="14601" width="9.81640625" style="33" customWidth="1"/>
    <col min="14602" max="14602" width="2.54296875" style="33" customWidth="1"/>
    <col min="14603" max="14603" width="9.81640625" style="33" customWidth="1"/>
    <col min="14604" max="14604" width="2.81640625" style="33" customWidth="1"/>
    <col min="14605" max="14605" width="9.81640625" style="33" customWidth="1"/>
    <col min="14606" max="14606" width="4" style="33" customWidth="1"/>
    <col min="14607" max="14848" width="8.81640625" style="33"/>
    <col min="14849" max="14849" width="43.81640625" style="33" customWidth="1"/>
    <col min="14850" max="14850" width="9.81640625" style="33" customWidth="1"/>
    <col min="14851" max="14851" width="8.81640625" style="33" customWidth="1"/>
    <col min="14852" max="14852" width="2.54296875" style="33" customWidth="1"/>
    <col min="14853" max="14854" width="9.81640625" style="33" customWidth="1"/>
    <col min="14855" max="14855" width="2.81640625" style="33" customWidth="1"/>
    <col min="14856" max="14857" width="9.81640625" style="33" customWidth="1"/>
    <col min="14858" max="14858" width="2.54296875" style="33" customWidth="1"/>
    <col min="14859" max="14859" width="9.81640625" style="33" customWidth="1"/>
    <col min="14860" max="14860" width="2.81640625" style="33" customWidth="1"/>
    <col min="14861" max="14861" width="9.81640625" style="33" customWidth="1"/>
    <col min="14862" max="14862" width="4" style="33" customWidth="1"/>
    <col min="14863" max="15104" width="8.81640625" style="33"/>
    <col min="15105" max="15105" width="43.81640625" style="33" customWidth="1"/>
    <col min="15106" max="15106" width="9.81640625" style="33" customWidth="1"/>
    <col min="15107" max="15107" width="8.81640625" style="33" customWidth="1"/>
    <col min="15108" max="15108" width="2.54296875" style="33" customWidth="1"/>
    <col min="15109" max="15110" width="9.81640625" style="33" customWidth="1"/>
    <col min="15111" max="15111" width="2.81640625" style="33" customWidth="1"/>
    <col min="15112" max="15113" width="9.81640625" style="33" customWidth="1"/>
    <col min="15114" max="15114" width="2.54296875" style="33" customWidth="1"/>
    <col min="15115" max="15115" width="9.81640625" style="33" customWidth="1"/>
    <col min="15116" max="15116" width="2.81640625" style="33" customWidth="1"/>
    <col min="15117" max="15117" width="9.81640625" style="33" customWidth="1"/>
    <col min="15118" max="15118" width="4" style="33" customWidth="1"/>
    <col min="15119" max="15360" width="8.81640625" style="33"/>
    <col min="15361" max="15361" width="43.81640625" style="33" customWidth="1"/>
    <col min="15362" max="15362" width="9.81640625" style="33" customWidth="1"/>
    <col min="15363" max="15363" width="8.81640625" style="33" customWidth="1"/>
    <col min="15364" max="15364" width="2.54296875" style="33" customWidth="1"/>
    <col min="15365" max="15366" width="9.81640625" style="33" customWidth="1"/>
    <col min="15367" max="15367" width="2.81640625" style="33" customWidth="1"/>
    <col min="15368" max="15369" width="9.81640625" style="33" customWidth="1"/>
    <col min="15370" max="15370" width="2.54296875" style="33" customWidth="1"/>
    <col min="15371" max="15371" width="9.81640625" style="33" customWidth="1"/>
    <col min="15372" max="15372" width="2.81640625" style="33" customWidth="1"/>
    <col min="15373" max="15373" width="9.81640625" style="33" customWidth="1"/>
    <col min="15374" max="15374" width="4" style="33" customWidth="1"/>
    <col min="15375" max="15616" width="8.81640625" style="33"/>
    <col min="15617" max="15617" width="43.81640625" style="33" customWidth="1"/>
    <col min="15618" max="15618" width="9.81640625" style="33" customWidth="1"/>
    <col min="15619" max="15619" width="8.81640625" style="33" customWidth="1"/>
    <col min="15620" max="15620" width="2.54296875" style="33" customWidth="1"/>
    <col min="15621" max="15622" width="9.81640625" style="33" customWidth="1"/>
    <col min="15623" max="15623" width="2.81640625" style="33" customWidth="1"/>
    <col min="15624" max="15625" width="9.81640625" style="33" customWidth="1"/>
    <col min="15626" max="15626" width="2.54296875" style="33" customWidth="1"/>
    <col min="15627" max="15627" width="9.81640625" style="33" customWidth="1"/>
    <col min="15628" max="15628" width="2.81640625" style="33" customWidth="1"/>
    <col min="15629" max="15629" width="9.81640625" style="33" customWidth="1"/>
    <col min="15630" max="15630" width="4" style="33" customWidth="1"/>
    <col min="15631" max="15872" width="8.81640625" style="33"/>
    <col min="15873" max="15873" width="43.81640625" style="33" customWidth="1"/>
    <col min="15874" max="15874" width="9.81640625" style="33" customWidth="1"/>
    <col min="15875" max="15875" width="8.81640625" style="33" customWidth="1"/>
    <col min="15876" max="15876" width="2.54296875" style="33" customWidth="1"/>
    <col min="15877" max="15878" width="9.81640625" style="33" customWidth="1"/>
    <col min="15879" max="15879" width="2.81640625" style="33" customWidth="1"/>
    <col min="15880" max="15881" width="9.81640625" style="33" customWidth="1"/>
    <col min="15882" max="15882" width="2.54296875" style="33" customWidth="1"/>
    <col min="15883" max="15883" width="9.81640625" style="33" customWidth="1"/>
    <col min="15884" max="15884" width="2.81640625" style="33" customWidth="1"/>
    <col min="15885" max="15885" width="9.81640625" style="33" customWidth="1"/>
    <col min="15886" max="15886" width="4" style="33" customWidth="1"/>
    <col min="15887" max="16128" width="8.81640625" style="33"/>
    <col min="16129" max="16129" width="43.81640625" style="33" customWidth="1"/>
    <col min="16130" max="16130" width="9.81640625" style="33" customWidth="1"/>
    <col min="16131" max="16131" width="8.81640625" style="33" customWidth="1"/>
    <col min="16132" max="16132" width="2.54296875" style="33" customWidth="1"/>
    <col min="16133" max="16134" width="9.81640625" style="33" customWidth="1"/>
    <col min="16135" max="16135" width="2.81640625" style="33" customWidth="1"/>
    <col min="16136" max="16137" width="9.81640625" style="33" customWidth="1"/>
    <col min="16138" max="16138" width="2.54296875" style="33" customWidth="1"/>
    <col min="16139" max="16139" width="9.81640625" style="33" customWidth="1"/>
    <col min="16140" max="16140" width="2.81640625" style="33" customWidth="1"/>
    <col min="16141" max="16141" width="9.81640625" style="33" customWidth="1"/>
    <col min="16142" max="16142" width="4" style="33" customWidth="1"/>
    <col min="16143" max="16384" width="8.81640625" style="33"/>
  </cols>
  <sheetData>
    <row r="1" spans="1:14" ht="13.5" customHeight="1">
      <c r="A1" s="74" t="s">
        <v>376</v>
      </c>
    </row>
    <row r="2" spans="1:14" ht="14.25" customHeight="1">
      <c r="A2" s="33" t="s">
        <v>377</v>
      </c>
    </row>
    <row r="3" spans="1:14" ht="10.5" customHeight="1">
      <c r="E3" s="936"/>
      <c r="G3" s="254"/>
    </row>
    <row r="4" spans="1:14" ht="15.75" customHeight="1">
      <c r="A4" s="14" t="s">
        <v>1627</v>
      </c>
    </row>
    <row r="5" spans="1:14" ht="11.25" customHeight="1" thickBot="1"/>
    <row r="6" spans="1:14" ht="10.5" customHeight="1">
      <c r="A6" s="131"/>
      <c r="B6" s="129"/>
      <c r="C6" s="937"/>
      <c r="D6" s="132"/>
      <c r="E6" s="132"/>
      <c r="F6" s="937"/>
      <c r="G6" s="255"/>
      <c r="H6" s="132"/>
      <c r="I6" s="937"/>
      <c r="J6" s="132"/>
      <c r="K6" s="256"/>
      <c r="L6" s="131"/>
      <c r="M6" s="937"/>
      <c r="N6" s="131"/>
    </row>
    <row r="7" spans="1:14" ht="16" customHeight="1">
      <c r="A7" s="49" t="s">
        <v>834</v>
      </c>
      <c r="B7" s="1096" t="s">
        <v>1988</v>
      </c>
      <c r="C7" s="1096"/>
      <c r="D7" s="779"/>
      <c r="E7" s="1096" t="s">
        <v>835</v>
      </c>
      <c r="F7" s="1096"/>
      <c r="G7" s="188"/>
      <c r="H7" s="1096" t="s">
        <v>486</v>
      </c>
      <c r="I7" s="1096"/>
      <c r="J7" s="188"/>
      <c r="K7" s="1117" t="s">
        <v>485</v>
      </c>
      <c r="L7" s="1117"/>
      <c r="M7" s="1117"/>
    </row>
    <row r="8" spans="1:14" ht="16" customHeight="1">
      <c r="A8" s="49"/>
      <c r="B8" s="171" t="s">
        <v>152</v>
      </c>
      <c r="C8" s="938" t="s">
        <v>153</v>
      </c>
      <c r="D8" s="779"/>
      <c r="E8" s="779" t="s">
        <v>152</v>
      </c>
      <c r="F8" s="938" t="s">
        <v>153</v>
      </c>
      <c r="G8" s="188"/>
      <c r="H8" s="779" t="s">
        <v>152</v>
      </c>
      <c r="I8" s="938" t="s">
        <v>153</v>
      </c>
      <c r="J8" s="188"/>
      <c r="K8" s="171" t="s">
        <v>152</v>
      </c>
      <c r="L8" s="779"/>
      <c r="M8" s="938" t="s">
        <v>153</v>
      </c>
    </row>
    <row r="9" spans="1:14" ht="12.75" customHeight="1" thickBot="1">
      <c r="A9" s="142"/>
      <c r="B9" s="140"/>
      <c r="C9" s="939"/>
      <c r="D9" s="143"/>
      <c r="E9" s="143"/>
      <c r="F9" s="939"/>
      <c r="G9" s="185"/>
      <c r="H9" s="143"/>
      <c r="I9" s="939"/>
      <c r="J9" s="143"/>
      <c r="K9" s="178"/>
      <c r="L9" s="142"/>
      <c r="M9" s="939"/>
      <c r="N9" s="142"/>
    </row>
    <row r="10" spans="1:14" ht="8.25" customHeight="1">
      <c r="A10" s="49"/>
      <c r="B10" s="133"/>
      <c r="C10" s="67"/>
      <c r="F10" s="67"/>
      <c r="G10" s="257"/>
      <c r="H10" s="144"/>
      <c r="I10" s="67"/>
      <c r="J10" s="144"/>
      <c r="K10" s="66"/>
      <c r="L10" s="49"/>
      <c r="M10" s="67"/>
      <c r="N10" s="49"/>
    </row>
    <row r="11" spans="1:14" s="47" customFormat="1" ht="14.15" customHeight="1">
      <c r="A11" s="47" t="s">
        <v>390</v>
      </c>
      <c r="B11" s="196">
        <f>B13+B95</f>
        <v>4894</v>
      </c>
      <c r="C11" s="200">
        <f>C13+C95</f>
        <v>100</v>
      </c>
      <c r="D11" s="197"/>
      <c r="E11" s="197">
        <f>E13+E95</f>
        <v>234</v>
      </c>
      <c r="F11" s="200">
        <f>IF($A11&lt;&gt;"",E11/$B11*100,"")</f>
        <v>4.7813649366571314</v>
      </c>
      <c r="G11" s="258"/>
      <c r="H11" s="197">
        <f>H13+H95</f>
        <v>3088</v>
      </c>
      <c r="I11" s="200">
        <f>IF($A11&lt;&gt;"",H11/$B11*100,"")</f>
        <v>63.097670617082144</v>
      </c>
      <c r="J11" s="197"/>
      <c r="K11" s="196">
        <f>K13+K95</f>
        <v>1572</v>
      </c>
      <c r="L11" s="197"/>
      <c r="M11" s="200">
        <f>IF($A11&lt;&gt;"",K11/$B11*100,"")</f>
        <v>32.120964446260722</v>
      </c>
    </row>
    <row r="12" spans="1:14" ht="9.75" customHeight="1">
      <c r="B12" s="196" t="str">
        <f t="shared" ref="B12:B75" si="0">IF(A12&lt;&gt;0,E12+H12+K12,"")</f>
        <v/>
      </c>
      <c r="C12" s="200"/>
      <c r="D12" s="197"/>
      <c r="E12" s="197"/>
      <c r="F12" s="200" t="str">
        <f>IF($A12&lt;&gt;"",E12/$B12*100,"")</f>
        <v/>
      </c>
      <c r="G12" s="258"/>
      <c r="H12" s="197"/>
      <c r="I12" s="200" t="str">
        <f>IF($A12&lt;&gt;"",H12/$B12*100,"")</f>
        <v/>
      </c>
      <c r="J12" s="197"/>
      <c r="K12" s="196"/>
      <c r="L12" s="63"/>
      <c r="M12" s="75" t="str">
        <f>IF($A12&lt;&gt;"",K12/$B12*100,"")</f>
        <v/>
      </c>
    </row>
    <row r="13" spans="1:14" ht="14.15" customHeight="1">
      <c r="A13" s="47" t="s">
        <v>391</v>
      </c>
      <c r="B13" s="196">
        <f>B15+B26+B34+B74+B81+B60+B93</f>
        <v>3670</v>
      </c>
      <c r="C13" s="200">
        <f t="shared" ref="C13:C79" si="1">IF($A$11&lt;&gt;"",$B13/$B$11*100,"")</f>
        <v>74.989783408255008</v>
      </c>
      <c r="D13" s="197"/>
      <c r="E13" s="197">
        <f>E15+E26+E34+E74+E81+E60+E93</f>
        <v>185</v>
      </c>
      <c r="F13" s="200">
        <f>IF($A13&lt;&gt;"",E13/$B13*100,"")</f>
        <v>5.0408719346049047</v>
      </c>
      <c r="G13" s="258"/>
      <c r="H13" s="197">
        <f>H15+H26+H34+H74+H81+H60+H93</f>
        <v>2180</v>
      </c>
      <c r="I13" s="200">
        <f>IF($A13&lt;&gt;"",H13/$B13*100,"")</f>
        <v>59.400544959128062</v>
      </c>
      <c r="J13" s="197"/>
      <c r="K13" s="197">
        <f>K15+K26+K34+K74+K81+K60+K93</f>
        <v>1305</v>
      </c>
      <c r="L13" s="63"/>
      <c r="M13" s="75">
        <f>IF($A13&lt;&gt;"",K13/$B13*100,"")</f>
        <v>35.558583106267029</v>
      </c>
    </row>
    <row r="14" spans="1:14" ht="6.75" customHeight="1">
      <c r="A14" s="33" t="s">
        <v>128</v>
      </c>
      <c r="K14" s="50"/>
      <c r="L14" s="63"/>
    </row>
    <row r="15" spans="1:14" ht="14.15" customHeight="1">
      <c r="A15" s="47" t="s">
        <v>392</v>
      </c>
      <c r="B15" s="50">
        <f t="shared" si="0"/>
        <v>287</v>
      </c>
      <c r="C15" s="75">
        <f t="shared" si="1"/>
        <v>5.8643236616264813</v>
      </c>
      <c r="E15" s="63">
        <f>E16+E21</f>
        <v>0</v>
      </c>
      <c r="F15" s="75">
        <f>IF($A15&lt;&gt;"",E15/$B15*100,"")</f>
        <v>0</v>
      </c>
      <c r="H15" s="63">
        <f>H16+H21</f>
        <v>241</v>
      </c>
      <c r="I15" s="75">
        <f>IF($A15&lt;&gt;"",H15/$B15*100,"")</f>
        <v>83.972125435540065</v>
      </c>
      <c r="K15" s="50">
        <f>K16+K21</f>
        <v>46</v>
      </c>
      <c r="L15" s="63"/>
      <c r="M15" s="75">
        <f t="shared" ref="M15:M78" si="2">IF($A15&lt;&gt;"",K15/$B15*100,"")</f>
        <v>16.027874564459928</v>
      </c>
    </row>
    <row r="16" spans="1:14" ht="14.15" customHeight="1">
      <c r="A16" s="33" t="s">
        <v>161</v>
      </c>
      <c r="B16" s="50">
        <f t="shared" si="0"/>
        <v>124</v>
      </c>
      <c r="C16" s="75">
        <f t="shared" si="1"/>
        <v>2.5337147527584798</v>
      </c>
      <c r="E16" s="63">
        <f>SUM(E17:E19)</f>
        <v>0</v>
      </c>
      <c r="F16" s="75">
        <f>IF($A16&lt;&gt;"",E16/$B16*100,"")</f>
        <v>0</v>
      </c>
      <c r="H16" s="63">
        <f>SUM(H17:H19)</f>
        <v>96</v>
      </c>
      <c r="I16" s="75">
        <f>IF($A16&lt;&gt;"",H16/$B16*100,"")</f>
        <v>77.41935483870968</v>
      </c>
      <c r="K16" s="50">
        <f>SUM(K17:K19)</f>
        <v>28</v>
      </c>
      <c r="L16" s="63"/>
      <c r="M16" s="75">
        <f t="shared" si="2"/>
        <v>22.58064516129032</v>
      </c>
    </row>
    <row r="17" spans="1:13" ht="14.15" customHeight="1">
      <c r="A17" s="33" t="s">
        <v>162</v>
      </c>
      <c r="B17" s="50">
        <f t="shared" si="0"/>
        <v>24</v>
      </c>
      <c r="C17" s="75">
        <f t="shared" si="1"/>
        <v>0.49039640375970578</v>
      </c>
      <c r="E17" s="940"/>
      <c r="G17" s="941"/>
      <c r="H17" s="942">
        <v>16</v>
      </c>
      <c r="I17" s="75">
        <f t="shared" ref="I17:I80" si="3">IF($A17&lt;&gt;"",H17/$B17*100,"")</f>
        <v>66.666666666666657</v>
      </c>
      <c r="J17" s="942"/>
      <c r="K17" s="942">
        <v>8</v>
      </c>
      <c r="L17" s="63"/>
      <c r="M17" s="75">
        <f t="shared" si="2"/>
        <v>33.333333333333329</v>
      </c>
    </row>
    <row r="18" spans="1:13" ht="14.15" customHeight="1">
      <c r="A18" s="33" t="s">
        <v>163</v>
      </c>
      <c r="B18" s="50">
        <f t="shared" si="0"/>
        <v>34</v>
      </c>
      <c r="C18" s="75">
        <f t="shared" si="1"/>
        <v>0.69472823865958322</v>
      </c>
      <c r="E18" s="940"/>
      <c r="G18" s="941"/>
      <c r="H18" s="942">
        <v>23</v>
      </c>
      <c r="I18" s="75">
        <f t="shared" si="3"/>
        <v>67.64705882352942</v>
      </c>
      <c r="J18" s="942"/>
      <c r="K18" s="942">
        <v>11</v>
      </c>
      <c r="L18" s="63"/>
      <c r="M18" s="75">
        <f t="shared" si="2"/>
        <v>32.352941176470587</v>
      </c>
    </row>
    <row r="19" spans="1:13" ht="14.15" customHeight="1">
      <c r="A19" s="33" t="s">
        <v>164</v>
      </c>
      <c r="B19" s="50">
        <f t="shared" si="0"/>
        <v>66</v>
      </c>
      <c r="C19" s="75">
        <f t="shared" si="1"/>
        <v>1.3485901103391909</v>
      </c>
      <c r="E19" s="940"/>
      <c r="G19" s="941"/>
      <c r="H19" s="942">
        <v>57</v>
      </c>
      <c r="I19" s="75">
        <f t="shared" si="3"/>
        <v>86.36363636363636</v>
      </c>
      <c r="J19" s="942"/>
      <c r="K19" s="942">
        <v>9</v>
      </c>
      <c r="L19" s="63"/>
      <c r="M19" s="75">
        <f t="shared" si="2"/>
        <v>13.636363636363635</v>
      </c>
    </row>
    <row r="20" spans="1:13" ht="8.25" customHeight="1">
      <c r="B20" s="50" t="str">
        <f t="shared" si="0"/>
        <v/>
      </c>
      <c r="F20" s="75" t="str">
        <f>IF($A20&lt;&gt;"",E20/$B20*100,"")</f>
        <v/>
      </c>
      <c r="H20" s="62"/>
      <c r="I20" s="75" t="str">
        <f t="shared" si="3"/>
        <v/>
      </c>
      <c r="J20" s="62"/>
      <c r="K20" s="62"/>
      <c r="L20" s="63"/>
      <c r="M20" s="75" t="str">
        <f t="shared" si="2"/>
        <v/>
      </c>
    </row>
    <row r="21" spans="1:13" ht="14.15" customHeight="1">
      <c r="A21" s="33" t="s">
        <v>165</v>
      </c>
      <c r="B21" s="50">
        <f t="shared" si="0"/>
        <v>163</v>
      </c>
      <c r="C21" s="75">
        <f t="shared" si="1"/>
        <v>3.330608908868002</v>
      </c>
      <c r="E21" s="63">
        <f>SUM(E22:E24)</f>
        <v>0</v>
      </c>
      <c r="F21" s="75">
        <f>IF($A21&lt;&gt;"",E21/$B21*100,"")</f>
        <v>0</v>
      </c>
      <c r="H21" s="63">
        <f>SUM(H22:H24)</f>
        <v>145</v>
      </c>
      <c r="I21" s="75">
        <f t="shared" si="3"/>
        <v>88.957055214723923</v>
      </c>
      <c r="K21" s="50">
        <f>SUM(K22:K24)</f>
        <v>18</v>
      </c>
      <c r="L21" s="63"/>
      <c r="M21" s="75">
        <f t="shared" si="2"/>
        <v>11.042944785276074</v>
      </c>
    </row>
    <row r="22" spans="1:13" ht="14.15" customHeight="1">
      <c r="A22" s="33" t="s">
        <v>166</v>
      </c>
      <c r="B22" s="50">
        <f t="shared" si="0"/>
        <v>64</v>
      </c>
      <c r="C22" s="75">
        <f t="shared" si="1"/>
        <v>1.3077237433592153</v>
      </c>
      <c r="E22" s="940"/>
      <c r="G22" s="940"/>
      <c r="H22" s="942">
        <v>48</v>
      </c>
      <c r="I22" s="75">
        <f t="shared" si="3"/>
        <v>75</v>
      </c>
      <c r="J22" s="942"/>
      <c r="K22" s="942">
        <v>16</v>
      </c>
      <c r="L22" s="63"/>
      <c r="M22" s="75">
        <f t="shared" si="2"/>
        <v>25</v>
      </c>
    </row>
    <row r="23" spans="1:13" ht="14.15" customHeight="1">
      <c r="A23" s="33" t="s">
        <v>167</v>
      </c>
      <c r="B23" s="50">
        <f t="shared" si="0"/>
        <v>12</v>
      </c>
      <c r="C23" s="75">
        <f t="shared" si="1"/>
        <v>0.24519820187985289</v>
      </c>
      <c r="E23" s="940"/>
      <c r="G23" s="940"/>
      <c r="H23" s="942">
        <v>10</v>
      </c>
      <c r="I23" s="75">
        <f t="shared" si="3"/>
        <v>83.333333333333343</v>
      </c>
      <c r="J23" s="942"/>
      <c r="K23" s="942">
        <v>2</v>
      </c>
      <c r="L23" s="63"/>
      <c r="M23" s="75">
        <f t="shared" si="2"/>
        <v>16.666666666666664</v>
      </c>
    </row>
    <row r="24" spans="1:13" ht="14.15" customHeight="1">
      <c r="A24" s="33" t="s">
        <v>836</v>
      </c>
      <c r="B24" s="50">
        <f t="shared" si="0"/>
        <v>87</v>
      </c>
      <c r="C24" s="75">
        <f t="shared" si="1"/>
        <v>1.7776869636289334</v>
      </c>
      <c r="E24" s="940"/>
      <c r="G24" s="940"/>
      <c r="H24" s="942">
        <v>87</v>
      </c>
      <c r="I24" s="75">
        <f t="shared" si="3"/>
        <v>100</v>
      </c>
      <c r="J24" s="942"/>
      <c r="K24" s="941"/>
      <c r="L24" s="63"/>
      <c r="M24" s="75">
        <f t="shared" si="2"/>
        <v>0</v>
      </c>
    </row>
    <row r="25" spans="1:13" ht="9.75" customHeight="1">
      <c r="B25" s="50" t="str">
        <f>IF(A25&lt;&gt;0,E25+H25+K25,"")</f>
        <v/>
      </c>
      <c r="E25" s="62"/>
      <c r="F25" s="75" t="str">
        <f>IF($A25&lt;&gt;"",E25/$B25*100,"")</f>
        <v/>
      </c>
      <c r="G25" s="62"/>
      <c r="H25" s="62"/>
      <c r="I25" s="75" t="str">
        <f t="shared" si="3"/>
        <v/>
      </c>
      <c r="J25" s="62"/>
      <c r="K25" s="62"/>
      <c r="L25" s="63"/>
      <c r="M25" s="75" t="str">
        <f t="shared" si="2"/>
        <v/>
      </c>
    </row>
    <row r="26" spans="1:13" ht="14.15" customHeight="1">
      <c r="A26" s="47" t="s">
        <v>449</v>
      </c>
      <c r="B26" s="50">
        <f>IF(A26&lt;&gt;0,E26+H26+K26,"")</f>
        <v>189</v>
      </c>
      <c r="C26" s="75">
        <f t="shared" si="1"/>
        <v>3.8618716796076829</v>
      </c>
      <c r="E26" s="63">
        <f>SUM(E28:E32)</f>
        <v>0</v>
      </c>
      <c r="F26" s="75">
        <f>IF($A26&lt;&gt;"",E26/$B26*100,"")</f>
        <v>0</v>
      </c>
      <c r="H26" s="63">
        <f>SUM(H28:H32)</f>
        <v>170</v>
      </c>
      <c r="I26" s="75">
        <f t="shared" si="3"/>
        <v>89.947089947089935</v>
      </c>
      <c r="K26" s="50">
        <f>SUM(K28:K32)</f>
        <v>19</v>
      </c>
      <c r="L26" s="63"/>
      <c r="M26" s="75">
        <f t="shared" si="2"/>
        <v>10.052910052910052</v>
      </c>
    </row>
    <row r="27" spans="1:13" ht="14.15" customHeight="1">
      <c r="A27" s="33" t="s">
        <v>169</v>
      </c>
      <c r="B27" s="50">
        <f>IF(A27&lt;&gt;0,E27+H27+K27,"")</f>
        <v>189</v>
      </c>
      <c r="C27" s="75">
        <f t="shared" si="1"/>
        <v>3.8618716796076829</v>
      </c>
      <c r="E27" s="63">
        <f>SUM(E28:E32)</f>
        <v>0</v>
      </c>
      <c r="F27" s="75">
        <f>IF($A27&lt;&gt;"",E27/$B27*100,"")</f>
        <v>0</v>
      </c>
      <c r="H27" s="63">
        <f>SUM(H28:H32)</f>
        <v>170</v>
      </c>
      <c r="I27" s="75">
        <f t="shared" si="3"/>
        <v>89.947089947089935</v>
      </c>
      <c r="K27" s="63">
        <f>SUM(K28:K32)</f>
        <v>19</v>
      </c>
      <c r="L27" s="63"/>
      <c r="M27" s="75">
        <f t="shared" si="2"/>
        <v>10.052910052910052</v>
      </c>
    </row>
    <row r="28" spans="1:13" ht="14.15" customHeight="1">
      <c r="A28" s="33" t="s">
        <v>170</v>
      </c>
      <c r="B28" s="50">
        <f t="shared" si="0"/>
        <v>35</v>
      </c>
      <c r="C28" s="75">
        <f t="shared" si="1"/>
        <v>0.7151614221495709</v>
      </c>
      <c r="E28" s="943"/>
      <c r="G28" s="943"/>
      <c r="H28" s="942">
        <v>30</v>
      </c>
      <c r="I28" s="75">
        <f t="shared" si="3"/>
        <v>85.714285714285708</v>
      </c>
      <c r="J28" s="942"/>
      <c r="K28" s="942">
        <v>5</v>
      </c>
      <c r="L28" s="63"/>
      <c r="M28" s="75">
        <f t="shared" si="2"/>
        <v>14.285714285714285</v>
      </c>
    </row>
    <row r="29" spans="1:13" ht="14.15" customHeight="1">
      <c r="A29" s="33" t="s">
        <v>171</v>
      </c>
      <c r="B29" s="50">
        <f t="shared" si="0"/>
        <v>56</v>
      </c>
      <c r="C29" s="75">
        <f t="shared" si="1"/>
        <v>1.1442582754393134</v>
      </c>
      <c r="E29" s="943"/>
      <c r="G29" s="943"/>
      <c r="H29" s="942">
        <v>53</v>
      </c>
      <c r="I29" s="75">
        <f t="shared" si="3"/>
        <v>94.642857142857139</v>
      </c>
      <c r="J29" s="942"/>
      <c r="K29" s="942">
        <v>3</v>
      </c>
      <c r="L29" s="63"/>
    </row>
    <row r="30" spans="1:13" ht="14.15" customHeight="1">
      <c r="A30" s="33" t="s">
        <v>172</v>
      </c>
      <c r="B30" s="50">
        <f t="shared" si="0"/>
        <v>30</v>
      </c>
      <c r="C30" s="75">
        <f t="shared" si="1"/>
        <v>0.61299550469963215</v>
      </c>
      <c r="E30" s="943"/>
      <c r="G30" s="943"/>
      <c r="H30" s="942">
        <v>23</v>
      </c>
      <c r="I30" s="75">
        <f t="shared" si="3"/>
        <v>76.666666666666671</v>
      </c>
      <c r="J30" s="942"/>
      <c r="K30" s="942">
        <v>7</v>
      </c>
      <c r="L30" s="63"/>
      <c r="M30" s="75">
        <f t="shared" si="2"/>
        <v>23.333333333333332</v>
      </c>
    </row>
    <row r="31" spans="1:13" ht="14.15" customHeight="1">
      <c r="A31" s="33" t="s">
        <v>173</v>
      </c>
      <c r="B31" s="50">
        <f t="shared" si="0"/>
        <v>14</v>
      </c>
      <c r="C31" s="75">
        <f t="shared" si="1"/>
        <v>0.28606456885982834</v>
      </c>
      <c r="E31" s="943"/>
      <c r="G31" s="943"/>
      <c r="H31" s="942">
        <v>14</v>
      </c>
      <c r="I31" s="75">
        <f t="shared" si="3"/>
        <v>100</v>
      </c>
      <c r="J31" s="942"/>
      <c r="K31" s="941"/>
      <c r="L31" s="63"/>
      <c r="M31" s="75">
        <f t="shared" si="2"/>
        <v>0</v>
      </c>
    </row>
    <row r="32" spans="1:13" ht="14.15" customHeight="1">
      <c r="A32" s="33" t="s">
        <v>174</v>
      </c>
      <c r="B32" s="50">
        <f t="shared" si="0"/>
        <v>54</v>
      </c>
      <c r="C32" s="75">
        <f t="shared" si="1"/>
        <v>1.103391908459338</v>
      </c>
      <c r="E32" s="943"/>
      <c r="G32" s="943"/>
      <c r="H32" s="942">
        <v>50</v>
      </c>
      <c r="I32" s="75">
        <f t="shared" si="3"/>
        <v>92.592592592592595</v>
      </c>
      <c r="J32" s="942"/>
      <c r="K32" s="942">
        <v>4</v>
      </c>
      <c r="L32" s="63"/>
      <c r="M32" s="75">
        <f t="shared" si="2"/>
        <v>7.4074074074074066</v>
      </c>
    </row>
    <row r="33" spans="1:13" ht="8.25" customHeight="1">
      <c r="B33" s="50" t="str">
        <f t="shared" si="0"/>
        <v/>
      </c>
      <c r="F33" s="75" t="str">
        <f>IF($A33&lt;&gt;"",E33/$B33*100,"")</f>
        <v/>
      </c>
      <c r="I33" s="75" t="str">
        <f t="shared" si="3"/>
        <v/>
      </c>
      <c r="K33" s="50"/>
      <c r="L33" s="63"/>
      <c r="M33" s="75" t="str">
        <f t="shared" si="2"/>
        <v/>
      </c>
    </row>
    <row r="34" spans="1:13" ht="14.15" customHeight="1">
      <c r="A34" s="47" t="s">
        <v>394</v>
      </c>
      <c r="B34" s="50">
        <f t="shared" si="0"/>
        <v>1904</v>
      </c>
      <c r="C34" s="75">
        <f t="shared" si="1"/>
        <v>38.90478136493666</v>
      </c>
      <c r="E34" s="63">
        <f>E35+E41+E51+E53</f>
        <v>155</v>
      </c>
      <c r="F34" s="75">
        <f>IF($A34&lt;&gt;"",E34/$B34*100,"")</f>
        <v>8.1407563025210088</v>
      </c>
      <c r="H34" s="63">
        <f>H35+H41+H51+H53</f>
        <v>1181</v>
      </c>
      <c r="I34" s="75">
        <f t="shared" si="3"/>
        <v>62.02731092436975</v>
      </c>
      <c r="K34" s="50">
        <f>K35+K41+K51+K53</f>
        <v>568</v>
      </c>
      <c r="L34" s="63"/>
      <c r="M34" s="75">
        <f t="shared" si="2"/>
        <v>29.831932773109244</v>
      </c>
    </row>
    <row r="35" spans="1:13" ht="14.15" customHeight="1">
      <c r="A35" s="33" t="s">
        <v>175</v>
      </c>
      <c r="B35" s="50">
        <f t="shared" si="0"/>
        <v>678</v>
      </c>
      <c r="C35" s="75">
        <f t="shared" si="1"/>
        <v>13.853698406211686</v>
      </c>
      <c r="E35" s="63">
        <f>SUM(E36:E39)</f>
        <v>99</v>
      </c>
      <c r="F35" s="75">
        <f>IF($A35&lt;&gt;"",E35/$B35*100,"")</f>
        <v>14.601769911504425</v>
      </c>
      <c r="H35" s="63">
        <f>SUM(H36:H39)</f>
        <v>379</v>
      </c>
      <c r="I35" s="75">
        <f t="shared" si="3"/>
        <v>55.899705014749266</v>
      </c>
      <c r="K35" s="50">
        <f>SUM(K36:K39)</f>
        <v>200</v>
      </c>
      <c r="L35" s="63"/>
      <c r="M35" s="75">
        <f t="shared" si="2"/>
        <v>29.498525073746311</v>
      </c>
    </row>
    <row r="36" spans="1:13" ht="14.15" customHeight="1">
      <c r="A36" s="33" t="s">
        <v>176</v>
      </c>
      <c r="B36" s="50">
        <f t="shared" si="0"/>
        <v>297</v>
      </c>
      <c r="C36" s="75">
        <f t="shared" si="1"/>
        <v>6.0686554965263584</v>
      </c>
      <c r="E36" s="193"/>
      <c r="G36" s="193"/>
      <c r="H36" s="942">
        <v>187</v>
      </c>
      <c r="I36" s="75">
        <f t="shared" si="3"/>
        <v>62.962962962962962</v>
      </c>
      <c r="J36" s="942"/>
      <c r="K36" s="942">
        <v>110</v>
      </c>
      <c r="L36" s="63"/>
      <c r="M36" s="75">
        <f t="shared" si="2"/>
        <v>37.037037037037038</v>
      </c>
    </row>
    <row r="37" spans="1:13" ht="14.15" customHeight="1">
      <c r="A37" s="33" t="s">
        <v>177</v>
      </c>
      <c r="B37" s="50">
        <f>IF(A37&lt;&gt;0,E37+H37+K37,"")</f>
        <v>301</v>
      </c>
      <c r="C37" s="75">
        <f t="shared" si="1"/>
        <v>6.1503882304863096</v>
      </c>
      <c r="E37" s="942">
        <v>99</v>
      </c>
      <c r="F37" s="75">
        <f>IF($A37&lt;&gt;"",E37/$B37*100,"")</f>
        <v>32.89036544850498</v>
      </c>
      <c r="G37" s="942"/>
      <c r="H37" s="942">
        <v>114</v>
      </c>
      <c r="I37" s="75">
        <f t="shared" si="3"/>
        <v>37.873754152823921</v>
      </c>
      <c r="J37" s="942"/>
      <c r="K37" s="942">
        <v>88</v>
      </c>
      <c r="L37" s="63"/>
    </row>
    <row r="38" spans="1:13" ht="14.15" customHeight="1">
      <c r="A38" s="33" t="s">
        <v>178</v>
      </c>
      <c r="B38" s="50">
        <f t="shared" si="0"/>
        <v>37</v>
      </c>
      <c r="C38" s="75">
        <f t="shared" si="1"/>
        <v>0.75602778912954638</v>
      </c>
      <c r="E38" s="193"/>
      <c r="G38" s="193"/>
      <c r="H38" s="942">
        <v>35</v>
      </c>
      <c r="I38" s="75">
        <f t="shared" si="3"/>
        <v>94.594594594594597</v>
      </c>
      <c r="J38" s="942"/>
      <c r="K38" s="942">
        <v>2</v>
      </c>
      <c r="L38" s="63"/>
      <c r="M38" s="75">
        <f t="shared" si="2"/>
        <v>5.4054054054054053</v>
      </c>
    </row>
    <row r="39" spans="1:13" ht="14.15" customHeight="1">
      <c r="A39" s="33" t="s">
        <v>179</v>
      </c>
      <c r="B39" s="50">
        <f>IF(A39&lt;&gt;0,E39+H39+K39,"")</f>
        <v>43</v>
      </c>
      <c r="C39" s="75">
        <f t="shared" si="1"/>
        <v>0.87862689006947292</v>
      </c>
      <c r="E39" s="193"/>
      <c r="G39" s="193"/>
      <c r="H39" s="942">
        <v>43</v>
      </c>
      <c r="I39" s="75">
        <f t="shared" si="3"/>
        <v>100</v>
      </c>
      <c r="J39" s="942"/>
      <c r="K39" s="193"/>
      <c r="L39" s="63"/>
      <c r="M39" s="75">
        <f t="shared" si="2"/>
        <v>0</v>
      </c>
    </row>
    <row r="40" spans="1:13" ht="8.25" customHeight="1">
      <c r="B40" s="50" t="str">
        <f t="shared" si="0"/>
        <v/>
      </c>
      <c r="F40" s="75" t="str">
        <f>IF($A40&lt;&gt;"",E40/$B40*100,"")</f>
        <v/>
      </c>
      <c r="I40" s="75" t="str">
        <f t="shared" si="3"/>
        <v/>
      </c>
      <c r="K40" s="50"/>
      <c r="L40" s="63"/>
      <c r="M40" s="75" t="str">
        <f t="shared" si="2"/>
        <v/>
      </c>
    </row>
    <row r="41" spans="1:13" ht="14.15" customHeight="1">
      <c r="A41" s="33" t="s">
        <v>180</v>
      </c>
      <c r="B41" s="50">
        <f t="shared" si="0"/>
        <v>487</v>
      </c>
      <c r="C41" s="75">
        <f t="shared" si="1"/>
        <v>9.9509603596240304</v>
      </c>
      <c r="E41" s="63">
        <f>SUM(E42:E49)</f>
        <v>0</v>
      </c>
      <c r="F41" s="75">
        <f>IF($A41&lt;&gt;"",E41/$B41*100,"")</f>
        <v>0</v>
      </c>
      <c r="H41" s="63">
        <f>SUM(H42:H49)</f>
        <v>341</v>
      </c>
      <c r="I41" s="75">
        <f t="shared" si="3"/>
        <v>70.020533880903486</v>
      </c>
      <c r="K41" s="50">
        <f>SUM(K42:K49)</f>
        <v>146</v>
      </c>
      <c r="L41" s="63"/>
      <c r="M41" s="75">
        <f t="shared" si="2"/>
        <v>29.979466119096511</v>
      </c>
    </row>
    <row r="42" spans="1:13" ht="14.15" customHeight="1">
      <c r="A42" s="33" t="s">
        <v>188</v>
      </c>
      <c r="B42" s="50">
        <f t="shared" si="0"/>
        <v>29</v>
      </c>
      <c r="C42" s="75">
        <f t="shared" si="1"/>
        <v>0.59256232120964447</v>
      </c>
      <c r="E42" s="940"/>
      <c r="G42" s="940"/>
      <c r="H42" s="942">
        <v>23</v>
      </c>
      <c r="I42" s="75">
        <f t="shared" si="3"/>
        <v>79.310344827586206</v>
      </c>
      <c r="J42" s="942"/>
      <c r="K42" s="942">
        <v>6</v>
      </c>
      <c r="L42" s="63"/>
      <c r="M42" s="75">
        <f t="shared" si="2"/>
        <v>20.689655172413794</v>
      </c>
    </row>
    <row r="43" spans="1:13" ht="14.15" customHeight="1">
      <c r="A43" s="33" t="s">
        <v>181</v>
      </c>
      <c r="B43" s="50">
        <f t="shared" si="0"/>
        <v>33</v>
      </c>
      <c r="C43" s="75">
        <f t="shared" si="1"/>
        <v>0.67429505516959543</v>
      </c>
      <c r="E43" s="940"/>
      <c r="G43" s="940"/>
      <c r="H43" s="942">
        <v>25</v>
      </c>
      <c r="I43" s="75">
        <f t="shared" si="3"/>
        <v>75.757575757575751</v>
      </c>
      <c r="J43" s="942"/>
      <c r="K43" s="942">
        <v>8</v>
      </c>
      <c r="L43" s="63"/>
      <c r="M43" s="75">
        <f t="shared" si="2"/>
        <v>24.242424242424242</v>
      </c>
    </row>
    <row r="44" spans="1:13" ht="14.15" customHeight="1">
      <c r="A44" s="33" t="s">
        <v>182</v>
      </c>
      <c r="B44" s="50">
        <f t="shared" si="0"/>
        <v>92</v>
      </c>
      <c r="C44" s="75">
        <f t="shared" si="1"/>
        <v>1.8798528810788719</v>
      </c>
      <c r="E44" s="940"/>
      <c r="G44" s="940"/>
      <c r="H44" s="942">
        <v>83</v>
      </c>
      <c r="I44" s="75">
        <f t="shared" si="3"/>
        <v>90.217391304347828</v>
      </c>
      <c r="J44" s="942"/>
      <c r="K44" s="942">
        <v>9</v>
      </c>
      <c r="L44" s="63"/>
      <c r="M44" s="75">
        <f t="shared" si="2"/>
        <v>9.7826086956521738</v>
      </c>
    </row>
    <row r="45" spans="1:13" ht="14.15" customHeight="1">
      <c r="A45" s="33" t="s">
        <v>183</v>
      </c>
      <c r="B45" s="50">
        <f t="shared" si="0"/>
        <v>55</v>
      </c>
      <c r="C45" s="75">
        <f t="shared" si="1"/>
        <v>1.1238250919493258</v>
      </c>
      <c r="E45" s="940"/>
      <c r="G45" s="940"/>
      <c r="H45" s="942">
        <v>45</v>
      </c>
      <c r="I45" s="75">
        <f t="shared" si="3"/>
        <v>81.818181818181827</v>
      </c>
      <c r="J45" s="942"/>
      <c r="K45" s="942">
        <v>10</v>
      </c>
      <c r="L45" s="63"/>
      <c r="M45" s="75">
        <f t="shared" si="2"/>
        <v>18.181818181818183</v>
      </c>
    </row>
    <row r="46" spans="1:13" ht="14.15" customHeight="1">
      <c r="A46" s="33" t="s">
        <v>187</v>
      </c>
      <c r="B46" s="50">
        <f t="shared" si="0"/>
        <v>40</v>
      </c>
      <c r="C46" s="75">
        <f t="shared" si="1"/>
        <v>0.81732733959950965</v>
      </c>
      <c r="E46" s="940"/>
      <c r="G46" s="940"/>
      <c r="H46" s="942">
        <v>30</v>
      </c>
      <c r="I46" s="75">
        <f t="shared" si="3"/>
        <v>75</v>
      </c>
      <c r="J46" s="942"/>
      <c r="K46" s="942">
        <v>10</v>
      </c>
      <c r="L46" s="63"/>
      <c r="M46" s="75">
        <f t="shared" si="2"/>
        <v>25</v>
      </c>
    </row>
    <row r="47" spans="1:13" ht="14.15" customHeight="1">
      <c r="A47" s="33" t="s">
        <v>396</v>
      </c>
      <c r="B47" s="50">
        <f t="shared" si="0"/>
        <v>56</v>
      </c>
      <c r="C47" s="75">
        <f t="shared" si="1"/>
        <v>1.1442582754393134</v>
      </c>
      <c r="E47" s="940"/>
      <c r="G47" s="940"/>
      <c r="H47" s="942">
        <v>43</v>
      </c>
      <c r="I47" s="75">
        <f t="shared" si="3"/>
        <v>76.785714285714292</v>
      </c>
      <c r="J47" s="942"/>
      <c r="K47" s="942">
        <v>13</v>
      </c>
      <c r="L47" s="63"/>
      <c r="M47" s="75">
        <f t="shared" si="2"/>
        <v>23.214285714285715</v>
      </c>
    </row>
    <row r="48" spans="1:13" ht="14.15" customHeight="1">
      <c r="A48" s="33" t="s">
        <v>186</v>
      </c>
      <c r="B48" s="50">
        <f t="shared" si="0"/>
        <v>85</v>
      </c>
      <c r="C48" s="75">
        <f t="shared" si="1"/>
        <v>1.736820596648958</v>
      </c>
      <c r="E48" s="940"/>
      <c r="G48" s="940"/>
      <c r="H48" s="942">
        <v>45</v>
      </c>
      <c r="I48" s="75">
        <f t="shared" si="3"/>
        <v>52.941176470588239</v>
      </c>
      <c r="J48" s="942"/>
      <c r="K48" s="942">
        <v>40</v>
      </c>
      <c r="L48" s="63"/>
      <c r="M48" s="75">
        <f t="shared" si="2"/>
        <v>47.058823529411761</v>
      </c>
    </row>
    <row r="49" spans="1:13" ht="14.15" customHeight="1">
      <c r="A49" s="33" t="s">
        <v>185</v>
      </c>
      <c r="B49" s="50">
        <f t="shared" si="0"/>
        <v>97</v>
      </c>
      <c r="C49" s="75">
        <f t="shared" si="1"/>
        <v>1.9820187985288107</v>
      </c>
      <c r="E49" s="940"/>
      <c r="G49" s="940"/>
      <c r="H49" s="942">
        <v>47</v>
      </c>
      <c r="I49" s="75">
        <f t="shared" si="3"/>
        <v>48.453608247422679</v>
      </c>
      <c r="J49" s="942"/>
      <c r="K49" s="942">
        <v>50</v>
      </c>
      <c r="L49" s="63"/>
      <c r="M49" s="75">
        <f t="shared" si="2"/>
        <v>51.546391752577314</v>
      </c>
    </row>
    <row r="50" spans="1:13" ht="8.25" customHeight="1">
      <c r="B50" s="50" t="str">
        <f t="shared" si="0"/>
        <v/>
      </c>
      <c r="E50" s="62"/>
      <c r="G50" s="62"/>
      <c r="H50" s="944"/>
      <c r="I50" s="75" t="str">
        <f t="shared" si="3"/>
        <v/>
      </c>
      <c r="J50" s="944"/>
      <c r="K50" s="944"/>
      <c r="L50" s="63"/>
      <c r="M50" s="75" t="str">
        <f t="shared" si="2"/>
        <v/>
      </c>
    </row>
    <row r="51" spans="1:13" ht="14.15" customHeight="1">
      <c r="A51" s="33" t="s">
        <v>189</v>
      </c>
      <c r="B51" s="50">
        <f t="shared" si="0"/>
        <v>221</v>
      </c>
      <c r="C51" s="75">
        <f t="shared" si="1"/>
        <v>4.5157335512872905</v>
      </c>
      <c r="E51" s="940"/>
      <c r="G51" s="940"/>
      <c r="H51" s="942">
        <v>126</v>
      </c>
      <c r="I51" s="75">
        <f t="shared" si="3"/>
        <v>57.013574660633481</v>
      </c>
      <c r="J51" s="942"/>
      <c r="K51" s="942">
        <v>95</v>
      </c>
      <c r="L51" s="180"/>
      <c r="M51" s="75">
        <f t="shared" si="2"/>
        <v>42.986425339366519</v>
      </c>
    </row>
    <row r="52" spans="1:13" ht="8.25" customHeight="1">
      <c r="B52" s="50" t="str">
        <f t="shared" si="0"/>
        <v/>
      </c>
      <c r="F52" s="75" t="str">
        <f>IF($A52&lt;&gt;"",E52/$B52*100,"")</f>
        <v/>
      </c>
      <c r="I52" s="75" t="str">
        <f t="shared" si="3"/>
        <v/>
      </c>
      <c r="K52" s="50"/>
      <c r="L52" s="63"/>
      <c r="M52" s="75" t="str">
        <f t="shared" si="2"/>
        <v/>
      </c>
    </row>
    <row r="53" spans="1:13" ht="14.15" customHeight="1">
      <c r="A53" s="33" t="s">
        <v>190</v>
      </c>
      <c r="B53" s="50">
        <f t="shared" si="0"/>
        <v>518</v>
      </c>
      <c r="C53" s="75">
        <f t="shared" si="1"/>
        <v>10.58438904781365</v>
      </c>
      <c r="E53" s="63">
        <f>SUM(E55:E58)</f>
        <v>56</v>
      </c>
      <c r="F53" s="75">
        <f>IF($A53&lt;&gt;"",E53/$B53*100,"")</f>
        <v>10.810810810810811</v>
      </c>
      <c r="H53" s="63">
        <f>SUM(H55:H58)</f>
        <v>335</v>
      </c>
      <c r="I53" s="75">
        <f t="shared" si="3"/>
        <v>64.671814671814673</v>
      </c>
      <c r="K53" s="50">
        <f>SUM(K54:K58)</f>
        <v>127</v>
      </c>
      <c r="L53" s="63"/>
      <c r="M53" s="75">
        <f t="shared" si="2"/>
        <v>24.517374517374517</v>
      </c>
    </row>
    <row r="54" spans="1:13" ht="14.15" customHeight="1">
      <c r="A54" s="33" t="s">
        <v>191</v>
      </c>
      <c r="B54" s="50">
        <f>IF(A54&lt;&gt;0,E54+H54+K54,"")</f>
        <v>5</v>
      </c>
      <c r="C54" s="75">
        <f t="shared" si="1"/>
        <v>0.10216591744993871</v>
      </c>
      <c r="E54" s="941"/>
      <c r="G54" s="941"/>
      <c r="H54" s="941"/>
      <c r="J54" s="941"/>
      <c r="K54" s="942">
        <v>5</v>
      </c>
      <c r="L54" s="63"/>
    </row>
    <row r="55" spans="1:13" ht="14.15" customHeight="1">
      <c r="A55" s="33" t="s">
        <v>192</v>
      </c>
      <c r="B55" s="50">
        <f t="shared" si="0"/>
        <v>325</v>
      </c>
      <c r="C55" s="75">
        <f t="shared" si="1"/>
        <v>6.6407846342460148</v>
      </c>
      <c r="D55" s="63" t="s">
        <v>837</v>
      </c>
      <c r="E55" s="940">
        <v>50</v>
      </c>
      <c r="F55" s="75">
        <f>IF($A55&lt;&gt;"",E55/$B55*100,"")</f>
        <v>15.384615384615385</v>
      </c>
      <c r="G55" s="940"/>
      <c r="H55" s="942">
        <v>219</v>
      </c>
      <c r="I55" s="75">
        <f t="shared" si="3"/>
        <v>67.384615384615387</v>
      </c>
      <c r="J55" s="942"/>
      <c r="K55" s="942">
        <v>56</v>
      </c>
      <c r="L55" s="63"/>
      <c r="M55" s="75">
        <f t="shared" si="2"/>
        <v>17.23076923076923</v>
      </c>
    </row>
    <row r="56" spans="1:13" ht="14.15" customHeight="1">
      <c r="A56" s="33" t="s">
        <v>193</v>
      </c>
      <c r="B56" s="50">
        <f t="shared" si="0"/>
        <v>92</v>
      </c>
      <c r="C56" s="75">
        <f t="shared" si="1"/>
        <v>1.8798528810788719</v>
      </c>
      <c r="E56" s="940"/>
      <c r="G56" s="940"/>
      <c r="H56" s="942">
        <v>48</v>
      </c>
      <c r="I56" s="75">
        <f t="shared" si="3"/>
        <v>52.173913043478258</v>
      </c>
      <c r="J56" s="942"/>
      <c r="K56" s="942">
        <v>44</v>
      </c>
      <c r="L56" s="63"/>
      <c r="M56" s="75">
        <f t="shared" si="2"/>
        <v>47.826086956521742</v>
      </c>
    </row>
    <row r="57" spans="1:13" ht="14.15" customHeight="1">
      <c r="A57" s="90" t="s">
        <v>2032</v>
      </c>
      <c r="B57" s="50">
        <f t="shared" si="0"/>
        <v>68</v>
      </c>
      <c r="C57" s="75">
        <f t="shared" si="1"/>
        <v>1.3894564773191664</v>
      </c>
      <c r="E57" s="940"/>
      <c r="G57" s="940"/>
      <c r="H57" s="942">
        <v>46</v>
      </c>
      <c r="I57" s="75">
        <f t="shared" si="3"/>
        <v>67.64705882352942</v>
      </c>
      <c r="J57" s="942"/>
      <c r="K57" s="942">
        <v>22</v>
      </c>
      <c r="L57" s="63"/>
      <c r="M57" s="75">
        <f t="shared" si="2"/>
        <v>32.352941176470587</v>
      </c>
    </row>
    <row r="58" spans="1:13" ht="14.15" customHeight="1">
      <c r="A58" s="33" t="s">
        <v>194</v>
      </c>
      <c r="B58" s="50">
        <f>IF(A58&lt;&gt;0,E58+H58+K58,"")</f>
        <v>28</v>
      </c>
      <c r="C58" s="75">
        <f t="shared" si="1"/>
        <v>0.57212913771965668</v>
      </c>
      <c r="D58" s="63" t="s">
        <v>838</v>
      </c>
      <c r="E58" s="940">
        <v>6</v>
      </c>
      <c r="F58" s="75">
        <f>IF($A58&lt;&gt;"",E58/$B58*100,"")</f>
        <v>21.428571428571427</v>
      </c>
      <c r="G58" s="940"/>
      <c r="H58" s="942">
        <v>22</v>
      </c>
      <c r="I58" s="75">
        <f t="shared" si="3"/>
        <v>78.571428571428569</v>
      </c>
      <c r="J58" s="942"/>
      <c r="K58" s="941"/>
      <c r="L58" s="63"/>
      <c r="M58" s="75">
        <f t="shared" si="2"/>
        <v>0</v>
      </c>
    </row>
    <row r="59" spans="1:13" ht="8.25" customHeight="1">
      <c r="B59" s="50" t="str">
        <f t="shared" si="0"/>
        <v/>
      </c>
      <c r="E59" s="193"/>
      <c r="F59" s="75" t="str">
        <f>IF($A59&lt;&gt;"",E59/$B59*100,"")</f>
        <v/>
      </c>
      <c r="I59" s="75" t="str">
        <f t="shared" si="3"/>
        <v/>
      </c>
      <c r="K59" s="50"/>
      <c r="L59" s="63"/>
      <c r="M59" s="75" t="str">
        <f t="shared" si="2"/>
        <v/>
      </c>
    </row>
    <row r="60" spans="1:13" ht="14.15" customHeight="1">
      <c r="A60" s="47" t="s">
        <v>397</v>
      </c>
      <c r="B60" s="50">
        <f t="shared" si="0"/>
        <v>518</v>
      </c>
      <c r="C60" s="75">
        <f t="shared" si="1"/>
        <v>10.58438904781365</v>
      </c>
      <c r="E60" s="193">
        <f>E61+E63+E70+E72</f>
        <v>30</v>
      </c>
      <c r="F60" s="75">
        <f>IF($A60&lt;&gt;"",E60/$B60*100,"")</f>
        <v>5.7915057915057915</v>
      </c>
      <c r="H60" s="63">
        <f>H61+H63+H70+H72</f>
        <v>188</v>
      </c>
      <c r="I60" s="75">
        <f t="shared" si="3"/>
        <v>36.293436293436294</v>
      </c>
      <c r="K60" s="50">
        <f>K61+K63+K70+K72</f>
        <v>300</v>
      </c>
      <c r="L60" s="63"/>
      <c r="M60" s="75">
        <f t="shared" si="2"/>
        <v>57.915057915057908</v>
      </c>
    </row>
    <row r="61" spans="1:13" ht="14.15" customHeight="1">
      <c r="A61" s="33" t="s">
        <v>398</v>
      </c>
      <c r="B61" s="50">
        <f t="shared" si="0"/>
        <v>38</v>
      </c>
      <c r="C61" s="75">
        <f t="shared" si="1"/>
        <v>0.77646097261953417</v>
      </c>
      <c r="E61" s="943"/>
      <c r="G61" s="943"/>
      <c r="H61" s="943"/>
      <c r="J61" s="945"/>
      <c r="K61" s="942">
        <v>38</v>
      </c>
      <c r="L61" s="63"/>
      <c r="M61" s="75">
        <f t="shared" si="2"/>
        <v>100</v>
      </c>
    </row>
    <row r="62" spans="1:13" ht="8.25" customHeight="1">
      <c r="B62" s="50" t="str">
        <f t="shared" si="0"/>
        <v/>
      </c>
      <c r="E62" s="193"/>
      <c r="F62" s="75" t="str">
        <f>IF($A62&lt;&gt;"",E62/$B62*100,"")</f>
        <v/>
      </c>
      <c r="I62" s="75" t="str">
        <f t="shared" si="3"/>
        <v/>
      </c>
      <c r="K62" s="50"/>
      <c r="L62" s="63"/>
    </row>
    <row r="63" spans="1:13" ht="14.15" customHeight="1">
      <c r="A63" s="33" t="s">
        <v>195</v>
      </c>
      <c r="B63" s="50">
        <f t="shared" si="0"/>
        <v>373</v>
      </c>
      <c r="C63" s="75">
        <f t="shared" si="1"/>
        <v>7.6215774417654272</v>
      </c>
      <c r="E63" s="193">
        <f>SUM(E64:E68)</f>
        <v>4</v>
      </c>
      <c r="F63" s="75">
        <f>IF($A63&lt;&gt;"",E63/$B63*100,"")</f>
        <v>1.0723860589812333</v>
      </c>
      <c r="H63" s="63">
        <f>SUM(H64:H68)</f>
        <v>188</v>
      </c>
      <c r="I63" s="75">
        <f t="shared" si="3"/>
        <v>50.402144772117964</v>
      </c>
      <c r="K63" s="50">
        <f>SUM(K64:K68)</f>
        <v>181</v>
      </c>
      <c r="L63" s="63"/>
      <c r="M63" s="75">
        <f t="shared" si="2"/>
        <v>48.525469168900806</v>
      </c>
    </row>
    <row r="64" spans="1:13" ht="14.15" customHeight="1">
      <c r="A64" s="33" t="s">
        <v>196</v>
      </c>
      <c r="B64" s="50">
        <f t="shared" si="0"/>
        <v>168</v>
      </c>
      <c r="C64" s="75">
        <f t="shared" si="1"/>
        <v>3.4327748263179401</v>
      </c>
      <c r="E64" s="941"/>
      <c r="G64" s="941"/>
      <c r="H64" s="942">
        <v>97</v>
      </c>
      <c r="I64" s="75">
        <f t="shared" si="3"/>
        <v>57.738095238095234</v>
      </c>
      <c r="J64" s="942"/>
      <c r="K64" s="942">
        <v>71</v>
      </c>
      <c r="L64" s="63"/>
      <c r="M64" s="75">
        <f t="shared" si="2"/>
        <v>42.261904761904759</v>
      </c>
    </row>
    <row r="65" spans="1:13" ht="14.15" customHeight="1">
      <c r="A65" s="33" t="s">
        <v>197</v>
      </c>
      <c r="B65" s="50">
        <f t="shared" si="0"/>
        <v>38</v>
      </c>
      <c r="C65" s="75">
        <f t="shared" si="1"/>
        <v>0.77646097261953417</v>
      </c>
      <c r="E65" s="941"/>
      <c r="G65" s="941"/>
      <c r="H65" s="941"/>
      <c r="I65" s="75">
        <f t="shared" si="3"/>
        <v>0</v>
      </c>
      <c r="J65" s="941"/>
      <c r="K65" s="942">
        <v>38</v>
      </c>
      <c r="L65" s="63"/>
      <c r="M65" s="75">
        <f t="shared" si="2"/>
        <v>100</v>
      </c>
    </row>
    <row r="66" spans="1:13" ht="14.15" customHeight="1">
      <c r="A66" s="33" t="s">
        <v>200</v>
      </c>
      <c r="B66" s="50">
        <f t="shared" si="0"/>
        <v>88</v>
      </c>
      <c r="C66" s="75">
        <f t="shared" si="1"/>
        <v>1.7981201471189212</v>
      </c>
      <c r="E66" s="942">
        <v>4</v>
      </c>
      <c r="F66" s="75">
        <f>IF($A66&lt;&gt;"",E66/$B66*100,"")</f>
        <v>4.5454545454545459</v>
      </c>
      <c r="G66" s="942"/>
      <c r="H66" s="942">
        <v>44</v>
      </c>
      <c r="I66" s="75">
        <f t="shared" si="3"/>
        <v>50</v>
      </c>
      <c r="J66" s="942"/>
      <c r="K66" s="942">
        <v>40</v>
      </c>
      <c r="L66" s="63"/>
      <c r="M66" s="75">
        <f t="shared" si="2"/>
        <v>45.454545454545453</v>
      </c>
    </row>
    <row r="67" spans="1:13" ht="14.15" customHeight="1">
      <c r="A67" s="33" t="s">
        <v>198</v>
      </c>
      <c r="B67" s="50">
        <f t="shared" si="0"/>
        <v>28</v>
      </c>
      <c r="C67" s="75">
        <f t="shared" si="1"/>
        <v>0.57212913771965668</v>
      </c>
      <c r="E67" s="941"/>
      <c r="G67" s="941"/>
      <c r="H67" s="942">
        <v>18</v>
      </c>
      <c r="I67" s="75">
        <f t="shared" si="3"/>
        <v>64.285714285714292</v>
      </c>
      <c r="J67" s="942"/>
      <c r="K67" s="942">
        <v>10</v>
      </c>
      <c r="L67" s="63"/>
      <c r="M67" s="75">
        <f t="shared" si="2"/>
        <v>35.714285714285715</v>
      </c>
    </row>
    <row r="68" spans="1:13" ht="14.15" customHeight="1">
      <c r="A68" s="33" t="s">
        <v>199</v>
      </c>
      <c r="B68" s="50">
        <f t="shared" si="0"/>
        <v>51</v>
      </c>
      <c r="C68" s="75">
        <f t="shared" si="1"/>
        <v>1.0420923579893748</v>
      </c>
      <c r="E68" s="941"/>
      <c r="G68" s="941"/>
      <c r="H68" s="942">
        <v>29</v>
      </c>
      <c r="I68" s="75">
        <f t="shared" si="3"/>
        <v>56.862745098039213</v>
      </c>
      <c r="J68" s="942"/>
      <c r="K68" s="942">
        <v>22</v>
      </c>
      <c r="L68" s="63"/>
      <c r="M68" s="75">
        <f t="shared" si="2"/>
        <v>43.137254901960787</v>
      </c>
    </row>
    <row r="69" spans="1:13" ht="8.25" customHeight="1">
      <c r="B69" s="50" t="str">
        <f t="shared" si="0"/>
        <v/>
      </c>
      <c r="E69" s="944"/>
      <c r="F69" s="75" t="str">
        <f>IF($A69&lt;&gt;"",E69/$B69*100,"")</f>
        <v/>
      </c>
      <c r="G69" s="944"/>
      <c r="H69" s="944"/>
      <c r="I69" s="75" t="str">
        <f t="shared" si="3"/>
        <v/>
      </c>
      <c r="J69" s="944"/>
      <c r="K69" s="944"/>
      <c r="L69" s="63"/>
      <c r="M69" s="75" t="str">
        <f t="shared" si="2"/>
        <v/>
      </c>
    </row>
    <row r="70" spans="1:13" ht="14.15" customHeight="1">
      <c r="A70" s="33" t="s">
        <v>201</v>
      </c>
      <c r="B70" s="50">
        <f t="shared" si="0"/>
        <v>82</v>
      </c>
      <c r="C70" s="75">
        <f t="shared" si="1"/>
        <v>1.6755210461789947</v>
      </c>
      <c r="E70" s="942">
        <v>26</v>
      </c>
      <c r="F70" s="75">
        <f>IF($A70&lt;&gt;"",E70/$B70*100,"")</f>
        <v>31.707317073170731</v>
      </c>
      <c r="G70" s="942"/>
      <c r="H70" s="941"/>
      <c r="I70" s="75">
        <f t="shared" si="3"/>
        <v>0</v>
      </c>
      <c r="J70" s="941"/>
      <c r="K70" s="942">
        <v>56</v>
      </c>
      <c r="L70" s="63"/>
      <c r="M70" s="75">
        <f t="shared" si="2"/>
        <v>68.292682926829272</v>
      </c>
    </row>
    <row r="71" spans="1:13" ht="10.5" customHeight="1">
      <c r="B71" s="50" t="str">
        <f t="shared" si="0"/>
        <v/>
      </c>
      <c r="E71" s="944"/>
      <c r="F71" s="75" t="str">
        <f>IF($A71&lt;&gt;"",E71/$B71*100,"")</f>
        <v/>
      </c>
      <c r="G71" s="944"/>
      <c r="H71" s="944"/>
      <c r="I71" s="75" t="str">
        <f t="shared" si="3"/>
        <v/>
      </c>
      <c r="J71" s="944"/>
      <c r="K71" s="944"/>
      <c r="L71" s="63"/>
      <c r="M71" s="75" t="str">
        <f t="shared" si="2"/>
        <v/>
      </c>
    </row>
    <row r="72" spans="1:13" ht="14.15" customHeight="1">
      <c r="A72" s="33" t="s">
        <v>202</v>
      </c>
      <c r="B72" s="50">
        <f t="shared" si="0"/>
        <v>25</v>
      </c>
      <c r="C72" s="75">
        <f t="shared" si="1"/>
        <v>0.51082958724969352</v>
      </c>
      <c r="E72" s="941"/>
      <c r="G72" s="941"/>
      <c r="H72" s="941"/>
      <c r="I72" s="75">
        <f t="shared" si="3"/>
        <v>0</v>
      </c>
      <c r="J72" s="941"/>
      <c r="K72" s="942">
        <v>25</v>
      </c>
      <c r="L72" s="63"/>
      <c r="M72" s="75">
        <f t="shared" si="2"/>
        <v>100</v>
      </c>
    </row>
    <row r="73" spans="1:13" ht="8.25" customHeight="1">
      <c r="B73" s="50" t="str">
        <f t="shared" si="0"/>
        <v/>
      </c>
      <c r="F73" s="75" t="str">
        <f>IF($A73&lt;&gt;"",E73/$B73*100,"")</f>
        <v/>
      </c>
      <c r="I73" s="75" t="str">
        <f t="shared" si="3"/>
        <v/>
      </c>
      <c r="K73" s="50"/>
      <c r="L73" s="63"/>
      <c r="M73" s="75" t="str">
        <f t="shared" si="2"/>
        <v/>
      </c>
    </row>
    <row r="74" spans="1:13" ht="14.15" customHeight="1">
      <c r="A74" s="47" t="s">
        <v>400</v>
      </c>
      <c r="B74" s="50">
        <f t="shared" si="0"/>
        <v>165</v>
      </c>
      <c r="C74" s="75">
        <f t="shared" si="1"/>
        <v>3.3714752758479771</v>
      </c>
      <c r="E74" s="63">
        <f>SUM(E75)</f>
        <v>0</v>
      </c>
      <c r="F74" s="75">
        <f>IF($A74&lt;&gt;"",E74/$B74*100,"")</f>
        <v>0</v>
      </c>
      <c r="H74" s="63">
        <f>SUM(H75)</f>
        <v>104</v>
      </c>
      <c r="I74" s="75">
        <f t="shared" si="3"/>
        <v>63.030303030303024</v>
      </c>
      <c r="K74" s="50">
        <f>SUM(K75)</f>
        <v>61</v>
      </c>
      <c r="L74" s="63"/>
      <c r="M74" s="75">
        <f t="shared" si="2"/>
        <v>36.969696969696969</v>
      </c>
    </row>
    <row r="75" spans="1:13" ht="14.15" customHeight="1">
      <c r="A75" s="33" t="s">
        <v>401</v>
      </c>
      <c r="B75" s="50">
        <f t="shared" si="0"/>
        <v>165</v>
      </c>
      <c r="C75" s="75">
        <f t="shared" si="1"/>
        <v>3.3714752758479771</v>
      </c>
      <c r="E75" s="63">
        <f>SUM(E76:E79)</f>
        <v>0</v>
      </c>
      <c r="F75" s="75">
        <f>IF($A75&lt;&gt;"",E75/$B75*100,"")</f>
        <v>0</v>
      </c>
      <c r="H75" s="63">
        <f>SUM(H76:H78)</f>
        <v>104</v>
      </c>
      <c r="I75" s="75">
        <f t="shared" si="3"/>
        <v>63.030303030303024</v>
      </c>
      <c r="K75" s="50">
        <f>SUM(K76:K79)</f>
        <v>61</v>
      </c>
      <c r="L75" s="63"/>
      <c r="M75" s="75">
        <f t="shared" si="2"/>
        <v>36.969696969696969</v>
      </c>
    </row>
    <row r="76" spans="1:13" ht="14.15" customHeight="1">
      <c r="A76" s="33" t="s">
        <v>204</v>
      </c>
      <c r="B76" s="50">
        <f>IF(A76&lt;&gt;0,E76+H76+K76,"")</f>
        <v>52</v>
      </c>
      <c r="C76" s="75">
        <f t="shared" si="1"/>
        <v>1.0625255414793624</v>
      </c>
      <c r="E76" s="941"/>
      <c r="G76" s="941"/>
      <c r="H76" s="942">
        <v>40</v>
      </c>
      <c r="I76" s="75">
        <f t="shared" si="3"/>
        <v>76.923076923076934</v>
      </c>
      <c r="J76" s="942"/>
      <c r="K76" s="942">
        <v>12</v>
      </c>
      <c r="L76" s="63"/>
      <c r="M76" s="75">
        <f t="shared" si="2"/>
        <v>23.076923076923077</v>
      </c>
    </row>
    <row r="77" spans="1:13" ht="14.15" customHeight="1">
      <c r="A77" s="33" t="s">
        <v>205</v>
      </c>
      <c r="B77" s="50">
        <f>IF(A77&lt;&gt;0,E77+H77+K77,"")</f>
        <v>58</v>
      </c>
      <c r="C77" s="75">
        <f t="shared" si="1"/>
        <v>1.1851246424192889</v>
      </c>
      <c r="E77" s="941"/>
      <c r="G77" s="941"/>
      <c r="H77" s="942">
        <v>43</v>
      </c>
      <c r="I77" s="75">
        <f t="shared" si="3"/>
        <v>74.137931034482762</v>
      </c>
      <c r="J77" s="942"/>
      <c r="K77" s="942">
        <v>15</v>
      </c>
      <c r="L77" s="63"/>
      <c r="M77" s="75">
        <f t="shared" si="2"/>
        <v>25.862068965517242</v>
      </c>
    </row>
    <row r="78" spans="1:13" ht="14.15" customHeight="1">
      <c r="A78" s="33" t="s">
        <v>206</v>
      </c>
      <c r="B78" s="50">
        <f>IF(A78&lt;&gt;0,E78+H78+K78,"")</f>
        <v>38</v>
      </c>
      <c r="C78" s="75">
        <f t="shared" si="1"/>
        <v>0.77646097261953417</v>
      </c>
      <c r="E78" s="941"/>
      <c r="G78" s="941"/>
      <c r="H78" s="942">
        <v>21</v>
      </c>
      <c r="I78" s="75">
        <f t="shared" si="3"/>
        <v>55.26315789473685</v>
      </c>
      <c r="J78" s="942"/>
      <c r="K78" s="942">
        <v>17</v>
      </c>
      <c r="L78" s="63"/>
      <c r="M78" s="75">
        <f t="shared" si="2"/>
        <v>44.736842105263158</v>
      </c>
    </row>
    <row r="79" spans="1:13" ht="14.15" customHeight="1">
      <c r="A79" s="33" t="s">
        <v>207</v>
      </c>
      <c r="B79" s="50">
        <f>IF(A79&lt;&gt;0,E79+H79+K79,"")</f>
        <v>17</v>
      </c>
      <c r="C79" s="75">
        <f t="shared" si="1"/>
        <v>0.34736411932979161</v>
      </c>
      <c r="E79" s="941"/>
      <c r="G79" s="941"/>
      <c r="H79" s="941"/>
      <c r="I79" s="75">
        <f t="shared" si="3"/>
        <v>0</v>
      </c>
      <c r="J79" s="941"/>
      <c r="K79" s="942">
        <v>17</v>
      </c>
      <c r="L79" s="63"/>
      <c r="M79" s="75">
        <f t="shared" ref="M79:M101" si="4">IF($A79&lt;&gt;"",K79/$B79*100,"")</f>
        <v>100</v>
      </c>
    </row>
    <row r="80" spans="1:13" ht="8.25" customHeight="1">
      <c r="F80" s="75" t="str">
        <f>IF($A80&lt;&gt;"",E80/$B80*100,"")</f>
        <v/>
      </c>
      <c r="I80" s="75" t="str">
        <f t="shared" si="3"/>
        <v/>
      </c>
      <c r="K80" s="50"/>
      <c r="L80" s="63"/>
      <c r="M80" s="75" t="str">
        <f t="shared" si="4"/>
        <v/>
      </c>
    </row>
    <row r="81" spans="1:13" ht="14.15" customHeight="1">
      <c r="A81" s="47" t="s">
        <v>468</v>
      </c>
      <c r="B81" s="50">
        <f t="shared" ref="B81:B101" si="5">IF(A81&lt;&gt;0,E81+H81+K81,"")</f>
        <v>536</v>
      </c>
      <c r="C81" s="75">
        <f t="shared" ref="C81:C101" si="6">IF($A$11&lt;&gt;"",$B81/$B$11*100,"")</f>
        <v>10.952186350633429</v>
      </c>
      <c r="E81" s="63">
        <f>SUM(E82)</f>
        <v>0</v>
      </c>
      <c r="F81" s="75">
        <f>IF($A81&lt;&gt;"",E81/$B81*100,"")</f>
        <v>0</v>
      </c>
      <c r="H81" s="63">
        <f>SUM(H82)</f>
        <v>271</v>
      </c>
      <c r="I81" s="75">
        <f t="shared" ref="I81:I101" si="7">IF($A81&lt;&gt;"",H81/$B81*100,"")</f>
        <v>50.559701492537314</v>
      </c>
      <c r="K81" s="50">
        <f>SUM(K82)</f>
        <v>265</v>
      </c>
      <c r="L81" s="63"/>
      <c r="M81" s="75">
        <f t="shared" si="4"/>
        <v>49.440298507462686</v>
      </c>
    </row>
    <row r="82" spans="1:13" ht="14.15" customHeight="1">
      <c r="A82" s="33" t="s">
        <v>209</v>
      </c>
      <c r="B82" s="50">
        <f t="shared" si="5"/>
        <v>536</v>
      </c>
      <c r="C82" s="75">
        <f t="shared" si="6"/>
        <v>10.952186350633429</v>
      </c>
      <c r="E82" s="63">
        <f>SUM(E83:E91)</f>
        <v>0</v>
      </c>
      <c r="F82" s="75">
        <f>IF($A82&lt;&gt;"",E82/$B82*100,"")</f>
        <v>0</v>
      </c>
      <c r="H82" s="63">
        <f>SUM(H83:H91)</f>
        <v>271</v>
      </c>
      <c r="I82" s="75">
        <f t="shared" si="7"/>
        <v>50.559701492537314</v>
      </c>
      <c r="K82" s="50">
        <f>SUM(K83:K91)</f>
        <v>265</v>
      </c>
      <c r="L82" s="63"/>
      <c r="M82" s="75">
        <f t="shared" si="4"/>
        <v>49.440298507462686</v>
      </c>
    </row>
    <row r="83" spans="1:13" ht="14.15" customHeight="1">
      <c r="A83" s="33" t="s">
        <v>1459</v>
      </c>
      <c r="B83" s="50">
        <f t="shared" si="5"/>
        <v>44</v>
      </c>
      <c r="C83" s="75">
        <f t="shared" si="6"/>
        <v>0.8990600735594606</v>
      </c>
      <c r="E83" s="941"/>
      <c r="G83" s="941"/>
      <c r="H83" s="942">
        <v>31</v>
      </c>
      <c r="I83" s="75">
        <f t="shared" si="7"/>
        <v>70.454545454545453</v>
      </c>
      <c r="J83" s="942"/>
      <c r="K83" s="942">
        <v>13</v>
      </c>
      <c r="L83" s="63"/>
      <c r="M83" s="75">
        <f t="shared" si="4"/>
        <v>29.545454545454547</v>
      </c>
    </row>
    <row r="84" spans="1:13" ht="14.15" customHeight="1">
      <c r="A84" s="33" t="s">
        <v>210</v>
      </c>
      <c r="B84" s="50">
        <f t="shared" si="5"/>
        <v>57</v>
      </c>
      <c r="C84" s="75">
        <f t="shared" si="6"/>
        <v>1.1646914589293011</v>
      </c>
      <c r="E84" s="941"/>
      <c r="G84" s="941"/>
      <c r="H84" s="941"/>
      <c r="I84" s="75">
        <f t="shared" si="7"/>
        <v>0</v>
      </c>
      <c r="J84" s="941"/>
      <c r="K84" s="942">
        <v>57</v>
      </c>
      <c r="L84" s="63"/>
      <c r="M84" s="75">
        <f t="shared" si="4"/>
        <v>100</v>
      </c>
    </row>
    <row r="85" spans="1:13" ht="14.15" customHeight="1">
      <c r="A85" s="33" t="s">
        <v>212</v>
      </c>
      <c r="B85" s="50">
        <f t="shared" si="5"/>
        <v>117</v>
      </c>
      <c r="C85" s="75">
        <f t="shared" si="6"/>
        <v>2.3906824683285657</v>
      </c>
      <c r="E85" s="941"/>
      <c r="G85" s="941"/>
      <c r="H85" s="942">
        <v>106</v>
      </c>
      <c r="I85" s="75">
        <f t="shared" si="7"/>
        <v>90.598290598290603</v>
      </c>
      <c r="J85" s="942"/>
      <c r="K85" s="942">
        <v>11</v>
      </c>
      <c r="L85" s="63"/>
      <c r="M85" s="75">
        <f t="shared" si="4"/>
        <v>9.4017094017094021</v>
      </c>
    </row>
    <row r="86" spans="1:13" ht="14.15" customHeight="1">
      <c r="A86" s="33" t="s">
        <v>214</v>
      </c>
      <c r="B86" s="50">
        <f t="shared" si="5"/>
        <v>63</v>
      </c>
      <c r="C86" s="75">
        <f t="shared" si="6"/>
        <v>1.2872905598692277</v>
      </c>
      <c r="E86" s="941"/>
      <c r="G86" s="941"/>
      <c r="H86" s="941"/>
      <c r="I86" s="75">
        <f t="shared" si="7"/>
        <v>0</v>
      </c>
      <c r="J86" s="941"/>
      <c r="K86" s="942">
        <v>63</v>
      </c>
      <c r="L86" s="63"/>
      <c r="M86" s="75">
        <f t="shared" si="4"/>
        <v>100</v>
      </c>
    </row>
    <row r="87" spans="1:13" ht="14.15" customHeight="1">
      <c r="A87" s="33" t="s">
        <v>213</v>
      </c>
      <c r="B87" s="50">
        <f t="shared" si="5"/>
        <v>54</v>
      </c>
      <c r="C87" s="75">
        <f t="shared" si="6"/>
        <v>1.103391908459338</v>
      </c>
      <c r="E87" s="941"/>
      <c r="G87" s="941"/>
      <c r="H87" s="942">
        <v>33</v>
      </c>
      <c r="I87" s="75">
        <f t="shared" si="7"/>
        <v>61.111111111111114</v>
      </c>
      <c r="J87" s="942"/>
      <c r="K87" s="942">
        <v>21</v>
      </c>
      <c r="L87" s="63"/>
      <c r="M87" s="75">
        <f t="shared" si="4"/>
        <v>38.888888888888893</v>
      </c>
    </row>
    <row r="88" spans="1:13" ht="14.15" customHeight="1">
      <c r="A88" s="33" t="s">
        <v>211</v>
      </c>
      <c r="B88" s="50">
        <f t="shared" si="5"/>
        <v>40</v>
      </c>
      <c r="C88" s="75">
        <f t="shared" si="6"/>
        <v>0.81732733959950965</v>
      </c>
      <c r="E88" s="941"/>
      <c r="G88" s="941"/>
      <c r="H88" s="941"/>
      <c r="I88" s="75">
        <f t="shared" si="7"/>
        <v>0</v>
      </c>
      <c r="J88" s="941"/>
      <c r="K88" s="942">
        <v>40</v>
      </c>
      <c r="L88" s="63"/>
      <c r="M88" s="75">
        <f t="shared" si="4"/>
        <v>100</v>
      </c>
    </row>
    <row r="89" spans="1:13" ht="14.15" customHeight="1">
      <c r="A89" s="33" t="s">
        <v>215</v>
      </c>
      <c r="B89" s="50">
        <f t="shared" si="5"/>
        <v>37</v>
      </c>
      <c r="C89" s="75">
        <f t="shared" si="6"/>
        <v>0.75602778912954638</v>
      </c>
      <c r="E89" s="941"/>
      <c r="G89" s="941"/>
      <c r="H89" s="941"/>
      <c r="I89" s="75">
        <f t="shared" si="7"/>
        <v>0</v>
      </c>
      <c r="J89" s="941"/>
      <c r="K89" s="942">
        <v>37</v>
      </c>
      <c r="L89" s="63"/>
      <c r="M89" s="75">
        <f t="shared" si="4"/>
        <v>100</v>
      </c>
    </row>
    <row r="90" spans="1:13" ht="14.15" customHeight="1">
      <c r="A90" s="33" t="s">
        <v>842</v>
      </c>
      <c r="B90" s="50">
        <f t="shared" si="5"/>
        <v>42</v>
      </c>
      <c r="C90" s="75">
        <f t="shared" si="6"/>
        <v>0.85819370657948502</v>
      </c>
      <c r="E90" s="941"/>
      <c r="G90" s="941"/>
      <c r="H90" s="942">
        <v>32</v>
      </c>
      <c r="I90" s="75">
        <f t="shared" si="7"/>
        <v>76.19047619047619</v>
      </c>
      <c r="J90" s="942"/>
      <c r="K90" s="942">
        <v>10</v>
      </c>
      <c r="L90" s="63"/>
      <c r="M90" s="75">
        <f t="shared" si="4"/>
        <v>23.809523809523807</v>
      </c>
    </row>
    <row r="91" spans="1:13" ht="14.15" customHeight="1">
      <c r="A91" s="33" t="s">
        <v>216</v>
      </c>
      <c r="B91" s="50">
        <f t="shared" si="5"/>
        <v>82</v>
      </c>
      <c r="C91" s="75">
        <f t="shared" si="6"/>
        <v>1.6755210461789947</v>
      </c>
      <c r="E91" s="941"/>
      <c r="G91" s="941"/>
      <c r="H91" s="942">
        <v>69</v>
      </c>
      <c r="I91" s="75">
        <f t="shared" si="7"/>
        <v>84.146341463414629</v>
      </c>
      <c r="J91" s="942"/>
      <c r="K91" s="942">
        <v>13</v>
      </c>
      <c r="L91" s="63"/>
      <c r="M91" s="75">
        <f t="shared" si="4"/>
        <v>15.853658536585366</v>
      </c>
    </row>
    <row r="92" spans="1:13" ht="6.75" customHeight="1">
      <c r="E92" s="944"/>
      <c r="G92" s="944"/>
      <c r="H92" s="944"/>
      <c r="I92" s="75" t="str">
        <f t="shared" si="7"/>
        <v/>
      </c>
      <c r="J92" s="944"/>
      <c r="K92" s="944"/>
      <c r="L92" s="63"/>
    </row>
    <row r="93" spans="1:13" ht="14.15" customHeight="1">
      <c r="A93" s="260" t="s">
        <v>480</v>
      </c>
      <c r="B93" s="50">
        <f>IF(A93&lt;&gt;0,E93+H93+K93,"")</f>
        <v>71</v>
      </c>
      <c r="C93" s="75">
        <f t="shared" si="6"/>
        <v>1.4507560277891296</v>
      </c>
      <c r="E93" s="941"/>
      <c r="G93" s="941"/>
      <c r="H93" s="940">
        <v>25</v>
      </c>
      <c r="I93" s="75">
        <f t="shared" si="7"/>
        <v>35.2112676056338</v>
      </c>
      <c r="J93" s="940"/>
      <c r="K93" s="942">
        <v>46</v>
      </c>
      <c r="L93" s="75"/>
      <c r="M93" s="75">
        <f>IF($A93&lt;&gt;"",K93/$B93*100,"")</f>
        <v>64.788732394366207</v>
      </c>
    </row>
    <row r="94" spans="1:13" ht="8.25" customHeight="1">
      <c r="B94" s="50" t="str">
        <f t="shared" si="5"/>
        <v/>
      </c>
      <c r="F94" s="75" t="str">
        <f t="shared" ref="F94:F100" si="8">IF($A94&lt;&gt;"",E94/$B94*100,"")</f>
        <v/>
      </c>
      <c r="I94" s="75" t="str">
        <f t="shared" si="7"/>
        <v/>
      </c>
      <c r="K94" s="50"/>
      <c r="L94" s="63"/>
      <c r="M94" s="75" t="str">
        <f t="shared" si="4"/>
        <v/>
      </c>
    </row>
    <row r="95" spans="1:13" ht="14.15" customHeight="1">
      <c r="A95" s="47" t="s">
        <v>410</v>
      </c>
      <c r="B95" s="50">
        <f t="shared" si="5"/>
        <v>1224</v>
      </c>
      <c r="C95" s="75">
        <f t="shared" si="6"/>
        <v>25.010216591744992</v>
      </c>
      <c r="E95" s="63">
        <f>SUM(E96:E101)</f>
        <v>49</v>
      </c>
      <c r="F95" s="75">
        <f t="shared" si="8"/>
        <v>4.0032679738562091</v>
      </c>
      <c r="H95" s="63">
        <f>SUM(H96:H101)</f>
        <v>908</v>
      </c>
      <c r="I95" s="75">
        <f t="shared" si="7"/>
        <v>74.183006535947712</v>
      </c>
      <c r="K95" s="50">
        <f>SUM(K96:K101)</f>
        <v>267</v>
      </c>
      <c r="L95" s="63"/>
      <c r="M95" s="75">
        <f t="shared" si="4"/>
        <v>21.813725490196077</v>
      </c>
    </row>
    <row r="96" spans="1:13" ht="14.15" customHeight="1">
      <c r="A96" s="33" t="s">
        <v>411</v>
      </c>
      <c r="B96" s="50">
        <f t="shared" si="5"/>
        <v>415</v>
      </c>
      <c r="C96" s="75">
        <f t="shared" si="6"/>
        <v>8.4797711483449127</v>
      </c>
      <c r="D96" s="63" t="s">
        <v>839</v>
      </c>
      <c r="E96" s="940">
        <v>1</v>
      </c>
      <c r="F96" s="75">
        <f t="shared" si="8"/>
        <v>0.24096385542168677</v>
      </c>
      <c r="G96" s="940"/>
      <c r="H96" s="942">
        <v>288</v>
      </c>
      <c r="I96" s="75">
        <f t="shared" si="7"/>
        <v>69.397590361445779</v>
      </c>
      <c r="J96" s="942"/>
      <c r="K96" s="942">
        <v>126</v>
      </c>
      <c r="L96" s="63"/>
      <c r="M96" s="75">
        <f t="shared" si="4"/>
        <v>30.361445783132528</v>
      </c>
    </row>
    <row r="97" spans="1:14" ht="14.15" customHeight="1">
      <c r="A97" s="33" t="s">
        <v>412</v>
      </c>
      <c r="B97" s="50">
        <f t="shared" si="5"/>
        <v>179</v>
      </c>
      <c r="C97" s="75">
        <f t="shared" si="6"/>
        <v>3.6575398447078058</v>
      </c>
      <c r="D97" s="63" t="s">
        <v>840</v>
      </c>
      <c r="E97" s="940">
        <v>4</v>
      </c>
      <c r="F97" s="75">
        <f t="shared" si="8"/>
        <v>2.2346368715083798</v>
      </c>
      <c r="G97" s="940"/>
      <c r="H97" s="942">
        <v>142</v>
      </c>
      <c r="I97" s="75">
        <f t="shared" si="7"/>
        <v>79.329608938547494</v>
      </c>
      <c r="J97" s="942"/>
      <c r="K97" s="942">
        <v>33</v>
      </c>
      <c r="L97" s="63"/>
      <c r="M97" s="75">
        <f t="shared" si="4"/>
        <v>18.435754189944134</v>
      </c>
    </row>
    <row r="98" spans="1:14" ht="14.15" customHeight="1">
      <c r="A98" s="33" t="s">
        <v>413</v>
      </c>
      <c r="B98" s="50">
        <f t="shared" si="5"/>
        <v>257</v>
      </c>
      <c r="C98" s="75">
        <f t="shared" si="6"/>
        <v>5.2513281569268493</v>
      </c>
      <c r="D98" s="63" t="s">
        <v>841</v>
      </c>
      <c r="E98" s="942">
        <v>17</v>
      </c>
      <c r="F98" s="75">
        <f t="shared" si="8"/>
        <v>6.6147859922178993</v>
      </c>
      <c r="G98" s="942"/>
      <c r="H98" s="942">
        <v>170</v>
      </c>
      <c r="I98" s="75">
        <f t="shared" si="7"/>
        <v>66.147859922178981</v>
      </c>
      <c r="J98" s="942"/>
      <c r="K98" s="942">
        <v>70</v>
      </c>
      <c r="L98" s="63"/>
      <c r="M98" s="75">
        <f t="shared" si="4"/>
        <v>27.237354085603112</v>
      </c>
    </row>
    <row r="99" spans="1:14" ht="14.15" customHeight="1">
      <c r="A99" s="33" t="s">
        <v>760</v>
      </c>
      <c r="B99" s="50">
        <f t="shared" si="5"/>
        <v>195</v>
      </c>
      <c r="C99" s="75">
        <f t="shared" si="6"/>
        <v>3.9844707805476096</v>
      </c>
      <c r="E99" s="942">
        <v>15</v>
      </c>
      <c r="F99" s="75">
        <f t="shared" si="8"/>
        <v>7.6923076923076925</v>
      </c>
      <c r="G99" s="942"/>
      <c r="H99" s="942">
        <v>147</v>
      </c>
      <c r="I99" s="75">
        <f t="shared" si="7"/>
        <v>75.384615384615387</v>
      </c>
      <c r="J99" s="942"/>
      <c r="K99" s="942">
        <v>33</v>
      </c>
      <c r="L99" s="63"/>
      <c r="M99" s="75">
        <f t="shared" si="4"/>
        <v>16.923076923076923</v>
      </c>
    </row>
    <row r="100" spans="1:14" ht="14.15" customHeight="1">
      <c r="A100" s="33" t="s">
        <v>568</v>
      </c>
      <c r="B100" s="50">
        <f t="shared" si="5"/>
        <v>135</v>
      </c>
      <c r="C100" s="75">
        <f t="shared" si="6"/>
        <v>2.7584797711483451</v>
      </c>
      <c r="D100" s="63" t="s">
        <v>843</v>
      </c>
      <c r="E100" s="942">
        <v>12</v>
      </c>
      <c r="F100" s="75">
        <f t="shared" si="8"/>
        <v>8.8888888888888893</v>
      </c>
      <c r="G100" s="942"/>
      <c r="H100" s="942">
        <v>119</v>
      </c>
      <c r="I100" s="75">
        <f t="shared" si="7"/>
        <v>88.148148148148152</v>
      </c>
      <c r="J100" s="942"/>
      <c r="K100" s="942">
        <v>4</v>
      </c>
      <c r="L100" s="63"/>
      <c r="M100" s="75">
        <f>IF($A100&lt;&gt;"",K100/$B100*100,"")</f>
        <v>2.9629629629629632</v>
      </c>
    </row>
    <row r="101" spans="1:14" ht="14.15" customHeight="1">
      <c r="A101" s="33" t="s">
        <v>1535</v>
      </c>
      <c r="B101" s="50">
        <f t="shared" si="5"/>
        <v>43</v>
      </c>
      <c r="C101" s="75">
        <f t="shared" si="6"/>
        <v>0.87862689006947292</v>
      </c>
      <c r="E101" s="941"/>
      <c r="G101" s="941"/>
      <c r="H101" s="942">
        <v>42</v>
      </c>
      <c r="I101" s="75">
        <f t="shared" si="7"/>
        <v>97.674418604651152</v>
      </c>
      <c r="J101" s="942"/>
      <c r="K101" s="940">
        <v>1</v>
      </c>
      <c r="L101" s="63"/>
      <c r="M101" s="75">
        <f t="shared" si="4"/>
        <v>2.3255813953488373</v>
      </c>
    </row>
    <row r="102" spans="1:14" ht="9" customHeight="1" thickBot="1">
      <c r="A102" s="142"/>
      <c r="B102" s="140"/>
      <c r="C102" s="939"/>
      <c r="D102" s="143"/>
      <c r="E102" s="143"/>
      <c r="F102" s="939"/>
      <c r="G102" s="185"/>
      <c r="H102" s="143"/>
      <c r="I102" s="939"/>
      <c r="J102" s="143"/>
      <c r="K102" s="140"/>
      <c r="L102" s="142"/>
      <c r="M102" s="939"/>
      <c r="N102" s="142"/>
    </row>
    <row r="103" spans="1:14" ht="6" customHeight="1">
      <c r="A103" s="49"/>
      <c r="B103" s="133"/>
      <c r="C103" s="67"/>
      <c r="D103" s="144"/>
      <c r="E103" s="144"/>
      <c r="F103" s="67"/>
      <c r="G103" s="257"/>
      <c r="H103" s="144"/>
      <c r="I103" s="67"/>
      <c r="J103" s="144"/>
      <c r="K103" s="133"/>
      <c r="L103" s="49"/>
      <c r="M103" s="67"/>
      <c r="N103" s="49"/>
    </row>
    <row r="104" spans="1:14" ht="13.5" customHeight="1">
      <c r="A104" s="49" t="s">
        <v>844</v>
      </c>
      <c r="B104" s="133"/>
      <c r="C104" s="67"/>
      <c r="D104" s="144"/>
      <c r="E104" s="144"/>
      <c r="F104" s="67"/>
      <c r="G104" s="257"/>
      <c r="H104" s="144"/>
      <c r="I104" s="67"/>
      <c r="J104" s="144"/>
      <c r="K104" s="133"/>
      <c r="L104" s="49"/>
      <c r="M104" s="67"/>
      <c r="N104" s="49"/>
    </row>
    <row r="105" spans="1:14" ht="6.75" customHeight="1">
      <c r="A105" s="49"/>
      <c r="B105" s="133"/>
      <c r="C105" s="67"/>
      <c r="D105" s="144"/>
      <c r="E105" s="144"/>
      <c r="F105" s="67"/>
      <c r="G105" s="257"/>
      <c r="H105" s="144"/>
      <c r="I105" s="67"/>
      <c r="J105" s="144"/>
      <c r="K105" s="133"/>
      <c r="L105" s="49"/>
      <c r="M105" s="67"/>
      <c r="N105" s="49"/>
    </row>
    <row r="106" spans="1:14" ht="12.75" customHeight="1">
      <c r="A106" s="66" t="s">
        <v>1628</v>
      </c>
      <c r="B106" s="133"/>
      <c r="C106" s="67"/>
      <c r="D106" s="144"/>
      <c r="E106" s="144"/>
      <c r="F106" s="67"/>
      <c r="G106" s="257"/>
      <c r="H106" s="144"/>
      <c r="I106" s="67"/>
      <c r="J106" s="144"/>
      <c r="K106" s="66"/>
      <c r="L106" s="49"/>
      <c r="M106" s="67"/>
      <c r="N106" s="49"/>
    </row>
    <row r="107" spans="1:14" ht="12" customHeight="1">
      <c r="A107" s="66" t="s">
        <v>1629</v>
      </c>
      <c r="B107" s="133"/>
      <c r="C107" s="67"/>
      <c r="D107" s="144"/>
      <c r="E107" s="144"/>
      <c r="F107" s="67"/>
      <c r="G107" s="257"/>
      <c r="H107" s="144"/>
      <c r="I107" s="67"/>
      <c r="J107" s="144"/>
      <c r="K107" s="66"/>
      <c r="L107" s="49"/>
      <c r="M107" s="67"/>
      <c r="N107" s="49"/>
    </row>
    <row r="108" spans="1:14" ht="13.5" customHeight="1">
      <c r="A108" s="66" t="s">
        <v>1630</v>
      </c>
      <c r="B108" s="133"/>
      <c r="C108" s="67"/>
      <c r="D108" s="144"/>
      <c r="E108" s="144"/>
      <c r="F108" s="67"/>
      <c r="G108" s="257"/>
      <c r="H108" s="144"/>
      <c r="I108" s="67"/>
      <c r="J108" s="144"/>
      <c r="K108" s="66"/>
      <c r="L108" s="49"/>
      <c r="M108" s="67"/>
      <c r="N108" s="49"/>
    </row>
    <row r="109" spans="1:14" ht="13.5" customHeight="1">
      <c r="A109" s="66" t="s">
        <v>1631</v>
      </c>
      <c r="B109" s="133"/>
      <c r="C109" s="67"/>
      <c r="D109" s="144"/>
      <c r="E109" s="144"/>
      <c r="F109" s="67"/>
      <c r="G109" s="257"/>
      <c r="H109" s="144"/>
      <c r="I109" s="67"/>
      <c r="J109" s="144"/>
      <c r="K109" s="66"/>
      <c r="L109" s="49"/>
      <c r="M109" s="67"/>
      <c r="N109" s="49"/>
    </row>
    <row r="110" spans="1:14">
      <c r="A110" s="66" t="s">
        <v>1632</v>
      </c>
      <c r="B110" s="133"/>
      <c r="C110" s="67"/>
      <c r="D110" s="144"/>
      <c r="E110" s="144"/>
      <c r="F110" s="67"/>
      <c r="G110" s="257"/>
      <c r="H110" s="144"/>
      <c r="I110" s="67"/>
      <c r="J110" s="144"/>
      <c r="K110" s="66"/>
      <c r="L110" s="49"/>
      <c r="M110" s="67"/>
      <c r="N110" s="49"/>
    </row>
    <row r="111" spans="1:14">
      <c r="A111" s="66" t="s">
        <v>1633</v>
      </c>
      <c r="B111" s="133"/>
      <c r="C111" s="67"/>
      <c r="D111" s="144"/>
      <c r="E111" s="144"/>
      <c r="F111" s="67"/>
      <c r="G111" s="257"/>
      <c r="H111" s="144"/>
      <c r="I111" s="67"/>
      <c r="J111" s="144"/>
      <c r="K111" s="66"/>
      <c r="L111" s="49"/>
      <c r="M111" s="67"/>
      <c r="N111" s="49"/>
    </row>
    <row r="112" spans="1:14" ht="14.5">
      <c r="A112" s="33" t="s">
        <v>1989</v>
      </c>
      <c r="B112" s="133"/>
      <c r="C112" s="67"/>
      <c r="D112" s="144"/>
      <c r="E112" s="144"/>
      <c r="F112" s="67"/>
      <c r="G112" s="257"/>
      <c r="H112" s="144"/>
      <c r="I112" s="67"/>
      <c r="J112" s="144"/>
      <c r="K112" s="66"/>
      <c r="L112" s="49"/>
      <c r="M112" s="67"/>
      <c r="N112" s="49"/>
    </row>
    <row r="113" spans="1:14" ht="8.25" customHeight="1">
      <c r="A113" s="49"/>
      <c r="B113" s="133"/>
      <c r="C113" s="67"/>
      <c r="D113" s="144"/>
      <c r="E113" s="144"/>
      <c r="F113" s="67"/>
      <c r="G113" s="257"/>
      <c r="H113" s="144"/>
      <c r="I113" s="67"/>
      <c r="J113" s="144"/>
      <c r="K113" s="66"/>
      <c r="L113" s="49"/>
      <c r="M113" s="67"/>
      <c r="N113" s="49"/>
    </row>
    <row r="114" spans="1:14" ht="14.25" customHeight="1">
      <c r="A114" s="33" t="s">
        <v>845</v>
      </c>
    </row>
    <row r="115" spans="1:14" ht="14.5" customHeight="1">
      <c r="A115" s="33" t="s">
        <v>456</v>
      </c>
    </row>
    <row r="118" spans="1:14">
      <c r="C118" s="261"/>
      <c r="D118" s="261"/>
      <c r="E118" s="261"/>
    </row>
    <row r="119" spans="1:14">
      <c r="C119" s="261"/>
      <c r="D119" s="261"/>
      <c r="E119" s="261"/>
    </row>
    <row r="120" spans="1:14">
      <c r="C120" s="261"/>
      <c r="D120" s="261"/>
      <c r="E120" s="261"/>
    </row>
    <row r="121" spans="1:14">
      <c r="C121" s="50"/>
      <c r="D121" s="261"/>
      <c r="E121" s="50"/>
    </row>
    <row r="122" spans="1:14">
      <c r="C122" s="261"/>
      <c r="D122" s="261"/>
      <c r="E122" s="261"/>
    </row>
    <row r="123" spans="1:14">
      <c r="C123" s="261"/>
      <c r="D123" s="261"/>
      <c r="E123" s="261"/>
    </row>
  </sheetData>
  <mergeCells count="4">
    <mergeCell ref="B7:C7"/>
    <mergeCell ref="E7:F7"/>
    <mergeCell ref="H7:I7"/>
    <mergeCell ref="K7:M7"/>
  </mergeCells>
  <conditionalFormatting sqref="A1:XFD1048576">
    <cfRule type="cellIs" dxfId="70" priority="1" operator="equal">
      <formula>0</formula>
    </cfRule>
  </conditionalFormatting>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C000"/>
  </sheetPr>
  <dimension ref="A4:D14"/>
  <sheetViews>
    <sheetView workbookViewId="0">
      <selection activeCell="J11" sqref="J11"/>
    </sheetView>
  </sheetViews>
  <sheetFormatPr baseColWidth="10" defaultRowHeight="14.5"/>
  <sheetData>
    <row r="4" spans="1:4">
      <c r="B4" t="s">
        <v>486</v>
      </c>
      <c r="C4" t="s">
        <v>485</v>
      </c>
      <c r="D4" t="s">
        <v>835</v>
      </c>
    </row>
    <row r="5" spans="1:4">
      <c r="B5" s="28">
        <v>63.1</v>
      </c>
      <c r="C5" s="28">
        <v>32.119999999999997</v>
      </c>
      <c r="D5" s="28">
        <v>4.78</v>
      </c>
    </row>
    <row r="13" spans="1:4">
      <c r="A13" s="28"/>
      <c r="B13" s="28"/>
      <c r="C13" s="28"/>
    </row>
    <row r="14" spans="1:4">
      <c r="A14" s="28"/>
      <c r="B14" s="28"/>
      <c r="C14" s="28"/>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4" tint="-0.249977111117893"/>
  </sheetPr>
  <dimension ref="A1:I109"/>
  <sheetViews>
    <sheetView topLeftCell="A25" workbookViewId="0">
      <selection activeCell="A57" sqref="A57"/>
    </sheetView>
  </sheetViews>
  <sheetFormatPr baseColWidth="10" defaultColWidth="8.81640625" defaultRowHeight="13"/>
  <cols>
    <col min="1" max="1" width="40.54296875" style="33" customWidth="1"/>
    <col min="2" max="3" width="10.81640625" style="265" customWidth="1"/>
    <col min="4" max="4" width="3.1796875" style="265" customWidth="1"/>
    <col min="5" max="6" width="10.81640625" style="266" customWidth="1"/>
    <col min="7" max="7" width="3.1796875" style="266" customWidth="1"/>
    <col min="8" max="8" width="10.81640625" style="266" customWidth="1"/>
    <col min="9" max="9" width="12.81640625" style="52" customWidth="1"/>
    <col min="10" max="256" width="8.81640625" style="946"/>
    <col min="257" max="257" width="45.1796875" style="946" customWidth="1"/>
    <col min="258" max="259" width="10.81640625" style="946" customWidth="1"/>
    <col min="260" max="260" width="3.1796875" style="946" customWidth="1"/>
    <col min="261" max="262" width="10.81640625" style="946" customWidth="1"/>
    <col min="263" max="263" width="3.1796875" style="946" customWidth="1"/>
    <col min="264" max="264" width="10.81640625" style="946" customWidth="1"/>
    <col min="265" max="265" width="12.81640625" style="946" customWidth="1"/>
    <col min="266" max="512" width="8.81640625" style="946"/>
    <col min="513" max="513" width="45.1796875" style="946" customWidth="1"/>
    <col min="514" max="515" width="10.81640625" style="946" customWidth="1"/>
    <col min="516" max="516" width="3.1796875" style="946" customWidth="1"/>
    <col min="517" max="518" width="10.81640625" style="946" customWidth="1"/>
    <col min="519" max="519" width="3.1796875" style="946" customWidth="1"/>
    <col min="520" max="520" width="10.81640625" style="946" customWidth="1"/>
    <col min="521" max="521" width="12.81640625" style="946" customWidth="1"/>
    <col min="522" max="768" width="8.81640625" style="946"/>
    <col min="769" max="769" width="45.1796875" style="946" customWidth="1"/>
    <col min="770" max="771" width="10.81640625" style="946" customWidth="1"/>
    <col min="772" max="772" width="3.1796875" style="946" customWidth="1"/>
    <col min="773" max="774" width="10.81640625" style="946" customWidth="1"/>
    <col min="775" max="775" width="3.1796875" style="946" customWidth="1"/>
    <col min="776" max="776" width="10.81640625" style="946" customWidth="1"/>
    <col min="777" max="777" width="12.81640625" style="946" customWidth="1"/>
    <col min="778" max="1024" width="8.81640625" style="946"/>
    <col min="1025" max="1025" width="45.1796875" style="946" customWidth="1"/>
    <col min="1026" max="1027" width="10.81640625" style="946" customWidth="1"/>
    <col min="1028" max="1028" width="3.1796875" style="946" customWidth="1"/>
    <col min="1029" max="1030" width="10.81640625" style="946" customWidth="1"/>
    <col min="1031" max="1031" width="3.1796875" style="946" customWidth="1"/>
    <col min="1032" max="1032" width="10.81640625" style="946" customWidth="1"/>
    <col min="1033" max="1033" width="12.81640625" style="946" customWidth="1"/>
    <col min="1034" max="1280" width="8.81640625" style="946"/>
    <col min="1281" max="1281" width="45.1796875" style="946" customWidth="1"/>
    <col min="1282" max="1283" width="10.81640625" style="946" customWidth="1"/>
    <col min="1284" max="1284" width="3.1796875" style="946" customWidth="1"/>
    <col min="1285" max="1286" width="10.81640625" style="946" customWidth="1"/>
    <col min="1287" max="1287" width="3.1796875" style="946" customWidth="1"/>
    <col min="1288" max="1288" width="10.81640625" style="946" customWidth="1"/>
    <col min="1289" max="1289" width="12.81640625" style="946" customWidth="1"/>
    <col min="1290" max="1536" width="8.81640625" style="946"/>
    <col min="1537" max="1537" width="45.1796875" style="946" customWidth="1"/>
    <col min="1538" max="1539" width="10.81640625" style="946" customWidth="1"/>
    <col min="1540" max="1540" width="3.1796875" style="946" customWidth="1"/>
    <col min="1541" max="1542" width="10.81640625" style="946" customWidth="1"/>
    <col min="1543" max="1543" width="3.1796875" style="946" customWidth="1"/>
    <col min="1544" max="1544" width="10.81640625" style="946" customWidth="1"/>
    <col min="1545" max="1545" width="12.81640625" style="946" customWidth="1"/>
    <col min="1546" max="1792" width="8.81640625" style="946"/>
    <col min="1793" max="1793" width="45.1796875" style="946" customWidth="1"/>
    <col min="1794" max="1795" width="10.81640625" style="946" customWidth="1"/>
    <col min="1796" max="1796" width="3.1796875" style="946" customWidth="1"/>
    <col min="1797" max="1798" width="10.81640625" style="946" customWidth="1"/>
    <col min="1799" max="1799" width="3.1796875" style="946" customWidth="1"/>
    <col min="1800" max="1800" width="10.81640625" style="946" customWidth="1"/>
    <col min="1801" max="1801" width="12.81640625" style="946" customWidth="1"/>
    <col min="1802" max="2048" width="8.81640625" style="946"/>
    <col min="2049" max="2049" width="45.1796875" style="946" customWidth="1"/>
    <col min="2050" max="2051" width="10.81640625" style="946" customWidth="1"/>
    <col min="2052" max="2052" width="3.1796875" style="946" customWidth="1"/>
    <col min="2053" max="2054" width="10.81640625" style="946" customWidth="1"/>
    <col min="2055" max="2055" width="3.1796875" style="946" customWidth="1"/>
    <col min="2056" max="2056" width="10.81640625" style="946" customWidth="1"/>
    <col min="2057" max="2057" width="12.81640625" style="946" customWidth="1"/>
    <col min="2058" max="2304" width="8.81640625" style="946"/>
    <col min="2305" max="2305" width="45.1796875" style="946" customWidth="1"/>
    <col min="2306" max="2307" width="10.81640625" style="946" customWidth="1"/>
    <col min="2308" max="2308" width="3.1796875" style="946" customWidth="1"/>
    <col min="2309" max="2310" width="10.81640625" style="946" customWidth="1"/>
    <col min="2311" max="2311" width="3.1796875" style="946" customWidth="1"/>
    <col min="2312" max="2312" width="10.81640625" style="946" customWidth="1"/>
    <col min="2313" max="2313" width="12.81640625" style="946" customWidth="1"/>
    <col min="2314" max="2560" width="8.81640625" style="946"/>
    <col min="2561" max="2561" width="45.1796875" style="946" customWidth="1"/>
    <col min="2562" max="2563" width="10.81640625" style="946" customWidth="1"/>
    <col min="2564" max="2564" width="3.1796875" style="946" customWidth="1"/>
    <col min="2565" max="2566" width="10.81640625" style="946" customWidth="1"/>
    <col min="2567" max="2567" width="3.1796875" style="946" customWidth="1"/>
    <col min="2568" max="2568" width="10.81640625" style="946" customWidth="1"/>
    <col min="2569" max="2569" width="12.81640625" style="946" customWidth="1"/>
    <col min="2570" max="2816" width="8.81640625" style="946"/>
    <col min="2817" max="2817" width="45.1796875" style="946" customWidth="1"/>
    <col min="2818" max="2819" width="10.81640625" style="946" customWidth="1"/>
    <col min="2820" max="2820" width="3.1796875" style="946" customWidth="1"/>
    <col min="2821" max="2822" width="10.81640625" style="946" customWidth="1"/>
    <col min="2823" max="2823" width="3.1796875" style="946" customWidth="1"/>
    <col min="2824" max="2824" width="10.81640625" style="946" customWidth="1"/>
    <col min="2825" max="2825" width="12.81640625" style="946" customWidth="1"/>
    <col min="2826" max="3072" width="8.81640625" style="946"/>
    <col min="3073" max="3073" width="45.1796875" style="946" customWidth="1"/>
    <col min="3074" max="3075" width="10.81640625" style="946" customWidth="1"/>
    <col min="3076" max="3076" width="3.1796875" style="946" customWidth="1"/>
    <col min="3077" max="3078" width="10.81640625" style="946" customWidth="1"/>
    <col min="3079" max="3079" width="3.1796875" style="946" customWidth="1"/>
    <col min="3080" max="3080" width="10.81640625" style="946" customWidth="1"/>
    <col min="3081" max="3081" width="12.81640625" style="946" customWidth="1"/>
    <col min="3082" max="3328" width="8.81640625" style="946"/>
    <col min="3329" max="3329" width="45.1796875" style="946" customWidth="1"/>
    <col min="3330" max="3331" width="10.81640625" style="946" customWidth="1"/>
    <col min="3332" max="3332" width="3.1796875" style="946" customWidth="1"/>
    <col min="3333" max="3334" width="10.81640625" style="946" customWidth="1"/>
    <col min="3335" max="3335" width="3.1796875" style="946" customWidth="1"/>
    <col min="3336" max="3336" width="10.81640625" style="946" customWidth="1"/>
    <col min="3337" max="3337" width="12.81640625" style="946" customWidth="1"/>
    <col min="3338" max="3584" width="8.81640625" style="946"/>
    <col min="3585" max="3585" width="45.1796875" style="946" customWidth="1"/>
    <col min="3586" max="3587" width="10.81640625" style="946" customWidth="1"/>
    <col min="3588" max="3588" width="3.1796875" style="946" customWidth="1"/>
    <col min="3589" max="3590" width="10.81640625" style="946" customWidth="1"/>
    <col min="3591" max="3591" width="3.1796875" style="946" customWidth="1"/>
    <col min="3592" max="3592" width="10.81640625" style="946" customWidth="1"/>
    <col min="3593" max="3593" width="12.81640625" style="946" customWidth="1"/>
    <col min="3594" max="3840" width="8.81640625" style="946"/>
    <col min="3841" max="3841" width="45.1796875" style="946" customWidth="1"/>
    <col min="3842" max="3843" width="10.81640625" style="946" customWidth="1"/>
    <col min="3844" max="3844" width="3.1796875" style="946" customWidth="1"/>
    <col min="3845" max="3846" width="10.81640625" style="946" customWidth="1"/>
    <col min="3847" max="3847" width="3.1796875" style="946" customWidth="1"/>
    <col min="3848" max="3848" width="10.81640625" style="946" customWidth="1"/>
    <col min="3849" max="3849" width="12.81640625" style="946" customWidth="1"/>
    <col min="3850" max="4096" width="8.81640625" style="946"/>
    <col min="4097" max="4097" width="45.1796875" style="946" customWidth="1"/>
    <col min="4098" max="4099" width="10.81640625" style="946" customWidth="1"/>
    <col min="4100" max="4100" width="3.1796875" style="946" customWidth="1"/>
    <col min="4101" max="4102" width="10.81640625" style="946" customWidth="1"/>
    <col min="4103" max="4103" width="3.1796875" style="946" customWidth="1"/>
    <col min="4104" max="4104" width="10.81640625" style="946" customWidth="1"/>
    <col min="4105" max="4105" width="12.81640625" style="946" customWidth="1"/>
    <col min="4106" max="4352" width="8.81640625" style="946"/>
    <col min="4353" max="4353" width="45.1796875" style="946" customWidth="1"/>
    <col min="4354" max="4355" width="10.81640625" style="946" customWidth="1"/>
    <col min="4356" max="4356" width="3.1796875" style="946" customWidth="1"/>
    <col min="4357" max="4358" width="10.81640625" style="946" customWidth="1"/>
    <col min="4359" max="4359" width="3.1796875" style="946" customWidth="1"/>
    <col min="4360" max="4360" width="10.81640625" style="946" customWidth="1"/>
    <col min="4361" max="4361" width="12.81640625" style="946" customWidth="1"/>
    <col min="4362" max="4608" width="8.81640625" style="946"/>
    <col min="4609" max="4609" width="45.1796875" style="946" customWidth="1"/>
    <col min="4610" max="4611" width="10.81640625" style="946" customWidth="1"/>
    <col min="4612" max="4612" width="3.1796875" style="946" customWidth="1"/>
    <col min="4613" max="4614" width="10.81640625" style="946" customWidth="1"/>
    <col min="4615" max="4615" width="3.1796875" style="946" customWidth="1"/>
    <col min="4616" max="4616" width="10.81640625" style="946" customWidth="1"/>
    <col min="4617" max="4617" width="12.81640625" style="946" customWidth="1"/>
    <col min="4618" max="4864" width="8.81640625" style="946"/>
    <col min="4865" max="4865" width="45.1796875" style="946" customWidth="1"/>
    <col min="4866" max="4867" width="10.81640625" style="946" customWidth="1"/>
    <col min="4868" max="4868" width="3.1796875" style="946" customWidth="1"/>
    <col min="4869" max="4870" width="10.81640625" style="946" customWidth="1"/>
    <col min="4871" max="4871" width="3.1796875" style="946" customWidth="1"/>
    <col min="4872" max="4872" width="10.81640625" style="946" customWidth="1"/>
    <col min="4873" max="4873" width="12.81640625" style="946" customWidth="1"/>
    <col min="4874" max="5120" width="8.81640625" style="946"/>
    <col min="5121" max="5121" width="45.1796875" style="946" customWidth="1"/>
    <col min="5122" max="5123" width="10.81640625" style="946" customWidth="1"/>
    <col min="5124" max="5124" width="3.1796875" style="946" customWidth="1"/>
    <col min="5125" max="5126" width="10.81640625" style="946" customWidth="1"/>
    <col min="5127" max="5127" width="3.1796875" style="946" customWidth="1"/>
    <col min="5128" max="5128" width="10.81640625" style="946" customWidth="1"/>
    <col min="5129" max="5129" width="12.81640625" style="946" customWidth="1"/>
    <col min="5130" max="5376" width="8.81640625" style="946"/>
    <col min="5377" max="5377" width="45.1796875" style="946" customWidth="1"/>
    <col min="5378" max="5379" width="10.81640625" style="946" customWidth="1"/>
    <col min="5380" max="5380" width="3.1796875" style="946" customWidth="1"/>
    <col min="5381" max="5382" width="10.81640625" style="946" customWidth="1"/>
    <col min="5383" max="5383" width="3.1796875" style="946" customWidth="1"/>
    <col min="5384" max="5384" width="10.81640625" style="946" customWidth="1"/>
    <col min="5385" max="5385" width="12.81640625" style="946" customWidth="1"/>
    <col min="5386" max="5632" width="8.81640625" style="946"/>
    <col min="5633" max="5633" width="45.1796875" style="946" customWidth="1"/>
    <col min="5634" max="5635" width="10.81640625" style="946" customWidth="1"/>
    <col min="5636" max="5636" width="3.1796875" style="946" customWidth="1"/>
    <col min="5637" max="5638" width="10.81640625" style="946" customWidth="1"/>
    <col min="5639" max="5639" width="3.1796875" style="946" customWidth="1"/>
    <col min="5640" max="5640" width="10.81640625" style="946" customWidth="1"/>
    <col min="5641" max="5641" width="12.81640625" style="946" customWidth="1"/>
    <col min="5642" max="5888" width="8.81640625" style="946"/>
    <col min="5889" max="5889" width="45.1796875" style="946" customWidth="1"/>
    <col min="5890" max="5891" width="10.81640625" style="946" customWidth="1"/>
    <col min="5892" max="5892" width="3.1796875" style="946" customWidth="1"/>
    <col min="5893" max="5894" width="10.81640625" style="946" customWidth="1"/>
    <col min="5895" max="5895" width="3.1796875" style="946" customWidth="1"/>
    <col min="5896" max="5896" width="10.81640625" style="946" customWidth="1"/>
    <col min="5897" max="5897" width="12.81640625" style="946" customWidth="1"/>
    <col min="5898" max="6144" width="8.81640625" style="946"/>
    <col min="6145" max="6145" width="45.1796875" style="946" customWidth="1"/>
    <col min="6146" max="6147" width="10.81640625" style="946" customWidth="1"/>
    <col min="6148" max="6148" width="3.1796875" style="946" customWidth="1"/>
    <col min="6149" max="6150" width="10.81640625" style="946" customWidth="1"/>
    <col min="6151" max="6151" width="3.1796875" style="946" customWidth="1"/>
    <col min="6152" max="6152" width="10.81640625" style="946" customWidth="1"/>
    <col min="6153" max="6153" width="12.81640625" style="946" customWidth="1"/>
    <col min="6154" max="6400" width="8.81640625" style="946"/>
    <col min="6401" max="6401" width="45.1796875" style="946" customWidth="1"/>
    <col min="6402" max="6403" width="10.81640625" style="946" customWidth="1"/>
    <col min="6404" max="6404" width="3.1796875" style="946" customWidth="1"/>
    <col min="6405" max="6406" width="10.81640625" style="946" customWidth="1"/>
    <col min="6407" max="6407" width="3.1796875" style="946" customWidth="1"/>
    <col min="6408" max="6408" width="10.81640625" style="946" customWidth="1"/>
    <col min="6409" max="6409" width="12.81640625" style="946" customWidth="1"/>
    <col min="6410" max="6656" width="8.81640625" style="946"/>
    <col min="6657" max="6657" width="45.1796875" style="946" customWidth="1"/>
    <col min="6658" max="6659" width="10.81640625" style="946" customWidth="1"/>
    <col min="6660" max="6660" width="3.1796875" style="946" customWidth="1"/>
    <col min="6661" max="6662" width="10.81640625" style="946" customWidth="1"/>
    <col min="6663" max="6663" width="3.1796875" style="946" customWidth="1"/>
    <col min="6664" max="6664" width="10.81640625" style="946" customWidth="1"/>
    <col min="6665" max="6665" width="12.81640625" style="946" customWidth="1"/>
    <col min="6666" max="6912" width="8.81640625" style="946"/>
    <col min="6913" max="6913" width="45.1796875" style="946" customWidth="1"/>
    <col min="6914" max="6915" width="10.81640625" style="946" customWidth="1"/>
    <col min="6916" max="6916" width="3.1796875" style="946" customWidth="1"/>
    <col min="6917" max="6918" width="10.81640625" style="946" customWidth="1"/>
    <col min="6919" max="6919" width="3.1796875" style="946" customWidth="1"/>
    <col min="6920" max="6920" width="10.81640625" style="946" customWidth="1"/>
    <col min="6921" max="6921" width="12.81640625" style="946" customWidth="1"/>
    <col min="6922" max="7168" width="8.81640625" style="946"/>
    <col min="7169" max="7169" width="45.1796875" style="946" customWidth="1"/>
    <col min="7170" max="7171" width="10.81640625" style="946" customWidth="1"/>
    <col min="7172" max="7172" width="3.1796875" style="946" customWidth="1"/>
    <col min="7173" max="7174" width="10.81640625" style="946" customWidth="1"/>
    <col min="7175" max="7175" width="3.1796875" style="946" customWidth="1"/>
    <col min="7176" max="7176" width="10.81640625" style="946" customWidth="1"/>
    <col min="7177" max="7177" width="12.81640625" style="946" customWidth="1"/>
    <col min="7178" max="7424" width="8.81640625" style="946"/>
    <col min="7425" max="7425" width="45.1796875" style="946" customWidth="1"/>
    <col min="7426" max="7427" width="10.81640625" style="946" customWidth="1"/>
    <col min="7428" max="7428" width="3.1796875" style="946" customWidth="1"/>
    <col min="7429" max="7430" width="10.81640625" style="946" customWidth="1"/>
    <col min="7431" max="7431" width="3.1796875" style="946" customWidth="1"/>
    <col min="7432" max="7432" width="10.81640625" style="946" customWidth="1"/>
    <col min="7433" max="7433" width="12.81640625" style="946" customWidth="1"/>
    <col min="7434" max="7680" width="8.81640625" style="946"/>
    <col min="7681" max="7681" width="45.1796875" style="946" customWidth="1"/>
    <col min="7682" max="7683" width="10.81640625" style="946" customWidth="1"/>
    <col min="7684" max="7684" width="3.1796875" style="946" customWidth="1"/>
    <col min="7685" max="7686" width="10.81640625" style="946" customWidth="1"/>
    <col min="7687" max="7687" width="3.1796875" style="946" customWidth="1"/>
    <col min="7688" max="7688" width="10.81640625" style="946" customWidth="1"/>
    <col min="7689" max="7689" width="12.81640625" style="946" customWidth="1"/>
    <col min="7690" max="7936" width="8.81640625" style="946"/>
    <col min="7937" max="7937" width="45.1796875" style="946" customWidth="1"/>
    <col min="7938" max="7939" width="10.81640625" style="946" customWidth="1"/>
    <col min="7940" max="7940" width="3.1796875" style="946" customWidth="1"/>
    <col min="7941" max="7942" width="10.81640625" style="946" customWidth="1"/>
    <col min="7943" max="7943" width="3.1796875" style="946" customWidth="1"/>
    <col min="7944" max="7944" width="10.81640625" style="946" customWidth="1"/>
    <col min="7945" max="7945" width="12.81640625" style="946" customWidth="1"/>
    <col min="7946" max="8192" width="8.81640625" style="946"/>
    <col min="8193" max="8193" width="45.1796875" style="946" customWidth="1"/>
    <col min="8194" max="8195" width="10.81640625" style="946" customWidth="1"/>
    <col min="8196" max="8196" width="3.1796875" style="946" customWidth="1"/>
    <col min="8197" max="8198" width="10.81640625" style="946" customWidth="1"/>
    <col min="8199" max="8199" width="3.1796875" style="946" customWidth="1"/>
    <col min="8200" max="8200" width="10.81640625" style="946" customWidth="1"/>
    <col min="8201" max="8201" width="12.81640625" style="946" customWidth="1"/>
    <col min="8202" max="8448" width="8.81640625" style="946"/>
    <col min="8449" max="8449" width="45.1796875" style="946" customWidth="1"/>
    <col min="8450" max="8451" width="10.81640625" style="946" customWidth="1"/>
    <col min="8452" max="8452" width="3.1796875" style="946" customWidth="1"/>
    <col min="8453" max="8454" width="10.81640625" style="946" customWidth="1"/>
    <col min="8455" max="8455" width="3.1796875" style="946" customWidth="1"/>
    <col min="8456" max="8456" width="10.81640625" style="946" customWidth="1"/>
    <col min="8457" max="8457" width="12.81640625" style="946" customWidth="1"/>
    <col min="8458" max="8704" width="8.81640625" style="946"/>
    <col min="8705" max="8705" width="45.1796875" style="946" customWidth="1"/>
    <col min="8706" max="8707" width="10.81640625" style="946" customWidth="1"/>
    <col min="8708" max="8708" width="3.1796875" style="946" customWidth="1"/>
    <col min="8709" max="8710" width="10.81640625" style="946" customWidth="1"/>
    <col min="8711" max="8711" width="3.1796875" style="946" customWidth="1"/>
    <col min="8712" max="8712" width="10.81640625" style="946" customWidth="1"/>
    <col min="8713" max="8713" width="12.81640625" style="946" customWidth="1"/>
    <col min="8714" max="8960" width="8.81640625" style="946"/>
    <col min="8961" max="8961" width="45.1796875" style="946" customWidth="1"/>
    <col min="8962" max="8963" width="10.81640625" style="946" customWidth="1"/>
    <col min="8964" max="8964" width="3.1796875" style="946" customWidth="1"/>
    <col min="8965" max="8966" width="10.81640625" style="946" customWidth="1"/>
    <col min="8967" max="8967" width="3.1796875" style="946" customWidth="1"/>
    <col min="8968" max="8968" width="10.81640625" style="946" customWidth="1"/>
    <col min="8969" max="8969" width="12.81640625" style="946" customWidth="1"/>
    <col min="8970" max="9216" width="8.81640625" style="946"/>
    <col min="9217" max="9217" width="45.1796875" style="946" customWidth="1"/>
    <col min="9218" max="9219" width="10.81640625" style="946" customWidth="1"/>
    <col min="9220" max="9220" width="3.1796875" style="946" customWidth="1"/>
    <col min="9221" max="9222" width="10.81640625" style="946" customWidth="1"/>
    <col min="9223" max="9223" width="3.1796875" style="946" customWidth="1"/>
    <col min="9224" max="9224" width="10.81640625" style="946" customWidth="1"/>
    <col min="9225" max="9225" width="12.81640625" style="946" customWidth="1"/>
    <col min="9226" max="9472" width="8.81640625" style="946"/>
    <col min="9473" max="9473" width="45.1796875" style="946" customWidth="1"/>
    <col min="9474" max="9475" width="10.81640625" style="946" customWidth="1"/>
    <col min="9476" max="9476" width="3.1796875" style="946" customWidth="1"/>
    <col min="9477" max="9478" width="10.81640625" style="946" customWidth="1"/>
    <col min="9479" max="9479" width="3.1796875" style="946" customWidth="1"/>
    <col min="9480" max="9480" width="10.81640625" style="946" customWidth="1"/>
    <col min="9481" max="9481" width="12.81640625" style="946" customWidth="1"/>
    <col min="9482" max="9728" width="8.81640625" style="946"/>
    <col min="9729" max="9729" width="45.1796875" style="946" customWidth="1"/>
    <col min="9730" max="9731" width="10.81640625" style="946" customWidth="1"/>
    <col min="9732" max="9732" width="3.1796875" style="946" customWidth="1"/>
    <col min="9733" max="9734" width="10.81640625" style="946" customWidth="1"/>
    <col min="9735" max="9735" width="3.1796875" style="946" customWidth="1"/>
    <col min="9736" max="9736" width="10.81640625" style="946" customWidth="1"/>
    <col min="9737" max="9737" width="12.81640625" style="946" customWidth="1"/>
    <col min="9738" max="9984" width="8.81640625" style="946"/>
    <col min="9985" max="9985" width="45.1796875" style="946" customWidth="1"/>
    <col min="9986" max="9987" width="10.81640625" style="946" customWidth="1"/>
    <col min="9988" max="9988" width="3.1796875" style="946" customWidth="1"/>
    <col min="9989" max="9990" width="10.81640625" style="946" customWidth="1"/>
    <col min="9991" max="9991" width="3.1796875" style="946" customWidth="1"/>
    <col min="9992" max="9992" width="10.81640625" style="946" customWidth="1"/>
    <col min="9993" max="9993" width="12.81640625" style="946" customWidth="1"/>
    <col min="9994" max="10240" width="8.81640625" style="946"/>
    <col min="10241" max="10241" width="45.1796875" style="946" customWidth="1"/>
    <col min="10242" max="10243" width="10.81640625" style="946" customWidth="1"/>
    <col min="10244" max="10244" width="3.1796875" style="946" customWidth="1"/>
    <col min="10245" max="10246" width="10.81640625" style="946" customWidth="1"/>
    <col min="10247" max="10247" width="3.1796875" style="946" customWidth="1"/>
    <col min="10248" max="10248" width="10.81640625" style="946" customWidth="1"/>
    <col min="10249" max="10249" width="12.81640625" style="946" customWidth="1"/>
    <col min="10250" max="10496" width="8.81640625" style="946"/>
    <col min="10497" max="10497" width="45.1796875" style="946" customWidth="1"/>
    <col min="10498" max="10499" width="10.81640625" style="946" customWidth="1"/>
    <col min="10500" max="10500" width="3.1796875" style="946" customWidth="1"/>
    <col min="10501" max="10502" width="10.81640625" style="946" customWidth="1"/>
    <col min="10503" max="10503" width="3.1796875" style="946" customWidth="1"/>
    <col min="10504" max="10504" width="10.81640625" style="946" customWidth="1"/>
    <col min="10505" max="10505" width="12.81640625" style="946" customWidth="1"/>
    <col min="10506" max="10752" width="8.81640625" style="946"/>
    <col min="10753" max="10753" width="45.1796875" style="946" customWidth="1"/>
    <col min="10754" max="10755" width="10.81640625" style="946" customWidth="1"/>
    <col min="10756" max="10756" width="3.1796875" style="946" customWidth="1"/>
    <col min="10757" max="10758" width="10.81640625" style="946" customWidth="1"/>
    <col min="10759" max="10759" width="3.1796875" style="946" customWidth="1"/>
    <col min="10760" max="10760" width="10.81640625" style="946" customWidth="1"/>
    <col min="10761" max="10761" width="12.81640625" style="946" customWidth="1"/>
    <col min="10762" max="11008" width="8.81640625" style="946"/>
    <col min="11009" max="11009" width="45.1796875" style="946" customWidth="1"/>
    <col min="11010" max="11011" width="10.81640625" style="946" customWidth="1"/>
    <col min="11012" max="11012" width="3.1796875" style="946" customWidth="1"/>
    <col min="11013" max="11014" width="10.81640625" style="946" customWidth="1"/>
    <col min="11015" max="11015" width="3.1796875" style="946" customWidth="1"/>
    <col min="11016" max="11016" width="10.81640625" style="946" customWidth="1"/>
    <col min="11017" max="11017" width="12.81640625" style="946" customWidth="1"/>
    <col min="11018" max="11264" width="8.81640625" style="946"/>
    <col min="11265" max="11265" width="45.1796875" style="946" customWidth="1"/>
    <col min="11266" max="11267" width="10.81640625" style="946" customWidth="1"/>
    <col min="11268" max="11268" width="3.1796875" style="946" customWidth="1"/>
    <col min="11269" max="11270" width="10.81640625" style="946" customWidth="1"/>
    <col min="11271" max="11271" width="3.1796875" style="946" customWidth="1"/>
    <col min="11272" max="11272" width="10.81640625" style="946" customWidth="1"/>
    <col min="11273" max="11273" width="12.81640625" style="946" customWidth="1"/>
    <col min="11274" max="11520" width="8.81640625" style="946"/>
    <col min="11521" max="11521" width="45.1796875" style="946" customWidth="1"/>
    <col min="11522" max="11523" width="10.81640625" style="946" customWidth="1"/>
    <col min="11524" max="11524" width="3.1796875" style="946" customWidth="1"/>
    <col min="11525" max="11526" width="10.81640625" style="946" customWidth="1"/>
    <col min="11527" max="11527" width="3.1796875" style="946" customWidth="1"/>
    <col min="11528" max="11528" width="10.81640625" style="946" customWidth="1"/>
    <col min="11529" max="11529" width="12.81640625" style="946" customWidth="1"/>
    <col min="11530" max="11776" width="8.81640625" style="946"/>
    <col min="11777" max="11777" width="45.1796875" style="946" customWidth="1"/>
    <col min="11778" max="11779" width="10.81640625" style="946" customWidth="1"/>
    <col min="11780" max="11780" width="3.1796875" style="946" customWidth="1"/>
    <col min="11781" max="11782" width="10.81640625" style="946" customWidth="1"/>
    <col min="11783" max="11783" width="3.1796875" style="946" customWidth="1"/>
    <col min="11784" max="11784" width="10.81640625" style="946" customWidth="1"/>
    <col min="11785" max="11785" width="12.81640625" style="946" customWidth="1"/>
    <col min="11786" max="12032" width="8.81640625" style="946"/>
    <col min="12033" max="12033" width="45.1796875" style="946" customWidth="1"/>
    <col min="12034" max="12035" width="10.81640625" style="946" customWidth="1"/>
    <col min="12036" max="12036" width="3.1796875" style="946" customWidth="1"/>
    <col min="12037" max="12038" width="10.81640625" style="946" customWidth="1"/>
    <col min="12039" max="12039" width="3.1796875" style="946" customWidth="1"/>
    <col min="12040" max="12040" width="10.81640625" style="946" customWidth="1"/>
    <col min="12041" max="12041" width="12.81640625" style="946" customWidth="1"/>
    <col min="12042" max="12288" width="8.81640625" style="946"/>
    <col min="12289" max="12289" width="45.1796875" style="946" customWidth="1"/>
    <col min="12290" max="12291" width="10.81640625" style="946" customWidth="1"/>
    <col min="12292" max="12292" width="3.1796875" style="946" customWidth="1"/>
    <col min="12293" max="12294" width="10.81640625" style="946" customWidth="1"/>
    <col min="12295" max="12295" width="3.1796875" style="946" customWidth="1"/>
    <col min="12296" max="12296" width="10.81640625" style="946" customWidth="1"/>
    <col min="12297" max="12297" width="12.81640625" style="946" customWidth="1"/>
    <col min="12298" max="12544" width="8.81640625" style="946"/>
    <col min="12545" max="12545" width="45.1796875" style="946" customWidth="1"/>
    <col min="12546" max="12547" width="10.81640625" style="946" customWidth="1"/>
    <col min="12548" max="12548" width="3.1796875" style="946" customWidth="1"/>
    <col min="12549" max="12550" width="10.81640625" style="946" customWidth="1"/>
    <col min="12551" max="12551" width="3.1796875" style="946" customWidth="1"/>
    <col min="12552" max="12552" width="10.81640625" style="946" customWidth="1"/>
    <col min="12553" max="12553" width="12.81640625" style="946" customWidth="1"/>
    <col min="12554" max="12800" width="8.81640625" style="946"/>
    <col min="12801" max="12801" width="45.1796875" style="946" customWidth="1"/>
    <col min="12802" max="12803" width="10.81640625" style="946" customWidth="1"/>
    <col min="12804" max="12804" width="3.1796875" style="946" customWidth="1"/>
    <col min="12805" max="12806" width="10.81640625" style="946" customWidth="1"/>
    <col min="12807" max="12807" width="3.1796875" style="946" customWidth="1"/>
    <col min="12808" max="12808" width="10.81640625" style="946" customWidth="1"/>
    <col min="12809" max="12809" width="12.81640625" style="946" customWidth="1"/>
    <col min="12810" max="13056" width="8.81640625" style="946"/>
    <col min="13057" max="13057" width="45.1796875" style="946" customWidth="1"/>
    <col min="13058" max="13059" width="10.81640625" style="946" customWidth="1"/>
    <col min="13060" max="13060" width="3.1796875" style="946" customWidth="1"/>
    <col min="13061" max="13062" width="10.81640625" style="946" customWidth="1"/>
    <col min="13063" max="13063" width="3.1796875" style="946" customWidth="1"/>
    <col min="13064" max="13064" width="10.81640625" style="946" customWidth="1"/>
    <col min="13065" max="13065" width="12.81640625" style="946" customWidth="1"/>
    <col min="13066" max="13312" width="8.81640625" style="946"/>
    <col min="13313" max="13313" width="45.1796875" style="946" customWidth="1"/>
    <col min="13314" max="13315" width="10.81640625" style="946" customWidth="1"/>
    <col min="13316" max="13316" width="3.1796875" style="946" customWidth="1"/>
    <col min="13317" max="13318" width="10.81640625" style="946" customWidth="1"/>
    <col min="13319" max="13319" width="3.1796875" style="946" customWidth="1"/>
    <col min="13320" max="13320" width="10.81640625" style="946" customWidth="1"/>
    <col min="13321" max="13321" width="12.81640625" style="946" customWidth="1"/>
    <col min="13322" max="13568" width="8.81640625" style="946"/>
    <col min="13569" max="13569" width="45.1796875" style="946" customWidth="1"/>
    <col min="13570" max="13571" width="10.81640625" style="946" customWidth="1"/>
    <col min="13572" max="13572" width="3.1796875" style="946" customWidth="1"/>
    <col min="13573" max="13574" width="10.81640625" style="946" customWidth="1"/>
    <col min="13575" max="13575" width="3.1796875" style="946" customWidth="1"/>
    <col min="13576" max="13576" width="10.81640625" style="946" customWidth="1"/>
    <col min="13577" max="13577" width="12.81640625" style="946" customWidth="1"/>
    <col min="13578" max="13824" width="8.81640625" style="946"/>
    <col min="13825" max="13825" width="45.1796875" style="946" customWidth="1"/>
    <col min="13826" max="13827" width="10.81640625" style="946" customWidth="1"/>
    <col min="13828" max="13828" width="3.1796875" style="946" customWidth="1"/>
    <col min="13829" max="13830" width="10.81640625" style="946" customWidth="1"/>
    <col min="13831" max="13831" width="3.1796875" style="946" customWidth="1"/>
    <col min="13832" max="13832" width="10.81640625" style="946" customWidth="1"/>
    <col min="13833" max="13833" width="12.81640625" style="946" customWidth="1"/>
    <col min="13834" max="14080" width="8.81640625" style="946"/>
    <col min="14081" max="14081" width="45.1796875" style="946" customWidth="1"/>
    <col min="14082" max="14083" width="10.81640625" style="946" customWidth="1"/>
    <col min="14084" max="14084" width="3.1796875" style="946" customWidth="1"/>
    <col min="14085" max="14086" width="10.81640625" style="946" customWidth="1"/>
    <col min="14087" max="14087" width="3.1796875" style="946" customWidth="1"/>
    <col min="14088" max="14088" width="10.81640625" style="946" customWidth="1"/>
    <col min="14089" max="14089" width="12.81640625" style="946" customWidth="1"/>
    <col min="14090" max="14336" width="8.81640625" style="946"/>
    <col min="14337" max="14337" width="45.1796875" style="946" customWidth="1"/>
    <col min="14338" max="14339" width="10.81640625" style="946" customWidth="1"/>
    <col min="14340" max="14340" width="3.1796875" style="946" customWidth="1"/>
    <col min="14341" max="14342" width="10.81640625" style="946" customWidth="1"/>
    <col min="14343" max="14343" width="3.1796875" style="946" customWidth="1"/>
    <col min="14344" max="14344" width="10.81640625" style="946" customWidth="1"/>
    <col min="14345" max="14345" width="12.81640625" style="946" customWidth="1"/>
    <col min="14346" max="14592" width="8.81640625" style="946"/>
    <col min="14593" max="14593" width="45.1796875" style="946" customWidth="1"/>
    <col min="14594" max="14595" width="10.81640625" style="946" customWidth="1"/>
    <col min="14596" max="14596" width="3.1796875" style="946" customWidth="1"/>
    <col min="14597" max="14598" width="10.81640625" style="946" customWidth="1"/>
    <col min="14599" max="14599" width="3.1796875" style="946" customWidth="1"/>
    <col min="14600" max="14600" width="10.81640625" style="946" customWidth="1"/>
    <col min="14601" max="14601" width="12.81640625" style="946" customWidth="1"/>
    <col min="14602" max="14848" width="8.81640625" style="946"/>
    <col min="14849" max="14849" width="45.1796875" style="946" customWidth="1"/>
    <col min="14850" max="14851" width="10.81640625" style="946" customWidth="1"/>
    <col min="14852" max="14852" width="3.1796875" style="946" customWidth="1"/>
    <col min="14853" max="14854" width="10.81640625" style="946" customWidth="1"/>
    <col min="14855" max="14855" width="3.1796875" style="946" customWidth="1"/>
    <col min="14856" max="14856" width="10.81640625" style="946" customWidth="1"/>
    <col min="14857" max="14857" width="12.81640625" style="946" customWidth="1"/>
    <col min="14858" max="15104" width="8.81640625" style="946"/>
    <col min="15105" max="15105" width="45.1796875" style="946" customWidth="1"/>
    <col min="15106" max="15107" width="10.81640625" style="946" customWidth="1"/>
    <col min="15108" max="15108" width="3.1796875" style="946" customWidth="1"/>
    <col min="15109" max="15110" width="10.81640625" style="946" customWidth="1"/>
    <col min="15111" max="15111" width="3.1796875" style="946" customWidth="1"/>
    <col min="15112" max="15112" width="10.81640625" style="946" customWidth="1"/>
    <col min="15113" max="15113" width="12.81640625" style="946" customWidth="1"/>
    <col min="15114" max="15360" width="8.81640625" style="946"/>
    <col min="15361" max="15361" width="45.1796875" style="946" customWidth="1"/>
    <col min="15362" max="15363" width="10.81640625" style="946" customWidth="1"/>
    <col min="15364" max="15364" width="3.1796875" style="946" customWidth="1"/>
    <col min="15365" max="15366" width="10.81640625" style="946" customWidth="1"/>
    <col min="15367" max="15367" width="3.1796875" style="946" customWidth="1"/>
    <col min="15368" max="15368" width="10.81640625" style="946" customWidth="1"/>
    <col min="15369" max="15369" width="12.81640625" style="946" customWidth="1"/>
    <col min="15370" max="15616" width="8.81640625" style="946"/>
    <col min="15617" max="15617" width="45.1796875" style="946" customWidth="1"/>
    <col min="15618" max="15619" width="10.81640625" style="946" customWidth="1"/>
    <col min="15620" max="15620" width="3.1796875" style="946" customWidth="1"/>
    <col min="15621" max="15622" width="10.81640625" style="946" customWidth="1"/>
    <col min="15623" max="15623" width="3.1796875" style="946" customWidth="1"/>
    <col min="15624" max="15624" width="10.81640625" style="946" customWidth="1"/>
    <col min="15625" max="15625" width="12.81640625" style="946" customWidth="1"/>
    <col min="15626" max="15872" width="8.81640625" style="946"/>
    <col min="15873" max="15873" width="45.1796875" style="946" customWidth="1"/>
    <col min="15874" max="15875" width="10.81640625" style="946" customWidth="1"/>
    <col min="15876" max="15876" width="3.1796875" style="946" customWidth="1"/>
    <col min="15877" max="15878" width="10.81640625" style="946" customWidth="1"/>
    <col min="15879" max="15879" width="3.1796875" style="946" customWidth="1"/>
    <col min="15880" max="15880" width="10.81640625" style="946" customWidth="1"/>
    <col min="15881" max="15881" width="12.81640625" style="946" customWidth="1"/>
    <col min="15882" max="16128" width="8.81640625" style="946"/>
    <col min="16129" max="16129" width="45.1796875" style="946" customWidth="1"/>
    <col min="16130" max="16131" width="10.81640625" style="946" customWidth="1"/>
    <col min="16132" max="16132" width="3.1796875" style="946" customWidth="1"/>
    <col min="16133" max="16134" width="10.81640625" style="946" customWidth="1"/>
    <col min="16135" max="16135" width="3.1796875" style="946" customWidth="1"/>
    <col min="16136" max="16136" width="10.81640625" style="946" customWidth="1"/>
    <col min="16137" max="16137" width="12.81640625" style="946" customWidth="1"/>
    <col min="16138" max="16384" width="8.81640625" style="946"/>
  </cols>
  <sheetData>
    <row r="1" spans="1:9">
      <c r="A1" s="74" t="s">
        <v>376</v>
      </c>
    </row>
    <row r="2" spans="1:9">
      <c r="A2" s="33" t="s">
        <v>377</v>
      </c>
    </row>
    <row r="3" spans="1:9" ht="8.5" customHeight="1">
      <c r="E3" s="947"/>
      <c r="F3" s="947"/>
      <c r="G3" s="947"/>
    </row>
    <row r="4" spans="1:9">
      <c r="A4" s="14" t="s">
        <v>1634</v>
      </c>
    </row>
    <row r="5" spans="1:9" ht="8.25" customHeight="1" thickBot="1">
      <c r="A5" s="33" t="s">
        <v>128</v>
      </c>
      <c r="I5" s="266"/>
    </row>
    <row r="6" spans="1:9" ht="8.15" customHeight="1">
      <c r="A6" s="131"/>
      <c r="B6" s="948"/>
      <c r="C6" s="948"/>
      <c r="D6" s="948"/>
      <c r="E6" s="267"/>
      <c r="F6" s="267"/>
      <c r="G6" s="267"/>
      <c r="H6" s="267"/>
      <c r="I6" s="267"/>
    </row>
    <row r="7" spans="1:9" ht="15" customHeight="1">
      <c r="A7" s="49" t="s">
        <v>846</v>
      </c>
      <c r="B7" s="949" t="s">
        <v>442</v>
      </c>
      <c r="C7" s="950"/>
      <c r="D7" s="171"/>
      <c r="E7" s="1118" t="s">
        <v>847</v>
      </c>
      <c r="F7" s="1118"/>
      <c r="G7" s="779"/>
      <c r="H7" s="1118" t="s">
        <v>848</v>
      </c>
      <c r="I7" s="1118"/>
    </row>
    <row r="8" spans="1:9" ht="15" customHeight="1">
      <c r="A8" s="49"/>
      <c r="B8" s="171" t="s">
        <v>152</v>
      </c>
      <c r="C8" s="171" t="s">
        <v>153</v>
      </c>
      <c r="D8" s="171"/>
      <c r="E8" s="779" t="s">
        <v>152</v>
      </c>
      <c r="F8" s="951" t="s">
        <v>153</v>
      </c>
      <c r="G8" s="779"/>
      <c r="H8" s="779" t="s">
        <v>152</v>
      </c>
      <c r="I8" s="52" t="s">
        <v>153</v>
      </c>
    </row>
    <row r="9" spans="1:9" ht="8.15" customHeight="1" thickBot="1">
      <c r="A9" s="142"/>
      <c r="B9" s="952"/>
      <c r="C9" s="952"/>
      <c r="D9" s="952"/>
      <c r="E9" s="268"/>
      <c r="F9" s="268"/>
      <c r="G9" s="268"/>
      <c r="H9" s="268"/>
      <c r="I9" s="266"/>
    </row>
    <row r="10" spans="1:9" ht="8.15" customHeight="1">
      <c r="A10" s="49"/>
      <c r="B10" s="171"/>
      <c r="C10" s="171"/>
      <c r="D10" s="171"/>
      <c r="E10" s="779"/>
      <c r="F10" s="779"/>
      <c r="G10" s="779"/>
      <c r="H10" s="779"/>
      <c r="I10" s="267"/>
    </row>
    <row r="11" spans="1:9" ht="15" customHeight="1">
      <c r="A11" s="47" t="s">
        <v>390</v>
      </c>
      <c r="B11" s="265">
        <f>IF(A11&lt;&gt;0,E11+H11,"")</f>
        <v>5274</v>
      </c>
      <c r="C11" s="269">
        <f>C13+C95</f>
        <v>100</v>
      </c>
      <c r="E11" s="266">
        <f>E13+E95</f>
        <v>3118</v>
      </c>
      <c r="F11" s="269">
        <f>IF(A11&lt;&gt;0,E11/$B11*100,"")</f>
        <v>59.120212362533188</v>
      </c>
      <c r="H11" s="266">
        <f>H13+H95</f>
        <v>2156</v>
      </c>
      <c r="I11" s="269">
        <f>IF(A11&lt;&gt;0,H11/$B11*100,"")</f>
        <v>40.879787637466819</v>
      </c>
    </row>
    <row r="12" spans="1:9" ht="8.15" customHeight="1">
      <c r="C12" s="269"/>
      <c r="F12" s="269"/>
      <c r="I12" s="269"/>
    </row>
    <row r="13" spans="1:9" ht="15" customHeight="1">
      <c r="A13" s="47" t="s">
        <v>391</v>
      </c>
      <c r="B13" s="265">
        <f>IF(A13&lt;&gt;0,E13+H13,"")</f>
        <v>4005</v>
      </c>
      <c r="C13" s="269">
        <f>IF($A13&lt;&gt;"",B13/$B$11*100,"")</f>
        <v>75.938566552901023</v>
      </c>
      <c r="E13" s="266">
        <f>E15+E26+E34+E74+E60+E81+E93</f>
        <v>2333</v>
      </c>
      <c r="F13" s="269">
        <f t="shared" ref="F13:F76" si="0">IF(A13&lt;&gt;0,E13/$B13*100,"")</f>
        <v>58.252184769038706</v>
      </c>
      <c r="H13" s="266">
        <f>H15+H26+H34+H74+H60+H81+H93</f>
        <v>1672</v>
      </c>
      <c r="I13" s="269">
        <f t="shared" ref="I13:I77" si="1">IF(A13&lt;&gt;0,H13/$B13*100,"")</f>
        <v>41.747815230961301</v>
      </c>
    </row>
    <row r="14" spans="1:9" ht="8.15" customHeight="1">
      <c r="C14" s="269"/>
      <c r="F14" s="269"/>
      <c r="I14" s="269"/>
    </row>
    <row r="15" spans="1:9" ht="15" customHeight="1">
      <c r="A15" s="47" t="s">
        <v>392</v>
      </c>
      <c r="B15" s="265">
        <f>IF(A15&lt;&gt;0,E15+H15,"")</f>
        <v>302</v>
      </c>
      <c r="C15" s="269">
        <f>IF($A15&lt;&gt;"",B15/$B$11*100,"")</f>
        <v>5.7262040197193782</v>
      </c>
      <c r="E15" s="266">
        <f>E16+E21</f>
        <v>185</v>
      </c>
      <c r="F15" s="269">
        <f t="shared" si="0"/>
        <v>61.258278145695364</v>
      </c>
      <c r="H15" s="266">
        <f>H16+H21</f>
        <v>117</v>
      </c>
      <c r="I15" s="269">
        <f t="shared" si="1"/>
        <v>38.741721854304636</v>
      </c>
    </row>
    <row r="16" spans="1:9" ht="15" customHeight="1">
      <c r="A16" s="33" t="s">
        <v>161</v>
      </c>
      <c r="B16" s="265">
        <f>IF(A16&lt;&gt;0,E16+H16,"")</f>
        <v>128</v>
      </c>
      <c r="C16" s="269">
        <f t="shared" ref="C16:C79" si="2">IF($A16&lt;&gt;"",B16/$B$11*100,"")</f>
        <v>2.4270003792188093</v>
      </c>
      <c r="E16" s="266">
        <f>SUM(E17:E19)</f>
        <v>72</v>
      </c>
      <c r="F16" s="269">
        <f t="shared" si="0"/>
        <v>56.25</v>
      </c>
      <c r="H16" s="266">
        <f>SUM(H17:H19)</f>
        <v>56</v>
      </c>
      <c r="I16" s="269">
        <f t="shared" si="1"/>
        <v>43.75</v>
      </c>
    </row>
    <row r="17" spans="1:9" ht="15" customHeight="1">
      <c r="A17" s="33" t="s">
        <v>162</v>
      </c>
      <c r="B17" s="265">
        <f>IF(A17&lt;&gt;0,E17+H17,"")</f>
        <v>15</v>
      </c>
      <c r="C17" s="269">
        <f t="shared" si="2"/>
        <v>0.2844141069397042</v>
      </c>
      <c r="E17" s="953">
        <v>7</v>
      </c>
      <c r="F17" s="269">
        <f t="shared" si="0"/>
        <v>46.666666666666664</v>
      </c>
      <c r="G17" s="953"/>
      <c r="H17" s="953">
        <v>8</v>
      </c>
      <c r="I17" s="269">
        <f>IF(A17&lt;&gt;0,H17/$B17*100,"")</f>
        <v>53.333333333333336</v>
      </c>
    </row>
    <row r="18" spans="1:9" ht="15" customHeight="1">
      <c r="A18" s="33" t="s">
        <v>163</v>
      </c>
      <c r="B18" s="265">
        <f>IF(A18&lt;&gt;0,E18+H18,"")</f>
        <v>31</v>
      </c>
      <c r="C18" s="269">
        <f t="shared" si="2"/>
        <v>0.58778915434205536</v>
      </c>
      <c r="E18" s="953">
        <v>10</v>
      </c>
      <c r="F18" s="269">
        <f t="shared" si="0"/>
        <v>32.258064516129032</v>
      </c>
      <c r="G18" s="953"/>
      <c r="H18" s="953">
        <v>21</v>
      </c>
      <c r="I18" s="269">
        <f>IF(A18&lt;&gt;0,H18/$B18*100,"")</f>
        <v>67.741935483870961</v>
      </c>
    </row>
    <row r="19" spans="1:9" ht="15" customHeight="1">
      <c r="A19" s="33" t="s">
        <v>164</v>
      </c>
      <c r="B19" s="265">
        <f>IF(A19&lt;&gt;0,E19+H19,"")</f>
        <v>82</v>
      </c>
      <c r="C19" s="269">
        <f t="shared" si="2"/>
        <v>1.5547971179370497</v>
      </c>
      <c r="E19" s="953">
        <v>55</v>
      </c>
      <c r="F19" s="269">
        <f t="shared" si="0"/>
        <v>67.073170731707322</v>
      </c>
      <c r="G19" s="953"/>
      <c r="H19" s="953">
        <v>27</v>
      </c>
      <c r="I19" s="269">
        <f>IF(A19&lt;&gt;0,H19/$B19*100,"")</f>
        <v>32.926829268292686</v>
      </c>
    </row>
    <row r="20" spans="1:9" ht="8.15" customHeight="1">
      <c r="C20" s="269"/>
      <c r="F20" s="269" t="str">
        <f t="shared" si="0"/>
        <v/>
      </c>
      <c r="I20" s="269"/>
    </row>
    <row r="21" spans="1:9" ht="15" customHeight="1">
      <c r="A21" s="33" t="s">
        <v>165</v>
      </c>
      <c r="B21" s="265">
        <f>IF(A21&lt;&gt;0,E21+H21,"")</f>
        <v>174</v>
      </c>
      <c r="C21" s="269">
        <f t="shared" si="2"/>
        <v>3.2992036405005689</v>
      </c>
      <c r="E21" s="266">
        <f>SUM(E22:E24)</f>
        <v>113</v>
      </c>
      <c r="F21" s="269">
        <f t="shared" si="0"/>
        <v>64.942528735632195</v>
      </c>
      <c r="H21" s="266">
        <f>SUM(H22:H24)</f>
        <v>61</v>
      </c>
      <c r="I21" s="269">
        <f t="shared" si="1"/>
        <v>35.05747126436782</v>
      </c>
    </row>
    <row r="22" spans="1:9" ht="15" customHeight="1">
      <c r="A22" s="33" t="s">
        <v>166</v>
      </c>
      <c r="B22" s="265">
        <f>IF(A22&lt;&gt;0,E22+H22,"")</f>
        <v>63</v>
      </c>
      <c r="C22" s="269">
        <f t="shared" si="2"/>
        <v>1.1945392491467577</v>
      </c>
      <c r="E22" s="953">
        <v>42</v>
      </c>
      <c r="F22" s="269">
        <f t="shared" si="0"/>
        <v>66.666666666666657</v>
      </c>
      <c r="G22" s="953"/>
      <c r="H22" s="953">
        <v>21</v>
      </c>
      <c r="I22" s="269">
        <f t="shared" si="1"/>
        <v>33.333333333333329</v>
      </c>
    </row>
    <row r="23" spans="1:9" ht="15" customHeight="1">
      <c r="A23" s="33" t="s">
        <v>167</v>
      </c>
      <c r="B23" s="265">
        <f>IF(A23&lt;&gt;0,E23+H23,"")</f>
        <v>26</v>
      </c>
      <c r="C23" s="269">
        <f t="shared" si="2"/>
        <v>0.49298445202882069</v>
      </c>
      <c r="E23" s="953">
        <v>7</v>
      </c>
      <c r="F23" s="269">
        <f t="shared" si="0"/>
        <v>26.923076923076923</v>
      </c>
      <c r="G23" s="953"/>
      <c r="H23" s="953">
        <v>19</v>
      </c>
      <c r="I23" s="269">
        <f t="shared" si="1"/>
        <v>73.076923076923066</v>
      </c>
    </row>
    <row r="24" spans="1:9" ht="15" customHeight="1">
      <c r="A24" s="33" t="s">
        <v>168</v>
      </c>
      <c r="B24" s="265">
        <f>IF(A24&lt;&gt;0,E24+H24,"")</f>
        <v>85</v>
      </c>
      <c r="C24" s="269">
        <f t="shared" si="2"/>
        <v>1.6116799393249905</v>
      </c>
      <c r="E24" s="953">
        <v>64</v>
      </c>
      <c r="F24" s="269">
        <f t="shared" si="0"/>
        <v>75.294117647058826</v>
      </c>
      <c r="G24" s="953"/>
      <c r="H24" s="953">
        <v>21</v>
      </c>
      <c r="I24" s="269">
        <f t="shared" si="1"/>
        <v>24.705882352941178</v>
      </c>
    </row>
    <row r="25" spans="1:9" ht="8.15" customHeight="1">
      <c r="C25" s="269"/>
      <c r="F25" s="269" t="str">
        <f t="shared" si="0"/>
        <v/>
      </c>
      <c r="I25" s="269"/>
    </row>
    <row r="26" spans="1:9" ht="15" customHeight="1">
      <c r="A26" s="47" t="s">
        <v>449</v>
      </c>
      <c r="B26" s="265">
        <f t="shared" ref="B26:B32" si="3">IF(A26&lt;&gt;0,E26+H26,"")</f>
        <v>157</v>
      </c>
      <c r="C26" s="269">
        <f t="shared" si="2"/>
        <v>2.9768676526355708</v>
      </c>
      <c r="E26" s="266">
        <f>SUM(E27)</f>
        <v>77</v>
      </c>
      <c r="F26" s="269">
        <f t="shared" si="0"/>
        <v>49.044585987261144</v>
      </c>
      <c r="H26" s="266">
        <f>SUM(H27)</f>
        <v>80</v>
      </c>
      <c r="I26" s="269">
        <f t="shared" si="1"/>
        <v>50.955414012738856</v>
      </c>
    </row>
    <row r="27" spans="1:9" ht="15" customHeight="1">
      <c r="A27" s="33" t="s">
        <v>169</v>
      </c>
      <c r="B27" s="265">
        <f t="shared" si="3"/>
        <v>157</v>
      </c>
      <c r="C27" s="269">
        <f t="shared" si="2"/>
        <v>2.9768676526355708</v>
      </c>
      <c r="E27" s="266">
        <f>SUM(E28:E32)</f>
        <v>77</v>
      </c>
      <c r="F27" s="269">
        <f t="shared" si="0"/>
        <v>49.044585987261144</v>
      </c>
      <c r="H27" s="266">
        <f>SUM(H28:H32)</f>
        <v>80</v>
      </c>
      <c r="I27" s="269">
        <f t="shared" si="1"/>
        <v>50.955414012738856</v>
      </c>
    </row>
    <row r="28" spans="1:9" ht="13.5" customHeight="1">
      <c r="A28" s="33" t="s">
        <v>170</v>
      </c>
      <c r="B28" s="265">
        <f t="shared" si="3"/>
        <v>52</v>
      </c>
      <c r="C28" s="269">
        <f t="shared" si="2"/>
        <v>0.98596890405764137</v>
      </c>
      <c r="E28" s="953">
        <v>34</v>
      </c>
      <c r="F28" s="269">
        <f t="shared" si="0"/>
        <v>65.384615384615387</v>
      </c>
      <c r="G28" s="953"/>
      <c r="H28" s="953">
        <v>18</v>
      </c>
      <c r="I28" s="269">
        <f t="shared" si="1"/>
        <v>34.615384615384613</v>
      </c>
    </row>
    <row r="29" spans="1:9" ht="13.5" customHeight="1">
      <c r="A29" s="33" t="s">
        <v>171</v>
      </c>
      <c r="B29" s="265">
        <f t="shared" si="3"/>
        <v>23</v>
      </c>
      <c r="C29" s="269">
        <f t="shared" si="2"/>
        <v>0.43610163064087981</v>
      </c>
      <c r="E29" s="953">
        <v>7</v>
      </c>
      <c r="F29" s="269">
        <f t="shared" si="0"/>
        <v>30.434782608695656</v>
      </c>
      <c r="G29" s="953"/>
      <c r="H29" s="953">
        <v>16</v>
      </c>
      <c r="I29" s="269">
        <f t="shared" si="1"/>
        <v>69.565217391304344</v>
      </c>
    </row>
    <row r="30" spans="1:9" ht="13.5" customHeight="1">
      <c r="A30" s="33" t="s">
        <v>172</v>
      </c>
      <c r="B30" s="265">
        <f t="shared" si="3"/>
        <v>26</v>
      </c>
      <c r="C30" s="269">
        <f t="shared" si="2"/>
        <v>0.49298445202882069</v>
      </c>
      <c r="E30" s="953">
        <v>13</v>
      </c>
      <c r="F30" s="269">
        <f t="shared" si="0"/>
        <v>50</v>
      </c>
      <c r="G30" s="953"/>
      <c r="H30" s="953">
        <v>13</v>
      </c>
      <c r="I30" s="269">
        <f t="shared" si="1"/>
        <v>50</v>
      </c>
    </row>
    <row r="31" spans="1:9" ht="13.5" customHeight="1">
      <c r="A31" s="33" t="s">
        <v>173</v>
      </c>
      <c r="B31" s="265">
        <f t="shared" si="3"/>
        <v>22</v>
      </c>
      <c r="C31" s="269">
        <f t="shared" si="2"/>
        <v>0.41714069017823285</v>
      </c>
      <c r="E31" s="953">
        <v>5</v>
      </c>
      <c r="F31" s="269">
        <f t="shared" si="0"/>
        <v>22.727272727272727</v>
      </c>
      <c r="G31" s="953"/>
      <c r="H31" s="953">
        <v>17</v>
      </c>
      <c r="I31" s="269">
        <f t="shared" si="1"/>
        <v>77.272727272727266</v>
      </c>
    </row>
    <row r="32" spans="1:9" ht="13.5" customHeight="1">
      <c r="A32" s="33" t="s">
        <v>174</v>
      </c>
      <c r="B32" s="265">
        <f t="shared" si="3"/>
        <v>34</v>
      </c>
      <c r="C32" s="269">
        <f t="shared" si="2"/>
        <v>0.64467197572999624</v>
      </c>
      <c r="E32" s="953">
        <v>18</v>
      </c>
      <c r="F32" s="269">
        <f t="shared" si="0"/>
        <v>52.941176470588239</v>
      </c>
      <c r="G32" s="953"/>
      <c r="H32" s="953">
        <v>16</v>
      </c>
      <c r="I32" s="269">
        <f t="shared" si="1"/>
        <v>47.058823529411761</v>
      </c>
    </row>
    <row r="33" spans="1:9" ht="8.15" customHeight="1">
      <c r="C33" s="269"/>
      <c r="F33" s="269" t="str">
        <f t="shared" si="0"/>
        <v/>
      </c>
      <c r="I33" s="269"/>
    </row>
    <row r="34" spans="1:9" ht="15" customHeight="1">
      <c r="A34" s="47" t="s">
        <v>394</v>
      </c>
      <c r="B34" s="265">
        <f t="shared" ref="B34:B39" si="4">IF(A34&lt;&gt;0,E34+H34,"")</f>
        <v>2073</v>
      </c>
      <c r="C34" s="269">
        <f t="shared" si="2"/>
        <v>39.306029579067122</v>
      </c>
      <c r="E34" s="266">
        <f>E35+E41+E51+E53</f>
        <v>1319</v>
      </c>
      <c r="F34" s="269">
        <f t="shared" si="0"/>
        <v>63.627592860588521</v>
      </c>
      <c r="H34" s="266">
        <f>H35+H41+H51+H53</f>
        <v>754</v>
      </c>
      <c r="I34" s="269">
        <f t="shared" si="1"/>
        <v>36.372407139411486</v>
      </c>
    </row>
    <row r="35" spans="1:9" ht="15" customHeight="1">
      <c r="A35" s="33" t="s">
        <v>175</v>
      </c>
      <c r="B35" s="265">
        <f t="shared" si="4"/>
        <v>769</v>
      </c>
      <c r="C35" s="269">
        <f t="shared" si="2"/>
        <v>14.580963215775503</v>
      </c>
      <c r="E35" s="266">
        <f>SUM(E36:E39)</f>
        <v>451</v>
      </c>
      <c r="F35" s="269">
        <f t="shared" si="0"/>
        <v>58.647594278283485</v>
      </c>
      <c r="H35" s="266">
        <f>SUM(H36:H39)</f>
        <v>318</v>
      </c>
      <c r="I35" s="269">
        <f t="shared" si="1"/>
        <v>41.352405721716515</v>
      </c>
    </row>
    <row r="36" spans="1:9" ht="14.25" customHeight="1">
      <c r="A36" s="33" t="s">
        <v>176</v>
      </c>
      <c r="B36" s="265">
        <f t="shared" si="4"/>
        <v>396</v>
      </c>
      <c r="C36" s="269">
        <f t="shared" si="2"/>
        <v>7.5085324232081918</v>
      </c>
      <c r="E36" s="953">
        <v>225</v>
      </c>
      <c r="F36" s="269">
        <f t="shared" si="0"/>
        <v>56.81818181818182</v>
      </c>
      <c r="G36" s="953"/>
      <c r="H36" s="953">
        <v>171</v>
      </c>
      <c r="I36" s="269">
        <f t="shared" si="1"/>
        <v>43.18181818181818</v>
      </c>
    </row>
    <row r="37" spans="1:9" ht="14.25" customHeight="1">
      <c r="A37" s="33" t="s">
        <v>177</v>
      </c>
      <c r="B37" s="265">
        <f t="shared" si="4"/>
        <v>297</v>
      </c>
      <c r="C37" s="269">
        <f t="shared" si="2"/>
        <v>5.6313993174061432</v>
      </c>
      <c r="E37" s="953">
        <v>192</v>
      </c>
      <c r="F37" s="269">
        <f t="shared" si="0"/>
        <v>64.646464646464651</v>
      </c>
      <c r="G37" s="953"/>
      <c r="H37" s="953">
        <v>105</v>
      </c>
      <c r="I37" s="269">
        <f t="shared" si="1"/>
        <v>35.353535353535356</v>
      </c>
    </row>
    <row r="38" spans="1:9" ht="14.25" customHeight="1">
      <c r="A38" s="33" t="s">
        <v>178</v>
      </c>
      <c r="B38" s="265">
        <f t="shared" si="4"/>
        <v>52</v>
      </c>
      <c r="C38" s="269">
        <f t="shared" si="2"/>
        <v>0.98596890405764137</v>
      </c>
      <c r="E38" s="953">
        <v>18</v>
      </c>
      <c r="F38" s="269">
        <f t="shared" si="0"/>
        <v>34.615384615384613</v>
      </c>
      <c r="G38" s="953"/>
      <c r="H38" s="953">
        <v>34</v>
      </c>
      <c r="I38" s="269">
        <f t="shared" si="1"/>
        <v>65.384615384615387</v>
      </c>
    </row>
    <row r="39" spans="1:9" ht="14.25" customHeight="1">
      <c r="A39" s="33" t="s">
        <v>179</v>
      </c>
      <c r="B39" s="265">
        <f t="shared" si="4"/>
        <v>24</v>
      </c>
      <c r="C39" s="269">
        <f t="shared" si="2"/>
        <v>0.45506257110352671</v>
      </c>
      <c r="E39" s="953">
        <v>16</v>
      </c>
      <c r="F39" s="269">
        <f t="shared" si="0"/>
        <v>66.666666666666657</v>
      </c>
      <c r="G39" s="953"/>
      <c r="H39" s="953">
        <v>8</v>
      </c>
      <c r="I39" s="269">
        <f t="shared" si="1"/>
        <v>33.333333333333329</v>
      </c>
    </row>
    <row r="40" spans="1:9" ht="8.15" customHeight="1">
      <c r="C40" s="269"/>
      <c r="F40" s="269" t="str">
        <f t="shared" si="0"/>
        <v/>
      </c>
      <c r="I40" s="269"/>
    </row>
    <row r="41" spans="1:9" ht="15" customHeight="1">
      <c r="A41" s="33" t="s">
        <v>180</v>
      </c>
      <c r="B41" s="265">
        <f t="shared" ref="B41:B49" si="5">IF(A41&lt;&gt;0,E41+H41,"")</f>
        <v>527</v>
      </c>
      <c r="C41" s="269">
        <f t="shared" si="2"/>
        <v>9.9924156238149422</v>
      </c>
      <c r="E41" s="266">
        <f>SUM(E42:E49)</f>
        <v>345</v>
      </c>
      <c r="F41" s="269">
        <f t="shared" si="0"/>
        <v>65.464895635673628</v>
      </c>
      <c r="H41" s="266">
        <f>SUM(H42:H49)</f>
        <v>182</v>
      </c>
      <c r="I41" s="269">
        <f t="shared" si="1"/>
        <v>34.535104364326372</v>
      </c>
    </row>
    <row r="42" spans="1:9" ht="15" customHeight="1">
      <c r="A42" s="33" t="s">
        <v>188</v>
      </c>
      <c r="B42" s="265">
        <f t="shared" si="5"/>
        <v>46</v>
      </c>
      <c r="C42" s="269">
        <f t="shared" si="2"/>
        <v>0.87220326128175962</v>
      </c>
      <c r="E42" s="953">
        <v>29</v>
      </c>
      <c r="F42" s="269">
        <f t="shared" si="0"/>
        <v>63.04347826086957</v>
      </c>
      <c r="G42" s="953"/>
      <c r="H42" s="953">
        <v>17</v>
      </c>
      <c r="I42" s="269">
        <f t="shared" si="1"/>
        <v>36.95652173913043</v>
      </c>
    </row>
    <row r="43" spans="1:9" ht="15" customHeight="1">
      <c r="A43" s="33" t="s">
        <v>181</v>
      </c>
      <c r="B43" s="265">
        <f t="shared" si="5"/>
        <v>46</v>
      </c>
      <c r="C43" s="269">
        <f t="shared" si="2"/>
        <v>0.87220326128175962</v>
      </c>
      <c r="E43" s="953">
        <v>30</v>
      </c>
      <c r="F43" s="269">
        <f t="shared" si="0"/>
        <v>65.217391304347828</v>
      </c>
      <c r="G43" s="953"/>
      <c r="H43" s="953">
        <v>16</v>
      </c>
      <c r="I43" s="269">
        <f t="shared" si="1"/>
        <v>34.782608695652172</v>
      </c>
    </row>
    <row r="44" spans="1:9" ht="15" customHeight="1">
      <c r="A44" s="33" t="s">
        <v>182</v>
      </c>
      <c r="B44" s="265">
        <f t="shared" si="5"/>
        <v>79</v>
      </c>
      <c r="C44" s="269">
        <f t="shared" si="2"/>
        <v>1.4979142965491088</v>
      </c>
      <c r="E44" s="953">
        <v>45</v>
      </c>
      <c r="F44" s="269">
        <f t="shared" si="0"/>
        <v>56.962025316455701</v>
      </c>
      <c r="G44" s="953"/>
      <c r="H44" s="953">
        <v>34</v>
      </c>
      <c r="I44" s="269">
        <f t="shared" si="1"/>
        <v>43.037974683544306</v>
      </c>
    </row>
    <row r="45" spans="1:9" ht="15" customHeight="1">
      <c r="A45" s="33" t="s">
        <v>183</v>
      </c>
      <c r="B45" s="265">
        <f t="shared" si="5"/>
        <v>82</v>
      </c>
      <c r="C45" s="269">
        <f t="shared" si="2"/>
        <v>1.5547971179370497</v>
      </c>
      <c r="E45" s="953">
        <v>43</v>
      </c>
      <c r="F45" s="269">
        <f t="shared" si="0"/>
        <v>52.439024390243901</v>
      </c>
      <c r="G45" s="953"/>
      <c r="H45" s="953">
        <v>39</v>
      </c>
      <c r="I45" s="269">
        <f t="shared" si="1"/>
        <v>47.560975609756099</v>
      </c>
    </row>
    <row r="46" spans="1:9" ht="15" customHeight="1">
      <c r="A46" s="33" t="s">
        <v>187</v>
      </c>
      <c r="B46" s="265">
        <f t="shared" si="5"/>
        <v>28</v>
      </c>
      <c r="C46" s="269">
        <f t="shared" si="2"/>
        <v>0.53090633295411449</v>
      </c>
      <c r="E46" s="953">
        <v>11</v>
      </c>
      <c r="F46" s="269">
        <f t="shared" si="0"/>
        <v>39.285714285714285</v>
      </c>
      <c r="G46" s="953"/>
      <c r="H46" s="953">
        <v>17</v>
      </c>
      <c r="I46" s="269">
        <f t="shared" si="1"/>
        <v>60.714285714285708</v>
      </c>
    </row>
    <row r="47" spans="1:9" ht="15" customHeight="1">
      <c r="A47" s="33" t="s">
        <v>396</v>
      </c>
      <c r="B47" s="265">
        <f t="shared" si="5"/>
        <v>54</v>
      </c>
      <c r="C47" s="269">
        <f t="shared" si="2"/>
        <v>1.0238907849829351</v>
      </c>
      <c r="E47" s="953">
        <v>36</v>
      </c>
      <c r="F47" s="269">
        <f t="shared" si="0"/>
        <v>66.666666666666657</v>
      </c>
      <c r="G47" s="953"/>
      <c r="H47" s="953">
        <v>18</v>
      </c>
      <c r="I47" s="269">
        <f t="shared" si="1"/>
        <v>33.333333333333329</v>
      </c>
    </row>
    <row r="48" spans="1:9" ht="15" customHeight="1">
      <c r="A48" s="33" t="s">
        <v>186</v>
      </c>
      <c r="B48" s="265">
        <f t="shared" si="5"/>
        <v>111</v>
      </c>
      <c r="C48" s="269">
        <f t="shared" si="2"/>
        <v>2.1046643913538112</v>
      </c>
      <c r="E48" s="953">
        <v>87</v>
      </c>
      <c r="F48" s="269">
        <f t="shared" si="0"/>
        <v>78.378378378378372</v>
      </c>
      <c r="G48" s="953"/>
      <c r="H48" s="953">
        <v>24</v>
      </c>
      <c r="I48" s="269">
        <f t="shared" si="1"/>
        <v>21.621621621621621</v>
      </c>
    </row>
    <row r="49" spans="1:9" ht="15" customHeight="1">
      <c r="A49" s="33" t="s">
        <v>185</v>
      </c>
      <c r="B49" s="265">
        <f t="shared" si="5"/>
        <v>81</v>
      </c>
      <c r="C49" s="269">
        <f t="shared" si="2"/>
        <v>1.5358361774744027</v>
      </c>
      <c r="E49" s="953">
        <v>64</v>
      </c>
      <c r="F49" s="269">
        <f t="shared" si="0"/>
        <v>79.012345679012341</v>
      </c>
      <c r="G49" s="953"/>
      <c r="H49" s="953">
        <v>17</v>
      </c>
      <c r="I49" s="269">
        <f t="shared" si="1"/>
        <v>20.987654320987652</v>
      </c>
    </row>
    <row r="50" spans="1:9" ht="8.15" customHeight="1">
      <c r="C50" s="269"/>
      <c r="E50" s="781"/>
      <c r="F50" s="269" t="str">
        <f t="shared" si="0"/>
        <v/>
      </c>
      <c r="G50" s="781"/>
      <c r="H50" s="781"/>
      <c r="I50" s="269"/>
    </row>
    <row r="51" spans="1:9" ht="15" customHeight="1">
      <c r="A51" s="33" t="s">
        <v>189</v>
      </c>
      <c r="B51" s="265">
        <f>IF(A51&lt;&gt;0,E51+H51,"")</f>
        <v>250</v>
      </c>
      <c r="C51" s="269">
        <f t="shared" si="2"/>
        <v>4.7402351156617364</v>
      </c>
      <c r="E51" s="953">
        <v>141</v>
      </c>
      <c r="F51" s="269">
        <f t="shared" si="0"/>
        <v>56.399999999999991</v>
      </c>
      <c r="G51" s="953"/>
      <c r="H51" s="953">
        <v>109</v>
      </c>
      <c r="I51" s="269">
        <f t="shared" si="1"/>
        <v>43.6</v>
      </c>
    </row>
    <row r="52" spans="1:9" ht="8.15" customHeight="1">
      <c r="C52" s="269"/>
      <c r="F52" s="269" t="str">
        <f t="shared" si="0"/>
        <v/>
      </c>
      <c r="I52" s="269"/>
    </row>
    <row r="53" spans="1:9" ht="15" customHeight="1">
      <c r="A53" s="33" t="s">
        <v>190</v>
      </c>
      <c r="B53" s="265">
        <f t="shared" ref="B53:B58" si="6">IF(A53&lt;&gt;0,E53+H53,"")</f>
        <v>527</v>
      </c>
      <c r="C53" s="269">
        <f t="shared" si="2"/>
        <v>9.9924156238149422</v>
      </c>
      <c r="E53" s="266">
        <f>SUM(E54:E58)</f>
        <v>382</v>
      </c>
      <c r="F53" s="269">
        <f t="shared" si="0"/>
        <v>72.485768500948765</v>
      </c>
      <c r="H53" s="266">
        <f>SUM(H54:H58)</f>
        <v>145</v>
      </c>
      <c r="I53" s="269">
        <f t="shared" si="1"/>
        <v>27.514231499051235</v>
      </c>
    </row>
    <row r="54" spans="1:9" ht="15" customHeight="1">
      <c r="A54" s="33" t="s">
        <v>191</v>
      </c>
      <c r="B54" s="265">
        <f t="shared" si="6"/>
        <v>22</v>
      </c>
      <c r="C54" s="269">
        <f t="shared" si="2"/>
        <v>0.41714069017823285</v>
      </c>
      <c r="E54" s="953">
        <v>18</v>
      </c>
      <c r="F54" s="269">
        <f t="shared" si="0"/>
        <v>81.818181818181827</v>
      </c>
      <c r="G54" s="953"/>
      <c r="H54" s="953">
        <v>4</v>
      </c>
      <c r="I54" s="269">
        <f t="shared" si="1"/>
        <v>18.181818181818183</v>
      </c>
    </row>
    <row r="55" spans="1:9" ht="15" customHeight="1">
      <c r="A55" s="33" t="s">
        <v>192</v>
      </c>
      <c r="B55" s="265">
        <f t="shared" si="6"/>
        <v>290</v>
      </c>
      <c r="C55" s="269">
        <f t="shared" si="2"/>
        <v>5.4986727341676147</v>
      </c>
      <c r="E55" s="953">
        <v>209</v>
      </c>
      <c r="F55" s="269">
        <f t="shared" si="0"/>
        <v>72.068965517241381</v>
      </c>
      <c r="G55" s="953"/>
      <c r="H55" s="953">
        <v>81</v>
      </c>
      <c r="I55" s="269">
        <f t="shared" si="1"/>
        <v>27.931034482758619</v>
      </c>
    </row>
    <row r="56" spans="1:9" ht="15" customHeight="1">
      <c r="A56" s="33" t="s">
        <v>193</v>
      </c>
      <c r="B56" s="265">
        <f t="shared" si="6"/>
        <v>96</v>
      </c>
      <c r="C56" s="269">
        <f t="shared" si="2"/>
        <v>1.8202502844141069</v>
      </c>
      <c r="E56" s="953">
        <v>78</v>
      </c>
      <c r="F56" s="269">
        <f t="shared" si="0"/>
        <v>81.25</v>
      </c>
      <c r="G56" s="953"/>
      <c r="H56" s="953">
        <v>18</v>
      </c>
      <c r="I56" s="269">
        <f t="shared" si="1"/>
        <v>18.75</v>
      </c>
    </row>
    <row r="57" spans="1:9" ht="15" customHeight="1">
      <c r="A57" s="90" t="s">
        <v>2032</v>
      </c>
      <c r="B57" s="265">
        <f t="shared" si="6"/>
        <v>88</v>
      </c>
      <c r="C57" s="269">
        <f t="shared" si="2"/>
        <v>1.6685627607129314</v>
      </c>
      <c r="E57" s="953">
        <v>62</v>
      </c>
      <c r="F57" s="269">
        <f t="shared" si="0"/>
        <v>70.454545454545453</v>
      </c>
      <c r="G57" s="953"/>
      <c r="H57" s="953">
        <v>26</v>
      </c>
      <c r="I57" s="269">
        <f t="shared" si="1"/>
        <v>29.545454545454547</v>
      </c>
    </row>
    <row r="58" spans="1:9" ht="15" customHeight="1">
      <c r="A58" s="33" t="s">
        <v>194</v>
      </c>
      <c r="B58" s="265">
        <f t="shared" si="6"/>
        <v>31</v>
      </c>
      <c r="C58" s="269">
        <f t="shared" si="2"/>
        <v>0.58778915434205536</v>
      </c>
      <c r="E58" s="953">
        <v>15</v>
      </c>
      <c r="F58" s="269">
        <f t="shared" si="0"/>
        <v>48.387096774193552</v>
      </c>
      <c r="G58" s="953"/>
      <c r="H58" s="953">
        <v>16</v>
      </c>
      <c r="I58" s="269">
        <f t="shared" si="1"/>
        <v>51.612903225806448</v>
      </c>
    </row>
    <row r="59" spans="1:9" ht="8.15" customHeight="1">
      <c r="C59" s="269"/>
      <c r="F59" s="269" t="str">
        <f t="shared" si="0"/>
        <v/>
      </c>
      <c r="I59" s="269"/>
    </row>
    <row r="60" spans="1:9" ht="15" customHeight="1">
      <c r="A60" s="47" t="s">
        <v>397</v>
      </c>
      <c r="B60" s="265">
        <f>IF(A60&lt;&gt;0,E60+H60,"")</f>
        <v>653</v>
      </c>
      <c r="C60" s="269">
        <f t="shared" si="2"/>
        <v>12.381494122108457</v>
      </c>
      <c r="E60" s="266">
        <f>E61+E63+E70+E72</f>
        <v>447</v>
      </c>
      <c r="F60" s="269">
        <f t="shared" si="0"/>
        <v>68.453292496171514</v>
      </c>
      <c r="H60" s="266">
        <f>H61+H63+H70+H72</f>
        <v>206</v>
      </c>
      <c r="I60" s="269">
        <f t="shared" si="1"/>
        <v>31.546707503828486</v>
      </c>
    </row>
    <row r="61" spans="1:9" ht="15" customHeight="1">
      <c r="A61" s="33" t="s">
        <v>398</v>
      </c>
      <c r="B61" s="265">
        <f>IF(A61&lt;&gt;0,E61+H61,"")</f>
        <v>47</v>
      </c>
      <c r="C61" s="269">
        <f t="shared" si="2"/>
        <v>0.89116420174440647</v>
      </c>
      <c r="E61" s="953">
        <v>37</v>
      </c>
      <c r="F61" s="269">
        <f t="shared" si="0"/>
        <v>78.723404255319153</v>
      </c>
      <c r="G61" s="953"/>
      <c r="H61" s="953">
        <v>10</v>
      </c>
      <c r="I61" s="269">
        <f t="shared" si="1"/>
        <v>21.276595744680851</v>
      </c>
    </row>
    <row r="62" spans="1:9" ht="8.15" customHeight="1">
      <c r="C62" s="269"/>
      <c r="F62" s="269" t="str">
        <f t="shared" si="0"/>
        <v/>
      </c>
      <c r="I62" s="269"/>
    </row>
    <row r="63" spans="1:9" ht="15" customHeight="1">
      <c r="A63" s="33" t="s">
        <v>195</v>
      </c>
      <c r="B63" s="265">
        <f t="shared" ref="B63:B70" si="7">IF(A63&lt;&gt;0,E63+H63,"")</f>
        <v>486</v>
      </c>
      <c r="C63" s="269">
        <f t="shared" si="2"/>
        <v>9.2150170648464158</v>
      </c>
      <c r="E63" s="266">
        <f>SUM(E64:E68)</f>
        <v>325</v>
      </c>
      <c r="F63" s="269">
        <f t="shared" si="0"/>
        <v>66.872427983539097</v>
      </c>
      <c r="H63" s="266">
        <f>SUM(H64:H68)</f>
        <v>161</v>
      </c>
      <c r="I63" s="269">
        <f t="shared" si="1"/>
        <v>33.127572016460903</v>
      </c>
    </row>
    <row r="64" spans="1:9" ht="15" customHeight="1">
      <c r="A64" s="33" t="s">
        <v>196</v>
      </c>
      <c r="B64" s="265">
        <f t="shared" si="7"/>
        <v>254</v>
      </c>
      <c r="C64" s="269">
        <f t="shared" si="2"/>
        <v>4.8160788775123242</v>
      </c>
      <c r="E64" s="953">
        <v>143</v>
      </c>
      <c r="F64" s="269">
        <f t="shared" si="0"/>
        <v>56.2992125984252</v>
      </c>
      <c r="G64" s="953"/>
      <c r="H64" s="953">
        <v>111</v>
      </c>
      <c r="I64" s="269">
        <f t="shared" si="1"/>
        <v>43.7007874015748</v>
      </c>
    </row>
    <row r="65" spans="1:9" ht="15" customHeight="1">
      <c r="A65" s="33" t="s">
        <v>197</v>
      </c>
      <c r="B65" s="265">
        <f t="shared" si="7"/>
        <v>34</v>
      </c>
      <c r="C65" s="269">
        <f t="shared" si="2"/>
        <v>0.64467197572999624</v>
      </c>
      <c r="E65" s="953">
        <v>30</v>
      </c>
      <c r="F65" s="269">
        <f t="shared" si="0"/>
        <v>88.235294117647058</v>
      </c>
      <c r="G65" s="953"/>
      <c r="H65" s="953">
        <v>4</v>
      </c>
      <c r="I65" s="269">
        <f t="shared" si="1"/>
        <v>11.76470588235294</v>
      </c>
    </row>
    <row r="66" spans="1:9" ht="15" customHeight="1">
      <c r="A66" s="33" t="s">
        <v>199</v>
      </c>
      <c r="B66" s="265">
        <f t="shared" si="7"/>
        <v>41</v>
      </c>
      <c r="C66" s="269">
        <f t="shared" si="2"/>
        <v>0.77739855896852483</v>
      </c>
      <c r="E66" s="953">
        <v>40</v>
      </c>
      <c r="F66" s="269">
        <f t="shared" si="0"/>
        <v>97.560975609756099</v>
      </c>
      <c r="G66" s="953"/>
      <c r="H66" s="953">
        <v>1</v>
      </c>
      <c r="I66" s="269">
        <f t="shared" si="1"/>
        <v>2.4390243902439024</v>
      </c>
    </row>
    <row r="67" spans="1:9" ht="15" customHeight="1">
      <c r="A67" s="33" t="s">
        <v>198</v>
      </c>
      <c r="B67" s="265">
        <f t="shared" si="7"/>
        <v>29</v>
      </c>
      <c r="C67" s="269">
        <f t="shared" si="2"/>
        <v>0.54986727341676145</v>
      </c>
      <c r="E67" s="953">
        <v>22</v>
      </c>
      <c r="F67" s="269">
        <f t="shared" si="0"/>
        <v>75.862068965517238</v>
      </c>
      <c r="G67" s="953"/>
      <c r="H67" s="953">
        <v>7</v>
      </c>
      <c r="I67" s="269">
        <f t="shared" si="1"/>
        <v>24.137931034482758</v>
      </c>
    </row>
    <row r="68" spans="1:9" ht="15" customHeight="1">
      <c r="A68" s="33" t="s">
        <v>515</v>
      </c>
      <c r="B68" s="265">
        <f t="shared" si="7"/>
        <v>128</v>
      </c>
      <c r="C68" s="269">
        <f t="shared" si="2"/>
        <v>2.4270003792188093</v>
      </c>
      <c r="E68" s="953">
        <v>90</v>
      </c>
      <c r="F68" s="269">
        <f t="shared" si="0"/>
        <v>70.3125</v>
      </c>
      <c r="G68" s="953"/>
      <c r="H68" s="953">
        <v>38</v>
      </c>
      <c r="I68" s="269">
        <f t="shared" si="1"/>
        <v>29.6875</v>
      </c>
    </row>
    <row r="69" spans="1:9" ht="8.15" customHeight="1">
      <c r="B69" s="265" t="str">
        <f t="shared" si="7"/>
        <v/>
      </c>
      <c r="C69" s="269"/>
      <c r="E69" s="781"/>
      <c r="F69" s="269" t="str">
        <f t="shared" si="0"/>
        <v/>
      </c>
      <c r="G69" s="781"/>
      <c r="H69" s="781"/>
      <c r="I69" s="269"/>
    </row>
    <row r="70" spans="1:9" ht="15" customHeight="1">
      <c r="A70" s="33" t="s">
        <v>201</v>
      </c>
      <c r="B70" s="265">
        <f t="shared" si="7"/>
        <v>66</v>
      </c>
      <c r="C70" s="269">
        <f t="shared" si="2"/>
        <v>1.2514220705346986</v>
      </c>
      <c r="E70" s="953">
        <v>49</v>
      </c>
      <c r="F70" s="269">
        <f t="shared" si="0"/>
        <v>74.242424242424249</v>
      </c>
      <c r="G70" s="953"/>
      <c r="H70" s="953">
        <v>17</v>
      </c>
      <c r="I70" s="269">
        <f t="shared" si="1"/>
        <v>25.757575757575758</v>
      </c>
    </row>
    <row r="71" spans="1:9" ht="8.15" customHeight="1">
      <c r="C71" s="269"/>
      <c r="E71" s="781"/>
      <c r="F71" s="269" t="str">
        <f t="shared" si="0"/>
        <v/>
      </c>
      <c r="G71" s="781"/>
      <c r="H71" s="781"/>
      <c r="I71" s="269"/>
    </row>
    <row r="72" spans="1:9" ht="15" customHeight="1">
      <c r="A72" s="33" t="s">
        <v>202</v>
      </c>
      <c r="B72" s="265">
        <f>IF(A72&lt;&gt;0,E72+H72,"")</f>
        <v>54</v>
      </c>
      <c r="C72" s="269">
        <f t="shared" si="2"/>
        <v>1.0238907849829351</v>
      </c>
      <c r="E72" s="953">
        <v>36</v>
      </c>
      <c r="F72" s="269">
        <f t="shared" si="0"/>
        <v>66.666666666666657</v>
      </c>
      <c r="G72" s="953"/>
      <c r="H72" s="953">
        <v>18</v>
      </c>
      <c r="I72" s="269">
        <f t="shared" si="1"/>
        <v>33.333333333333329</v>
      </c>
    </row>
    <row r="73" spans="1:9" ht="8.15" customHeight="1">
      <c r="C73" s="269"/>
      <c r="F73" s="269" t="str">
        <f t="shared" si="0"/>
        <v/>
      </c>
      <c r="I73" s="269"/>
    </row>
    <row r="74" spans="1:9" ht="15" customHeight="1">
      <c r="A74" s="47" t="s">
        <v>400</v>
      </c>
      <c r="B74" s="265">
        <f t="shared" ref="B74:B79" si="8">IF(A74&lt;&gt;0,E74+H74,"")</f>
        <v>183</v>
      </c>
      <c r="C74" s="269">
        <f t="shared" si="2"/>
        <v>3.4698521046643913</v>
      </c>
      <c r="E74" s="266">
        <f>SUM(E75)</f>
        <v>110</v>
      </c>
      <c r="F74" s="269">
        <f t="shared" si="0"/>
        <v>60.10928961748634</v>
      </c>
      <c r="H74" s="266">
        <f>SUM(H75)</f>
        <v>73</v>
      </c>
      <c r="I74" s="269">
        <f t="shared" si="1"/>
        <v>39.89071038251366</v>
      </c>
    </row>
    <row r="75" spans="1:9" ht="15" customHeight="1">
      <c r="A75" s="33" t="s">
        <v>401</v>
      </c>
      <c r="B75" s="265">
        <f t="shared" si="8"/>
        <v>183</v>
      </c>
      <c r="C75" s="269">
        <f t="shared" si="2"/>
        <v>3.4698521046643913</v>
      </c>
      <c r="E75" s="266">
        <f>SUM(E76:E79)</f>
        <v>110</v>
      </c>
      <c r="F75" s="269">
        <f t="shared" si="0"/>
        <v>60.10928961748634</v>
      </c>
      <c r="H75" s="266">
        <f>SUM(H76:H79)</f>
        <v>73</v>
      </c>
      <c r="I75" s="269">
        <f t="shared" si="1"/>
        <v>39.89071038251366</v>
      </c>
    </row>
    <row r="76" spans="1:9" ht="15" customHeight="1">
      <c r="A76" s="33" t="s">
        <v>204</v>
      </c>
      <c r="B76" s="265">
        <f t="shared" si="8"/>
        <v>42</v>
      </c>
      <c r="C76" s="269">
        <f t="shared" si="2"/>
        <v>0.79635949943117168</v>
      </c>
      <c r="E76" s="953">
        <v>29</v>
      </c>
      <c r="F76" s="269">
        <f t="shared" si="0"/>
        <v>69.047619047619051</v>
      </c>
      <c r="G76" s="953"/>
      <c r="H76" s="953">
        <v>13</v>
      </c>
      <c r="I76" s="269">
        <f t="shared" si="1"/>
        <v>30.952380952380953</v>
      </c>
    </row>
    <row r="77" spans="1:9" ht="15" customHeight="1">
      <c r="A77" s="33" t="s">
        <v>205</v>
      </c>
      <c r="B77" s="265">
        <f t="shared" si="8"/>
        <v>78</v>
      </c>
      <c r="C77" s="269">
        <f t="shared" si="2"/>
        <v>1.4789533560864618</v>
      </c>
      <c r="E77" s="953">
        <v>33</v>
      </c>
      <c r="F77" s="269">
        <f t="shared" ref="F77:F100" si="9">IF(A77&lt;&gt;0,E77/$B77*100,"")</f>
        <v>42.307692307692307</v>
      </c>
      <c r="G77" s="953"/>
      <c r="H77" s="953">
        <v>45</v>
      </c>
      <c r="I77" s="269">
        <f t="shared" si="1"/>
        <v>57.692307692307686</v>
      </c>
    </row>
    <row r="78" spans="1:9" ht="15" customHeight="1">
      <c r="A78" s="33" t="s">
        <v>206</v>
      </c>
      <c r="B78" s="265">
        <f t="shared" si="8"/>
        <v>42</v>
      </c>
      <c r="C78" s="269">
        <f t="shared" si="2"/>
        <v>0.79635949943117168</v>
      </c>
      <c r="E78" s="953">
        <v>30</v>
      </c>
      <c r="F78" s="269">
        <f t="shared" si="9"/>
        <v>71.428571428571431</v>
      </c>
      <c r="G78" s="953"/>
      <c r="H78" s="953">
        <v>12</v>
      </c>
      <c r="I78" s="269">
        <f t="shared" ref="I78:I100" si="10">IF(A78&lt;&gt;0,H78/$B78*100,"")</f>
        <v>28.571428571428569</v>
      </c>
    </row>
    <row r="79" spans="1:9" ht="15" customHeight="1">
      <c r="A79" s="33" t="s">
        <v>207</v>
      </c>
      <c r="B79" s="265">
        <f t="shared" si="8"/>
        <v>21</v>
      </c>
      <c r="C79" s="269">
        <f t="shared" si="2"/>
        <v>0.39817974971558584</v>
      </c>
      <c r="E79" s="953">
        <v>18</v>
      </c>
      <c r="F79" s="269">
        <f t="shared" si="9"/>
        <v>85.714285714285708</v>
      </c>
      <c r="G79" s="953"/>
      <c r="H79" s="953">
        <v>3</v>
      </c>
      <c r="I79" s="269">
        <f t="shared" si="10"/>
        <v>14.285714285714285</v>
      </c>
    </row>
    <row r="80" spans="1:9" ht="8.15" customHeight="1">
      <c r="C80" s="269"/>
      <c r="E80" s="52"/>
      <c r="F80" s="269" t="str">
        <f t="shared" si="9"/>
        <v/>
      </c>
      <c r="G80" s="52"/>
      <c r="I80" s="269"/>
    </row>
    <row r="81" spans="1:9" ht="15" customHeight="1">
      <c r="A81" s="47" t="s">
        <v>468</v>
      </c>
      <c r="B81" s="265">
        <f t="shared" ref="B81:B100" si="11">IF(A81&lt;&gt;0,E81+H81,"")</f>
        <v>580</v>
      </c>
      <c r="C81" s="269">
        <f t="shared" ref="C81:C100" si="12">IF($A81&lt;&gt;"",B81/$B$11*100,"")</f>
        <v>10.997345468335229</v>
      </c>
      <c r="E81" s="266">
        <f>SUM(E82)</f>
        <v>169</v>
      </c>
      <c r="F81" s="269">
        <f t="shared" si="9"/>
        <v>29.137931034482762</v>
      </c>
      <c r="H81" s="266">
        <f>SUM(H82)</f>
        <v>411</v>
      </c>
      <c r="I81" s="269">
        <f t="shared" si="10"/>
        <v>70.862068965517238</v>
      </c>
    </row>
    <row r="82" spans="1:9" ht="15" customHeight="1">
      <c r="A82" s="33" t="s">
        <v>849</v>
      </c>
      <c r="B82" s="265">
        <f t="shared" si="11"/>
        <v>580</v>
      </c>
      <c r="C82" s="269">
        <f t="shared" si="12"/>
        <v>10.997345468335229</v>
      </c>
      <c r="E82" s="266">
        <f>SUM(E83:E91)</f>
        <v>169</v>
      </c>
      <c r="F82" s="269">
        <f t="shared" si="9"/>
        <v>29.137931034482762</v>
      </c>
      <c r="H82" s="266">
        <f>SUM(H83:H91)</f>
        <v>411</v>
      </c>
      <c r="I82" s="269">
        <f t="shared" si="10"/>
        <v>70.862068965517238</v>
      </c>
    </row>
    <row r="83" spans="1:9" ht="15" customHeight="1">
      <c r="A83" s="33" t="s">
        <v>1456</v>
      </c>
      <c r="B83" s="265">
        <f t="shared" si="11"/>
        <v>26</v>
      </c>
      <c r="C83" s="269">
        <f t="shared" si="12"/>
        <v>0.49298445202882069</v>
      </c>
      <c r="E83" s="953">
        <v>6</v>
      </c>
      <c r="F83" s="269">
        <f t="shared" si="9"/>
        <v>23.076923076923077</v>
      </c>
      <c r="G83" s="953"/>
      <c r="H83" s="953">
        <v>20</v>
      </c>
      <c r="I83" s="269">
        <f t="shared" si="10"/>
        <v>76.923076923076934</v>
      </c>
    </row>
    <row r="84" spans="1:9" ht="15" customHeight="1">
      <c r="A84" s="33" t="s">
        <v>210</v>
      </c>
      <c r="B84" s="265">
        <f t="shared" si="11"/>
        <v>85</v>
      </c>
      <c r="C84" s="269">
        <f t="shared" si="12"/>
        <v>1.6116799393249905</v>
      </c>
      <c r="E84" s="953">
        <v>31</v>
      </c>
      <c r="F84" s="269">
        <f t="shared" si="9"/>
        <v>36.470588235294116</v>
      </c>
      <c r="G84" s="953"/>
      <c r="H84" s="953">
        <v>54</v>
      </c>
      <c r="I84" s="269">
        <f t="shared" si="10"/>
        <v>63.529411764705877</v>
      </c>
    </row>
    <row r="85" spans="1:9" ht="15" customHeight="1">
      <c r="A85" s="33" t="s">
        <v>212</v>
      </c>
      <c r="B85" s="265">
        <f t="shared" si="11"/>
        <v>109</v>
      </c>
      <c r="C85" s="269">
        <f t="shared" si="12"/>
        <v>2.0667425104285173</v>
      </c>
      <c r="E85" s="953">
        <v>15</v>
      </c>
      <c r="F85" s="269">
        <f t="shared" si="9"/>
        <v>13.761467889908257</v>
      </c>
      <c r="G85" s="953"/>
      <c r="H85" s="953">
        <v>94</v>
      </c>
      <c r="I85" s="269">
        <f t="shared" si="10"/>
        <v>86.238532110091754</v>
      </c>
    </row>
    <row r="86" spans="1:9" ht="15" customHeight="1">
      <c r="A86" s="33" t="s">
        <v>214</v>
      </c>
      <c r="B86" s="265">
        <f t="shared" si="11"/>
        <v>50</v>
      </c>
      <c r="C86" s="269">
        <f t="shared" si="12"/>
        <v>0.94804702313234734</v>
      </c>
      <c r="E86" s="953">
        <v>18</v>
      </c>
      <c r="F86" s="269">
        <f t="shared" si="9"/>
        <v>36</v>
      </c>
      <c r="G86" s="953"/>
      <c r="H86" s="953">
        <v>32</v>
      </c>
      <c r="I86" s="269">
        <f t="shared" si="10"/>
        <v>64</v>
      </c>
    </row>
    <row r="87" spans="1:9" ht="15" customHeight="1">
      <c r="A87" s="33" t="s">
        <v>213</v>
      </c>
      <c r="B87" s="265">
        <f t="shared" si="11"/>
        <v>78</v>
      </c>
      <c r="C87" s="269">
        <f t="shared" si="12"/>
        <v>1.4789533560864618</v>
      </c>
      <c r="E87" s="953">
        <v>17</v>
      </c>
      <c r="F87" s="269">
        <f t="shared" si="9"/>
        <v>21.794871794871796</v>
      </c>
      <c r="G87" s="953"/>
      <c r="H87" s="953">
        <v>61</v>
      </c>
      <c r="I87" s="269">
        <f t="shared" si="10"/>
        <v>78.205128205128204</v>
      </c>
    </row>
    <row r="88" spans="1:9" ht="15" customHeight="1">
      <c r="A88" s="33" t="s">
        <v>211</v>
      </c>
      <c r="B88" s="265">
        <f t="shared" si="11"/>
        <v>67</v>
      </c>
      <c r="C88" s="269">
        <f t="shared" si="12"/>
        <v>1.2703830109973455</v>
      </c>
      <c r="E88" s="953">
        <v>32</v>
      </c>
      <c r="F88" s="269">
        <f t="shared" si="9"/>
        <v>47.761194029850742</v>
      </c>
      <c r="G88" s="953"/>
      <c r="H88" s="953">
        <v>35</v>
      </c>
      <c r="I88" s="269">
        <f t="shared" si="10"/>
        <v>52.238805970149251</v>
      </c>
    </row>
    <row r="89" spans="1:9" ht="15" customHeight="1">
      <c r="A89" s="33" t="s">
        <v>215</v>
      </c>
      <c r="B89" s="265">
        <f t="shared" si="11"/>
        <v>61</v>
      </c>
      <c r="C89" s="269">
        <f t="shared" si="12"/>
        <v>1.1566173682214638</v>
      </c>
      <c r="E89" s="953">
        <v>31</v>
      </c>
      <c r="F89" s="269">
        <f t="shared" si="9"/>
        <v>50.819672131147541</v>
      </c>
      <c r="G89" s="953"/>
      <c r="H89" s="953">
        <v>30</v>
      </c>
      <c r="I89" s="269">
        <f t="shared" si="10"/>
        <v>49.180327868852459</v>
      </c>
    </row>
    <row r="90" spans="1:9" ht="15" customHeight="1">
      <c r="A90" s="33" t="s">
        <v>850</v>
      </c>
      <c r="B90" s="265">
        <f t="shared" si="11"/>
        <v>22</v>
      </c>
      <c r="C90" s="269">
        <f t="shared" si="12"/>
        <v>0.41714069017823285</v>
      </c>
      <c r="E90" s="953">
        <v>8</v>
      </c>
      <c r="F90" s="269">
        <f t="shared" si="9"/>
        <v>36.363636363636367</v>
      </c>
      <c r="G90" s="953"/>
      <c r="H90" s="953">
        <v>14</v>
      </c>
      <c r="I90" s="269">
        <f t="shared" si="10"/>
        <v>63.636363636363633</v>
      </c>
    </row>
    <row r="91" spans="1:9" ht="15" customHeight="1">
      <c r="A91" s="33" t="s">
        <v>403</v>
      </c>
      <c r="B91" s="265">
        <f t="shared" si="11"/>
        <v>82</v>
      </c>
      <c r="C91" s="269">
        <f t="shared" si="12"/>
        <v>1.5547971179370497</v>
      </c>
      <c r="E91" s="953">
        <v>11</v>
      </c>
      <c r="F91" s="269">
        <f t="shared" si="9"/>
        <v>13.414634146341465</v>
      </c>
      <c r="G91" s="953"/>
      <c r="H91" s="953">
        <v>71</v>
      </c>
      <c r="I91" s="269">
        <f t="shared" si="10"/>
        <v>86.58536585365853</v>
      </c>
    </row>
    <row r="92" spans="1:9" ht="6" customHeight="1">
      <c r="B92" s="265" t="str">
        <f t="shared" si="11"/>
        <v/>
      </c>
      <c r="C92" s="269" t="str">
        <f t="shared" si="12"/>
        <v/>
      </c>
      <c r="E92" s="781"/>
      <c r="F92" s="269" t="str">
        <f t="shared" si="9"/>
        <v/>
      </c>
      <c r="G92" s="781"/>
      <c r="H92" s="781"/>
      <c r="I92" s="269" t="str">
        <f t="shared" si="10"/>
        <v/>
      </c>
    </row>
    <row r="93" spans="1:9" ht="15" customHeight="1">
      <c r="A93" s="260" t="s">
        <v>480</v>
      </c>
      <c r="B93" s="265">
        <f t="shared" si="11"/>
        <v>57</v>
      </c>
      <c r="C93" s="269">
        <f t="shared" si="12"/>
        <v>1.0807736063708762</v>
      </c>
      <c r="E93" s="953">
        <v>26</v>
      </c>
      <c r="F93" s="269">
        <f t="shared" si="9"/>
        <v>45.614035087719294</v>
      </c>
      <c r="G93" s="953"/>
      <c r="H93" s="953">
        <v>31</v>
      </c>
      <c r="I93" s="269">
        <f t="shared" si="10"/>
        <v>54.385964912280706</v>
      </c>
    </row>
    <row r="94" spans="1:9" ht="8.15" customHeight="1">
      <c r="B94" s="265" t="str">
        <f t="shared" si="11"/>
        <v/>
      </c>
      <c r="C94" s="269" t="str">
        <f t="shared" si="12"/>
        <v/>
      </c>
      <c r="F94" s="269" t="str">
        <f t="shared" si="9"/>
        <v/>
      </c>
      <c r="I94" s="269" t="str">
        <f t="shared" si="10"/>
        <v/>
      </c>
    </row>
    <row r="95" spans="1:9" ht="15" customHeight="1">
      <c r="A95" s="47" t="s">
        <v>410</v>
      </c>
      <c r="B95" s="265">
        <f t="shared" si="11"/>
        <v>1269</v>
      </c>
      <c r="C95" s="269">
        <f t="shared" si="12"/>
        <v>24.061433447098977</v>
      </c>
      <c r="E95" s="266">
        <f>SUM(E96:E101)</f>
        <v>785</v>
      </c>
      <c r="F95" s="269">
        <f t="shared" si="9"/>
        <v>61.859732072498034</v>
      </c>
      <c r="H95" s="266">
        <f>SUM(H96:H101)</f>
        <v>484</v>
      </c>
      <c r="I95" s="269">
        <f t="shared" si="10"/>
        <v>38.140267927501966</v>
      </c>
    </row>
    <row r="96" spans="1:9" ht="14.25" customHeight="1">
      <c r="A96" s="33" t="s">
        <v>411</v>
      </c>
      <c r="B96" s="265">
        <f t="shared" si="11"/>
        <v>422</v>
      </c>
      <c r="C96" s="269">
        <f t="shared" si="12"/>
        <v>8.0015168752370123</v>
      </c>
      <c r="E96" s="953">
        <v>291</v>
      </c>
      <c r="F96" s="269">
        <f t="shared" si="9"/>
        <v>68.957345971563981</v>
      </c>
      <c r="G96" s="953"/>
      <c r="H96" s="953">
        <v>131</v>
      </c>
      <c r="I96" s="269">
        <f t="shared" si="10"/>
        <v>31.042654028436019</v>
      </c>
    </row>
    <row r="97" spans="1:9" ht="14.25" customHeight="1">
      <c r="A97" s="33" t="s">
        <v>412</v>
      </c>
      <c r="B97" s="265">
        <f t="shared" si="11"/>
        <v>213</v>
      </c>
      <c r="C97" s="269">
        <f t="shared" si="12"/>
        <v>4.0386803185437996</v>
      </c>
      <c r="E97" s="953">
        <v>100</v>
      </c>
      <c r="F97" s="269">
        <f t="shared" si="9"/>
        <v>46.948356807511736</v>
      </c>
      <c r="G97" s="953"/>
      <c r="H97" s="953">
        <v>113</v>
      </c>
      <c r="I97" s="269">
        <f t="shared" si="10"/>
        <v>53.051643192488264</v>
      </c>
    </row>
    <row r="98" spans="1:9" ht="14.25" customHeight="1">
      <c r="A98" s="33" t="s">
        <v>413</v>
      </c>
      <c r="B98" s="265">
        <f t="shared" si="11"/>
        <v>270</v>
      </c>
      <c r="C98" s="269">
        <f t="shared" si="12"/>
        <v>5.1194539249146755</v>
      </c>
      <c r="E98" s="953">
        <v>167</v>
      </c>
      <c r="F98" s="269">
        <f t="shared" si="9"/>
        <v>61.851851851851848</v>
      </c>
      <c r="G98" s="953"/>
      <c r="H98" s="953">
        <v>103</v>
      </c>
      <c r="I98" s="269">
        <f t="shared" si="10"/>
        <v>38.148148148148145</v>
      </c>
    </row>
    <row r="99" spans="1:9" ht="14.25" customHeight="1">
      <c r="A99" s="33" t="s">
        <v>505</v>
      </c>
      <c r="B99" s="265">
        <f t="shared" si="11"/>
        <v>168</v>
      </c>
      <c r="C99" s="269">
        <f t="shared" si="12"/>
        <v>3.1854379977246867</v>
      </c>
      <c r="E99" s="953">
        <v>120</v>
      </c>
      <c r="F99" s="269">
        <f t="shared" si="9"/>
        <v>71.428571428571431</v>
      </c>
      <c r="G99" s="953"/>
      <c r="H99" s="953">
        <v>48</v>
      </c>
      <c r="I99" s="269">
        <f t="shared" si="10"/>
        <v>28.571428571428569</v>
      </c>
    </row>
    <row r="100" spans="1:9" ht="14.25" customHeight="1">
      <c r="A100" s="33" t="s">
        <v>568</v>
      </c>
      <c r="B100" s="265">
        <f t="shared" si="11"/>
        <v>173</v>
      </c>
      <c r="C100" s="269">
        <f t="shared" si="12"/>
        <v>3.2802427000379222</v>
      </c>
      <c r="E100" s="953">
        <v>95</v>
      </c>
      <c r="F100" s="269">
        <f t="shared" si="9"/>
        <v>54.913294797687861</v>
      </c>
      <c r="G100" s="953"/>
      <c r="H100" s="953">
        <v>78</v>
      </c>
      <c r="I100" s="269">
        <f t="shared" si="10"/>
        <v>45.086705202312139</v>
      </c>
    </row>
    <row r="101" spans="1:9" ht="14.25" customHeight="1">
      <c r="A101" s="33" t="s">
        <v>1535</v>
      </c>
      <c r="B101" s="265">
        <f>IF(A101&lt;&gt;0,E101+H101,"")</f>
        <v>23</v>
      </c>
      <c r="C101" s="269">
        <f>IF($A101&lt;&gt;"",B101/$B$11*100,"")</f>
        <v>0.43610163064087981</v>
      </c>
      <c r="E101" s="953">
        <v>12</v>
      </c>
      <c r="F101" s="269">
        <f>IF(A101&lt;&gt;0,E101/$B101*100,"")</f>
        <v>52.173913043478258</v>
      </c>
      <c r="G101" s="953"/>
      <c r="H101" s="953">
        <v>11</v>
      </c>
      <c r="I101" s="269">
        <f>IF(A101&lt;&gt;0,H101/$B101*100,"")</f>
        <v>47.826086956521742</v>
      </c>
    </row>
    <row r="102" spans="1:9" ht="8.15" customHeight="1" thickBot="1"/>
    <row r="103" spans="1:9" ht="8.15" customHeight="1">
      <c r="A103" s="131"/>
      <c r="B103" s="948"/>
      <c r="C103" s="948"/>
      <c r="D103" s="948"/>
      <c r="E103" s="267"/>
      <c r="F103" s="267"/>
      <c r="G103" s="267"/>
      <c r="H103" s="267"/>
      <c r="I103" s="267"/>
    </row>
    <row r="104" spans="1:9" ht="15" customHeight="1">
      <c r="A104" s="14" t="s">
        <v>1989</v>
      </c>
      <c r="B104" s="954"/>
      <c r="C104" s="955"/>
      <c r="D104" s="55"/>
      <c r="E104" s="954"/>
      <c r="F104" s="955"/>
      <c r="G104" s="265"/>
      <c r="H104" s="265"/>
      <c r="I104" s="265"/>
    </row>
    <row r="105" spans="1:9" ht="13.5" customHeight="1">
      <c r="A105" s="14"/>
      <c r="B105" s="954"/>
      <c r="C105" s="955"/>
      <c r="D105" s="55"/>
      <c r="E105" s="954"/>
      <c r="F105" s="955"/>
      <c r="G105" s="265"/>
      <c r="H105" s="265"/>
      <c r="I105" s="265"/>
    </row>
    <row r="106" spans="1:9" ht="6.75" customHeight="1">
      <c r="A106" s="14"/>
      <c r="B106" s="954"/>
      <c r="C106" s="955"/>
      <c r="D106" s="55"/>
      <c r="E106" s="954"/>
      <c r="F106" s="955"/>
      <c r="I106" s="266"/>
    </row>
    <row r="107" spans="1:9" ht="12.75" customHeight="1">
      <c r="A107" s="33" t="s">
        <v>845</v>
      </c>
      <c r="G107" s="779"/>
      <c r="H107" s="779"/>
    </row>
    <row r="108" spans="1:9" ht="15" customHeight="1">
      <c r="A108" s="33" t="s">
        <v>766</v>
      </c>
    </row>
    <row r="109" spans="1:9" ht="15" customHeight="1">
      <c r="A109" s="49"/>
      <c r="B109" s="171"/>
      <c r="C109" s="171"/>
      <c r="D109" s="171"/>
      <c r="E109" s="779"/>
      <c r="F109" s="779"/>
    </row>
  </sheetData>
  <mergeCells count="2">
    <mergeCell ref="E7:F7"/>
    <mergeCell ref="H7:I7"/>
  </mergeCells>
  <conditionalFormatting sqref="A1:XFD1048576">
    <cfRule type="cellIs" dxfId="69" priority="1" operator="equal">
      <formula>0</formula>
    </cfRule>
  </conditionalFormatting>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C000"/>
  </sheetPr>
  <dimension ref="A2:J21"/>
  <sheetViews>
    <sheetView workbookViewId="0">
      <selection activeCell="J10" sqref="J10"/>
    </sheetView>
  </sheetViews>
  <sheetFormatPr baseColWidth="10" defaultRowHeight="14.5"/>
  <cols>
    <col min="2" max="2" width="11.453125" customWidth="1"/>
    <col min="258" max="258" width="11.453125" customWidth="1"/>
    <col min="514" max="514" width="11.453125" customWidth="1"/>
    <col min="770" max="770" width="11.453125" customWidth="1"/>
    <col min="1026" max="1026" width="11.453125" customWidth="1"/>
    <col min="1282" max="1282" width="11.453125" customWidth="1"/>
    <col min="1538" max="1538" width="11.453125" customWidth="1"/>
    <col min="1794" max="1794" width="11.453125" customWidth="1"/>
    <col min="2050" max="2050" width="11.453125" customWidth="1"/>
    <col min="2306" max="2306" width="11.453125" customWidth="1"/>
    <col min="2562" max="2562" width="11.453125" customWidth="1"/>
    <col min="2818" max="2818" width="11.453125" customWidth="1"/>
    <col min="3074" max="3074" width="11.453125" customWidth="1"/>
    <col min="3330" max="3330" width="11.453125" customWidth="1"/>
    <col min="3586" max="3586" width="11.453125" customWidth="1"/>
    <col min="3842" max="3842" width="11.453125" customWidth="1"/>
    <col min="4098" max="4098" width="11.453125" customWidth="1"/>
    <col min="4354" max="4354" width="11.453125" customWidth="1"/>
    <col min="4610" max="4610" width="11.453125" customWidth="1"/>
    <col min="4866" max="4866" width="11.453125" customWidth="1"/>
    <col min="5122" max="5122" width="11.453125" customWidth="1"/>
    <col min="5378" max="5378" width="11.453125" customWidth="1"/>
    <col min="5634" max="5634" width="11.453125" customWidth="1"/>
    <col min="5890" max="5890" width="11.453125" customWidth="1"/>
    <col min="6146" max="6146" width="11.453125" customWidth="1"/>
    <col min="6402" max="6402" width="11.453125" customWidth="1"/>
    <col min="6658" max="6658" width="11.453125" customWidth="1"/>
    <col min="6914" max="6914" width="11.453125" customWidth="1"/>
    <col min="7170" max="7170" width="11.453125" customWidth="1"/>
    <col min="7426" max="7426" width="11.453125" customWidth="1"/>
    <col min="7682" max="7682" width="11.453125" customWidth="1"/>
    <col min="7938" max="7938" width="11.453125" customWidth="1"/>
    <col min="8194" max="8194" width="11.453125" customWidth="1"/>
    <col min="8450" max="8450" width="11.453125" customWidth="1"/>
    <col min="8706" max="8706" width="11.453125" customWidth="1"/>
    <col min="8962" max="8962" width="11.453125" customWidth="1"/>
    <col min="9218" max="9218" width="11.453125" customWidth="1"/>
    <col min="9474" max="9474" width="11.453125" customWidth="1"/>
    <col min="9730" max="9730" width="11.453125" customWidth="1"/>
    <col min="9986" max="9986" width="11.453125" customWidth="1"/>
    <col min="10242" max="10242" width="11.453125" customWidth="1"/>
    <col min="10498" max="10498" width="11.453125" customWidth="1"/>
    <col min="10754" max="10754" width="11.453125" customWidth="1"/>
    <col min="11010" max="11010" width="11.453125" customWidth="1"/>
    <col min="11266" max="11266" width="11.453125" customWidth="1"/>
    <col min="11522" max="11522" width="11.453125" customWidth="1"/>
    <col min="11778" max="11778" width="11.453125" customWidth="1"/>
    <col min="12034" max="12034" width="11.453125" customWidth="1"/>
    <col min="12290" max="12290" width="11.453125" customWidth="1"/>
    <col min="12546" max="12546" width="11.453125" customWidth="1"/>
    <col min="12802" max="12802" width="11.453125" customWidth="1"/>
    <col min="13058" max="13058" width="11.453125" customWidth="1"/>
    <col min="13314" max="13314" width="11.453125" customWidth="1"/>
    <col min="13570" max="13570" width="11.453125" customWidth="1"/>
    <col min="13826" max="13826" width="11.453125" customWidth="1"/>
    <col min="14082" max="14082" width="11.453125" customWidth="1"/>
    <col min="14338" max="14338" width="11.453125" customWidth="1"/>
    <col min="14594" max="14594" width="11.453125" customWidth="1"/>
    <col min="14850" max="14850" width="11.453125" customWidth="1"/>
    <col min="15106" max="15106" width="11.453125" customWidth="1"/>
    <col min="15362" max="15362" width="11.453125" customWidth="1"/>
    <col min="15618" max="15618" width="11.453125" customWidth="1"/>
    <col min="15874" max="15874" width="11.453125" customWidth="1"/>
    <col min="16130" max="16130" width="11.453125" customWidth="1"/>
  </cols>
  <sheetData>
    <row r="2" spans="1:10">
      <c r="B2" s="33"/>
      <c r="C2" s="3"/>
      <c r="E2" s="33"/>
      <c r="F2" s="265"/>
      <c r="G2" s="52"/>
      <c r="H2" s="52"/>
      <c r="I2" s="3"/>
    </row>
    <row r="3" spans="1:10">
      <c r="C3" s="3"/>
      <c r="E3" s="33"/>
      <c r="F3" s="265"/>
      <c r="G3" s="280"/>
      <c r="H3" s="280"/>
      <c r="I3" s="3"/>
      <c r="J3" s="33"/>
    </row>
    <row r="4" spans="1:10">
      <c r="C4" s="3"/>
      <c r="E4" s="33"/>
      <c r="F4" s="265"/>
      <c r="G4" s="280"/>
      <c r="H4" s="280"/>
      <c r="I4" s="3"/>
      <c r="J4" s="33"/>
    </row>
    <row r="5" spans="1:10">
      <c r="C5" s="3"/>
      <c r="E5" s="33"/>
      <c r="F5" s="265"/>
      <c r="G5" s="280"/>
      <c r="I5" s="3"/>
      <c r="J5" s="33"/>
    </row>
    <row r="6" spans="1:10">
      <c r="C6" s="3"/>
      <c r="E6" s="33"/>
      <c r="F6" s="265"/>
      <c r="G6" s="280"/>
      <c r="H6" s="280"/>
      <c r="I6" s="3"/>
      <c r="J6" s="33"/>
    </row>
    <row r="7" spans="1:10">
      <c r="C7" s="3"/>
      <c r="E7" s="33"/>
      <c r="F7" s="265"/>
      <c r="G7" s="280"/>
      <c r="H7" s="280"/>
      <c r="I7" s="3"/>
      <c r="J7" s="33"/>
    </row>
    <row r="8" spans="1:10">
      <c r="C8" s="3"/>
      <c r="E8" s="33"/>
      <c r="F8" s="265"/>
      <c r="G8" s="280"/>
      <c r="H8" s="280"/>
      <c r="I8" s="3"/>
      <c r="J8" s="33"/>
    </row>
    <row r="9" spans="1:10">
      <c r="F9" s="33"/>
      <c r="G9" s="280"/>
      <c r="H9" s="280"/>
      <c r="I9" s="3"/>
      <c r="J9" s="33"/>
    </row>
    <row r="15" spans="1:10">
      <c r="A15" s="33"/>
      <c r="B15" s="3"/>
    </row>
    <row r="16" spans="1:10">
      <c r="A16" s="33"/>
      <c r="B16" s="3"/>
    </row>
    <row r="17" spans="1:2">
      <c r="A17" s="33"/>
      <c r="B17" s="3"/>
    </row>
    <row r="18" spans="1:2">
      <c r="A18" s="33"/>
      <c r="B18" s="3"/>
    </row>
    <row r="19" spans="1:2">
      <c r="A19" s="33"/>
      <c r="B19" s="3"/>
    </row>
    <row r="20" spans="1:2">
      <c r="A20" s="33"/>
      <c r="B20" s="3"/>
    </row>
    <row r="21" spans="1:2">
      <c r="A21" s="33"/>
      <c r="B21" s="3"/>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C000"/>
  </sheetPr>
  <dimension ref="B2:I24"/>
  <sheetViews>
    <sheetView workbookViewId="0">
      <selection activeCell="J7" sqref="J7"/>
    </sheetView>
  </sheetViews>
  <sheetFormatPr baseColWidth="10" defaultRowHeight="14.5"/>
  <cols>
    <col min="3" max="5" width="11.453125" style="3" customWidth="1"/>
    <col min="259" max="261" width="11.453125" customWidth="1"/>
    <col min="515" max="517" width="11.453125" customWidth="1"/>
    <col min="771" max="773" width="11.453125" customWidth="1"/>
    <col min="1027" max="1029" width="11.453125" customWidth="1"/>
    <col min="1283" max="1285" width="11.453125" customWidth="1"/>
    <col min="1539" max="1541" width="11.453125" customWidth="1"/>
    <col min="1795" max="1797" width="11.453125" customWidth="1"/>
    <col min="2051" max="2053" width="11.453125" customWidth="1"/>
    <col min="2307" max="2309" width="11.453125" customWidth="1"/>
    <col min="2563" max="2565" width="11.453125" customWidth="1"/>
    <col min="2819" max="2821" width="11.453125" customWidth="1"/>
    <col min="3075" max="3077" width="11.453125" customWidth="1"/>
    <col min="3331" max="3333" width="11.453125" customWidth="1"/>
    <col min="3587" max="3589" width="11.453125" customWidth="1"/>
    <col min="3843" max="3845" width="11.453125" customWidth="1"/>
    <col min="4099" max="4101" width="11.453125" customWidth="1"/>
    <col min="4355" max="4357" width="11.453125" customWidth="1"/>
    <col min="4611" max="4613" width="11.453125" customWidth="1"/>
    <col min="4867" max="4869" width="11.453125" customWidth="1"/>
    <col min="5123" max="5125" width="11.453125" customWidth="1"/>
    <col min="5379" max="5381" width="11.453125" customWidth="1"/>
    <col min="5635" max="5637" width="11.453125" customWidth="1"/>
    <col min="5891" max="5893" width="11.453125" customWidth="1"/>
    <col min="6147" max="6149" width="11.453125" customWidth="1"/>
    <col min="6403" max="6405" width="11.453125" customWidth="1"/>
    <col min="6659" max="6661" width="11.453125" customWidth="1"/>
    <col min="6915" max="6917" width="11.453125" customWidth="1"/>
    <col min="7171" max="7173" width="11.453125" customWidth="1"/>
    <col min="7427" max="7429" width="11.453125" customWidth="1"/>
    <col min="7683" max="7685" width="11.453125" customWidth="1"/>
    <col min="7939" max="7941" width="11.453125" customWidth="1"/>
    <col min="8195" max="8197" width="11.453125" customWidth="1"/>
    <col min="8451" max="8453" width="11.453125" customWidth="1"/>
    <col min="8707" max="8709" width="11.453125" customWidth="1"/>
    <col min="8963" max="8965" width="11.453125" customWidth="1"/>
    <col min="9219" max="9221" width="11.453125" customWidth="1"/>
    <col min="9475" max="9477" width="11.453125" customWidth="1"/>
    <col min="9731" max="9733" width="11.453125" customWidth="1"/>
    <col min="9987" max="9989" width="11.453125" customWidth="1"/>
    <col min="10243" max="10245" width="11.453125" customWidth="1"/>
    <col min="10499" max="10501" width="11.453125" customWidth="1"/>
    <col min="10755" max="10757" width="11.453125" customWidth="1"/>
    <col min="11011" max="11013" width="11.453125" customWidth="1"/>
    <col min="11267" max="11269" width="11.453125" customWidth="1"/>
    <col min="11523" max="11525" width="11.453125" customWidth="1"/>
    <col min="11779" max="11781" width="11.453125" customWidth="1"/>
    <col min="12035" max="12037" width="11.453125" customWidth="1"/>
    <col min="12291" max="12293" width="11.453125" customWidth="1"/>
    <col min="12547" max="12549" width="11.453125" customWidth="1"/>
    <col min="12803" max="12805" width="11.453125" customWidth="1"/>
    <col min="13059" max="13061" width="11.453125" customWidth="1"/>
    <col min="13315" max="13317" width="11.453125" customWidth="1"/>
    <col min="13571" max="13573" width="11.453125" customWidth="1"/>
    <col min="13827" max="13829" width="11.453125" customWidth="1"/>
    <col min="14083" max="14085" width="11.453125" customWidth="1"/>
    <col min="14339" max="14341" width="11.453125" customWidth="1"/>
    <col min="14595" max="14597" width="11.453125" customWidth="1"/>
    <col min="14851" max="14853" width="11.453125" customWidth="1"/>
    <col min="15107" max="15109" width="11.453125" customWidth="1"/>
    <col min="15363" max="15365" width="11.453125" customWidth="1"/>
    <col min="15619" max="15621" width="11.453125" customWidth="1"/>
    <col min="15875" max="15877" width="11.453125" customWidth="1"/>
    <col min="16131" max="16133" width="11.453125" customWidth="1"/>
  </cols>
  <sheetData>
    <row r="2" spans="2:9">
      <c r="C2" s="52" t="s">
        <v>847</v>
      </c>
      <c r="D2" s="52" t="s">
        <v>848</v>
      </c>
      <c r="E2" s="3" t="s">
        <v>148</v>
      </c>
    </row>
    <row r="3" spans="2:9" ht="15.5">
      <c r="B3" s="33" t="s">
        <v>923</v>
      </c>
      <c r="C3" s="496">
        <v>77</v>
      </c>
      <c r="D3" s="496">
        <v>80</v>
      </c>
      <c r="E3" s="3">
        <f>SUM(C3:D3)</f>
        <v>157</v>
      </c>
      <c r="F3" s="33"/>
      <c r="G3" s="3"/>
      <c r="H3" s="3"/>
      <c r="I3" s="3"/>
    </row>
    <row r="4" spans="2:9" ht="15.5">
      <c r="B4" s="33" t="s">
        <v>922</v>
      </c>
      <c r="C4" s="496">
        <v>110</v>
      </c>
      <c r="D4" s="496">
        <v>73</v>
      </c>
      <c r="E4" s="3">
        <f t="shared" ref="E4:E9" si="0">SUM(C4:D4)</f>
        <v>183</v>
      </c>
      <c r="F4" s="33"/>
      <c r="G4" s="3"/>
      <c r="H4" s="3"/>
      <c r="I4" s="3"/>
    </row>
    <row r="5" spans="2:9" ht="15.5">
      <c r="B5" s="33" t="s">
        <v>924</v>
      </c>
      <c r="C5" s="496">
        <v>169</v>
      </c>
      <c r="D5" s="496">
        <v>411</v>
      </c>
      <c r="E5" s="3">
        <f t="shared" si="0"/>
        <v>580</v>
      </c>
      <c r="F5" s="33"/>
      <c r="G5" s="3"/>
      <c r="H5" s="3"/>
      <c r="I5" s="3"/>
    </row>
    <row r="6" spans="2:9" ht="15.5">
      <c r="B6" s="33" t="s">
        <v>925</v>
      </c>
      <c r="C6" s="496">
        <v>185</v>
      </c>
      <c r="D6" s="496">
        <v>117</v>
      </c>
      <c r="E6" s="3">
        <f t="shared" si="0"/>
        <v>302</v>
      </c>
      <c r="F6" s="33"/>
      <c r="G6" s="3"/>
      <c r="H6" s="3"/>
      <c r="I6" s="3"/>
    </row>
    <row r="7" spans="2:9" ht="15.5">
      <c r="B7" s="33" t="s">
        <v>926</v>
      </c>
      <c r="C7" s="496">
        <v>447</v>
      </c>
      <c r="D7" s="496">
        <v>206</v>
      </c>
      <c r="E7" s="3">
        <f t="shared" si="0"/>
        <v>653</v>
      </c>
      <c r="F7" s="33"/>
      <c r="G7" s="3"/>
      <c r="H7" s="3"/>
      <c r="I7" s="3"/>
    </row>
    <row r="8" spans="2:9" ht="15.5">
      <c r="B8" s="33" t="s">
        <v>410</v>
      </c>
      <c r="C8" s="496">
        <v>811</v>
      </c>
      <c r="D8" s="496">
        <v>515</v>
      </c>
      <c r="E8" s="3">
        <f t="shared" si="0"/>
        <v>1326</v>
      </c>
      <c r="F8" s="33"/>
      <c r="G8" s="3"/>
      <c r="H8" s="3"/>
      <c r="I8" s="3"/>
    </row>
    <row r="9" spans="2:9" ht="15.5">
      <c r="B9" s="33" t="s">
        <v>927</v>
      </c>
      <c r="C9" s="496">
        <v>1319</v>
      </c>
      <c r="D9" s="496">
        <v>754</v>
      </c>
      <c r="E9" s="3">
        <f t="shared" si="0"/>
        <v>2073</v>
      </c>
      <c r="F9" s="33"/>
      <c r="G9" s="3"/>
      <c r="H9" s="3"/>
      <c r="I9" s="3"/>
    </row>
    <row r="10" spans="2:9">
      <c r="F10" s="33"/>
    </row>
    <row r="17" spans="2:5" ht="15.5">
      <c r="B17" s="263"/>
      <c r="C17" s="264"/>
      <c r="D17" s="264"/>
      <c r="E17" s="264"/>
    </row>
    <row r="18" spans="2:5" ht="15.5">
      <c r="B18" s="262"/>
      <c r="C18" s="266"/>
      <c r="D18" s="266"/>
      <c r="E18" s="266"/>
    </row>
    <row r="19" spans="2:5" ht="15.5">
      <c r="B19" s="262"/>
      <c r="C19" s="266"/>
      <c r="D19" s="266"/>
      <c r="E19" s="266"/>
    </row>
    <row r="20" spans="2:5" ht="15.5">
      <c r="B20" s="262"/>
      <c r="C20" s="266"/>
      <c r="D20" s="266"/>
      <c r="E20" s="266"/>
    </row>
    <row r="21" spans="2:5" ht="15.5">
      <c r="B21" s="262"/>
      <c r="C21" s="266"/>
      <c r="D21" s="266"/>
      <c r="E21" s="266"/>
    </row>
    <row r="22" spans="2:5" ht="15.5">
      <c r="B22" s="262"/>
      <c r="C22" s="266"/>
      <c r="D22" s="266"/>
      <c r="E22" s="266"/>
    </row>
    <row r="23" spans="2:5" ht="15.5">
      <c r="B23" s="262"/>
      <c r="C23" s="266"/>
      <c r="D23" s="266"/>
      <c r="E23" s="266"/>
    </row>
    <row r="24" spans="2:5" ht="15.5">
      <c r="B24" s="262"/>
      <c r="C24" s="266"/>
      <c r="D24" s="266"/>
      <c r="E24" s="266"/>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4" tint="-0.249977111117893"/>
  </sheetPr>
  <dimension ref="A1:I86"/>
  <sheetViews>
    <sheetView workbookViewId="0">
      <selection activeCell="B18" sqref="B18"/>
    </sheetView>
  </sheetViews>
  <sheetFormatPr baseColWidth="10" defaultColWidth="8.7265625" defaultRowHeight="12.5"/>
  <cols>
    <col min="1" max="1" width="59.453125" style="14" customWidth="1"/>
    <col min="2" max="2" width="11.7265625" style="954" customWidth="1"/>
    <col min="3" max="3" width="11.7265625" style="955" customWidth="1"/>
    <col min="4" max="4" width="3.54296875" style="265" customWidth="1"/>
    <col min="5" max="5" width="9.7265625" style="954" customWidth="1"/>
    <col min="6" max="6" width="9.7265625" style="955" customWidth="1"/>
    <col min="7" max="7" width="3.54296875" style="265" customWidth="1"/>
    <col min="8" max="8" width="9.7265625" style="954" customWidth="1"/>
    <col min="9" max="9" width="11.7265625" style="955" customWidth="1"/>
    <col min="10" max="256" width="8.7265625" style="33"/>
    <col min="257" max="257" width="59.453125" style="33" customWidth="1"/>
    <col min="258" max="259" width="11.7265625" style="33" customWidth="1"/>
    <col min="260" max="260" width="3.54296875" style="33" customWidth="1"/>
    <col min="261" max="262" width="9.7265625" style="33" customWidth="1"/>
    <col min="263" max="263" width="3.54296875" style="33" customWidth="1"/>
    <col min="264" max="264" width="9.7265625" style="33" customWidth="1"/>
    <col min="265" max="265" width="11.7265625" style="33" customWidth="1"/>
    <col min="266" max="512" width="8.7265625" style="33"/>
    <col min="513" max="513" width="59.453125" style="33" customWidth="1"/>
    <col min="514" max="515" width="11.7265625" style="33" customWidth="1"/>
    <col min="516" max="516" width="3.54296875" style="33" customWidth="1"/>
    <col min="517" max="518" width="9.7265625" style="33" customWidth="1"/>
    <col min="519" max="519" width="3.54296875" style="33" customWidth="1"/>
    <col min="520" max="520" width="9.7265625" style="33" customWidth="1"/>
    <col min="521" max="521" width="11.7265625" style="33" customWidth="1"/>
    <col min="522" max="768" width="8.7265625" style="33"/>
    <col min="769" max="769" width="59.453125" style="33" customWidth="1"/>
    <col min="770" max="771" width="11.7265625" style="33" customWidth="1"/>
    <col min="772" max="772" width="3.54296875" style="33" customWidth="1"/>
    <col min="773" max="774" width="9.7265625" style="33" customWidth="1"/>
    <col min="775" max="775" width="3.54296875" style="33" customWidth="1"/>
    <col min="776" max="776" width="9.7265625" style="33" customWidth="1"/>
    <col min="777" max="777" width="11.7265625" style="33" customWidth="1"/>
    <col min="778" max="1024" width="8.7265625" style="33"/>
    <col min="1025" max="1025" width="59.453125" style="33" customWidth="1"/>
    <col min="1026" max="1027" width="11.7265625" style="33" customWidth="1"/>
    <col min="1028" max="1028" width="3.54296875" style="33" customWidth="1"/>
    <col min="1029" max="1030" width="9.7265625" style="33" customWidth="1"/>
    <col min="1031" max="1031" width="3.54296875" style="33" customWidth="1"/>
    <col min="1032" max="1032" width="9.7265625" style="33" customWidth="1"/>
    <col min="1033" max="1033" width="11.7265625" style="33" customWidth="1"/>
    <col min="1034" max="1280" width="8.7265625" style="33"/>
    <col min="1281" max="1281" width="59.453125" style="33" customWidth="1"/>
    <col min="1282" max="1283" width="11.7265625" style="33" customWidth="1"/>
    <col min="1284" max="1284" width="3.54296875" style="33" customWidth="1"/>
    <col min="1285" max="1286" width="9.7265625" style="33" customWidth="1"/>
    <col min="1287" max="1287" width="3.54296875" style="33" customWidth="1"/>
    <col min="1288" max="1288" width="9.7265625" style="33" customWidth="1"/>
    <col min="1289" max="1289" width="11.7265625" style="33" customWidth="1"/>
    <col min="1290" max="1536" width="8.7265625" style="33"/>
    <col min="1537" max="1537" width="59.453125" style="33" customWidth="1"/>
    <col min="1538" max="1539" width="11.7265625" style="33" customWidth="1"/>
    <col min="1540" max="1540" width="3.54296875" style="33" customWidth="1"/>
    <col min="1541" max="1542" width="9.7265625" style="33" customWidth="1"/>
    <col min="1543" max="1543" width="3.54296875" style="33" customWidth="1"/>
    <col min="1544" max="1544" width="9.7265625" style="33" customWidth="1"/>
    <col min="1545" max="1545" width="11.7265625" style="33" customWidth="1"/>
    <col min="1546" max="1792" width="8.7265625" style="33"/>
    <col min="1793" max="1793" width="59.453125" style="33" customWidth="1"/>
    <col min="1794" max="1795" width="11.7265625" style="33" customWidth="1"/>
    <col min="1796" max="1796" width="3.54296875" style="33" customWidth="1"/>
    <col min="1797" max="1798" width="9.7265625" style="33" customWidth="1"/>
    <col min="1799" max="1799" width="3.54296875" style="33" customWidth="1"/>
    <col min="1800" max="1800" width="9.7265625" style="33" customWidth="1"/>
    <col min="1801" max="1801" width="11.7265625" style="33" customWidth="1"/>
    <col min="1802" max="2048" width="8.7265625" style="33"/>
    <col min="2049" max="2049" width="59.453125" style="33" customWidth="1"/>
    <col min="2050" max="2051" width="11.7265625" style="33" customWidth="1"/>
    <col min="2052" max="2052" width="3.54296875" style="33" customWidth="1"/>
    <col min="2053" max="2054" width="9.7265625" style="33" customWidth="1"/>
    <col min="2055" max="2055" width="3.54296875" style="33" customWidth="1"/>
    <col min="2056" max="2056" width="9.7265625" style="33" customWidth="1"/>
    <col min="2057" max="2057" width="11.7265625" style="33" customWidth="1"/>
    <col min="2058" max="2304" width="8.7265625" style="33"/>
    <col min="2305" max="2305" width="59.453125" style="33" customWidth="1"/>
    <col min="2306" max="2307" width="11.7265625" style="33" customWidth="1"/>
    <col min="2308" max="2308" width="3.54296875" style="33" customWidth="1"/>
    <col min="2309" max="2310" width="9.7265625" style="33" customWidth="1"/>
    <col min="2311" max="2311" width="3.54296875" style="33" customWidth="1"/>
    <col min="2312" max="2312" width="9.7265625" style="33" customWidth="1"/>
    <col min="2313" max="2313" width="11.7265625" style="33" customWidth="1"/>
    <col min="2314" max="2560" width="8.7265625" style="33"/>
    <col min="2561" max="2561" width="59.453125" style="33" customWidth="1"/>
    <col min="2562" max="2563" width="11.7265625" style="33" customWidth="1"/>
    <col min="2564" max="2564" width="3.54296875" style="33" customWidth="1"/>
    <col min="2565" max="2566" width="9.7265625" style="33" customWidth="1"/>
    <col min="2567" max="2567" width="3.54296875" style="33" customWidth="1"/>
    <col min="2568" max="2568" width="9.7265625" style="33" customWidth="1"/>
    <col min="2569" max="2569" width="11.7265625" style="33" customWidth="1"/>
    <col min="2570" max="2816" width="8.7265625" style="33"/>
    <col min="2817" max="2817" width="59.453125" style="33" customWidth="1"/>
    <col min="2818" max="2819" width="11.7265625" style="33" customWidth="1"/>
    <col min="2820" max="2820" width="3.54296875" style="33" customWidth="1"/>
    <col min="2821" max="2822" width="9.7265625" style="33" customWidth="1"/>
    <col min="2823" max="2823" width="3.54296875" style="33" customWidth="1"/>
    <col min="2824" max="2824" width="9.7265625" style="33" customWidth="1"/>
    <col min="2825" max="2825" width="11.7265625" style="33" customWidth="1"/>
    <col min="2826" max="3072" width="8.7265625" style="33"/>
    <col min="3073" max="3073" width="59.453125" style="33" customWidth="1"/>
    <col min="3074" max="3075" width="11.7265625" style="33" customWidth="1"/>
    <col min="3076" max="3076" width="3.54296875" style="33" customWidth="1"/>
    <col min="3077" max="3078" width="9.7265625" style="33" customWidth="1"/>
    <col min="3079" max="3079" width="3.54296875" style="33" customWidth="1"/>
    <col min="3080" max="3080" width="9.7265625" style="33" customWidth="1"/>
    <col min="3081" max="3081" width="11.7265625" style="33" customWidth="1"/>
    <col min="3082" max="3328" width="8.7265625" style="33"/>
    <col min="3329" max="3329" width="59.453125" style="33" customWidth="1"/>
    <col min="3330" max="3331" width="11.7265625" style="33" customWidth="1"/>
    <col min="3332" max="3332" width="3.54296875" style="33" customWidth="1"/>
    <col min="3333" max="3334" width="9.7265625" style="33" customWidth="1"/>
    <col min="3335" max="3335" width="3.54296875" style="33" customWidth="1"/>
    <col min="3336" max="3336" width="9.7265625" style="33" customWidth="1"/>
    <col min="3337" max="3337" width="11.7265625" style="33" customWidth="1"/>
    <col min="3338" max="3584" width="8.7265625" style="33"/>
    <col min="3585" max="3585" width="59.453125" style="33" customWidth="1"/>
    <col min="3586" max="3587" width="11.7265625" style="33" customWidth="1"/>
    <col min="3588" max="3588" width="3.54296875" style="33" customWidth="1"/>
    <col min="3589" max="3590" width="9.7265625" style="33" customWidth="1"/>
    <col min="3591" max="3591" width="3.54296875" style="33" customWidth="1"/>
    <col min="3592" max="3592" width="9.7265625" style="33" customWidth="1"/>
    <col min="3593" max="3593" width="11.7265625" style="33" customWidth="1"/>
    <col min="3594" max="3840" width="8.7265625" style="33"/>
    <col min="3841" max="3841" width="59.453125" style="33" customWidth="1"/>
    <col min="3842" max="3843" width="11.7265625" style="33" customWidth="1"/>
    <col min="3844" max="3844" width="3.54296875" style="33" customWidth="1"/>
    <col min="3845" max="3846" width="9.7265625" style="33" customWidth="1"/>
    <col min="3847" max="3847" width="3.54296875" style="33" customWidth="1"/>
    <col min="3848" max="3848" width="9.7265625" style="33" customWidth="1"/>
    <col min="3849" max="3849" width="11.7265625" style="33" customWidth="1"/>
    <col min="3850" max="4096" width="8.7265625" style="33"/>
    <col min="4097" max="4097" width="59.453125" style="33" customWidth="1"/>
    <col min="4098" max="4099" width="11.7265625" style="33" customWidth="1"/>
    <col min="4100" max="4100" width="3.54296875" style="33" customWidth="1"/>
    <col min="4101" max="4102" width="9.7265625" style="33" customWidth="1"/>
    <col min="4103" max="4103" width="3.54296875" style="33" customWidth="1"/>
    <col min="4104" max="4104" width="9.7265625" style="33" customWidth="1"/>
    <col min="4105" max="4105" width="11.7265625" style="33" customWidth="1"/>
    <col min="4106" max="4352" width="8.7265625" style="33"/>
    <col min="4353" max="4353" width="59.453125" style="33" customWidth="1"/>
    <col min="4354" max="4355" width="11.7265625" style="33" customWidth="1"/>
    <col min="4356" max="4356" width="3.54296875" style="33" customWidth="1"/>
    <col min="4357" max="4358" width="9.7265625" style="33" customWidth="1"/>
    <col min="4359" max="4359" width="3.54296875" style="33" customWidth="1"/>
    <col min="4360" max="4360" width="9.7265625" style="33" customWidth="1"/>
    <col min="4361" max="4361" width="11.7265625" style="33" customWidth="1"/>
    <col min="4362" max="4608" width="8.7265625" style="33"/>
    <col min="4609" max="4609" width="59.453125" style="33" customWidth="1"/>
    <col min="4610" max="4611" width="11.7265625" style="33" customWidth="1"/>
    <col min="4612" max="4612" width="3.54296875" style="33" customWidth="1"/>
    <col min="4613" max="4614" width="9.7265625" style="33" customWidth="1"/>
    <col min="4615" max="4615" width="3.54296875" style="33" customWidth="1"/>
    <col min="4616" max="4616" width="9.7265625" style="33" customWidth="1"/>
    <col min="4617" max="4617" width="11.7265625" style="33" customWidth="1"/>
    <col min="4618" max="4864" width="8.7265625" style="33"/>
    <col min="4865" max="4865" width="59.453125" style="33" customWidth="1"/>
    <col min="4866" max="4867" width="11.7265625" style="33" customWidth="1"/>
    <col min="4868" max="4868" width="3.54296875" style="33" customWidth="1"/>
    <col min="4869" max="4870" width="9.7265625" style="33" customWidth="1"/>
    <col min="4871" max="4871" width="3.54296875" style="33" customWidth="1"/>
    <col min="4872" max="4872" width="9.7265625" style="33" customWidth="1"/>
    <col min="4873" max="4873" width="11.7265625" style="33" customWidth="1"/>
    <col min="4874" max="5120" width="8.7265625" style="33"/>
    <col min="5121" max="5121" width="59.453125" style="33" customWidth="1"/>
    <col min="5122" max="5123" width="11.7265625" style="33" customWidth="1"/>
    <col min="5124" max="5124" width="3.54296875" style="33" customWidth="1"/>
    <col min="5125" max="5126" width="9.7265625" style="33" customWidth="1"/>
    <col min="5127" max="5127" width="3.54296875" style="33" customWidth="1"/>
    <col min="5128" max="5128" width="9.7265625" style="33" customWidth="1"/>
    <col min="5129" max="5129" width="11.7265625" style="33" customWidth="1"/>
    <col min="5130" max="5376" width="8.7265625" style="33"/>
    <col min="5377" max="5377" width="59.453125" style="33" customWidth="1"/>
    <col min="5378" max="5379" width="11.7265625" style="33" customWidth="1"/>
    <col min="5380" max="5380" width="3.54296875" style="33" customWidth="1"/>
    <col min="5381" max="5382" width="9.7265625" style="33" customWidth="1"/>
    <col min="5383" max="5383" width="3.54296875" style="33" customWidth="1"/>
    <col min="5384" max="5384" width="9.7265625" style="33" customWidth="1"/>
    <col min="5385" max="5385" width="11.7265625" style="33" customWidth="1"/>
    <col min="5386" max="5632" width="8.7265625" style="33"/>
    <col min="5633" max="5633" width="59.453125" style="33" customWidth="1"/>
    <col min="5634" max="5635" width="11.7265625" style="33" customWidth="1"/>
    <col min="5636" max="5636" width="3.54296875" style="33" customWidth="1"/>
    <col min="5637" max="5638" width="9.7265625" style="33" customWidth="1"/>
    <col min="5639" max="5639" width="3.54296875" style="33" customWidth="1"/>
    <col min="5640" max="5640" width="9.7265625" style="33" customWidth="1"/>
    <col min="5641" max="5641" width="11.7265625" style="33" customWidth="1"/>
    <col min="5642" max="5888" width="8.7265625" style="33"/>
    <col min="5889" max="5889" width="59.453125" style="33" customWidth="1"/>
    <col min="5890" max="5891" width="11.7265625" style="33" customWidth="1"/>
    <col min="5892" max="5892" width="3.54296875" style="33" customWidth="1"/>
    <col min="5893" max="5894" width="9.7265625" style="33" customWidth="1"/>
    <col min="5895" max="5895" width="3.54296875" style="33" customWidth="1"/>
    <col min="5896" max="5896" width="9.7265625" style="33" customWidth="1"/>
    <col min="5897" max="5897" width="11.7265625" style="33" customWidth="1"/>
    <col min="5898" max="6144" width="8.7265625" style="33"/>
    <col min="6145" max="6145" width="59.453125" style="33" customWidth="1"/>
    <col min="6146" max="6147" width="11.7265625" style="33" customWidth="1"/>
    <col min="6148" max="6148" width="3.54296875" style="33" customWidth="1"/>
    <col min="6149" max="6150" width="9.7265625" style="33" customWidth="1"/>
    <col min="6151" max="6151" width="3.54296875" style="33" customWidth="1"/>
    <col min="6152" max="6152" width="9.7265625" style="33" customWidth="1"/>
    <col min="6153" max="6153" width="11.7265625" style="33" customWidth="1"/>
    <col min="6154" max="6400" width="8.7265625" style="33"/>
    <col min="6401" max="6401" width="59.453125" style="33" customWidth="1"/>
    <col min="6402" max="6403" width="11.7265625" style="33" customWidth="1"/>
    <col min="6404" max="6404" width="3.54296875" style="33" customWidth="1"/>
    <col min="6405" max="6406" width="9.7265625" style="33" customWidth="1"/>
    <col min="6407" max="6407" width="3.54296875" style="33" customWidth="1"/>
    <col min="6408" max="6408" width="9.7265625" style="33" customWidth="1"/>
    <col min="6409" max="6409" width="11.7265625" style="33" customWidth="1"/>
    <col min="6410" max="6656" width="8.7265625" style="33"/>
    <col min="6657" max="6657" width="59.453125" style="33" customWidth="1"/>
    <col min="6658" max="6659" width="11.7265625" style="33" customWidth="1"/>
    <col min="6660" max="6660" width="3.54296875" style="33" customWidth="1"/>
    <col min="6661" max="6662" width="9.7265625" style="33" customWidth="1"/>
    <col min="6663" max="6663" width="3.54296875" style="33" customWidth="1"/>
    <col min="6664" max="6664" width="9.7265625" style="33" customWidth="1"/>
    <col min="6665" max="6665" width="11.7265625" style="33" customWidth="1"/>
    <col min="6666" max="6912" width="8.7265625" style="33"/>
    <col min="6913" max="6913" width="59.453125" style="33" customWidth="1"/>
    <col min="6914" max="6915" width="11.7265625" style="33" customWidth="1"/>
    <col min="6916" max="6916" width="3.54296875" style="33" customWidth="1"/>
    <col min="6917" max="6918" width="9.7265625" style="33" customWidth="1"/>
    <col min="6919" max="6919" width="3.54296875" style="33" customWidth="1"/>
    <col min="6920" max="6920" width="9.7265625" style="33" customWidth="1"/>
    <col min="6921" max="6921" width="11.7265625" style="33" customWidth="1"/>
    <col min="6922" max="7168" width="8.7265625" style="33"/>
    <col min="7169" max="7169" width="59.453125" style="33" customWidth="1"/>
    <col min="7170" max="7171" width="11.7265625" style="33" customWidth="1"/>
    <col min="7172" max="7172" width="3.54296875" style="33" customWidth="1"/>
    <col min="7173" max="7174" width="9.7265625" style="33" customWidth="1"/>
    <col min="7175" max="7175" width="3.54296875" style="33" customWidth="1"/>
    <col min="7176" max="7176" width="9.7265625" style="33" customWidth="1"/>
    <col min="7177" max="7177" width="11.7265625" style="33" customWidth="1"/>
    <col min="7178" max="7424" width="8.7265625" style="33"/>
    <col min="7425" max="7425" width="59.453125" style="33" customWidth="1"/>
    <col min="7426" max="7427" width="11.7265625" style="33" customWidth="1"/>
    <col min="7428" max="7428" width="3.54296875" style="33" customWidth="1"/>
    <col min="7429" max="7430" width="9.7265625" style="33" customWidth="1"/>
    <col min="7431" max="7431" width="3.54296875" style="33" customWidth="1"/>
    <col min="7432" max="7432" width="9.7265625" style="33" customWidth="1"/>
    <col min="7433" max="7433" width="11.7265625" style="33" customWidth="1"/>
    <col min="7434" max="7680" width="8.7265625" style="33"/>
    <col min="7681" max="7681" width="59.453125" style="33" customWidth="1"/>
    <col min="7682" max="7683" width="11.7265625" style="33" customWidth="1"/>
    <col min="7684" max="7684" width="3.54296875" style="33" customWidth="1"/>
    <col min="7685" max="7686" width="9.7265625" style="33" customWidth="1"/>
    <col min="7687" max="7687" width="3.54296875" style="33" customWidth="1"/>
    <col min="7688" max="7688" width="9.7265625" style="33" customWidth="1"/>
    <col min="7689" max="7689" width="11.7265625" style="33" customWidth="1"/>
    <col min="7690" max="7936" width="8.7265625" style="33"/>
    <col min="7937" max="7937" width="59.453125" style="33" customWidth="1"/>
    <col min="7938" max="7939" width="11.7265625" style="33" customWidth="1"/>
    <col min="7940" max="7940" width="3.54296875" style="33" customWidth="1"/>
    <col min="7941" max="7942" width="9.7265625" style="33" customWidth="1"/>
    <col min="7943" max="7943" width="3.54296875" style="33" customWidth="1"/>
    <col min="7944" max="7944" width="9.7265625" style="33" customWidth="1"/>
    <col min="7945" max="7945" width="11.7265625" style="33" customWidth="1"/>
    <col min="7946" max="8192" width="8.7265625" style="33"/>
    <col min="8193" max="8193" width="59.453125" style="33" customWidth="1"/>
    <col min="8194" max="8195" width="11.7265625" style="33" customWidth="1"/>
    <col min="8196" max="8196" width="3.54296875" style="33" customWidth="1"/>
    <col min="8197" max="8198" width="9.7265625" style="33" customWidth="1"/>
    <col min="8199" max="8199" width="3.54296875" style="33" customWidth="1"/>
    <col min="8200" max="8200" width="9.7265625" style="33" customWidth="1"/>
    <col min="8201" max="8201" width="11.7265625" style="33" customWidth="1"/>
    <col min="8202" max="8448" width="8.7265625" style="33"/>
    <col min="8449" max="8449" width="59.453125" style="33" customWidth="1"/>
    <col min="8450" max="8451" width="11.7265625" style="33" customWidth="1"/>
    <col min="8452" max="8452" width="3.54296875" style="33" customWidth="1"/>
    <col min="8453" max="8454" width="9.7265625" style="33" customWidth="1"/>
    <col min="8455" max="8455" width="3.54296875" style="33" customWidth="1"/>
    <col min="8456" max="8456" width="9.7265625" style="33" customWidth="1"/>
    <col min="8457" max="8457" width="11.7265625" style="33" customWidth="1"/>
    <col min="8458" max="8704" width="8.7265625" style="33"/>
    <col min="8705" max="8705" width="59.453125" style="33" customWidth="1"/>
    <col min="8706" max="8707" width="11.7265625" style="33" customWidth="1"/>
    <col min="8708" max="8708" width="3.54296875" style="33" customWidth="1"/>
    <col min="8709" max="8710" width="9.7265625" style="33" customWidth="1"/>
    <col min="8711" max="8711" width="3.54296875" style="33" customWidth="1"/>
    <col min="8712" max="8712" width="9.7265625" style="33" customWidth="1"/>
    <col min="8713" max="8713" width="11.7265625" style="33" customWidth="1"/>
    <col min="8714" max="8960" width="8.7265625" style="33"/>
    <col min="8961" max="8961" width="59.453125" style="33" customWidth="1"/>
    <col min="8962" max="8963" width="11.7265625" style="33" customWidth="1"/>
    <col min="8964" max="8964" width="3.54296875" style="33" customWidth="1"/>
    <col min="8965" max="8966" width="9.7265625" style="33" customWidth="1"/>
    <col min="8967" max="8967" width="3.54296875" style="33" customWidth="1"/>
    <col min="8968" max="8968" width="9.7265625" style="33" customWidth="1"/>
    <col min="8969" max="8969" width="11.7265625" style="33" customWidth="1"/>
    <col min="8970" max="9216" width="8.7265625" style="33"/>
    <col min="9217" max="9217" width="59.453125" style="33" customWidth="1"/>
    <col min="9218" max="9219" width="11.7265625" style="33" customWidth="1"/>
    <col min="9220" max="9220" width="3.54296875" style="33" customWidth="1"/>
    <col min="9221" max="9222" width="9.7265625" style="33" customWidth="1"/>
    <col min="9223" max="9223" width="3.54296875" style="33" customWidth="1"/>
    <col min="9224" max="9224" width="9.7265625" style="33" customWidth="1"/>
    <col min="9225" max="9225" width="11.7265625" style="33" customWidth="1"/>
    <col min="9226" max="9472" width="8.7265625" style="33"/>
    <col min="9473" max="9473" width="59.453125" style="33" customWidth="1"/>
    <col min="9474" max="9475" width="11.7265625" style="33" customWidth="1"/>
    <col min="9476" max="9476" width="3.54296875" style="33" customWidth="1"/>
    <col min="9477" max="9478" width="9.7265625" style="33" customWidth="1"/>
    <col min="9479" max="9479" width="3.54296875" style="33" customWidth="1"/>
    <col min="9480" max="9480" width="9.7265625" style="33" customWidth="1"/>
    <col min="9481" max="9481" width="11.7265625" style="33" customWidth="1"/>
    <col min="9482" max="9728" width="8.7265625" style="33"/>
    <col min="9729" max="9729" width="59.453125" style="33" customWidth="1"/>
    <col min="9730" max="9731" width="11.7265625" style="33" customWidth="1"/>
    <col min="9732" max="9732" width="3.54296875" style="33" customWidth="1"/>
    <col min="9733" max="9734" width="9.7265625" style="33" customWidth="1"/>
    <col min="9735" max="9735" width="3.54296875" style="33" customWidth="1"/>
    <col min="9736" max="9736" width="9.7265625" style="33" customWidth="1"/>
    <col min="9737" max="9737" width="11.7265625" style="33" customWidth="1"/>
    <col min="9738" max="9984" width="8.7265625" style="33"/>
    <col min="9985" max="9985" width="59.453125" style="33" customWidth="1"/>
    <col min="9986" max="9987" width="11.7265625" style="33" customWidth="1"/>
    <col min="9988" max="9988" width="3.54296875" style="33" customWidth="1"/>
    <col min="9989" max="9990" width="9.7265625" style="33" customWidth="1"/>
    <col min="9991" max="9991" width="3.54296875" style="33" customWidth="1"/>
    <col min="9992" max="9992" width="9.7265625" style="33" customWidth="1"/>
    <col min="9993" max="9993" width="11.7265625" style="33" customWidth="1"/>
    <col min="9994" max="10240" width="8.7265625" style="33"/>
    <col min="10241" max="10241" width="59.453125" style="33" customWidth="1"/>
    <col min="10242" max="10243" width="11.7265625" style="33" customWidth="1"/>
    <col min="10244" max="10244" width="3.54296875" style="33" customWidth="1"/>
    <col min="10245" max="10246" width="9.7265625" style="33" customWidth="1"/>
    <col min="10247" max="10247" width="3.54296875" style="33" customWidth="1"/>
    <col min="10248" max="10248" width="9.7265625" style="33" customWidth="1"/>
    <col min="10249" max="10249" width="11.7265625" style="33" customWidth="1"/>
    <col min="10250" max="10496" width="8.7265625" style="33"/>
    <col min="10497" max="10497" width="59.453125" style="33" customWidth="1"/>
    <col min="10498" max="10499" width="11.7265625" style="33" customWidth="1"/>
    <col min="10500" max="10500" width="3.54296875" style="33" customWidth="1"/>
    <col min="10501" max="10502" width="9.7265625" style="33" customWidth="1"/>
    <col min="10503" max="10503" width="3.54296875" style="33" customWidth="1"/>
    <col min="10504" max="10504" width="9.7265625" style="33" customWidth="1"/>
    <col min="10505" max="10505" width="11.7265625" style="33" customWidth="1"/>
    <col min="10506" max="10752" width="8.7265625" style="33"/>
    <col min="10753" max="10753" width="59.453125" style="33" customWidth="1"/>
    <col min="10754" max="10755" width="11.7265625" style="33" customWidth="1"/>
    <col min="10756" max="10756" width="3.54296875" style="33" customWidth="1"/>
    <col min="10757" max="10758" width="9.7265625" style="33" customWidth="1"/>
    <col min="10759" max="10759" width="3.54296875" style="33" customWidth="1"/>
    <col min="10760" max="10760" width="9.7265625" style="33" customWidth="1"/>
    <col min="10761" max="10761" width="11.7265625" style="33" customWidth="1"/>
    <col min="10762" max="11008" width="8.7265625" style="33"/>
    <col min="11009" max="11009" width="59.453125" style="33" customWidth="1"/>
    <col min="11010" max="11011" width="11.7265625" style="33" customWidth="1"/>
    <col min="11012" max="11012" width="3.54296875" style="33" customWidth="1"/>
    <col min="11013" max="11014" width="9.7265625" style="33" customWidth="1"/>
    <col min="11015" max="11015" width="3.54296875" style="33" customWidth="1"/>
    <col min="11016" max="11016" width="9.7265625" style="33" customWidth="1"/>
    <col min="11017" max="11017" width="11.7265625" style="33" customWidth="1"/>
    <col min="11018" max="11264" width="8.7265625" style="33"/>
    <col min="11265" max="11265" width="59.453125" style="33" customWidth="1"/>
    <col min="11266" max="11267" width="11.7265625" style="33" customWidth="1"/>
    <col min="11268" max="11268" width="3.54296875" style="33" customWidth="1"/>
    <col min="11269" max="11270" width="9.7265625" style="33" customWidth="1"/>
    <col min="11271" max="11271" width="3.54296875" style="33" customWidth="1"/>
    <col min="11272" max="11272" width="9.7265625" style="33" customWidth="1"/>
    <col min="11273" max="11273" width="11.7265625" style="33" customWidth="1"/>
    <col min="11274" max="11520" width="8.7265625" style="33"/>
    <col min="11521" max="11521" width="59.453125" style="33" customWidth="1"/>
    <col min="11522" max="11523" width="11.7265625" style="33" customWidth="1"/>
    <col min="11524" max="11524" width="3.54296875" style="33" customWidth="1"/>
    <col min="11525" max="11526" width="9.7265625" style="33" customWidth="1"/>
    <col min="11527" max="11527" width="3.54296875" style="33" customWidth="1"/>
    <col min="11528" max="11528" width="9.7265625" style="33" customWidth="1"/>
    <col min="11529" max="11529" width="11.7265625" style="33" customWidth="1"/>
    <col min="11530" max="11776" width="8.7265625" style="33"/>
    <col min="11777" max="11777" width="59.453125" style="33" customWidth="1"/>
    <col min="11778" max="11779" width="11.7265625" style="33" customWidth="1"/>
    <col min="11780" max="11780" width="3.54296875" style="33" customWidth="1"/>
    <col min="11781" max="11782" width="9.7265625" style="33" customWidth="1"/>
    <col min="11783" max="11783" width="3.54296875" style="33" customWidth="1"/>
    <col min="11784" max="11784" width="9.7265625" style="33" customWidth="1"/>
    <col min="11785" max="11785" width="11.7265625" style="33" customWidth="1"/>
    <col min="11786" max="12032" width="8.7265625" style="33"/>
    <col min="12033" max="12033" width="59.453125" style="33" customWidth="1"/>
    <col min="12034" max="12035" width="11.7265625" style="33" customWidth="1"/>
    <col min="12036" max="12036" width="3.54296875" style="33" customWidth="1"/>
    <col min="12037" max="12038" width="9.7265625" style="33" customWidth="1"/>
    <col min="12039" max="12039" width="3.54296875" style="33" customWidth="1"/>
    <col min="12040" max="12040" width="9.7265625" style="33" customWidth="1"/>
    <col min="12041" max="12041" width="11.7265625" style="33" customWidth="1"/>
    <col min="12042" max="12288" width="8.7265625" style="33"/>
    <col min="12289" max="12289" width="59.453125" style="33" customWidth="1"/>
    <col min="12290" max="12291" width="11.7265625" style="33" customWidth="1"/>
    <col min="12292" max="12292" width="3.54296875" style="33" customWidth="1"/>
    <col min="12293" max="12294" width="9.7265625" style="33" customWidth="1"/>
    <col min="12295" max="12295" width="3.54296875" style="33" customWidth="1"/>
    <col min="12296" max="12296" width="9.7265625" style="33" customWidth="1"/>
    <col min="12297" max="12297" width="11.7265625" style="33" customWidth="1"/>
    <col min="12298" max="12544" width="8.7265625" style="33"/>
    <col min="12545" max="12545" width="59.453125" style="33" customWidth="1"/>
    <col min="12546" max="12547" width="11.7265625" style="33" customWidth="1"/>
    <col min="12548" max="12548" width="3.54296875" style="33" customWidth="1"/>
    <col min="12549" max="12550" width="9.7265625" style="33" customWidth="1"/>
    <col min="12551" max="12551" width="3.54296875" style="33" customWidth="1"/>
    <col min="12552" max="12552" width="9.7265625" style="33" customWidth="1"/>
    <col min="12553" max="12553" width="11.7265625" style="33" customWidth="1"/>
    <col min="12554" max="12800" width="8.7265625" style="33"/>
    <col min="12801" max="12801" width="59.453125" style="33" customWidth="1"/>
    <col min="12802" max="12803" width="11.7265625" style="33" customWidth="1"/>
    <col min="12804" max="12804" width="3.54296875" style="33" customWidth="1"/>
    <col min="12805" max="12806" width="9.7265625" style="33" customWidth="1"/>
    <col min="12807" max="12807" width="3.54296875" style="33" customWidth="1"/>
    <col min="12808" max="12808" width="9.7265625" style="33" customWidth="1"/>
    <col min="12809" max="12809" width="11.7265625" style="33" customWidth="1"/>
    <col min="12810" max="13056" width="8.7265625" style="33"/>
    <col min="13057" max="13057" width="59.453125" style="33" customWidth="1"/>
    <col min="13058" max="13059" width="11.7265625" style="33" customWidth="1"/>
    <col min="13060" max="13060" width="3.54296875" style="33" customWidth="1"/>
    <col min="13061" max="13062" width="9.7265625" style="33" customWidth="1"/>
    <col min="13063" max="13063" width="3.54296875" style="33" customWidth="1"/>
    <col min="13064" max="13064" width="9.7265625" style="33" customWidth="1"/>
    <col min="13065" max="13065" width="11.7265625" style="33" customWidth="1"/>
    <col min="13066" max="13312" width="8.7265625" style="33"/>
    <col min="13313" max="13313" width="59.453125" style="33" customWidth="1"/>
    <col min="13314" max="13315" width="11.7265625" style="33" customWidth="1"/>
    <col min="13316" max="13316" width="3.54296875" style="33" customWidth="1"/>
    <col min="13317" max="13318" width="9.7265625" style="33" customWidth="1"/>
    <col min="13319" max="13319" width="3.54296875" style="33" customWidth="1"/>
    <col min="13320" max="13320" width="9.7265625" style="33" customWidth="1"/>
    <col min="13321" max="13321" width="11.7265625" style="33" customWidth="1"/>
    <col min="13322" max="13568" width="8.7265625" style="33"/>
    <col min="13569" max="13569" width="59.453125" style="33" customWidth="1"/>
    <col min="13570" max="13571" width="11.7265625" style="33" customWidth="1"/>
    <col min="13572" max="13572" width="3.54296875" style="33" customWidth="1"/>
    <col min="13573" max="13574" width="9.7265625" style="33" customWidth="1"/>
    <col min="13575" max="13575" width="3.54296875" style="33" customWidth="1"/>
    <col min="13576" max="13576" width="9.7265625" style="33" customWidth="1"/>
    <col min="13577" max="13577" width="11.7265625" style="33" customWidth="1"/>
    <col min="13578" max="13824" width="8.7265625" style="33"/>
    <col min="13825" max="13825" width="59.453125" style="33" customWidth="1"/>
    <col min="13826" max="13827" width="11.7265625" style="33" customWidth="1"/>
    <col min="13828" max="13828" width="3.54296875" style="33" customWidth="1"/>
    <col min="13829" max="13830" width="9.7265625" style="33" customWidth="1"/>
    <col min="13831" max="13831" width="3.54296875" style="33" customWidth="1"/>
    <col min="13832" max="13832" width="9.7265625" style="33" customWidth="1"/>
    <col min="13833" max="13833" width="11.7265625" style="33" customWidth="1"/>
    <col min="13834" max="14080" width="8.7265625" style="33"/>
    <col min="14081" max="14081" width="59.453125" style="33" customWidth="1"/>
    <col min="14082" max="14083" width="11.7265625" style="33" customWidth="1"/>
    <col min="14084" max="14084" width="3.54296875" style="33" customWidth="1"/>
    <col min="14085" max="14086" width="9.7265625" style="33" customWidth="1"/>
    <col min="14087" max="14087" width="3.54296875" style="33" customWidth="1"/>
    <col min="14088" max="14088" width="9.7265625" style="33" customWidth="1"/>
    <col min="14089" max="14089" width="11.7265625" style="33" customWidth="1"/>
    <col min="14090" max="14336" width="8.7265625" style="33"/>
    <col min="14337" max="14337" width="59.453125" style="33" customWidth="1"/>
    <col min="14338" max="14339" width="11.7265625" style="33" customWidth="1"/>
    <col min="14340" max="14340" width="3.54296875" style="33" customWidth="1"/>
    <col min="14341" max="14342" width="9.7265625" style="33" customWidth="1"/>
    <col min="14343" max="14343" width="3.54296875" style="33" customWidth="1"/>
    <col min="14344" max="14344" width="9.7265625" style="33" customWidth="1"/>
    <col min="14345" max="14345" width="11.7265625" style="33" customWidth="1"/>
    <col min="14346" max="14592" width="8.7265625" style="33"/>
    <col min="14593" max="14593" width="59.453125" style="33" customWidth="1"/>
    <col min="14594" max="14595" width="11.7265625" style="33" customWidth="1"/>
    <col min="14596" max="14596" width="3.54296875" style="33" customWidth="1"/>
    <col min="14597" max="14598" width="9.7265625" style="33" customWidth="1"/>
    <col min="14599" max="14599" width="3.54296875" style="33" customWidth="1"/>
    <col min="14600" max="14600" width="9.7265625" style="33" customWidth="1"/>
    <col min="14601" max="14601" width="11.7265625" style="33" customWidth="1"/>
    <col min="14602" max="14848" width="8.7265625" style="33"/>
    <col min="14849" max="14849" width="59.453125" style="33" customWidth="1"/>
    <col min="14850" max="14851" width="11.7265625" style="33" customWidth="1"/>
    <col min="14852" max="14852" width="3.54296875" style="33" customWidth="1"/>
    <col min="14853" max="14854" width="9.7265625" style="33" customWidth="1"/>
    <col min="14855" max="14855" width="3.54296875" style="33" customWidth="1"/>
    <col min="14856" max="14856" width="9.7265625" style="33" customWidth="1"/>
    <col min="14857" max="14857" width="11.7265625" style="33" customWidth="1"/>
    <col min="14858" max="15104" width="8.7265625" style="33"/>
    <col min="15105" max="15105" width="59.453125" style="33" customWidth="1"/>
    <col min="15106" max="15107" width="11.7265625" style="33" customWidth="1"/>
    <col min="15108" max="15108" width="3.54296875" style="33" customWidth="1"/>
    <col min="15109" max="15110" width="9.7265625" style="33" customWidth="1"/>
    <col min="15111" max="15111" width="3.54296875" style="33" customWidth="1"/>
    <col min="15112" max="15112" width="9.7265625" style="33" customWidth="1"/>
    <col min="15113" max="15113" width="11.7265625" style="33" customWidth="1"/>
    <col min="15114" max="15360" width="8.7265625" style="33"/>
    <col min="15361" max="15361" width="59.453125" style="33" customWidth="1"/>
    <col min="15362" max="15363" width="11.7265625" style="33" customWidth="1"/>
    <col min="15364" max="15364" width="3.54296875" style="33" customWidth="1"/>
    <col min="15365" max="15366" width="9.7265625" style="33" customWidth="1"/>
    <col min="15367" max="15367" width="3.54296875" style="33" customWidth="1"/>
    <col min="15368" max="15368" width="9.7265625" style="33" customWidth="1"/>
    <col min="15369" max="15369" width="11.7265625" style="33" customWidth="1"/>
    <col min="15370" max="15616" width="8.7265625" style="33"/>
    <col min="15617" max="15617" width="59.453125" style="33" customWidth="1"/>
    <col min="15618" max="15619" width="11.7265625" style="33" customWidth="1"/>
    <col min="15620" max="15620" width="3.54296875" style="33" customWidth="1"/>
    <col min="15621" max="15622" width="9.7265625" style="33" customWidth="1"/>
    <col min="15623" max="15623" width="3.54296875" style="33" customWidth="1"/>
    <col min="15624" max="15624" width="9.7265625" style="33" customWidth="1"/>
    <col min="15625" max="15625" width="11.7265625" style="33" customWidth="1"/>
    <col min="15626" max="15872" width="8.7265625" style="33"/>
    <col min="15873" max="15873" width="59.453125" style="33" customWidth="1"/>
    <col min="15874" max="15875" width="11.7265625" style="33" customWidth="1"/>
    <col min="15876" max="15876" width="3.54296875" style="33" customWidth="1"/>
    <col min="15877" max="15878" width="9.7265625" style="33" customWidth="1"/>
    <col min="15879" max="15879" width="3.54296875" style="33" customWidth="1"/>
    <col min="15880" max="15880" width="9.7265625" style="33" customWidth="1"/>
    <col min="15881" max="15881" width="11.7265625" style="33" customWidth="1"/>
    <col min="15882" max="16128" width="8.7265625" style="33"/>
    <col min="16129" max="16129" width="59.453125" style="33" customWidth="1"/>
    <col min="16130" max="16131" width="11.7265625" style="33" customWidth="1"/>
    <col min="16132" max="16132" width="3.54296875" style="33" customWidth="1"/>
    <col min="16133" max="16134" width="9.7265625" style="33" customWidth="1"/>
    <col min="16135" max="16135" width="3.54296875" style="33" customWidth="1"/>
    <col min="16136" max="16136" width="9.7265625" style="33" customWidth="1"/>
    <col min="16137" max="16137" width="11.7265625" style="33" customWidth="1"/>
    <col min="16138" max="16384" width="8.7265625" style="33"/>
  </cols>
  <sheetData>
    <row r="1" spans="1:9" ht="13.5" customHeight="1">
      <c r="A1" s="270" t="s">
        <v>376</v>
      </c>
    </row>
    <row r="2" spans="1:9" ht="13.5" customHeight="1">
      <c r="A2" s="14" t="s">
        <v>377</v>
      </c>
    </row>
    <row r="3" spans="1:9" ht="6.75" customHeight="1">
      <c r="G3" s="956"/>
    </row>
    <row r="4" spans="1:9" ht="16.899999999999999" customHeight="1">
      <c r="A4" s="14" t="s">
        <v>1635</v>
      </c>
    </row>
    <row r="5" spans="1:9" ht="7.5" customHeight="1" thickBot="1"/>
    <row r="6" spans="1:9" ht="4.5" customHeight="1">
      <c r="A6" s="256"/>
      <c r="B6" s="957"/>
      <c r="C6" s="958"/>
      <c r="D6" s="948"/>
      <c r="E6" s="957"/>
      <c r="F6" s="958"/>
      <c r="G6" s="948"/>
      <c r="H6" s="957"/>
      <c r="I6" s="958"/>
    </row>
    <row r="7" spans="1:9" ht="13.9" customHeight="1">
      <c r="A7" s="66" t="s">
        <v>784</v>
      </c>
      <c r="B7" s="780" t="s">
        <v>442</v>
      </c>
      <c r="C7" s="959"/>
      <c r="D7" s="171"/>
      <c r="E7" s="1119" t="s">
        <v>847</v>
      </c>
      <c r="F7" s="1119"/>
      <c r="G7" s="171"/>
      <c r="H7" s="1119" t="s">
        <v>848</v>
      </c>
      <c r="I7" s="1119"/>
    </row>
    <row r="8" spans="1:9" ht="13.9" customHeight="1">
      <c r="A8" s="14" t="s">
        <v>852</v>
      </c>
      <c r="B8" s="960" t="s">
        <v>152</v>
      </c>
      <c r="C8" s="71" t="s">
        <v>153</v>
      </c>
      <c r="D8" s="171"/>
      <c r="E8" s="960" t="s">
        <v>152</v>
      </c>
      <c r="F8" s="71" t="s">
        <v>153</v>
      </c>
      <c r="G8" s="171"/>
      <c r="H8" s="960" t="s">
        <v>152</v>
      </c>
      <c r="I8" s="71" t="s">
        <v>153</v>
      </c>
    </row>
    <row r="9" spans="1:9" ht="4.5" customHeight="1" thickBot="1">
      <c r="A9" s="178"/>
      <c r="B9" s="961"/>
      <c r="C9" s="962"/>
      <c r="D9" s="952"/>
      <c r="E9" s="961"/>
      <c r="F9" s="962"/>
      <c r="G9" s="952"/>
      <c r="H9" s="961"/>
      <c r="I9" s="962"/>
    </row>
    <row r="10" spans="1:9" ht="9.75" customHeight="1">
      <c r="A10" s="66"/>
      <c r="B10" s="960"/>
      <c r="C10" s="71"/>
      <c r="D10" s="171"/>
      <c r="E10" s="960"/>
      <c r="F10" s="71"/>
      <c r="G10" s="171"/>
      <c r="H10" s="960"/>
      <c r="I10" s="71"/>
    </row>
    <row r="11" spans="1:9" s="47" customFormat="1" ht="13.9" customHeight="1">
      <c r="A11" s="17" t="s">
        <v>281</v>
      </c>
      <c r="B11" s="963">
        <f>IF($A11&lt;&gt;0,E11+H11,"")</f>
        <v>590</v>
      </c>
      <c r="C11" s="964">
        <f>(C13+C22+C76)</f>
        <v>100</v>
      </c>
      <c r="D11" s="965"/>
      <c r="E11" s="963">
        <f>(E13+E22+E76)</f>
        <v>323</v>
      </c>
      <c r="F11" s="964">
        <f>IF($A11&lt;&gt;"",E11/$B11*100,"")</f>
        <v>54.745762711864408</v>
      </c>
      <c r="G11" s="965"/>
      <c r="H11" s="966">
        <f>(H13+H22+H76)</f>
        <v>267</v>
      </c>
      <c r="I11" s="964">
        <f>IF($A11&lt;&gt;"",H11/$B11*100,"")</f>
        <v>45.254237288135599</v>
      </c>
    </row>
    <row r="12" spans="1:9" ht="6" customHeight="1">
      <c r="B12" s="954" t="str">
        <f t="shared" ref="B12:B75" si="0">IF($A12&lt;&gt;0,E12+H12,"")</f>
        <v/>
      </c>
      <c r="C12" s="955" t="str">
        <f>IF($A12&lt;&gt;"",$B12/$B$11*100,"")</f>
        <v/>
      </c>
      <c r="F12" s="955" t="str">
        <f t="shared" ref="F12:F74" si="1">IF($A12&lt;&gt;"",E12/$B12*100,"")</f>
        <v/>
      </c>
      <c r="I12" s="955" t="str">
        <f t="shared" ref="I12:I66" si="2">IF($A12&lt;&gt;"",H12/$B12*100,"")</f>
        <v/>
      </c>
    </row>
    <row r="13" spans="1:9" s="47" customFormat="1" ht="13.9" customHeight="1">
      <c r="A13" s="17" t="s">
        <v>653</v>
      </c>
      <c r="B13" s="966">
        <f t="shared" si="0"/>
        <v>17</v>
      </c>
      <c r="C13" s="964">
        <f t="shared" ref="C13:C76" si="3">IF($A13&lt;&gt;"",$B13/$B$11*100,"")</f>
        <v>2.8813559322033897</v>
      </c>
      <c r="D13" s="965"/>
      <c r="E13" s="966">
        <f>SUM(E14:E20)</f>
        <v>6</v>
      </c>
      <c r="F13" s="964">
        <f t="shared" si="1"/>
        <v>35.294117647058826</v>
      </c>
      <c r="G13" s="965"/>
      <c r="H13" s="966">
        <f>SUM(H14:H20)</f>
        <v>11</v>
      </c>
      <c r="I13" s="964">
        <f t="shared" si="2"/>
        <v>64.705882352941174</v>
      </c>
    </row>
    <row r="14" spans="1:9" ht="13.5" customHeight="1">
      <c r="A14" s="14" t="s">
        <v>703</v>
      </c>
      <c r="B14" s="954">
        <f t="shared" si="0"/>
        <v>2</v>
      </c>
      <c r="C14" s="955">
        <f>IF($A14&lt;&gt;"",$B14/$B$11*100,"")</f>
        <v>0.33898305084745761</v>
      </c>
      <c r="E14" s="967">
        <v>0</v>
      </c>
      <c r="F14" s="955">
        <f t="shared" si="1"/>
        <v>0</v>
      </c>
      <c r="G14" s="967"/>
      <c r="H14" s="953">
        <v>2</v>
      </c>
      <c r="I14" s="955">
        <f t="shared" si="2"/>
        <v>100</v>
      </c>
    </row>
    <row r="15" spans="1:9" ht="13.5" customHeight="1">
      <c r="A15" s="14" t="s">
        <v>853</v>
      </c>
      <c r="B15" s="954">
        <f t="shared" si="0"/>
        <v>4</v>
      </c>
      <c r="C15" s="955">
        <f t="shared" si="3"/>
        <v>0.67796610169491522</v>
      </c>
      <c r="E15" s="953">
        <v>3</v>
      </c>
      <c r="F15" s="955">
        <f t="shared" si="1"/>
        <v>75</v>
      </c>
      <c r="G15" s="953"/>
      <c r="H15" s="953">
        <v>1</v>
      </c>
      <c r="I15" s="955">
        <f t="shared" si="2"/>
        <v>25</v>
      </c>
    </row>
    <row r="16" spans="1:9" ht="13.5" customHeight="1">
      <c r="A16" s="14" t="s">
        <v>708</v>
      </c>
      <c r="B16" s="954">
        <f>IF($A16&lt;&gt;0,E16+H16,"")</f>
        <v>1</v>
      </c>
      <c r="C16" s="955">
        <f t="shared" si="3"/>
        <v>0.16949152542372881</v>
      </c>
      <c r="E16" s="953">
        <v>1</v>
      </c>
      <c r="F16" s="955">
        <f t="shared" si="1"/>
        <v>100</v>
      </c>
      <c r="G16" s="953"/>
      <c r="H16" s="967">
        <v>0</v>
      </c>
      <c r="I16" s="955">
        <f t="shared" si="2"/>
        <v>0</v>
      </c>
    </row>
    <row r="17" spans="1:9" ht="13.5" customHeight="1">
      <c r="A17" s="14" t="s">
        <v>713</v>
      </c>
      <c r="B17" s="954">
        <f>IF($A17&lt;&gt;0,E17+H17,"")</f>
        <v>3</v>
      </c>
      <c r="C17" s="955">
        <f t="shared" si="3"/>
        <v>0.50847457627118642</v>
      </c>
      <c r="E17" s="967">
        <v>0</v>
      </c>
      <c r="F17" s="955">
        <f t="shared" si="1"/>
        <v>0</v>
      </c>
      <c r="G17" s="953"/>
      <c r="H17" s="953">
        <v>3</v>
      </c>
      <c r="I17" s="955">
        <f t="shared" si="2"/>
        <v>100</v>
      </c>
    </row>
    <row r="18" spans="1:9" ht="13.5" customHeight="1">
      <c r="A18" s="14" t="s">
        <v>718</v>
      </c>
      <c r="B18" s="954">
        <f>IF($A18&lt;&gt;0,E18+H18,"")</f>
        <v>1</v>
      </c>
      <c r="C18" s="955">
        <f t="shared" si="3"/>
        <v>0.16949152542372881</v>
      </c>
      <c r="E18" s="953">
        <v>1</v>
      </c>
      <c r="F18" s="955">
        <f t="shared" si="1"/>
        <v>100</v>
      </c>
      <c r="G18" s="953"/>
      <c r="H18" s="967">
        <v>0</v>
      </c>
      <c r="I18" s="955">
        <f t="shared" si="2"/>
        <v>0</v>
      </c>
    </row>
    <row r="19" spans="1:9" ht="13.5" customHeight="1">
      <c r="A19" s="14" t="s">
        <v>854</v>
      </c>
      <c r="B19" s="954">
        <f>IF($A19&lt;&gt;0,E19+H19,"")</f>
        <v>5</v>
      </c>
      <c r="C19" s="955">
        <f t="shared" si="3"/>
        <v>0.84745762711864403</v>
      </c>
      <c r="E19" s="967">
        <v>0</v>
      </c>
      <c r="F19" s="955">
        <f t="shared" si="1"/>
        <v>0</v>
      </c>
      <c r="G19" s="953"/>
      <c r="H19" s="953">
        <v>5</v>
      </c>
      <c r="I19" s="955">
        <f t="shared" si="2"/>
        <v>100</v>
      </c>
    </row>
    <row r="20" spans="1:9" ht="13.5" customHeight="1">
      <c r="A20" s="14" t="s">
        <v>1637</v>
      </c>
      <c r="B20" s="954">
        <f>IF($A20&lt;&gt;0,E20+H20,"")</f>
        <v>1</v>
      </c>
      <c r="C20" s="955">
        <f t="shared" si="3"/>
        <v>0.16949152542372881</v>
      </c>
      <c r="E20" s="953">
        <v>1</v>
      </c>
      <c r="F20" s="955">
        <f t="shared" si="1"/>
        <v>100</v>
      </c>
      <c r="G20" s="967"/>
      <c r="H20" s="967">
        <v>0</v>
      </c>
      <c r="I20" s="955">
        <f t="shared" si="2"/>
        <v>0</v>
      </c>
    </row>
    <row r="21" spans="1:9" ht="9" customHeight="1">
      <c r="B21" s="954" t="str">
        <f t="shared" si="0"/>
        <v/>
      </c>
      <c r="C21" s="955" t="str">
        <f t="shared" si="3"/>
        <v/>
      </c>
      <c r="F21" s="964" t="str">
        <f t="shared" si="1"/>
        <v/>
      </c>
      <c r="I21" s="955" t="str">
        <f t="shared" si="2"/>
        <v/>
      </c>
    </row>
    <row r="22" spans="1:9" s="47" customFormat="1" ht="13.9" customHeight="1">
      <c r="A22" s="17" t="s">
        <v>855</v>
      </c>
      <c r="B22" s="963">
        <f t="shared" si="0"/>
        <v>311</v>
      </c>
      <c r="C22" s="964">
        <f t="shared" si="3"/>
        <v>52.711864406779661</v>
      </c>
      <c r="D22" s="965"/>
      <c r="E22" s="963">
        <f>SUM(E23:E74)</f>
        <v>169</v>
      </c>
      <c r="F22" s="964">
        <f t="shared" si="1"/>
        <v>54.340836012861736</v>
      </c>
      <c r="G22" s="965"/>
      <c r="H22" s="966">
        <f>SUM(H23:H74)</f>
        <v>142</v>
      </c>
      <c r="I22" s="964">
        <f t="shared" si="2"/>
        <v>45.659163987138264</v>
      </c>
    </row>
    <row r="23" spans="1:9" s="14" customFormat="1" ht="13.5" customHeight="1">
      <c r="A23" s="14" t="s">
        <v>856</v>
      </c>
      <c r="B23" s="954">
        <f t="shared" si="0"/>
        <v>13</v>
      </c>
      <c r="C23" s="955">
        <f t="shared" si="3"/>
        <v>2.2033898305084745</v>
      </c>
      <c r="D23" s="265"/>
      <c r="E23" s="953">
        <v>7</v>
      </c>
      <c r="F23" s="955">
        <f t="shared" si="1"/>
        <v>53.846153846153847</v>
      </c>
      <c r="G23" s="953"/>
      <c r="H23" s="953">
        <v>6</v>
      </c>
      <c r="I23" s="955">
        <f t="shared" si="2"/>
        <v>46.153846153846153</v>
      </c>
    </row>
    <row r="24" spans="1:9" s="14" customFormat="1" ht="13.5" customHeight="1">
      <c r="A24" s="14" t="s">
        <v>857</v>
      </c>
      <c r="B24" s="954">
        <f t="shared" si="0"/>
        <v>1</v>
      </c>
      <c r="C24" s="955">
        <f t="shared" si="3"/>
        <v>0.16949152542372881</v>
      </c>
      <c r="D24" s="265"/>
      <c r="E24" s="967">
        <v>0</v>
      </c>
      <c r="F24" s="955">
        <f t="shared" si="1"/>
        <v>0</v>
      </c>
      <c r="G24" s="953"/>
      <c r="H24" s="953">
        <v>1</v>
      </c>
      <c r="I24" s="955">
        <f t="shared" si="2"/>
        <v>100</v>
      </c>
    </row>
    <row r="25" spans="1:9" s="14" customFormat="1" ht="13.9" customHeight="1">
      <c r="A25" s="14" t="s">
        <v>858</v>
      </c>
      <c r="B25" s="954">
        <f t="shared" si="0"/>
        <v>21</v>
      </c>
      <c r="C25" s="955">
        <f t="shared" si="3"/>
        <v>3.5593220338983054</v>
      </c>
      <c r="D25" s="265"/>
      <c r="E25" s="953">
        <v>9</v>
      </c>
      <c r="F25" s="955">
        <f t="shared" si="1"/>
        <v>42.857142857142854</v>
      </c>
      <c r="G25" s="953"/>
      <c r="H25" s="953">
        <v>12</v>
      </c>
      <c r="I25" s="955">
        <f t="shared" si="2"/>
        <v>57.142857142857139</v>
      </c>
    </row>
    <row r="26" spans="1:9" s="14" customFormat="1" ht="13.9" customHeight="1">
      <c r="A26" s="14" t="s">
        <v>188</v>
      </c>
      <c r="B26" s="954">
        <f t="shared" si="0"/>
        <v>4</v>
      </c>
      <c r="C26" s="955">
        <f t="shared" si="3"/>
        <v>0.67796610169491522</v>
      </c>
      <c r="D26" s="265"/>
      <c r="E26" s="953">
        <v>3</v>
      </c>
      <c r="F26" s="955">
        <f t="shared" si="1"/>
        <v>75</v>
      </c>
      <c r="G26" s="953"/>
      <c r="H26" s="953">
        <v>1</v>
      </c>
      <c r="I26" s="955">
        <f t="shared" si="2"/>
        <v>25</v>
      </c>
    </row>
    <row r="27" spans="1:9" s="14" customFormat="1" ht="13.9" customHeight="1">
      <c r="A27" s="14" t="s">
        <v>859</v>
      </c>
      <c r="B27" s="954">
        <f t="shared" si="0"/>
        <v>4</v>
      </c>
      <c r="C27" s="955">
        <f t="shared" si="3"/>
        <v>0.67796610169491522</v>
      </c>
      <c r="D27" s="265"/>
      <c r="E27" s="953">
        <v>1</v>
      </c>
      <c r="F27" s="955">
        <f t="shared" si="1"/>
        <v>25</v>
      </c>
      <c r="G27" s="953"/>
      <c r="H27" s="953">
        <v>3</v>
      </c>
      <c r="I27" s="955">
        <f t="shared" si="2"/>
        <v>75</v>
      </c>
    </row>
    <row r="28" spans="1:9" s="14" customFormat="1" ht="13.9" customHeight="1">
      <c r="A28" s="14" t="s">
        <v>860</v>
      </c>
      <c r="B28" s="954">
        <f t="shared" si="0"/>
        <v>5</v>
      </c>
      <c r="C28" s="955">
        <f t="shared" si="3"/>
        <v>0.84745762711864403</v>
      </c>
      <c r="D28" s="265"/>
      <c r="E28" s="953">
        <v>3</v>
      </c>
      <c r="F28" s="955">
        <f t="shared" si="1"/>
        <v>60</v>
      </c>
      <c r="G28" s="953"/>
      <c r="H28" s="953">
        <v>2</v>
      </c>
      <c r="I28" s="955">
        <f t="shared" si="2"/>
        <v>40</v>
      </c>
    </row>
    <row r="29" spans="1:9" s="14" customFormat="1" ht="13.9" customHeight="1">
      <c r="A29" s="14" t="s">
        <v>861</v>
      </c>
      <c r="B29" s="954">
        <f t="shared" si="0"/>
        <v>9</v>
      </c>
      <c r="C29" s="955">
        <f t="shared" si="3"/>
        <v>1.5254237288135595</v>
      </c>
      <c r="D29" s="265"/>
      <c r="E29" s="953">
        <v>6</v>
      </c>
      <c r="F29" s="955">
        <f t="shared" si="1"/>
        <v>66.666666666666657</v>
      </c>
      <c r="G29" s="953"/>
      <c r="H29" s="953">
        <v>3</v>
      </c>
      <c r="I29" s="955">
        <f t="shared" si="2"/>
        <v>33.333333333333329</v>
      </c>
    </row>
    <row r="30" spans="1:9" s="14" customFormat="1" ht="13.9" customHeight="1">
      <c r="A30" s="14" t="s">
        <v>170</v>
      </c>
      <c r="B30" s="954">
        <f t="shared" si="0"/>
        <v>14</v>
      </c>
      <c r="C30" s="955">
        <f t="shared" si="3"/>
        <v>2.3728813559322033</v>
      </c>
      <c r="D30" s="265"/>
      <c r="E30" s="953">
        <v>5</v>
      </c>
      <c r="F30" s="955">
        <f t="shared" si="1"/>
        <v>35.714285714285715</v>
      </c>
      <c r="G30" s="953"/>
      <c r="H30" s="953">
        <v>9</v>
      </c>
      <c r="I30" s="955">
        <f t="shared" si="2"/>
        <v>64.285714285714292</v>
      </c>
    </row>
    <row r="31" spans="1:9" s="14" customFormat="1" ht="13.9" customHeight="1">
      <c r="A31" s="14" t="s">
        <v>862</v>
      </c>
      <c r="B31" s="954">
        <f t="shared" si="0"/>
        <v>5</v>
      </c>
      <c r="C31" s="955">
        <f t="shared" si="3"/>
        <v>0.84745762711864403</v>
      </c>
      <c r="D31" s="265"/>
      <c r="E31" s="967">
        <v>0</v>
      </c>
      <c r="F31" s="955">
        <f t="shared" si="1"/>
        <v>0</v>
      </c>
      <c r="G31" s="953"/>
      <c r="H31" s="953">
        <v>5</v>
      </c>
      <c r="I31" s="955">
        <f t="shared" si="2"/>
        <v>100</v>
      </c>
    </row>
    <row r="32" spans="1:9" s="14" customFormat="1" ht="13.9" customHeight="1">
      <c r="A32" s="14" t="s">
        <v>1638</v>
      </c>
      <c r="B32" s="954">
        <f t="shared" si="0"/>
        <v>3</v>
      </c>
      <c r="C32" s="955">
        <f t="shared" si="3"/>
        <v>0.50847457627118642</v>
      </c>
      <c r="D32" s="265"/>
      <c r="E32" s="953">
        <v>3</v>
      </c>
      <c r="F32" s="955">
        <f t="shared" si="1"/>
        <v>100</v>
      </c>
      <c r="G32" s="953"/>
      <c r="H32" s="967">
        <v>0</v>
      </c>
      <c r="I32" s="955">
        <f t="shared" si="2"/>
        <v>0</v>
      </c>
    </row>
    <row r="33" spans="1:9" s="14" customFormat="1" ht="13.9" customHeight="1">
      <c r="A33" s="14" t="s">
        <v>1639</v>
      </c>
      <c r="B33" s="954">
        <f t="shared" si="0"/>
        <v>4</v>
      </c>
      <c r="C33" s="955">
        <f t="shared" si="3"/>
        <v>0.67796610169491522</v>
      </c>
      <c r="D33" s="265"/>
      <c r="E33" s="967">
        <v>0</v>
      </c>
      <c r="F33" s="955">
        <f t="shared" si="1"/>
        <v>0</v>
      </c>
      <c r="G33" s="953"/>
      <c r="H33" s="953">
        <v>4</v>
      </c>
      <c r="I33" s="955">
        <f t="shared" si="2"/>
        <v>100</v>
      </c>
    </row>
    <row r="34" spans="1:9" s="14" customFormat="1" ht="13.9" customHeight="1">
      <c r="A34" s="14" t="s">
        <v>863</v>
      </c>
      <c r="B34" s="954">
        <f t="shared" si="0"/>
        <v>3</v>
      </c>
      <c r="C34" s="955">
        <f t="shared" si="3"/>
        <v>0.50847457627118642</v>
      </c>
      <c r="D34" s="265"/>
      <c r="E34" s="953">
        <v>2</v>
      </c>
      <c r="F34" s="955">
        <f t="shared" si="1"/>
        <v>66.666666666666657</v>
      </c>
      <c r="G34" s="953"/>
      <c r="H34" s="953">
        <v>1</v>
      </c>
      <c r="I34" s="955">
        <f t="shared" si="2"/>
        <v>33.333333333333329</v>
      </c>
    </row>
    <row r="35" spans="1:9" s="14" customFormat="1" ht="13.9" customHeight="1">
      <c r="A35" s="14" t="s">
        <v>864</v>
      </c>
      <c r="B35" s="954">
        <f t="shared" si="0"/>
        <v>30</v>
      </c>
      <c r="C35" s="955">
        <f t="shared" si="3"/>
        <v>5.0847457627118651</v>
      </c>
      <c r="D35" s="265"/>
      <c r="E35" s="953">
        <v>22</v>
      </c>
      <c r="F35" s="955">
        <f t="shared" si="1"/>
        <v>73.333333333333329</v>
      </c>
      <c r="G35" s="953"/>
      <c r="H35" s="953">
        <v>8</v>
      </c>
      <c r="I35" s="955">
        <f t="shared" si="2"/>
        <v>26.666666666666668</v>
      </c>
    </row>
    <row r="36" spans="1:9" s="14" customFormat="1" ht="13.9" customHeight="1">
      <c r="A36" s="14" t="s">
        <v>1460</v>
      </c>
      <c r="B36" s="954">
        <f t="shared" si="0"/>
        <v>1</v>
      </c>
      <c r="C36" s="955">
        <f t="shared" si="3"/>
        <v>0.16949152542372881</v>
      </c>
      <c r="D36" s="265"/>
      <c r="E36" s="953">
        <v>1</v>
      </c>
      <c r="F36" s="955">
        <f t="shared" si="1"/>
        <v>100</v>
      </c>
      <c r="G36" s="953"/>
      <c r="H36" s="967">
        <v>0</v>
      </c>
      <c r="I36" s="955">
        <f t="shared" si="2"/>
        <v>0</v>
      </c>
    </row>
    <row r="37" spans="1:9" s="14" customFormat="1" ht="13.9" customHeight="1">
      <c r="A37" s="14" t="s">
        <v>865</v>
      </c>
      <c r="B37" s="954">
        <f t="shared" si="0"/>
        <v>8</v>
      </c>
      <c r="C37" s="955">
        <f t="shared" si="3"/>
        <v>1.3559322033898304</v>
      </c>
      <c r="D37" s="265"/>
      <c r="E37" s="953">
        <v>3</v>
      </c>
      <c r="F37" s="955">
        <f t="shared" si="1"/>
        <v>37.5</v>
      </c>
      <c r="G37" s="953"/>
      <c r="H37" s="953">
        <v>5</v>
      </c>
      <c r="I37" s="955">
        <f t="shared" si="2"/>
        <v>62.5</v>
      </c>
    </row>
    <row r="38" spans="1:9" s="14" customFormat="1" ht="13.9" customHeight="1">
      <c r="A38" s="14" t="s">
        <v>866</v>
      </c>
      <c r="B38" s="954">
        <f t="shared" si="0"/>
        <v>10</v>
      </c>
      <c r="C38" s="955">
        <f t="shared" si="3"/>
        <v>1.6949152542372881</v>
      </c>
      <c r="D38" s="265"/>
      <c r="E38" s="953">
        <v>3</v>
      </c>
      <c r="F38" s="955">
        <f t="shared" si="1"/>
        <v>30</v>
      </c>
      <c r="G38" s="953"/>
      <c r="H38" s="953">
        <v>7</v>
      </c>
      <c r="I38" s="955">
        <f t="shared" si="2"/>
        <v>70</v>
      </c>
    </row>
    <row r="39" spans="1:9" s="14" customFormat="1" ht="13.9" customHeight="1">
      <c r="A39" s="14" t="s">
        <v>867</v>
      </c>
      <c r="B39" s="954">
        <f t="shared" si="0"/>
        <v>1</v>
      </c>
      <c r="C39" s="955">
        <f t="shared" si="3"/>
        <v>0.16949152542372881</v>
      </c>
      <c r="D39" s="265"/>
      <c r="E39" s="953">
        <v>1</v>
      </c>
      <c r="F39" s="955">
        <f t="shared" si="1"/>
        <v>100</v>
      </c>
      <c r="G39" s="953"/>
      <c r="H39" s="967">
        <v>0</v>
      </c>
      <c r="I39" s="955">
        <f t="shared" si="2"/>
        <v>0</v>
      </c>
    </row>
    <row r="40" spans="1:9" s="14" customFormat="1" ht="13.9" customHeight="1">
      <c r="A40" s="14" t="s">
        <v>868</v>
      </c>
      <c r="B40" s="954">
        <f t="shared" si="0"/>
        <v>3</v>
      </c>
      <c r="C40" s="955">
        <f t="shared" si="3"/>
        <v>0.50847457627118642</v>
      </c>
      <c r="D40" s="265"/>
      <c r="E40" s="953">
        <v>2</v>
      </c>
      <c r="F40" s="955">
        <f t="shared" si="1"/>
        <v>66.666666666666657</v>
      </c>
      <c r="G40" s="953"/>
      <c r="H40" s="953">
        <v>1</v>
      </c>
      <c r="I40" s="955">
        <f t="shared" si="2"/>
        <v>33.333333333333329</v>
      </c>
    </row>
    <row r="41" spans="1:9" s="14" customFormat="1" ht="13.9" customHeight="1">
      <c r="A41" s="14" t="s">
        <v>1640</v>
      </c>
      <c r="B41" s="954">
        <f t="shared" si="0"/>
        <v>4</v>
      </c>
      <c r="C41" s="955">
        <f t="shared" si="3"/>
        <v>0.67796610169491522</v>
      </c>
      <c r="D41" s="265"/>
      <c r="E41" s="953">
        <v>4</v>
      </c>
      <c r="F41" s="955">
        <f t="shared" si="1"/>
        <v>100</v>
      </c>
      <c r="G41" s="953"/>
      <c r="H41" s="967">
        <v>0</v>
      </c>
      <c r="I41" s="955">
        <f t="shared" si="2"/>
        <v>0</v>
      </c>
    </row>
    <row r="42" spans="1:9" s="14" customFormat="1" ht="13.9" customHeight="1">
      <c r="A42" s="14" t="s">
        <v>869</v>
      </c>
      <c r="B42" s="954">
        <f t="shared" si="0"/>
        <v>3</v>
      </c>
      <c r="C42" s="955">
        <f t="shared" si="3"/>
        <v>0.50847457627118642</v>
      </c>
      <c r="D42" s="265"/>
      <c r="E42" s="953">
        <v>2</v>
      </c>
      <c r="F42" s="955">
        <f t="shared" si="1"/>
        <v>66.666666666666657</v>
      </c>
      <c r="G42" s="953"/>
      <c r="H42" s="953">
        <v>1</v>
      </c>
      <c r="I42" s="955">
        <f t="shared" si="2"/>
        <v>33.333333333333329</v>
      </c>
    </row>
    <row r="43" spans="1:9" s="14" customFormat="1" ht="13.9" customHeight="1">
      <c r="A43" s="14" t="s">
        <v>752</v>
      </c>
      <c r="B43" s="954">
        <f t="shared" si="0"/>
        <v>6</v>
      </c>
      <c r="C43" s="955">
        <f t="shared" si="3"/>
        <v>1.0169491525423728</v>
      </c>
      <c r="D43" s="265"/>
      <c r="E43" s="953">
        <v>3</v>
      </c>
      <c r="F43" s="955">
        <f t="shared" si="1"/>
        <v>50</v>
      </c>
      <c r="G43" s="953"/>
      <c r="H43" s="953">
        <v>3</v>
      </c>
      <c r="I43" s="955">
        <f t="shared" si="2"/>
        <v>50</v>
      </c>
    </row>
    <row r="44" spans="1:9" s="14" customFormat="1" ht="13.9" customHeight="1">
      <c r="A44" s="14" t="s">
        <v>870</v>
      </c>
      <c r="B44" s="954">
        <f t="shared" si="0"/>
        <v>2</v>
      </c>
      <c r="C44" s="955">
        <f t="shared" si="3"/>
        <v>0.33898305084745761</v>
      </c>
      <c r="D44" s="265"/>
      <c r="E44" s="953">
        <v>2</v>
      </c>
      <c r="F44" s="955">
        <f t="shared" si="1"/>
        <v>100</v>
      </c>
      <c r="G44" s="953"/>
      <c r="H44" s="967">
        <v>0</v>
      </c>
      <c r="I44" s="955">
        <f t="shared" si="2"/>
        <v>0</v>
      </c>
    </row>
    <row r="45" spans="1:9" s="14" customFormat="1" ht="13.9" customHeight="1">
      <c r="A45" s="14" t="s">
        <v>685</v>
      </c>
      <c r="B45" s="954">
        <f t="shared" si="0"/>
        <v>1</v>
      </c>
      <c r="C45" s="955">
        <f t="shared" si="3"/>
        <v>0.16949152542372881</v>
      </c>
      <c r="D45" s="265"/>
      <c r="E45" s="953">
        <v>1</v>
      </c>
      <c r="F45" s="955">
        <f t="shared" si="1"/>
        <v>100</v>
      </c>
      <c r="G45" s="953"/>
      <c r="H45" s="967">
        <v>0</v>
      </c>
      <c r="I45" s="955">
        <f t="shared" si="2"/>
        <v>0</v>
      </c>
    </row>
    <row r="46" spans="1:9" s="14" customFormat="1" ht="13.9" customHeight="1">
      <c r="A46" s="941" t="s">
        <v>871</v>
      </c>
      <c r="B46" s="954">
        <f t="shared" si="0"/>
        <v>3</v>
      </c>
      <c r="C46" s="955">
        <f t="shared" si="3"/>
        <v>0.50847457627118642</v>
      </c>
      <c r="D46" s="265"/>
      <c r="E46" s="967">
        <v>0</v>
      </c>
      <c r="F46" s="955">
        <f t="shared" si="1"/>
        <v>0</v>
      </c>
      <c r="G46" s="953"/>
      <c r="H46" s="953">
        <v>3</v>
      </c>
      <c r="I46" s="955">
        <f t="shared" si="2"/>
        <v>100</v>
      </c>
    </row>
    <row r="47" spans="1:9" s="14" customFormat="1" ht="13.9" customHeight="1">
      <c r="A47" s="14" t="s">
        <v>755</v>
      </c>
      <c r="B47" s="954">
        <f t="shared" si="0"/>
        <v>14</v>
      </c>
      <c r="C47" s="955">
        <f t="shared" si="3"/>
        <v>2.3728813559322033</v>
      </c>
      <c r="D47" s="265"/>
      <c r="E47" s="953">
        <v>13</v>
      </c>
      <c r="F47" s="955">
        <f t="shared" si="1"/>
        <v>92.857142857142861</v>
      </c>
      <c r="G47" s="953"/>
      <c r="H47" s="953">
        <v>1</v>
      </c>
      <c r="I47" s="955">
        <f t="shared" si="2"/>
        <v>7.1428571428571423</v>
      </c>
    </row>
    <row r="48" spans="1:9" ht="13.9" customHeight="1">
      <c r="A48" s="14" t="s">
        <v>179</v>
      </c>
      <c r="B48" s="954">
        <f t="shared" si="0"/>
        <v>7</v>
      </c>
      <c r="C48" s="955">
        <f t="shared" si="3"/>
        <v>1.1864406779661016</v>
      </c>
      <c r="E48" s="953">
        <v>5</v>
      </c>
      <c r="F48" s="955">
        <f t="shared" si="1"/>
        <v>71.428571428571431</v>
      </c>
      <c r="G48" s="967"/>
      <c r="H48" s="953">
        <v>2</v>
      </c>
      <c r="I48" s="955">
        <f t="shared" si="2"/>
        <v>28.571428571428569</v>
      </c>
    </row>
    <row r="49" spans="1:9" ht="13.9" customHeight="1">
      <c r="A49" s="14" t="s">
        <v>872</v>
      </c>
      <c r="B49" s="954">
        <f t="shared" si="0"/>
        <v>3</v>
      </c>
      <c r="C49" s="955">
        <f t="shared" si="3"/>
        <v>0.50847457627118642</v>
      </c>
      <c r="E49" s="953">
        <v>3</v>
      </c>
      <c r="F49" s="955">
        <f t="shared" si="1"/>
        <v>100</v>
      </c>
      <c r="G49" s="953"/>
      <c r="H49" s="967">
        <v>0</v>
      </c>
      <c r="I49" s="955">
        <f t="shared" si="2"/>
        <v>0</v>
      </c>
    </row>
    <row r="50" spans="1:9" ht="12.75" customHeight="1">
      <c r="A50" s="14" t="s">
        <v>873</v>
      </c>
      <c r="B50" s="954">
        <f t="shared" si="0"/>
        <v>12</v>
      </c>
      <c r="C50" s="955">
        <f t="shared" si="3"/>
        <v>2.0338983050847457</v>
      </c>
      <c r="E50" s="953">
        <v>8</v>
      </c>
      <c r="F50" s="955">
        <f t="shared" si="1"/>
        <v>66.666666666666657</v>
      </c>
      <c r="G50" s="953"/>
      <c r="H50" s="953">
        <v>4</v>
      </c>
      <c r="I50" s="955">
        <f t="shared" si="2"/>
        <v>33.333333333333329</v>
      </c>
    </row>
    <row r="51" spans="1:9" ht="13.9" customHeight="1">
      <c r="A51" s="14" t="s">
        <v>874</v>
      </c>
      <c r="B51" s="954">
        <f t="shared" si="0"/>
        <v>4</v>
      </c>
      <c r="C51" s="955">
        <f t="shared" si="3"/>
        <v>0.67796610169491522</v>
      </c>
      <c r="E51" s="953">
        <v>2</v>
      </c>
      <c r="F51" s="955">
        <f t="shared" si="1"/>
        <v>50</v>
      </c>
      <c r="G51" s="953"/>
      <c r="H51" s="953">
        <v>2</v>
      </c>
      <c r="I51" s="955">
        <f t="shared" si="2"/>
        <v>50</v>
      </c>
    </row>
    <row r="52" spans="1:9" ht="13.9" customHeight="1">
      <c r="A52" s="14" t="s">
        <v>875</v>
      </c>
      <c r="B52" s="954">
        <f t="shared" si="0"/>
        <v>4</v>
      </c>
      <c r="C52" s="955">
        <f t="shared" si="3"/>
        <v>0.67796610169491522</v>
      </c>
      <c r="E52" s="967">
        <v>0</v>
      </c>
      <c r="F52" s="955">
        <f t="shared" si="1"/>
        <v>0</v>
      </c>
      <c r="G52" s="967"/>
      <c r="H52" s="953">
        <v>4</v>
      </c>
    </row>
    <row r="53" spans="1:9" ht="13.9" customHeight="1">
      <c r="A53" s="14" t="s">
        <v>171</v>
      </c>
      <c r="B53" s="954">
        <f t="shared" si="0"/>
        <v>1</v>
      </c>
      <c r="C53" s="955">
        <f t="shared" si="3"/>
        <v>0.16949152542372881</v>
      </c>
      <c r="E53" s="967">
        <v>0</v>
      </c>
      <c r="F53" s="955">
        <f t="shared" si="1"/>
        <v>0</v>
      </c>
      <c r="G53" s="967"/>
      <c r="H53" s="953">
        <v>1</v>
      </c>
    </row>
    <row r="54" spans="1:9" ht="13.9" customHeight="1">
      <c r="A54" s="14" t="s">
        <v>187</v>
      </c>
      <c r="B54" s="954">
        <f t="shared" si="0"/>
        <v>2</v>
      </c>
      <c r="C54" s="955">
        <f t="shared" si="3"/>
        <v>0.33898305084745761</v>
      </c>
      <c r="E54" s="967">
        <v>0</v>
      </c>
      <c r="F54" s="955">
        <f t="shared" si="1"/>
        <v>0</v>
      </c>
      <c r="G54" s="953"/>
      <c r="H54" s="953">
        <v>2</v>
      </c>
      <c r="I54" s="955">
        <f t="shared" si="2"/>
        <v>100</v>
      </c>
    </row>
    <row r="55" spans="1:9" ht="13.9" customHeight="1">
      <c r="A55" s="14" t="s">
        <v>876</v>
      </c>
      <c r="B55" s="954">
        <f t="shared" si="0"/>
        <v>4</v>
      </c>
      <c r="C55" s="955">
        <f t="shared" si="3"/>
        <v>0.67796610169491522</v>
      </c>
      <c r="E55" s="953">
        <v>1</v>
      </c>
      <c r="F55" s="955">
        <f t="shared" si="1"/>
        <v>25</v>
      </c>
      <c r="G55" s="953"/>
      <c r="H55" s="953">
        <v>3</v>
      </c>
    </row>
    <row r="56" spans="1:9" ht="13.9" customHeight="1">
      <c r="A56" s="14" t="s">
        <v>756</v>
      </c>
      <c r="B56" s="954">
        <f t="shared" si="0"/>
        <v>11</v>
      </c>
      <c r="C56" s="955">
        <f t="shared" si="3"/>
        <v>1.8644067796610171</v>
      </c>
      <c r="E56" s="953">
        <v>5</v>
      </c>
      <c r="F56" s="955">
        <f t="shared" si="1"/>
        <v>45.454545454545453</v>
      </c>
      <c r="G56" s="953"/>
      <c r="H56" s="953">
        <v>6</v>
      </c>
      <c r="I56" s="955">
        <f t="shared" si="2"/>
        <v>54.54545454545454</v>
      </c>
    </row>
    <row r="57" spans="1:9" ht="13.9" customHeight="1">
      <c r="A57" s="14" t="s">
        <v>877</v>
      </c>
      <c r="B57" s="954">
        <f t="shared" si="0"/>
        <v>1</v>
      </c>
      <c r="C57" s="955">
        <f t="shared" si="3"/>
        <v>0.16949152542372881</v>
      </c>
      <c r="E57" s="967">
        <v>0</v>
      </c>
      <c r="F57" s="955">
        <f t="shared" si="1"/>
        <v>0</v>
      </c>
      <c r="G57" s="953"/>
      <c r="H57" s="953">
        <v>1</v>
      </c>
      <c r="I57" s="955">
        <f t="shared" si="2"/>
        <v>100</v>
      </c>
    </row>
    <row r="58" spans="1:9" ht="13.9" customHeight="1">
      <c r="A58" s="14" t="s">
        <v>878</v>
      </c>
      <c r="B58" s="954">
        <f t="shared" si="0"/>
        <v>2</v>
      </c>
      <c r="C58" s="955">
        <f t="shared" si="3"/>
        <v>0.33898305084745761</v>
      </c>
      <c r="E58" s="953">
        <v>2</v>
      </c>
      <c r="F58" s="955">
        <f t="shared" si="1"/>
        <v>100</v>
      </c>
      <c r="G58" s="953"/>
      <c r="H58" s="967">
        <v>0</v>
      </c>
      <c r="I58" s="955">
        <f t="shared" si="2"/>
        <v>0</v>
      </c>
    </row>
    <row r="59" spans="1:9" ht="13.9" customHeight="1">
      <c r="A59" s="14" t="s">
        <v>396</v>
      </c>
      <c r="B59" s="954">
        <f t="shared" si="0"/>
        <v>4</v>
      </c>
      <c r="C59" s="955">
        <f t="shared" si="3"/>
        <v>0.67796610169491522</v>
      </c>
      <c r="E59" s="953">
        <v>3</v>
      </c>
      <c r="F59" s="955">
        <f t="shared" si="1"/>
        <v>75</v>
      </c>
      <c r="G59" s="953"/>
      <c r="H59" s="953">
        <v>1</v>
      </c>
      <c r="I59" s="955">
        <f t="shared" si="2"/>
        <v>25</v>
      </c>
    </row>
    <row r="60" spans="1:9" ht="13.9" customHeight="1">
      <c r="A60" s="14" t="s">
        <v>210</v>
      </c>
      <c r="B60" s="954">
        <f t="shared" si="0"/>
        <v>8</v>
      </c>
      <c r="C60" s="955">
        <f t="shared" si="3"/>
        <v>1.3559322033898304</v>
      </c>
      <c r="E60" s="953">
        <v>1</v>
      </c>
      <c r="F60" s="955">
        <f t="shared" si="1"/>
        <v>12.5</v>
      </c>
      <c r="G60" s="953"/>
      <c r="H60" s="953">
        <v>7</v>
      </c>
    </row>
    <row r="61" spans="1:9" ht="13.9" customHeight="1">
      <c r="A61" s="14" t="s">
        <v>879</v>
      </c>
      <c r="B61" s="954">
        <f t="shared" si="0"/>
        <v>3</v>
      </c>
      <c r="C61" s="955">
        <f t="shared" si="3"/>
        <v>0.50847457627118642</v>
      </c>
      <c r="E61" s="967">
        <v>0</v>
      </c>
      <c r="F61" s="955">
        <f t="shared" si="1"/>
        <v>0</v>
      </c>
      <c r="G61" s="953"/>
      <c r="H61" s="953">
        <v>3</v>
      </c>
      <c r="I61" s="955">
        <f>IF($A61&lt;&gt;"",H61/$B61*100,"")</f>
        <v>100</v>
      </c>
    </row>
    <row r="62" spans="1:9" ht="13.9" customHeight="1">
      <c r="A62" s="14" t="s">
        <v>214</v>
      </c>
      <c r="B62" s="954">
        <f t="shared" si="0"/>
        <v>4</v>
      </c>
      <c r="C62" s="955">
        <f t="shared" si="3"/>
        <v>0.67796610169491522</v>
      </c>
      <c r="E62" s="953">
        <v>1</v>
      </c>
      <c r="F62" s="955">
        <f t="shared" si="1"/>
        <v>25</v>
      </c>
      <c r="G62" s="953"/>
      <c r="H62" s="953">
        <v>3</v>
      </c>
      <c r="I62" s="955">
        <f t="shared" si="2"/>
        <v>75</v>
      </c>
    </row>
    <row r="63" spans="1:9" ht="13.9" customHeight="1">
      <c r="A63" s="14" t="s">
        <v>211</v>
      </c>
      <c r="B63" s="954">
        <f t="shared" si="0"/>
        <v>1</v>
      </c>
      <c r="C63" s="955">
        <f t="shared" si="3"/>
        <v>0.16949152542372881</v>
      </c>
      <c r="E63" s="953">
        <v>1</v>
      </c>
      <c r="F63" s="955">
        <f t="shared" si="1"/>
        <v>100</v>
      </c>
      <c r="G63" s="967"/>
      <c r="H63" s="967">
        <v>0</v>
      </c>
      <c r="I63" s="955">
        <f t="shared" si="2"/>
        <v>0</v>
      </c>
    </row>
    <row r="64" spans="1:9" ht="13.9" customHeight="1">
      <c r="A64" s="14" t="s">
        <v>880</v>
      </c>
      <c r="B64" s="954">
        <f t="shared" si="0"/>
        <v>6</v>
      </c>
      <c r="C64" s="955">
        <f t="shared" si="3"/>
        <v>1.0169491525423728</v>
      </c>
      <c r="E64" s="953">
        <v>4</v>
      </c>
      <c r="F64" s="955">
        <f t="shared" si="1"/>
        <v>66.666666666666657</v>
      </c>
      <c r="G64" s="953"/>
      <c r="H64" s="953">
        <v>2</v>
      </c>
      <c r="I64" s="955">
        <f t="shared" si="2"/>
        <v>33.333333333333329</v>
      </c>
    </row>
    <row r="65" spans="1:9" ht="13.9" customHeight="1">
      <c r="A65" s="14" t="s">
        <v>881</v>
      </c>
      <c r="B65" s="954">
        <f t="shared" si="0"/>
        <v>7</v>
      </c>
      <c r="C65" s="955">
        <f t="shared" si="3"/>
        <v>1.1864406779661016</v>
      </c>
      <c r="E65" s="953">
        <v>6</v>
      </c>
      <c r="F65" s="955">
        <f t="shared" si="1"/>
        <v>85.714285714285708</v>
      </c>
      <c r="G65" s="967"/>
      <c r="H65" s="953">
        <v>1</v>
      </c>
      <c r="I65" s="955">
        <f t="shared" si="2"/>
        <v>14.285714285714285</v>
      </c>
    </row>
    <row r="66" spans="1:9" ht="13.9" customHeight="1">
      <c r="A66" s="14" t="s">
        <v>173</v>
      </c>
      <c r="B66" s="954">
        <f t="shared" si="0"/>
        <v>2</v>
      </c>
      <c r="C66" s="955">
        <f t="shared" si="3"/>
        <v>0.33898305084745761</v>
      </c>
      <c r="E66" s="967">
        <v>0</v>
      </c>
      <c r="F66" s="955">
        <f t="shared" si="1"/>
        <v>0</v>
      </c>
      <c r="G66" s="953"/>
      <c r="H66" s="953">
        <v>2</v>
      </c>
      <c r="I66" s="955">
        <f t="shared" si="2"/>
        <v>100</v>
      </c>
    </row>
    <row r="67" spans="1:9" ht="13.9" customHeight="1">
      <c r="A67" s="14" t="s">
        <v>882</v>
      </c>
      <c r="B67" s="954">
        <f t="shared" si="0"/>
        <v>10</v>
      </c>
      <c r="C67" s="955">
        <f t="shared" si="3"/>
        <v>1.6949152542372881</v>
      </c>
      <c r="E67" s="953">
        <v>3</v>
      </c>
      <c r="F67" s="955">
        <f t="shared" si="1"/>
        <v>30</v>
      </c>
      <c r="G67" s="953"/>
      <c r="H67" s="953">
        <v>7</v>
      </c>
      <c r="I67" s="955">
        <f>IF($A67&lt;&gt;"",H67/$B67*100,"")</f>
        <v>70</v>
      </c>
    </row>
    <row r="68" spans="1:9" ht="13.9" customHeight="1">
      <c r="A68" s="14" t="s">
        <v>883</v>
      </c>
      <c r="B68" s="954">
        <f t="shared" si="0"/>
        <v>2</v>
      </c>
      <c r="C68" s="955">
        <f t="shared" si="3"/>
        <v>0.33898305084745761</v>
      </c>
      <c r="E68" s="953">
        <v>2</v>
      </c>
      <c r="F68" s="955">
        <f t="shared" si="1"/>
        <v>100</v>
      </c>
      <c r="G68" s="953"/>
      <c r="H68" s="967">
        <v>0</v>
      </c>
      <c r="I68" s="955">
        <f>IF($A68&lt;&gt;"",H68/$B68*100,"")</f>
        <v>0</v>
      </c>
    </row>
    <row r="69" spans="1:9" ht="13.9" customHeight="1">
      <c r="A69" s="14" t="s">
        <v>757</v>
      </c>
      <c r="B69" s="954">
        <f t="shared" si="0"/>
        <v>7</v>
      </c>
      <c r="C69" s="955">
        <f t="shared" si="3"/>
        <v>1.1864406779661016</v>
      </c>
      <c r="E69" s="953">
        <v>6</v>
      </c>
      <c r="F69" s="955">
        <f t="shared" si="1"/>
        <v>85.714285714285708</v>
      </c>
      <c r="G69" s="953"/>
      <c r="H69" s="953">
        <v>1</v>
      </c>
      <c r="I69" s="955">
        <f t="shared" ref="I69:I80" si="4">IF($A69&lt;&gt;"",H69/$B69*100,"")</f>
        <v>14.285714285714285</v>
      </c>
    </row>
    <row r="70" spans="1:9" ht="13.9" customHeight="1">
      <c r="A70" s="14" t="s">
        <v>186</v>
      </c>
      <c r="B70" s="954">
        <f t="shared" si="0"/>
        <v>6</v>
      </c>
      <c r="C70" s="955">
        <f t="shared" si="3"/>
        <v>1.0169491525423728</v>
      </c>
      <c r="E70" s="953">
        <v>5</v>
      </c>
      <c r="F70" s="955">
        <f t="shared" si="1"/>
        <v>83.333333333333343</v>
      </c>
      <c r="G70" s="953"/>
      <c r="H70" s="953">
        <v>1</v>
      </c>
      <c r="I70" s="955">
        <f t="shared" si="4"/>
        <v>16.666666666666664</v>
      </c>
    </row>
    <row r="71" spans="1:9" ht="13.9" customHeight="1">
      <c r="A71" s="14" t="s">
        <v>174</v>
      </c>
      <c r="B71" s="954">
        <f t="shared" si="0"/>
        <v>2</v>
      </c>
      <c r="C71" s="955">
        <f t="shared" si="3"/>
        <v>0.33898305084745761</v>
      </c>
      <c r="E71" s="953">
        <v>2</v>
      </c>
      <c r="F71" s="955">
        <f t="shared" si="1"/>
        <v>100</v>
      </c>
      <c r="G71" s="953"/>
      <c r="H71" s="967">
        <v>0</v>
      </c>
      <c r="I71" s="955">
        <f t="shared" si="4"/>
        <v>0</v>
      </c>
    </row>
    <row r="72" spans="1:9" ht="13.9" customHeight="1">
      <c r="A72" s="14" t="s">
        <v>884</v>
      </c>
      <c r="B72" s="954">
        <f t="shared" si="0"/>
        <v>8</v>
      </c>
      <c r="C72" s="955">
        <f t="shared" si="3"/>
        <v>1.3559322033898304</v>
      </c>
      <c r="E72" s="953">
        <v>6</v>
      </c>
      <c r="F72" s="955">
        <f t="shared" si="1"/>
        <v>75</v>
      </c>
      <c r="G72" s="953"/>
      <c r="H72" s="953">
        <v>2</v>
      </c>
    </row>
    <row r="73" spans="1:9" ht="13.9" customHeight="1">
      <c r="A73" s="941" t="s">
        <v>181</v>
      </c>
      <c r="B73" s="954">
        <f t="shared" si="0"/>
        <v>3</v>
      </c>
      <c r="C73" s="955">
        <f t="shared" si="3"/>
        <v>0.50847457627118642</v>
      </c>
      <c r="E73" s="953">
        <v>1</v>
      </c>
      <c r="F73" s="955">
        <f t="shared" si="1"/>
        <v>33.333333333333329</v>
      </c>
      <c r="G73" s="953"/>
      <c r="H73" s="953">
        <v>2</v>
      </c>
      <c r="I73" s="955">
        <f t="shared" si="4"/>
        <v>66.666666666666657</v>
      </c>
    </row>
    <row r="74" spans="1:9">
      <c r="A74" s="14" t="s">
        <v>1641</v>
      </c>
      <c r="B74" s="954">
        <f t="shared" si="0"/>
        <v>15</v>
      </c>
      <c r="C74" s="955">
        <f t="shared" si="3"/>
        <v>2.5423728813559325</v>
      </c>
      <c r="E74" s="953">
        <v>6</v>
      </c>
      <c r="F74" s="955">
        <f t="shared" si="1"/>
        <v>40</v>
      </c>
      <c r="G74" s="953"/>
      <c r="H74" s="953">
        <v>9</v>
      </c>
      <c r="I74" s="955">
        <f t="shared" si="4"/>
        <v>60</v>
      </c>
    </row>
    <row r="75" spans="1:9" s="47" customFormat="1" ht="13.9" customHeight="1">
      <c r="A75" s="14"/>
      <c r="B75" s="954" t="str">
        <f t="shared" si="0"/>
        <v/>
      </c>
      <c r="C75" s="955" t="str">
        <f t="shared" si="3"/>
        <v/>
      </c>
      <c r="D75" s="965"/>
      <c r="E75" s="966"/>
      <c r="F75" s="955"/>
      <c r="G75" s="965"/>
      <c r="H75" s="966"/>
      <c r="I75" s="955" t="str">
        <f t="shared" si="4"/>
        <v/>
      </c>
    </row>
    <row r="76" spans="1:9" ht="13.9" customHeight="1">
      <c r="A76" s="17" t="s">
        <v>746</v>
      </c>
      <c r="B76" s="966">
        <f t="shared" ref="B76" si="5">IF($A76&lt;&gt;0,E76+H76,"")</f>
        <v>262</v>
      </c>
      <c r="C76" s="964">
        <f t="shared" si="3"/>
        <v>44.406779661016948</v>
      </c>
      <c r="D76" s="965"/>
      <c r="E76" s="966">
        <f>SUM(E77:E80)</f>
        <v>148</v>
      </c>
      <c r="F76" s="964">
        <f>IF($A76&lt;&gt;"",E76/$B76*100,"")</f>
        <v>56.488549618320619</v>
      </c>
      <c r="G76" s="968"/>
      <c r="H76" s="966">
        <f>SUM(H77:H80)</f>
        <v>114</v>
      </c>
      <c r="I76" s="964">
        <f t="shared" si="4"/>
        <v>43.511450381679388</v>
      </c>
    </row>
    <row r="77" spans="1:9" ht="13.9" customHeight="1">
      <c r="A77" s="14" t="s">
        <v>752</v>
      </c>
      <c r="B77" s="954">
        <f>IF($A77&lt;&gt;0,E77+H77,"")</f>
        <v>28</v>
      </c>
      <c r="C77" s="955">
        <f t="shared" ref="C77:C80" si="6">IF($A77&lt;&gt;"",$B77/$B$11*100,"")</f>
        <v>4.7457627118644066</v>
      </c>
      <c r="E77" s="953">
        <v>20</v>
      </c>
      <c r="F77" s="955">
        <f>IF($A77&lt;&gt;"",E77/$B77*100,"")</f>
        <v>71.428571428571431</v>
      </c>
      <c r="G77" s="953"/>
      <c r="H77" s="953">
        <v>8</v>
      </c>
      <c r="I77" s="955">
        <f t="shared" si="4"/>
        <v>28.571428571428569</v>
      </c>
    </row>
    <row r="78" spans="1:9" ht="13.9" customHeight="1">
      <c r="A78" s="14" t="s">
        <v>885</v>
      </c>
      <c r="B78" s="954">
        <f>IF($A78&lt;&gt;0,E78+H78,"")</f>
        <v>190</v>
      </c>
      <c r="C78" s="955">
        <f t="shared" si="6"/>
        <v>32.20338983050847</v>
      </c>
      <c r="E78" s="953">
        <v>98</v>
      </c>
      <c r="F78" s="955">
        <f>IF($A78&lt;&gt;"",E78/$B78*100,"")</f>
        <v>51.578947368421055</v>
      </c>
      <c r="G78" s="953"/>
      <c r="H78" s="953">
        <v>92</v>
      </c>
      <c r="I78" s="955">
        <f t="shared" si="4"/>
        <v>48.421052631578945</v>
      </c>
    </row>
    <row r="79" spans="1:9" ht="13.9" customHeight="1">
      <c r="A79" s="14" t="s">
        <v>882</v>
      </c>
      <c r="B79" s="954">
        <f>IF($A79&lt;&gt;0,E79+H79,"")</f>
        <v>36</v>
      </c>
      <c r="C79" s="955">
        <f t="shared" si="6"/>
        <v>6.1016949152542379</v>
      </c>
      <c r="E79" s="953">
        <v>23</v>
      </c>
      <c r="F79" s="955">
        <f>IF($A79&lt;&gt;"",E79/$B79*100,"")</f>
        <v>63.888888888888886</v>
      </c>
      <c r="G79" s="953"/>
      <c r="H79" s="953">
        <v>13</v>
      </c>
      <c r="I79" s="955">
        <f t="shared" si="4"/>
        <v>36.111111111111107</v>
      </c>
    </row>
    <row r="80" spans="1:9" ht="13.9" customHeight="1" thickBot="1">
      <c r="A80" s="14" t="s">
        <v>886</v>
      </c>
      <c r="B80" s="954">
        <f>IF($A80&lt;&gt;0,E80+H80,"")</f>
        <v>8</v>
      </c>
      <c r="C80" s="955">
        <f t="shared" si="6"/>
        <v>1.3559322033898304</v>
      </c>
      <c r="E80" s="953">
        <v>7</v>
      </c>
      <c r="F80" s="955">
        <f>IF($A80&lt;&gt;"",E80/$B80*100,"")</f>
        <v>87.5</v>
      </c>
      <c r="G80" s="953"/>
      <c r="H80" s="953">
        <v>1</v>
      </c>
      <c r="I80" s="955">
        <f t="shared" si="4"/>
        <v>12.5</v>
      </c>
    </row>
    <row r="81" spans="1:9" ht="3.75" customHeight="1">
      <c r="A81" s="256"/>
      <c r="B81" s="957"/>
      <c r="C81" s="958"/>
      <c r="D81" s="948"/>
      <c r="E81" s="957"/>
      <c r="F81" s="958"/>
      <c r="G81" s="948"/>
      <c r="H81" s="957"/>
      <c r="I81" s="958"/>
    </row>
    <row r="82" spans="1:9" ht="14.5">
      <c r="A82" s="27" t="s">
        <v>1990</v>
      </c>
      <c r="D82" s="55"/>
      <c r="G82" s="55"/>
    </row>
    <row r="83" spans="1:9">
      <c r="A83" s="14" t="s">
        <v>851</v>
      </c>
      <c r="D83" s="55"/>
      <c r="G83" s="55"/>
    </row>
    <row r="84" spans="1:9" ht="3.75" customHeight="1">
      <c r="A84" s="66"/>
      <c r="B84" s="960"/>
      <c r="C84" s="71"/>
      <c r="D84" s="171"/>
      <c r="E84" s="960"/>
      <c r="F84" s="71"/>
      <c r="G84" s="171"/>
      <c r="H84" s="960"/>
      <c r="I84" s="71"/>
    </row>
    <row r="85" spans="1:9">
      <c r="A85" s="14" t="s">
        <v>845</v>
      </c>
    </row>
    <row r="86" spans="1:9">
      <c r="A86" s="14" t="s">
        <v>456</v>
      </c>
    </row>
  </sheetData>
  <mergeCells count="2">
    <mergeCell ref="E7:F7"/>
    <mergeCell ref="H7:I7"/>
  </mergeCells>
  <conditionalFormatting sqref="A1:XFD1048576">
    <cfRule type="cellIs" dxfId="68" priority="1" operator="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249977111117893"/>
  </sheetPr>
  <dimension ref="A1:S133"/>
  <sheetViews>
    <sheetView topLeftCell="A34" workbookViewId="0">
      <selection activeCell="A67" sqref="A67"/>
    </sheetView>
  </sheetViews>
  <sheetFormatPr baseColWidth="10" defaultColWidth="9.1796875" defaultRowHeight="12.5"/>
  <cols>
    <col min="1" max="1" width="36.81640625" style="90" customWidth="1"/>
    <col min="2" max="2" width="6.1796875" style="115" customWidth="1"/>
    <col min="3" max="3" width="7.54296875" style="104" customWidth="1"/>
    <col min="4" max="4" width="2.1796875" style="90" customWidth="1"/>
    <col min="5" max="5" width="6.1796875" style="115" customWidth="1"/>
    <col min="6" max="6" width="7.54296875" style="104" customWidth="1"/>
    <col min="7" max="7" width="2.1796875" style="90" customWidth="1"/>
    <col min="8" max="8" width="6.1796875" style="115" customWidth="1"/>
    <col min="9" max="9" width="7.54296875" style="104" customWidth="1"/>
    <col min="10" max="10" width="5.1796875" style="104" customWidth="1"/>
    <col min="11" max="11" width="6.1796875" style="115" customWidth="1"/>
    <col min="12" max="12" width="7.54296875" style="104" customWidth="1"/>
    <col min="13" max="13" width="2.1796875" style="90" customWidth="1"/>
    <col min="14" max="14" width="6.1796875" style="115" customWidth="1"/>
    <col min="15" max="15" width="7.54296875" style="90" customWidth="1"/>
    <col min="16" max="16" width="2.1796875" style="90" customWidth="1"/>
    <col min="17" max="17" width="6.1796875" style="115" customWidth="1"/>
    <col min="18" max="18" width="7.54296875" style="90" customWidth="1"/>
    <col min="19" max="19" width="2.1796875" style="90" customWidth="1"/>
    <col min="20" max="20" width="3.54296875" style="90" customWidth="1"/>
    <col min="21" max="256" width="9.1796875" style="90"/>
    <col min="257" max="257" width="36.81640625" style="90" customWidth="1"/>
    <col min="258" max="258" width="6.1796875" style="90" customWidth="1"/>
    <col min="259" max="259" width="7.54296875" style="90" customWidth="1"/>
    <col min="260" max="260" width="2.1796875" style="90" customWidth="1"/>
    <col min="261" max="261" width="6.1796875" style="90" customWidth="1"/>
    <col min="262" max="262" width="7.54296875" style="90" customWidth="1"/>
    <col min="263" max="263" width="2.1796875" style="90" customWidth="1"/>
    <col min="264" max="264" width="6.1796875" style="90" customWidth="1"/>
    <col min="265" max="265" width="7.54296875" style="90" customWidth="1"/>
    <col min="266" max="266" width="5.1796875" style="90" customWidth="1"/>
    <col min="267" max="267" width="6.1796875" style="90" customWidth="1"/>
    <col min="268" max="268" width="7.54296875" style="90" customWidth="1"/>
    <col min="269" max="269" width="2.1796875" style="90" customWidth="1"/>
    <col min="270" max="270" width="6.1796875" style="90" customWidth="1"/>
    <col min="271" max="271" width="7.54296875" style="90" customWidth="1"/>
    <col min="272" max="272" width="2.1796875" style="90" customWidth="1"/>
    <col min="273" max="273" width="6.1796875" style="90" customWidth="1"/>
    <col min="274" max="274" width="7.54296875" style="90" customWidth="1"/>
    <col min="275" max="275" width="2.1796875" style="90" customWidth="1"/>
    <col min="276" max="276" width="3.54296875" style="90" customWidth="1"/>
    <col min="277" max="512" width="9.1796875" style="90"/>
    <col min="513" max="513" width="36.81640625" style="90" customWidth="1"/>
    <col min="514" max="514" width="6.1796875" style="90" customWidth="1"/>
    <col min="515" max="515" width="7.54296875" style="90" customWidth="1"/>
    <col min="516" max="516" width="2.1796875" style="90" customWidth="1"/>
    <col min="517" max="517" width="6.1796875" style="90" customWidth="1"/>
    <col min="518" max="518" width="7.54296875" style="90" customWidth="1"/>
    <col min="519" max="519" width="2.1796875" style="90" customWidth="1"/>
    <col min="520" max="520" width="6.1796875" style="90" customWidth="1"/>
    <col min="521" max="521" width="7.54296875" style="90" customWidth="1"/>
    <col min="522" max="522" width="5.1796875" style="90" customWidth="1"/>
    <col min="523" max="523" width="6.1796875" style="90" customWidth="1"/>
    <col min="524" max="524" width="7.54296875" style="90" customWidth="1"/>
    <col min="525" max="525" width="2.1796875" style="90" customWidth="1"/>
    <col min="526" max="526" width="6.1796875" style="90" customWidth="1"/>
    <col min="527" max="527" width="7.54296875" style="90" customWidth="1"/>
    <col min="528" max="528" width="2.1796875" style="90" customWidth="1"/>
    <col min="529" max="529" width="6.1796875" style="90" customWidth="1"/>
    <col min="530" max="530" width="7.54296875" style="90" customWidth="1"/>
    <col min="531" max="531" width="2.1796875" style="90" customWidth="1"/>
    <col min="532" max="532" width="3.54296875" style="90" customWidth="1"/>
    <col min="533" max="768" width="9.1796875" style="90"/>
    <col min="769" max="769" width="36.81640625" style="90" customWidth="1"/>
    <col min="770" max="770" width="6.1796875" style="90" customWidth="1"/>
    <col min="771" max="771" width="7.54296875" style="90" customWidth="1"/>
    <col min="772" max="772" width="2.1796875" style="90" customWidth="1"/>
    <col min="773" max="773" width="6.1796875" style="90" customWidth="1"/>
    <col min="774" max="774" width="7.54296875" style="90" customWidth="1"/>
    <col min="775" max="775" width="2.1796875" style="90" customWidth="1"/>
    <col min="776" max="776" width="6.1796875" style="90" customWidth="1"/>
    <col min="777" max="777" width="7.54296875" style="90" customWidth="1"/>
    <col min="778" max="778" width="5.1796875" style="90" customWidth="1"/>
    <col min="779" max="779" width="6.1796875" style="90" customWidth="1"/>
    <col min="780" max="780" width="7.54296875" style="90" customWidth="1"/>
    <col min="781" max="781" width="2.1796875" style="90" customWidth="1"/>
    <col min="782" max="782" width="6.1796875" style="90" customWidth="1"/>
    <col min="783" max="783" width="7.54296875" style="90" customWidth="1"/>
    <col min="784" max="784" width="2.1796875" style="90" customWidth="1"/>
    <col min="785" max="785" width="6.1796875" style="90" customWidth="1"/>
    <col min="786" max="786" width="7.54296875" style="90" customWidth="1"/>
    <col min="787" max="787" width="2.1796875" style="90" customWidth="1"/>
    <col min="788" max="788" width="3.54296875" style="90" customWidth="1"/>
    <col min="789" max="1024" width="9.1796875" style="90"/>
    <col min="1025" max="1025" width="36.81640625" style="90" customWidth="1"/>
    <col min="1026" max="1026" width="6.1796875" style="90" customWidth="1"/>
    <col min="1027" max="1027" width="7.54296875" style="90" customWidth="1"/>
    <col min="1028" max="1028" width="2.1796875" style="90" customWidth="1"/>
    <col min="1029" max="1029" width="6.1796875" style="90" customWidth="1"/>
    <col min="1030" max="1030" width="7.54296875" style="90" customWidth="1"/>
    <col min="1031" max="1031" width="2.1796875" style="90" customWidth="1"/>
    <col min="1032" max="1032" width="6.1796875" style="90" customWidth="1"/>
    <col min="1033" max="1033" width="7.54296875" style="90" customWidth="1"/>
    <col min="1034" max="1034" width="5.1796875" style="90" customWidth="1"/>
    <col min="1035" max="1035" width="6.1796875" style="90" customWidth="1"/>
    <col min="1036" max="1036" width="7.54296875" style="90" customWidth="1"/>
    <col min="1037" max="1037" width="2.1796875" style="90" customWidth="1"/>
    <col min="1038" max="1038" width="6.1796875" style="90" customWidth="1"/>
    <col min="1039" max="1039" width="7.54296875" style="90" customWidth="1"/>
    <col min="1040" max="1040" width="2.1796875" style="90" customWidth="1"/>
    <col min="1041" max="1041" width="6.1796875" style="90" customWidth="1"/>
    <col min="1042" max="1042" width="7.54296875" style="90" customWidth="1"/>
    <col min="1043" max="1043" width="2.1796875" style="90" customWidth="1"/>
    <col min="1044" max="1044" width="3.54296875" style="90" customWidth="1"/>
    <col min="1045" max="1280" width="9.1796875" style="90"/>
    <col min="1281" max="1281" width="36.81640625" style="90" customWidth="1"/>
    <col min="1282" max="1282" width="6.1796875" style="90" customWidth="1"/>
    <col min="1283" max="1283" width="7.54296875" style="90" customWidth="1"/>
    <col min="1284" max="1284" width="2.1796875" style="90" customWidth="1"/>
    <col min="1285" max="1285" width="6.1796875" style="90" customWidth="1"/>
    <col min="1286" max="1286" width="7.54296875" style="90" customWidth="1"/>
    <col min="1287" max="1287" width="2.1796875" style="90" customWidth="1"/>
    <col min="1288" max="1288" width="6.1796875" style="90" customWidth="1"/>
    <col min="1289" max="1289" width="7.54296875" style="90" customWidth="1"/>
    <col min="1290" max="1290" width="5.1796875" style="90" customWidth="1"/>
    <col min="1291" max="1291" width="6.1796875" style="90" customWidth="1"/>
    <col min="1292" max="1292" width="7.54296875" style="90" customWidth="1"/>
    <col min="1293" max="1293" width="2.1796875" style="90" customWidth="1"/>
    <col min="1294" max="1294" width="6.1796875" style="90" customWidth="1"/>
    <col min="1295" max="1295" width="7.54296875" style="90" customWidth="1"/>
    <col min="1296" max="1296" width="2.1796875" style="90" customWidth="1"/>
    <col min="1297" max="1297" width="6.1796875" style="90" customWidth="1"/>
    <col min="1298" max="1298" width="7.54296875" style="90" customWidth="1"/>
    <col min="1299" max="1299" width="2.1796875" style="90" customWidth="1"/>
    <col min="1300" max="1300" width="3.54296875" style="90" customWidth="1"/>
    <col min="1301" max="1536" width="9.1796875" style="90"/>
    <col min="1537" max="1537" width="36.81640625" style="90" customWidth="1"/>
    <col min="1538" max="1538" width="6.1796875" style="90" customWidth="1"/>
    <col min="1539" max="1539" width="7.54296875" style="90" customWidth="1"/>
    <col min="1540" max="1540" width="2.1796875" style="90" customWidth="1"/>
    <col min="1541" max="1541" width="6.1796875" style="90" customWidth="1"/>
    <col min="1542" max="1542" width="7.54296875" style="90" customWidth="1"/>
    <col min="1543" max="1543" width="2.1796875" style="90" customWidth="1"/>
    <col min="1544" max="1544" width="6.1796875" style="90" customWidth="1"/>
    <col min="1545" max="1545" width="7.54296875" style="90" customWidth="1"/>
    <col min="1546" max="1546" width="5.1796875" style="90" customWidth="1"/>
    <col min="1547" max="1547" width="6.1796875" style="90" customWidth="1"/>
    <col min="1548" max="1548" width="7.54296875" style="90" customWidth="1"/>
    <col min="1549" max="1549" width="2.1796875" style="90" customWidth="1"/>
    <col min="1550" max="1550" width="6.1796875" style="90" customWidth="1"/>
    <col min="1551" max="1551" width="7.54296875" style="90" customWidth="1"/>
    <col min="1552" max="1552" width="2.1796875" style="90" customWidth="1"/>
    <col min="1553" max="1553" width="6.1796875" style="90" customWidth="1"/>
    <col min="1554" max="1554" width="7.54296875" style="90" customWidth="1"/>
    <col min="1555" max="1555" width="2.1796875" style="90" customWidth="1"/>
    <col min="1556" max="1556" width="3.54296875" style="90" customWidth="1"/>
    <col min="1557" max="1792" width="9.1796875" style="90"/>
    <col min="1793" max="1793" width="36.81640625" style="90" customWidth="1"/>
    <col min="1794" max="1794" width="6.1796875" style="90" customWidth="1"/>
    <col min="1795" max="1795" width="7.54296875" style="90" customWidth="1"/>
    <col min="1796" max="1796" width="2.1796875" style="90" customWidth="1"/>
    <col min="1797" max="1797" width="6.1796875" style="90" customWidth="1"/>
    <col min="1798" max="1798" width="7.54296875" style="90" customWidth="1"/>
    <col min="1799" max="1799" width="2.1796875" style="90" customWidth="1"/>
    <col min="1800" max="1800" width="6.1796875" style="90" customWidth="1"/>
    <col min="1801" max="1801" width="7.54296875" style="90" customWidth="1"/>
    <col min="1802" max="1802" width="5.1796875" style="90" customWidth="1"/>
    <col min="1803" max="1803" width="6.1796875" style="90" customWidth="1"/>
    <col min="1804" max="1804" width="7.54296875" style="90" customWidth="1"/>
    <col min="1805" max="1805" width="2.1796875" style="90" customWidth="1"/>
    <col min="1806" max="1806" width="6.1796875" style="90" customWidth="1"/>
    <col min="1807" max="1807" width="7.54296875" style="90" customWidth="1"/>
    <col min="1808" max="1808" width="2.1796875" style="90" customWidth="1"/>
    <col min="1809" max="1809" width="6.1796875" style="90" customWidth="1"/>
    <col min="1810" max="1810" width="7.54296875" style="90" customWidth="1"/>
    <col min="1811" max="1811" width="2.1796875" style="90" customWidth="1"/>
    <col min="1812" max="1812" width="3.54296875" style="90" customWidth="1"/>
    <col min="1813" max="2048" width="9.1796875" style="90"/>
    <col min="2049" max="2049" width="36.81640625" style="90" customWidth="1"/>
    <col min="2050" max="2050" width="6.1796875" style="90" customWidth="1"/>
    <col min="2051" max="2051" width="7.54296875" style="90" customWidth="1"/>
    <col min="2052" max="2052" width="2.1796875" style="90" customWidth="1"/>
    <col min="2053" max="2053" width="6.1796875" style="90" customWidth="1"/>
    <col min="2054" max="2054" width="7.54296875" style="90" customWidth="1"/>
    <col min="2055" max="2055" width="2.1796875" style="90" customWidth="1"/>
    <col min="2056" max="2056" width="6.1796875" style="90" customWidth="1"/>
    <col min="2057" max="2057" width="7.54296875" style="90" customWidth="1"/>
    <col min="2058" max="2058" width="5.1796875" style="90" customWidth="1"/>
    <col min="2059" max="2059" width="6.1796875" style="90" customWidth="1"/>
    <col min="2060" max="2060" width="7.54296875" style="90" customWidth="1"/>
    <col min="2061" max="2061" width="2.1796875" style="90" customWidth="1"/>
    <col min="2062" max="2062" width="6.1796875" style="90" customWidth="1"/>
    <col min="2063" max="2063" width="7.54296875" style="90" customWidth="1"/>
    <col min="2064" max="2064" width="2.1796875" style="90" customWidth="1"/>
    <col min="2065" max="2065" width="6.1796875" style="90" customWidth="1"/>
    <col min="2066" max="2066" width="7.54296875" style="90" customWidth="1"/>
    <col min="2067" max="2067" width="2.1796875" style="90" customWidth="1"/>
    <col min="2068" max="2068" width="3.54296875" style="90" customWidth="1"/>
    <col min="2069" max="2304" width="9.1796875" style="90"/>
    <col min="2305" max="2305" width="36.81640625" style="90" customWidth="1"/>
    <col min="2306" max="2306" width="6.1796875" style="90" customWidth="1"/>
    <col min="2307" max="2307" width="7.54296875" style="90" customWidth="1"/>
    <col min="2308" max="2308" width="2.1796875" style="90" customWidth="1"/>
    <col min="2309" max="2309" width="6.1796875" style="90" customWidth="1"/>
    <col min="2310" max="2310" width="7.54296875" style="90" customWidth="1"/>
    <col min="2311" max="2311" width="2.1796875" style="90" customWidth="1"/>
    <col min="2312" max="2312" width="6.1796875" style="90" customWidth="1"/>
    <col min="2313" max="2313" width="7.54296875" style="90" customWidth="1"/>
    <col min="2314" max="2314" width="5.1796875" style="90" customWidth="1"/>
    <col min="2315" max="2315" width="6.1796875" style="90" customWidth="1"/>
    <col min="2316" max="2316" width="7.54296875" style="90" customWidth="1"/>
    <col min="2317" max="2317" width="2.1796875" style="90" customWidth="1"/>
    <col min="2318" max="2318" width="6.1796875" style="90" customWidth="1"/>
    <col min="2319" max="2319" width="7.54296875" style="90" customWidth="1"/>
    <col min="2320" max="2320" width="2.1796875" style="90" customWidth="1"/>
    <col min="2321" max="2321" width="6.1796875" style="90" customWidth="1"/>
    <col min="2322" max="2322" width="7.54296875" style="90" customWidth="1"/>
    <col min="2323" max="2323" width="2.1796875" style="90" customWidth="1"/>
    <col min="2324" max="2324" width="3.54296875" style="90" customWidth="1"/>
    <col min="2325" max="2560" width="9.1796875" style="90"/>
    <col min="2561" max="2561" width="36.81640625" style="90" customWidth="1"/>
    <col min="2562" max="2562" width="6.1796875" style="90" customWidth="1"/>
    <col min="2563" max="2563" width="7.54296875" style="90" customWidth="1"/>
    <col min="2564" max="2564" width="2.1796875" style="90" customWidth="1"/>
    <col min="2565" max="2565" width="6.1796875" style="90" customWidth="1"/>
    <col min="2566" max="2566" width="7.54296875" style="90" customWidth="1"/>
    <col min="2567" max="2567" width="2.1796875" style="90" customWidth="1"/>
    <col min="2568" max="2568" width="6.1796875" style="90" customWidth="1"/>
    <col min="2569" max="2569" width="7.54296875" style="90" customWidth="1"/>
    <col min="2570" max="2570" width="5.1796875" style="90" customWidth="1"/>
    <col min="2571" max="2571" width="6.1796875" style="90" customWidth="1"/>
    <col min="2572" max="2572" width="7.54296875" style="90" customWidth="1"/>
    <col min="2573" max="2573" width="2.1796875" style="90" customWidth="1"/>
    <col min="2574" max="2574" width="6.1796875" style="90" customWidth="1"/>
    <col min="2575" max="2575" width="7.54296875" style="90" customWidth="1"/>
    <col min="2576" max="2576" width="2.1796875" style="90" customWidth="1"/>
    <col min="2577" max="2577" width="6.1796875" style="90" customWidth="1"/>
    <col min="2578" max="2578" width="7.54296875" style="90" customWidth="1"/>
    <col min="2579" max="2579" width="2.1796875" style="90" customWidth="1"/>
    <col min="2580" max="2580" width="3.54296875" style="90" customWidth="1"/>
    <col min="2581" max="2816" width="9.1796875" style="90"/>
    <col min="2817" max="2817" width="36.81640625" style="90" customWidth="1"/>
    <col min="2818" max="2818" width="6.1796875" style="90" customWidth="1"/>
    <col min="2819" max="2819" width="7.54296875" style="90" customWidth="1"/>
    <col min="2820" max="2820" width="2.1796875" style="90" customWidth="1"/>
    <col min="2821" max="2821" width="6.1796875" style="90" customWidth="1"/>
    <col min="2822" max="2822" width="7.54296875" style="90" customWidth="1"/>
    <col min="2823" max="2823" width="2.1796875" style="90" customWidth="1"/>
    <col min="2824" max="2824" width="6.1796875" style="90" customWidth="1"/>
    <col min="2825" max="2825" width="7.54296875" style="90" customWidth="1"/>
    <col min="2826" max="2826" width="5.1796875" style="90" customWidth="1"/>
    <col min="2827" max="2827" width="6.1796875" style="90" customWidth="1"/>
    <col min="2828" max="2828" width="7.54296875" style="90" customWidth="1"/>
    <col min="2829" max="2829" width="2.1796875" style="90" customWidth="1"/>
    <col min="2830" max="2830" width="6.1796875" style="90" customWidth="1"/>
    <col min="2831" max="2831" width="7.54296875" style="90" customWidth="1"/>
    <col min="2832" max="2832" width="2.1796875" style="90" customWidth="1"/>
    <col min="2833" max="2833" width="6.1796875" style="90" customWidth="1"/>
    <col min="2834" max="2834" width="7.54296875" style="90" customWidth="1"/>
    <col min="2835" max="2835" width="2.1796875" style="90" customWidth="1"/>
    <col min="2836" max="2836" width="3.54296875" style="90" customWidth="1"/>
    <col min="2837" max="3072" width="9.1796875" style="90"/>
    <col min="3073" max="3073" width="36.81640625" style="90" customWidth="1"/>
    <col min="3074" max="3074" width="6.1796875" style="90" customWidth="1"/>
    <col min="3075" max="3075" width="7.54296875" style="90" customWidth="1"/>
    <col min="3076" max="3076" width="2.1796875" style="90" customWidth="1"/>
    <col min="3077" max="3077" width="6.1796875" style="90" customWidth="1"/>
    <col min="3078" max="3078" width="7.54296875" style="90" customWidth="1"/>
    <col min="3079" max="3079" width="2.1796875" style="90" customWidth="1"/>
    <col min="3080" max="3080" width="6.1796875" style="90" customWidth="1"/>
    <col min="3081" max="3081" width="7.54296875" style="90" customWidth="1"/>
    <col min="3082" max="3082" width="5.1796875" style="90" customWidth="1"/>
    <col min="3083" max="3083" width="6.1796875" style="90" customWidth="1"/>
    <col min="3084" max="3084" width="7.54296875" style="90" customWidth="1"/>
    <col min="3085" max="3085" width="2.1796875" style="90" customWidth="1"/>
    <col min="3086" max="3086" width="6.1796875" style="90" customWidth="1"/>
    <col min="3087" max="3087" width="7.54296875" style="90" customWidth="1"/>
    <col min="3088" max="3088" width="2.1796875" style="90" customWidth="1"/>
    <col min="3089" max="3089" width="6.1796875" style="90" customWidth="1"/>
    <col min="3090" max="3090" width="7.54296875" style="90" customWidth="1"/>
    <col min="3091" max="3091" width="2.1796875" style="90" customWidth="1"/>
    <col min="3092" max="3092" width="3.54296875" style="90" customWidth="1"/>
    <col min="3093" max="3328" width="9.1796875" style="90"/>
    <col min="3329" max="3329" width="36.81640625" style="90" customWidth="1"/>
    <col min="3330" max="3330" width="6.1796875" style="90" customWidth="1"/>
    <col min="3331" max="3331" width="7.54296875" style="90" customWidth="1"/>
    <col min="3332" max="3332" width="2.1796875" style="90" customWidth="1"/>
    <col min="3333" max="3333" width="6.1796875" style="90" customWidth="1"/>
    <col min="3334" max="3334" width="7.54296875" style="90" customWidth="1"/>
    <col min="3335" max="3335" width="2.1796875" style="90" customWidth="1"/>
    <col min="3336" max="3336" width="6.1796875" style="90" customWidth="1"/>
    <col min="3337" max="3337" width="7.54296875" style="90" customWidth="1"/>
    <col min="3338" max="3338" width="5.1796875" style="90" customWidth="1"/>
    <col min="3339" max="3339" width="6.1796875" style="90" customWidth="1"/>
    <col min="3340" max="3340" width="7.54296875" style="90" customWidth="1"/>
    <col min="3341" max="3341" width="2.1796875" style="90" customWidth="1"/>
    <col min="3342" max="3342" width="6.1796875" style="90" customWidth="1"/>
    <col min="3343" max="3343" width="7.54296875" style="90" customWidth="1"/>
    <col min="3344" max="3344" width="2.1796875" style="90" customWidth="1"/>
    <col min="3345" max="3345" width="6.1796875" style="90" customWidth="1"/>
    <col min="3346" max="3346" width="7.54296875" style="90" customWidth="1"/>
    <col min="3347" max="3347" width="2.1796875" style="90" customWidth="1"/>
    <col min="3348" max="3348" width="3.54296875" style="90" customWidth="1"/>
    <col min="3349" max="3584" width="9.1796875" style="90"/>
    <col min="3585" max="3585" width="36.81640625" style="90" customWidth="1"/>
    <col min="3586" max="3586" width="6.1796875" style="90" customWidth="1"/>
    <col min="3587" max="3587" width="7.54296875" style="90" customWidth="1"/>
    <col min="3588" max="3588" width="2.1796875" style="90" customWidth="1"/>
    <col min="3589" max="3589" width="6.1796875" style="90" customWidth="1"/>
    <col min="3590" max="3590" width="7.54296875" style="90" customWidth="1"/>
    <col min="3591" max="3591" width="2.1796875" style="90" customWidth="1"/>
    <col min="3592" max="3592" width="6.1796875" style="90" customWidth="1"/>
    <col min="3593" max="3593" width="7.54296875" style="90" customWidth="1"/>
    <col min="3594" max="3594" width="5.1796875" style="90" customWidth="1"/>
    <col min="3595" max="3595" width="6.1796875" style="90" customWidth="1"/>
    <col min="3596" max="3596" width="7.54296875" style="90" customWidth="1"/>
    <col min="3597" max="3597" width="2.1796875" style="90" customWidth="1"/>
    <col min="3598" max="3598" width="6.1796875" style="90" customWidth="1"/>
    <col min="3599" max="3599" width="7.54296875" style="90" customWidth="1"/>
    <col min="3600" max="3600" width="2.1796875" style="90" customWidth="1"/>
    <col min="3601" max="3601" width="6.1796875" style="90" customWidth="1"/>
    <col min="3602" max="3602" width="7.54296875" style="90" customWidth="1"/>
    <col min="3603" max="3603" width="2.1796875" style="90" customWidth="1"/>
    <col min="3604" max="3604" width="3.54296875" style="90" customWidth="1"/>
    <col min="3605" max="3840" width="9.1796875" style="90"/>
    <col min="3841" max="3841" width="36.81640625" style="90" customWidth="1"/>
    <col min="3842" max="3842" width="6.1796875" style="90" customWidth="1"/>
    <col min="3843" max="3843" width="7.54296875" style="90" customWidth="1"/>
    <col min="3844" max="3844" width="2.1796875" style="90" customWidth="1"/>
    <col min="3845" max="3845" width="6.1796875" style="90" customWidth="1"/>
    <col min="3846" max="3846" width="7.54296875" style="90" customWidth="1"/>
    <col min="3847" max="3847" width="2.1796875" style="90" customWidth="1"/>
    <col min="3848" max="3848" width="6.1796875" style="90" customWidth="1"/>
    <col min="3849" max="3849" width="7.54296875" style="90" customWidth="1"/>
    <col min="3850" max="3850" width="5.1796875" style="90" customWidth="1"/>
    <col min="3851" max="3851" width="6.1796875" style="90" customWidth="1"/>
    <col min="3852" max="3852" width="7.54296875" style="90" customWidth="1"/>
    <col min="3853" max="3853" width="2.1796875" style="90" customWidth="1"/>
    <col min="3854" max="3854" width="6.1796875" style="90" customWidth="1"/>
    <col min="3855" max="3855" width="7.54296875" style="90" customWidth="1"/>
    <col min="3856" max="3856" width="2.1796875" style="90" customWidth="1"/>
    <col min="3857" max="3857" width="6.1796875" style="90" customWidth="1"/>
    <col min="3858" max="3858" width="7.54296875" style="90" customWidth="1"/>
    <col min="3859" max="3859" width="2.1796875" style="90" customWidth="1"/>
    <col min="3860" max="3860" width="3.54296875" style="90" customWidth="1"/>
    <col min="3861" max="4096" width="9.1796875" style="90"/>
    <col min="4097" max="4097" width="36.81640625" style="90" customWidth="1"/>
    <col min="4098" max="4098" width="6.1796875" style="90" customWidth="1"/>
    <col min="4099" max="4099" width="7.54296875" style="90" customWidth="1"/>
    <col min="4100" max="4100" width="2.1796875" style="90" customWidth="1"/>
    <col min="4101" max="4101" width="6.1796875" style="90" customWidth="1"/>
    <col min="4102" max="4102" width="7.54296875" style="90" customWidth="1"/>
    <col min="4103" max="4103" width="2.1796875" style="90" customWidth="1"/>
    <col min="4104" max="4104" width="6.1796875" style="90" customWidth="1"/>
    <col min="4105" max="4105" width="7.54296875" style="90" customWidth="1"/>
    <col min="4106" max="4106" width="5.1796875" style="90" customWidth="1"/>
    <col min="4107" max="4107" width="6.1796875" style="90" customWidth="1"/>
    <col min="4108" max="4108" width="7.54296875" style="90" customWidth="1"/>
    <col min="4109" max="4109" width="2.1796875" style="90" customWidth="1"/>
    <col min="4110" max="4110" width="6.1796875" style="90" customWidth="1"/>
    <col min="4111" max="4111" width="7.54296875" style="90" customWidth="1"/>
    <col min="4112" max="4112" width="2.1796875" style="90" customWidth="1"/>
    <col min="4113" max="4113" width="6.1796875" style="90" customWidth="1"/>
    <col min="4114" max="4114" width="7.54296875" style="90" customWidth="1"/>
    <col min="4115" max="4115" width="2.1796875" style="90" customWidth="1"/>
    <col min="4116" max="4116" width="3.54296875" style="90" customWidth="1"/>
    <col min="4117" max="4352" width="9.1796875" style="90"/>
    <col min="4353" max="4353" width="36.81640625" style="90" customWidth="1"/>
    <col min="4354" max="4354" width="6.1796875" style="90" customWidth="1"/>
    <col min="4355" max="4355" width="7.54296875" style="90" customWidth="1"/>
    <col min="4356" max="4356" width="2.1796875" style="90" customWidth="1"/>
    <col min="4357" max="4357" width="6.1796875" style="90" customWidth="1"/>
    <col min="4358" max="4358" width="7.54296875" style="90" customWidth="1"/>
    <col min="4359" max="4359" width="2.1796875" style="90" customWidth="1"/>
    <col min="4360" max="4360" width="6.1796875" style="90" customWidth="1"/>
    <col min="4361" max="4361" width="7.54296875" style="90" customWidth="1"/>
    <col min="4362" max="4362" width="5.1796875" style="90" customWidth="1"/>
    <col min="4363" max="4363" width="6.1796875" style="90" customWidth="1"/>
    <col min="4364" max="4364" width="7.54296875" style="90" customWidth="1"/>
    <col min="4365" max="4365" width="2.1796875" style="90" customWidth="1"/>
    <col min="4366" max="4366" width="6.1796875" style="90" customWidth="1"/>
    <col min="4367" max="4367" width="7.54296875" style="90" customWidth="1"/>
    <col min="4368" max="4368" width="2.1796875" style="90" customWidth="1"/>
    <col min="4369" max="4369" width="6.1796875" style="90" customWidth="1"/>
    <col min="4370" max="4370" width="7.54296875" style="90" customWidth="1"/>
    <col min="4371" max="4371" width="2.1796875" style="90" customWidth="1"/>
    <col min="4372" max="4372" width="3.54296875" style="90" customWidth="1"/>
    <col min="4373" max="4608" width="9.1796875" style="90"/>
    <col min="4609" max="4609" width="36.81640625" style="90" customWidth="1"/>
    <col min="4610" max="4610" width="6.1796875" style="90" customWidth="1"/>
    <col min="4611" max="4611" width="7.54296875" style="90" customWidth="1"/>
    <col min="4612" max="4612" width="2.1796875" style="90" customWidth="1"/>
    <col min="4613" max="4613" width="6.1796875" style="90" customWidth="1"/>
    <col min="4614" max="4614" width="7.54296875" style="90" customWidth="1"/>
    <col min="4615" max="4615" width="2.1796875" style="90" customWidth="1"/>
    <col min="4616" max="4616" width="6.1796875" style="90" customWidth="1"/>
    <col min="4617" max="4617" width="7.54296875" style="90" customWidth="1"/>
    <col min="4618" max="4618" width="5.1796875" style="90" customWidth="1"/>
    <col min="4619" max="4619" width="6.1796875" style="90" customWidth="1"/>
    <col min="4620" max="4620" width="7.54296875" style="90" customWidth="1"/>
    <col min="4621" max="4621" width="2.1796875" style="90" customWidth="1"/>
    <col min="4622" max="4622" width="6.1796875" style="90" customWidth="1"/>
    <col min="4623" max="4623" width="7.54296875" style="90" customWidth="1"/>
    <col min="4624" max="4624" width="2.1796875" style="90" customWidth="1"/>
    <col min="4625" max="4625" width="6.1796875" style="90" customWidth="1"/>
    <col min="4626" max="4626" width="7.54296875" style="90" customWidth="1"/>
    <col min="4627" max="4627" width="2.1796875" style="90" customWidth="1"/>
    <col min="4628" max="4628" width="3.54296875" style="90" customWidth="1"/>
    <col min="4629" max="4864" width="9.1796875" style="90"/>
    <col min="4865" max="4865" width="36.81640625" style="90" customWidth="1"/>
    <col min="4866" max="4866" width="6.1796875" style="90" customWidth="1"/>
    <col min="4867" max="4867" width="7.54296875" style="90" customWidth="1"/>
    <col min="4868" max="4868" width="2.1796875" style="90" customWidth="1"/>
    <col min="4869" max="4869" width="6.1796875" style="90" customWidth="1"/>
    <col min="4870" max="4870" width="7.54296875" style="90" customWidth="1"/>
    <col min="4871" max="4871" width="2.1796875" style="90" customWidth="1"/>
    <col min="4872" max="4872" width="6.1796875" style="90" customWidth="1"/>
    <col min="4873" max="4873" width="7.54296875" style="90" customWidth="1"/>
    <col min="4874" max="4874" width="5.1796875" style="90" customWidth="1"/>
    <col min="4875" max="4875" width="6.1796875" style="90" customWidth="1"/>
    <col min="4876" max="4876" width="7.54296875" style="90" customWidth="1"/>
    <col min="4877" max="4877" width="2.1796875" style="90" customWidth="1"/>
    <col min="4878" max="4878" width="6.1796875" style="90" customWidth="1"/>
    <col min="4879" max="4879" width="7.54296875" style="90" customWidth="1"/>
    <col min="4880" max="4880" width="2.1796875" style="90" customWidth="1"/>
    <col min="4881" max="4881" width="6.1796875" style="90" customWidth="1"/>
    <col min="4882" max="4882" width="7.54296875" style="90" customWidth="1"/>
    <col min="4883" max="4883" width="2.1796875" style="90" customWidth="1"/>
    <col min="4884" max="4884" width="3.54296875" style="90" customWidth="1"/>
    <col min="4885" max="5120" width="9.1796875" style="90"/>
    <col min="5121" max="5121" width="36.81640625" style="90" customWidth="1"/>
    <col min="5122" max="5122" width="6.1796875" style="90" customWidth="1"/>
    <col min="5123" max="5123" width="7.54296875" style="90" customWidth="1"/>
    <col min="5124" max="5124" width="2.1796875" style="90" customWidth="1"/>
    <col min="5125" max="5125" width="6.1796875" style="90" customWidth="1"/>
    <col min="5126" max="5126" width="7.54296875" style="90" customWidth="1"/>
    <col min="5127" max="5127" width="2.1796875" style="90" customWidth="1"/>
    <col min="5128" max="5128" width="6.1796875" style="90" customWidth="1"/>
    <col min="5129" max="5129" width="7.54296875" style="90" customWidth="1"/>
    <col min="5130" max="5130" width="5.1796875" style="90" customWidth="1"/>
    <col min="5131" max="5131" width="6.1796875" style="90" customWidth="1"/>
    <col min="5132" max="5132" width="7.54296875" style="90" customWidth="1"/>
    <col min="5133" max="5133" width="2.1796875" style="90" customWidth="1"/>
    <col min="5134" max="5134" width="6.1796875" style="90" customWidth="1"/>
    <col min="5135" max="5135" width="7.54296875" style="90" customWidth="1"/>
    <col min="5136" max="5136" width="2.1796875" style="90" customWidth="1"/>
    <col min="5137" max="5137" width="6.1796875" style="90" customWidth="1"/>
    <col min="5138" max="5138" width="7.54296875" style="90" customWidth="1"/>
    <col min="5139" max="5139" width="2.1796875" style="90" customWidth="1"/>
    <col min="5140" max="5140" width="3.54296875" style="90" customWidth="1"/>
    <col min="5141" max="5376" width="9.1796875" style="90"/>
    <col min="5377" max="5377" width="36.81640625" style="90" customWidth="1"/>
    <col min="5378" max="5378" width="6.1796875" style="90" customWidth="1"/>
    <col min="5379" max="5379" width="7.54296875" style="90" customWidth="1"/>
    <col min="5380" max="5380" width="2.1796875" style="90" customWidth="1"/>
    <col min="5381" max="5381" width="6.1796875" style="90" customWidth="1"/>
    <col min="5382" max="5382" width="7.54296875" style="90" customWidth="1"/>
    <col min="5383" max="5383" width="2.1796875" style="90" customWidth="1"/>
    <col min="5384" max="5384" width="6.1796875" style="90" customWidth="1"/>
    <col min="5385" max="5385" width="7.54296875" style="90" customWidth="1"/>
    <col min="5386" max="5386" width="5.1796875" style="90" customWidth="1"/>
    <col min="5387" max="5387" width="6.1796875" style="90" customWidth="1"/>
    <col min="5388" max="5388" width="7.54296875" style="90" customWidth="1"/>
    <col min="5389" max="5389" width="2.1796875" style="90" customWidth="1"/>
    <col min="5390" max="5390" width="6.1796875" style="90" customWidth="1"/>
    <col min="5391" max="5391" width="7.54296875" style="90" customWidth="1"/>
    <col min="5392" max="5392" width="2.1796875" style="90" customWidth="1"/>
    <col min="5393" max="5393" width="6.1796875" style="90" customWidth="1"/>
    <col min="5394" max="5394" width="7.54296875" style="90" customWidth="1"/>
    <col min="5395" max="5395" width="2.1796875" style="90" customWidth="1"/>
    <col min="5396" max="5396" width="3.54296875" style="90" customWidth="1"/>
    <col min="5397" max="5632" width="9.1796875" style="90"/>
    <col min="5633" max="5633" width="36.81640625" style="90" customWidth="1"/>
    <col min="5634" max="5634" width="6.1796875" style="90" customWidth="1"/>
    <col min="5635" max="5635" width="7.54296875" style="90" customWidth="1"/>
    <col min="5636" max="5636" width="2.1796875" style="90" customWidth="1"/>
    <col min="5637" max="5637" width="6.1796875" style="90" customWidth="1"/>
    <col min="5638" max="5638" width="7.54296875" style="90" customWidth="1"/>
    <col min="5639" max="5639" width="2.1796875" style="90" customWidth="1"/>
    <col min="5640" max="5640" width="6.1796875" style="90" customWidth="1"/>
    <col min="5641" max="5641" width="7.54296875" style="90" customWidth="1"/>
    <col min="5642" max="5642" width="5.1796875" style="90" customWidth="1"/>
    <col min="5643" max="5643" width="6.1796875" style="90" customWidth="1"/>
    <col min="5644" max="5644" width="7.54296875" style="90" customWidth="1"/>
    <col min="5645" max="5645" width="2.1796875" style="90" customWidth="1"/>
    <col min="5646" max="5646" width="6.1796875" style="90" customWidth="1"/>
    <col min="5647" max="5647" width="7.54296875" style="90" customWidth="1"/>
    <col min="5648" max="5648" width="2.1796875" style="90" customWidth="1"/>
    <col min="5649" max="5649" width="6.1796875" style="90" customWidth="1"/>
    <col min="5650" max="5650" width="7.54296875" style="90" customWidth="1"/>
    <col min="5651" max="5651" width="2.1796875" style="90" customWidth="1"/>
    <col min="5652" max="5652" width="3.54296875" style="90" customWidth="1"/>
    <col min="5653" max="5888" width="9.1796875" style="90"/>
    <col min="5889" max="5889" width="36.81640625" style="90" customWidth="1"/>
    <col min="5890" max="5890" width="6.1796875" style="90" customWidth="1"/>
    <col min="5891" max="5891" width="7.54296875" style="90" customWidth="1"/>
    <col min="5892" max="5892" width="2.1796875" style="90" customWidth="1"/>
    <col min="5893" max="5893" width="6.1796875" style="90" customWidth="1"/>
    <col min="5894" max="5894" width="7.54296875" style="90" customWidth="1"/>
    <col min="5895" max="5895" width="2.1796875" style="90" customWidth="1"/>
    <col min="5896" max="5896" width="6.1796875" style="90" customWidth="1"/>
    <col min="5897" max="5897" width="7.54296875" style="90" customWidth="1"/>
    <col min="5898" max="5898" width="5.1796875" style="90" customWidth="1"/>
    <col min="5899" max="5899" width="6.1796875" style="90" customWidth="1"/>
    <col min="5900" max="5900" width="7.54296875" style="90" customWidth="1"/>
    <col min="5901" max="5901" width="2.1796875" style="90" customWidth="1"/>
    <col min="5902" max="5902" width="6.1796875" style="90" customWidth="1"/>
    <col min="5903" max="5903" width="7.54296875" style="90" customWidth="1"/>
    <col min="5904" max="5904" width="2.1796875" style="90" customWidth="1"/>
    <col min="5905" max="5905" width="6.1796875" style="90" customWidth="1"/>
    <col min="5906" max="5906" width="7.54296875" style="90" customWidth="1"/>
    <col min="5907" max="5907" width="2.1796875" style="90" customWidth="1"/>
    <col min="5908" max="5908" width="3.54296875" style="90" customWidth="1"/>
    <col min="5909" max="6144" width="9.1796875" style="90"/>
    <col min="6145" max="6145" width="36.81640625" style="90" customWidth="1"/>
    <col min="6146" max="6146" width="6.1796875" style="90" customWidth="1"/>
    <col min="6147" max="6147" width="7.54296875" style="90" customWidth="1"/>
    <col min="6148" max="6148" width="2.1796875" style="90" customWidth="1"/>
    <col min="6149" max="6149" width="6.1796875" style="90" customWidth="1"/>
    <col min="6150" max="6150" width="7.54296875" style="90" customWidth="1"/>
    <col min="6151" max="6151" width="2.1796875" style="90" customWidth="1"/>
    <col min="6152" max="6152" width="6.1796875" style="90" customWidth="1"/>
    <col min="6153" max="6153" width="7.54296875" style="90" customWidth="1"/>
    <col min="6154" max="6154" width="5.1796875" style="90" customWidth="1"/>
    <col min="6155" max="6155" width="6.1796875" style="90" customWidth="1"/>
    <col min="6156" max="6156" width="7.54296875" style="90" customWidth="1"/>
    <col min="6157" max="6157" width="2.1796875" style="90" customWidth="1"/>
    <col min="6158" max="6158" width="6.1796875" style="90" customWidth="1"/>
    <col min="6159" max="6159" width="7.54296875" style="90" customWidth="1"/>
    <col min="6160" max="6160" width="2.1796875" style="90" customWidth="1"/>
    <col min="6161" max="6161" width="6.1796875" style="90" customWidth="1"/>
    <col min="6162" max="6162" width="7.54296875" style="90" customWidth="1"/>
    <col min="6163" max="6163" width="2.1796875" style="90" customWidth="1"/>
    <col min="6164" max="6164" width="3.54296875" style="90" customWidth="1"/>
    <col min="6165" max="6400" width="9.1796875" style="90"/>
    <col min="6401" max="6401" width="36.81640625" style="90" customWidth="1"/>
    <col min="6402" max="6402" width="6.1796875" style="90" customWidth="1"/>
    <col min="6403" max="6403" width="7.54296875" style="90" customWidth="1"/>
    <col min="6404" max="6404" width="2.1796875" style="90" customWidth="1"/>
    <col min="6405" max="6405" width="6.1796875" style="90" customWidth="1"/>
    <col min="6406" max="6406" width="7.54296875" style="90" customWidth="1"/>
    <col min="6407" max="6407" width="2.1796875" style="90" customWidth="1"/>
    <col min="6408" max="6408" width="6.1796875" style="90" customWidth="1"/>
    <col min="6409" max="6409" width="7.54296875" style="90" customWidth="1"/>
    <col min="6410" max="6410" width="5.1796875" style="90" customWidth="1"/>
    <col min="6411" max="6411" width="6.1796875" style="90" customWidth="1"/>
    <col min="6412" max="6412" width="7.54296875" style="90" customWidth="1"/>
    <col min="6413" max="6413" width="2.1796875" style="90" customWidth="1"/>
    <col min="6414" max="6414" width="6.1796875" style="90" customWidth="1"/>
    <col min="6415" max="6415" width="7.54296875" style="90" customWidth="1"/>
    <col min="6416" max="6416" width="2.1796875" style="90" customWidth="1"/>
    <col min="6417" max="6417" width="6.1796875" style="90" customWidth="1"/>
    <col min="6418" max="6418" width="7.54296875" style="90" customWidth="1"/>
    <col min="6419" max="6419" width="2.1796875" style="90" customWidth="1"/>
    <col min="6420" max="6420" width="3.54296875" style="90" customWidth="1"/>
    <col min="6421" max="6656" width="9.1796875" style="90"/>
    <col min="6657" max="6657" width="36.81640625" style="90" customWidth="1"/>
    <col min="6658" max="6658" width="6.1796875" style="90" customWidth="1"/>
    <col min="6659" max="6659" width="7.54296875" style="90" customWidth="1"/>
    <col min="6660" max="6660" width="2.1796875" style="90" customWidth="1"/>
    <col min="6661" max="6661" width="6.1796875" style="90" customWidth="1"/>
    <col min="6662" max="6662" width="7.54296875" style="90" customWidth="1"/>
    <col min="6663" max="6663" width="2.1796875" style="90" customWidth="1"/>
    <col min="6664" max="6664" width="6.1796875" style="90" customWidth="1"/>
    <col min="6665" max="6665" width="7.54296875" style="90" customWidth="1"/>
    <col min="6666" max="6666" width="5.1796875" style="90" customWidth="1"/>
    <col min="6667" max="6667" width="6.1796875" style="90" customWidth="1"/>
    <col min="6668" max="6668" width="7.54296875" style="90" customWidth="1"/>
    <col min="6669" max="6669" width="2.1796875" style="90" customWidth="1"/>
    <col min="6670" max="6670" width="6.1796875" style="90" customWidth="1"/>
    <col min="6671" max="6671" width="7.54296875" style="90" customWidth="1"/>
    <col min="6672" max="6672" width="2.1796875" style="90" customWidth="1"/>
    <col min="6673" max="6673" width="6.1796875" style="90" customWidth="1"/>
    <col min="6674" max="6674" width="7.54296875" style="90" customWidth="1"/>
    <col min="6675" max="6675" width="2.1796875" style="90" customWidth="1"/>
    <col min="6676" max="6676" width="3.54296875" style="90" customWidth="1"/>
    <col min="6677" max="6912" width="9.1796875" style="90"/>
    <col min="6913" max="6913" width="36.81640625" style="90" customWidth="1"/>
    <col min="6914" max="6914" width="6.1796875" style="90" customWidth="1"/>
    <col min="6915" max="6915" width="7.54296875" style="90" customWidth="1"/>
    <col min="6916" max="6916" width="2.1796875" style="90" customWidth="1"/>
    <col min="6917" max="6917" width="6.1796875" style="90" customWidth="1"/>
    <col min="6918" max="6918" width="7.54296875" style="90" customWidth="1"/>
    <col min="6919" max="6919" width="2.1796875" style="90" customWidth="1"/>
    <col min="6920" max="6920" width="6.1796875" style="90" customWidth="1"/>
    <col min="6921" max="6921" width="7.54296875" style="90" customWidth="1"/>
    <col min="6922" max="6922" width="5.1796875" style="90" customWidth="1"/>
    <col min="6923" max="6923" width="6.1796875" style="90" customWidth="1"/>
    <col min="6924" max="6924" width="7.54296875" style="90" customWidth="1"/>
    <col min="6925" max="6925" width="2.1796875" style="90" customWidth="1"/>
    <col min="6926" max="6926" width="6.1796875" style="90" customWidth="1"/>
    <col min="6927" max="6927" width="7.54296875" style="90" customWidth="1"/>
    <col min="6928" max="6928" width="2.1796875" style="90" customWidth="1"/>
    <col min="6929" max="6929" width="6.1796875" style="90" customWidth="1"/>
    <col min="6930" max="6930" width="7.54296875" style="90" customWidth="1"/>
    <col min="6931" max="6931" width="2.1796875" style="90" customWidth="1"/>
    <col min="6932" max="6932" width="3.54296875" style="90" customWidth="1"/>
    <col min="6933" max="7168" width="9.1796875" style="90"/>
    <col min="7169" max="7169" width="36.81640625" style="90" customWidth="1"/>
    <col min="7170" max="7170" width="6.1796875" style="90" customWidth="1"/>
    <col min="7171" max="7171" width="7.54296875" style="90" customWidth="1"/>
    <col min="7172" max="7172" width="2.1796875" style="90" customWidth="1"/>
    <col min="7173" max="7173" width="6.1796875" style="90" customWidth="1"/>
    <col min="7174" max="7174" width="7.54296875" style="90" customWidth="1"/>
    <col min="7175" max="7175" width="2.1796875" style="90" customWidth="1"/>
    <col min="7176" max="7176" width="6.1796875" style="90" customWidth="1"/>
    <col min="7177" max="7177" width="7.54296875" style="90" customWidth="1"/>
    <col min="7178" max="7178" width="5.1796875" style="90" customWidth="1"/>
    <col min="7179" max="7179" width="6.1796875" style="90" customWidth="1"/>
    <col min="7180" max="7180" width="7.54296875" style="90" customWidth="1"/>
    <col min="7181" max="7181" width="2.1796875" style="90" customWidth="1"/>
    <col min="7182" max="7182" width="6.1796875" style="90" customWidth="1"/>
    <col min="7183" max="7183" width="7.54296875" style="90" customWidth="1"/>
    <col min="7184" max="7184" width="2.1796875" style="90" customWidth="1"/>
    <col min="7185" max="7185" width="6.1796875" style="90" customWidth="1"/>
    <col min="7186" max="7186" width="7.54296875" style="90" customWidth="1"/>
    <col min="7187" max="7187" width="2.1796875" style="90" customWidth="1"/>
    <col min="7188" max="7188" width="3.54296875" style="90" customWidth="1"/>
    <col min="7189" max="7424" width="9.1796875" style="90"/>
    <col min="7425" max="7425" width="36.81640625" style="90" customWidth="1"/>
    <col min="7426" max="7426" width="6.1796875" style="90" customWidth="1"/>
    <col min="7427" max="7427" width="7.54296875" style="90" customWidth="1"/>
    <col min="7428" max="7428" width="2.1796875" style="90" customWidth="1"/>
    <col min="7429" max="7429" width="6.1796875" style="90" customWidth="1"/>
    <col min="7430" max="7430" width="7.54296875" style="90" customWidth="1"/>
    <col min="7431" max="7431" width="2.1796875" style="90" customWidth="1"/>
    <col min="7432" max="7432" width="6.1796875" style="90" customWidth="1"/>
    <col min="7433" max="7433" width="7.54296875" style="90" customWidth="1"/>
    <col min="7434" max="7434" width="5.1796875" style="90" customWidth="1"/>
    <col min="7435" max="7435" width="6.1796875" style="90" customWidth="1"/>
    <col min="7436" max="7436" width="7.54296875" style="90" customWidth="1"/>
    <col min="7437" max="7437" width="2.1796875" style="90" customWidth="1"/>
    <col min="7438" max="7438" width="6.1796875" style="90" customWidth="1"/>
    <col min="7439" max="7439" width="7.54296875" style="90" customWidth="1"/>
    <col min="7440" max="7440" width="2.1796875" style="90" customWidth="1"/>
    <col min="7441" max="7441" width="6.1796875" style="90" customWidth="1"/>
    <col min="7442" max="7442" width="7.54296875" style="90" customWidth="1"/>
    <col min="7443" max="7443" width="2.1796875" style="90" customWidth="1"/>
    <col min="7444" max="7444" width="3.54296875" style="90" customWidth="1"/>
    <col min="7445" max="7680" width="9.1796875" style="90"/>
    <col min="7681" max="7681" width="36.81640625" style="90" customWidth="1"/>
    <col min="7682" max="7682" width="6.1796875" style="90" customWidth="1"/>
    <col min="7683" max="7683" width="7.54296875" style="90" customWidth="1"/>
    <col min="7684" max="7684" width="2.1796875" style="90" customWidth="1"/>
    <col min="7685" max="7685" width="6.1796875" style="90" customWidth="1"/>
    <col min="7686" max="7686" width="7.54296875" style="90" customWidth="1"/>
    <col min="7687" max="7687" width="2.1796875" style="90" customWidth="1"/>
    <col min="7688" max="7688" width="6.1796875" style="90" customWidth="1"/>
    <col min="7689" max="7689" width="7.54296875" style="90" customWidth="1"/>
    <col min="7690" max="7690" width="5.1796875" style="90" customWidth="1"/>
    <col min="7691" max="7691" width="6.1796875" style="90" customWidth="1"/>
    <col min="7692" max="7692" width="7.54296875" style="90" customWidth="1"/>
    <col min="7693" max="7693" width="2.1796875" style="90" customWidth="1"/>
    <col min="7694" max="7694" width="6.1796875" style="90" customWidth="1"/>
    <col min="7695" max="7695" width="7.54296875" style="90" customWidth="1"/>
    <col min="7696" max="7696" width="2.1796875" style="90" customWidth="1"/>
    <col min="7697" max="7697" width="6.1796875" style="90" customWidth="1"/>
    <col min="7698" max="7698" width="7.54296875" style="90" customWidth="1"/>
    <col min="7699" max="7699" width="2.1796875" style="90" customWidth="1"/>
    <col min="7700" max="7700" width="3.54296875" style="90" customWidth="1"/>
    <col min="7701" max="7936" width="9.1796875" style="90"/>
    <col min="7937" max="7937" width="36.81640625" style="90" customWidth="1"/>
    <col min="7938" max="7938" width="6.1796875" style="90" customWidth="1"/>
    <col min="7939" max="7939" width="7.54296875" style="90" customWidth="1"/>
    <col min="7940" max="7940" width="2.1796875" style="90" customWidth="1"/>
    <col min="7941" max="7941" width="6.1796875" style="90" customWidth="1"/>
    <col min="7942" max="7942" width="7.54296875" style="90" customWidth="1"/>
    <col min="7943" max="7943" width="2.1796875" style="90" customWidth="1"/>
    <col min="7944" max="7944" width="6.1796875" style="90" customWidth="1"/>
    <col min="7945" max="7945" width="7.54296875" style="90" customWidth="1"/>
    <col min="7946" max="7946" width="5.1796875" style="90" customWidth="1"/>
    <col min="7947" max="7947" width="6.1796875" style="90" customWidth="1"/>
    <col min="7948" max="7948" width="7.54296875" style="90" customWidth="1"/>
    <col min="7949" max="7949" width="2.1796875" style="90" customWidth="1"/>
    <col min="7950" max="7950" width="6.1796875" style="90" customWidth="1"/>
    <col min="7951" max="7951" width="7.54296875" style="90" customWidth="1"/>
    <col min="7952" max="7952" width="2.1796875" style="90" customWidth="1"/>
    <col min="7953" max="7953" width="6.1796875" style="90" customWidth="1"/>
    <col min="7954" max="7954" width="7.54296875" style="90" customWidth="1"/>
    <col min="7955" max="7955" width="2.1796875" style="90" customWidth="1"/>
    <col min="7956" max="7956" width="3.54296875" style="90" customWidth="1"/>
    <col min="7957" max="8192" width="9.1796875" style="90"/>
    <col min="8193" max="8193" width="36.81640625" style="90" customWidth="1"/>
    <col min="8194" max="8194" width="6.1796875" style="90" customWidth="1"/>
    <col min="8195" max="8195" width="7.54296875" style="90" customWidth="1"/>
    <col min="8196" max="8196" width="2.1796875" style="90" customWidth="1"/>
    <col min="8197" max="8197" width="6.1796875" style="90" customWidth="1"/>
    <col min="8198" max="8198" width="7.54296875" style="90" customWidth="1"/>
    <col min="8199" max="8199" width="2.1796875" style="90" customWidth="1"/>
    <col min="8200" max="8200" width="6.1796875" style="90" customWidth="1"/>
    <col min="8201" max="8201" width="7.54296875" style="90" customWidth="1"/>
    <col min="8202" max="8202" width="5.1796875" style="90" customWidth="1"/>
    <col min="8203" max="8203" width="6.1796875" style="90" customWidth="1"/>
    <col min="8204" max="8204" width="7.54296875" style="90" customWidth="1"/>
    <col min="8205" max="8205" width="2.1796875" style="90" customWidth="1"/>
    <col min="8206" max="8206" width="6.1796875" style="90" customWidth="1"/>
    <col min="8207" max="8207" width="7.54296875" style="90" customWidth="1"/>
    <col min="8208" max="8208" width="2.1796875" style="90" customWidth="1"/>
    <col min="8209" max="8209" width="6.1796875" style="90" customWidth="1"/>
    <col min="8210" max="8210" width="7.54296875" style="90" customWidth="1"/>
    <col min="8211" max="8211" width="2.1796875" style="90" customWidth="1"/>
    <col min="8212" max="8212" width="3.54296875" style="90" customWidth="1"/>
    <col min="8213" max="8448" width="9.1796875" style="90"/>
    <col min="8449" max="8449" width="36.81640625" style="90" customWidth="1"/>
    <col min="8450" max="8450" width="6.1796875" style="90" customWidth="1"/>
    <col min="8451" max="8451" width="7.54296875" style="90" customWidth="1"/>
    <col min="8452" max="8452" width="2.1796875" style="90" customWidth="1"/>
    <col min="8453" max="8453" width="6.1796875" style="90" customWidth="1"/>
    <col min="8454" max="8454" width="7.54296875" style="90" customWidth="1"/>
    <col min="8455" max="8455" width="2.1796875" style="90" customWidth="1"/>
    <col min="8456" max="8456" width="6.1796875" style="90" customWidth="1"/>
    <col min="8457" max="8457" width="7.54296875" style="90" customWidth="1"/>
    <col min="8458" max="8458" width="5.1796875" style="90" customWidth="1"/>
    <col min="8459" max="8459" width="6.1796875" style="90" customWidth="1"/>
    <col min="8460" max="8460" width="7.54296875" style="90" customWidth="1"/>
    <col min="8461" max="8461" width="2.1796875" style="90" customWidth="1"/>
    <col min="8462" max="8462" width="6.1796875" style="90" customWidth="1"/>
    <col min="8463" max="8463" width="7.54296875" style="90" customWidth="1"/>
    <col min="8464" max="8464" width="2.1796875" style="90" customWidth="1"/>
    <col min="8465" max="8465" width="6.1796875" style="90" customWidth="1"/>
    <col min="8466" max="8466" width="7.54296875" style="90" customWidth="1"/>
    <col min="8467" max="8467" width="2.1796875" style="90" customWidth="1"/>
    <col min="8468" max="8468" width="3.54296875" style="90" customWidth="1"/>
    <col min="8469" max="8704" width="9.1796875" style="90"/>
    <col min="8705" max="8705" width="36.81640625" style="90" customWidth="1"/>
    <col min="8706" max="8706" width="6.1796875" style="90" customWidth="1"/>
    <col min="8707" max="8707" width="7.54296875" style="90" customWidth="1"/>
    <col min="8708" max="8708" width="2.1796875" style="90" customWidth="1"/>
    <col min="8709" max="8709" width="6.1796875" style="90" customWidth="1"/>
    <col min="8710" max="8710" width="7.54296875" style="90" customWidth="1"/>
    <col min="8711" max="8711" width="2.1796875" style="90" customWidth="1"/>
    <col min="8712" max="8712" width="6.1796875" style="90" customWidth="1"/>
    <col min="8713" max="8713" width="7.54296875" style="90" customWidth="1"/>
    <col min="8714" max="8714" width="5.1796875" style="90" customWidth="1"/>
    <col min="8715" max="8715" width="6.1796875" style="90" customWidth="1"/>
    <col min="8716" max="8716" width="7.54296875" style="90" customWidth="1"/>
    <col min="8717" max="8717" width="2.1796875" style="90" customWidth="1"/>
    <col min="8718" max="8718" width="6.1796875" style="90" customWidth="1"/>
    <col min="8719" max="8719" width="7.54296875" style="90" customWidth="1"/>
    <col min="8720" max="8720" width="2.1796875" style="90" customWidth="1"/>
    <col min="8721" max="8721" width="6.1796875" style="90" customWidth="1"/>
    <col min="8722" max="8722" width="7.54296875" style="90" customWidth="1"/>
    <col min="8723" max="8723" width="2.1796875" style="90" customWidth="1"/>
    <col min="8724" max="8724" width="3.54296875" style="90" customWidth="1"/>
    <col min="8725" max="8960" width="9.1796875" style="90"/>
    <col min="8961" max="8961" width="36.81640625" style="90" customWidth="1"/>
    <col min="8962" max="8962" width="6.1796875" style="90" customWidth="1"/>
    <col min="8963" max="8963" width="7.54296875" style="90" customWidth="1"/>
    <col min="8964" max="8964" width="2.1796875" style="90" customWidth="1"/>
    <col min="8965" max="8965" width="6.1796875" style="90" customWidth="1"/>
    <col min="8966" max="8966" width="7.54296875" style="90" customWidth="1"/>
    <col min="8967" max="8967" width="2.1796875" style="90" customWidth="1"/>
    <col min="8968" max="8968" width="6.1796875" style="90" customWidth="1"/>
    <col min="8969" max="8969" width="7.54296875" style="90" customWidth="1"/>
    <col min="8970" max="8970" width="5.1796875" style="90" customWidth="1"/>
    <col min="8971" max="8971" width="6.1796875" style="90" customWidth="1"/>
    <col min="8972" max="8972" width="7.54296875" style="90" customWidth="1"/>
    <col min="8973" max="8973" width="2.1796875" style="90" customWidth="1"/>
    <col min="8974" max="8974" width="6.1796875" style="90" customWidth="1"/>
    <col min="8975" max="8975" width="7.54296875" style="90" customWidth="1"/>
    <col min="8976" max="8976" width="2.1796875" style="90" customWidth="1"/>
    <col min="8977" max="8977" width="6.1796875" style="90" customWidth="1"/>
    <col min="8978" max="8978" width="7.54296875" style="90" customWidth="1"/>
    <col min="8979" max="8979" width="2.1796875" style="90" customWidth="1"/>
    <col min="8980" max="8980" width="3.54296875" style="90" customWidth="1"/>
    <col min="8981" max="9216" width="9.1796875" style="90"/>
    <col min="9217" max="9217" width="36.81640625" style="90" customWidth="1"/>
    <col min="9218" max="9218" width="6.1796875" style="90" customWidth="1"/>
    <col min="9219" max="9219" width="7.54296875" style="90" customWidth="1"/>
    <col min="9220" max="9220" width="2.1796875" style="90" customWidth="1"/>
    <col min="9221" max="9221" width="6.1796875" style="90" customWidth="1"/>
    <col min="9222" max="9222" width="7.54296875" style="90" customWidth="1"/>
    <col min="9223" max="9223" width="2.1796875" style="90" customWidth="1"/>
    <col min="9224" max="9224" width="6.1796875" style="90" customWidth="1"/>
    <col min="9225" max="9225" width="7.54296875" style="90" customWidth="1"/>
    <col min="9226" max="9226" width="5.1796875" style="90" customWidth="1"/>
    <col min="9227" max="9227" width="6.1796875" style="90" customWidth="1"/>
    <col min="9228" max="9228" width="7.54296875" style="90" customWidth="1"/>
    <col min="9229" max="9229" width="2.1796875" style="90" customWidth="1"/>
    <col min="9230" max="9230" width="6.1796875" style="90" customWidth="1"/>
    <col min="9231" max="9231" width="7.54296875" style="90" customWidth="1"/>
    <col min="9232" max="9232" width="2.1796875" style="90" customWidth="1"/>
    <col min="9233" max="9233" width="6.1796875" style="90" customWidth="1"/>
    <col min="9234" max="9234" width="7.54296875" style="90" customWidth="1"/>
    <col min="9235" max="9235" width="2.1796875" style="90" customWidth="1"/>
    <col min="9236" max="9236" width="3.54296875" style="90" customWidth="1"/>
    <col min="9237" max="9472" width="9.1796875" style="90"/>
    <col min="9473" max="9473" width="36.81640625" style="90" customWidth="1"/>
    <col min="9474" max="9474" width="6.1796875" style="90" customWidth="1"/>
    <col min="9475" max="9475" width="7.54296875" style="90" customWidth="1"/>
    <col min="9476" max="9476" width="2.1796875" style="90" customWidth="1"/>
    <col min="9477" max="9477" width="6.1796875" style="90" customWidth="1"/>
    <col min="9478" max="9478" width="7.54296875" style="90" customWidth="1"/>
    <col min="9479" max="9479" width="2.1796875" style="90" customWidth="1"/>
    <col min="9480" max="9480" width="6.1796875" style="90" customWidth="1"/>
    <col min="9481" max="9481" width="7.54296875" style="90" customWidth="1"/>
    <col min="9482" max="9482" width="5.1796875" style="90" customWidth="1"/>
    <col min="9483" max="9483" width="6.1796875" style="90" customWidth="1"/>
    <col min="9484" max="9484" width="7.54296875" style="90" customWidth="1"/>
    <col min="9485" max="9485" width="2.1796875" style="90" customWidth="1"/>
    <col min="9486" max="9486" width="6.1796875" style="90" customWidth="1"/>
    <col min="9487" max="9487" width="7.54296875" style="90" customWidth="1"/>
    <col min="9488" max="9488" width="2.1796875" style="90" customWidth="1"/>
    <col min="9489" max="9489" width="6.1796875" style="90" customWidth="1"/>
    <col min="9490" max="9490" width="7.54296875" style="90" customWidth="1"/>
    <col min="9491" max="9491" width="2.1796875" style="90" customWidth="1"/>
    <col min="9492" max="9492" width="3.54296875" style="90" customWidth="1"/>
    <col min="9493" max="9728" width="9.1796875" style="90"/>
    <col min="9729" max="9729" width="36.81640625" style="90" customWidth="1"/>
    <col min="9730" max="9730" width="6.1796875" style="90" customWidth="1"/>
    <col min="9731" max="9731" width="7.54296875" style="90" customWidth="1"/>
    <col min="9732" max="9732" width="2.1796875" style="90" customWidth="1"/>
    <col min="9733" max="9733" width="6.1796875" style="90" customWidth="1"/>
    <col min="9734" max="9734" width="7.54296875" style="90" customWidth="1"/>
    <col min="9735" max="9735" width="2.1796875" style="90" customWidth="1"/>
    <col min="9736" max="9736" width="6.1796875" style="90" customWidth="1"/>
    <col min="9737" max="9737" width="7.54296875" style="90" customWidth="1"/>
    <col min="9738" max="9738" width="5.1796875" style="90" customWidth="1"/>
    <col min="9739" max="9739" width="6.1796875" style="90" customWidth="1"/>
    <col min="9740" max="9740" width="7.54296875" style="90" customWidth="1"/>
    <col min="9741" max="9741" width="2.1796875" style="90" customWidth="1"/>
    <col min="9742" max="9742" width="6.1796875" style="90" customWidth="1"/>
    <col min="9743" max="9743" width="7.54296875" style="90" customWidth="1"/>
    <col min="9744" max="9744" width="2.1796875" style="90" customWidth="1"/>
    <col min="9745" max="9745" width="6.1796875" style="90" customWidth="1"/>
    <col min="9746" max="9746" width="7.54296875" style="90" customWidth="1"/>
    <col min="9747" max="9747" width="2.1796875" style="90" customWidth="1"/>
    <col min="9748" max="9748" width="3.54296875" style="90" customWidth="1"/>
    <col min="9749" max="9984" width="9.1796875" style="90"/>
    <col min="9985" max="9985" width="36.81640625" style="90" customWidth="1"/>
    <col min="9986" max="9986" width="6.1796875" style="90" customWidth="1"/>
    <col min="9987" max="9987" width="7.54296875" style="90" customWidth="1"/>
    <col min="9988" max="9988" width="2.1796875" style="90" customWidth="1"/>
    <col min="9989" max="9989" width="6.1796875" style="90" customWidth="1"/>
    <col min="9990" max="9990" width="7.54296875" style="90" customWidth="1"/>
    <col min="9991" max="9991" width="2.1796875" style="90" customWidth="1"/>
    <col min="9992" max="9992" width="6.1796875" style="90" customWidth="1"/>
    <col min="9993" max="9993" width="7.54296875" style="90" customWidth="1"/>
    <col min="9994" max="9994" width="5.1796875" style="90" customWidth="1"/>
    <col min="9995" max="9995" width="6.1796875" style="90" customWidth="1"/>
    <col min="9996" max="9996" width="7.54296875" style="90" customWidth="1"/>
    <col min="9997" max="9997" width="2.1796875" style="90" customWidth="1"/>
    <col min="9998" max="9998" width="6.1796875" style="90" customWidth="1"/>
    <col min="9999" max="9999" width="7.54296875" style="90" customWidth="1"/>
    <col min="10000" max="10000" width="2.1796875" style="90" customWidth="1"/>
    <col min="10001" max="10001" width="6.1796875" style="90" customWidth="1"/>
    <col min="10002" max="10002" width="7.54296875" style="90" customWidth="1"/>
    <col min="10003" max="10003" width="2.1796875" style="90" customWidth="1"/>
    <col min="10004" max="10004" width="3.54296875" style="90" customWidth="1"/>
    <col min="10005" max="10240" width="9.1796875" style="90"/>
    <col min="10241" max="10241" width="36.81640625" style="90" customWidth="1"/>
    <col min="10242" max="10242" width="6.1796875" style="90" customWidth="1"/>
    <col min="10243" max="10243" width="7.54296875" style="90" customWidth="1"/>
    <col min="10244" max="10244" width="2.1796875" style="90" customWidth="1"/>
    <col min="10245" max="10245" width="6.1796875" style="90" customWidth="1"/>
    <col min="10246" max="10246" width="7.54296875" style="90" customWidth="1"/>
    <col min="10247" max="10247" width="2.1796875" style="90" customWidth="1"/>
    <col min="10248" max="10248" width="6.1796875" style="90" customWidth="1"/>
    <col min="10249" max="10249" width="7.54296875" style="90" customWidth="1"/>
    <col min="10250" max="10250" width="5.1796875" style="90" customWidth="1"/>
    <col min="10251" max="10251" width="6.1796875" style="90" customWidth="1"/>
    <col min="10252" max="10252" width="7.54296875" style="90" customWidth="1"/>
    <col min="10253" max="10253" width="2.1796875" style="90" customWidth="1"/>
    <col min="10254" max="10254" width="6.1796875" style="90" customWidth="1"/>
    <col min="10255" max="10255" width="7.54296875" style="90" customWidth="1"/>
    <col min="10256" max="10256" width="2.1796875" style="90" customWidth="1"/>
    <col min="10257" max="10257" width="6.1796875" style="90" customWidth="1"/>
    <col min="10258" max="10258" width="7.54296875" style="90" customWidth="1"/>
    <col min="10259" max="10259" width="2.1796875" style="90" customWidth="1"/>
    <col min="10260" max="10260" width="3.54296875" style="90" customWidth="1"/>
    <col min="10261" max="10496" width="9.1796875" style="90"/>
    <col min="10497" max="10497" width="36.81640625" style="90" customWidth="1"/>
    <col min="10498" max="10498" width="6.1796875" style="90" customWidth="1"/>
    <col min="10499" max="10499" width="7.54296875" style="90" customWidth="1"/>
    <col min="10500" max="10500" width="2.1796875" style="90" customWidth="1"/>
    <col min="10501" max="10501" width="6.1796875" style="90" customWidth="1"/>
    <col min="10502" max="10502" width="7.54296875" style="90" customWidth="1"/>
    <col min="10503" max="10503" width="2.1796875" style="90" customWidth="1"/>
    <col min="10504" max="10504" width="6.1796875" style="90" customWidth="1"/>
    <col min="10505" max="10505" width="7.54296875" style="90" customWidth="1"/>
    <col min="10506" max="10506" width="5.1796875" style="90" customWidth="1"/>
    <col min="10507" max="10507" width="6.1796875" style="90" customWidth="1"/>
    <col min="10508" max="10508" width="7.54296875" style="90" customWidth="1"/>
    <col min="10509" max="10509" width="2.1796875" style="90" customWidth="1"/>
    <col min="10510" max="10510" width="6.1796875" style="90" customWidth="1"/>
    <col min="10511" max="10511" width="7.54296875" style="90" customWidth="1"/>
    <col min="10512" max="10512" width="2.1796875" style="90" customWidth="1"/>
    <col min="10513" max="10513" width="6.1796875" style="90" customWidth="1"/>
    <col min="10514" max="10514" width="7.54296875" style="90" customWidth="1"/>
    <col min="10515" max="10515" width="2.1796875" style="90" customWidth="1"/>
    <col min="10516" max="10516" width="3.54296875" style="90" customWidth="1"/>
    <col min="10517" max="10752" width="9.1796875" style="90"/>
    <col min="10753" max="10753" width="36.81640625" style="90" customWidth="1"/>
    <col min="10754" max="10754" width="6.1796875" style="90" customWidth="1"/>
    <col min="10755" max="10755" width="7.54296875" style="90" customWidth="1"/>
    <col min="10756" max="10756" width="2.1796875" style="90" customWidth="1"/>
    <col min="10757" max="10757" width="6.1796875" style="90" customWidth="1"/>
    <col min="10758" max="10758" width="7.54296875" style="90" customWidth="1"/>
    <col min="10759" max="10759" width="2.1796875" style="90" customWidth="1"/>
    <col min="10760" max="10760" width="6.1796875" style="90" customWidth="1"/>
    <col min="10761" max="10761" width="7.54296875" style="90" customWidth="1"/>
    <col min="10762" max="10762" width="5.1796875" style="90" customWidth="1"/>
    <col min="10763" max="10763" width="6.1796875" style="90" customWidth="1"/>
    <col min="10764" max="10764" width="7.54296875" style="90" customWidth="1"/>
    <col min="10765" max="10765" width="2.1796875" style="90" customWidth="1"/>
    <col min="10766" max="10766" width="6.1796875" style="90" customWidth="1"/>
    <col min="10767" max="10767" width="7.54296875" style="90" customWidth="1"/>
    <col min="10768" max="10768" width="2.1796875" style="90" customWidth="1"/>
    <col min="10769" max="10769" width="6.1796875" style="90" customWidth="1"/>
    <col min="10770" max="10770" width="7.54296875" style="90" customWidth="1"/>
    <col min="10771" max="10771" width="2.1796875" style="90" customWidth="1"/>
    <col min="10772" max="10772" width="3.54296875" style="90" customWidth="1"/>
    <col min="10773" max="11008" width="9.1796875" style="90"/>
    <col min="11009" max="11009" width="36.81640625" style="90" customWidth="1"/>
    <col min="11010" max="11010" width="6.1796875" style="90" customWidth="1"/>
    <col min="11011" max="11011" width="7.54296875" style="90" customWidth="1"/>
    <col min="11012" max="11012" width="2.1796875" style="90" customWidth="1"/>
    <col min="11013" max="11013" width="6.1796875" style="90" customWidth="1"/>
    <col min="11014" max="11014" width="7.54296875" style="90" customWidth="1"/>
    <col min="11015" max="11015" width="2.1796875" style="90" customWidth="1"/>
    <col min="11016" max="11016" width="6.1796875" style="90" customWidth="1"/>
    <col min="11017" max="11017" width="7.54296875" style="90" customWidth="1"/>
    <col min="11018" max="11018" width="5.1796875" style="90" customWidth="1"/>
    <col min="11019" max="11019" width="6.1796875" style="90" customWidth="1"/>
    <col min="11020" max="11020" width="7.54296875" style="90" customWidth="1"/>
    <col min="11021" max="11021" width="2.1796875" style="90" customWidth="1"/>
    <col min="11022" max="11022" width="6.1796875" style="90" customWidth="1"/>
    <col min="11023" max="11023" width="7.54296875" style="90" customWidth="1"/>
    <col min="11024" max="11024" width="2.1796875" style="90" customWidth="1"/>
    <col min="11025" max="11025" width="6.1796875" style="90" customWidth="1"/>
    <col min="11026" max="11026" width="7.54296875" style="90" customWidth="1"/>
    <col min="11027" max="11027" width="2.1796875" style="90" customWidth="1"/>
    <col min="11028" max="11028" width="3.54296875" style="90" customWidth="1"/>
    <col min="11029" max="11264" width="9.1796875" style="90"/>
    <col min="11265" max="11265" width="36.81640625" style="90" customWidth="1"/>
    <col min="11266" max="11266" width="6.1796875" style="90" customWidth="1"/>
    <col min="11267" max="11267" width="7.54296875" style="90" customWidth="1"/>
    <col min="11268" max="11268" width="2.1796875" style="90" customWidth="1"/>
    <col min="11269" max="11269" width="6.1796875" style="90" customWidth="1"/>
    <col min="11270" max="11270" width="7.54296875" style="90" customWidth="1"/>
    <col min="11271" max="11271" width="2.1796875" style="90" customWidth="1"/>
    <col min="11272" max="11272" width="6.1796875" style="90" customWidth="1"/>
    <col min="11273" max="11273" width="7.54296875" style="90" customWidth="1"/>
    <col min="11274" max="11274" width="5.1796875" style="90" customWidth="1"/>
    <col min="11275" max="11275" width="6.1796875" style="90" customWidth="1"/>
    <col min="11276" max="11276" width="7.54296875" style="90" customWidth="1"/>
    <col min="11277" max="11277" width="2.1796875" style="90" customWidth="1"/>
    <col min="11278" max="11278" width="6.1796875" style="90" customWidth="1"/>
    <col min="11279" max="11279" width="7.54296875" style="90" customWidth="1"/>
    <col min="11280" max="11280" width="2.1796875" style="90" customWidth="1"/>
    <col min="11281" max="11281" width="6.1796875" style="90" customWidth="1"/>
    <col min="11282" max="11282" width="7.54296875" style="90" customWidth="1"/>
    <col min="11283" max="11283" width="2.1796875" style="90" customWidth="1"/>
    <col min="11284" max="11284" width="3.54296875" style="90" customWidth="1"/>
    <col min="11285" max="11520" width="9.1796875" style="90"/>
    <col min="11521" max="11521" width="36.81640625" style="90" customWidth="1"/>
    <col min="11522" max="11522" width="6.1796875" style="90" customWidth="1"/>
    <col min="11523" max="11523" width="7.54296875" style="90" customWidth="1"/>
    <col min="11524" max="11524" width="2.1796875" style="90" customWidth="1"/>
    <col min="11525" max="11525" width="6.1796875" style="90" customWidth="1"/>
    <col min="11526" max="11526" width="7.54296875" style="90" customWidth="1"/>
    <col min="11527" max="11527" width="2.1796875" style="90" customWidth="1"/>
    <col min="11528" max="11528" width="6.1796875" style="90" customWidth="1"/>
    <col min="11529" max="11529" width="7.54296875" style="90" customWidth="1"/>
    <col min="11530" max="11530" width="5.1796875" style="90" customWidth="1"/>
    <col min="11531" max="11531" width="6.1796875" style="90" customWidth="1"/>
    <col min="11532" max="11532" width="7.54296875" style="90" customWidth="1"/>
    <col min="11533" max="11533" width="2.1796875" style="90" customWidth="1"/>
    <col min="11534" max="11534" width="6.1796875" style="90" customWidth="1"/>
    <col min="11535" max="11535" width="7.54296875" style="90" customWidth="1"/>
    <col min="11536" max="11536" width="2.1796875" style="90" customWidth="1"/>
    <col min="11537" max="11537" width="6.1796875" style="90" customWidth="1"/>
    <col min="11538" max="11538" width="7.54296875" style="90" customWidth="1"/>
    <col min="11539" max="11539" width="2.1796875" style="90" customWidth="1"/>
    <col min="11540" max="11540" width="3.54296875" style="90" customWidth="1"/>
    <col min="11541" max="11776" width="9.1796875" style="90"/>
    <col min="11777" max="11777" width="36.81640625" style="90" customWidth="1"/>
    <col min="11778" max="11778" width="6.1796875" style="90" customWidth="1"/>
    <col min="11779" max="11779" width="7.54296875" style="90" customWidth="1"/>
    <col min="11780" max="11780" width="2.1796875" style="90" customWidth="1"/>
    <col min="11781" max="11781" width="6.1796875" style="90" customWidth="1"/>
    <col min="11782" max="11782" width="7.54296875" style="90" customWidth="1"/>
    <col min="11783" max="11783" width="2.1796875" style="90" customWidth="1"/>
    <col min="11784" max="11784" width="6.1796875" style="90" customWidth="1"/>
    <col min="11785" max="11785" width="7.54296875" style="90" customWidth="1"/>
    <col min="11786" max="11786" width="5.1796875" style="90" customWidth="1"/>
    <col min="11787" max="11787" width="6.1796875" style="90" customWidth="1"/>
    <col min="11788" max="11788" width="7.54296875" style="90" customWidth="1"/>
    <col min="11789" max="11789" width="2.1796875" style="90" customWidth="1"/>
    <col min="11790" max="11790" width="6.1796875" style="90" customWidth="1"/>
    <col min="11791" max="11791" width="7.54296875" style="90" customWidth="1"/>
    <col min="11792" max="11792" width="2.1796875" style="90" customWidth="1"/>
    <col min="11793" max="11793" width="6.1796875" style="90" customWidth="1"/>
    <col min="11794" max="11794" width="7.54296875" style="90" customWidth="1"/>
    <col min="11795" max="11795" width="2.1796875" style="90" customWidth="1"/>
    <col min="11796" max="11796" width="3.54296875" style="90" customWidth="1"/>
    <col min="11797" max="12032" width="9.1796875" style="90"/>
    <col min="12033" max="12033" width="36.81640625" style="90" customWidth="1"/>
    <col min="12034" max="12034" width="6.1796875" style="90" customWidth="1"/>
    <col min="12035" max="12035" width="7.54296875" style="90" customWidth="1"/>
    <col min="12036" max="12036" width="2.1796875" style="90" customWidth="1"/>
    <col min="12037" max="12037" width="6.1796875" style="90" customWidth="1"/>
    <col min="12038" max="12038" width="7.54296875" style="90" customWidth="1"/>
    <col min="12039" max="12039" width="2.1796875" style="90" customWidth="1"/>
    <col min="12040" max="12040" width="6.1796875" style="90" customWidth="1"/>
    <col min="12041" max="12041" width="7.54296875" style="90" customWidth="1"/>
    <col min="12042" max="12042" width="5.1796875" style="90" customWidth="1"/>
    <col min="12043" max="12043" width="6.1796875" style="90" customWidth="1"/>
    <col min="12044" max="12044" width="7.54296875" style="90" customWidth="1"/>
    <col min="12045" max="12045" width="2.1796875" style="90" customWidth="1"/>
    <col min="12046" max="12046" width="6.1796875" style="90" customWidth="1"/>
    <col min="12047" max="12047" width="7.54296875" style="90" customWidth="1"/>
    <col min="12048" max="12048" width="2.1796875" style="90" customWidth="1"/>
    <col min="12049" max="12049" width="6.1796875" style="90" customWidth="1"/>
    <col min="12050" max="12050" width="7.54296875" style="90" customWidth="1"/>
    <col min="12051" max="12051" width="2.1796875" style="90" customWidth="1"/>
    <col min="12052" max="12052" width="3.54296875" style="90" customWidth="1"/>
    <col min="12053" max="12288" width="9.1796875" style="90"/>
    <col min="12289" max="12289" width="36.81640625" style="90" customWidth="1"/>
    <col min="12290" max="12290" width="6.1796875" style="90" customWidth="1"/>
    <col min="12291" max="12291" width="7.54296875" style="90" customWidth="1"/>
    <col min="12292" max="12292" width="2.1796875" style="90" customWidth="1"/>
    <col min="12293" max="12293" width="6.1796875" style="90" customWidth="1"/>
    <col min="12294" max="12294" width="7.54296875" style="90" customWidth="1"/>
    <col min="12295" max="12295" width="2.1796875" style="90" customWidth="1"/>
    <col min="12296" max="12296" width="6.1796875" style="90" customWidth="1"/>
    <col min="12297" max="12297" width="7.54296875" style="90" customWidth="1"/>
    <col min="12298" max="12298" width="5.1796875" style="90" customWidth="1"/>
    <col min="12299" max="12299" width="6.1796875" style="90" customWidth="1"/>
    <col min="12300" max="12300" width="7.54296875" style="90" customWidth="1"/>
    <col min="12301" max="12301" width="2.1796875" style="90" customWidth="1"/>
    <col min="12302" max="12302" width="6.1796875" style="90" customWidth="1"/>
    <col min="12303" max="12303" width="7.54296875" style="90" customWidth="1"/>
    <col min="12304" max="12304" width="2.1796875" style="90" customWidth="1"/>
    <col min="12305" max="12305" width="6.1796875" style="90" customWidth="1"/>
    <col min="12306" max="12306" width="7.54296875" style="90" customWidth="1"/>
    <col min="12307" max="12307" width="2.1796875" style="90" customWidth="1"/>
    <col min="12308" max="12308" width="3.54296875" style="90" customWidth="1"/>
    <col min="12309" max="12544" width="9.1796875" style="90"/>
    <col min="12545" max="12545" width="36.81640625" style="90" customWidth="1"/>
    <col min="12546" max="12546" width="6.1796875" style="90" customWidth="1"/>
    <col min="12547" max="12547" width="7.54296875" style="90" customWidth="1"/>
    <col min="12548" max="12548" width="2.1796875" style="90" customWidth="1"/>
    <col min="12549" max="12549" width="6.1796875" style="90" customWidth="1"/>
    <col min="12550" max="12550" width="7.54296875" style="90" customWidth="1"/>
    <col min="12551" max="12551" width="2.1796875" style="90" customWidth="1"/>
    <col min="12552" max="12552" width="6.1796875" style="90" customWidth="1"/>
    <col min="12553" max="12553" width="7.54296875" style="90" customWidth="1"/>
    <col min="12554" max="12554" width="5.1796875" style="90" customWidth="1"/>
    <col min="12555" max="12555" width="6.1796875" style="90" customWidth="1"/>
    <col min="12556" max="12556" width="7.54296875" style="90" customWidth="1"/>
    <col min="12557" max="12557" width="2.1796875" style="90" customWidth="1"/>
    <col min="12558" max="12558" width="6.1796875" style="90" customWidth="1"/>
    <col min="12559" max="12559" width="7.54296875" style="90" customWidth="1"/>
    <col min="12560" max="12560" width="2.1796875" style="90" customWidth="1"/>
    <col min="12561" max="12561" width="6.1796875" style="90" customWidth="1"/>
    <col min="12562" max="12562" width="7.54296875" style="90" customWidth="1"/>
    <col min="12563" max="12563" width="2.1796875" style="90" customWidth="1"/>
    <col min="12564" max="12564" width="3.54296875" style="90" customWidth="1"/>
    <col min="12565" max="12800" width="9.1796875" style="90"/>
    <col min="12801" max="12801" width="36.81640625" style="90" customWidth="1"/>
    <col min="12802" max="12802" width="6.1796875" style="90" customWidth="1"/>
    <col min="12803" max="12803" width="7.54296875" style="90" customWidth="1"/>
    <col min="12804" max="12804" width="2.1796875" style="90" customWidth="1"/>
    <col min="12805" max="12805" width="6.1796875" style="90" customWidth="1"/>
    <col min="12806" max="12806" width="7.54296875" style="90" customWidth="1"/>
    <col min="12807" max="12807" width="2.1796875" style="90" customWidth="1"/>
    <col min="12808" max="12808" width="6.1796875" style="90" customWidth="1"/>
    <col min="12809" max="12809" width="7.54296875" style="90" customWidth="1"/>
    <col min="12810" max="12810" width="5.1796875" style="90" customWidth="1"/>
    <col min="12811" max="12811" width="6.1796875" style="90" customWidth="1"/>
    <col min="12812" max="12812" width="7.54296875" style="90" customWidth="1"/>
    <col min="12813" max="12813" width="2.1796875" style="90" customWidth="1"/>
    <col min="12814" max="12814" width="6.1796875" style="90" customWidth="1"/>
    <col min="12815" max="12815" width="7.54296875" style="90" customWidth="1"/>
    <col min="12816" max="12816" width="2.1796875" style="90" customWidth="1"/>
    <col min="12817" max="12817" width="6.1796875" style="90" customWidth="1"/>
    <col min="12818" max="12818" width="7.54296875" style="90" customWidth="1"/>
    <col min="12819" max="12819" width="2.1796875" style="90" customWidth="1"/>
    <col min="12820" max="12820" width="3.54296875" style="90" customWidth="1"/>
    <col min="12821" max="13056" width="9.1796875" style="90"/>
    <col min="13057" max="13057" width="36.81640625" style="90" customWidth="1"/>
    <col min="13058" max="13058" width="6.1796875" style="90" customWidth="1"/>
    <col min="13059" max="13059" width="7.54296875" style="90" customWidth="1"/>
    <col min="13060" max="13060" width="2.1796875" style="90" customWidth="1"/>
    <col min="13061" max="13061" width="6.1796875" style="90" customWidth="1"/>
    <col min="13062" max="13062" width="7.54296875" style="90" customWidth="1"/>
    <col min="13063" max="13063" width="2.1796875" style="90" customWidth="1"/>
    <col min="13064" max="13064" width="6.1796875" style="90" customWidth="1"/>
    <col min="13065" max="13065" width="7.54296875" style="90" customWidth="1"/>
    <col min="13066" max="13066" width="5.1796875" style="90" customWidth="1"/>
    <col min="13067" max="13067" width="6.1796875" style="90" customWidth="1"/>
    <col min="13068" max="13068" width="7.54296875" style="90" customWidth="1"/>
    <col min="13069" max="13069" width="2.1796875" style="90" customWidth="1"/>
    <col min="13070" max="13070" width="6.1796875" style="90" customWidth="1"/>
    <col min="13071" max="13071" width="7.54296875" style="90" customWidth="1"/>
    <col min="13072" max="13072" width="2.1796875" style="90" customWidth="1"/>
    <col min="13073" max="13073" width="6.1796875" style="90" customWidth="1"/>
    <col min="13074" max="13074" width="7.54296875" style="90" customWidth="1"/>
    <col min="13075" max="13075" width="2.1796875" style="90" customWidth="1"/>
    <col min="13076" max="13076" width="3.54296875" style="90" customWidth="1"/>
    <col min="13077" max="13312" width="9.1796875" style="90"/>
    <col min="13313" max="13313" width="36.81640625" style="90" customWidth="1"/>
    <col min="13314" max="13314" width="6.1796875" style="90" customWidth="1"/>
    <col min="13315" max="13315" width="7.54296875" style="90" customWidth="1"/>
    <col min="13316" max="13316" width="2.1796875" style="90" customWidth="1"/>
    <col min="13317" max="13317" width="6.1796875" style="90" customWidth="1"/>
    <col min="13318" max="13318" width="7.54296875" style="90" customWidth="1"/>
    <col min="13319" max="13319" width="2.1796875" style="90" customWidth="1"/>
    <col min="13320" max="13320" width="6.1796875" style="90" customWidth="1"/>
    <col min="13321" max="13321" width="7.54296875" style="90" customWidth="1"/>
    <col min="13322" max="13322" width="5.1796875" style="90" customWidth="1"/>
    <col min="13323" max="13323" width="6.1796875" style="90" customWidth="1"/>
    <col min="13324" max="13324" width="7.54296875" style="90" customWidth="1"/>
    <col min="13325" max="13325" width="2.1796875" style="90" customWidth="1"/>
    <col min="13326" max="13326" width="6.1796875" style="90" customWidth="1"/>
    <col min="13327" max="13327" width="7.54296875" style="90" customWidth="1"/>
    <col min="13328" max="13328" width="2.1796875" style="90" customWidth="1"/>
    <col min="13329" max="13329" width="6.1796875" style="90" customWidth="1"/>
    <col min="13330" max="13330" width="7.54296875" style="90" customWidth="1"/>
    <col min="13331" max="13331" width="2.1796875" style="90" customWidth="1"/>
    <col min="13332" max="13332" width="3.54296875" style="90" customWidth="1"/>
    <col min="13333" max="13568" width="9.1796875" style="90"/>
    <col min="13569" max="13569" width="36.81640625" style="90" customWidth="1"/>
    <col min="13570" max="13570" width="6.1796875" style="90" customWidth="1"/>
    <col min="13571" max="13571" width="7.54296875" style="90" customWidth="1"/>
    <col min="13572" max="13572" width="2.1796875" style="90" customWidth="1"/>
    <col min="13573" max="13573" width="6.1796875" style="90" customWidth="1"/>
    <col min="13574" max="13574" width="7.54296875" style="90" customWidth="1"/>
    <col min="13575" max="13575" width="2.1796875" style="90" customWidth="1"/>
    <col min="13576" max="13576" width="6.1796875" style="90" customWidth="1"/>
    <col min="13577" max="13577" width="7.54296875" style="90" customWidth="1"/>
    <col min="13578" max="13578" width="5.1796875" style="90" customWidth="1"/>
    <col min="13579" max="13579" width="6.1796875" style="90" customWidth="1"/>
    <col min="13580" max="13580" width="7.54296875" style="90" customWidth="1"/>
    <col min="13581" max="13581" width="2.1796875" style="90" customWidth="1"/>
    <col min="13582" max="13582" width="6.1796875" style="90" customWidth="1"/>
    <col min="13583" max="13583" width="7.54296875" style="90" customWidth="1"/>
    <col min="13584" max="13584" width="2.1796875" style="90" customWidth="1"/>
    <col min="13585" max="13585" width="6.1796875" style="90" customWidth="1"/>
    <col min="13586" max="13586" width="7.54296875" style="90" customWidth="1"/>
    <col min="13587" max="13587" width="2.1796875" style="90" customWidth="1"/>
    <col min="13588" max="13588" width="3.54296875" style="90" customWidth="1"/>
    <col min="13589" max="13824" width="9.1796875" style="90"/>
    <col min="13825" max="13825" width="36.81640625" style="90" customWidth="1"/>
    <col min="13826" max="13826" width="6.1796875" style="90" customWidth="1"/>
    <col min="13827" max="13827" width="7.54296875" style="90" customWidth="1"/>
    <col min="13828" max="13828" width="2.1796875" style="90" customWidth="1"/>
    <col min="13829" max="13829" width="6.1796875" style="90" customWidth="1"/>
    <col min="13830" max="13830" width="7.54296875" style="90" customWidth="1"/>
    <col min="13831" max="13831" width="2.1796875" style="90" customWidth="1"/>
    <col min="13832" max="13832" width="6.1796875" style="90" customWidth="1"/>
    <col min="13833" max="13833" width="7.54296875" style="90" customWidth="1"/>
    <col min="13834" max="13834" width="5.1796875" style="90" customWidth="1"/>
    <col min="13835" max="13835" width="6.1796875" style="90" customWidth="1"/>
    <col min="13836" max="13836" width="7.54296875" style="90" customWidth="1"/>
    <col min="13837" max="13837" width="2.1796875" style="90" customWidth="1"/>
    <col min="13838" max="13838" width="6.1796875" style="90" customWidth="1"/>
    <col min="13839" max="13839" width="7.54296875" style="90" customWidth="1"/>
    <col min="13840" max="13840" width="2.1796875" style="90" customWidth="1"/>
    <col min="13841" max="13841" width="6.1796875" style="90" customWidth="1"/>
    <col min="13842" max="13842" width="7.54296875" style="90" customWidth="1"/>
    <col min="13843" max="13843" width="2.1796875" style="90" customWidth="1"/>
    <col min="13844" max="13844" width="3.54296875" style="90" customWidth="1"/>
    <col min="13845" max="14080" width="9.1796875" style="90"/>
    <col min="14081" max="14081" width="36.81640625" style="90" customWidth="1"/>
    <col min="14082" max="14082" width="6.1796875" style="90" customWidth="1"/>
    <col min="14083" max="14083" width="7.54296875" style="90" customWidth="1"/>
    <col min="14084" max="14084" width="2.1796875" style="90" customWidth="1"/>
    <col min="14085" max="14085" width="6.1796875" style="90" customWidth="1"/>
    <col min="14086" max="14086" width="7.54296875" style="90" customWidth="1"/>
    <col min="14087" max="14087" width="2.1796875" style="90" customWidth="1"/>
    <col min="14088" max="14088" width="6.1796875" style="90" customWidth="1"/>
    <col min="14089" max="14089" width="7.54296875" style="90" customWidth="1"/>
    <col min="14090" max="14090" width="5.1796875" style="90" customWidth="1"/>
    <col min="14091" max="14091" width="6.1796875" style="90" customWidth="1"/>
    <col min="14092" max="14092" width="7.54296875" style="90" customWidth="1"/>
    <col min="14093" max="14093" width="2.1796875" style="90" customWidth="1"/>
    <col min="14094" max="14094" width="6.1796875" style="90" customWidth="1"/>
    <col min="14095" max="14095" width="7.54296875" style="90" customWidth="1"/>
    <col min="14096" max="14096" width="2.1796875" style="90" customWidth="1"/>
    <col min="14097" max="14097" width="6.1796875" style="90" customWidth="1"/>
    <col min="14098" max="14098" width="7.54296875" style="90" customWidth="1"/>
    <col min="14099" max="14099" width="2.1796875" style="90" customWidth="1"/>
    <col min="14100" max="14100" width="3.54296875" style="90" customWidth="1"/>
    <col min="14101" max="14336" width="9.1796875" style="90"/>
    <col min="14337" max="14337" width="36.81640625" style="90" customWidth="1"/>
    <col min="14338" max="14338" width="6.1796875" style="90" customWidth="1"/>
    <col min="14339" max="14339" width="7.54296875" style="90" customWidth="1"/>
    <col min="14340" max="14340" width="2.1796875" style="90" customWidth="1"/>
    <col min="14341" max="14341" width="6.1796875" style="90" customWidth="1"/>
    <col min="14342" max="14342" width="7.54296875" style="90" customWidth="1"/>
    <col min="14343" max="14343" width="2.1796875" style="90" customWidth="1"/>
    <col min="14344" max="14344" width="6.1796875" style="90" customWidth="1"/>
    <col min="14345" max="14345" width="7.54296875" style="90" customWidth="1"/>
    <col min="14346" max="14346" width="5.1796875" style="90" customWidth="1"/>
    <col min="14347" max="14347" width="6.1796875" style="90" customWidth="1"/>
    <col min="14348" max="14348" width="7.54296875" style="90" customWidth="1"/>
    <col min="14349" max="14349" width="2.1796875" style="90" customWidth="1"/>
    <col min="14350" max="14350" width="6.1796875" style="90" customWidth="1"/>
    <col min="14351" max="14351" width="7.54296875" style="90" customWidth="1"/>
    <col min="14352" max="14352" width="2.1796875" style="90" customWidth="1"/>
    <col min="14353" max="14353" width="6.1796875" style="90" customWidth="1"/>
    <col min="14354" max="14354" width="7.54296875" style="90" customWidth="1"/>
    <col min="14355" max="14355" width="2.1796875" style="90" customWidth="1"/>
    <col min="14356" max="14356" width="3.54296875" style="90" customWidth="1"/>
    <col min="14357" max="14592" width="9.1796875" style="90"/>
    <col min="14593" max="14593" width="36.81640625" style="90" customWidth="1"/>
    <col min="14594" max="14594" width="6.1796875" style="90" customWidth="1"/>
    <col min="14595" max="14595" width="7.54296875" style="90" customWidth="1"/>
    <col min="14596" max="14596" width="2.1796875" style="90" customWidth="1"/>
    <col min="14597" max="14597" width="6.1796875" style="90" customWidth="1"/>
    <col min="14598" max="14598" width="7.54296875" style="90" customWidth="1"/>
    <col min="14599" max="14599" width="2.1796875" style="90" customWidth="1"/>
    <col min="14600" max="14600" width="6.1796875" style="90" customWidth="1"/>
    <col min="14601" max="14601" width="7.54296875" style="90" customWidth="1"/>
    <col min="14602" max="14602" width="5.1796875" style="90" customWidth="1"/>
    <col min="14603" max="14603" width="6.1796875" style="90" customWidth="1"/>
    <col min="14604" max="14604" width="7.54296875" style="90" customWidth="1"/>
    <col min="14605" max="14605" width="2.1796875" style="90" customWidth="1"/>
    <col min="14606" max="14606" width="6.1796875" style="90" customWidth="1"/>
    <col min="14607" max="14607" width="7.54296875" style="90" customWidth="1"/>
    <col min="14608" max="14608" width="2.1796875" style="90" customWidth="1"/>
    <col min="14609" max="14609" width="6.1796875" style="90" customWidth="1"/>
    <col min="14610" max="14610" width="7.54296875" style="90" customWidth="1"/>
    <col min="14611" max="14611" width="2.1796875" style="90" customWidth="1"/>
    <col min="14612" max="14612" width="3.54296875" style="90" customWidth="1"/>
    <col min="14613" max="14848" width="9.1796875" style="90"/>
    <col min="14849" max="14849" width="36.81640625" style="90" customWidth="1"/>
    <col min="14850" max="14850" width="6.1796875" style="90" customWidth="1"/>
    <col min="14851" max="14851" width="7.54296875" style="90" customWidth="1"/>
    <col min="14852" max="14852" width="2.1796875" style="90" customWidth="1"/>
    <col min="14853" max="14853" width="6.1796875" style="90" customWidth="1"/>
    <col min="14854" max="14854" width="7.54296875" style="90" customWidth="1"/>
    <col min="14855" max="14855" width="2.1796875" style="90" customWidth="1"/>
    <col min="14856" max="14856" width="6.1796875" style="90" customWidth="1"/>
    <col min="14857" max="14857" width="7.54296875" style="90" customWidth="1"/>
    <col min="14858" max="14858" width="5.1796875" style="90" customWidth="1"/>
    <col min="14859" max="14859" width="6.1796875" style="90" customWidth="1"/>
    <col min="14860" max="14860" width="7.54296875" style="90" customWidth="1"/>
    <col min="14861" max="14861" width="2.1796875" style="90" customWidth="1"/>
    <col min="14862" max="14862" width="6.1796875" style="90" customWidth="1"/>
    <col min="14863" max="14863" width="7.54296875" style="90" customWidth="1"/>
    <col min="14864" max="14864" width="2.1796875" style="90" customWidth="1"/>
    <col min="14865" max="14865" width="6.1796875" style="90" customWidth="1"/>
    <col min="14866" max="14866" width="7.54296875" style="90" customWidth="1"/>
    <col min="14867" max="14867" width="2.1796875" style="90" customWidth="1"/>
    <col min="14868" max="14868" width="3.54296875" style="90" customWidth="1"/>
    <col min="14869" max="15104" width="9.1796875" style="90"/>
    <col min="15105" max="15105" width="36.81640625" style="90" customWidth="1"/>
    <col min="15106" max="15106" width="6.1796875" style="90" customWidth="1"/>
    <col min="15107" max="15107" width="7.54296875" style="90" customWidth="1"/>
    <col min="15108" max="15108" width="2.1796875" style="90" customWidth="1"/>
    <col min="15109" max="15109" width="6.1796875" style="90" customWidth="1"/>
    <col min="15110" max="15110" width="7.54296875" style="90" customWidth="1"/>
    <col min="15111" max="15111" width="2.1796875" style="90" customWidth="1"/>
    <col min="15112" max="15112" width="6.1796875" style="90" customWidth="1"/>
    <col min="15113" max="15113" width="7.54296875" style="90" customWidth="1"/>
    <col min="15114" max="15114" width="5.1796875" style="90" customWidth="1"/>
    <col min="15115" max="15115" width="6.1796875" style="90" customWidth="1"/>
    <col min="15116" max="15116" width="7.54296875" style="90" customWidth="1"/>
    <col min="15117" max="15117" width="2.1796875" style="90" customWidth="1"/>
    <col min="15118" max="15118" width="6.1796875" style="90" customWidth="1"/>
    <col min="15119" max="15119" width="7.54296875" style="90" customWidth="1"/>
    <col min="15120" max="15120" width="2.1796875" style="90" customWidth="1"/>
    <col min="15121" max="15121" width="6.1796875" style="90" customWidth="1"/>
    <col min="15122" max="15122" width="7.54296875" style="90" customWidth="1"/>
    <col min="15123" max="15123" width="2.1796875" style="90" customWidth="1"/>
    <col min="15124" max="15124" width="3.54296875" style="90" customWidth="1"/>
    <col min="15125" max="15360" width="9.1796875" style="90"/>
    <col min="15361" max="15361" width="36.81640625" style="90" customWidth="1"/>
    <col min="15362" max="15362" width="6.1796875" style="90" customWidth="1"/>
    <col min="15363" max="15363" width="7.54296875" style="90" customWidth="1"/>
    <col min="15364" max="15364" width="2.1796875" style="90" customWidth="1"/>
    <col min="15365" max="15365" width="6.1796875" style="90" customWidth="1"/>
    <col min="15366" max="15366" width="7.54296875" style="90" customWidth="1"/>
    <col min="15367" max="15367" width="2.1796875" style="90" customWidth="1"/>
    <col min="15368" max="15368" width="6.1796875" style="90" customWidth="1"/>
    <col min="15369" max="15369" width="7.54296875" style="90" customWidth="1"/>
    <col min="15370" max="15370" width="5.1796875" style="90" customWidth="1"/>
    <col min="15371" max="15371" width="6.1796875" style="90" customWidth="1"/>
    <col min="15372" max="15372" width="7.54296875" style="90" customWidth="1"/>
    <col min="15373" max="15373" width="2.1796875" style="90" customWidth="1"/>
    <col min="15374" max="15374" width="6.1796875" style="90" customWidth="1"/>
    <col min="15375" max="15375" width="7.54296875" style="90" customWidth="1"/>
    <col min="15376" max="15376" width="2.1796875" style="90" customWidth="1"/>
    <col min="15377" max="15377" width="6.1796875" style="90" customWidth="1"/>
    <col min="15378" max="15378" width="7.54296875" style="90" customWidth="1"/>
    <col min="15379" max="15379" width="2.1796875" style="90" customWidth="1"/>
    <col min="15380" max="15380" width="3.54296875" style="90" customWidth="1"/>
    <col min="15381" max="15616" width="9.1796875" style="90"/>
    <col min="15617" max="15617" width="36.81640625" style="90" customWidth="1"/>
    <col min="15618" max="15618" width="6.1796875" style="90" customWidth="1"/>
    <col min="15619" max="15619" width="7.54296875" style="90" customWidth="1"/>
    <col min="15620" max="15620" width="2.1796875" style="90" customWidth="1"/>
    <col min="15621" max="15621" width="6.1796875" style="90" customWidth="1"/>
    <col min="15622" max="15622" width="7.54296875" style="90" customWidth="1"/>
    <col min="15623" max="15623" width="2.1796875" style="90" customWidth="1"/>
    <col min="15624" max="15624" width="6.1796875" style="90" customWidth="1"/>
    <col min="15625" max="15625" width="7.54296875" style="90" customWidth="1"/>
    <col min="15626" max="15626" width="5.1796875" style="90" customWidth="1"/>
    <col min="15627" max="15627" width="6.1796875" style="90" customWidth="1"/>
    <col min="15628" max="15628" width="7.54296875" style="90" customWidth="1"/>
    <col min="15629" max="15629" width="2.1796875" style="90" customWidth="1"/>
    <col min="15630" max="15630" width="6.1796875" style="90" customWidth="1"/>
    <col min="15631" max="15631" width="7.54296875" style="90" customWidth="1"/>
    <col min="15632" max="15632" width="2.1796875" style="90" customWidth="1"/>
    <col min="15633" max="15633" width="6.1796875" style="90" customWidth="1"/>
    <col min="15634" max="15634" width="7.54296875" style="90" customWidth="1"/>
    <col min="15635" max="15635" width="2.1796875" style="90" customWidth="1"/>
    <col min="15636" max="15636" width="3.54296875" style="90" customWidth="1"/>
    <col min="15637" max="15872" width="9.1796875" style="90"/>
    <col min="15873" max="15873" width="36.81640625" style="90" customWidth="1"/>
    <col min="15874" max="15874" width="6.1796875" style="90" customWidth="1"/>
    <col min="15875" max="15875" width="7.54296875" style="90" customWidth="1"/>
    <col min="15876" max="15876" width="2.1796875" style="90" customWidth="1"/>
    <col min="15877" max="15877" width="6.1796875" style="90" customWidth="1"/>
    <col min="15878" max="15878" width="7.54296875" style="90" customWidth="1"/>
    <col min="15879" max="15879" width="2.1796875" style="90" customWidth="1"/>
    <col min="15880" max="15880" width="6.1796875" style="90" customWidth="1"/>
    <col min="15881" max="15881" width="7.54296875" style="90" customWidth="1"/>
    <col min="15882" max="15882" width="5.1796875" style="90" customWidth="1"/>
    <col min="15883" max="15883" width="6.1796875" style="90" customWidth="1"/>
    <col min="15884" max="15884" width="7.54296875" style="90" customWidth="1"/>
    <col min="15885" max="15885" width="2.1796875" style="90" customWidth="1"/>
    <col min="15886" max="15886" width="6.1796875" style="90" customWidth="1"/>
    <col min="15887" max="15887" width="7.54296875" style="90" customWidth="1"/>
    <col min="15888" max="15888" width="2.1796875" style="90" customWidth="1"/>
    <col min="15889" max="15889" width="6.1796875" style="90" customWidth="1"/>
    <col min="15890" max="15890" width="7.54296875" style="90" customWidth="1"/>
    <col min="15891" max="15891" width="2.1796875" style="90" customWidth="1"/>
    <col min="15892" max="15892" width="3.54296875" style="90" customWidth="1"/>
    <col min="15893" max="16128" width="9.1796875" style="90"/>
    <col min="16129" max="16129" width="36.81640625" style="90" customWidth="1"/>
    <col min="16130" max="16130" width="6.1796875" style="90" customWidth="1"/>
    <col min="16131" max="16131" width="7.54296875" style="90" customWidth="1"/>
    <col min="16132" max="16132" width="2.1796875" style="90" customWidth="1"/>
    <col min="16133" max="16133" width="6.1796875" style="90" customWidth="1"/>
    <col min="16134" max="16134" width="7.54296875" style="90" customWidth="1"/>
    <col min="16135" max="16135" width="2.1796875" style="90" customWidth="1"/>
    <col min="16136" max="16136" width="6.1796875" style="90" customWidth="1"/>
    <col min="16137" max="16137" width="7.54296875" style="90" customWidth="1"/>
    <col min="16138" max="16138" width="5.1796875" style="90" customWidth="1"/>
    <col min="16139" max="16139" width="6.1796875" style="90" customWidth="1"/>
    <col min="16140" max="16140" width="7.54296875" style="90" customWidth="1"/>
    <col min="16141" max="16141" width="2.1796875" style="90" customWidth="1"/>
    <col min="16142" max="16142" width="6.1796875" style="90" customWidth="1"/>
    <col min="16143" max="16143" width="7.54296875" style="90" customWidth="1"/>
    <col min="16144" max="16144" width="2.1796875" style="90" customWidth="1"/>
    <col min="16145" max="16145" width="6.1796875" style="90" customWidth="1"/>
    <col min="16146" max="16146" width="7.54296875" style="90" customWidth="1"/>
    <col min="16147" max="16147" width="2.1796875" style="90" customWidth="1"/>
    <col min="16148" max="16148" width="3.54296875" style="90" customWidth="1"/>
    <col min="16149" max="16384" width="9.1796875" style="90"/>
  </cols>
  <sheetData>
    <row r="1" spans="1:19">
      <c r="A1" s="14" t="s">
        <v>376</v>
      </c>
    </row>
    <row r="2" spans="1:19">
      <c r="A2" s="90" t="s">
        <v>377</v>
      </c>
    </row>
    <row r="3" spans="1:19" ht="9.75" customHeight="1"/>
    <row r="4" spans="1:19" ht="14.5">
      <c r="A4" s="14" t="s">
        <v>1875</v>
      </c>
      <c r="B4" s="90"/>
      <c r="C4" s="115"/>
      <c r="F4" s="90"/>
      <c r="G4" s="115"/>
      <c r="O4" s="104"/>
      <c r="P4" s="104"/>
      <c r="R4" s="104"/>
    </row>
    <row r="5" spans="1:19" ht="9.75" customHeight="1" thickBot="1">
      <c r="K5" s="104"/>
      <c r="M5" s="104"/>
      <c r="N5" s="104"/>
      <c r="O5" s="104"/>
      <c r="P5" s="104"/>
      <c r="Q5" s="104"/>
      <c r="R5" s="104"/>
      <c r="S5" s="104"/>
    </row>
    <row r="6" spans="1:19" ht="10.5" customHeight="1">
      <c r="A6" s="92"/>
      <c r="B6" s="93"/>
      <c r="C6" s="106"/>
      <c r="D6" s="92"/>
      <c r="E6" s="93"/>
      <c r="F6" s="106"/>
      <c r="G6" s="92"/>
      <c r="H6" s="93"/>
      <c r="I6" s="106"/>
      <c r="J6" s="106"/>
      <c r="K6" s="106"/>
      <c r="L6" s="106"/>
      <c r="M6" s="106"/>
      <c r="N6" s="106"/>
      <c r="O6" s="106"/>
      <c r="P6" s="106"/>
      <c r="Q6" s="106"/>
      <c r="R6" s="106"/>
      <c r="S6" s="106"/>
    </row>
    <row r="7" spans="1:19" ht="15" customHeight="1" thickBot="1">
      <c r="A7" s="96" t="s">
        <v>378</v>
      </c>
      <c r="B7" s="832"/>
      <c r="C7" s="833"/>
      <c r="D7" s="834"/>
      <c r="E7" s="832" t="s">
        <v>379</v>
      </c>
      <c r="F7" s="833"/>
      <c r="G7" s="834"/>
      <c r="H7" s="832"/>
      <c r="I7" s="833"/>
      <c r="K7" s="832"/>
      <c r="L7" s="833"/>
      <c r="M7" s="834"/>
      <c r="N7" s="832" t="s">
        <v>380</v>
      </c>
      <c r="O7" s="833"/>
      <c r="P7" s="834"/>
      <c r="Q7" s="832"/>
      <c r="R7" s="833"/>
      <c r="S7" s="96"/>
    </row>
    <row r="8" spans="1:19" ht="14.25" customHeight="1" thickTop="1">
      <c r="A8" s="90" t="s">
        <v>381</v>
      </c>
      <c r="B8" s="1090" t="s">
        <v>382</v>
      </c>
      <c r="C8" s="1090"/>
      <c r="D8" s="96"/>
      <c r="E8" s="1090" t="s">
        <v>383</v>
      </c>
      <c r="F8" s="1090"/>
      <c r="G8" s="96"/>
      <c r="H8" s="1089" t="s">
        <v>384</v>
      </c>
      <c r="I8" s="1089"/>
      <c r="J8" s="108"/>
      <c r="K8" s="1090" t="s">
        <v>385</v>
      </c>
      <c r="L8" s="1090"/>
      <c r="M8" s="96"/>
      <c r="N8" s="1090" t="s">
        <v>386</v>
      </c>
      <c r="O8" s="1090"/>
      <c r="P8" s="96"/>
      <c r="Q8" s="1089" t="s">
        <v>384</v>
      </c>
      <c r="R8" s="1089"/>
      <c r="S8" s="96"/>
    </row>
    <row r="9" spans="1:19" ht="15" customHeight="1">
      <c r="A9" s="90" t="s">
        <v>387</v>
      </c>
      <c r="B9" s="186" t="s">
        <v>388</v>
      </c>
      <c r="C9" s="109" t="s">
        <v>389</v>
      </c>
      <c r="D9" s="96"/>
      <c r="E9" s="186" t="s">
        <v>388</v>
      </c>
      <c r="F9" s="109" t="s">
        <v>389</v>
      </c>
      <c r="G9" s="96"/>
      <c r="H9" s="186" t="s">
        <v>388</v>
      </c>
      <c r="I9" s="109" t="s">
        <v>389</v>
      </c>
      <c r="J9" s="835"/>
      <c r="K9" s="186" t="s">
        <v>388</v>
      </c>
      <c r="L9" s="109" t="s">
        <v>389</v>
      </c>
      <c r="M9" s="96"/>
      <c r="N9" s="186" t="s">
        <v>388</v>
      </c>
      <c r="O9" s="109" t="s">
        <v>389</v>
      </c>
      <c r="P9" s="96"/>
      <c r="Q9" s="186" t="s">
        <v>388</v>
      </c>
      <c r="R9" s="109" t="s">
        <v>389</v>
      </c>
      <c r="S9" s="96"/>
    </row>
    <row r="10" spans="1:19" ht="12" customHeight="1" thickBot="1">
      <c r="A10" s="97"/>
      <c r="B10" s="98"/>
      <c r="C10" s="112"/>
      <c r="D10" s="97"/>
      <c r="E10" s="98"/>
      <c r="F10" s="112"/>
      <c r="G10" s="97"/>
      <c r="H10" s="98"/>
      <c r="I10" s="112"/>
      <c r="J10" s="112"/>
      <c r="K10" s="95"/>
      <c r="L10" s="108"/>
      <c r="M10" s="96"/>
      <c r="N10" s="95"/>
      <c r="O10" s="108"/>
      <c r="P10" s="108"/>
      <c r="Q10" s="95"/>
      <c r="R10" s="108"/>
      <c r="S10" s="96"/>
    </row>
    <row r="11" spans="1:19" ht="10" customHeight="1">
      <c r="A11" s="96"/>
      <c r="B11" s="95"/>
      <c r="C11" s="108"/>
      <c r="D11" s="96"/>
      <c r="E11" s="95"/>
      <c r="F11" s="108"/>
      <c r="G11" s="96"/>
      <c r="H11" s="95"/>
      <c r="I11" s="108"/>
      <c r="J11" s="108"/>
      <c r="K11" s="106"/>
      <c r="L11" s="106"/>
      <c r="M11" s="106"/>
      <c r="N11" s="106"/>
      <c r="O11" s="106"/>
      <c r="P11" s="106"/>
      <c r="Q11" s="106"/>
      <c r="R11" s="106"/>
      <c r="S11" s="106"/>
    </row>
    <row r="12" spans="1:19" ht="14.15" customHeight="1">
      <c r="A12" s="17" t="s">
        <v>390</v>
      </c>
      <c r="B12" s="115">
        <f>E12+H12</f>
        <v>6363</v>
      </c>
      <c r="C12" s="104">
        <f t="shared" ref="C12:C89" si="0">IF(A12&lt;&gt;0,B12/$B$12*100,"")</f>
        <v>100</v>
      </c>
      <c r="E12" s="115">
        <f>E14+E117</f>
        <v>1949</v>
      </c>
      <c r="F12" s="104">
        <f>IF($A12&lt;&gt;"",E12/$B12*100,"")</f>
        <v>30.630205877730631</v>
      </c>
      <c r="H12" s="115">
        <f>H14+H117</f>
        <v>4414</v>
      </c>
      <c r="I12" s="104">
        <f>IF($A12&lt;&gt;"",H12/$B12*100,"")</f>
        <v>69.369794122269369</v>
      </c>
      <c r="K12" s="115">
        <f>N12+Q12</f>
        <v>6317</v>
      </c>
      <c r="L12" s="104">
        <f>IF(A12&lt;&gt;0,K12/$K$12*100,"")</f>
        <v>100</v>
      </c>
      <c r="M12" s="96"/>
      <c r="N12" s="115">
        <f>N14+N117</f>
        <v>1944</v>
      </c>
      <c r="O12" s="104">
        <f t="shared" ref="O12:O75" si="1">IF($A12&lt;&gt;"",N12/$K12*100,"")</f>
        <v>30.774101630520818</v>
      </c>
      <c r="P12" s="108"/>
      <c r="Q12" s="115">
        <f>Q14+Q117</f>
        <v>4373</v>
      </c>
      <c r="R12" s="104">
        <f>IF($A12&lt;&gt;"",Q12/$K12*100,"")</f>
        <v>69.225898369479182</v>
      </c>
      <c r="S12" s="96"/>
    </row>
    <row r="13" spans="1:19" ht="9" customHeight="1">
      <c r="C13" s="104" t="str">
        <f t="shared" si="0"/>
        <v/>
      </c>
      <c r="F13" s="104" t="str">
        <f t="shared" ref="F13:F84" si="2">IF($A13&lt;&gt;"",E13/$B13*100,"")</f>
        <v/>
      </c>
      <c r="I13" s="104" t="str">
        <f t="shared" ref="I13:I84" si="3">IF($A13&lt;&gt;"",H13/$B13*100,"")</f>
        <v/>
      </c>
      <c r="M13" s="96"/>
      <c r="O13" s="104" t="str">
        <f t="shared" si="1"/>
        <v/>
      </c>
      <c r="P13" s="108"/>
      <c r="R13" s="104" t="str">
        <f t="shared" ref="R13:R84" si="4">IF($A13&lt;&gt;"",Q13/$K13*100,"")</f>
        <v/>
      </c>
      <c r="S13" s="96"/>
    </row>
    <row r="14" spans="1:19" ht="14.15" customHeight="1">
      <c r="A14" s="17" t="s">
        <v>391</v>
      </c>
      <c r="B14" s="115">
        <f>SUM(E14+H14)</f>
        <v>5080</v>
      </c>
      <c r="C14" s="104">
        <f t="shared" si="0"/>
        <v>79.836555084079848</v>
      </c>
      <c r="E14" s="115">
        <f>SUM(E16+E109)</f>
        <v>1749</v>
      </c>
      <c r="F14" s="104">
        <f t="shared" si="2"/>
        <v>34.429133858267718</v>
      </c>
      <c r="G14" s="115"/>
      <c r="H14" s="115">
        <f>SUM(H16+H109)</f>
        <v>3331</v>
      </c>
      <c r="I14" s="104">
        <f t="shared" si="3"/>
        <v>65.570866141732282</v>
      </c>
      <c r="K14" s="115">
        <f>N14+Q14</f>
        <v>5056</v>
      </c>
      <c r="L14" s="104">
        <f>IF(A14&lt;&gt;0,K14/$K$12*100,"")</f>
        <v>80.03799271806237</v>
      </c>
      <c r="M14" s="96"/>
      <c r="N14" s="115">
        <f>SUM(N16+N109)</f>
        <v>1741</v>
      </c>
      <c r="O14" s="104">
        <f t="shared" si="1"/>
        <v>34.434335443037973</v>
      </c>
      <c r="P14" s="108"/>
      <c r="Q14" s="115">
        <f>SUM(Q16+Q109)</f>
        <v>3315</v>
      </c>
      <c r="R14" s="104">
        <f t="shared" si="4"/>
        <v>65.56566455696202</v>
      </c>
      <c r="S14" s="96"/>
    </row>
    <row r="15" spans="1:19" ht="6.75" customHeight="1">
      <c r="F15" s="104" t="str">
        <f t="shared" si="2"/>
        <v/>
      </c>
      <c r="I15" s="104" t="str">
        <f t="shared" si="3"/>
        <v/>
      </c>
      <c r="M15" s="96"/>
      <c r="O15" s="104" t="str">
        <f t="shared" si="1"/>
        <v/>
      </c>
      <c r="P15" s="108"/>
      <c r="R15" s="104" t="str">
        <f t="shared" si="4"/>
        <v/>
      </c>
      <c r="S15" s="96"/>
    </row>
    <row r="16" spans="1:19" ht="14.15" customHeight="1">
      <c r="A16" s="17" t="s">
        <v>80</v>
      </c>
      <c r="B16" s="115">
        <f>SUM(E16+H16)</f>
        <v>4319</v>
      </c>
      <c r="C16" s="104">
        <f t="shared" si="0"/>
        <v>67.876787678767883</v>
      </c>
      <c r="E16" s="115">
        <f>E18+E32+E41+E85+E70+E93+E106+E107</f>
        <v>1601</v>
      </c>
      <c r="F16" s="104">
        <f t="shared" si="2"/>
        <v>37.068765918036583</v>
      </c>
      <c r="H16" s="115">
        <f>H18+H32+H41+H85+H70+H93+H106+H107</f>
        <v>2718</v>
      </c>
      <c r="I16" s="104">
        <f t="shared" si="3"/>
        <v>62.931234081963417</v>
      </c>
      <c r="K16" s="115">
        <f>K18+K32+K41+K85+K70+K93+K106+K107</f>
        <v>4270</v>
      </c>
      <c r="L16" s="104">
        <f>IF(A16&lt;&gt;0,K16/$K$12*100,"")</f>
        <v>67.595377552635753</v>
      </c>
      <c r="M16" s="96"/>
      <c r="N16" s="115">
        <f>N18+N32+N41+N85+N70+N93+N106+N107</f>
        <v>1583</v>
      </c>
      <c r="O16" s="104">
        <f t="shared" si="1"/>
        <v>37.072599531615921</v>
      </c>
      <c r="P16" s="108"/>
      <c r="Q16" s="115">
        <f>Q18+Q32+Q41+Q85+Q70+Q93+Q106+Q107</f>
        <v>2687</v>
      </c>
      <c r="R16" s="104">
        <f t="shared" si="4"/>
        <v>62.927400468384079</v>
      </c>
      <c r="S16" s="96"/>
    </row>
    <row r="17" spans="1:19" ht="6.75" customHeight="1">
      <c r="C17" s="104" t="str">
        <f t="shared" si="0"/>
        <v/>
      </c>
      <c r="F17" s="104" t="str">
        <f t="shared" si="2"/>
        <v/>
      </c>
      <c r="I17" s="104" t="str">
        <f t="shared" si="3"/>
        <v/>
      </c>
      <c r="K17" s="115">
        <f t="shared" ref="K17:K87" si="5">N17+Q17</f>
        <v>0</v>
      </c>
      <c r="L17" s="104" t="str">
        <f>IF(A17&lt;&gt;0,K17/$K$12*100,"")</f>
        <v/>
      </c>
      <c r="M17" s="96"/>
      <c r="O17" s="104" t="str">
        <f t="shared" si="1"/>
        <v/>
      </c>
      <c r="P17" s="108"/>
      <c r="R17" s="104" t="str">
        <f t="shared" si="4"/>
        <v/>
      </c>
      <c r="S17" s="96"/>
    </row>
    <row r="18" spans="1:19" ht="13.4" customHeight="1">
      <c r="A18" s="17" t="s">
        <v>392</v>
      </c>
      <c r="B18" s="115">
        <f t="shared" ref="B18:B86" si="6">E18+H18</f>
        <v>373</v>
      </c>
      <c r="C18" s="104">
        <f t="shared" si="0"/>
        <v>5.8620147729058623</v>
      </c>
      <c r="E18" s="115">
        <f>E20+E26</f>
        <v>155</v>
      </c>
      <c r="F18" s="104">
        <f t="shared" si="2"/>
        <v>41.55495978552279</v>
      </c>
      <c r="H18" s="115">
        <f>H20+H26</f>
        <v>218</v>
      </c>
      <c r="I18" s="104">
        <f t="shared" si="3"/>
        <v>58.445040214477203</v>
      </c>
      <c r="K18" s="115">
        <f t="shared" si="5"/>
        <v>370</v>
      </c>
      <c r="L18" s="104">
        <f>IF(A18&lt;&gt;0,K18/$K$12*100,"")</f>
        <v>5.8572107012822539</v>
      </c>
      <c r="M18" s="96"/>
      <c r="N18" s="115">
        <f>N20+N26</f>
        <v>159</v>
      </c>
      <c r="O18" s="104">
        <f t="shared" si="1"/>
        <v>42.972972972972975</v>
      </c>
      <c r="P18" s="108"/>
      <c r="Q18" s="115">
        <f>Q20+Q26</f>
        <v>211</v>
      </c>
      <c r="R18" s="104">
        <f t="shared" si="4"/>
        <v>57.027027027027025</v>
      </c>
      <c r="S18" s="96"/>
    </row>
    <row r="19" spans="1:19" ht="6.75" customHeight="1">
      <c r="F19" s="104" t="str">
        <f t="shared" si="2"/>
        <v/>
      </c>
      <c r="I19" s="104" t="str">
        <f t="shared" si="3"/>
        <v/>
      </c>
      <c r="M19" s="96"/>
      <c r="O19" s="104" t="str">
        <f t="shared" si="1"/>
        <v/>
      </c>
      <c r="P19" s="108"/>
      <c r="R19" s="104" t="str">
        <f t="shared" si="4"/>
        <v/>
      </c>
      <c r="S19" s="96"/>
    </row>
    <row r="20" spans="1:19" ht="13.4" customHeight="1">
      <c r="A20" s="90" t="s">
        <v>161</v>
      </c>
      <c r="B20" s="115">
        <f t="shared" si="6"/>
        <v>171</v>
      </c>
      <c r="C20" s="104">
        <f t="shared" si="0"/>
        <v>2.6874115983026874</v>
      </c>
      <c r="E20" s="115">
        <f>SUM(E21:E24)</f>
        <v>59</v>
      </c>
      <c r="F20" s="104">
        <f t="shared" si="2"/>
        <v>34.502923976608187</v>
      </c>
      <c r="H20" s="115">
        <f>SUM(H21:H24)</f>
        <v>112</v>
      </c>
      <c r="I20" s="104">
        <f t="shared" si="3"/>
        <v>65.497076023391813</v>
      </c>
      <c r="K20" s="115">
        <f t="shared" si="5"/>
        <v>169</v>
      </c>
      <c r="L20" s="104">
        <f t="shared" ref="L20:L83" si="7">IF(A20&lt;&gt;0,K20/$K$12*100,"")</f>
        <v>2.6753205635586514</v>
      </c>
      <c r="M20" s="96"/>
      <c r="N20" s="115">
        <f>SUM(N21:N24)</f>
        <v>59</v>
      </c>
      <c r="O20" s="104">
        <f t="shared" si="1"/>
        <v>34.911242603550299</v>
      </c>
      <c r="P20" s="108"/>
      <c r="Q20" s="115">
        <f>SUM(Q21:Q24)</f>
        <v>110</v>
      </c>
      <c r="R20" s="104">
        <f t="shared" si="4"/>
        <v>65.088757396449708</v>
      </c>
      <c r="S20" s="96"/>
    </row>
    <row r="21" spans="1:19" ht="13.4" customHeight="1">
      <c r="A21" s="14" t="s">
        <v>1528</v>
      </c>
      <c r="B21" s="115">
        <f t="shared" si="6"/>
        <v>1</v>
      </c>
      <c r="C21" s="104">
        <f t="shared" si="0"/>
        <v>1.5715857300015717E-2</v>
      </c>
      <c r="E21" s="522">
        <v>1</v>
      </c>
      <c r="F21" s="104">
        <f t="shared" si="2"/>
        <v>100</v>
      </c>
      <c r="G21" s="522"/>
      <c r="H21" s="521"/>
      <c r="I21" s="104">
        <f t="shared" si="3"/>
        <v>0</v>
      </c>
      <c r="K21" s="115">
        <f t="shared" si="5"/>
        <v>1</v>
      </c>
      <c r="L21" s="104">
        <f t="shared" si="7"/>
        <v>1.5830299192654742E-2</v>
      </c>
      <c r="M21" s="96"/>
      <c r="N21" s="94">
        <v>1</v>
      </c>
      <c r="O21" s="104">
        <f t="shared" si="1"/>
        <v>100</v>
      </c>
      <c r="P21" s="94"/>
      <c r="Q21" s="94">
        <v>0</v>
      </c>
      <c r="R21" s="104">
        <f t="shared" si="4"/>
        <v>0</v>
      </c>
    </row>
    <row r="22" spans="1:19" ht="13.4" customHeight="1">
      <c r="A22" s="90" t="s">
        <v>162</v>
      </c>
      <c r="B22" s="115">
        <f>E22+H22</f>
        <v>29</v>
      </c>
      <c r="C22" s="104">
        <f>IF(A22&lt;&gt;0,B22/$B$12*100,"")</f>
        <v>0.45575986170045574</v>
      </c>
      <c r="E22" s="522">
        <v>6</v>
      </c>
      <c r="F22" s="104">
        <f>IF($A22&lt;&gt;"",E22/$B22*100,"")</f>
        <v>20.689655172413794</v>
      </c>
      <c r="G22" s="522"/>
      <c r="H22" s="521">
        <v>23</v>
      </c>
      <c r="I22" s="104">
        <f>IF($A22&lt;&gt;"",H22/$B22*100,"")</f>
        <v>79.310344827586206</v>
      </c>
      <c r="K22" s="115">
        <f>N22+Q22</f>
        <v>28</v>
      </c>
      <c r="L22" s="104">
        <f>IF(A22&lt;&gt;0,K22/$K$12*100,"")</f>
        <v>0.44324837739433282</v>
      </c>
      <c r="M22" s="96"/>
      <c r="N22" s="94">
        <v>6</v>
      </c>
      <c r="O22" s="104">
        <f t="shared" si="1"/>
        <v>21.428571428571427</v>
      </c>
      <c r="P22" s="94"/>
      <c r="Q22" s="94">
        <v>22</v>
      </c>
      <c r="R22" s="104">
        <f>IF($A22&lt;&gt;"",Q22/$K22*100,"")</f>
        <v>78.571428571428569</v>
      </c>
    </row>
    <row r="23" spans="1:19" ht="13.4" customHeight="1">
      <c r="A23" s="90" t="s">
        <v>163</v>
      </c>
      <c r="B23" s="115">
        <f t="shared" si="6"/>
        <v>86</v>
      </c>
      <c r="C23" s="104">
        <f t="shared" si="0"/>
        <v>1.3515637278013515</v>
      </c>
      <c r="E23" s="522">
        <v>32</v>
      </c>
      <c r="F23" s="104">
        <f t="shared" si="2"/>
        <v>37.209302325581397</v>
      </c>
      <c r="G23" s="522"/>
      <c r="H23" s="521">
        <v>54</v>
      </c>
      <c r="I23" s="104">
        <f t="shared" si="3"/>
        <v>62.790697674418603</v>
      </c>
      <c r="K23" s="115">
        <f t="shared" si="5"/>
        <v>82</v>
      </c>
      <c r="L23" s="104">
        <f t="shared" si="7"/>
        <v>1.2980845337976887</v>
      </c>
      <c r="M23" s="96"/>
      <c r="N23" s="94">
        <v>31</v>
      </c>
      <c r="O23" s="104">
        <f t="shared" si="1"/>
        <v>37.804878048780488</v>
      </c>
      <c r="P23" s="94"/>
      <c r="Q23" s="94">
        <v>51</v>
      </c>
      <c r="R23" s="104">
        <f t="shared" si="4"/>
        <v>62.195121951219512</v>
      </c>
    </row>
    <row r="24" spans="1:19" ht="13.4" customHeight="1">
      <c r="A24" s="90" t="s">
        <v>164</v>
      </c>
      <c r="B24" s="115">
        <f t="shared" si="6"/>
        <v>55</v>
      </c>
      <c r="C24" s="104">
        <f t="shared" si="0"/>
        <v>0.86437215150086433</v>
      </c>
      <c r="E24" s="522">
        <v>20</v>
      </c>
      <c r="F24" s="104">
        <f t="shared" si="2"/>
        <v>36.363636363636367</v>
      </c>
      <c r="G24" s="522"/>
      <c r="H24" s="521">
        <v>35</v>
      </c>
      <c r="I24" s="104">
        <f t="shared" si="3"/>
        <v>63.636363636363633</v>
      </c>
      <c r="K24" s="115">
        <f t="shared" si="5"/>
        <v>58</v>
      </c>
      <c r="L24" s="104">
        <f t="shared" si="7"/>
        <v>0.91815735317397495</v>
      </c>
      <c r="M24" s="96"/>
      <c r="N24" s="94">
        <v>21</v>
      </c>
      <c r="O24" s="104">
        <f t="shared" si="1"/>
        <v>36.206896551724135</v>
      </c>
      <c r="P24" s="94"/>
      <c r="Q24" s="94">
        <v>37</v>
      </c>
      <c r="R24" s="104">
        <f t="shared" si="4"/>
        <v>63.793103448275865</v>
      </c>
    </row>
    <row r="25" spans="1:19" ht="6.75" customHeight="1">
      <c r="C25" s="104" t="str">
        <f t="shared" si="0"/>
        <v/>
      </c>
      <c r="E25" s="95"/>
      <c r="F25" s="104" t="str">
        <f t="shared" si="2"/>
        <v/>
      </c>
      <c r="G25" s="96"/>
      <c r="H25" s="95"/>
      <c r="I25" s="104" t="str">
        <f t="shared" si="3"/>
        <v/>
      </c>
      <c r="L25" s="104" t="str">
        <f t="shared" si="7"/>
        <v/>
      </c>
      <c r="M25" s="96"/>
      <c r="N25" s="95"/>
      <c r="O25" s="104" t="str">
        <f t="shared" si="1"/>
        <v/>
      </c>
      <c r="P25" s="108"/>
      <c r="Q25" s="95"/>
      <c r="R25" s="104" t="str">
        <f t="shared" si="4"/>
        <v/>
      </c>
      <c r="S25" s="96"/>
    </row>
    <row r="26" spans="1:19" ht="13.4" customHeight="1">
      <c r="A26" s="90" t="s">
        <v>165</v>
      </c>
      <c r="B26" s="115">
        <f t="shared" si="6"/>
        <v>202</v>
      </c>
      <c r="C26" s="104">
        <f t="shared" si="0"/>
        <v>3.1746031746031744</v>
      </c>
      <c r="E26" s="95">
        <f>SUM(E27:E30)</f>
        <v>96</v>
      </c>
      <c r="F26" s="104">
        <f t="shared" si="2"/>
        <v>47.524752475247524</v>
      </c>
      <c r="G26" s="96"/>
      <c r="H26" s="95">
        <f>SUM(H27:H30)</f>
        <v>106</v>
      </c>
      <c r="I26" s="104">
        <f t="shared" si="3"/>
        <v>52.475247524752476</v>
      </c>
      <c r="K26" s="115">
        <f t="shared" si="5"/>
        <v>201</v>
      </c>
      <c r="L26" s="104">
        <f t="shared" si="7"/>
        <v>3.1818901377236033</v>
      </c>
      <c r="M26" s="96"/>
      <c r="N26" s="95">
        <f>SUM(N27:N30)</f>
        <v>100</v>
      </c>
      <c r="O26" s="104">
        <f t="shared" si="1"/>
        <v>49.75124378109453</v>
      </c>
      <c r="P26" s="108"/>
      <c r="Q26" s="95">
        <f>SUM(Q27:Q30)</f>
        <v>101</v>
      </c>
      <c r="R26" s="104">
        <f t="shared" si="4"/>
        <v>50.248756218905477</v>
      </c>
      <c r="S26" s="96"/>
    </row>
    <row r="27" spans="1:19" ht="13.4" customHeight="1">
      <c r="A27" s="14" t="s">
        <v>1529</v>
      </c>
      <c r="B27" s="115">
        <f t="shared" si="6"/>
        <v>1</v>
      </c>
      <c r="C27" s="104">
        <f t="shared" si="0"/>
        <v>1.5715857300015717E-2</v>
      </c>
      <c r="E27" s="522">
        <v>1</v>
      </c>
      <c r="F27" s="104">
        <f t="shared" si="2"/>
        <v>100</v>
      </c>
      <c r="G27" s="522"/>
      <c r="H27" s="521"/>
      <c r="I27" s="104">
        <f t="shared" si="3"/>
        <v>0</v>
      </c>
      <c r="K27" s="115">
        <f t="shared" si="5"/>
        <v>1</v>
      </c>
      <c r="L27" s="104">
        <f t="shared" si="7"/>
        <v>1.5830299192654742E-2</v>
      </c>
      <c r="M27" s="96"/>
      <c r="N27" s="94">
        <v>1</v>
      </c>
      <c r="O27" s="104">
        <f t="shared" si="1"/>
        <v>100</v>
      </c>
      <c r="P27" s="94"/>
      <c r="Q27" s="94">
        <v>0</v>
      </c>
      <c r="R27" s="104">
        <f t="shared" si="4"/>
        <v>0</v>
      </c>
      <c r="S27" s="96"/>
    </row>
    <row r="28" spans="1:19" ht="13.4" customHeight="1">
      <c r="A28" s="90" t="s">
        <v>166</v>
      </c>
      <c r="B28" s="115">
        <f>E28+H28</f>
        <v>42</v>
      </c>
      <c r="C28" s="104">
        <f>IF(A28&lt;&gt;0,B28/$B$12*100,"")</f>
        <v>0.66006600660066006</v>
      </c>
      <c r="E28" s="522">
        <v>25</v>
      </c>
      <c r="F28" s="104">
        <f>IF($A28&lt;&gt;"",E28/$B28*100,"")</f>
        <v>59.523809523809526</v>
      </c>
      <c r="G28" s="522"/>
      <c r="H28" s="521">
        <v>17</v>
      </c>
      <c r="I28" s="104">
        <f>IF($A28&lt;&gt;"",H28/$B28*100,"")</f>
        <v>40.476190476190474</v>
      </c>
      <c r="K28" s="115">
        <f>N28+Q28</f>
        <v>43</v>
      </c>
      <c r="L28" s="104">
        <f>IF(A28&lt;&gt;0,K28/$K$12*100,"")</f>
        <v>0.6807028652841538</v>
      </c>
      <c r="M28" s="96"/>
      <c r="N28" s="94">
        <v>30</v>
      </c>
      <c r="O28" s="104">
        <f t="shared" si="1"/>
        <v>69.767441860465112</v>
      </c>
      <c r="P28" s="94"/>
      <c r="Q28" s="94">
        <v>13</v>
      </c>
      <c r="R28" s="104">
        <f>IF($A28&lt;&gt;"",Q28/$K28*100,"")</f>
        <v>30.232558139534881</v>
      </c>
      <c r="S28" s="96"/>
    </row>
    <row r="29" spans="1:19" ht="13.4" customHeight="1">
      <c r="A29" s="90" t="s">
        <v>167</v>
      </c>
      <c r="B29" s="115">
        <f t="shared" si="6"/>
        <v>42</v>
      </c>
      <c r="C29" s="104">
        <f t="shared" si="0"/>
        <v>0.66006600660066006</v>
      </c>
      <c r="E29" s="522">
        <v>24</v>
      </c>
      <c r="F29" s="104">
        <f t="shared" si="2"/>
        <v>57.142857142857139</v>
      </c>
      <c r="G29" s="522"/>
      <c r="H29" s="521">
        <v>18</v>
      </c>
      <c r="I29" s="104">
        <f t="shared" si="3"/>
        <v>42.857142857142854</v>
      </c>
      <c r="K29" s="115">
        <f t="shared" si="5"/>
        <v>39</v>
      </c>
      <c r="L29" s="104">
        <f t="shared" si="7"/>
        <v>0.61738166851353493</v>
      </c>
      <c r="M29" s="96"/>
      <c r="N29" s="94">
        <v>23</v>
      </c>
      <c r="O29" s="104">
        <f t="shared" si="1"/>
        <v>58.974358974358978</v>
      </c>
      <c r="P29" s="94"/>
      <c r="Q29" s="94">
        <v>16</v>
      </c>
      <c r="R29" s="104">
        <f t="shared" si="4"/>
        <v>41.025641025641022</v>
      </c>
      <c r="S29" s="96"/>
    </row>
    <row r="30" spans="1:19" ht="13.4" customHeight="1">
      <c r="A30" s="90" t="s">
        <v>168</v>
      </c>
      <c r="B30" s="115">
        <f t="shared" si="6"/>
        <v>117</v>
      </c>
      <c r="C30" s="104">
        <f t="shared" si="0"/>
        <v>1.8387553041018387</v>
      </c>
      <c r="E30" s="522">
        <v>46</v>
      </c>
      <c r="F30" s="104">
        <f t="shared" si="2"/>
        <v>39.316239316239319</v>
      </c>
      <c r="G30" s="522"/>
      <c r="H30" s="521">
        <v>71</v>
      </c>
      <c r="I30" s="104">
        <f t="shared" si="3"/>
        <v>60.683760683760681</v>
      </c>
      <c r="K30" s="115">
        <f t="shared" si="5"/>
        <v>118</v>
      </c>
      <c r="L30" s="104">
        <f t="shared" si="7"/>
        <v>1.8679753047332592</v>
      </c>
      <c r="M30" s="96"/>
      <c r="N30" s="94">
        <v>46</v>
      </c>
      <c r="O30" s="104">
        <f t="shared" si="1"/>
        <v>38.983050847457626</v>
      </c>
      <c r="P30" s="94"/>
      <c r="Q30" s="94">
        <v>72</v>
      </c>
      <c r="R30" s="104">
        <f t="shared" si="4"/>
        <v>61.016949152542374</v>
      </c>
      <c r="S30" s="96"/>
    </row>
    <row r="31" spans="1:19" ht="6.75" customHeight="1">
      <c r="C31" s="104" t="str">
        <f t="shared" si="0"/>
        <v/>
      </c>
      <c r="E31" s="95"/>
      <c r="F31" s="104" t="str">
        <f t="shared" si="2"/>
        <v/>
      </c>
      <c r="G31" s="96"/>
      <c r="H31" s="95"/>
      <c r="I31" s="104" t="str">
        <f t="shared" si="3"/>
        <v/>
      </c>
      <c r="L31" s="104" t="str">
        <f t="shared" si="7"/>
        <v/>
      </c>
      <c r="M31" s="96"/>
      <c r="N31" s="95"/>
      <c r="O31" s="104" t="str">
        <f t="shared" si="1"/>
        <v/>
      </c>
      <c r="P31" s="108"/>
      <c r="Q31" s="95"/>
      <c r="R31" s="104" t="str">
        <f t="shared" si="4"/>
        <v/>
      </c>
      <c r="S31" s="96"/>
    </row>
    <row r="32" spans="1:19" ht="13.4" customHeight="1">
      <c r="A32" s="17" t="s">
        <v>393</v>
      </c>
      <c r="B32" s="115">
        <f t="shared" si="6"/>
        <v>376</v>
      </c>
      <c r="C32" s="104">
        <f t="shared" si="0"/>
        <v>5.9091623448059094</v>
      </c>
      <c r="E32" s="95">
        <f>SUM(E33)</f>
        <v>147</v>
      </c>
      <c r="F32" s="104">
        <f t="shared" si="2"/>
        <v>39.095744680851062</v>
      </c>
      <c r="G32" s="96"/>
      <c r="H32" s="95">
        <f>SUM(H33)</f>
        <v>229</v>
      </c>
      <c r="I32" s="104">
        <f t="shared" si="3"/>
        <v>60.904255319148938</v>
      </c>
      <c r="K32" s="115">
        <f t="shared" si="5"/>
        <v>376</v>
      </c>
      <c r="L32" s="104">
        <f t="shared" si="7"/>
        <v>5.9521924964381832</v>
      </c>
      <c r="M32" s="96"/>
      <c r="N32" s="95">
        <f>SUM(N33)</f>
        <v>148</v>
      </c>
      <c r="O32" s="104">
        <f t="shared" si="1"/>
        <v>39.361702127659576</v>
      </c>
      <c r="P32" s="108"/>
      <c r="Q32" s="95">
        <f>SUM(Q33)</f>
        <v>228</v>
      </c>
      <c r="R32" s="104">
        <f t="shared" si="4"/>
        <v>60.638297872340431</v>
      </c>
      <c r="S32" s="96"/>
    </row>
    <row r="33" spans="1:19" ht="13.4" customHeight="1">
      <c r="A33" s="90" t="s">
        <v>169</v>
      </c>
      <c r="B33" s="115">
        <f t="shared" si="6"/>
        <v>376</v>
      </c>
      <c r="C33" s="104">
        <f t="shared" si="0"/>
        <v>5.9091623448059094</v>
      </c>
      <c r="E33" s="95">
        <f>SUM(E34:E39)</f>
        <v>147</v>
      </c>
      <c r="F33" s="104">
        <f t="shared" si="2"/>
        <v>39.095744680851062</v>
      </c>
      <c r="G33" s="96"/>
      <c r="H33" s="95">
        <f>SUM(H34:H39)</f>
        <v>229</v>
      </c>
      <c r="I33" s="104">
        <f t="shared" si="3"/>
        <v>60.904255319148938</v>
      </c>
      <c r="K33" s="115">
        <f t="shared" si="5"/>
        <v>376</v>
      </c>
      <c r="L33" s="104">
        <f t="shared" si="7"/>
        <v>5.9521924964381832</v>
      </c>
      <c r="M33" s="96"/>
      <c r="N33" s="95">
        <f>SUM(N34:N39)</f>
        <v>148</v>
      </c>
      <c r="O33" s="104">
        <f t="shared" si="1"/>
        <v>39.361702127659576</v>
      </c>
      <c r="P33" s="108"/>
      <c r="Q33" s="95">
        <f>SUM(Q34:Q39)</f>
        <v>228</v>
      </c>
      <c r="R33" s="104">
        <f t="shared" si="4"/>
        <v>60.638297872340431</v>
      </c>
      <c r="S33" s="96"/>
    </row>
    <row r="34" spans="1:19" ht="13.4" customHeight="1">
      <c r="A34" s="14" t="s">
        <v>1530</v>
      </c>
      <c r="B34" s="115">
        <f t="shared" si="6"/>
        <v>1</v>
      </c>
      <c r="C34" s="104">
        <f t="shared" si="0"/>
        <v>1.5715857300015717E-2</v>
      </c>
      <c r="E34" s="522">
        <v>1</v>
      </c>
      <c r="F34" s="104">
        <f t="shared" si="2"/>
        <v>100</v>
      </c>
      <c r="G34" s="522"/>
      <c r="H34" s="521"/>
      <c r="I34" s="104">
        <f t="shared" si="3"/>
        <v>0</v>
      </c>
      <c r="K34" s="115">
        <f t="shared" si="5"/>
        <v>1</v>
      </c>
      <c r="L34" s="104">
        <f t="shared" si="7"/>
        <v>1.5830299192654742E-2</v>
      </c>
      <c r="M34" s="96"/>
      <c r="N34" s="94">
        <v>1</v>
      </c>
      <c r="O34" s="104">
        <f t="shared" si="1"/>
        <v>100</v>
      </c>
      <c r="P34" s="94"/>
      <c r="Q34" s="94">
        <v>0</v>
      </c>
      <c r="R34" s="104">
        <f t="shared" si="4"/>
        <v>0</v>
      </c>
      <c r="S34" s="96"/>
    </row>
    <row r="35" spans="1:19" ht="13.4" customHeight="1">
      <c r="A35" s="90" t="s">
        <v>170</v>
      </c>
      <c r="B35" s="115">
        <f t="shared" si="6"/>
        <v>54</v>
      </c>
      <c r="C35" s="104">
        <f t="shared" si="0"/>
        <v>0.84865629420084865</v>
      </c>
      <c r="E35" s="522">
        <v>38</v>
      </c>
      <c r="F35" s="104">
        <f>IF($A35&lt;&gt;"",E35/$B35*100,"")</f>
        <v>70.370370370370367</v>
      </c>
      <c r="G35" s="522"/>
      <c r="H35" s="521">
        <v>16</v>
      </c>
      <c r="I35" s="104">
        <f>IF($A35&lt;&gt;"",H35/$B35*100,"")</f>
        <v>29.629629629629626</v>
      </c>
      <c r="K35" s="115">
        <f>N35+Q35</f>
        <v>59</v>
      </c>
      <c r="L35" s="104">
        <f>IF(A35&lt;&gt;0,K35/$K$12*100,"")</f>
        <v>0.93398765236662962</v>
      </c>
      <c r="M35" s="96"/>
      <c r="N35" s="94">
        <v>37</v>
      </c>
      <c r="O35" s="104">
        <f t="shared" si="1"/>
        <v>62.711864406779661</v>
      </c>
      <c r="P35" s="94"/>
      <c r="Q35" s="94">
        <v>22</v>
      </c>
      <c r="R35" s="104">
        <f>IF($A35&lt;&gt;"",Q35/$K35*100,"")</f>
        <v>37.288135593220339</v>
      </c>
      <c r="S35" s="96"/>
    </row>
    <row r="36" spans="1:19" ht="13.4" customHeight="1">
      <c r="A36" s="90" t="s">
        <v>171</v>
      </c>
      <c r="B36" s="115">
        <f t="shared" si="6"/>
        <v>89</v>
      </c>
      <c r="C36" s="104">
        <f t="shared" si="0"/>
        <v>1.3987112997013986</v>
      </c>
      <c r="E36" s="522">
        <v>28</v>
      </c>
      <c r="F36" s="104">
        <f t="shared" si="2"/>
        <v>31.460674157303369</v>
      </c>
      <c r="G36" s="522"/>
      <c r="H36" s="521">
        <v>61</v>
      </c>
      <c r="I36" s="104">
        <f t="shared" si="3"/>
        <v>68.539325842696627</v>
      </c>
      <c r="K36" s="115">
        <f t="shared" si="5"/>
        <v>86</v>
      </c>
      <c r="L36" s="104">
        <f t="shared" si="7"/>
        <v>1.3614057305683076</v>
      </c>
      <c r="M36" s="96"/>
      <c r="N36" s="94">
        <v>28</v>
      </c>
      <c r="O36" s="104">
        <f t="shared" si="1"/>
        <v>32.558139534883722</v>
      </c>
      <c r="P36" s="94"/>
      <c r="Q36" s="94">
        <v>58</v>
      </c>
      <c r="R36" s="104">
        <f t="shared" si="4"/>
        <v>67.441860465116278</v>
      </c>
      <c r="S36" s="96"/>
    </row>
    <row r="37" spans="1:19" ht="13.4" customHeight="1">
      <c r="A37" s="90" t="s">
        <v>172</v>
      </c>
      <c r="B37" s="115">
        <f t="shared" si="6"/>
        <v>30</v>
      </c>
      <c r="C37" s="104">
        <f t="shared" si="0"/>
        <v>0.47147571900047153</v>
      </c>
      <c r="E37" s="522">
        <v>16</v>
      </c>
      <c r="F37" s="104">
        <f t="shared" si="2"/>
        <v>53.333333333333336</v>
      </c>
      <c r="G37" s="522"/>
      <c r="H37" s="521">
        <v>14</v>
      </c>
      <c r="I37" s="104">
        <f t="shared" si="3"/>
        <v>46.666666666666664</v>
      </c>
      <c r="K37" s="115">
        <f t="shared" si="5"/>
        <v>32</v>
      </c>
      <c r="L37" s="104">
        <f t="shared" si="7"/>
        <v>0.50656957416495174</v>
      </c>
      <c r="M37" s="96"/>
      <c r="N37" s="94">
        <v>16</v>
      </c>
      <c r="O37" s="104">
        <f t="shared" si="1"/>
        <v>50</v>
      </c>
      <c r="P37" s="94"/>
      <c r="Q37" s="94">
        <v>16</v>
      </c>
      <c r="R37" s="104">
        <f t="shared" si="4"/>
        <v>50</v>
      </c>
      <c r="S37" s="96"/>
    </row>
    <row r="38" spans="1:19" ht="13.4" customHeight="1">
      <c r="A38" s="90" t="s">
        <v>173</v>
      </c>
      <c r="B38" s="115">
        <f t="shared" si="6"/>
        <v>121</v>
      </c>
      <c r="C38" s="104">
        <f t="shared" si="0"/>
        <v>1.9016187333019015</v>
      </c>
      <c r="E38" s="522">
        <v>35</v>
      </c>
      <c r="F38" s="104">
        <f t="shared" si="2"/>
        <v>28.925619834710741</v>
      </c>
      <c r="G38" s="522"/>
      <c r="H38" s="521">
        <v>86</v>
      </c>
      <c r="I38" s="104">
        <f t="shared" si="3"/>
        <v>71.074380165289256</v>
      </c>
      <c r="K38" s="115">
        <f t="shared" si="5"/>
        <v>119</v>
      </c>
      <c r="L38" s="104">
        <f t="shared" si="7"/>
        <v>1.8838056039259143</v>
      </c>
      <c r="M38" s="96"/>
      <c r="N38" s="94">
        <v>38</v>
      </c>
      <c r="O38" s="104">
        <f t="shared" si="1"/>
        <v>31.932773109243694</v>
      </c>
      <c r="P38" s="94"/>
      <c r="Q38" s="94">
        <v>81</v>
      </c>
      <c r="R38" s="104">
        <f t="shared" si="4"/>
        <v>68.067226890756302</v>
      </c>
      <c r="S38" s="96"/>
    </row>
    <row r="39" spans="1:19" ht="13.4" customHeight="1">
      <c r="A39" s="90" t="s">
        <v>174</v>
      </c>
      <c r="B39" s="115">
        <f t="shared" si="6"/>
        <v>81</v>
      </c>
      <c r="C39" s="104">
        <f t="shared" si="0"/>
        <v>1.272984441301273</v>
      </c>
      <c r="E39" s="522">
        <v>29</v>
      </c>
      <c r="F39" s="104">
        <f t="shared" si="2"/>
        <v>35.802469135802468</v>
      </c>
      <c r="G39" s="522"/>
      <c r="H39" s="521">
        <v>52</v>
      </c>
      <c r="I39" s="104">
        <f t="shared" si="3"/>
        <v>64.197530864197532</v>
      </c>
      <c r="K39" s="115">
        <f t="shared" si="5"/>
        <v>79</v>
      </c>
      <c r="L39" s="104">
        <f t="shared" si="7"/>
        <v>1.2505936362197245</v>
      </c>
      <c r="M39" s="96"/>
      <c r="N39" s="94">
        <v>28</v>
      </c>
      <c r="O39" s="104">
        <f t="shared" si="1"/>
        <v>35.443037974683541</v>
      </c>
      <c r="P39" s="94"/>
      <c r="Q39" s="94">
        <v>51</v>
      </c>
      <c r="R39" s="104">
        <f t="shared" si="4"/>
        <v>64.556962025316452</v>
      </c>
      <c r="S39" s="96"/>
    </row>
    <row r="40" spans="1:19" ht="7.5" customHeight="1">
      <c r="C40" s="104" t="str">
        <f t="shared" si="0"/>
        <v/>
      </c>
      <c r="E40" s="95"/>
      <c r="F40" s="104" t="str">
        <f t="shared" si="2"/>
        <v/>
      </c>
      <c r="G40" s="96"/>
      <c r="H40" s="95"/>
      <c r="I40" s="104" t="str">
        <f t="shared" si="3"/>
        <v/>
      </c>
      <c r="L40" s="104" t="str">
        <f t="shared" si="7"/>
        <v/>
      </c>
      <c r="M40" s="96"/>
      <c r="N40" s="95"/>
      <c r="O40" s="104" t="str">
        <f t="shared" si="1"/>
        <v/>
      </c>
      <c r="P40" s="108"/>
      <c r="Q40" s="95"/>
      <c r="R40" s="104" t="str">
        <f t="shared" si="4"/>
        <v/>
      </c>
      <c r="S40" s="96"/>
    </row>
    <row r="41" spans="1:19" ht="13.4" customHeight="1">
      <c r="A41" s="17" t="s">
        <v>394</v>
      </c>
      <c r="B41" s="115">
        <f t="shared" si="6"/>
        <v>1286</v>
      </c>
      <c r="C41" s="104">
        <f t="shared" si="0"/>
        <v>20.210592487820211</v>
      </c>
      <c r="E41" s="95">
        <f>E42+E49+E60+E62</f>
        <v>435</v>
      </c>
      <c r="F41" s="104">
        <f t="shared" si="2"/>
        <v>33.825816485225509</v>
      </c>
      <c r="G41" s="96"/>
      <c r="H41" s="95">
        <f>H42+H49+H60+H62</f>
        <v>851</v>
      </c>
      <c r="I41" s="104">
        <f t="shared" si="3"/>
        <v>66.174183514774498</v>
      </c>
      <c r="K41" s="115">
        <f t="shared" si="5"/>
        <v>1358</v>
      </c>
      <c r="L41" s="104">
        <f t="shared" si="7"/>
        <v>21.497546303625139</v>
      </c>
      <c r="M41" s="96"/>
      <c r="N41" s="95">
        <f>N42+N49+N60+N62</f>
        <v>430</v>
      </c>
      <c r="O41" s="104">
        <f t="shared" si="1"/>
        <v>31.664212076583208</v>
      </c>
      <c r="P41" s="108"/>
      <c r="Q41" s="95">
        <f>Q42+Q49+Q60+Q62</f>
        <v>928</v>
      </c>
      <c r="R41" s="104">
        <f t="shared" si="4"/>
        <v>68.335787923416788</v>
      </c>
      <c r="S41" s="96"/>
    </row>
    <row r="42" spans="1:19" ht="13.4" customHeight="1">
      <c r="A42" s="90" t="s">
        <v>175</v>
      </c>
      <c r="B42" s="115">
        <f t="shared" si="6"/>
        <v>337</v>
      </c>
      <c r="C42" s="104">
        <f t="shared" si="0"/>
        <v>5.2962439101052965</v>
      </c>
      <c r="E42" s="95">
        <f>SUM(E43:E47)</f>
        <v>107</v>
      </c>
      <c r="F42" s="104">
        <f t="shared" si="2"/>
        <v>31.750741839762615</v>
      </c>
      <c r="G42" s="96"/>
      <c r="H42" s="95">
        <f>SUM(H43:H47)</f>
        <v>230</v>
      </c>
      <c r="I42" s="104">
        <f t="shared" si="3"/>
        <v>68.249258160237389</v>
      </c>
      <c r="K42" s="115">
        <f t="shared" si="5"/>
        <v>333</v>
      </c>
      <c r="L42" s="104">
        <f t="shared" si="7"/>
        <v>5.2714896311540294</v>
      </c>
      <c r="M42" s="96"/>
      <c r="N42" s="95">
        <f>SUM(N43:N47)</f>
        <v>106</v>
      </c>
      <c r="O42" s="104">
        <f t="shared" si="1"/>
        <v>31.831831831831831</v>
      </c>
      <c r="P42" s="108"/>
      <c r="Q42" s="95">
        <f>SUM(Q43:Q47)</f>
        <v>227</v>
      </c>
      <c r="R42" s="104">
        <f t="shared" si="4"/>
        <v>68.168168168168165</v>
      </c>
      <c r="S42" s="96"/>
    </row>
    <row r="43" spans="1:19" ht="13.4" customHeight="1">
      <c r="A43" s="14" t="s">
        <v>1043</v>
      </c>
      <c r="B43" s="115">
        <f t="shared" si="6"/>
        <v>1</v>
      </c>
      <c r="C43" s="104">
        <f t="shared" si="0"/>
        <v>1.5715857300015717E-2</v>
      </c>
      <c r="E43" s="522">
        <v>1</v>
      </c>
      <c r="F43" s="104">
        <f t="shared" si="2"/>
        <v>100</v>
      </c>
      <c r="G43" s="522"/>
      <c r="H43" s="521"/>
      <c r="I43" s="104">
        <f t="shared" si="3"/>
        <v>0</v>
      </c>
      <c r="K43" s="115">
        <f t="shared" si="5"/>
        <v>1</v>
      </c>
      <c r="L43" s="104">
        <f t="shared" si="7"/>
        <v>1.5830299192654742E-2</v>
      </c>
      <c r="M43" s="96"/>
      <c r="N43" s="94">
        <v>1</v>
      </c>
      <c r="O43" s="104">
        <f t="shared" si="1"/>
        <v>100</v>
      </c>
      <c r="P43" s="94"/>
      <c r="Q43" s="94">
        <v>0</v>
      </c>
      <c r="R43" s="104">
        <f t="shared" si="4"/>
        <v>0</v>
      </c>
      <c r="S43" s="96"/>
    </row>
    <row r="44" spans="1:19" ht="13.4" customHeight="1">
      <c r="A44" s="90" t="s">
        <v>176</v>
      </c>
      <c r="B44" s="115">
        <f>E44+H44</f>
        <v>144</v>
      </c>
      <c r="C44" s="104">
        <f>IF(A44&lt;&gt;0,B44/$B$12*100,"")</f>
        <v>2.2630834512022631</v>
      </c>
      <c r="E44" s="522">
        <v>48</v>
      </c>
      <c r="F44" s="104">
        <f>IF($A44&lt;&gt;"",E44/$B44*100,"")</f>
        <v>33.333333333333329</v>
      </c>
      <c r="G44" s="522"/>
      <c r="H44" s="521">
        <v>96</v>
      </c>
      <c r="I44" s="104">
        <f>IF($A44&lt;&gt;"",H44/$B44*100,"")</f>
        <v>66.666666666666657</v>
      </c>
      <c r="K44" s="115">
        <f>N44+Q44</f>
        <v>140</v>
      </c>
      <c r="L44" s="104">
        <f>IF(A44&lt;&gt;0,K44/$K$12*100,"")</f>
        <v>2.2162418869716638</v>
      </c>
      <c r="M44" s="96"/>
      <c r="N44" s="94">
        <v>47</v>
      </c>
      <c r="O44" s="104">
        <f t="shared" si="1"/>
        <v>33.571428571428569</v>
      </c>
      <c r="P44" s="94"/>
      <c r="Q44" s="94">
        <v>93</v>
      </c>
      <c r="R44" s="104">
        <f>IF($A44&lt;&gt;"",Q44/$K44*100,"")</f>
        <v>66.428571428571431</v>
      </c>
      <c r="S44" s="96"/>
    </row>
    <row r="45" spans="1:19" ht="13.4" customHeight="1">
      <c r="A45" s="90" t="s">
        <v>177</v>
      </c>
      <c r="B45" s="115">
        <f t="shared" si="6"/>
        <v>103</v>
      </c>
      <c r="C45" s="104">
        <f t="shared" si="0"/>
        <v>1.6187333019016186</v>
      </c>
      <c r="E45" s="522">
        <v>26</v>
      </c>
      <c r="F45" s="104">
        <f t="shared" si="2"/>
        <v>25.242718446601941</v>
      </c>
      <c r="G45" s="522"/>
      <c r="H45" s="521">
        <v>77</v>
      </c>
      <c r="I45" s="104">
        <f t="shared" si="3"/>
        <v>74.757281553398059</v>
      </c>
      <c r="K45" s="115">
        <f t="shared" si="5"/>
        <v>103</v>
      </c>
      <c r="L45" s="104">
        <f t="shared" si="7"/>
        <v>1.6305208168434382</v>
      </c>
      <c r="M45" s="96"/>
      <c r="N45" s="94">
        <v>26</v>
      </c>
      <c r="O45" s="104">
        <f t="shared" si="1"/>
        <v>25.242718446601941</v>
      </c>
      <c r="P45" s="94"/>
      <c r="Q45" s="94">
        <v>77</v>
      </c>
      <c r="R45" s="104">
        <f t="shared" si="4"/>
        <v>74.757281553398059</v>
      </c>
      <c r="S45" s="96"/>
    </row>
    <row r="46" spans="1:19" ht="13.4" customHeight="1">
      <c r="A46" s="90" t="s">
        <v>178</v>
      </c>
      <c r="B46" s="115">
        <f t="shared" si="6"/>
        <v>47</v>
      </c>
      <c r="C46" s="104">
        <f t="shared" si="0"/>
        <v>0.73864529310073868</v>
      </c>
      <c r="E46" s="522">
        <v>20</v>
      </c>
      <c r="F46" s="104">
        <f t="shared" si="2"/>
        <v>42.553191489361701</v>
      </c>
      <c r="G46" s="522"/>
      <c r="H46" s="521">
        <v>27</v>
      </c>
      <c r="I46" s="104">
        <f t="shared" si="3"/>
        <v>57.446808510638306</v>
      </c>
      <c r="K46" s="115">
        <f t="shared" si="5"/>
        <v>49</v>
      </c>
      <c r="L46" s="104">
        <f t="shared" si="7"/>
        <v>0.77568466044008233</v>
      </c>
      <c r="M46" s="96"/>
      <c r="N46" s="94">
        <v>20</v>
      </c>
      <c r="O46" s="104">
        <f t="shared" si="1"/>
        <v>40.816326530612244</v>
      </c>
      <c r="P46" s="94"/>
      <c r="Q46" s="94">
        <v>29</v>
      </c>
      <c r="R46" s="104">
        <f t="shared" si="4"/>
        <v>59.183673469387756</v>
      </c>
      <c r="S46" s="96"/>
    </row>
    <row r="47" spans="1:19" ht="13.4" customHeight="1">
      <c r="A47" s="90" t="s">
        <v>179</v>
      </c>
      <c r="B47" s="115">
        <f t="shared" si="6"/>
        <v>42</v>
      </c>
      <c r="C47" s="104">
        <f t="shared" si="0"/>
        <v>0.66006600660066006</v>
      </c>
      <c r="E47" s="522">
        <v>12</v>
      </c>
      <c r="F47" s="104">
        <f t="shared" si="2"/>
        <v>28.571428571428569</v>
      </c>
      <c r="G47" s="522"/>
      <c r="H47" s="521">
        <v>30</v>
      </c>
      <c r="I47" s="104">
        <f t="shared" si="3"/>
        <v>71.428571428571431</v>
      </c>
      <c r="K47" s="115">
        <f t="shared" si="5"/>
        <v>40</v>
      </c>
      <c r="L47" s="104">
        <f t="shared" si="7"/>
        <v>0.6332119677061897</v>
      </c>
      <c r="M47" s="96"/>
      <c r="N47" s="94">
        <v>12</v>
      </c>
      <c r="O47" s="104">
        <f t="shared" si="1"/>
        <v>30</v>
      </c>
      <c r="P47" s="94"/>
      <c r="Q47" s="94">
        <v>28</v>
      </c>
      <c r="R47" s="104">
        <f t="shared" si="4"/>
        <v>70</v>
      </c>
      <c r="S47" s="96"/>
    </row>
    <row r="48" spans="1:19" ht="7.5" customHeight="1">
      <c r="C48" s="104" t="str">
        <f t="shared" si="0"/>
        <v/>
      </c>
      <c r="E48" s="95"/>
      <c r="F48" s="104" t="str">
        <f t="shared" si="2"/>
        <v/>
      </c>
      <c r="G48" s="96"/>
      <c r="H48" s="95"/>
      <c r="I48" s="104" t="str">
        <f t="shared" si="3"/>
        <v/>
      </c>
      <c r="L48" s="104" t="str">
        <f t="shared" si="7"/>
        <v/>
      </c>
      <c r="M48" s="96"/>
      <c r="N48" s="95"/>
      <c r="O48" s="104" t="str">
        <f t="shared" si="1"/>
        <v/>
      </c>
      <c r="P48" s="108"/>
      <c r="Q48" s="95"/>
      <c r="R48" s="104" t="str">
        <f t="shared" si="4"/>
        <v/>
      </c>
      <c r="S48" s="96"/>
    </row>
    <row r="49" spans="1:19" ht="13.4" customHeight="1">
      <c r="A49" s="90" t="s">
        <v>180</v>
      </c>
      <c r="B49" s="115">
        <f t="shared" si="6"/>
        <v>501</v>
      </c>
      <c r="C49" s="104">
        <f t="shared" si="0"/>
        <v>7.8736445073078736</v>
      </c>
      <c r="E49" s="95">
        <f>SUM(E50:E58)</f>
        <v>189</v>
      </c>
      <c r="F49" s="104">
        <f t="shared" si="2"/>
        <v>37.724550898203589</v>
      </c>
      <c r="G49" s="96"/>
      <c r="H49" s="95">
        <f>SUM(H50:H58)</f>
        <v>312</v>
      </c>
      <c r="I49" s="104">
        <f t="shared" si="3"/>
        <v>62.275449101796411</v>
      </c>
      <c r="K49" s="115">
        <f t="shared" si="5"/>
        <v>508</v>
      </c>
      <c r="L49" s="104">
        <f t="shared" si="7"/>
        <v>8.0417919898686083</v>
      </c>
      <c r="M49" s="96"/>
      <c r="N49" s="95">
        <f>SUM(N50:N58)</f>
        <v>190</v>
      </c>
      <c r="O49" s="104">
        <f t="shared" si="1"/>
        <v>37.401574803149607</v>
      </c>
      <c r="P49" s="108"/>
      <c r="Q49" s="95">
        <f>SUM(Q50:Q58)</f>
        <v>318</v>
      </c>
      <c r="R49" s="104">
        <f t="shared" si="4"/>
        <v>62.598425196850393</v>
      </c>
      <c r="S49" s="96"/>
    </row>
    <row r="50" spans="1:19" ht="13.4" customHeight="1">
      <c r="A50" s="14" t="s">
        <v>1531</v>
      </c>
      <c r="B50" s="115">
        <f t="shared" si="6"/>
        <v>3</v>
      </c>
      <c r="C50" s="104">
        <f t="shared" si="0"/>
        <v>4.7147571900047147E-2</v>
      </c>
      <c r="E50" s="522">
        <v>1</v>
      </c>
      <c r="F50" s="104">
        <f t="shared" si="2"/>
        <v>33.333333333333329</v>
      </c>
      <c r="G50" s="522"/>
      <c r="H50" s="521">
        <v>2</v>
      </c>
      <c r="I50" s="104">
        <f t="shared" si="3"/>
        <v>66.666666666666657</v>
      </c>
      <c r="K50" s="115">
        <f t="shared" si="5"/>
        <v>3</v>
      </c>
      <c r="L50" s="104">
        <f t="shared" si="7"/>
        <v>4.7490897577964222E-2</v>
      </c>
      <c r="M50" s="96"/>
      <c r="N50" s="94">
        <v>1</v>
      </c>
      <c r="O50" s="104">
        <f t="shared" si="1"/>
        <v>33.333333333333329</v>
      </c>
      <c r="P50" s="94"/>
      <c r="Q50" s="94">
        <v>2</v>
      </c>
      <c r="R50" s="104">
        <f t="shared" si="4"/>
        <v>66.666666666666657</v>
      </c>
      <c r="S50" s="96"/>
    </row>
    <row r="51" spans="1:19" ht="13.4" customHeight="1">
      <c r="A51" s="90" t="s">
        <v>395</v>
      </c>
      <c r="B51" s="115">
        <f>E51+H51</f>
        <v>32</v>
      </c>
      <c r="C51" s="104">
        <f t="shared" si="0"/>
        <v>0.50290743360050294</v>
      </c>
      <c r="E51" s="522">
        <v>17</v>
      </c>
      <c r="F51" s="104">
        <f>IF($A51&lt;&gt;"",E51/$B51*100,"")</f>
        <v>53.125</v>
      </c>
      <c r="G51" s="522"/>
      <c r="H51" s="521">
        <v>15</v>
      </c>
      <c r="I51" s="104">
        <f>IF($A51&lt;&gt;"",H51/$B51*100,"")</f>
        <v>46.875</v>
      </c>
      <c r="K51" s="115">
        <f>N51+Q51</f>
        <v>32</v>
      </c>
      <c r="L51" s="104">
        <f>IF(A51&lt;&gt;0,K51/$K$12*100,"")</f>
        <v>0.50656957416495174</v>
      </c>
      <c r="M51" s="96"/>
      <c r="N51" s="94">
        <v>18</v>
      </c>
      <c r="O51" s="104">
        <f t="shared" si="1"/>
        <v>56.25</v>
      </c>
      <c r="P51" s="94"/>
      <c r="Q51" s="94">
        <v>14</v>
      </c>
      <c r="R51" s="104">
        <f>IF($A51&lt;&gt;"",Q51/$K51*100,"")</f>
        <v>43.75</v>
      </c>
      <c r="S51" s="96"/>
    </row>
    <row r="52" spans="1:19" ht="13.4" customHeight="1">
      <c r="A52" s="90" t="s">
        <v>181</v>
      </c>
      <c r="B52" s="115">
        <f t="shared" si="6"/>
        <v>47</v>
      </c>
      <c r="C52" s="104">
        <f t="shared" si="0"/>
        <v>0.73864529310073868</v>
      </c>
      <c r="E52" s="522">
        <v>25</v>
      </c>
      <c r="F52" s="104">
        <f t="shared" si="2"/>
        <v>53.191489361702125</v>
      </c>
      <c r="G52" s="522"/>
      <c r="H52" s="521">
        <v>22</v>
      </c>
      <c r="I52" s="104">
        <f t="shared" si="3"/>
        <v>46.808510638297875</v>
      </c>
      <c r="K52" s="115">
        <f t="shared" si="5"/>
        <v>48</v>
      </c>
      <c r="L52" s="104">
        <f t="shared" si="7"/>
        <v>0.75985436124742756</v>
      </c>
      <c r="M52" s="96"/>
      <c r="N52" s="94">
        <v>26</v>
      </c>
      <c r="O52" s="104">
        <f t="shared" si="1"/>
        <v>54.166666666666664</v>
      </c>
      <c r="P52" s="94"/>
      <c r="Q52" s="94">
        <v>22</v>
      </c>
      <c r="R52" s="104">
        <f t="shared" si="4"/>
        <v>45.833333333333329</v>
      </c>
      <c r="S52" s="96"/>
    </row>
    <row r="53" spans="1:19" ht="13.4" customHeight="1">
      <c r="A53" s="90" t="s">
        <v>182</v>
      </c>
      <c r="B53" s="115">
        <f t="shared" si="6"/>
        <v>77</v>
      </c>
      <c r="C53" s="104">
        <f t="shared" si="0"/>
        <v>1.21012101210121</v>
      </c>
      <c r="E53" s="522">
        <v>32</v>
      </c>
      <c r="F53" s="104">
        <f t="shared" si="2"/>
        <v>41.558441558441558</v>
      </c>
      <c r="G53" s="522"/>
      <c r="H53" s="521">
        <v>45</v>
      </c>
      <c r="I53" s="104">
        <f t="shared" si="3"/>
        <v>58.441558441558442</v>
      </c>
      <c r="K53" s="115">
        <f t="shared" si="5"/>
        <v>77</v>
      </c>
      <c r="L53" s="104">
        <f t="shared" si="7"/>
        <v>1.2189330378344152</v>
      </c>
      <c r="M53" s="96"/>
      <c r="N53" s="94">
        <v>33</v>
      </c>
      <c r="O53" s="104">
        <f t="shared" si="1"/>
        <v>42.857142857142854</v>
      </c>
      <c r="P53" s="94"/>
      <c r="Q53" s="94">
        <v>44</v>
      </c>
      <c r="R53" s="104">
        <f t="shared" si="4"/>
        <v>57.142857142857139</v>
      </c>
      <c r="S53" s="96"/>
    </row>
    <row r="54" spans="1:19" ht="13.4" customHeight="1">
      <c r="A54" s="90" t="s">
        <v>183</v>
      </c>
      <c r="B54" s="115">
        <f t="shared" si="6"/>
        <v>58</v>
      </c>
      <c r="C54" s="104">
        <f t="shared" si="0"/>
        <v>0.91151972340091147</v>
      </c>
      <c r="E54" s="522">
        <v>22</v>
      </c>
      <c r="F54" s="104">
        <f t="shared" si="2"/>
        <v>37.931034482758619</v>
      </c>
      <c r="G54" s="522"/>
      <c r="H54" s="521">
        <v>36</v>
      </c>
      <c r="I54" s="104">
        <f t="shared" si="3"/>
        <v>62.068965517241381</v>
      </c>
      <c r="K54" s="115">
        <f t="shared" si="5"/>
        <v>65</v>
      </c>
      <c r="L54" s="104">
        <f t="shared" si="7"/>
        <v>1.0289694475225581</v>
      </c>
      <c r="M54" s="96"/>
      <c r="N54" s="94">
        <v>26</v>
      </c>
      <c r="O54" s="104">
        <f t="shared" si="1"/>
        <v>40</v>
      </c>
      <c r="P54" s="94"/>
      <c r="Q54" s="94">
        <v>39</v>
      </c>
      <c r="R54" s="104">
        <f t="shared" si="4"/>
        <v>60</v>
      </c>
      <c r="S54" s="96"/>
    </row>
    <row r="55" spans="1:19" ht="13.4" customHeight="1">
      <c r="A55" s="90" t="s">
        <v>396</v>
      </c>
      <c r="B55" s="115">
        <f t="shared" si="6"/>
        <v>58</v>
      </c>
      <c r="C55" s="104">
        <f t="shared" si="0"/>
        <v>0.91151972340091147</v>
      </c>
      <c r="E55" s="522">
        <v>25</v>
      </c>
      <c r="F55" s="104">
        <f t="shared" si="2"/>
        <v>43.103448275862064</v>
      </c>
      <c r="G55" s="522"/>
      <c r="H55" s="521">
        <v>33</v>
      </c>
      <c r="I55" s="104">
        <f t="shared" si="3"/>
        <v>56.896551724137936</v>
      </c>
      <c r="K55" s="115">
        <f t="shared" si="5"/>
        <v>58</v>
      </c>
      <c r="L55" s="104">
        <f t="shared" si="7"/>
        <v>0.91815735317397495</v>
      </c>
      <c r="M55" s="96"/>
      <c r="N55" s="94">
        <v>25</v>
      </c>
      <c r="O55" s="104">
        <f t="shared" si="1"/>
        <v>43.103448275862064</v>
      </c>
      <c r="P55" s="94"/>
      <c r="Q55" s="94">
        <v>33</v>
      </c>
      <c r="R55" s="104">
        <f t="shared" si="4"/>
        <v>56.896551724137936</v>
      </c>
      <c r="S55" s="96"/>
    </row>
    <row r="56" spans="1:19" ht="13.4" customHeight="1">
      <c r="A56" s="90" t="s">
        <v>187</v>
      </c>
      <c r="B56" s="115">
        <f t="shared" si="6"/>
        <v>39</v>
      </c>
      <c r="C56" s="104">
        <f t="shared" si="0"/>
        <v>0.61291843470061291</v>
      </c>
      <c r="E56" s="522">
        <v>14</v>
      </c>
      <c r="F56" s="104">
        <f t="shared" si="2"/>
        <v>35.897435897435898</v>
      </c>
      <c r="G56" s="522"/>
      <c r="H56" s="521">
        <v>25</v>
      </c>
      <c r="I56" s="104">
        <f t="shared" si="3"/>
        <v>64.102564102564102</v>
      </c>
      <c r="K56" s="115">
        <f t="shared" si="5"/>
        <v>38</v>
      </c>
      <c r="L56" s="104">
        <f t="shared" si="7"/>
        <v>0.60155136932088016</v>
      </c>
      <c r="M56" s="96"/>
      <c r="N56" s="94">
        <v>13</v>
      </c>
      <c r="O56" s="104">
        <f t="shared" si="1"/>
        <v>34.210526315789473</v>
      </c>
      <c r="P56" s="94"/>
      <c r="Q56" s="94">
        <v>25</v>
      </c>
      <c r="R56" s="104">
        <f t="shared" si="4"/>
        <v>65.789473684210535</v>
      </c>
      <c r="S56" s="96"/>
    </row>
    <row r="57" spans="1:19" ht="13.4" customHeight="1">
      <c r="A57" s="90" t="s">
        <v>186</v>
      </c>
      <c r="B57" s="115">
        <f t="shared" si="6"/>
        <v>127</v>
      </c>
      <c r="C57" s="104">
        <f t="shared" si="0"/>
        <v>1.9959138771019957</v>
      </c>
      <c r="E57" s="522">
        <v>35</v>
      </c>
      <c r="F57" s="104">
        <f t="shared" si="2"/>
        <v>27.559055118110237</v>
      </c>
      <c r="G57" s="522"/>
      <c r="H57" s="521">
        <v>92</v>
      </c>
      <c r="I57" s="104">
        <f t="shared" si="3"/>
        <v>72.440944881889763</v>
      </c>
      <c r="K57" s="115">
        <f t="shared" si="5"/>
        <v>124</v>
      </c>
      <c r="L57" s="104">
        <f t="shared" si="7"/>
        <v>1.9629570998891879</v>
      </c>
      <c r="M57" s="96"/>
      <c r="N57" s="94">
        <v>32</v>
      </c>
      <c r="O57" s="104">
        <f t="shared" si="1"/>
        <v>25.806451612903224</v>
      </c>
      <c r="P57" s="94"/>
      <c r="Q57" s="94">
        <v>92</v>
      </c>
      <c r="R57" s="104">
        <f t="shared" si="4"/>
        <v>74.193548387096769</v>
      </c>
      <c r="S57" s="96"/>
    </row>
    <row r="58" spans="1:19" ht="13.4" customHeight="1">
      <c r="A58" s="90" t="s">
        <v>185</v>
      </c>
      <c r="B58" s="115">
        <f t="shared" si="6"/>
        <v>60</v>
      </c>
      <c r="C58" s="104">
        <f t="shared" si="0"/>
        <v>0.94295143800094305</v>
      </c>
      <c r="E58" s="522">
        <v>18</v>
      </c>
      <c r="F58" s="104">
        <f t="shared" si="2"/>
        <v>30</v>
      </c>
      <c r="G58" s="522"/>
      <c r="H58" s="521">
        <v>42</v>
      </c>
      <c r="I58" s="104">
        <f t="shared" si="3"/>
        <v>70</v>
      </c>
      <c r="K58" s="115">
        <f t="shared" si="5"/>
        <v>63</v>
      </c>
      <c r="L58" s="104">
        <f t="shared" si="7"/>
        <v>0.99730884913724871</v>
      </c>
      <c r="M58" s="96"/>
      <c r="N58" s="94">
        <v>16</v>
      </c>
      <c r="O58" s="104">
        <f t="shared" si="1"/>
        <v>25.396825396825395</v>
      </c>
      <c r="P58" s="94"/>
      <c r="Q58" s="94">
        <v>47</v>
      </c>
      <c r="R58" s="104">
        <f t="shared" si="4"/>
        <v>74.603174603174608</v>
      </c>
      <c r="S58" s="96"/>
    </row>
    <row r="59" spans="1:19" ht="6.75" customHeight="1">
      <c r="C59" s="104" t="str">
        <f t="shared" si="0"/>
        <v/>
      </c>
      <c r="E59" s="522"/>
      <c r="F59" s="104" t="str">
        <f t="shared" si="2"/>
        <v/>
      </c>
      <c r="G59" s="522"/>
      <c r="H59" s="521"/>
      <c r="I59" s="104" t="str">
        <f t="shared" si="3"/>
        <v/>
      </c>
      <c r="L59" s="104" t="str">
        <f t="shared" si="7"/>
        <v/>
      </c>
      <c r="M59" s="96"/>
      <c r="N59" s="94"/>
      <c r="O59" s="104" t="str">
        <f t="shared" si="1"/>
        <v/>
      </c>
      <c r="P59" s="94"/>
      <c r="Q59" s="94"/>
      <c r="R59" s="104" t="str">
        <f t="shared" si="4"/>
        <v/>
      </c>
      <c r="S59" s="96"/>
    </row>
    <row r="60" spans="1:19" ht="13.4" customHeight="1">
      <c r="A60" s="90" t="s">
        <v>189</v>
      </c>
      <c r="B60" s="115">
        <f t="shared" si="6"/>
        <v>166</v>
      </c>
      <c r="C60" s="104">
        <f t="shared" si="0"/>
        <v>2.6088323118026091</v>
      </c>
      <c r="E60" s="522">
        <v>56</v>
      </c>
      <c r="F60" s="104">
        <f t="shared" si="2"/>
        <v>33.734939759036145</v>
      </c>
      <c r="G60" s="522"/>
      <c r="H60" s="521">
        <v>110</v>
      </c>
      <c r="I60" s="104">
        <f t="shared" si="3"/>
        <v>66.265060240963862</v>
      </c>
      <c r="K60" s="115">
        <f t="shared" si="5"/>
        <v>159</v>
      </c>
      <c r="L60" s="104">
        <f t="shared" si="7"/>
        <v>2.5170175716321039</v>
      </c>
      <c r="M60" s="96"/>
      <c r="N60" s="94">
        <v>53</v>
      </c>
      <c r="O60" s="104">
        <f t="shared" si="1"/>
        <v>33.333333333333329</v>
      </c>
      <c r="P60" s="94"/>
      <c r="Q60" s="94">
        <v>106</v>
      </c>
      <c r="R60" s="104">
        <f t="shared" si="4"/>
        <v>66.666666666666657</v>
      </c>
      <c r="S60" s="96"/>
    </row>
    <row r="61" spans="1:19" ht="6.75" customHeight="1">
      <c r="C61" s="104" t="str">
        <f t="shared" si="0"/>
        <v/>
      </c>
      <c r="E61" s="95"/>
      <c r="F61" s="104" t="str">
        <f t="shared" si="2"/>
        <v/>
      </c>
      <c r="G61" s="96"/>
      <c r="H61" s="95"/>
      <c r="I61" s="104" t="str">
        <f t="shared" si="3"/>
        <v/>
      </c>
      <c r="L61" s="104" t="str">
        <f t="shared" si="7"/>
        <v/>
      </c>
      <c r="M61" s="96"/>
      <c r="N61" s="95"/>
      <c r="O61" s="104" t="str">
        <f t="shared" si="1"/>
        <v/>
      </c>
      <c r="P61" s="108"/>
      <c r="Q61" s="95"/>
      <c r="R61" s="104" t="str">
        <f t="shared" si="4"/>
        <v/>
      </c>
      <c r="S61" s="96"/>
    </row>
    <row r="62" spans="1:19" ht="13.4" customHeight="1">
      <c r="A62" s="90" t="s">
        <v>190</v>
      </c>
      <c r="B62" s="115">
        <f t="shared" si="6"/>
        <v>282</v>
      </c>
      <c r="C62" s="104">
        <f t="shared" si="0"/>
        <v>4.4318717586044318</v>
      </c>
      <c r="E62" s="95">
        <f>SUM(E63:E68)</f>
        <v>83</v>
      </c>
      <c r="F62" s="104">
        <f t="shared" si="2"/>
        <v>29.432624113475175</v>
      </c>
      <c r="G62" s="96"/>
      <c r="H62" s="95">
        <f>SUM(H63:H68)</f>
        <v>199</v>
      </c>
      <c r="I62" s="104">
        <f t="shared" si="3"/>
        <v>70.567375886524815</v>
      </c>
      <c r="K62" s="115">
        <f t="shared" si="5"/>
        <v>358</v>
      </c>
      <c r="L62" s="104">
        <f t="shared" si="7"/>
        <v>5.667247110970397</v>
      </c>
      <c r="M62" s="96"/>
      <c r="N62" s="95">
        <f>SUM(N63:N68)</f>
        <v>81</v>
      </c>
      <c r="O62" s="104">
        <f t="shared" si="1"/>
        <v>22.625698324022348</v>
      </c>
      <c r="P62" s="108"/>
      <c r="Q62" s="95">
        <f>SUM(Q63:Q68)</f>
        <v>277</v>
      </c>
      <c r="R62" s="104">
        <f t="shared" si="4"/>
        <v>77.374301675977648</v>
      </c>
      <c r="S62" s="96"/>
    </row>
    <row r="63" spans="1:19" ht="13.4" customHeight="1">
      <c r="A63" s="14" t="s">
        <v>943</v>
      </c>
      <c r="B63" s="115">
        <f t="shared" si="6"/>
        <v>8</v>
      </c>
      <c r="C63" s="104">
        <f t="shared" si="0"/>
        <v>0.12572685840012573</v>
      </c>
      <c r="E63" s="522">
        <v>2</v>
      </c>
      <c r="F63" s="104">
        <f t="shared" si="2"/>
        <v>25</v>
      </c>
      <c r="G63" s="522"/>
      <c r="H63" s="521">
        <v>6</v>
      </c>
      <c r="I63" s="104">
        <f t="shared" si="3"/>
        <v>75</v>
      </c>
      <c r="K63" s="115">
        <f t="shared" si="5"/>
        <v>10</v>
      </c>
      <c r="L63" s="104">
        <f t="shared" si="7"/>
        <v>0.15830299192654743</v>
      </c>
      <c r="M63" s="96"/>
      <c r="N63" s="94">
        <v>2</v>
      </c>
      <c r="O63" s="104">
        <f t="shared" si="1"/>
        <v>20</v>
      </c>
      <c r="P63" s="94"/>
      <c r="Q63" s="94">
        <v>8</v>
      </c>
      <c r="R63" s="104">
        <f t="shared" si="4"/>
        <v>80</v>
      </c>
      <c r="S63" s="96"/>
    </row>
    <row r="64" spans="1:19" ht="13.4" customHeight="1">
      <c r="A64" s="90" t="s">
        <v>191</v>
      </c>
      <c r="B64" s="115">
        <f>E64+H64</f>
        <v>35</v>
      </c>
      <c r="C64" s="104">
        <f>IF(A64&lt;&gt;0,B64/$B$12*100,"")</f>
        <v>0.55005500550055009</v>
      </c>
      <c r="E64" s="522">
        <v>12</v>
      </c>
      <c r="F64" s="104">
        <f>IF($A64&lt;&gt;"",E64/$B64*100,"")</f>
        <v>34.285714285714285</v>
      </c>
      <c r="G64" s="522"/>
      <c r="H64" s="521">
        <v>23</v>
      </c>
      <c r="I64" s="104">
        <f>IF($A64&lt;&gt;"",H64/$B64*100,"")</f>
        <v>65.714285714285708</v>
      </c>
      <c r="K64" s="115">
        <f>N64+Q64</f>
        <v>36</v>
      </c>
      <c r="L64" s="104">
        <f>IF(A64&lt;&gt;0,K64/$K$12*100,"")</f>
        <v>0.56989077093557061</v>
      </c>
      <c r="M64" s="96"/>
      <c r="N64" s="94">
        <v>11</v>
      </c>
      <c r="O64" s="104">
        <f t="shared" si="1"/>
        <v>30.555555555555557</v>
      </c>
      <c r="P64" s="94"/>
      <c r="Q64" s="94">
        <v>25</v>
      </c>
      <c r="R64" s="104">
        <f>IF($A64&lt;&gt;"",Q64/$K64*100,"")</f>
        <v>69.444444444444443</v>
      </c>
      <c r="S64" s="96"/>
    </row>
    <row r="65" spans="1:19" ht="13.4" customHeight="1">
      <c r="A65" s="90" t="s">
        <v>192</v>
      </c>
      <c r="B65" s="115">
        <f t="shared" si="6"/>
        <v>90</v>
      </c>
      <c r="C65" s="104">
        <f t="shared" si="0"/>
        <v>1.4144271570014144</v>
      </c>
      <c r="E65" s="522">
        <v>20</v>
      </c>
      <c r="F65" s="104">
        <f t="shared" si="2"/>
        <v>22.222222222222221</v>
      </c>
      <c r="G65" s="522"/>
      <c r="H65" s="521">
        <v>70</v>
      </c>
      <c r="I65" s="104">
        <f t="shared" si="3"/>
        <v>77.777777777777786</v>
      </c>
      <c r="K65" s="115">
        <f t="shared" si="5"/>
        <v>165</v>
      </c>
      <c r="L65" s="104">
        <f t="shared" si="7"/>
        <v>2.6119993667880324</v>
      </c>
      <c r="M65" s="96"/>
      <c r="N65" s="94">
        <v>19</v>
      </c>
      <c r="O65" s="104">
        <f t="shared" si="1"/>
        <v>11.515151515151516</v>
      </c>
      <c r="P65" s="94"/>
      <c r="Q65" s="94">
        <v>146</v>
      </c>
      <c r="R65" s="104">
        <f t="shared" si="4"/>
        <v>88.484848484848484</v>
      </c>
      <c r="S65" s="96"/>
    </row>
    <row r="66" spans="1:19" ht="13.4" customHeight="1">
      <c r="A66" s="90" t="s">
        <v>193</v>
      </c>
      <c r="B66" s="115">
        <f t="shared" si="6"/>
        <v>71</v>
      </c>
      <c r="C66" s="104">
        <f t="shared" si="0"/>
        <v>1.115825868301116</v>
      </c>
      <c r="E66" s="522">
        <v>23</v>
      </c>
      <c r="F66" s="104">
        <f t="shared" si="2"/>
        <v>32.394366197183103</v>
      </c>
      <c r="G66" s="522"/>
      <c r="H66" s="521">
        <v>48</v>
      </c>
      <c r="I66" s="104">
        <f t="shared" si="3"/>
        <v>67.605633802816897</v>
      </c>
      <c r="K66" s="115">
        <f t="shared" si="5"/>
        <v>74</v>
      </c>
      <c r="L66" s="104">
        <f t="shared" si="7"/>
        <v>1.1714421402564508</v>
      </c>
      <c r="M66" s="96"/>
      <c r="N66" s="94">
        <v>22</v>
      </c>
      <c r="O66" s="104">
        <f t="shared" si="1"/>
        <v>29.72972972972973</v>
      </c>
      <c r="P66" s="94"/>
      <c r="Q66" s="94">
        <v>52</v>
      </c>
      <c r="R66" s="104">
        <f t="shared" si="4"/>
        <v>70.270270270270274</v>
      </c>
      <c r="S66" s="96"/>
    </row>
    <row r="67" spans="1:19" ht="13.4" customHeight="1">
      <c r="A67" s="90" t="s">
        <v>2031</v>
      </c>
      <c r="B67" s="115">
        <f t="shared" si="6"/>
        <v>29</v>
      </c>
      <c r="C67" s="104">
        <f t="shared" si="0"/>
        <v>0.45575986170045574</v>
      </c>
      <c r="E67" s="522">
        <v>9</v>
      </c>
      <c r="F67" s="104">
        <f t="shared" si="2"/>
        <v>31.03448275862069</v>
      </c>
      <c r="G67" s="522"/>
      <c r="H67" s="521">
        <v>20</v>
      </c>
      <c r="I67" s="104">
        <f t="shared" si="3"/>
        <v>68.965517241379317</v>
      </c>
      <c r="K67" s="115">
        <f t="shared" si="5"/>
        <v>27</v>
      </c>
      <c r="L67" s="104">
        <f t="shared" si="7"/>
        <v>0.42741807820167799</v>
      </c>
      <c r="M67" s="96"/>
      <c r="N67" s="94">
        <v>9</v>
      </c>
      <c r="O67" s="104">
        <f t="shared" si="1"/>
        <v>33.333333333333329</v>
      </c>
      <c r="P67" s="94"/>
      <c r="Q67" s="94">
        <v>18</v>
      </c>
      <c r="R67" s="104">
        <f t="shared" si="4"/>
        <v>66.666666666666657</v>
      </c>
      <c r="S67" s="96"/>
    </row>
    <row r="68" spans="1:19" ht="13.4" customHeight="1">
      <c r="A68" s="90" t="s">
        <v>194</v>
      </c>
      <c r="B68" s="115">
        <f t="shared" si="6"/>
        <v>49</v>
      </c>
      <c r="C68" s="104">
        <f t="shared" si="0"/>
        <v>0.77007700770077003</v>
      </c>
      <c r="E68" s="522">
        <v>17</v>
      </c>
      <c r="F68" s="104">
        <f t="shared" si="2"/>
        <v>34.693877551020407</v>
      </c>
      <c r="G68" s="522"/>
      <c r="H68" s="521">
        <v>32</v>
      </c>
      <c r="I68" s="104">
        <f t="shared" si="3"/>
        <v>65.306122448979593</v>
      </c>
      <c r="K68" s="115">
        <f t="shared" si="5"/>
        <v>46</v>
      </c>
      <c r="L68" s="104">
        <f t="shared" si="7"/>
        <v>0.72819376286211812</v>
      </c>
      <c r="M68" s="96"/>
      <c r="N68" s="94">
        <v>18</v>
      </c>
      <c r="O68" s="104">
        <f t="shared" si="1"/>
        <v>39.130434782608695</v>
      </c>
      <c r="P68" s="94"/>
      <c r="Q68" s="94">
        <v>28</v>
      </c>
      <c r="R68" s="104">
        <f t="shared" si="4"/>
        <v>60.869565217391312</v>
      </c>
      <c r="S68" s="96"/>
    </row>
    <row r="69" spans="1:19" ht="5.25" customHeight="1">
      <c r="C69" s="104" t="str">
        <f t="shared" si="0"/>
        <v/>
      </c>
      <c r="E69" s="95"/>
      <c r="F69" s="104" t="str">
        <f t="shared" si="2"/>
        <v/>
      </c>
      <c r="G69" s="96"/>
      <c r="H69" s="95"/>
      <c r="I69" s="104" t="str">
        <f t="shared" si="3"/>
        <v/>
      </c>
      <c r="K69" s="115">
        <f t="shared" si="5"/>
        <v>0</v>
      </c>
      <c r="L69" s="104" t="str">
        <f t="shared" si="7"/>
        <v/>
      </c>
      <c r="M69" s="96"/>
      <c r="N69" s="95"/>
      <c r="O69" s="104" t="str">
        <f t="shared" si="1"/>
        <v/>
      </c>
      <c r="P69" s="108"/>
      <c r="Q69" s="95"/>
      <c r="R69" s="104" t="str">
        <f t="shared" si="4"/>
        <v/>
      </c>
      <c r="S69" s="96"/>
    </row>
    <row r="70" spans="1:19" ht="13.4" customHeight="1">
      <c r="A70" s="17" t="s">
        <v>397</v>
      </c>
      <c r="B70" s="115">
        <f t="shared" si="6"/>
        <v>1397</v>
      </c>
      <c r="C70" s="104">
        <f t="shared" si="0"/>
        <v>21.955052648121956</v>
      </c>
      <c r="E70" s="95">
        <f>E71+E73+E81+E83</f>
        <v>544</v>
      </c>
      <c r="F70" s="104">
        <f t="shared" si="2"/>
        <v>38.940586972083032</v>
      </c>
      <c r="G70" s="96"/>
      <c r="H70" s="95">
        <f>H71+H73+H81+H83</f>
        <v>853</v>
      </c>
      <c r="I70" s="104">
        <f t="shared" si="3"/>
        <v>61.059413027916968</v>
      </c>
      <c r="K70" s="115">
        <f t="shared" si="5"/>
        <v>1293</v>
      </c>
      <c r="L70" s="104">
        <f t="shared" si="7"/>
        <v>20.46857685610258</v>
      </c>
      <c r="M70" s="96"/>
      <c r="N70" s="95">
        <f>N71+N73+N81+N83</f>
        <v>537</v>
      </c>
      <c r="O70" s="104">
        <f t="shared" si="1"/>
        <v>41.531322505800468</v>
      </c>
      <c r="P70" s="108"/>
      <c r="Q70" s="95">
        <f>Q71+Q73+Q81+Q83</f>
        <v>756</v>
      </c>
      <c r="R70" s="104">
        <f t="shared" si="4"/>
        <v>58.46867749419954</v>
      </c>
      <c r="S70" s="96"/>
    </row>
    <row r="71" spans="1:19" ht="13.4" customHeight="1">
      <c r="A71" s="90" t="s">
        <v>398</v>
      </c>
      <c r="B71" s="115">
        <f t="shared" si="6"/>
        <v>104</v>
      </c>
      <c r="C71" s="104">
        <f t="shared" si="0"/>
        <v>1.6344491592016346</v>
      </c>
      <c r="E71" s="522">
        <v>28</v>
      </c>
      <c r="F71" s="104">
        <f t="shared" si="2"/>
        <v>26.923076923076923</v>
      </c>
      <c r="G71" s="522"/>
      <c r="H71" s="521">
        <v>76</v>
      </c>
      <c r="I71" s="104">
        <f t="shared" si="3"/>
        <v>73.076923076923066</v>
      </c>
      <c r="K71" s="115">
        <f t="shared" si="5"/>
        <v>92</v>
      </c>
      <c r="L71" s="104">
        <f t="shared" si="7"/>
        <v>1.4563875257242362</v>
      </c>
      <c r="M71" s="96"/>
      <c r="N71" s="94">
        <v>26</v>
      </c>
      <c r="O71" s="104">
        <f t="shared" si="1"/>
        <v>28.260869565217391</v>
      </c>
      <c r="P71" s="94"/>
      <c r="Q71" s="94">
        <v>66</v>
      </c>
      <c r="R71" s="104">
        <f t="shared" si="4"/>
        <v>71.739130434782609</v>
      </c>
      <c r="S71" s="96"/>
    </row>
    <row r="72" spans="1:19" ht="6.75" customHeight="1">
      <c r="C72" s="104" t="str">
        <f t="shared" si="0"/>
        <v/>
      </c>
      <c r="E72" s="95"/>
      <c r="F72" s="104" t="str">
        <f t="shared" si="2"/>
        <v/>
      </c>
      <c r="G72" s="96"/>
      <c r="H72" s="95"/>
      <c r="I72" s="104" t="str">
        <f t="shared" si="3"/>
        <v/>
      </c>
      <c r="L72" s="104" t="str">
        <f t="shared" si="7"/>
        <v/>
      </c>
      <c r="M72" s="96"/>
      <c r="N72" s="95"/>
      <c r="O72" s="104" t="str">
        <f t="shared" si="1"/>
        <v/>
      </c>
      <c r="P72" s="108"/>
      <c r="Q72" s="95"/>
      <c r="R72" s="104" t="str">
        <f t="shared" si="4"/>
        <v/>
      </c>
      <c r="S72" s="96"/>
    </row>
    <row r="73" spans="1:19" ht="13.4" customHeight="1">
      <c r="A73" s="90" t="s">
        <v>195</v>
      </c>
      <c r="B73" s="115">
        <f t="shared" si="6"/>
        <v>1020</v>
      </c>
      <c r="C73" s="104">
        <f t="shared" si="0"/>
        <v>16.03017444601603</v>
      </c>
      <c r="E73" s="95">
        <f>SUM(E74:E79)</f>
        <v>403</v>
      </c>
      <c r="F73" s="104">
        <f t="shared" si="2"/>
        <v>39.509803921568626</v>
      </c>
      <c r="G73" s="96"/>
      <c r="H73" s="95">
        <f>SUM(H74:H79)</f>
        <v>617</v>
      </c>
      <c r="I73" s="104">
        <f t="shared" si="3"/>
        <v>60.490196078431367</v>
      </c>
      <c r="K73" s="115">
        <f t="shared" si="5"/>
        <v>970</v>
      </c>
      <c r="L73" s="104">
        <f t="shared" si="7"/>
        <v>15.355390216875097</v>
      </c>
      <c r="M73" s="96"/>
      <c r="N73" s="95">
        <f>SUM(N74:N79)</f>
        <v>399</v>
      </c>
      <c r="O73" s="104">
        <f t="shared" si="1"/>
        <v>41.134020618556697</v>
      </c>
      <c r="P73" s="108"/>
      <c r="Q73" s="95">
        <f>SUM(Q74:Q79)</f>
        <v>571</v>
      </c>
      <c r="R73" s="104">
        <f t="shared" si="4"/>
        <v>58.865979381443303</v>
      </c>
      <c r="S73" s="96"/>
    </row>
    <row r="74" spans="1:19" ht="13.4" customHeight="1">
      <c r="A74" s="14" t="s">
        <v>1532</v>
      </c>
      <c r="B74" s="115">
        <f t="shared" si="6"/>
        <v>1</v>
      </c>
      <c r="C74" s="104">
        <f t="shared" si="0"/>
        <v>1.5715857300015717E-2</v>
      </c>
      <c r="E74" s="522">
        <v>1</v>
      </c>
      <c r="F74" s="104">
        <f t="shared" si="2"/>
        <v>100</v>
      </c>
      <c r="G74" s="522"/>
      <c r="H74" s="521"/>
      <c r="I74" s="104">
        <f t="shared" si="3"/>
        <v>0</v>
      </c>
      <c r="K74" s="115">
        <f t="shared" si="5"/>
        <v>1</v>
      </c>
      <c r="L74" s="104">
        <f t="shared" si="7"/>
        <v>1.5830299192654742E-2</v>
      </c>
      <c r="M74" s="96"/>
      <c r="N74" s="94">
        <v>1</v>
      </c>
      <c r="O74" s="104">
        <f t="shared" si="1"/>
        <v>100</v>
      </c>
      <c r="P74" s="94"/>
      <c r="Q74" s="94">
        <v>0</v>
      </c>
      <c r="R74" s="104">
        <f t="shared" si="4"/>
        <v>0</v>
      </c>
      <c r="S74" s="96"/>
    </row>
    <row r="75" spans="1:19" ht="13.4" customHeight="1">
      <c r="A75" s="90" t="s">
        <v>399</v>
      </c>
      <c r="B75" s="115">
        <f>E75+H75</f>
        <v>692</v>
      </c>
      <c r="C75" s="104">
        <f>IF(A75&lt;&gt;0,B75/$B$12*100,"")</f>
        <v>10.875373251610876</v>
      </c>
      <c r="E75" s="522">
        <v>321</v>
      </c>
      <c r="F75" s="104">
        <f>IF($A75&lt;&gt;"",E75/$B75*100,"")</f>
        <v>46.387283236994222</v>
      </c>
      <c r="G75" s="522"/>
      <c r="H75" s="521">
        <v>371</v>
      </c>
      <c r="I75" s="104">
        <f>IF($A75&lt;&gt;"",H75/$B75*100,"")</f>
        <v>53.612716763005785</v>
      </c>
      <c r="K75" s="115">
        <f>N75+Q75</f>
        <v>720</v>
      </c>
      <c r="L75" s="104">
        <f>IF(A75&lt;&gt;0,K75/$K$12*100,"")</f>
        <v>11.397815418711414</v>
      </c>
      <c r="M75" s="96"/>
      <c r="N75" s="94">
        <v>319</v>
      </c>
      <c r="O75" s="104">
        <f t="shared" si="1"/>
        <v>44.305555555555557</v>
      </c>
      <c r="P75" s="94"/>
      <c r="Q75" s="94">
        <v>401</v>
      </c>
      <c r="R75" s="104">
        <f>IF($A75&lt;&gt;"",Q75/$K75*100,"")</f>
        <v>55.694444444444443</v>
      </c>
      <c r="S75" s="96"/>
    </row>
    <row r="76" spans="1:19" ht="13.4" customHeight="1">
      <c r="A76" s="90" t="s">
        <v>197</v>
      </c>
      <c r="B76" s="115">
        <f t="shared" si="6"/>
        <v>78</v>
      </c>
      <c r="C76" s="104">
        <f t="shared" si="0"/>
        <v>1.2258368694012258</v>
      </c>
      <c r="E76" s="522">
        <v>33</v>
      </c>
      <c r="F76" s="104">
        <f t="shared" si="2"/>
        <v>42.307692307692307</v>
      </c>
      <c r="G76" s="522"/>
      <c r="H76" s="521">
        <v>45</v>
      </c>
      <c r="I76" s="104">
        <f t="shared" si="3"/>
        <v>57.692307692307686</v>
      </c>
      <c r="K76" s="115">
        <f t="shared" si="5"/>
        <v>60</v>
      </c>
      <c r="L76" s="104">
        <f t="shared" si="7"/>
        <v>0.9498179515592845</v>
      </c>
      <c r="M76" s="96"/>
      <c r="N76" s="94">
        <v>32</v>
      </c>
      <c r="O76" s="104">
        <f t="shared" ref="O76:O123" si="8">IF($A76&lt;&gt;"",N76/$K76*100,"")</f>
        <v>53.333333333333336</v>
      </c>
      <c r="P76" s="94"/>
      <c r="Q76" s="94">
        <v>28</v>
      </c>
      <c r="R76" s="104">
        <f t="shared" si="4"/>
        <v>46.666666666666664</v>
      </c>
      <c r="S76" s="96"/>
    </row>
    <row r="77" spans="1:19" ht="13.4" customHeight="1">
      <c r="A77" s="90" t="s">
        <v>199</v>
      </c>
      <c r="B77" s="115">
        <f t="shared" si="6"/>
        <v>50</v>
      </c>
      <c r="C77" s="104">
        <f t="shared" si="0"/>
        <v>0.78579286500078582</v>
      </c>
      <c r="E77" s="522">
        <v>19</v>
      </c>
      <c r="F77" s="104">
        <f t="shared" si="2"/>
        <v>38</v>
      </c>
      <c r="G77" s="522"/>
      <c r="H77" s="521">
        <v>31</v>
      </c>
      <c r="I77" s="104">
        <f t="shared" si="3"/>
        <v>62</v>
      </c>
      <c r="K77" s="115">
        <f t="shared" si="5"/>
        <v>50</v>
      </c>
      <c r="L77" s="104">
        <f t="shared" si="7"/>
        <v>0.7915149596327371</v>
      </c>
      <c r="M77" s="96"/>
      <c r="N77" s="94">
        <v>19</v>
      </c>
      <c r="O77" s="104">
        <f t="shared" si="8"/>
        <v>38</v>
      </c>
      <c r="P77" s="94"/>
      <c r="Q77" s="94">
        <v>31</v>
      </c>
      <c r="R77" s="104">
        <f t="shared" si="4"/>
        <v>62</v>
      </c>
      <c r="S77" s="96"/>
    </row>
    <row r="78" spans="1:19" ht="13.4" customHeight="1">
      <c r="A78" s="90" t="s">
        <v>198</v>
      </c>
      <c r="B78" s="115">
        <f t="shared" si="6"/>
        <v>39</v>
      </c>
      <c r="C78" s="104">
        <f t="shared" si="0"/>
        <v>0.61291843470061291</v>
      </c>
      <c r="E78" s="522">
        <v>12</v>
      </c>
      <c r="F78" s="104">
        <f t="shared" si="2"/>
        <v>30.76923076923077</v>
      </c>
      <c r="G78" s="522"/>
      <c r="H78" s="521">
        <v>27</v>
      </c>
      <c r="I78" s="104">
        <f t="shared" si="3"/>
        <v>69.230769230769226</v>
      </c>
      <c r="K78" s="115">
        <f t="shared" si="5"/>
        <v>41</v>
      </c>
      <c r="L78" s="104">
        <f t="shared" si="7"/>
        <v>0.64904226689884437</v>
      </c>
      <c r="M78" s="96"/>
      <c r="N78" s="94">
        <v>11</v>
      </c>
      <c r="O78" s="104">
        <f t="shared" si="8"/>
        <v>26.829268292682929</v>
      </c>
      <c r="P78" s="94"/>
      <c r="Q78" s="94">
        <v>30</v>
      </c>
      <c r="R78" s="104">
        <f t="shared" si="4"/>
        <v>73.170731707317074</v>
      </c>
      <c r="S78" s="96"/>
    </row>
    <row r="79" spans="1:19" ht="13.4" customHeight="1">
      <c r="A79" s="90" t="s">
        <v>200</v>
      </c>
      <c r="B79" s="115">
        <f t="shared" si="6"/>
        <v>160</v>
      </c>
      <c r="C79" s="104">
        <f t="shared" si="0"/>
        <v>2.5145371680025148</v>
      </c>
      <c r="E79" s="522">
        <v>17</v>
      </c>
      <c r="F79" s="104">
        <f t="shared" si="2"/>
        <v>10.625</v>
      </c>
      <c r="G79" s="522"/>
      <c r="H79" s="521">
        <v>143</v>
      </c>
      <c r="I79" s="104">
        <f t="shared" si="3"/>
        <v>89.375</v>
      </c>
      <c r="K79" s="115">
        <f t="shared" si="5"/>
        <v>98</v>
      </c>
      <c r="L79" s="104">
        <f t="shared" si="7"/>
        <v>1.5513693208801647</v>
      </c>
      <c r="M79" s="96"/>
      <c r="N79" s="94">
        <v>17</v>
      </c>
      <c r="O79" s="104">
        <f t="shared" si="8"/>
        <v>17.346938775510203</v>
      </c>
      <c r="P79" s="94"/>
      <c r="Q79" s="94">
        <v>81</v>
      </c>
      <c r="R79" s="104">
        <f t="shared" si="4"/>
        <v>82.653061224489804</v>
      </c>
      <c r="S79" s="96"/>
    </row>
    <row r="80" spans="1:19" ht="6" customHeight="1">
      <c r="C80" s="104" t="str">
        <f t="shared" si="0"/>
        <v/>
      </c>
      <c r="E80" s="522"/>
      <c r="F80" s="104" t="str">
        <f t="shared" si="2"/>
        <v/>
      </c>
      <c r="G80" s="522"/>
      <c r="H80" s="521"/>
      <c r="I80" s="104" t="str">
        <f t="shared" si="3"/>
        <v/>
      </c>
      <c r="L80" s="104" t="str">
        <f t="shared" si="7"/>
        <v/>
      </c>
      <c r="M80" s="96"/>
      <c r="N80" s="94"/>
      <c r="O80" s="104" t="str">
        <f t="shared" si="8"/>
        <v/>
      </c>
      <c r="P80" s="94"/>
      <c r="Q80" s="94"/>
      <c r="R80" s="104" t="str">
        <f t="shared" si="4"/>
        <v/>
      </c>
      <c r="S80" s="96"/>
    </row>
    <row r="81" spans="1:19" ht="13.4" customHeight="1">
      <c r="A81" s="90" t="s">
        <v>201</v>
      </c>
      <c r="B81" s="115">
        <f t="shared" si="6"/>
        <v>85</v>
      </c>
      <c r="C81" s="104">
        <f t="shared" si="0"/>
        <v>1.3358478705013359</v>
      </c>
      <c r="E81" s="522">
        <v>26</v>
      </c>
      <c r="F81" s="104">
        <f t="shared" si="2"/>
        <v>30.588235294117649</v>
      </c>
      <c r="G81" s="522"/>
      <c r="H81" s="521">
        <v>59</v>
      </c>
      <c r="I81" s="104">
        <f t="shared" si="3"/>
        <v>69.411764705882348</v>
      </c>
      <c r="K81" s="115">
        <f t="shared" si="5"/>
        <v>60</v>
      </c>
      <c r="L81" s="104">
        <f t="shared" si="7"/>
        <v>0.9498179515592845</v>
      </c>
      <c r="M81" s="96"/>
      <c r="N81" s="94">
        <v>25</v>
      </c>
      <c r="O81" s="104">
        <f t="shared" si="8"/>
        <v>41.666666666666671</v>
      </c>
      <c r="P81" s="94"/>
      <c r="Q81" s="94">
        <v>35</v>
      </c>
      <c r="R81" s="104">
        <f t="shared" si="4"/>
        <v>58.333333333333336</v>
      </c>
      <c r="S81" s="96"/>
    </row>
    <row r="82" spans="1:19" ht="9" customHeight="1">
      <c r="C82" s="104" t="str">
        <f t="shared" si="0"/>
        <v/>
      </c>
      <c r="E82" s="522"/>
      <c r="F82" s="104" t="str">
        <f t="shared" si="2"/>
        <v/>
      </c>
      <c r="G82" s="522"/>
      <c r="H82" s="521"/>
      <c r="I82" s="104" t="str">
        <f t="shared" si="3"/>
        <v/>
      </c>
      <c r="L82" s="104" t="str">
        <f t="shared" si="7"/>
        <v/>
      </c>
      <c r="M82" s="96"/>
      <c r="N82" s="94"/>
      <c r="O82" s="104" t="str">
        <f t="shared" si="8"/>
        <v/>
      </c>
      <c r="P82" s="94"/>
      <c r="Q82" s="94"/>
      <c r="R82" s="104" t="str">
        <f t="shared" si="4"/>
        <v/>
      </c>
      <c r="S82" s="96"/>
    </row>
    <row r="83" spans="1:19" ht="13.4" customHeight="1">
      <c r="A83" s="90" t="s">
        <v>202</v>
      </c>
      <c r="B83" s="115">
        <f t="shared" si="6"/>
        <v>188</v>
      </c>
      <c r="C83" s="104">
        <f t="shared" si="0"/>
        <v>2.9545811724029547</v>
      </c>
      <c r="E83" s="522">
        <v>87</v>
      </c>
      <c r="F83" s="104">
        <f t="shared" si="2"/>
        <v>46.276595744680847</v>
      </c>
      <c r="G83" s="522"/>
      <c r="H83" s="521">
        <v>101</v>
      </c>
      <c r="I83" s="104">
        <f t="shared" si="3"/>
        <v>53.723404255319153</v>
      </c>
      <c r="K83" s="115">
        <f t="shared" si="5"/>
        <v>171</v>
      </c>
      <c r="L83" s="104">
        <f t="shared" si="7"/>
        <v>2.7069811619439608</v>
      </c>
      <c r="M83" s="96"/>
      <c r="N83" s="94">
        <v>87</v>
      </c>
      <c r="O83" s="104">
        <f t="shared" si="8"/>
        <v>50.877192982456144</v>
      </c>
      <c r="P83" s="94"/>
      <c r="Q83" s="94">
        <v>84</v>
      </c>
      <c r="R83" s="104">
        <f t="shared" si="4"/>
        <v>49.122807017543856</v>
      </c>
      <c r="S83" s="96"/>
    </row>
    <row r="84" spans="1:19" ht="7.5" customHeight="1">
      <c r="C84" s="104" t="str">
        <f t="shared" si="0"/>
        <v/>
      </c>
      <c r="E84" s="95"/>
      <c r="F84" s="104" t="str">
        <f t="shared" si="2"/>
        <v/>
      </c>
      <c r="G84" s="96"/>
      <c r="H84" s="95"/>
      <c r="I84" s="104" t="str">
        <f t="shared" si="3"/>
        <v/>
      </c>
      <c r="L84" s="104" t="str">
        <f t="shared" ref="L84:L107" si="9">IF(A84&lt;&gt;0,K84/$K$12*100,"")</f>
        <v/>
      </c>
      <c r="M84" s="96"/>
      <c r="N84" s="95"/>
      <c r="O84" s="104" t="str">
        <f t="shared" si="8"/>
        <v/>
      </c>
      <c r="P84" s="108"/>
      <c r="Q84" s="95"/>
      <c r="R84" s="104" t="str">
        <f t="shared" si="4"/>
        <v/>
      </c>
      <c r="S84" s="96"/>
    </row>
    <row r="85" spans="1:19" ht="13.4" customHeight="1">
      <c r="A85" s="17" t="s">
        <v>400</v>
      </c>
      <c r="B85" s="115">
        <f t="shared" si="6"/>
        <v>114</v>
      </c>
      <c r="C85" s="104">
        <f t="shared" si="0"/>
        <v>1.7916077322017916</v>
      </c>
      <c r="E85" s="95">
        <f>E86</f>
        <v>55</v>
      </c>
      <c r="F85" s="104">
        <f t="shared" ref="F85:F123" si="10">IF($A85&lt;&gt;"",E85/$B85*100,"")</f>
        <v>48.245614035087719</v>
      </c>
      <c r="G85" s="96"/>
      <c r="H85" s="95">
        <f>H86</f>
        <v>59</v>
      </c>
      <c r="I85" s="104">
        <f t="shared" ref="I85:I119" si="11">IF($A85&lt;&gt;"",H85/$B85*100,"")</f>
        <v>51.754385964912288</v>
      </c>
      <c r="K85" s="115">
        <f t="shared" si="5"/>
        <v>116</v>
      </c>
      <c r="L85" s="104">
        <f t="shared" si="9"/>
        <v>1.8363147063479499</v>
      </c>
      <c r="M85" s="96"/>
      <c r="N85" s="95">
        <f>N86</f>
        <v>55</v>
      </c>
      <c r="O85" s="104">
        <f t="shared" si="8"/>
        <v>47.413793103448278</v>
      </c>
      <c r="P85" s="108"/>
      <c r="Q85" s="95">
        <f>Q86</f>
        <v>61</v>
      </c>
      <c r="R85" s="104">
        <f t="shared" ref="R85:R119" si="12">IF($A85&lt;&gt;"",Q85/$K85*100,"")</f>
        <v>52.586206896551722</v>
      </c>
      <c r="S85" s="96"/>
    </row>
    <row r="86" spans="1:19" ht="13.4" customHeight="1">
      <c r="A86" s="90" t="s">
        <v>401</v>
      </c>
      <c r="B86" s="115">
        <f t="shared" si="6"/>
        <v>114</v>
      </c>
      <c r="C86" s="104">
        <f t="shared" si="0"/>
        <v>1.7916077322017916</v>
      </c>
      <c r="E86" s="95">
        <f>SUM(E87:E91)</f>
        <v>55</v>
      </c>
      <c r="F86" s="104">
        <f t="shared" si="10"/>
        <v>48.245614035087719</v>
      </c>
      <c r="G86" s="96"/>
      <c r="H86" s="95">
        <f>SUM(H87:H91)</f>
        <v>59</v>
      </c>
      <c r="I86" s="104">
        <f t="shared" si="11"/>
        <v>51.754385964912288</v>
      </c>
      <c r="K86" s="115">
        <f t="shared" si="5"/>
        <v>116</v>
      </c>
      <c r="L86" s="104">
        <f t="shared" si="9"/>
        <v>1.8363147063479499</v>
      </c>
      <c r="M86" s="96"/>
      <c r="N86" s="95">
        <f>SUM(N87:N91)</f>
        <v>55</v>
      </c>
      <c r="O86" s="104">
        <f t="shared" si="8"/>
        <v>47.413793103448278</v>
      </c>
      <c r="P86" s="108"/>
      <c r="Q86" s="95">
        <f>SUM(Q87:Q91)</f>
        <v>61</v>
      </c>
      <c r="R86" s="104">
        <f t="shared" si="12"/>
        <v>52.586206896551722</v>
      </c>
      <c r="S86" s="96"/>
    </row>
    <row r="87" spans="1:19" ht="13.4" customHeight="1">
      <c r="A87" s="14" t="s">
        <v>1533</v>
      </c>
      <c r="B87" s="115">
        <f>E87+H87</f>
        <v>2</v>
      </c>
      <c r="C87" s="104">
        <f t="shared" si="0"/>
        <v>3.1431714600031434E-2</v>
      </c>
      <c r="E87" s="522">
        <v>1</v>
      </c>
      <c r="F87" s="104">
        <f t="shared" si="10"/>
        <v>50</v>
      </c>
      <c r="G87" s="522"/>
      <c r="H87" s="521">
        <v>1</v>
      </c>
      <c r="I87" s="104">
        <f t="shared" si="11"/>
        <v>50</v>
      </c>
      <c r="K87" s="115">
        <f t="shared" si="5"/>
        <v>2</v>
      </c>
      <c r="L87" s="104">
        <f t="shared" si="9"/>
        <v>3.1660598385309484E-2</v>
      </c>
      <c r="M87" s="96"/>
      <c r="N87" s="94">
        <v>1</v>
      </c>
      <c r="O87" s="104">
        <f t="shared" si="8"/>
        <v>50</v>
      </c>
      <c r="P87" s="94"/>
      <c r="Q87" s="94">
        <v>1</v>
      </c>
      <c r="R87" s="104">
        <f t="shared" si="12"/>
        <v>50</v>
      </c>
      <c r="S87" s="96"/>
    </row>
    <row r="88" spans="1:19" ht="13.4" customHeight="1">
      <c r="A88" s="90" t="s">
        <v>204</v>
      </c>
      <c r="B88" s="115">
        <f>E88+H88</f>
        <v>31</v>
      </c>
      <c r="C88" s="104">
        <f>IF(A88&lt;&gt;0,B88/$B$12*100,"")</f>
        <v>0.48719157630048721</v>
      </c>
      <c r="E88" s="522">
        <v>13</v>
      </c>
      <c r="F88" s="104">
        <f>IF($A88&lt;&gt;"",E88/$B88*100,"")</f>
        <v>41.935483870967744</v>
      </c>
      <c r="G88" s="522"/>
      <c r="H88" s="521">
        <v>18</v>
      </c>
      <c r="I88" s="104">
        <f>IF($A88&lt;&gt;"",H88/$B88*100,"")</f>
        <v>58.064516129032263</v>
      </c>
      <c r="K88" s="115">
        <f>N88+Q88</f>
        <v>32</v>
      </c>
      <c r="L88" s="104">
        <f>IF(A88&lt;&gt;0,K88/$K$12*100,"")</f>
        <v>0.50656957416495174</v>
      </c>
      <c r="M88" s="96"/>
      <c r="N88" s="94">
        <v>14</v>
      </c>
      <c r="O88" s="104">
        <f t="shared" si="8"/>
        <v>43.75</v>
      </c>
      <c r="P88" s="94"/>
      <c r="Q88" s="94">
        <v>18</v>
      </c>
      <c r="R88" s="104">
        <f>IF($A88&lt;&gt;"",Q88/$K88*100,"")</f>
        <v>56.25</v>
      </c>
      <c r="S88" s="96"/>
    </row>
    <row r="89" spans="1:19" ht="13.4" customHeight="1">
      <c r="A89" s="90" t="s">
        <v>205</v>
      </c>
      <c r="B89" s="115">
        <f>E89+H89</f>
        <v>36</v>
      </c>
      <c r="C89" s="104">
        <f t="shared" si="0"/>
        <v>0.56577086280056577</v>
      </c>
      <c r="E89" s="522">
        <v>18</v>
      </c>
      <c r="F89" s="104">
        <f t="shared" si="10"/>
        <v>50</v>
      </c>
      <c r="G89" s="522"/>
      <c r="H89" s="521">
        <v>18</v>
      </c>
      <c r="I89" s="104">
        <f t="shared" si="11"/>
        <v>50</v>
      </c>
      <c r="K89" s="115">
        <f t="shared" ref="K89:K121" si="13">N89+Q89</f>
        <v>35</v>
      </c>
      <c r="L89" s="104">
        <f t="shared" si="9"/>
        <v>0.55406047174291595</v>
      </c>
      <c r="M89" s="96"/>
      <c r="N89" s="94">
        <v>18</v>
      </c>
      <c r="O89" s="104">
        <f t="shared" si="8"/>
        <v>51.428571428571423</v>
      </c>
      <c r="P89" s="94"/>
      <c r="Q89" s="94">
        <v>17</v>
      </c>
      <c r="R89" s="104">
        <f t="shared" si="12"/>
        <v>48.571428571428569</v>
      </c>
      <c r="S89" s="96"/>
    </row>
    <row r="90" spans="1:19" ht="13.4" customHeight="1">
      <c r="A90" s="90" t="s">
        <v>206</v>
      </c>
      <c r="B90" s="115">
        <f>E90+H90</f>
        <v>21</v>
      </c>
      <c r="C90" s="104">
        <f t="shared" ref="C90:C123" si="14">IF(A90&lt;&gt;0,B90/$B$12*100,"")</f>
        <v>0.33003300330033003</v>
      </c>
      <c r="E90" s="522">
        <v>9</v>
      </c>
      <c r="F90" s="104">
        <f t="shared" si="10"/>
        <v>42.857142857142854</v>
      </c>
      <c r="G90" s="522"/>
      <c r="H90" s="521">
        <v>12</v>
      </c>
      <c r="I90" s="104">
        <f t="shared" si="11"/>
        <v>57.142857142857139</v>
      </c>
      <c r="K90" s="115">
        <f t="shared" si="13"/>
        <v>23</v>
      </c>
      <c r="L90" s="104">
        <f t="shared" si="9"/>
        <v>0.36409688143105906</v>
      </c>
      <c r="M90" s="96"/>
      <c r="N90" s="94">
        <v>9</v>
      </c>
      <c r="O90" s="104">
        <f t="shared" si="8"/>
        <v>39.130434782608695</v>
      </c>
      <c r="P90" s="94"/>
      <c r="Q90" s="94">
        <v>14</v>
      </c>
      <c r="R90" s="104">
        <f t="shared" si="12"/>
        <v>60.869565217391312</v>
      </c>
      <c r="S90" s="96"/>
    </row>
    <row r="91" spans="1:19" ht="13.4" customHeight="1">
      <c r="A91" s="90" t="s">
        <v>207</v>
      </c>
      <c r="B91" s="115">
        <f>E91+H91</f>
        <v>24</v>
      </c>
      <c r="C91" s="104">
        <f t="shared" si="14"/>
        <v>0.37718057520037718</v>
      </c>
      <c r="E91" s="522">
        <v>14</v>
      </c>
      <c r="F91" s="104">
        <f t="shared" si="10"/>
        <v>58.333333333333336</v>
      </c>
      <c r="G91" s="522"/>
      <c r="H91" s="521">
        <v>10</v>
      </c>
      <c r="I91" s="104">
        <f t="shared" si="11"/>
        <v>41.666666666666671</v>
      </c>
      <c r="K91" s="115">
        <f t="shared" si="13"/>
        <v>24</v>
      </c>
      <c r="L91" s="104">
        <f t="shared" si="9"/>
        <v>0.37992718062371378</v>
      </c>
      <c r="M91" s="96"/>
      <c r="N91" s="94">
        <v>13</v>
      </c>
      <c r="O91" s="104">
        <f t="shared" si="8"/>
        <v>54.166666666666664</v>
      </c>
      <c r="P91" s="94"/>
      <c r="Q91" s="94">
        <v>11</v>
      </c>
      <c r="R91" s="104">
        <f t="shared" si="12"/>
        <v>45.833333333333329</v>
      </c>
      <c r="S91" s="96"/>
    </row>
    <row r="92" spans="1:19" ht="6.75" customHeight="1">
      <c r="C92" s="104" t="str">
        <f t="shared" si="14"/>
        <v/>
      </c>
      <c r="E92" s="95"/>
      <c r="F92" s="104" t="str">
        <f t="shared" si="10"/>
        <v/>
      </c>
      <c r="G92" s="96"/>
      <c r="H92" s="95"/>
      <c r="I92" s="104" t="str">
        <f t="shared" si="11"/>
        <v/>
      </c>
      <c r="L92" s="104" t="str">
        <f t="shared" si="9"/>
        <v/>
      </c>
      <c r="M92" s="96"/>
      <c r="N92" s="95"/>
      <c r="O92" s="104" t="str">
        <f t="shared" si="8"/>
        <v/>
      </c>
      <c r="P92" s="108"/>
      <c r="Q92" s="95"/>
      <c r="R92" s="104" t="str">
        <f t="shared" si="12"/>
        <v/>
      </c>
      <c r="S92" s="96"/>
    </row>
    <row r="93" spans="1:19" ht="12" customHeight="1">
      <c r="A93" s="17" t="s">
        <v>468</v>
      </c>
      <c r="B93" s="115">
        <f>SUM(E93+H93)</f>
        <v>477</v>
      </c>
      <c r="C93" s="104">
        <f t="shared" si="14"/>
        <v>7.4964639321074955</v>
      </c>
      <c r="E93" s="95">
        <f>SUM(E94)</f>
        <v>172</v>
      </c>
      <c r="F93" s="104">
        <f t="shared" si="10"/>
        <v>36.058700209643604</v>
      </c>
      <c r="G93" s="96"/>
      <c r="H93" s="95">
        <f>SUM(H94)</f>
        <v>305</v>
      </c>
      <c r="I93" s="104">
        <f t="shared" si="11"/>
        <v>63.941299790356396</v>
      </c>
      <c r="K93" s="115">
        <f t="shared" si="13"/>
        <v>472</v>
      </c>
      <c r="L93" s="104">
        <f t="shared" si="9"/>
        <v>7.4719012189330369</v>
      </c>
      <c r="M93" s="96"/>
      <c r="N93" s="95">
        <f>SUM(N94)</f>
        <v>165</v>
      </c>
      <c r="O93" s="104">
        <f t="shared" si="8"/>
        <v>34.957627118644069</v>
      </c>
      <c r="P93" s="108"/>
      <c r="Q93" s="95">
        <f>SUM(Q94)</f>
        <v>307</v>
      </c>
      <c r="R93" s="104">
        <f t="shared" si="12"/>
        <v>65.042372881355931</v>
      </c>
      <c r="S93" s="96"/>
    </row>
    <row r="94" spans="1:19" ht="13.4" customHeight="1">
      <c r="A94" s="90" t="s">
        <v>209</v>
      </c>
      <c r="B94" s="115">
        <f t="shared" ref="B94:B108" si="15">E94+H94</f>
        <v>477</v>
      </c>
      <c r="C94" s="104">
        <f t="shared" si="14"/>
        <v>7.4964639321074955</v>
      </c>
      <c r="E94" s="95">
        <f>SUM(E95:E104)</f>
        <v>172</v>
      </c>
      <c r="F94" s="104">
        <f t="shared" si="10"/>
        <v>36.058700209643604</v>
      </c>
      <c r="G94" s="96"/>
      <c r="H94" s="95">
        <f>SUM(H95:H104)</f>
        <v>305</v>
      </c>
      <c r="I94" s="104">
        <f t="shared" si="11"/>
        <v>63.941299790356396</v>
      </c>
      <c r="K94" s="115">
        <f t="shared" si="13"/>
        <v>472</v>
      </c>
      <c r="L94" s="104">
        <f t="shared" si="9"/>
        <v>7.4719012189330369</v>
      </c>
      <c r="M94" s="96"/>
      <c r="N94" s="95">
        <f>SUM(N95:N104)</f>
        <v>165</v>
      </c>
      <c r="O94" s="104">
        <f t="shared" si="8"/>
        <v>34.957627118644069</v>
      </c>
      <c r="P94" s="108"/>
      <c r="Q94" s="95">
        <f>SUM(Q95:Q104)</f>
        <v>307</v>
      </c>
      <c r="R94" s="104">
        <f t="shared" si="12"/>
        <v>65.042372881355931</v>
      </c>
      <c r="S94" s="96"/>
    </row>
    <row r="95" spans="1:19" ht="13.4" customHeight="1">
      <c r="A95" s="14" t="s">
        <v>1534</v>
      </c>
      <c r="B95" s="115">
        <f t="shared" si="15"/>
        <v>1</v>
      </c>
      <c r="C95" s="104">
        <f t="shared" si="14"/>
        <v>1.5715857300015717E-2</v>
      </c>
      <c r="E95" s="522">
        <v>1</v>
      </c>
      <c r="F95" s="104">
        <f t="shared" si="10"/>
        <v>100</v>
      </c>
      <c r="G95" s="522"/>
      <c r="H95" s="521"/>
      <c r="I95" s="104">
        <f t="shared" si="11"/>
        <v>0</v>
      </c>
      <c r="K95" s="115">
        <f t="shared" si="13"/>
        <v>1</v>
      </c>
      <c r="L95" s="104">
        <f t="shared" si="9"/>
        <v>1.5830299192654742E-2</v>
      </c>
      <c r="M95" s="96"/>
      <c r="N95" s="94">
        <v>1</v>
      </c>
      <c r="O95" s="104">
        <f t="shared" si="8"/>
        <v>100</v>
      </c>
      <c r="P95" s="94"/>
      <c r="Q95" s="94">
        <v>0</v>
      </c>
      <c r="R95" s="104">
        <f t="shared" si="12"/>
        <v>0</v>
      </c>
      <c r="S95" s="96"/>
    </row>
    <row r="96" spans="1:19" ht="13.4" customHeight="1">
      <c r="A96" s="14" t="s">
        <v>1456</v>
      </c>
      <c r="B96" s="115">
        <f>E96+H96</f>
        <v>26</v>
      </c>
      <c r="C96" s="104">
        <f>IF(A96&lt;&gt;0,B96/$B$12*100,"")</f>
        <v>0.40861228980040865</v>
      </c>
      <c r="E96" s="522">
        <v>10</v>
      </c>
      <c r="F96" s="104">
        <f>IF($A96&lt;&gt;"",E96/$B96*100,"")</f>
        <v>38.461538461538467</v>
      </c>
      <c r="G96" s="522"/>
      <c r="H96" s="521">
        <v>16</v>
      </c>
      <c r="I96" s="104">
        <f>IF($A96&lt;&gt;"",H96/$B96*100,"")</f>
        <v>61.53846153846154</v>
      </c>
      <c r="K96" s="115">
        <f>N96+Q96</f>
        <v>30</v>
      </c>
      <c r="L96" s="104">
        <f>IF(A96&lt;&gt;0,K96/$K$12*100,"")</f>
        <v>0.47490897577964225</v>
      </c>
      <c r="M96" s="96"/>
      <c r="N96" s="94">
        <v>9</v>
      </c>
      <c r="O96" s="104">
        <f t="shared" si="8"/>
        <v>30</v>
      </c>
      <c r="P96" s="94"/>
      <c r="Q96" s="94">
        <v>21</v>
      </c>
      <c r="R96" s="104">
        <f>IF($A96&lt;&gt;"",Q96/$K96*100,"")</f>
        <v>70</v>
      </c>
      <c r="S96" s="96"/>
    </row>
    <row r="97" spans="1:19" ht="13.4" customHeight="1">
      <c r="A97" s="90" t="s">
        <v>210</v>
      </c>
      <c r="B97" s="115">
        <f t="shared" si="15"/>
        <v>71</v>
      </c>
      <c r="C97" s="104">
        <f t="shared" si="14"/>
        <v>1.115825868301116</v>
      </c>
      <c r="E97" s="522">
        <v>29</v>
      </c>
      <c r="F97" s="104">
        <f t="shared" si="10"/>
        <v>40.845070422535215</v>
      </c>
      <c r="G97" s="522"/>
      <c r="H97" s="521">
        <v>42</v>
      </c>
      <c r="I97" s="104">
        <f t="shared" si="11"/>
        <v>59.154929577464785</v>
      </c>
      <c r="K97" s="115">
        <f t="shared" si="13"/>
        <v>66</v>
      </c>
      <c r="L97" s="104">
        <f t="shared" si="9"/>
        <v>1.044799746715213</v>
      </c>
      <c r="M97" s="96"/>
      <c r="N97" s="94">
        <v>28</v>
      </c>
      <c r="O97" s="104">
        <f t="shared" si="8"/>
        <v>42.424242424242422</v>
      </c>
      <c r="P97" s="94"/>
      <c r="Q97" s="94">
        <v>38</v>
      </c>
      <c r="R97" s="104">
        <f t="shared" si="12"/>
        <v>57.575757575757578</v>
      </c>
      <c r="S97" s="96"/>
    </row>
    <row r="98" spans="1:19" ht="13.4" customHeight="1">
      <c r="A98" s="90" t="s">
        <v>212</v>
      </c>
      <c r="B98" s="115">
        <f t="shared" si="15"/>
        <v>67</v>
      </c>
      <c r="C98" s="104">
        <f t="shared" si="14"/>
        <v>1.0529624391010528</v>
      </c>
      <c r="E98" s="522">
        <v>20</v>
      </c>
      <c r="F98" s="104">
        <f t="shared" si="10"/>
        <v>29.850746268656714</v>
      </c>
      <c r="G98" s="522"/>
      <c r="H98" s="521">
        <v>47</v>
      </c>
      <c r="I98" s="104">
        <f>IF($A98&lt;&gt;"",H97/$B98*100,"")</f>
        <v>62.68656716417911</v>
      </c>
      <c r="K98" s="115">
        <f t="shared" si="13"/>
        <v>66</v>
      </c>
      <c r="L98" s="104">
        <f t="shared" si="9"/>
        <v>1.044799746715213</v>
      </c>
      <c r="M98" s="96"/>
      <c r="N98" s="94">
        <v>19</v>
      </c>
      <c r="O98" s="104">
        <f t="shared" si="8"/>
        <v>28.787878787878789</v>
      </c>
      <c r="P98" s="94"/>
      <c r="Q98" s="94">
        <v>47</v>
      </c>
      <c r="R98" s="104">
        <f t="shared" si="12"/>
        <v>71.212121212121218</v>
      </c>
      <c r="S98" s="96"/>
    </row>
    <row r="99" spans="1:19" ht="13.4" customHeight="1">
      <c r="A99" s="90" t="s">
        <v>214</v>
      </c>
      <c r="B99" s="115">
        <f t="shared" si="15"/>
        <v>52</v>
      </c>
      <c r="C99" s="104">
        <f t="shared" si="14"/>
        <v>0.81722457960081729</v>
      </c>
      <c r="E99" s="522">
        <v>16</v>
      </c>
      <c r="F99" s="104">
        <f t="shared" si="10"/>
        <v>30.76923076923077</v>
      </c>
      <c r="G99" s="522"/>
      <c r="H99" s="521">
        <v>36</v>
      </c>
      <c r="I99" s="104">
        <f>IF($A99&lt;&gt;"",H98/$B99*100,"")</f>
        <v>90.384615384615387</v>
      </c>
      <c r="K99" s="115">
        <f t="shared" si="13"/>
        <v>53</v>
      </c>
      <c r="L99" s="104">
        <f t="shared" si="9"/>
        <v>0.83900585721070131</v>
      </c>
      <c r="M99" s="96"/>
      <c r="N99" s="94">
        <v>17</v>
      </c>
      <c r="O99" s="104">
        <f t="shared" si="8"/>
        <v>32.075471698113205</v>
      </c>
      <c r="P99" s="94"/>
      <c r="Q99" s="94">
        <v>36</v>
      </c>
      <c r="R99" s="104">
        <f t="shared" si="12"/>
        <v>67.924528301886795</v>
      </c>
      <c r="S99" s="96"/>
    </row>
    <row r="100" spans="1:19" ht="13.4" customHeight="1">
      <c r="A100" s="90" t="s">
        <v>213</v>
      </c>
      <c r="B100" s="115">
        <f t="shared" si="15"/>
        <v>38</v>
      </c>
      <c r="C100" s="104">
        <f t="shared" si="14"/>
        <v>0.59720257740059723</v>
      </c>
      <c r="E100" s="522">
        <v>14</v>
      </c>
      <c r="F100" s="104">
        <f t="shared" si="10"/>
        <v>36.84210526315789</v>
      </c>
      <c r="G100" s="522"/>
      <c r="H100" s="521">
        <v>24</v>
      </c>
      <c r="I100" s="104">
        <f>IF($A100&lt;&gt;"",H99/$B100*100,"")</f>
        <v>94.73684210526315</v>
      </c>
      <c r="K100" s="115">
        <f t="shared" si="13"/>
        <v>39</v>
      </c>
      <c r="L100" s="104">
        <f t="shared" si="9"/>
        <v>0.61738166851353493</v>
      </c>
      <c r="M100" s="96"/>
      <c r="N100" s="94">
        <v>14</v>
      </c>
      <c r="O100" s="104">
        <f t="shared" si="8"/>
        <v>35.897435897435898</v>
      </c>
      <c r="P100" s="94"/>
      <c r="Q100" s="94">
        <v>25</v>
      </c>
      <c r="R100" s="104">
        <f t="shared" si="12"/>
        <v>64.102564102564102</v>
      </c>
      <c r="S100" s="96"/>
    </row>
    <row r="101" spans="1:19" ht="13.4" customHeight="1">
      <c r="A101" s="90" t="s">
        <v>211</v>
      </c>
      <c r="B101" s="115">
        <f t="shared" si="15"/>
        <v>44</v>
      </c>
      <c r="C101" s="104">
        <f t="shared" si="14"/>
        <v>0.69149772120069142</v>
      </c>
      <c r="E101" s="522">
        <v>11</v>
      </c>
      <c r="F101" s="104">
        <f t="shared" si="10"/>
        <v>25</v>
      </c>
      <c r="G101" s="522"/>
      <c r="H101" s="521">
        <v>33</v>
      </c>
      <c r="I101" s="104">
        <f>IF($A101&lt;&gt;"",H100/$B101*100,"")</f>
        <v>54.54545454545454</v>
      </c>
      <c r="K101" s="115">
        <f t="shared" si="13"/>
        <v>40</v>
      </c>
      <c r="L101" s="104">
        <f t="shared" si="9"/>
        <v>0.6332119677061897</v>
      </c>
      <c r="M101" s="96"/>
      <c r="N101" s="94">
        <v>11</v>
      </c>
      <c r="O101" s="104">
        <f t="shared" si="8"/>
        <v>27.500000000000004</v>
      </c>
      <c r="P101" s="94"/>
      <c r="Q101" s="94">
        <v>29</v>
      </c>
      <c r="R101" s="104">
        <f t="shared" si="12"/>
        <v>72.5</v>
      </c>
      <c r="S101" s="96"/>
    </row>
    <row r="102" spans="1:19" ht="13.4" customHeight="1">
      <c r="A102" s="90" t="s">
        <v>215</v>
      </c>
      <c r="B102" s="115">
        <f t="shared" si="15"/>
        <v>93</v>
      </c>
      <c r="C102" s="104">
        <f t="shared" si="14"/>
        <v>1.4615747289014616</v>
      </c>
      <c r="E102" s="522">
        <v>41</v>
      </c>
      <c r="F102" s="104">
        <f t="shared" si="10"/>
        <v>44.086021505376344</v>
      </c>
      <c r="G102" s="522"/>
      <c r="H102" s="521">
        <v>52</v>
      </c>
      <c r="I102" s="104">
        <f t="shared" si="11"/>
        <v>55.913978494623649</v>
      </c>
      <c r="K102" s="115">
        <f t="shared" si="13"/>
        <v>95</v>
      </c>
      <c r="L102" s="104">
        <f t="shared" si="9"/>
        <v>1.5038784233022005</v>
      </c>
      <c r="M102" s="96"/>
      <c r="N102" s="94">
        <v>39</v>
      </c>
      <c r="O102" s="104">
        <f t="shared" si="8"/>
        <v>41.05263157894737</v>
      </c>
      <c r="P102" s="94"/>
      <c r="Q102" s="94">
        <v>56</v>
      </c>
      <c r="R102" s="104">
        <f t="shared" si="12"/>
        <v>58.947368421052623</v>
      </c>
      <c r="S102" s="96"/>
    </row>
    <row r="103" spans="1:19" ht="13.4" customHeight="1">
      <c r="A103" s="90" t="s">
        <v>217</v>
      </c>
      <c r="B103" s="115">
        <f t="shared" si="15"/>
        <v>38</v>
      </c>
      <c r="C103" s="104">
        <f t="shared" si="14"/>
        <v>0.59720257740059723</v>
      </c>
      <c r="E103" s="522">
        <v>9</v>
      </c>
      <c r="F103" s="104">
        <f t="shared" si="10"/>
        <v>23.684210526315788</v>
      </c>
      <c r="G103" s="522"/>
      <c r="H103" s="521">
        <v>29</v>
      </c>
      <c r="I103" s="104">
        <f t="shared" si="11"/>
        <v>76.31578947368422</v>
      </c>
      <c r="K103" s="115">
        <f t="shared" si="13"/>
        <v>35</v>
      </c>
      <c r="L103" s="104">
        <f t="shared" si="9"/>
        <v>0.55406047174291595</v>
      </c>
      <c r="M103" s="96"/>
      <c r="N103" s="94">
        <v>6</v>
      </c>
      <c r="O103" s="104">
        <f t="shared" si="8"/>
        <v>17.142857142857142</v>
      </c>
      <c r="P103" s="94"/>
      <c r="Q103" s="94">
        <v>29</v>
      </c>
      <c r="R103" s="104">
        <f t="shared" si="12"/>
        <v>82.857142857142861</v>
      </c>
      <c r="S103" s="96"/>
    </row>
    <row r="104" spans="1:19" ht="13.4" customHeight="1">
      <c r="A104" s="90" t="s">
        <v>403</v>
      </c>
      <c r="B104" s="115">
        <f t="shared" si="15"/>
        <v>47</v>
      </c>
      <c r="C104" s="104">
        <f t="shared" si="14"/>
        <v>0.73864529310073868</v>
      </c>
      <c r="E104" s="522">
        <v>21</v>
      </c>
      <c r="F104" s="104">
        <f t="shared" si="10"/>
        <v>44.680851063829785</v>
      </c>
      <c r="G104" s="522"/>
      <c r="H104" s="521">
        <v>26</v>
      </c>
      <c r="I104" s="104">
        <f t="shared" si="11"/>
        <v>55.319148936170215</v>
      </c>
      <c r="K104" s="115">
        <f t="shared" si="13"/>
        <v>47</v>
      </c>
      <c r="L104" s="104">
        <f t="shared" si="9"/>
        <v>0.74402406205477289</v>
      </c>
      <c r="M104" s="96"/>
      <c r="N104" s="94">
        <v>21</v>
      </c>
      <c r="O104" s="104">
        <f t="shared" si="8"/>
        <v>44.680851063829785</v>
      </c>
      <c r="P104" s="94"/>
      <c r="Q104" s="94">
        <v>26</v>
      </c>
      <c r="R104" s="104">
        <f t="shared" si="12"/>
        <v>55.319148936170215</v>
      </c>
      <c r="S104" s="96"/>
    </row>
    <row r="105" spans="1:19" ht="9" customHeight="1">
      <c r="B105" s="115">
        <f t="shared" si="15"/>
        <v>0</v>
      </c>
      <c r="C105" s="104" t="str">
        <f t="shared" si="14"/>
        <v/>
      </c>
      <c r="E105" s="521"/>
      <c r="F105" s="104" t="str">
        <f t="shared" si="10"/>
        <v/>
      </c>
      <c r="G105" s="521"/>
      <c r="H105" s="521"/>
      <c r="I105" s="104" t="str">
        <f t="shared" si="11"/>
        <v/>
      </c>
      <c r="L105" s="104" t="str">
        <f t="shared" si="9"/>
        <v/>
      </c>
      <c r="M105" s="96"/>
      <c r="N105" s="96"/>
      <c r="O105" s="104" t="str">
        <f t="shared" si="8"/>
        <v/>
      </c>
      <c r="P105" s="96"/>
      <c r="Q105" s="96"/>
      <c r="R105" s="104" t="str">
        <f t="shared" si="12"/>
        <v/>
      </c>
      <c r="S105" s="96"/>
    </row>
    <row r="106" spans="1:19" ht="13.5" customHeight="1">
      <c r="A106" s="90" t="s">
        <v>218</v>
      </c>
      <c r="B106" s="115">
        <f t="shared" si="15"/>
        <v>183</v>
      </c>
      <c r="C106" s="104">
        <f t="shared" si="14"/>
        <v>2.876001885902876</v>
      </c>
      <c r="E106" s="522">
        <v>93</v>
      </c>
      <c r="F106" s="104">
        <f t="shared" si="10"/>
        <v>50.819672131147541</v>
      </c>
      <c r="G106" s="522"/>
      <c r="H106" s="521">
        <v>90</v>
      </c>
      <c r="I106" s="104">
        <f t="shared" si="11"/>
        <v>49.180327868852459</v>
      </c>
      <c r="K106" s="115">
        <f t="shared" si="13"/>
        <v>174</v>
      </c>
      <c r="L106" s="104">
        <f t="shared" si="9"/>
        <v>2.754472059521925</v>
      </c>
      <c r="M106" s="96"/>
      <c r="N106" s="94">
        <v>86</v>
      </c>
      <c r="O106" s="104">
        <f t="shared" si="8"/>
        <v>49.425287356321839</v>
      </c>
      <c r="P106" s="94"/>
      <c r="Q106" s="94">
        <v>88</v>
      </c>
      <c r="R106" s="104">
        <f t="shared" si="12"/>
        <v>50.574712643678168</v>
      </c>
      <c r="S106" s="96"/>
    </row>
    <row r="107" spans="1:19" ht="13.4" customHeight="1">
      <c r="A107" s="14" t="s">
        <v>405</v>
      </c>
      <c r="B107" s="115">
        <f t="shared" si="15"/>
        <v>113</v>
      </c>
      <c r="C107" s="104">
        <f>IF(A107&lt;&gt;0,B107/$B$12*100,"")</f>
        <v>1.775891874901776</v>
      </c>
      <c r="E107" s="522">
        <v>0</v>
      </c>
      <c r="F107" s="104">
        <f t="shared" si="10"/>
        <v>0</v>
      </c>
      <c r="G107" s="522"/>
      <c r="H107" s="521">
        <v>113</v>
      </c>
      <c r="I107" s="104">
        <f t="shared" si="11"/>
        <v>100</v>
      </c>
      <c r="K107" s="115">
        <f t="shared" si="13"/>
        <v>111</v>
      </c>
      <c r="L107" s="104">
        <f t="shared" si="9"/>
        <v>1.7571632103846762</v>
      </c>
      <c r="M107" s="96"/>
      <c r="N107" s="94">
        <v>3</v>
      </c>
      <c r="O107" s="104">
        <f t="shared" si="8"/>
        <v>2.7027027027027026</v>
      </c>
      <c r="P107" s="94"/>
      <c r="Q107" s="94">
        <v>108</v>
      </c>
      <c r="R107" s="104">
        <f t="shared" si="12"/>
        <v>97.297297297297305</v>
      </c>
      <c r="S107" s="96"/>
    </row>
    <row r="108" spans="1:19" ht="6.75" customHeight="1">
      <c r="B108" s="115">
        <f t="shared" si="15"/>
        <v>0</v>
      </c>
      <c r="C108" s="104" t="str">
        <f>IF(A108&lt;&gt;0,B108/$B$12*100,"")</f>
        <v/>
      </c>
      <c r="E108" s="95"/>
      <c r="F108" s="104" t="str">
        <f t="shared" si="10"/>
        <v/>
      </c>
      <c r="G108" s="96"/>
      <c r="H108" s="95"/>
      <c r="I108" s="104" t="str">
        <f t="shared" si="11"/>
        <v/>
      </c>
      <c r="L108" s="104" t="str">
        <f>IF(A108&lt;&gt;0,K108/$K$12*100,"")</f>
        <v/>
      </c>
      <c r="M108" s="96"/>
      <c r="N108" s="95"/>
      <c r="O108" s="104" t="str">
        <f t="shared" si="8"/>
        <v/>
      </c>
      <c r="P108" s="108"/>
      <c r="Q108" s="95"/>
      <c r="R108" s="104" t="str">
        <f t="shared" si="12"/>
        <v/>
      </c>
      <c r="S108" s="96"/>
    </row>
    <row r="109" spans="1:19" ht="12" customHeight="1">
      <c r="A109" s="17" t="s">
        <v>84</v>
      </c>
      <c r="B109" s="115">
        <f>SUM(E109+H109)</f>
        <v>761</v>
      </c>
      <c r="C109" s="104">
        <f t="shared" si="14"/>
        <v>11.959767405311959</v>
      </c>
      <c r="E109" s="95">
        <f>SUM(E111:E115)</f>
        <v>148</v>
      </c>
      <c r="F109" s="104">
        <f t="shared" si="10"/>
        <v>19.448094612352168</v>
      </c>
      <c r="G109" s="95"/>
      <c r="H109" s="95">
        <f>SUM(H111:H115)</f>
        <v>613</v>
      </c>
      <c r="I109" s="104">
        <f t="shared" si="11"/>
        <v>80.551905387647821</v>
      </c>
      <c r="K109" s="115">
        <f t="shared" si="13"/>
        <v>786</v>
      </c>
      <c r="L109" s="104">
        <f>IF(A109&lt;&gt;0,K109/$K$12*100,"")</f>
        <v>12.442615165426627</v>
      </c>
      <c r="M109" s="96"/>
      <c r="N109" s="95">
        <f>SUM(N111+N112+N113+N115)</f>
        <v>158</v>
      </c>
      <c r="O109" s="104">
        <f t="shared" si="8"/>
        <v>20.101781170483459</v>
      </c>
      <c r="P109" s="108"/>
      <c r="Q109" s="95">
        <f>SUM(Q111+Q112+Q113+Q115)</f>
        <v>628</v>
      </c>
      <c r="R109" s="104">
        <f t="shared" si="12"/>
        <v>79.898218829516537</v>
      </c>
      <c r="S109" s="96"/>
    </row>
    <row r="110" spans="1:19" ht="6.75" customHeight="1">
      <c r="B110" s="115">
        <f>SUM(E110+H110)</f>
        <v>0</v>
      </c>
      <c r="C110" s="104" t="str">
        <f t="shared" si="14"/>
        <v/>
      </c>
      <c r="E110" s="95"/>
      <c r="F110" s="104" t="str">
        <f t="shared" si="10"/>
        <v/>
      </c>
      <c r="G110" s="96"/>
      <c r="H110" s="95"/>
      <c r="I110" s="104" t="str">
        <f t="shared" si="11"/>
        <v/>
      </c>
      <c r="M110" s="96"/>
      <c r="N110" s="95"/>
      <c r="O110" s="104" t="str">
        <f t="shared" si="8"/>
        <v/>
      </c>
      <c r="P110" s="95"/>
      <c r="Q110" s="95"/>
      <c r="R110" s="104" t="str">
        <f t="shared" si="12"/>
        <v/>
      </c>
      <c r="S110" s="96"/>
    </row>
    <row r="111" spans="1:19" ht="12" customHeight="1">
      <c r="A111" s="90" t="s">
        <v>406</v>
      </c>
      <c r="B111" s="50">
        <f>SUM(E111+H111)</f>
        <v>185</v>
      </c>
      <c r="C111" s="104">
        <f>IF(A111&lt;&gt;0,B111/$B$12*100,"")</f>
        <v>2.9074336005029076</v>
      </c>
      <c r="E111" s="522">
        <v>61</v>
      </c>
      <c r="F111" s="104">
        <f t="shared" si="10"/>
        <v>32.972972972972975</v>
      </c>
      <c r="G111" s="522"/>
      <c r="H111" s="522">
        <v>124</v>
      </c>
      <c r="I111" s="104">
        <f t="shared" si="11"/>
        <v>67.027027027027032</v>
      </c>
      <c r="K111" s="115">
        <f t="shared" si="13"/>
        <v>188</v>
      </c>
      <c r="L111" s="104">
        <f>IF(A111&lt;&gt;0,K111/$K$12*100,"")</f>
        <v>2.9760962482190916</v>
      </c>
      <c r="M111" s="96"/>
      <c r="N111" s="94">
        <v>65</v>
      </c>
      <c r="O111" s="104">
        <f t="shared" si="8"/>
        <v>34.574468085106389</v>
      </c>
      <c r="P111" s="94"/>
      <c r="Q111" s="94">
        <v>123</v>
      </c>
      <c r="R111" s="104">
        <f t="shared" si="12"/>
        <v>65.425531914893625</v>
      </c>
      <c r="S111" s="96"/>
    </row>
    <row r="112" spans="1:19" ht="12" customHeight="1">
      <c r="A112" s="90" t="s">
        <v>407</v>
      </c>
      <c r="B112" s="50">
        <f>SUM(E112+H112)</f>
        <v>260</v>
      </c>
      <c r="C112" s="104">
        <f t="shared" si="14"/>
        <v>4.0861228980040858</v>
      </c>
      <c r="E112" s="522">
        <v>74</v>
      </c>
      <c r="F112" s="104">
        <f t="shared" si="10"/>
        <v>28.46153846153846</v>
      </c>
      <c r="G112" s="522"/>
      <c r="H112" s="522">
        <v>186</v>
      </c>
      <c r="I112" s="104">
        <f t="shared" si="11"/>
        <v>71.538461538461533</v>
      </c>
      <c r="K112" s="115">
        <f t="shared" si="13"/>
        <v>278</v>
      </c>
      <c r="L112" s="104">
        <f>IF(A112&lt;&gt;0,K112/$K$12*100,"")</f>
        <v>4.4008231755580187</v>
      </c>
      <c r="M112" s="96"/>
      <c r="N112" s="94">
        <v>80</v>
      </c>
      <c r="O112" s="104">
        <f t="shared" si="8"/>
        <v>28.776978417266186</v>
      </c>
      <c r="P112" s="94"/>
      <c r="Q112" s="94">
        <v>198</v>
      </c>
      <c r="R112" s="104">
        <f t="shared" si="12"/>
        <v>71.223021582733821</v>
      </c>
      <c r="S112" s="96"/>
    </row>
    <row r="113" spans="1:19" ht="12" customHeight="1">
      <c r="A113" s="90" t="s">
        <v>408</v>
      </c>
      <c r="B113" s="50">
        <f>SUM(E113+H113)</f>
        <v>28</v>
      </c>
      <c r="C113" s="104">
        <f t="shared" si="14"/>
        <v>0.44004400440044</v>
      </c>
      <c r="E113" s="522">
        <v>13</v>
      </c>
      <c r="F113" s="104">
        <f t="shared" si="10"/>
        <v>46.428571428571431</v>
      </c>
      <c r="G113" s="522"/>
      <c r="H113" s="521">
        <v>15</v>
      </c>
      <c r="I113" s="104">
        <f t="shared" si="11"/>
        <v>53.571428571428569</v>
      </c>
      <c r="K113" s="115">
        <f t="shared" si="13"/>
        <v>31</v>
      </c>
      <c r="L113" s="104">
        <f>IF(A113&lt;&gt;0,K113/$K$12*100,"")</f>
        <v>0.49073927497229697</v>
      </c>
      <c r="M113" s="96"/>
      <c r="N113" s="94">
        <v>13</v>
      </c>
      <c r="O113" s="104">
        <f t="shared" si="8"/>
        <v>41.935483870967744</v>
      </c>
      <c r="P113" s="94"/>
      <c r="Q113" s="94">
        <v>18</v>
      </c>
      <c r="R113" s="104">
        <f t="shared" si="12"/>
        <v>58.064516129032263</v>
      </c>
      <c r="S113" s="96"/>
    </row>
    <row r="114" spans="1:19" ht="9" customHeight="1">
      <c r="E114" s="522"/>
      <c r="F114" s="104" t="str">
        <f t="shared" si="10"/>
        <v/>
      </c>
      <c r="G114" s="522"/>
      <c r="H114" s="521"/>
      <c r="I114" s="104" t="str">
        <f t="shared" si="11"/>
        <v/>
      </c>
      <c r="M114" s="96"/>
      <c r="N114" s="94"/>
      <c r="O114" s="104" t="str">
        <f t="shared" si="8"/>
        <v/>
      </c>
      <c r="P114" s="94"/>
      <c r="Q114" s="94"/>
      <c r="R114" s="104" t="str">
        <f t="shared" si="12"/>
        <v/>
      </c>
      <c r="S114" s="96"/>
    </row>
    <row r="115" spans="1:19" ht="13.4" customHeight="1">
      <c r="A115" s="90" t="s">
        <v>409</v>
      </c>
      <c r="B115" s="115">
        <f t="shared" ref="B115:B123" si="16">E115+H115</f>
        <v>288</v>
      </c>
      <c r="C115" s="104">
        <f>IF(A115&lt;&gt;0,B115/$B$12*100,"")</f>
        <v>4.5261669024045261</v>
      </c>
      <c r="E115" s="522">
        <v>0</v>
      </c>
      <c r="F115" s="104">
        <f t="shared" si="10"/>
        <v>0</v>
      </c>
      <c r="G115" s="522"/>
      <c r="H115" s="521">
        <v>288</v>
      </c>
      <c r="I115" s="104">
        <f t="shared" si="11"/>
        <v>100</v>
      </c>
      <c r="K115" s="115">
        <f t="shared" si="13"/>
        <v>289</v>
      </c>
      <c r="L115" s="104">
        <f t="shared" ref="L115:L123" si="17">IF(A115&lt;&gt;0,K115/$K$12*100,"")</f>
        <v>4.5749564666772198</v>
      </c>
      <c r="M115" s="96"/>
      <c r="N115" s="94">
        <v>0</v>
      </c>
      <c r="O115" s="104">
        <f t="shared" si="8"/>
        <v>0</v>
      </c>
      <c r="P115" s="94"/>
      <c r="Q115" s="94">
        <v>289</v>
      </c>
      <c r="R115" s="104">
        <f t="shared" si="12"/>
        <v>100</v>
      </c>
      <c r="S115" s="96"/>
    </row>
    <row r="116" spans="1:19" ht="13.4" customHeight="1">
      <c r="E116" s="95"/>
      <c r="F116" s="104" t="str">
        <f t="shared" si="10"/>
        <v/>
      </c>
      <c r="G116" s="96"/>
      <c r="H116" s="95"/>
      <c r="M116" s="96"/>
      <c r="N116" s="95"/>
      <c r="O116" s="104" t="str">
        <f t="shared" si="8"/>
        <v/>
      </c>
      <c r="P116" s="108"/>
      <c r="Q116" s="95"/>
      <c r="R116" s="104"/>
      <c r="S116" s="96"/>
    </row>
    <row r="117" spans="1:19" ht="12" customHeight="1">
      <c r="A117" s="17" t="s">
        <v>410</v>
      </c>
      <c r="B117" s="115">
        <f t="shared" si="16"/>
        <v>1283</v>
      </c>
      <c r="C117" s="104">
        <f t="shared" si="14"/>
        <v>20.163444915920163</v>
      </c>
      <c r="E117" s="95">
        <f>SUM(E118:E123)</f>
        <v>200</v>
      </c>
      <c r="F117" s="104">
        <f t="shared" si="10"/>
        <v>15.58846453624318</v>
      </c>
      <c r="G117" s="96"/>
      <c r="H117" s="95">
        <f>SUM(H118:H123)</f>
        <v>1083</v>
      </c>
      <c r="I117" s="104">
        <f t="shared" si="11"/>
        <v>84.41153546375682</v>
      </c>
      <c r="K117" s="115">
        <f t="shared" si="13"/>
        <v>1261</v>
      </c>
      <c r="L117" s="104">
        <f t="shared" si="17"/>
        <v>19.96200728193763</v>
      </c>
      <c r="M117" s="96"/>
      <c r="N117" s="96">
        <f>SUM(N118:N123)</f>
        <v>203</v>
      </c>
      <c r="O117" s="104">
        <f t="shared" si="8"/>
        <v>16.098334655035686</v>
      </c>
      <c r="P117" s="96"/>
      <c r="Q117" s="96">
        <f>SUM(Q118:Q123)</f>
        <v>1058</v>
      </c>
      <c r="R117" s="104">
        <f t="shared" si="12"/>
        <v>83.901665344964314</v>
      </c>
      <c r="S117" s="96"/>
    </row>
    <row r="118" spans="1:19" ht="12" customHeight="1">
      <c r="A118" s="90" t="s">
        <v>411</v>
      </c>
      <c r="B118" s="115">
        <f t="shared" si="16"/>
        <v>345</v>
      </c>
      <c r="C118" s="104">
        <f t="shared" si="14"/>
        <v>5.4219707685054219</v>
      </c>
      <c r="E118" s="522">
        <v>77</v>
      </c>
      <c r="F118" s="104">
        <f t="shared" si="10"/>
        <v>22.318840579710145</v>
      </c>
      <c r="G118" s="522"/>
      <c r="H118" s="521">
        <v>268</v>
      </c>
      <c r="I118" s="104">
        <f t="shared" si="11"/>
        <v>77.681159420289859</v>
      </c>
      <c r="K118" s="115">
        <f t="shared" si="13"/>
        <v>358</v>
      </c>
      <c r="L118" s="104">
        <f t="shared" si="17"/>
        <v>5.667247110970397</v>
      </c>
      <c r="M118" s="96"/>
      <c r="N118" s="94">
        <v>87</v>
      </c>
      <c r="O118" s="104">
        <f t="shared" si="8"/>
        <v>24.30167597765363</v>
      </c>
      <c r="P118" s="94"/>
      <c r="Q118" s="94">
        <v>271</v>
      </c>
      <c r="R118" s="104">
        <f t="shared" si="12"/>
        <v>75.69832402234637</v>
      </c>
      <c r="S118" s="96"/>
    </row>
    <row r="119" spans="1:19" ht="12" customHeight="1">
      <c r="A119" s="90" t="s">
        <v>412</v>
      </c>
      <c r="B119" s="115">
        <f t="shared" si="16"/>
        <v>288</v>
      </c>
      <c r="C119" s="104">
        <f t="shared" si="14"/>
        <v>4.5261669024045261</v>
      </c>
      <c r="E119" s="522">
        <v>29</v>
      </c>
      <c r="F119" s="104">
        <f t="shared" si="10"/>
        <v>10.069444444444445</v>
      </c>
      <c r="G119" s="522"/>
      <c r="H119" s="521">
        <v>259</v>
      </c>
      <c r="I119" s="104">
        <f t="shared" si="11"/>
        <v>89.930555555555557</v>
      </c>
      <c r="K119" s="115">
        <f t="shared" si="13"/>
        <v>283</v>
      </c>
      <c r="L119" s="104">
        <f t="shared" si="17"/>
        <v>4.4799746715212923</v>
      </c>
      <c r="M119" s="96"/>
      <c r="N119" s="94">
        <v>29</v>
      </c>
      <c r="O119" s="104">
        <f t="shared" si="8"/>
        <v>10.247349823321555</v>
      </c>
      <c r="P119" s="94"/>
      <c r="Q119" s="94">
        <v>254</v>
      </c>
      <c r="R119" s="104">
        <f t="shared" si="12"/>
        <v>89.752650176678443</v>
      </c>
      <c r="S119" s="96"/>
    </row>
    <row r="120" spans="1:19" ht="12" customHeight="1">
      <c r="A120" s="90" t="s">
        <v>413</v>
      </c>
      <c r="B120" s="115">
        <f t="shared" si="16"/>
        <v>260</v>
      </c>
      <c r="C120" s="104">
        <f t="shared" si="14"/>
        <v>4.0861228980040858</v>
      </c>
      <c r="E120" s="522">
        <v>35</v>
      </c>
      <c r="F120" s="104">
        <f t="shared" si="10"/>
        <v>13.461538461538462</v>
      </c>
      <c r="G120" s="522"/>
      <c r="H120" s="521">
        <v>225</v>
      </c>
      <c r="I120" s="104">
        <f>IF($A120&lt;&gt;"",H120/$B120*100,"")</f>
        <v>86.538461538461547</v>
      </c>
      <c r="K120" s="115">
        <f t="shared" si="13"/>
        <v>252</v>
      </c>
      <c r="L120" s="104">
        <f t="shared" si="17"/>
        <v>3.9892353965489948</v>
      </c>
      <c r="M120" s="96"/>
      <c r="N120" s="94">
        <v>28</v>
      </c>
      <c r="O120" s="104">
        <f t="shared" si="8"/>
        <v>11.111111111111111</v>
      </c>
      <c r="P120" s="94"/>
      <c r="Q120" s="94">
        <v>224</v>
      </c>
      <c r="R120" s="104">
        <f>IF($A120&lt;&gt;"",Q120/$K120*100,"")</f>
        <v>88.888888888888886</v>
      </c>
      <c r="S120" s="96"/>
    </row>
    <row r="121" spans="1:19" ht="12" customHeight="1">
      <c r="A121" s="14" t="s">
        <v>414</v>
      </c>
      <c r="B121" s="115">
        <f t="shared" si="16"/>
        <v>168</v>
      </c>
      <c r="C121" s="104">
        <f t="shared" si="14"/>
        <v>2.6402640264026402</v>
      </c>
      <c r="E121" s="522">
        <v>22</v>
      </c>
      <c r="F121" s="104">
        <f t="shared" si="10"/>
        <v>13.095238095238097</v>
      </c>
      <c r="G121" s="522"/>
      <c r="H121" s="521">
        <v>146</v>
      </c>
      <c r="I121" s="104">
        <f>IF($A121&lt;&gt;"",H121/$B121*100,"")</f>
        <v>86.904761904761912</v>
      </c>
      <c r="K121" s="115">
        <f t="shared" si="13"/>
        <v>165</v>
      </c>
      <c r="L121" s="104">
        <f t="shared" si="17"/>
        <v>2.6119993667880324</v>
      </c>
      <c r="M121" s="96"/>
      <c r="N121" s="94">
        <v>19</v>
      </c>
      <c r="O121" s="104">
        <f t="shared" si="8"/>
        <v>11.515151515151516</v>
      </c>
      <c r="P121" s="94"/>
      <c r="Q121" s="94">
        <v>146</v>
      </c>
      <c r="R121" s="104">
        <f>IF($A121&lt;&gt;"",Q121/$K121*100,"")</f>
        <v>88.484848484848484</v>
      </c>
      <c r="S121" s="96"/>
    </row>
    <row r="122" spans="1:19" ht="12" customHeight="1">
      <c r="A122" s="90" t="s">
        <v>415</v>
      </c>
      <c r="B122" s="115">
        <f>E122+H122</f>
        <v>146</v>
      </c>
      <c r="C122" s="104">
        <f>IF(A122&lt;&gt;0,B122/$B$12*100,"")</f>
        <v>2.2945151658022946</v>
      </c>
      <c r="E122" s="522">
        <v>32</v>
      </c>
      <c r="F122" s="104">
        <f>IF($A122&lt;&gt;"",E122/$B122*100,"")</f>
        <v>21.917808219178081</v>
      </c>
      <c r="G122" s="522"/>
      <c r="H122" s="521">
        <v>114</v>
      </c>
      <c r="I122" s="104">
        <f>IF($A122&lt;&gt;"",H122/$B122*100,"")</f>
        <v>78.082191780821915</v>
      </c>
      <c r="K122" s="115">
        <f>N122+Q122</f>
        <v>136</v>
      </c>
      <c r="L122" s="104">
        <f>IF(A122&lt;&gt;0,K122/$K$12*100,"")</f>
        <v>2.1529206902010447</v>
      </c>
      <c r="M122" s="96"/>
      <c r="N122" s="94">
        <v>32</v>
      </c>
      <c r="O122" s="104">
        <f>IF($A122&lt;&gt;"",N122/$K122*100,"")</f>
        <v>23.52941176470588</v>
      </c>
      <c r="P122" s="94"/>
      <c r="Q122" s="94">
        <v>104</v>
      </c>
      <c r="R122" s="104">
        <f>IF($A122&lt;&gt;"",Q122/$K122*100,"")</f>
        <v>76.470588235294116</v>
      </c>
      <c r="S122" s="96"/>
    </row>
    <row r="123" spans="1:19" ht="12" customHeight="1">
      <c r="A123" s="90" t="s">
        <v>1535</v>
      </c>
      <c r="B123" s="115">
        <f t="shared" si="16"/>
        <v>76</v>
      </c>
      <c r="C123" s="104">
        <f t="shared" si="14"/>
        <v>1.1944051548011945</v>
      </c>
      <c r="E123" s="522">
        <v>5</v>
      </c>
      <c r="F123" s="104">
        <f t="shared" si="10"/>
        <v>6.5789473684210522</v>
      </c>
      <c r="G123" s="522"/>
      <c r="H123" s="521">
        <v>71</v>
      </c>
      <c r="I123" s="104">
        <f>IF($A123&lt;&gt;"",H123/$B123*100,"")</f>
        <v>93.421052631578945</v>
      </c>
      <c r="K123" s="115">
        <v>67</v>
      </c>
      <c r="L123" s="104">
        <f t="shared" si="17"/>
        <v>1.0606300459078677</v>
      </c>
      <c r="M123" s="96"/>
      <c r="N123" s="94">
        <v>8</v>
      </c>
      <c r="O123" s="104">
        <f t="shared" si="8"/>
        <v>11.940298507462686</v>
      </c>
      <c r="P123" s="94"/>
      <c r="Q123" s="94">
        <v>59</v>
      </c>
      <c r="R123" s="104">
        <f>IF($A123&lt;&gt;"",Q123/$K123*100,"")</f>
        <v>88.059701492537314</v>
      </c>
      <c r="S123" s="96"/>
    </row>
    <row r="124" spans="1:19" ht="10.5" customHeight="1" thickBot="1">
      <c r="M124" s="96"/>
      <c r="O124" s="104"/>
      <c r="P124" s="108"/>
      <c r="R124" s="108"/>
      <c r="S124" s="96"/>
    </row>
    <row r="125" spans="1:19" ht="9" customHeight="1">
      <c r="A125" s="92"/>
      <c r="B125" s="93"/>
      <c r="C125" s="106"/>
      <c r="D125" s="92"/>
      <c r="E125" s="93"/>
      <c r="F125" s="106"/>
      <c r="G125" s="92"/>
      <c r="H125" s="93"/>
      <c r="I125" s="106"/>
      <c r="J125" s="106"/>
      <c r="K125" s="93"/>
      <c r="L125" s="106"/>
      <c r="M125" s="92"/>
      <c r="N125" s="93"/>
      <c r="O125" s="106"/>
      <c r="P125" s="106"/>
      <c r="Q125" s="93"/>
      <c r="R125" s="106"/>
      <c r="S125" s="92"/>
    </row>
    <row r="126" spans="1:19" ht="12" customHeight="1">
      <c r="A126" s="96" t="s">
        <v>416</v>
      </c>
      <c r="B126" s="95"/>
      <c r="C126" s="108"/>
      <c r="D126" s="96"/>
      <c r="E126" s="95"/>
      <c r="F126" s="108"/>
      <c r="G126" s="96"/>
      <c r="H126" s="95"/>
      <c r="I126" s="108"/>
      <c r="J126" s="108"/>
      <c r="K126" s="95"/>
      <c r="L126" s="108"/>
      <c r="M126" s="96"/>
      <c r="N126" s="95"/>
      <c r="O126" s="108"/>
      <c r="P126" s="108"/>
      <c r="Q126" s="95"/>
      <c r="R126" s="108"/>
      <c r="S126" s="96"/>
    </row>
    <row r="127" spans="1:19" ht="12" customHeight="1">
      <c r="A127" s="96" t="s">
        <v>417</v>
      </c>
      <c r="B127" s="95"/>
      <c r="C127" s="108"/>
      <c r="D127" s="96"/>
      <c r="E127" s="95"/>
      <c r="F127" s="108"/>
      <c r="G127" s="96"/>
      <c r="H127" s="95"/>
      <c r="I127" s="108"/>
      <c r="J127" s="108"/>
      <c r="K127" s="95"/>
      <c r="L127" s="108"/>
      <c r="M127" s="96"/>
      <c r="N127" s="95"/>
      <c r="O127" s="108"/>
      <c r="P127" s="108"/>
      <c r="Q127" s="95"/>
      <c r="R127" s="108"/>
      <c r="S127" s="96"/>
    </row>
    <row r="128" spans="1:19" ht="12" customHeight="1">
      <c r="A128" s="96"/>
      <c r="B128" s="95"/>
      <c r="C128" s="108"/>
      <c r="D128" s="96"/>
      <c r="E128" s="95"/>
      <c r="F128" s="108"/>
      <c r="G128" s="96"/>
      <c r="H128" s="95"/>
      <c r="I128" s="108"/>
      <c r="J128" s="108"/>
      <c r="K128" s="95"/>
      <c r="L128" s="108"/>
      <c r="M128" s="96"/>
      <c r="N128" s="95"/>
      <c r="O128" s="108"/>
      <c r="P128" s="108"/>
      <c r="Q128" s="95"/>
      <c r="R128" s="108"/>
      <c r="S128" s="96"/>
    </row>
    <row r="129" spans="1:19" ht="12.75" customHeight="1">
      <c r="A129" s="519" t="s">
        <v>1876</v>
      </c>
      <c r="B129" s="95"/>
      <c r="C129" s="108"/>
      <c r="D129" s="96"/>
      <c r="E129" s="95"/>
      <c r="F129" s="108"/>
      <c r="G129" s="96"/>
      <c r="H129" s="95"/>
      <c r="I129" s="108"/>
      <c r="J129" s="108"/>
      <c r="K129" s="95"/>
      <c r="L129" s="108"/>
      <c r="M129" s="96"/>
      <c r="N129" s="95"/>
      <c r="O129" s="108"/>
      <c r="P129" s="108"/>
      <c r="Q129" s="95"/>
      <c r="R129" s="108"/>
      <c r="S129" s="96"/>
    </row>
    <row r="130" spans="1:19" ht="14.25" customHeight="1">
      <c r="A130" s="519" t="s">
        <v>1877</v>
      </c>
      <c r="B130" s="831"/>
      <c r="C130" s="108"/>
      <c r="D130" s="96"/>
      <c r="E130" s="95"/>
      <c r="F130" s="108"/>
      <c r="G130" s="96"/>
      <c r="H130" s="95"/>
      <c r="I130" s="108"/>
      <c r="J130" s="108"/>
      <c r="K130" s="95"/>
      <c r="L130" s="108"/>
      <c r="M130" s="96"/>
      <c r="N130" s="95"/>
      <c r="O130" s="108"/>
      <c r="P130" s="108"/>
      <c r="Q130" s="95"/>
      <c r="R130" s="108"/>
      <c r="S130" s="96"/>
    </row>
    <row r="131" spans="1:19" ht="9" customHeight="1">
      <c r="A131" s="96"/>
      <c r="B131" s="831"/>
      <c r="C131" s="108"/>
      <c r="D131" s="96"/>
      <c r="E131" s="95"/>
      <c r="F131" s="108"/>
      <c r="G131" s="96"/>
      <c r="H131" s="95"/>
      <c r="I131" s="108"/>
      <c r="J131" s="108"/>
      <c r="K131" s="95"/>
      <c r="L131" s="108"/>
      <c r="M131" s="96"/>
      <c r="N131" s="95"/>
      <c r="O131" s="108"/>
      <c r="P131" s="108"/>
      <c r="Q131" s="95"/>
      <c r="R131" s="108"/>
      <c r="S131" s="96"/>
    </row>
    <row r="132" spans="1:19">
      <c r="A132" s="90" t="s">
        <v>418</v>
      </c>
    </row>
    <row r="133" spans="1:19">
      <c r="A133" s="90" t="s">
        <v>419</v>
      </c>
    </row>
  </sheetData>
  <mergeCells count="6">
    <mergeCell ref="Q8:R8"/>
    <mergeCell ref="B8:C8"/>
    <mergeCell ref="E8:F8"/>
    <mergeCell ref="H8:I8"/>
    <mergeCell ref="K8:L8"/>
    <mergeCell ref="N8:O8"/>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C000"/>
  </sheetPr>
  <dimension ref="B2:K7"/>
  <sheetViews>
    <sheetView workbookViewId="0"/>
  </sheetViews>
  <sheetFormatPr baseColWidth="10" defaultRowHeight="14.5"/>
  <cols>
    <col min="8" max="8" width="11.453125" style="3" customWidth="1"/>
    <col min="264" max="264" width="11.453125" customWidth="1"/>
    <col min="520" max="520" width="11.453125" customWidth="1"/>
    <col min="776" max="776" width="11.453125" customWidth="1"/>
    <col min="1032" max="1032" width="11.453125" customWidth="1"/>
    <col min="1288" max="1288" width="11.453125" customWidth="1"/>
    <col min="1544" max="1544" width="11.453125" customWidth="1"/>
    <col min="1800" max="1800" width="11.453125" customWidth="1"/>
    <col min="2056" max="2056" width="11.453125" customWidth="1"/>
    <col min="2312" max="2312" width="11.453125" customWidth="1"/>
    <col min="2568" max="2568" width="11.453125" customWidth="1"/>
    <col min="2824" max="2824" width="11.453125" customWidth="1"/>
    <col min="3080" max="3080" width="11.453125" customWidth="1"/>
    <col min="3336" max="3336" width="11.453125" customWidth="1"/>
    <col min="3592" max="3592" width="11.453125" customWidth="1"/>
    <col min="3848" max="3848" width="11.453125" customWidth="1"/>
    <col min="4104" max="4104" width="11.453125" customWidth="1"/>
    <col min="4360" max="4360" width="11.453125" customWidth="1"/>
    <col min="4616" max="4616" width="11.453125" customWidth="1"/>
    <col min="4872" max="4872" width="11.453125" customWidth="1"/>
    <col min="5128" max="5128" width="11.453125" customWidth="1"/>
    <col min="5384" max="5384" width="11.453125" customWidth="1"/>
    <col min="5640" max="5640" width="11.453125" customWidth="1"/>
    <col min="5896" max="5896" width="11.453125" customWidth="1"/>
    <col min="6152" max="6152" width="11.453125" customWidth="1"/>
    <col min="6408" max="6408" width="11.453125" customWidth="1"/>
    <col min="6664" max="6664" width="11.453125" customWidth="1"/>
    <col min="6920" max="6920" width="11.453125" customWidth="1"/>
    <col min="7176" max="7176" width="11.453125" customWidth="1"/>
    <col min="7432" max="7432" width="11.453125" customWidth="1"/>
    <col min="7688" max="7688" width="11.453125" customWidth="1"/>
    <col min="7944" max="7944" width="11.453125" customWidth="1"/>
    <col min="8200" max="8200" width="11.453125" customWidth="1"/>
    <col min="8456" max="8456" width="11.453125" customWidth="1"/>
    <col min="8712" max="8712" width="11.453125" customWidth="1"/>
    <col min="8968" max="8968" width="11.453125" customWidth="1"/>
    <col min="9224" max="9224" width="11.453125" customWidth="1"/>
    <col min="9480" max="9480" width="11.453125" customWidth="1"/>
    <col min="9736" max="9736" width="11.453125" customWidth="1"/>
    <col min="9992" max="9992" width="11.453125" customWidth="1"/>
    <col min="10248" max="10248" width="11.453125" customWidth="1"/>
    <col min="10504" max="10504" width="11.453125" customWidth="1"/>
    <col min="10760" max="10760" width="11.453125" customWidth="1"/>
    <col min="11016" max="11016" width="11.453125" customWidth="1"/>
    <col min="11272" max="11272" width="11.453125" customWidth="1"/>
    <col min="11528" max="11528" width="11.453125" customWidth="1"/>
    <col min="11784" max="11784" width="11.453125" customWidth="1"/>
    <col min="12040" max="12040" width="11.453125" customWidth="1"/>
    <col min="12296" max="12296" width="11.453125" customWidth="1"/>
    <col min="12552" max="12552" width="11.453125" customWidth="1"/>
    <col min="12808" max="12808" width="11.453125" customWidth="1"/>
    <col min="13064" max="13064" width="11.453125" customWidth="1"/>
    <col min="13320" max="13320" width="11.453125" customWidth="1"/>
    <col min="13576" max="13576" width="11.453125" customWidth="1"/>
    <col min="13832" max="13832" width="11.453125" customWidth="1"/>
    <col min="14088" max="14088" width="11.453125" customWidth="1"/>
    <col min="14344" max="14344" width="11.453125" customWidth="1"/>
    <col min="14600" max="14600" width="11.453125" customWidth="1"/>
    <col min="14856" max="14856" width="11.453125" customWidth="1"/>
    <col min="15112" max="15112" width="11.453125" customWidth="1"/>
    <col min="15368" max="15368" width="11.453125" customWidth="1"/>
    <col min="15624" max="15624" width="11.453125" customWidth="1"/>
    <col min="15880" max="15880" width="11.453125" customWidth="1"/>
    <col min="16136" max="16136" width="11.453125" customWidth="1"/>
  </cols>
  <sheetData>
    <row r="2" spans="2:11" ht="23">
      <c r="G2" s="33"/>
      <c r="H2" s="52"/>
      <c r="J2" s="282"/>
    </row>
    <row r="3" spans="2:11">
      <c r="B3" s="61"/>
      <c r="C3" s="61"/>
      <c r="D3" s="61"/>
      <c r="E3" s="61"/>
      <c r="F3" s="61"/>
      <c r="G3" s="283"/>
      <c r="H3" s="284"/>
    </row>
    <row r="4" spans="2:11" ht="23">
      <c r="G4" s="33"/>
      <c r="H4" s="52"/>
      <c r="K4" s="32"/>
    </row>
    <row r="5" spans="2:11">
      <c r="G5" s="33"/>
      <c r="H5" s="52"/>
    </row>
    <row r="6" spans="2:11">
      <c r="G6" s="33"/>
      <c r="H6" s="52"/>
    </row>
    <row r="7" spans="2:11">
      <c r="G7" s="33"/>
      <c r="H7" s="52"/>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000"/>
  </sheetPr>
  <dimension ref="B2:D9"/>
  <sheetViews>
    <sheetView workbookViewId="0">
      <selection activeCell="L28" sqref="L28"/>
    </sheetView>
  </sheetViews>
  <sheetFormatPr baseColWidth="10" defaultRowHeight="14.5"/>
  <sheetData>
    <row r="2" spans="2:4">
      <c r="C2" s="33"/>
      <c r="D2" s="33"/>
    </row>
    <row r="3" spans="2:4">
      <c r="B3" s="33"/>
    </row>
    <row r="4" spans="2:4">
      <c r="B4" s="33"/>
    </row>
    <row r="5" spans="2:4">
      <c r="B5" s="33"/>
    </row>
    <row r="6" spans="2:4">
      <c r="B6" s="33"/>
    </row>
    <row r="8" spans="2:4">
      <c r="B8" s="33"/>
    </row>
    <row r="9" spans="2:4">
      <c r="B9" s="33"/>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4" tint="-0.249977111117893"/>
  </sheetPr>
  <dimension ref="A1:K60"/>
  <sheetViews>
    <sheetView workbookViewId="0"/>
  </sheetViews>
  <sheetFormatPr baseColWidth="10" defaultColWidth="8.81640625" defaultRowHeight="14.5"/>
  <cols>
    <col min="1" max="1" width="45.1796875" style="120" customWidth="1"/>
    <col min="2" max="3" width="10.81640625" style="631" customWidth="1"/>
    <col min="4" max="4" width="3.1796875" style="631" customWidth="1"/>
    <col min="5" max="6" width="10.81640625" style="969" customWidth="1"/>
    <col min="7" max="7" width="3.1796875" style="969" customWidth="1"/>
    <col min="8" max="8" width="10.81640625" style="969" customWidth="1"/>
    <col min="9" max="9" width="12.81640625" style="633" customWidth="1"/>
    <col min="10" max="256" width="8.81640625" style="524"/>
    <col min="257" max="257" width="45.1796875" style="524" customWidth="1"/>
    <col min="258" max="259" width="10.81640625" style="524" customWidth="1"/>
    <col min="260" max="260" width="3.1796875" style="524" customWidth="1"/>
    <col min="261" max="262" width="10.81640625" style="524" customWidth="1"/>
    <col min="263" max="263" width="3.1796875" style="524" customWidth="1"/>
    <col min="264" max="264" width="10.81640625" style="524" customWidth="1"/>
    <col min="265" max="265" width="12.81640625" style="524" customWidth="1"/>
    <col min="266" max="512" width="8.81640625" style="524"/>
    <col min="513" max="513" width="45.1796875" style="524" customWidth="1"/>
    <col min="514" max="515" width="10.81640625" style="524" customWidth="1"/>
    <col min="516" max="516" width="3.1796875" style="524" customWidth="1"/>
    <col min="517" max="518" width="10.81640625" style="524" customWidth="1"/>
    <col min="519" max="519" width="3.1796875" style="524" customWidth="1"/>
    <col min="520" max="520" width="10.81640625" style="524" customWidth="1"/>
    <col min="521" max="521" width="12.81640625" style="524" customWidth="1"/>
    <col min="522" max="768" width="8.81640625" style="524"/>
    <col min="769" max="769" width="45.1796875" style="524" customWidth="1"/>
    <col min="770" max="771" width="10.81640625" style="524" customWidth="1"/>
    <col min="772" max="772" width="3.1796875" style="524" customWidth="1"/>
    <col min="773" max="774" width="10.81640625" style="524" customWidth="1"/>
    <col min="775" max="775" width="3.1796875" style="524" customWidth="1"/>
    <col min="776" max="776" width="10.81640625" style="524" customWidth="1"/>
    <col min="777" max="777" width="12.81640625" style="524" customWidth="1"/>
    <col min="778" max="1024" width="8.81640625" style="524"/>
    <col min="1025" max="1025" width="45.1796875" style="524" customWidth="1"/>
    <col min="1026" max="1027" width="10.81640625" style="524" customWidth="1"/>
    <col min="1028" max="1028" width="3.1796875" style="524" customWidth="1"/>
    <col min="1029" max="1030" width="10.81640625" style="524" customWidth="1"/>
    <col min="1031" max="1031" width="3.1796875" style="524" customWidth="1"/>
    <col min="1032" max="1032" width="10.81640625" style="524" customWidth="1"/>
    <col min="1033" max="1033" width="12.81640625" style="524" customWidth="1"/>
    <col min="1034" max="1280" width="8.81640625" style="524"/>
    <col min="1281" max="1281" width="45.1796875" style="524" customWidth="1"/>
    <col min="1282" max="1283" width="10.81640625" style="524" customWidth="1"/>
    <col min="1284" max="1284" width="3.1796875" style="524" customWidth="1"/>
    <col min="1285" max="1286" width="10.81640625" style="524" customWidth="1"/>
    <col min="1287" max="1287" width="3.1796875" style="524" customWidth="1"/>
    <col min="1288" max="1288" width="10.81640625" style="524" customWidth="1"/>
    <col min="1289" max="1289" width="12.81640625" style="524" customWidth="1"/>
    <col min="1290" max="1536" width="8.81640625" style="524"/>
    <col min="1537" max="1537" width="45.1796875" style="524" customWidth="1"/>
    <col min="1538" max="1539" width="10.81640625" style="524" customWidth="1"/>
    <col min="1540" max="1540" width="3.1796875" style="524" customWidth="1"/>
    <col min="1541" max="1542" width="10.81640625" style="524" customWidth="1"/>
    <col min="1543" max="1543" width="3.1796875" style="524" customWidth="1"/>
    <col min="1544" max="1544" width="10.81640625" style="524" customWidth="1"/>
    <col min="1545" max="1545" width="12.81640625" style="524" customWidth="1"/>
    <col min="1546" max="1792" width="8.81640625" style="524"/>
    <col min="1793" max="1793" width="45.1796875" style="524" customWidth="1"/>
    <col min="1794" max="1795" width="10.81640625" style="524" customWidth="1"/>
    <col min="1796" max="1796" width="3.1796875" style="524" customWidth="1"/>
    <col min="1797" max="1798" width="10.81640625" style="524" customWidth="1"/>
    <col min="1799" max="1799" width="3.1796875" style="524" customWidth="1"/>
    <col min="1800" max="1800" width="10.81640625" style="524" customWidth="1"/>
    <col min="1801" max="1801" width="12.81640625" style="524" customWidth="1"/>
    <col min="1802" max="2048" width="8.81640625" style="524"/>
    <col min="2049" max="2049" width="45.1796875" style="524" customWidth="1"/>
    <col min="2050" max="2051" width="10.81640625" style="524" customWidth="1"/>
    <col min="2052" max="2052" width="3.1796875" style="524" customWidth="1"/>
    <col min="2053" max="2054" width="10.81640625" style="524" customWidth="1"/>
    <col min="2055" max="2055" width="3.1796875" style="524" customWidth="1"/>
    <col min="2056" max="2056" width="10.81640625" style="524" customWidth="1"/>
    <col min="2057" max="2057" width="12.81640625" style="524" customWidth="1"/>
    <col min="2058" max="2304" width="8.81640625" style="524"/>
    <col min="2305" max="2305" width="45.1796875" style="524" customWidth="1"/>
    <col min="2306" max="2307" width="10.81640625" style="524" customWidth="1"/>
    <col min="2308" max="2308" width="3.1796875" style="524" customWidth="1"/>
    <col min="2309" max="2310" width="10.81640625" style="524" customWidth="1"/>
    <col min="2311" max="2311" width="3.1796875" style="524" customWidth="1"/>
    <col min="2312" max="2312" width="10.81640625" style="524" customWidth="1"/>
    <col min="2313" max="2313" width="12.81640625" style="524" customWidth="1"/>
    <col min="2314" max="2560" width="8.81640625" style="524"/>
    <col min="2561" max="2561" width="45.1796875" style="524" customWidth="1"/>
    <col min="2562" max="2563" width="10.81640625" style="524" customWidth="1"/>
    <col min="2564" max="2564" width="3.1796875" style="524" customWidth="1"/>
    <col min="2565" max="2566" width="10.81640625" style="524" customWidth="1"/>
    <col min="2567" max="2567" width="3.1796875" style="524" customWidth="1"/>
    <col min="2568" max="2568" width="10.81640625" style="524" customWidth="1"/>
    <col min="2569" max="2569" width="12.81640625" style="524" customWidth="1"/>
    <col min="2570" max="2816" width="8.81640625" style="524"/>
    <col min="2817" max="2817" width="45.1796875" style="524" customWidth="1"/>
    <col min="2818" max="2819" width="10.81640625" style="524" customWidth="1"/>
    <col min="2820" max="2820" width="3.1796875" style="524" customWidth="1"/>
    <col min="2821" max="2822" width="10.81640625" style="524" customWidth="1"/>
    <col min="2823" max="2823" width="3.1796875" style="524" customWidth="1"/>
    <col min="2824" max="2824" width="10.81640625" style="524" customWidth="1"/>
    <col min="2825" max="2825" width="12.81640625" style="524" customWidth="1"/>
    <col min="2826" max="3072" width="8.81640625" style="524"/>
    <col min="3073" max="3073" width="45.1796875" style="524" customWidth="1"/>
    <col min="3074" max="3075" width="10.81640625" style="524" customWidth="1"/>
    <col min="3076" max="3076" width="3.1796875" style="524" customWidth="1"/>
    <col min="3077" max="3078" width="10.81640625" style="524" customWidth="1"/>
    <col min="3079" max="3079" width="3.1796875" style="524" customWidth="1"/>
    <col min="3080" max="3080" width="10.81640625" style="524" customWidth="1"/>
    <col min="3081" max="3081" width="12.81640625" style="524" customWidth="1"/>
    <col min="3082" max="3328" width="8.81640625" style="524"/>
    <col min="3329" max="3329" width="45.1796875" style="524" customWidth="1"/>
    <col min="3330" max="3331" width="10.81640625" style="524" customWidth="1"/>
    <col min="3332" max="3332" width="3.1796875" style="524" customWidth="1"/>
    <col min="3333" max="3334" width="10.81640625" style="524" customWidth="1"/>
    <col min="3335" max="3335" width="3.1796875" style="524" customWidth="1"/>
    <col min="3336" max="3336" width="10.81640625" style="524" customWidth="1"/>
    <col min="3337" max="3337" width="12.81640625" style="524" customWidth="1"/>
    <col min="3338" max="3584" width="8.81640625" style="524"/>
    <col min="3585" max="3585" width="45.1796875" style="524" customWidth="1"/>
    <col min="3586" max="3587" width="10.81640625" style="524" customWidth="1"/>
    <col min="3588" max="3588" width="3.1796875" style="524" customWidth="1"/>
    <col min="3589" max="3590" width="10.81640625" style="524" customWidth="1"/>
    <col min="3591" max="3591" width="3.1796875" style="524" customWidth="1"/>
    <col min="3592" max="3592" width="10.81640625" style="524" customWidth="1"/>
    <col min="3593" max="3593" width="12.81640625" style="524" customWidth="1"/>
    <col min="3594" max="3840" width="8.81640625" style="524"/>
    <col min="3841" max="3841" width="45.1796875" style="524" customWidth="1"/>
    <col min="3842" max="3843" width="10.81640625" style="524" customWidth="1"/>
    <col min="3844" max="3844" width="3.1796875" style="524" customWidth="1"/>
    <col min="3845" max="3846" width="10.81640625" style="524" customWidth="1"/>
    <col min="3847" max="3847" width="3.1796875" style="524" customWidth="1"/>
    <col min="3848" max="3848" width="10.81640625" style="524" customWidth="1"/>
    <col min="3849" max="3849" width="12.81640625" style="524" customWidth="1"/>
    <col min="3850" max="4096" width="8.81640625" style="524"/>
    <col min="4097" max="4097" width="45.1796875" style="524" customWidth="1"/>
    <col min="4098" max="4099" width="10.81640625" style="524" customWidth="1"/>
    <col min="4100" max="4100" width="3.1796875" style="524" customWidth="1"/>
    <col min="4101" max="4102" width="10.81640625" style="524" customWidth="1"/>
    <col min="4103" max="4103" width="3.1796875" style="524" customWidth="1"/>
    <col min="4104" max="4104" width="10.81640625" style="524" customWidth="1"/>
    <col min="4105" max="4105" width="12.81640625" style="524" customWidth="1"/>
    <col min="4106" max="4352" width="8.81640625" style="524"/>
    <col min="4353" max="4353" width="45.1796875" style="524" customWidth="1"/>
    <col min="4354" max="4355" width="10.81640625" style="524" customWidth="1"/>
    <col min="4356" max="4356" width="3.1796875" style="524" customWidth="1"/>
    <col min="4357" max="4358" width="10.81640625" style="524" customWidth="1"/>
    <col min="4359" max="4359" width="3.1796875" style="524" customWidth="1"/>
    <col min="4360" max="4360" width="10.81640625" style="524" customWidth="1"/>
    <col min="4361" max="4361" width="12.81640625" style="524" customWidth="1"/>
    <col min="4362" max="4608" width="8.81640625" style="524"/>
    <col min="4609" max="4609" width="45.1796875" style="524" customWidth="1"/>
    <col min="4610" max="4611" width="10.81640625" style="524" customWidth="1"/>
    <col min="4612" max="4612" width="3.1796875" style="524" customWidth="1"/>
    <col min="4613" max="4614" width="10.81640625" style="524" customWidth="1"/>
    <col min="4615" max="4615" width="3.1796875" style="524" customWidth="1"/>
    <col min="4616" max="4616" width="10.81640625" style="524" customWidth="1"/>
    <col min="4617" max="4617" width="12.81640625" style="524" customWidth="1"/>
    <col min="4618" max="4864" width="8.81640625" style="524"/>
    <col min="4865" max="4865" width="45.1796875" style="524" customWidth="1"/>
    <col min="4866" max="4867" width="10.81640625" style="524" customWidth="1"/>
    <col min="4868" max="4868" width="3.1796875" style="524" customWidth="1"/>
    <col min="4869" max="4870" width="10.81640625" style="524" customWidth="1"/>
    <col min="4871" max="4871" width="3.1796875" style="524" customWidth="1"/>
    <col min="4872" max="4872" width="10.81640625" style="524" customWidth="1"/>
    <col min="4873" max="4873" width="12.81640625" style="524" customWidth="1"/>
    <col min="4874" max="5120" width="8.81640625" style="524"/>
    <col min="5121" max="5121" width="45.1796875" style="524" customWidth="1"/>
    <col min="5122" max="5123" width="10.81640625" style="524" customWidth="1"/>
    <col min="5124" max="5124" width="3.1796875" style="524" customWidth="1"/>
    <col min="5125" max="5126" width="10.81640625" style="524" customWidth="1"/>
    <col min="5127" max="5127" width="3.1796875" style="524" customWidth="1"/>
    <col min="5128" max="5128" width="10.81640625" style="524" customWidth="1"/>
    <col min="5129" max="5129" width="12.81640625" style="524" customWidth="1"/>
    <col min="5130" max="5376" width="8.81640625" style="524"/>
    <col min="5377" max="5377" width="45.1796875" style="524" customWidth="1"/>
    <col min="5378" max="5379" width="10.81640625" style="524" customWidth="1"/>
    <col min="5380" max="5380" width="3.1796875" style="524" customWidth="1"/>
    <col min="5381" max="5382" width="10.81640625" style="524" customWidth="1"/>
    <col min="5383" max="5383" width="3.1796875" style="524" customWidth="1"/>
    <col min="5384" max="5384" width="10.81640625" style="524" customWidth="1"/>
    <col min="5385" max="5385" width="12.81640625" style="524" customWidth="1"/>
    <col min="5386" max="5632" width="8.81640625" style="524"/>
    <col min="5633" max="5633" width="45.1796875" style="524" customWidth="1"/>
    <col min="5634" max="5635" width="10.81640625" style="524" customWidth="1"/>
    <col min="5636" max="5636" width="3.1796875" style="524" customWidth="1"/>
    <col min="5637" max="5638" width="10.81640625" style="524" customWidth="1"/>
    <col min="5639" max="5639" width="3.1796875" style="524" customWidth="1"/>
    <col min="5640" max="5640" width="10.81640625" style="524" customWidth="1"/>
    <col min="5641" max="5641" width="12.81640625" style="524" customWidth="1"/>
    <col min="5642" max="5888" width="8.81640625" style="524"/>
    <col min="5889" max="5889" width="45.1796875" style="524" customWidth="1"/>
    <col min="5890" max="5891" width="10.81640625" style="524" customWidth="1"/>
    <col min="5892" max="5892" width="3.1796875" style="524" customWidth="1"/>
    <col min="5893" max="5894" width="10.81640625" style="524" customWidth="1"/>
    <col min="5895" max="5895" width="3.1796875" style="524" customWidth="1"/>
    <col min="5896" max="5896" width="10.81640625" style="524" customWidth="1"/>
    <col min="5897" max="5897" width="12.81640625" style="524" customWidth="1"/>
    <col min="5898" max="6144" width="8.81640625" style="524"/>
    <col min="6145" max="6145" width="45.1796875" style="524" customWidth="1"/>
    <col min="6146" max="6147" width="10.81640625" style="524" customWidth="1"/>
    <col min="6148" max="6148" width="3.1796875" style="524" customWidth="1"/>
    <col min="6149" max="6150" width="10.81640625" style="524" customWidth="1"/>
    <col min="6151" max="6151" width="3.1796875" style="524" customWidth="1"/>
    <col min="6152" max="6152" width="10.81640625" style="524" customWidth="1"/>
    <col min="6153" max="6153" width="12.81640625" style="524" customWidth="1"/>
    <col min="6154" max="6400" width="8.81640625" style="524"/>
    <col min="6401" max="6401" width="45.1796875" style="524" customWidth="1"/>
    <col min="6402" max="6403" width="10.81640625" style="524" customWidth="1"/>
    <col min="6404" max="6404" width="3.1796875" style="524" customWidth="1"/>
    <col min="6405" max="6406" width="10.81640625" style="524" customWidth="1"/>
    <col min="6407" max="6407" width="3.1796875" style="524" customWidth="1"/>
    <col min="6408" max="6408" width="10.81640625" style="524" customWidth="1"/>
    <col min="6409" max="6409" width="12.81640625" style="524" customWidth="1"/>
    <col min="6410" max="6656" width="8.81640625" style="524"/>
    <col min="6657" max="6657" width="45.1796875" style="524" customWidth="1"/>
    <col min="6658" max="6659" width="10.81640625" style="524" customWidth="1"/>
    <col min="6660" max="6660" width="3.1796875" style="524" customWidth="1"/>
    <col min="6661" max="6662" width="10.81640625" style="524" customWidth="1"/>
    <col min="6663" max="6663" width="3.1796875" style="524" customWidth="1"/>
    <col min="6664" max="6664" width="10.81640625" style="524" customWidth="1"/>
    <col min="6665" max="6665" width="12.81640625" style="524" customWidth="1"/>
    <col min="6666" max="6912" width="8.81640625" style="524"/>
    <col min="6913" max="6913" width="45.1796875" style="524" customWidth="1"/>
    <col min="6914" max="6915" width="10.81640625" style="524" customWidth="1"/>
    <col min="6916" max="6916" width="3.1796875" style="524" customWidth="1"/>
    <col min="6917" max="6918" width="10.81640625" style="524" customWidth="1"/>
    <col min="6919" max="6919" width="3.1796875" style="524" customWidth="1"/>
    <col min="6920" max="6920" width="10.81640625" style="524" customWidth="1"/>
    <col min="6921" max="6921" width="12.81640625" style="524" customWidth="1"/>
    <col min="6922" max="7168" width="8.81640625" style="524"/>
    <col min="7169" max="7169" width="45.1796875" style="524" customWidth="1"/>
    <col min="7170" max="7171" width="10.81640625" style="524" customWidth="1"/>
    <col min="7172" max="7172" width="3.1796875" style="524" customWidth="1"/>
    <col min="7173" max="7174" width="10.81640625" style="524" customWidth="1"/>
    <col min="7175" max="7175" width="3.1796875" style="524" customWidth="1"/>
    <col min="7176" max="7176" width="10.81640625" style="524" customWidth="1"/>
    <col min="7177" max="7177" width="12.81640625" style="524" customWidth="1"/>
    <col min="7178" max="7424" width="8.81640625" style="524"/>
    <col min="7425" max="7425" width="45.1796875" style="524" customWidth="1"/>
    <col min="7426" max="7427" width="10.81640625" style="524" customWidth="1"/>
    <col min="7428" max="7428" width="3.1796875" style="524" customWidth="1"/>
    <col min="7429" max="7430" width="10.81640625" style="524" customWidth="1"/>
    <col min="7431" max="7431" width="3.1796875" style="524" customWidth="1"/>
    <col min="7432" max="7432" width="10.81640625" style="524" customWidth="1"/>
    <col min="7433" max="7433" width="12.81640625" style="524" customWidth="1"/>
    <col min="7434" max="7680" width="8.81640625" style="524"/>
    <col min="7681" max="7681" width="45.1796875" style="524" customWidth="1"/>
    <col min="7682" max="7683" width="10.81640625" style="524" customWidth="1"/>
    <col min="7684" max="7684" width="3.1796875" style="524" customWidth="1"/>
    <col min="7685" max="7686" width="10.81640625" style="524" customWidth="1"/>
    <col min="7687" max="7687" width="3.1796875" style="524" customWidth="1"/>
    <col min="7688" max="7688" width="10.81640625" style="524" customWidth="1"/>
    <col min="7689" max="7689" width="12.81640625" style="524" customWidth="1"/>
    <col min="7690" max="7936" width="8.81640625" style="524"/>
    <col min="7937" max="7937" width="45.1796875" style="524" customWidth="1"/>
    <col min="7938" max="7939" width="10.81640625" style="524" customWidth="1"/>
    <col min="7940" max="7940" width="3.1796875" style="524" customWidth="1"/>
    <col min="7941" max="7942" width="10.81640625" style="524" customWidth="1"/>
    <col min="7943" max="7943" width="3.1796875" style="524" customWidth="1"/>
    <col min="7944" max="7944" width="10.81640625" style="524" customWidth="1"/>
    <col min="7945" max="7945" width="12.81640625" style="524" customWidth="1"/>
    <col min="7946" max="8192" width="8.81640625" style="524"/>
    <col min="8193" max="8193" width="45.1796875" style="524" customWidth="1"/>
    <col min="8194" max="8195" width="10.81640625" style="524" customWidth="1"/>
    <col min="8196" max="8196" width="3.1796875" style="524" customWidth="1"/>
    <col min="8197" max="8198" width="10.81640625" style="524" customWidth="1"/>
    <col min="8199" max="8199" width="3.1796875" style="524" customWidth="1"/>
    <col min="8200" max="8200" width="10.81640625" style="524" customWidth="1"/>
    <col min="8201" max="8201" width="12.81640625" style="524" customWidth="1"/>
    <col min="8202" max="8448" width="8.81640625" style="524"/>
    <col min="8449" max="8449" width="45.1796875" style="524" customWidth="1"/>
    <col min="8450" max="8451" width="10.81640625" style="524" customWidth="1"/>
    <col min="8452" max="8452" width="3.1796875" style="524" customWidth="1"/>
    <col min="8453" max="8454" width="10.81640625" style="524" customWidth="1"/>
    <col min="8455" max="8455" width="3.1796875" style="524" customWidth="1"/>
    <col min="8456" max="8456" width="10.81640625" style="524" customWidth="1"/>
    <col min="8457" max="8457" width="12.81640625" style="524" customWidth="1"/>
    <col min="8458" max="8704" width="8.81640625" style="524"/>
    <col min="8705" max="8705" width="45.1796875" style="524" customWidth="1"/>
    <col min="8706" max="8707" width="10.81640625" style="524" customWidth="1"/>
    <col min="8708" max="8708" width="3.1796875" style="524" customWidth="1"/>
    <col min="8709" max="8710" width="10.81640625" style="524" customWidth="1"/>
    <col min="8711" max="8711" width="3.1796875" style="524" customWidth="1"/>
    <col min="8712" max="8712" width="10.81640625" style="524" customWidth="1"/>
    <col min="8713" max="8713" width="12.81640625" style="524" customWidth="1"/>
    <col min="8714" max="8960" width="8.81640625" style="524"/>
    <col min="8961" max="8961" width="45.1796875" style="524" customWidth="1"/>
    <col min="8962" max="8963" width="10.81640625" style="524" customWidth="1"/>
    <col min="8964" max="8964" width="3.1796875" style="524" customWidth="1"/>
    <col min="8965" max="8966" width="10.81640625" style="524" customWidth="1"/>
    <col min="8967" max="8967" width="3.1796875" style="524" customWidth="1"/>
    <col min="8968" max="8968" width="10.81640625" style="524" customWidth="1"/>
    <col min="8969" max="8969" width="12.81640625" style="524" customWidth="1"/>
    <col min="8970" max="9216" width="8.81640625" style="524"/>
    <col min="9217" max="9217" width="45.1796875" style="524" customWidth="1"/>
    <col min="9218" max="9219" width="10.81640625" style="524" customWidth="1"/>
    <col min="9220" max="9220" width="3.1796875" style="524" customWidth="1"/>
    <col min="9221" max="9222" width="10.81640625" style="524" customWidth="1"/>
    <col min="9223" max="9223" width="3.1796875" style="524" customWidth="1"/>
    <col min="9224" max="9224" width="10.81640625" style="524" customWidth="1"/>
    <col min="9225" max="9225" width="12.81640625" style="524" customWidth="1"/>
    <col min="9226" max="9472" width="8.81640625" style="524"/>
    <col min="9473" max="9473" width="45.1796875" style="524" customWidth="1"/>
    <col min="9474" max="9475" width="10.81640625" style="524" customWidth="1"/>
    <col min="9476" max="9476" width="3.1796875" style="524" customWidth="1"/>
    <col min="9477" max="9478" width="10.81640625" style="524" customWidth="1"/>
    <col min="9479" max="9479" width="3.1796875" style="524" customWidth="1"/>
    <col min="9480" max="9480" width="10.81640625" style="524" customWidth="1"/>
    <col min="9481" max="9481" width="12.81640625" style="524" customWidth="1"/>
    <col min="9482" max="9728" width="8.81640625" style="524"/>
    <col min="9729" max="9729" width="45.1796875" style="524" customWidth="1"/>
    <col min="9730" max="9731" width="10.81640625" style="524" customWidth="1"/>
    <col min="9732" max="9732" width="3.1796875" style="524" customWidth="1"/>
    <col min="9733" max="9734" width="10.81640625" style="524" customWidth="1"/>
    <col min="9735" max="9735" width="3.1796875" style="524" customWidth="1"/>
    <col min="9736" max="9736" width="10.81640625" style="524" customWidth="1"/>
    <col min="9737" max="9737" width="12.81640625" style="524" customWidth="1"/>
    <col min="9738" max="9984" width="8.81640625" style="524"/>
    <col min="9985" max="9985" width="45.1796875" style="524" customWidth="1"/>
    <col min="9986" max="9987" width="10.81640625" style="524" customWidth="1"/>
    <col min="9988" max="9988" width="3.1796875" style="524" customWidth="1"/>
    <col min="9989" max="9990" width="10.81640625" style="524" customWidth="1"/>
    <col min="9991" max="9991" width="3.1796875" style="524" customWidth="1"/>
    <col min="9992" max="9992" width="10.81640625" style="524" customWidth="1"/>
    <col min="9993" max="9993" width="12.81640625" style="524" customWidth="1"/>
    <col min="9994" max="10240" width="8.81640625" style="524"/>
    <col min="10241" max="10241" width="45.1796875" style="524" customWidth="1"/>
    <col min="10242" max="10243" width="10.81640625" style="524" customWidth="1"/>
    <col min="10244" max="10244" width="3.1796875" style="524" customWidth="1"/>
    <col min="10245" max="10246" width="10.81640625" style="524" customWidth="1"/>
    <col min="10247" max="10247" width="3.1796875" style="524" customWidth="1"/>
    <col min="10248" max="10248" width="10.81640625" style="524" customWidth="1"/>
    <col min="10249" max="10249" width="12.81640625" style="524" customWidth="1"/>
    <col min="10250" max="10496" width="8.81640625" style="524"/>
    <col min="10497" max="10497" width="45.1796875" style="524" customWidth="1"/>
    <col min="10498" max="10499" width="10.81640625" style="524" customWidth="1"/>
    <col min="10500" max="10500" width="3.1796875" style="524" customWidth="1"/>
    <col min="10501" max="10502" width="10.81640625" style="524" customWidth="1"/>
    <col min="10503" max="10503" width="3.1796875" style="524" customWidth="1"/>
    <col min="10504" max="10504" width="10.81640625" style="524" customWidth="1"/>
    <col min="10505" max="10505" width="12.81640625" style="524" customWidth="1"/>
    <col min="10506" max="10752" width="8.81640625" style="524"/>
    <col min="10753" max="10753" width="45.1796875" style="524" customWidth="1"/>
    <col min="10754" max="10755" width="10.81640625" style="524" customWidth="1"/>
    <col min="10756" max="10756" width="3.1796875" style="524" customWidth="1"/>
    <col min="10757" max="10758" width="10.81640625" style="524" customWidth="1"/>
    <col min="10759" max="10759" width="3.1796875" style="524" customWidth="1"/>
    <col min="10760" max="10760" width="10.81640625" style="524" customWidth="1"/>
    <col min="10761" max="10761" width="12.81640625" style="524" customWidth="1"/>
    <col min="10762" max="11008" width="8.81640625" style="524"/>
    <col min="11009" max="11009" width="45.1796875" style="524" customWidth="1"/>
    <col min="11010" max="11011" width="10.81640625" style="524" customWidth="1"/>
    <col min="11012" max="11012" width="3.1796875" style="524" customWidth="1"/>
    <col min="11013" max="11014" width="10.81640625" style="524" customWidth="1"/>
    <col min="11015" max="11015" width="3.1796875" style="524" customWidth="1"/>
    <col min="11016" max="11016" width="10.81640625" style="524" customWidth="1"/>
    <col min="11017" max="11017" width="12.81640625" style="524" customWidth="1"/>
    <col min="11018" max="11264" width="8.81640625" style="524"/>
    <col min="11265" max="11265" width="45.1796875" style="524" customWidth="1"/>
    <col min="11266" max="11267" width="10.81640625" style="524" customWidth="1"/>
    <col min="11268" max="11268" width="3.1796875" style="524" customWidth="1"/>
    <col min="11269" max="11270" width="10.81640625" style="524" customWidth="1"/>
    <col min="11271" max="11271" width="3.1796875" style="524" customWidth="1"/>
    <col min="11272" max="11272" width="10.81640625" style="524" customWidth="1"/>
    <col min="11273" max="11273" width="12.81640625" style="524" customWidth="1"/>
    <col min="11274" max="11520" width="8.81640625" style="524"/>
    <col min="11521" max="11521" width="45.1796875" style="524" customWidth="1"/>
    <col min="11522" max="11523" width="10.81640625" style="524" customWidth="1"/>
    <col min="11524" max="11524" width="3.1796875" style="524" customWidth="1"/>
    <col min="11525" max="11526" width="10.81640625" style="524" customWidth="1"/>
    <col min="11527" max="11527" width="3.1796875" style="524" customWidth="1"/>
    <col min="11528" max="11528" width="10.81640625" style="524" customWidth="1"/>
    <col min="11529" max="11529" width="12.81640625" style="524" customWidth="1"/>
    <col min="11530" max="11776" width="8.81640625" style="524"/>
    <col min="11777" max="11777" width="45.1796875" style="524" customWidth="1"/>
    <col min="11778" max="11779" width="10.81640625" style="524" customWidth="1"/>
    <col min="11780" max="11780" width="3.1796875" style="524" customWidth="1"/>
    <col min="11781" max="11782" width="10.81640625" style="524" customWidth="1"/>
    <col min="11783" max="11783" width="3.1796875" style="524" customWidth="1"/>
    <col min="11784" max="11784" width="10.81640625" style="524" customWidth="1"/>
    <col min="11785" max="11785" width="12.81640625" style="524" customWidth="1"/>
    <col min="11786" max="12032" width="8.81640625" style="524"/>
    <col min="12033" max="12033" width="45.1796875" style="524" customWidth="1"/>
    <col min="12034" max="12035" width="10.81640625" style="524" customWidth="1"/>
    <col min="12036" max="12036" width="3.1796875" style="524" customWidth="1"/>
    <col min="12037" max="12038" width="10.81640625" style="524" customWidth="1"/>
    <col min="12039" max="12039" width="3.1796875" style="524" customWidth="1"/>
    <col min="12040" max="12040" width="10.81640625" style="524" customWidth="1"/>
    <col min="12041" max="12041" width="12.81640625" style="524" customWidth="1"/>
    <col min="12042" max="12288" width="8.81640625" style="524"/>
    <col min="12289" max="12289" width="45.1796875" style="524" customWidth="1"/>
    <col min="12290" max="12291" width="10.81640625" style="524" customWidth="1"/>
    <col min="12292" max="12292" width="3.1796875" style="524" customWidth="1"/>
    <col min="12293" max="12294" width="10.81640625" style="524" customWidth="1"/>
    <col min="12295" max="12295" width="3.1796875" style="524" customWidth="1"/>
    <col min="12296" max="12296" width="10.81640625" style="524" customWidth="1"/>
    <col min="12297" max="12297" width="12.81640625" style="524" customWidth="1"/>
    <col min="12298" max="12544" width="8.81640625" style="524"/>
    <col min="12545" max="12545" width="45.1796875" style="524" customWidth="1"/>
    <col min="12546" max="12547" width="10.81640625" style="524" customWidth="1"/>
    <col min="12548" max="12548" width="3.1796875" style="524" customWidth="1"/>
    <col min="12549" max="12550" width="10.81640625" style="524" customWidth="1"/>
    <col min="12551" max="12551" width="3.1796875" style="524" customWidth="1"/>
    <col min="12552" max="12552" width="10.81640625" style="524" customWidth="1"/>
    <col min="12553" max="12553" width="12.81640625" style="524" customWidth="1"/>
    <col min="12554" max="12800" width="8.81640625" style="524"/>
    <col min="12801" max="12801" width="45.1796875" style="524" customWidth="1"/>
    <col min="12802" max="12803" width="10.81640625" style="524" customWidth="1"/>
    <col min="12804" max="12804" width="3.1796875" style="524" customWidth="1"/>
    <col min="12805" max="12806" width="10.81640625" style="524" customWidth="1"/>
    <col min="12807" max="12807" width="3.1796875" style="524" customWidth="1"/>
    <col min="12808" max="12808" width="10.81640625" style="524" customWidth="1"/>
    <col min="12809" max="12809" width="12.81640625" style="524" customWidth="1"/>
    <col min="12810" max="13056" width="8.81640625" style="524"/>
    <col min="13057" max="13057" width="45.1796875" style="524" customWidth="1"/>
    <col min="13058" max="13059" width="10.81640625" style="524" customWidth="1"/>
    <col min="13060" max="13060" width="3.1796875" style="524" customWidth="1"/>
    <col min="13061" max="13062" width="10.81640625" style="524" customWidth="1"/>
    <col min="13063" max="13063" width="3.1796875" style="524" customWidth="1"/>
    <col min="13064" max="13064" width="10.81640625" style="524" customWidth="1"/>
    <col min="13065" max="13065" width="12.81640625" style="524" customWidth="1"/>
    <col min="13066" max="13312" width="8.81640625" style="524"/>
    <col min="13313" max="13313" width="45.1796875" style="524" customWidth="1"/>
    <col min="13314" max="13315" width="10.81640625" style="524" customWidth="1"/>
    <col min="13316" max="13316" width="3.1796875" style="524" customWidth="1"/>
    <col min="13317" max="13318" width="10.81640625" style="524" customWidth="1"/>
    <col min="13319" max="13319" width="3.1796875" style="524" customWidth="1"/>
    <col min="13320" max="13320" width="10.81640625" style="524" customWidth="1"/>
    <col min="13321" max="13321" width="12.81640625" style="524" customWidth="1"/>
    <col min="13322" max="13568" width="8.81640625" style="524"/>
    <col min="13569" max="13569" width="45.1796875" style="524" customWidth="1"/>
    <col min="13570" max="13571" width="10.81640625" style="524" customWidth="1"/>
    <col min="13572" max="13572" width="3.1796875" style="524" customWidth="1"/>
    <col min="13573" max="13574" width="10.81640625" style="524" customWidth="1"/>
    <col min="13575" max="13575" width="3.1796875" style="524" customWidth="1"/>
    <col min="13576" max="13576" width="10.81640625" style="524" customWidth="1"/>
    <col min="13577" max="13577" width="12.81640625" style="524" customWidth="1"/>
    <col min="13578" max="13824" width="8.81640625" style="524"/>
    <col min="13825" max="13825" width="45.1796875" style="524" customWidth="1"/>
    <col min="13826" max="13827" width="10.81640625" style="524" customWidth="1"/>
    <col min="13828" max="13828" width="3.1796875" style="524" customWidth="1"/>
    <col min="13829" max="13830" width="10.81640625" style="524" customWidth="1"/>
    <col min="13831" max="13831" width="3.1796875" style="524" customWidth="1"/>
    <col min="13832" max="13832" width="10.81640625" style="524" customWidth="1"/>
    <col min="13833" max="13833" width="12.81640625" style="524" customWidth="1"/>
    <col min="13834" max="14080" width="8.81640625" style="524"/>
    <col min="14081" max="14081" width="45.1796875" style="524" customWidth="1"/>
    <col min="14082" max="14083" width="10.81640625" style="524" customWidth="1"/>
    <col min="14084" max="14084" width="3.1796875" style="524" customWidth="1"/>
    <col min="14085" max="14086" width="10.81640625" style="524" customWidth="1"/>
    <col min="14087" max="14087" width="3.1796875" style="524" customWidth="1"/>
    <col min="14088" max="14088" width="10.81640625" style="524" customWidth="1"/>
    <col min="14089" max="14089" width="12.81640625" style="524" customWidth="1"/>
    <col min="14090" max="14336" width="8.81640625" style="524"/>
    <col min="14337" max="14337" width="45.1796875" style="524" customWidth="1"/>
    <col min="14338" max="14339" width="10.81640625" style="524" customWidth="1"/>
    <col min="14340" max="14340" width="3.1796875" style="524" customWidth="1"/>
    <col min="14341" max="14342" width="10.81640625" style="524" customWidth="1"/>
    <col min="14343" max="14343" width="3.1796875" style="524" customWidth="1"/>
    <col min="14344" max="14344" width="10.81640625" style="524" customWidth="1"/>
    <col min="14345" max="14345" width="12.81640625" style="524" customWidth="1"/>
    <col min="14346" max="14592" width="8.81640625" style="524"/>
    <col min="14593" max="14593" width="45.1796875" style="524" customWidth="1"/>
    <col min="14594" max="14595" width="10.81640625" style="524" customWidth="1"/>
    <col min="14596" max="14596" width="3.1796875" style="524" customWidth="1"/>
    <col min="14597" max="14598" width="10.81640625" style="524" customWidth="1"/>
    <col min="14599" max="14599" width="3.1796875" style="524" customWidth="1"/>
    <col min="14600" max="14600" width="10.81640625" style="524" customWidth="1"/>
    <col min="14601" max="14601" width="12.81640625" style="524" customWidth="1"/>
    <col min="14602" max="14848" width="8.81640625" style="524"/>
    <col min="14849" max="14849" width="45.1796875" style="524" customWidth="1"/>
    <col min="14850" max="14851" width="10.81640625" style="524" customWidth="1"/>
    <col min="14852" max="14852" width="3.1796875" style="524" customWidth="1"/>
    <col min="14853" max="14854" width="10.81640625" style="524" customWidth="1"/>
    <col min="14855" max="14855" width="3.1796875" style="524" customWidth="1"/>
    <col min="14856" max="14856" width="10.81640625" style="524" customWidth="1"/>
    <col min="14857" max="14857" width="12.81640625" style="524" customWidth="1"/>
    <col min="14858" max="15104" width="8.81640625" style="524"/>
    <col min="15105" max="15105" width="45.1796875" style="524" customWidth="1"/>
    <col min="15106" max="15107" width="10.81640625" style="524" customWidth="1"/>
    <col min="15108" max="15108" width="3.1796875" style="524" customWidth="1"/>
    <col min="15109" max="15110" width="10.81640625" style="524" customWidth="1"/>
    <col min="15111" max="15111" width="3.1796875" style="524" customWidth="1"/>
    <col min="15112" max="15112" width="10.81640625" style="524" customWidth="1"/>
    <col min="15113" max="15113" width="12.81640625" style="524" customWidth="1"/>
    <col min="15114" max="15360" width="8.81640625" style="524"/>
    <col min="15361" max="15361" width="45.1796875" style="524" customWidth="1"/>
    <col min="15362" max="15363" width="10.81640625" style="524" customWidth="1"/>
    <col min="15364" max="15364" width="3.1796875" style="524" customWidth="1"/>
    <col min="15365" max="15366" width="10.81640625" style="524" customWidth="1"/>
    <col min="15367" max="15367" width="3.1796875" style="524" customWidth="1"/>
    <col min="15368" max="15368" width="10.81640625" style="524" customWidth="1"/>
    <col min="15369" max="15369" width="12.81640625" style="524" customWidth="1"/>
    <col min="15370" max="15616" width="8.81640625" style="524"/>
    <col min="15617" max="15617" width="45.1796875" style="524" customWidth="1"/>
    <col min="15618" max="15619" width="10.81640625" style="524" customWidth="1"/>
    <col min="15620" max="15620" width="3.1796875" style="524" customWidth="1"/>
    <col min="15621" max="15622" width="10.81640625" style="524" customWidth="1"/>
    <col min="15623" max="15623" width="3.1796875" style="524" customWidth="1"/>
    <col min="15624" max="15624" width="10.81640625" style="524" customWidth="1"/>
    <col min="15625" max="15625" width="12.81640625" style="524" customWidth="1"/>
    <col min="15626" max="15872" width="8.81640625" style="524"/>
    <col min="15873" max="15873" width="45.1796875" style="524" customWidth="1"/>
    <col min="15874" max="15875" width="10.81640625" style="524" customWidth="1"/>
    <col min="15876" max="15876" width="3.1796875" style="524" customWidth="1"/>
    <col min="15877" max="15878" width="10.81640625" style="524" customWidth="1"/>
    <col min="15879" max="15879" width="3.1796875" style="524" customWidth="1"/>
    <col min="15880" max="15880" width="10.81640625" style="524" customWidth="1"/>
    <col min="15881" max="15881" width="12.81640625" style="524" customWidth="1"/>
    <col min="15882" max="16128" width="8.81640625" style="524"/>
    <col min="16129" max="16129" width="45.1796875" style="524" customWidth="1"/>
    <col min="16130" max="16131" width="10.81640625" style="524" customWidth="1"/>
    <col min="16132" max="16132" width="3.1796875" style="524" customWidth="1"/>
    <col min="16133" max="16134" width="10.81640625" style="524" customWidth="1"/>
    <col min="16135" max="16135" width="3.1796875" style="524" customWidth="1"/>
    <col min="16136" max="16136" width="10.81640625" style="524" customWidth="1"/>
    <col min="16137" max="16137" width="12.81640625" style="524" customWidth="1"/>
    <col min="16138" max="16384" width="8.81640625" style="524"/>
  </cols>
  <sheetData>
    <row r="1" spans="1:11">
      <c r="A1" s="120" t="s">
        <v>376</v>
      </c>
    </row>
    <row r="2" spans="1:11">
      <c r="A2" s="125" t="s">
        <v>377</v>
      </c>
    </row>
    <row r="3" spans="1:11">
      <c r="A3" s="125"/>
      <c r="E3" s="970"/>
      <c r="F3" s="970"/>
      <c r="G3" s="970"/>
    </row>
    <row r="4" spans="1:11">
      <c r="A4" s="125" t="s">
        <v>1642</v>
      </c>
    </row>
    <row r="5" spans="1:11" ht="15" thickBot="1">
      <c r="A5" s="125" t="s">
        <v>1643</v>
      </c>
      <c r="I5" s="969"/>
    </row>
    <row r="6" spans="1:11">
      <c r="A6" s="467"/>
      <c r="B6" s="679"/>
      <c r="C6" s="679"/>
      <c r="D6" s="679"/>
      <c r="E6" s="971"/>
      <c r="F6" s="971"/>
      <c r="G6" s="971"/>
      <c r="H6" s="971"/>
      <c r="I6" s="971"/>
    </row>
    <row r="7" spans="1:11" ht="17">
      <c r="A7" s="464" t="s">
        <v>846</v>
      </c>
      <c r="B7" s="972" t="s">
        <v>1636</v>
      </c>
      <c r="C7" s="973"/>
      <c r="D7" s="675"/>
      <c r="E7" s="1120" t="s">
        <v>847</v>
      </c>
      <c r="F7" s="1120"/>
      <c r="G7" s="674"/>
      <c r="H7" s="1120" t="s">
        <v>848</v>
      </c>
      <c r="I7" s="1120"/>
    </row>
    <row r="8" spans="1:11">
      <c r="A8" s="464"/>
      <c r="B8" s="675" t="s">
        <v>152</v>
      </c>
      <c r="C8" s="675" t="s">
        <v>153</v>
      </c>
      <c r="D8" s="675"/>
      <c r="E8" s="674" t="s">
        <v>152</v>
      </c>
      <c r="F8" s="974" t="s">
        <v>153</v>
      </c>
      <c r="G8" s="674"/>
      <c r="H8" s="674" t="s">
        <v>152</v>
      </c>
      <c r="I8" s="633" t="s">
        <v>153</v>
      </c>
    </row>
    <row r="9" spans="1:11" ht="15" thickBot="1">
      <c r="A9" s="128"/>
      <c r="B9" s="680"/>
      <c r="C9" s="680"/>
      <c r="D9" s="680"/>
      <c r="E9" s="975"/>
      <c r="F9" s="975"/>
      <c r="G9" s="975"/>
      <c r="H9" s="975"/>
      <c r="I9" s="969"/>
    </row>
    <row r="10" spans="1:11">
      <c r="A10" s="464"/>
      <c r="B10" s="675"/>
      <c r="C10" s="675"/>
      <c r="D10" s="675"/>
      <c r="E10" s="674"/>
      <c r="F10" s="674"/>
      <c r="G10" s="674"/>
      <c r="H10" s="674"/>
      <c r="I10" s="971"/>
    </row>
    <row r="11" spans="1:11">
      <c r="A11" s="122" t="s">
        <v>390</v>
      </c>
      <c r="B11" s="631">
        <f>B13+B31</f>
        <v>5864</v>
      </c>
      <c r="C11" s="976">
        <f>SUM(F11+I11)</f>
        <v>100</v>
      </c>
      <c r="E11" s="631">
        <f>E13+E31</f>
        <v>3441</v>
      </c>
      <c r="F11" s="976">
        <f>+E11/$B11*100</f>
        <v>58.680081855388813</v>
      </c>
      <c r="H11" s="631">
        <f>H13+H31</f>
        <v>2423</v>
      </c>
      <c r="I11" s="976">
        <f>+H11/$B11*100</f>
        <v>41.319918144611187</v>
      </c>
      <c r="K11" s="928"/>
    </row>
    <row r="12" spans="1:11">
      <c r="C12" s="976"/>
      <c r="F12" s="976"/>
      <c r="I12" s="976"/>
    </row>
    <row r="13" spans="1:11">
      <c r="A13" s="122" t="s">
        <v>391</v>
      </c>
      <c r="B13" s="631">
        <f>SUM(B14:B29)</f>
        <v>4595</v>
      </c>
      <c r="C13" s="976">
        <f t="shared" ref="C13:C31" si="0">SUM(F13+I13)</f>
        <v>100</v>
      </c>
      <c r="E13" s="631">
        <f>SUM(E14:E29)</f>
        <v>2656</v>
      </c>
      <c r="F13" s="976">
        <f t="shared" ref="F13:F31" si="1">+E13/$B13*100</f>
        <v>57.801958650707284</v>
      </c>
      <c r="H13" s="631">
        <f>SUM(H14:H29)</f>
        <v>1939</v>
      </c>
      <c r="I13" s="976">
        <f t="shared" ref="I13:I31" si="2">+H13/$B13*100</f>
        <v>42.198041349292708</v>
      </c>
    </row>
    <row r="14" spans="1:11">
      <c r="C14" s="976"/>
      <c r="F14" s="976"/>
      <c r="I14" s="976"/>
    </row>
    <row r="15" spans="1:11">
      <c r="A15" s="120" t="s">
        <v>392</v>
      </c>
      <c r="B15" s="631">
        <f>E15+H15</f>
        <v>302</v>
      </c>
      <c r="C15" s="976">
        <f t="shared" si="0"/>
        <v>100</v>
      </c>
      <c r="E15" s="977">
        <v>185</v>
      </c>
      <c r="F15" s="976">
        <f t="shared" si="1"/>
        <v>61.258278145695364</v>
      </c>
      <c r="H15" s="977">
        <v>117</v>
      </c>
      <c r="I15" s="976">
        <f t="shared" si="2"/>
        <v>38.741721854304636</v>
      </c>
    </row>
    <row r="16" spans="1:11">
      <c r="C16" s="976"/>
      <c r="E16" s="977"/>
      <c r="F16" s="976"/>
      <c r="H16" s="977"/>
      <c r="I16" s="976"/>
    </row>
    <row r="17" spans="1:9">
      <c r="A17" s="120" t="s">
        <v>449</v>
      </c>
      <c r="B17" s="631">
        <f>E17+H17</f>
        <v>157</v>
      </c>
      <c r="C17" s="976">
        <f t="shared" si="0"/>
        <v>100</v>
      </c>
      <c r="E17" s="977">
        <v>77</v>
      </c>
      <c r="F17" s="976">
        <f t="shared" si="1"/>
        <v>49.044585987261144</v>
      </c>
      <c r="H17" s="977">
        <v>80</v>
      </c>
      <c r="I17" s="976">
        <f t="shared" si="2"/>
        <v>50.955414012738856</v>
      </c>
    </row>
    <row r="18" spans="1:9">
      <c r="C18" s="976"/>
      <c r="E18" s="977"/>
      <c r="F18" s="976"/>
      <c r="H18" s="977"/>
      <c r="I18" s="976"/>
    </row>
    <row r="19" spans="1:9">
      <c r="A19" s="120" t="s">
        <v>394</v>
      </c>
      <c r="B19" s="631">
        <f>E19+H19</f>
        <v>2073</v>
      </c>
      <c r="C19" s="976">
        <f t="shared" si="0"/>
        <v>100</v>
      </c>
      <c r="E19" s="977">
        <v>1319</v>
      </c>
      <c r="F19" s="976">
        <f t="shared" si="1"/>
        <v>63.627592860588521</v>
      </c>
      <c r="H19" s="977">
        <v>754</v>
      </c>
      <c r="I19" s="976">
        <f t="shared" si="2"/>
        <v>36.372407139411486</v>
      </c>
    </row>
    <row r="20" spans="1:9">
      <c r="C20" s="976"/>
      <c r="E20" s="977"/>
      <c r="F20" s="976"/>
      <c r="H20" s="977"/>
      <c r="I20" s="976"/>
    </row>
    <row r="21" spans="1:9">
      <c r="A21" s="120" t="s">
        <v>397</v>
      </c>
      <c r="B21" s="631">
        <f>E21+H21</f>
        <v>653</v>
      </c>
      <c r="C21" s="976">
        <f t="shared" si="0"/>
        <v>100</v>
      </c>
      <c r="E21" s="977">
        <v>447</v>
      </c>
      <c r="F21" s="976">
        <f t="shared" si="1"/>
        <v>68.453292496171514</v>
      </c>
      <c r="H21" s="977">
        <v>206</v>
      </c>
      <c r="I21" s="976">
        <f t="shared" si="2"/>
        <v>31.546707503828486</v>
      </c>
    </row>
    <row r="22" spans="1:9">
      <c r="C22" s="976"/>
      <c r="E22" s="977"/>
      <c r="F22" s="976"/>
      <c r="H22" s="977"/>
      <c r="I22" s="976"/>
    </row>
    <row r="23" spans="1:9">
      <c r="A23" s="120" t="s">
        <v>400</v>
      </c>
      <c r="B23" s="631">
        <f>E23+H23</f>
        <v>183</v>
      </c>
      <c r="C23" s="976">
        <f t="shared" si="0"/>
        <v>100</v>
      </c>
      <c r="E23" s="977">
        <v>110</v>
      </c>
      <c r="F23" s="976">
        <f t="shared" si="1"/>
        <v>60.10928961748634</v>
      </c>
      <c r="H23" s="977">
        <v>73</v>
      </c>
      <c r="I23" s="976">
        <f t="shared" si="2"/>
        <v>39.89071038251366</v>
      </c>
    </row>
    <row r="24" spans="1:9">
      <c r="C24" s="976"/>
      <c r="E24" s="977"/>
      <c r="F24" s="976"/>
      <c r="H24" s="977"/>
      <c r="I24" s="976"/>
    </row>
    <row r="25" spans="1:9">
      <c r="A25" s="120" t="s">
        <v>468</v>
      </c>
      <c r="B25" s="631">
        <f>E25+H25</f>
        <v>580</v>
      </c>
      <c r="C25" s="976">
        <f t="shared" si="0"/>
        <v>100</v>
      </c>
      <c r="E25" s="977">
        <v>169</v>
      </c>
      <c r="F25" s="976">
        <f t="shared" si="1"/>
        <v>29.137931034482762</v>
      </c>
      <c r="H25" s="977">
        <v>411</v>
      </c>
      <c r="I25" s="976">
        <f t="shared" si="2"/>
        <v>70.862068965517238</v>
      </c>
    </row>
    <row r="26" spans="1:9">
      <c r="B26" s="631" t="s">
        <v>154</v>
      </c>
      <c r="C26" s="976"/>
      <c r="E26" s="977"/>
      <c r="F26" s="976"/>
      <c r="G26" s="785"/>
      <c r="H26" s="977"/>
      <c r="I26" s="976"/>
    </row>
    <row r="27" spans="1:9">
      <c r="A27" s="978" t="s">
        <v>480</v>
      </c>
      <c r="B27" s="631">
        <f>E27+H27</f>
        <v>57</v>
      </c>
      <c r="C27" s="976">
        <f t="shared" si="0"/>
        <v>100</v>
      </c>
      <c r="E27" s="633">
        <v>26</v>
      </c>
      <c r="F27" s="976">
        <f t="shared" si="1"/>
        <v>45.614035087719294</v>
      </c>
      <c r="G27" s="681"/>
      <c r="H27" s="633">
        <v>31</v>
      </c>
      <c r="I27" s="976">
        <f t="shared" si="2"/>
        <v>54.385964912280706</v>
      </c>
    </row>
    <row r="28" spans="1:9">
      <c r="A28" s="978"/>
      <c r="C28" s="976"/>
      <c r="E28" s="633"/>
      <c r="F28" s="976"/>
      <c r="G28" s="681"/>
      <c r="H28" s="633"/>
      <c r="I28" s="976"/>
    </row>
    <row r="29" spans="1:9">
      <c r="A29" s="682" t="s">
        <v>281</v>
      </c>
      <c r="B29" s="631">
        <f>E29+H29</f>
        <v>590</v>
      </c>
      <c r="C29" s="976">
        <f t="shared" si="0"/>
        <v>100</v>
      </c>
      <c r="D29" s="683"/>
      <c r="E29" s="977">
        <v>323</v>
      </c>
      <c r="F29" s="976">
        <f t="shared" si="1"/>
        <v>54.745762711864408</v>
      </c>
      <c r="G29" s="683"/>
      <c r="H29" s="633">
        <v>267</v>
      </c>
      <c r="I29" s="976">
        <f t="shared" si="2"/>
        <v>45.254237288135599</v>
      </c>
    </row>
    <row r="30" spans="1:9">
      <c r="B30" s="631" t="s">
        <v>154</v>
      </c>
      <c r="C30" s="976"/>
      <c r="F30" s="976"/>
      <c r="I30" s="976"/>
    </row>
    <row r="31" spans="1:9">
      <c r="A31" s="122" t="s">
        <v>410</v>
      </c>
      <c r="B31" s="631">
        <f>E31+H31</f>
        <v>1269</v>
      </c>
      <c r="C31" s="976">
        <f t="shared" si="0"/>
        <v>100</v>
      </c>
      <c r="E31" s="969">
        <v>785</v>
      </c>
      <c r="F31" s="976">
        <f t="shared" si="1"/>
        <v>61.859732072498034</v>
      </c>
      <c r="H31" s="969">
        <v>484</v>
      </c>
      <c r="I31" s="976">
        <f t="shared" si="2"/>
        <v>38.140267927501966</v>
      </c>
    </row>
    <row r="32" spans="1:9" ht="15" customHeight="1" thickBot="1"/>
    <row r="33" spans="1:9" ht="6" customHeight="1">
      <c r="A33" s="467"/>
      <c r="B33" s="679"/>
      <c r="C33" s="679"/>
      <c r="D33" s="679"/>
      <c r="E33" s="971"/>
      <c r="F33" s="971"/>
      <c r="G33" s="971"/>
      <c r="H33" s="971"/>
      <c r="I33" s="971"/>
    </row>
    <row r="34" spans="1:9" ht="15" customHeight="1">
      <c r="A34" s="120" t="s">
        <v>845</v>
      </c>
      <c r="G34" s="674"/>
      <c r="H34" s="674"/>
    </row>
    <row r="35" spans="1:9" ht="15" customHeight="1">
      <c r="A35" s="120" t="s">
        <v>456</v>
      </c>
    </row>
    <row r="36" spans="1:9" ht="15" customHeight="1">
      <c r="A36" s="464"/>
      <c r="B36" s="675"/>
      <c r="C36" s="675"/>
      <c r="D36" s="675"/>
      <c r="E36" s="674"/>
      <c r="F36" s="674"/>
    </row>
    <row r="37" spans="1:9" ht="15" customHeight="1"/>
    <row r="38" spans="1:9" ht="15" customHeight="1"/>
    <row r="39" spans="1:9" ht="15" customHeight="1"/>
    <row r="40" spans="1:9" ht="15" customHeight="1"/>
    <row r="41" spans="1:9" ht="15" customHeight="1"/>
    <row r="42" spans="1:9" ht="15" customHeight="1"/>
    <row r="43" spans="1:9" ht="6" customHeight="1"/>
    <row r="44" spans="1:9" ht="13.5" customHeight="1"/>
    <row r="45" spans="1:9" ht="15" customHeight="1"/>
    <row r="46" spans="1:9" ht="8.15" customHeight="1"/>
    <row r="47" spans="1:9" ht="15" customHeight="1"/>
    <row r="48" spans="1:9" ht="14.25" customHeight="1"/>
    <row r="49" ht="14.25" customHeight="1"/>
    <row r="50" ht="14.25" customHeight="1"/>
    <row r="51" ht="14.25" customHeight="1"/>
    <row r="52" ht="14.25" customHeight="1"/>
    <row r="53" ht="8.15" customHeight="1"/>
    <row r="54" ht="8.15" customHeight="1"/>
    <row r="55" ht="15" customHeight="1"/>
    <row r="56" ht="13.5" customHeight="1"/>
    <row r="57" ht="6.75" customHeight="1"/>
    <row r="58" ht="12.75" customHeight="1"/>
    <row r="59" ht="15" customHeight="1"/>
    <row r="60" ht="15" customHeight="1"/>
  </sheetData>
  <mergeCells count="2">
    <mergeCell ref="E7:F7"/>
    <mergeCell ref="H7:I7"/>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000"/>
  </sheetPr>
  <dimension ref="B2:K4"/>
  <sheetViews>
    <sheetView workbookViewId="0">
      <selection activeCell="J5" sqref="J5"/>
    </sheetView>
  </sheetViews>
  <sheetFormatPr baseColWidth="10" defaultRowHeight="14.5"/>
  <sheetData>
    <row r="2" spans="2:11" ht="23">
      <c r="J2" s="282"/>
    </row>
    <row r="3" spans="2:11" ht="23">
      <c r="B3" s="28"/>
      <c r="C3" s="28"/>
      <c r="D3" s="28"/>
      <c r="E3" s="28"/>
      <c r="F3" s="28"/>
      <c r="G3" s="285"/>
      <c r="H3" s="30"/>
    </row>
    <row r="4" spans="2:11" ht="23">
      <c r="H4" s="31"/>
      <c r="K4" s="32"/>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9" tint="0.39997558519241921"/>
  </sheetPr>
  <dimension ref="A1:M24"/>
  <sheetViews>
    <sheetView workbookViewId="0">
      <selection activeCell="A2" sqref="A2"/>
    </sheetView>
  </sheetViews>
  <sheetFormatPr baseColWidth="10" defaultColWidth="11.453125" defaultRowHeight="14.5"/>
  <cols>
    <col min="1" max="1" width="13.26953125" style="273" customWidth="1"/>
    <col min="2" max="2" width="128.453125" style="273" customWidth="1"/>
    <col min="3" max="16384" width="11.453125" style="273"/>
  </cols>
  <sheetData>
    <row r="1" spans="1:13" ht="15.5">
      <c r="A1" s="5" t="s">
        <v>126</v>
      </c>
    </row>
    <row r="2" spans="1:13" ht="15.5">
      <c r="A2" s="274" t="s">
        <v>887</v>
      </c>
    </row>
    <row r="3" spans="1:13">
      <c r="A3" s="275"/>
    </row>
    <row r="4" spans="1:13" ht="15.5">
      <c r="A4" s="274" t="s">
        <v>626</v>
      </c>
    </row>
    <row r="5" spans="1:13" ht="15.5">
      <c r="A5" s="10" t="s">
        <v>888</v>
      </c>
      <c r="B5" s="10" t="s">
        <v>1644</v>
      </c>
    </row>
    <row r="6" spans="1:13" ht="15.5">
      <c r="A6" s="10"/>
      <c r="B6" s="10"/>
    </row>
    <row r="7" spans="1:13" ht="15.5">
      <c r="A7" s="274" t="s">
        <v>889</v>
      </c>
    </row>
    <row r="8" spans="1:13" ht="15.5">
      <c r="A8" s="10" t="s">
        <v>890</v>
      </c>
      <c r="B8" s="9" t="s">
        <v>1645</v>
      </c>
    </row>
    <row r="9" spans="1:13" ht="15.5">
      <c r="A9" s="10" t="s">
        <v>891</v>
      </c>
      <c r="B9" s="10" t="s">
        <v>1656</v>
      </c>
    </row>
    <row r="10" spans="1:13" ht="15.5">
      <c r="A10" s="10" t="s">
        <v>892</v>
      </c>
      <c r="B10" s="10" t="s">
        <v>1646</v>
      </c>
    </row>
    <row r="11" spans="1:13" ht="15.5">
      <c r="A11" s="10" t="s">
        <v>893</v>
      </c>
      <c r="B11" s="10" t="s">
        <v>1647</v>
      </c>
    </row>
    <row r="12" spans="1:13" ht="15.5">
      <c r="A12" s="10"/>
      <c r="B12" s="10"/>
    </row>
    <row r="13" spans="1:13" ht="15.5">
      <c r="A13" s="274" t="s">
        <v>894</v>
      </c>
    </row>
    <row r="14" spans="1:13" ht="15.5">
      <c r="A14" s="10" t="s">
        <v>895</v>
      </c>
      <c r="B14" s="10" t="s">
        <v>1648</v>
      </c>
    </row>
    <row r="15" spans="1:13" ht="15.5">
      <c r="A15" s="10" t="s">
        <v>896</v>
      </c>
      <c r="B15" s="1121" t="s">
        <v>1649</v>
      </c>
      <c r="C15" s="1121"/>
      <c r="D15" s="1121"/>
      <c r="E15" s="1121"/>
      <c r="F15" s="1121"/>
      <c r="G15" s="1121"/>
      <c r="H15" s="1121"/>
      <c r="I15" s="1121"/>
      <c r="J15" s="1121"/>
      <c r="K15" s="1121"/>
      <c r="L15" s="1121"/>
      <c r="M15" s="1121"/>
    </row>
    <row r="16" spans="1:13" ht="15.5">
      <c r="A16" s="10"/>
      <c r="B16" s="276"/>
    </row>
    <row r="17" spans="1:2" ht="15.5">
      <c r="A17" s="274" t="s">
        <v>897</v>
      </c>
    </row>
    <row r="18" spans="1:2" ht="15.5">
      <c r="A18" s="10" t="s">
        <v>898</v>
      </c>
      <c r="B18" s="10" t="s">
        <v>1650</v>
      </c>
    </row>
    <row r="19" spans="1:2" ht="15.5">
      <c r="A19" s="10" t="s">
        <v>899</v>
      </c>
      <c r="B19" s="10" t="s">
        <v>1655</v>
      </c>
    </row>
    <row r="20" spans="1:2" ht="15.5">
      <c r="A20" s="10" t="s">
        <v>900</v>
      </c>
      <c r="B20" s="10" t="s">
        <v>1651</v>
      </c>
    </row>
    <row r="21" spans="1:2" ht="15.5">
      <c r="A21" s="10" t="s">
        <v>901</v>
      </c>
      <c r="B21" s="10" t="s">
        <v>1652</v>
      </c>
    </row>
    <row r="22" spans="1:2" ht="15.5">
      <c r="A22" s="10" t="s">
        <v>902</v>
      </c>
      <c r="B22" s="10" t="s">
        <v>1653</v>
      </c>
    </row>
    <row r="23" spans="1:2" ht="15.5">
      <c r="A23" s="10" t="s">
        <v>903</v>
      </c>
      <c r="B23" s="517" t="s">
        <v>1654</v>
      </c>
    </row>
    <row r="24" spans="1:2">
      <c r="A24" s="275"/>
    </row>
  </sheetData>
  <mergeCells count="1">
    <mergeCell ref="B15:M15"/>
  </mergeCells>
  <pageMargins left="0.70866141732283472" right="0.70866141732283472" top="0.74803149606299213" bottom="0.74803149606299213" header="0.31496062992125984" footer="0.31496062992125984"/>
  <pageSetup scale="8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4" tint="-0.249977111117893"/>
  </sheetPr>
  <dimension ref="A1:O100"/>
  <sheetViews>
    <sheetView showZeros="0" topLeftCell="A34" workbookViewId="0"/>
  </sheetViews>
  <sheetFormatPr baseColWidth="10" defaultColWidth="8.81640625" defaultRowHeight="12.5"/>
  <cols>
    <col min="1" max="1" width="30.81640625" style="90" customWidth="1"/>
    <col min="2" max="2" width="2.453125" style="81" customWidth="1"/>
    <col min="3" max="3" width="9.54296875" style="91" customWidth="1"/>
    <col min="4" max="4" width="8.54296875" style="90" customWidth="1"/>
    <col min="5" max="5" width="2.54296875" style="90" customWidth="1"/>
    <col min="6" max="6" width="9.54296875" style="91" customWidth="1"/>
    <col min="7" max="7" width="8.54296875" style="91" customWidth="1"/>
    <col min="8" max="8" width="2.54296875" style="91" customWidth="1"/>
    <col min="9" max="9" width="9.54296875" style="91" customWidth="1"/>
    <col min="10" max="10" width="8.54296875" style="91" customWidth="1"/>
    <col min="11" max="11" width="2.81640625" style="91" customWidth="1"/>
    <col min="12" max="12" width="9.453125" style="91" customWidth="1"/>
    <col min="13" max="13" width="9.54296875" style="91" customWidth="1"/>
    <col min="14" max="14" width="3.54296875" style="100" customWidth="1"/>
    <col min="15" max="256" width="8.81640625" style="81"/>
    <col min="257" max="257" width="30.81640625" style="81" customWidth="1"/>
    <col min="258" max="258" width="2.453125" style="81" customWidth="1"/>
    <col min="259" max="259" width="9.54296875" style="81" customWidth="1"/>
    <col min="260" max="260" width="8.54296875" style="81" customWidth="1"/>
    <col min="261" max="261" width="2.54296875" style="81" customWidth="1"/>
    <col min="262" max="262" width="9.54296875" style="81" customWidth="1"/>
    <col min="263" max="263" width="8.54296875" style="81" customWidth="1"/>
    <col min="264" max="264" width="2.54296875" style="81" customWidth="1"/>
    <col min="265" max="265" width="9.54296875" style="81" customWidth="1"/>
    <col min="266" max="266" width="8.54296875" style="81" customWidth="1"/>
    <col min="267" max="267" width="2.81640625" style="81" customWidth="1"/>
    <col min="268" max="268" width="9.453125" style="81" customWidth="1"/>
    <col min="269" max="269" width="9.54296875" style="81" customWidth="1"/>
    <col min="270" max="270" width="3.54296875" style="81" customWidth="1"/>
    <col min="271" max="512" width="8.81640625" style="81"/>
    <col min="513" max="513" width="30.81640625" style="81" customWidth="1"/>
    <col min="514" max="514" width="2.453125" style="81" customWidth="1"/>
    <col min="515" max="515" width="9.54296875" style="81" customWidth="1"/>
    <col min="516" max="516" width="8.54296875" style="81" customWidth="1"/>
    <col min="517" max="517" width="2.54296875" style="81" customWidth="1"/>
    <col min="518" max="518" width="9.54296875" style="81" customWidth="1"/>
    <col min="519" max="519" width="8.54296875" style="81" customWidth="1"/>
    <col min="520" max="520" width="2.54296875" style="81" customWidth="1"/>
    <col min="521" max="521" width="9.54296875" style="81" customWidth="1"/>
    <col min="522" max="522" width="8.54296875" style="81" customWidth="1"/>
    <col min="523" max="523" width="2.81640625" style="81" customWidth="1"/>
    <col min="524" max="524" width="9.453125" style="81" customWidth="1"/>
    <col min="525" max="525" width="9.54296875" style="81" customWidth="1"/>
    <col min="526" max="526" width="3.54296875" style="81" customWidth="1"/>
    <col min="527" max="768" width="8.81640625" style="81"/>
    <col min="769" max="769" width="30.81640625" style="81" customWidth="1"/>
    <col min="770" max="770" width="2.453125" style="81" customWidth="1"/>
    <col min="771" max="771" width="9.54296875" style="81" customWidth="1"/>
    <col min="772" max="772" width="8.54296875" style="81" customWidth="1"/>
    <col min="773" max="773" width="2.54296875" style="81" customWidth="1"/>
    <col min="774" max="774" width="9.54296875" style="81" customWidth="1"/>
    <col min="775" max="775" width="8.54296875" style="81" customWidth="1"/>
    <col min="776" max="776" width="2.54296875" style="81" customWidth="1"/>
    <col min="777" max="777" width="9.54296875" style="81" customWidth="1"/>
    <col min="778" max="778" width="8.54296875" style="81" customWidth="1"/>
    <col min="779" max="779" width="2.81640625" style="81" customWidth="1"/>
    <col min="780" max="780" width="9.453125" style="81" customWidth="1"/>
    <col min="781" max="781" width="9.54296875" style="81" customWidth="1"/>
    <col min="782" max="782" width="3.54296875" style="81" customWidth="1"/>
    <col min="783" max="1024" width="8.81640625" style="81"/>
    <col min="1025" max="1025" width="30.81640625" style="81" customWidth="1"/>
    <col min="1026" max="1026" width="2.453125" style="81" customWidth="1"/>
    <col min="1027" max="1027" width="9.54296875" style="81" customWidth="1"/>
    <col min="1028" max="1028" width="8.54296875" style="81" customWidth="1"/>
    <col min="1029" max="1029" width="2.54296875" style="81" customWidth="1"/>
    <col min="1030" max="1030" width="9.54296875" style="81" customWidth="1"/>
    <col min="1031" max="1031" width="8.54296875" style="81" customWidth="1"/>
    <col min="1032" max="1032" width="2.54296875" style="81" customWidth="1"/>
    <col min="1033" max="1033" width="9.54296875" style="81" customWidth="1"/>
    <col min="1034" max="1034" width="8.54296875" style="81" customWidth="1"/>
    <col min="1035" max="1035" width="2.81640625" style="81" customWidth="1"/>
    <col min="1036" max="1036" width="9.453125" style="81" customWidth="1"/>
    <col min="1037" max="1037" width="9.54296875" style="81" customWidth="1"/>
    <col min="1038" max="1038" width="3.54296875" style="81" customWidth="1"/>
    <col min="1039" max="1280" width="8.81640625" style="81"/>
    <col min="1281" max="1281" width="30.81640625" style="81" customWidth="1"/>
    <col min="1282" max="1282" width="2.453125" style="81" customWidth="1"/>
    <col min="1283" max="1283" width="9.54296875" style="81" customWidth="1"/>
    <col min="1284" max="1284" width="8.54296875" style="81" customWidth="1"/>
    <col min="1285" max="1285" width="2.54296875" style="81" customWidth="1"/>
    <col min="1286" max="1286" width="9.54296875" style="81" customWidth="1"/>
    <col min="1287" max="1287" width="8.54296875" style="81" customWidth="1"/>
    <col min="1288" max="1288" width="2.54296875" style="81" customWidth="1"/>
    <col min="1289" max="1289" width="9.54296875" style="81" customWidth="1"/>
    <col min="1290" max="1290" width="8.54296875" style="81" customWidth="1"/>
    <col min="1291" max="1291" width="2.81640625" style="81" customWidth="1"/>
    <col min="1292" max="1292" width="9.453125" style="81" customWidth="1"/>
    <col min="1293" max="1293" width="9.54296875" style="81" customWidth="1"/>
    <col min="1294" max="1294" width="3.54296875" style="81" customWidth="1"/>
    <col min="1295" max="1536" width="8.81640625" style="81"/>
    <col min="1537" max="1537" width="30.81640625" style="81" customWidth="1"/>
    <col min="1538" max="1538" width="2.453125" style="81" customWidth="1"/>
    <col min="1539" max="1539" width="9.54296875" style="81" customWidth="1"/>
    <col min="1540" max="1540" width="8.54296875" style="81" customWidth="1"/>
    <col min="1541" max="1541" width="2.54296875" style="81" customWidth="1"/>
    <col min="1542" max="1542" width="9.54296875" style="81" customWidth="1"/>
    <col min="1543" max="1543" width="8.54296875" style="81" customWidth="1"/>
    <col min="1544" max="1544" width="2.54296875" style="81" customWidth="1"/>
    <col min="1545" max="1545" width="9.54296875" style="81" customWidth="1"/>
    <col min="1546" max="1546" width="8.54296875" style="81" customWidth="1"/>
    <col min="1547" max="1547" width="2.81640625" style="81" customWidth="1"/>
    <col min="1548" max="1548" width="9.453125" style="81" customWidth="1"/>
    <col min="1549" max="1549" width="9.54296875" style="81" customWidth="1"/>
    <col min="1550" max="1550" width="3.54296875" style="81" customWidth="1"/>
    <col min="1551" max="1792" width="8.81640625" style="81"/>
    <col min="1793" max="1793" width="30.81640625" style="81" customWidth="1"/>
    <col min="1794" max="1794" width="2.453125" style="81" customWidth="1"/>
    <col min="1795" max="1795" width="9.54296875" style="81" customWidth="1"/>
    <col min="1796" max="1796" width="8.54296875" style="81" customWidth="1"/>
    <col min="1797" max="1797" width="2.54296875" style="81" customWidth="1"/>
    <col min="1798" max="1798" width="9.54296875" style="81" customWidth="1"/>
    <col min="1799" max="1799" width="8.54296875" style="81" customWidth="1"/>
    <col min="1800" max="1800" width="2.54296875" style="81" customWidth="1"/>
    <col min="1801" max="1801" width="9.54296875" style="81" customWidth="1"/>
    <col min="1802" max="1802" width="8.54296875" style="81" customWidth="1"/>
    <col min="1803" max="1803" width="2.81640625" style="81" customWidth="1"/>
    <col min="1804" max="1804" width="9.453125" style="81" customWidth="1"/>
    <col min="1805" max="1805" width="9.54296875" style="81" customWidth="1"/>
    <col min="1806" max="1806" width="3.54296875" style="81" customWidth="1"/>
    <col min="1807" max="2048" width="8.81640625" style="81"/>
    <col min="2049" max="2049" width="30.81640625" style="81" customWidth="1"/>
    <col min="2050" max="2050" width="2.453125" style="81" customWidth="1"/>
    <col min="2051" max="2051" width="9.54296875" style="81" customWidth="1"/>
    <col min="2052" max="2052" width="8.54296875" style="81" customWidth="1"/>
    <col min="2053" max="2053" width="2.54296875" style="81" customWidth="1"/>
    <col min="2054" max="2054" width="9.54296875" style="81" customWidth="1"/>
    <col min="2055" max="2055" width="8.54296875" style="81" customWidth="1"/>
    <col min="2056" max="2056" width="2.54296875" style="81" customWidth="1"/>
    <col min="2057" max="2057" width="9.54296875" style="81" customWidth="1"/>
    <col min="2058" max="2058" width="8.54296875" style="81" customWidth="1"/>
    <col min="2059" max="2059" width="2.81640625" style="81" customWidth="1"/>
    <col min="2060" max="2060" width="9.453125" style="81" customWidth="1"/>
    <col min="2061" max="2061" width="9.54296875" style="81" customWidth="1"/>
    <col min="2062" max="2062" width="3.54296875" style="81" customWidth="1"/>
    <col min="2063" max="2304" width="8.81640625" style="81"/>
    <col min="2305" max="2305" width="30.81640625" style="81" customWidth="1"/>
    <col min="2306" max="2306" width="2.453125" style="81" customWidth="1"/>
    <col min="2307" max="2307" width="9.54296875" style="81" customWidth="1"/>
    <col min="2308" max="2308" width="8.54296875" style="81" customWidth="1"/>
    <col min="2309" max="2309" width="2.54296875" style="81" customWidth="1"/>
    <col min="2310" max="2310" width="9.54296875" style="81" customWidth="1"/>
    <col min="2311" max="2311" width="8.54296875" style="81" customWidth="1"/>
    <col min="2312" max="2312" width="2.54296875" style="81" customWidth="1"/>
    <col min="2313" max="2313" width="9.54296875" style="81" customWidth="1"/>
    <col min="2314" max="2314" width="8.54296875" style="81" customWidth="1"/>
    <col min="2315" max="2315" width="2.81640625" style="81" customWidth="1"/>
    <col min="2316" max="2316" width="9.453125" style="81" customWidth="1"/>
    <col min="2317" max="2317" width="9.54296875" style="81" customWidth="1"/>
    <col min="2318" max="2318" width="3.54296875" style="81" customWidth="1"/>
    <col min="2319" max="2560" width="8.81640625" style="81"/>
    <col min="2561" max="2561" width="30.81640625" style="81" customWidth="1"/>
    <col min="2562" max="2562" width="2.453125" style="81" customWidth="1"/>
    <col min="2563" max="2563" width="9.54296875" style="81" customWidth="1"/>
    <col min="2564" max="2564" width="8.54296875" style="81" customWidth="1"/>
    <col min="2565" max="2565" width="2.54296875" style="81" customWidth="1"/>
    <col min="2566" max="2566" width="9.54296875" style="81" customWidth="1"/>
    <col min="2567" max="2567" width="8.54296875" style="81" customWidth="1"/>
    <col min="2568" max="2568" width="2.54296875" style="81" customWidth="1"/>
    <col min="2569" max="2569" width="9.54296875" style="81" customWidth="1"/>
    <col min="2570" max="2570" width="8.54296875" style="81" customWidth="1"/>
    <col min="2571" max="2571" width="2.81640625" style="81" customWidth="1"/>
    <col min="2572" max="2572" width="9.453125" style="81" customWidth="1"/>
    <col min="2573" max="2573" width="9.54296875" style="81" customWidth="1"/>
    <col min="2574" max="2574" width="3.54296875" style="81" customWidth="1"/>
    <col min="2575" max="2816" width="8.81640625" style="81"/>
    <col min="2817" max="2817" width="30.81640625" style="81" customWidth="1"/>
    <col min="2818" max="2818" width="2.453125" style="81" customWidth="1"/>
    <col min="2819" max="2819" width="9.54296875" style="81" customWidth="1"/>
    <col min="2820" max="2820" width="8.54296875" style="81" customWidth="1"/>
    <col min="2821" max="2821" width="2.54296875" style="81" customWidth="1"/>
    <col min="2822" max="2822" width="9.54296875" style="81" customWidth="1"/>
    <col min="2823" max="2823" width="8.54296875" style="81" customWidth="1"/>
    <col min="2824" max="2824" width="2.54296875" style="81" customWidth="1"/>
    <col min="2825" max="2825" width="9.54296875" style="81" customWidth="1"/>
    <col min="2826" max="2826" width="8.54296875" style="81" customWidth="1"/>
    <col min="2827" max="2827" width="2.81640625" style="81" customWidth="1"/>
    <col min="2828" max="2828" width="9.453125" style="81" customWidth="1"/>
    <col min="2829" max="2829" width="9.54296875" style="81" customWidth="1"/>
    <col min="2830" max="2830" width="3.54296875" style="81" customWidth="1"/>
    <col min="2831" max="3072" width="8.81640625" style="81"/>
    <col min="3073" max="3073" width="30.81640625" style="81" customWidth="1"/>
    <col min="3074" max="3074" width="2.453125" style="81" customWidth="1"/>
    <col min="3075" max="3075" width="9.54296875" style="81" customWidth="1"/>
    <col min="3076" max="3076" width="8.54296875" style="81" customWidth="1"/>
    <col min="3077" max="3077" width="2.54296875" style="81" customWidth="1"/>
    <col min="3078" max="3078" width="9.54296875" style="81" customWidth="1"/>
    <col min="3079" max="3079" width="8.54296875" style="81" customWidth="1"/>
    <col min="3080" max="3080" width="2.54296875" style="81" customWidth="1"/>
    <col min="3081" max="3081" width="9.54296875" style="81" customWidth="1"/>
    <col min="3082" max="3082" width="8.54296875" style="81" customWidth="1"/>
    <col min="3083" max="3083" width="2.81640625" style="81" customWidth="1"/>
    <col min="3084" max="3084" width="9.453125" style="81" customWidth="1"/>
    <col min="3085" max="3085" width="9.54296875" style="81" customWidth="1"/>
    <col min="3086" max="3086" width="3.54296875" style="81" customWidth="1"/>
    <col min="3087" max="3328" width="8.81640625" style="81"/>
    <col min="3329" max="3329" width="30.81640625" style="81" customWidth="1"/>
    <col min="3330" max="3330" width="2.453125" style="81" customWidth="1"/>
    <col min="3331" max="3331" width="9.54296875" style="81" customWidth="1"/>
    <col min="3332" max="3332" width="8.54296875" style="81" customWidth="1"/>
    <col min="3333" max="3333" width="2.54296875" style="81" customWidth="1"/>
    <col min="3334" max="3334" width="9.54296875" style="81" customWidth="1"/>
    <col min="3335" max="3335" width="8.54296875" style="81" customWidth="1"/>
    <col min="3336" max="3336" width="2.54296875" style="81" customWidth="1"/>
    <col min="3337" max="3337" width="9.54296875" style="81" customWidth="1"/>
    <col min="3338" max="3338" width="8.54296875" style="81" customWidth="1"/>
    <col min="3339" max="3339" width="2.81640625" style="81" customWidth="1"/>
    <col min="3340" max="3340" width="9.453125" style="81" customWidth="1"/>
    <col min="3341" max="3341" width="9.54296875" style="81" customWidth="1"/>
    <col min="3342" max="3342" width="3.54296875" style="81" customWidth="1"/>
    <col min="3343" max="3584" width="8.81640625" style="81"/>
    <col min="3585" max="3585" width="30.81640625" style="81" customWidth="1"/>
    <col min="3586" max="3586" width="2.453125" style="81" customWidth="1"/>
    <col min="3587" max="3587" width="9.54296875" style="81" customWidth="1"/>
    <col min="3588" max="3588" width="8.54296875" style="81" customWidth="1"/>
    <col min="3589" max="3589" width="2.54296875" style="81" customWidth="1"/>
    <col min="3590" max="3590" width="9.54296875" style="81" customWidth="1"/>
    <col min="3591" max="3591" width="8.54296875" style="81" customWidth="1"/>
    <col min="3592" max="3592" width="2.54296875" style="81" customWidth="1"/>
    <col min="3593" max="3593" width="9.54296875" style="81" customWidth="1"/>
    <col min="3594" max="3594" width="8.54296875" style="81" customWidth="1"/>
    <col min="3595" max="3595" width="2.81640625" style="81" customWidth="1"/>
    <col min="3596" max="3596" width="9.453125" style="81" customWidth="1"/>
    <col min="3597" max="3597" width="9.54296875" style="81" customWidth="1"/>
    <col min="3598" max="3598" width="3.54296875" style="81" customWidth="1"/>
    <col min="3599" max="3840" width="8.81640625" style="81"/>
    <col min="3841" max="3841" width="30.81640625" style="81" customWidth="1"/>
    <col min="3842" max="3842" width="2.453125" style="81" customWidth="1"/>
    <col min="3843" max="3843" width="9.54296875" style="81" customWidth="1"/>
    <col min="3844" max="3844" width="8.54296875" style="81" customWidth="1"/>
    <col min="3845" max="3845" width="2.54296875" style="81" customWidth="1"/>
    <col min="3846" max="3846" width="9.54296875" style="81" customWidth="1"/>
    <col min="3847" max="3847" width="8.54296875" style="81" customWidth="1"/>
    <col min="3848" max="3848" width="2.54296875" style="81" customWidth="1"/>
    <col min="3849" max="3849" width="9.54296875" style="81" customWidth="1"/>
    <col min="3850" max="3850" width="8.54296875" style="81" customWidth="1"/>
    <col min="3851" max="3851" width="2.81640625" style="81" customWidth="1"/>
    <col min="3852" max="3852" width="9.453125" style="81" customWidth="1"/>
    <col min="3853" max="3853" width="9.54296875" style="81" customWidth="1"/>
    <col min="3854" max="3854" width="3.54296875" style="81" customWidth="1"/>
    <col min="3855" max="4096" width="8.81640625" style="81"/>
    <col min="4097" max="4097" width="30.81640625" style="81" customWidth="1"/>
    <col min="4098" max="4098" width="2.453125" style="81" customWidth="1"/>
    <col min="4099" max="4099" width="9.54296875" style="81" customWidth="1"/>
    <col min="4100" max="4100" width="8.54296875" style="81" customWidth="1"/>
    <col min="4101" max="4101" width="2.54296875" style="81" customWidth="1"/>
    <col min="4102" max="4102" width="9.54296875" style="81" customWidth="1"/>
    <col min="4103" max="4103" width="8.54296875" style="81" customWidth="1"/>
    <col min="4104" max="4104" width="2.54296875" style="81" customWidth="1"/>
    <col min="4105" max="4105" width="9.54296875" style="81" customWidth="1"/>
    <col min="4106" max="4106" width="8.54296875" style="81" customWidth="1"/>
    <col min="4107" max="4107" width="2.81640625" style="81" customWidth="1"/>
    <col min="4108" max="4108" width="9.453125" style="81" customWidth="1"/>
    <col min="4109" max="4109" width="9.54296875" style="81" customWidth="1"/>
    <col min="4110" max="4110" width="3.54296875" style="81" customWidth="1"/>
    <col min="4111" max="4352" width="8.81640625" style="81"/>
    <col min="4353" max="4353" width="30.81640625" style="81" customWidth="1"/>
    <col min="4354" max="4354" width="2.453125" style="81" customWidth="1"/>
    <col min="4355" max="4355" width="9.54296875" style="81" customWidth="1"/>
    <col min="4356" max="4356" width="8.54296875" style="81" customWidth="1"/>
    <col min="4357" max="4357" width="2.54296875" style="81" customWidth="1"/>
    <col min="4358" max="4358" width="9.54296875" style="81" customWidth="1"/>
    <col min="4359" max="4359" width="8.54296875" style="81" customWidth="1"/>
    <col min="4360" max="4360" width="2.54296875" style="81" customWidth="1"/>
    <col min="4361" max="4361" width="9.54296875" style="81" customWidth="1"/>
    <col min="4362" max="4362" width="8.54296875" style="81" customWidth="1"/>
    <col min="4363" max="4363" width="2.81640625" style="81" customWidth="1"/>
    <col min="4364" max="4364" width="9.453125" style="81" customWidth="1"/>
    <col min="4365" max="4365" width="9.54296875" style="81" customWidth="1"/>
    <col min="4366" max="4366" width="3.54296875" style="81" customWidth="1"/>
    <col min="4367" max="4608" width="8.81640625" style="81"/>
    <col min="4609" max="4609" width="30.81640625" style="81" customWidth="1"/>
    <col min="4610" max="4610" width="2.453125" style="81" customWidth="1"/>
    <col min="4611" max="4611" width="9.54296875" style="81" customWidth="1"/>
    <col min="4612" max="4612" width="8.54296875" style="81" customWidth="1"/>
    <col min="4613" max="4613" width="2.54296875" style="81" customWidth="1"/>
    <col min="4614" max="4614" width="9.54296875" style="81" customWidth="1"/>
    <col min="4615" max="4615" width="8.54296875" style="81" customWidth="1"/>
    <col min="4616" max="4616" width="2.54296875" style="81" customWidth="1"/>
    <col min="4617" max="4617" width="9.54296875" style="81" customWidth="1"/>
    <col min="4618" max="4618" width="8.54296875" style="81" customWidth="1"/>
    <col min="4619" max="4619" width="2.81640625" style="81" customWidth="1"/>
    <col min="4620" max="4620" width="9.453125" style="81" customWidth="1"/>
    <col min="4621" max="4621" width="9.54296875" style="81" customWidth="1"/>
    <col min="4622" max="4622" width="3.54296875" style="81" customWidth="1"/>
    <col min="4623" max="4864" width="8.81640625" style="81"/>
    <col min="4865" max="4865" width="30.81640625" style="81" customWidth="1"/>
    <col min="4866" max="4866" width="2.453125" style="81" customWidth="1"/>
    <col min="4867" max="4867" width="9.54296875" style="81" customWidth="1"/>
    <col min="4868" max="4868" width="8.54296875" style="81" customWidth="1"/>
    <col min="4869" max="4869" width="2.54296875" style="81" customWidth="1"/>
    <col min="4870" max="4870" width="9.54296875" style="81" customWidth="1"/>
    <col min="4871" max="4871" width="8.54296875" style="81" customWidth="1"/>
    <col min="4872" max="4872" width="2.54296875" style="81" customWidth="1"/>
    <col min="4873" max="4873" width="9.54296875" style="81" customWidth="1"/>
    <col min="4874" max="4874" width="8.54296875" style="81" customWidth="1"/>
    <col min="4875" max="4875" width="2.81640625" style="81" customWidth="1"/>
    <col min="4876" max="4876" width="9.453125" style="81" customWidth="1"/>
    <col min="4877" max="4877" width="9.54296875" style="81" customWidth="1"/>
    <col min="4878" max="4878" width="3.54296875" style="81" customWidth="1"/>
    <col min="4879" max="5120" width="8.81640625" style="81"/>
    <col min="5121" max="5121" width="30.81640625" style="81" customWidth="1"/>
    <col min="5122" max="5122" width="2.453125" style="81" customWidth="1"/>
    <col min="5123" max="5123" width="9.54296875" style="81" customWidth="1"/>
    <col min="5124" max="5124" width="8.54296875" style="81" customWidth="1"/>
    <col min="5125" max="5125" width="2.54296875" style="81" customWidth="1"/>
    <col min="5126" max="5126" width="9.54296875" style="81" customWidth="1"/>
    <col min="5127" max="5127" width="8.54296875" style="81" customWidth="1"/>
    <col min="5128" max="5128" width="2.54296875" style="81" customWidth="1"/>
    <col min="5129" max="5129" width="9.54296875" style="81" customWidth="1"/>
    <col min="5130" max="5130" width="8.54296875" style="81" customWidth="1"/>
    <col min="5131" max="5131" width="2.81640625" style="81" customWidth="1"/>
    <col min="5132" max="5132" width="9.453125" style="81" customWidth="1"/>
    <col min="5133" max="5133" width="9.54296875" style="81" customWidth="1"/>
    <col min="5134" max="5134" width="3.54296875" style="81" customWidth="1"/>
    <col min="5135" max="5376" width="8.81640625" style="81"/>
    <col min="5377" max="5377" width="30.81640625" style="81" customWidth="1"/>
    <col min="5378" max="5378" width="2.453125" style="81" customWidth="1"/>
    <col min="5379" max="5379" width="9.54296875" style="81" customWidth="1"/>
    <col min="5380" max="5380" width="8.54296875" style="81" customWidth="1"/>
    <col min="5381" max="5381" width="2.54296875" style="81" customWidth="1"/>
    <col min="5382" max="5382" width="9.54296875" style="81" customWidth="1"/>
    <col min="5383" max="5383" width="8.54296875" style="81" customWidth="1"/>
    <col min="5384" max="5384" width="2.54296875" style="81" customWidth="1"/>
    <col min="5385" max="5385" width="9.54296875" style="81" customWidth="1"/>
    <col min="5386" max="5386" width="8.54296875" style="81" customWidth="1"/>
    <col min="5387" max="5387" width="2.81640625" style="81" customWidth="1"/>
    <col min="5388" max="5388" width="9.453125" style="81" customWidth="1"/>
    <col min="5389" max="5389" width="9.54296875" style="81" customWidth="1"/>
    <col min="5390" max="5390" width="3.54296875" style="81" customWidth="1"/>
    <col min="5391" max="5632" width="8.81640625" style="81"/>
    <col min="5633" max="5633" width="30.81640625" style="81" customWidth="1"/>
    <col min="5634" max="5634" width="2.453125" style="81" customWidth="1"/>
    <col min="5635" max="5635" width="9.54296875" style="81" customWidth="1"/>
    <col min="5636" max="5636" width="8.54296875" style="81" customWidth="1"/>
    <col min="5637" max="5637" width="2.54296875" style="81" customWidth="1"/>
    <col min="5638" max="5638" width="9.54296875" style="81" customWidth="1"/>
    <col min="5639" max="5639" width="8.54296875" style="81" customWidth="1"/>
    <col min="5640" max="5640" width="2.54296875" style="81" customWidth="1"/>
    <col min="5641" max="5641" width="9.54296875" style="81" customWidth="1"/>
    <col min="5642" max="5642" width="8.54296875" style="81" customWidth="1"/>
    <col min="5643" max="5643" width="2.81640625" style="81" customWidth="1"/>
    <col min="5644" max="5644" width="9.453125" style="81" customWidth="1"/>
    <col min="5645" max="5645" width="9.54296875" style="81" customWidth="1"/>
    <col min="5646" max="5646" width="3.54296875" style="81" customWidth="1"/>
    <col min="5647" max="5888" width="8.81640625" style="81"/>
    <col min="5889" max="5889" width="30.81640625" style="81" customWidth="1"/>
    <col min="5890" max="5890" width="2.453125" style="81" customWidth="1"/>
    <col min="5891" max="5891" width="9.54296875" style="81" customWidth="1"/>
    <col min="5892" max="5892" width="8.54296875" style="81" customWidth="1"/>
    <col min="5893" max="5893" width="2.54296875" style="81" customWidth="1"/>
    <col min="5894" max="5894" width="9.54296875" style="81" customWidth="1"/>
    <col min="5895" max="5895" width="8.54296875" style="81" customWidth="1"/>
    <col min="5896" max="5896" width="2.54296875" style="81" customWidth="1"/>
    <col min="5897" max="5897" width="9.54296875" style="81" customWidth="1"/>
    <col min="5898" max="5898" width="8.54296875" style="81" customWidth="1"/>
    <col min="5899" max="5899" width="2.81640625" style="81" customWidth="1"/>
    <col min="5900" max="5900" width="9.453125" style="81" customWidth="1"/>
    <col min="5901" max="5901" width="9.54296875" style="81" customWidth="1"/>
    <col min="5902" max="5902" width="3.54296875" style="81" customWidth="1"/>
    <col min="5903" max="6144" width="8.81640625" style="81"/>
    <col min="6145" max="6145" width="30.81640625" style="81" customWidth="1"/>
    <col min="6146" max="6146" width="2.453125" style="81" customWidth="1"/>
    <col min="6147" max="6147" width="9.54296875" style="81" customWidth="1"/>
    <col min="6148" max="6148" width="8.54296875" style="81" customWidth="1"/>
    <col min="6149" max="6149" width="2.54296875" style="81" customWidth="1"/>
    <col min="6150" max="6150" width="9.54296875" style="81" customWidth="1"/>
    <col min="6151" max="6151" width="8.54296875" style="81" customWidth="1"/>
    <col min="6152" max="6152" width="2.54296875" style="81" customWidth="1"/>
    <col min="6153" max="6153" width="9.54296875" style="81" customWidth="1"/>
    <col min="6154" max="6154" width="8.54296875" style="81" customWidth="1"/>
    <col min="6155" max="6155" width="2.81640625" style="81" customWidth="1"/>
    <col min="6156" max="6156" width="9.453125" style="81" customWidth="1"/>
    <col min="6157" max="6157" width="9.54296875" style="81" customWidth="1"/>
    <col min="6158" max="6158" width="3.54296875" style="81" customWidth="1"/>
    <col min="6159" max="6400" width="8.81640625" style="81"/>
    <col min="6401" max="6401" width="30.81640625" style="81" customWidth="1"/>
    <col min="6402" max="6402" width="2.453125" style="81" customWidth="1"/>
    <col min="6403" max="6403" width="9.54296875" style="81" customWidth="1"/>
    <col min="6404" max="6404" width="8.54296875" style="81" customWidth="1"/>
    <col min="6405" max="6405" width="2.54296875" style="81" customWidth="1"/>
    <col min="6406" max="6406" width="9.54296875" style="81" customWidth="1"/>
    <col min="6407" max="6407" width="8.54296875" style="81" customWidth="1"/>
    <col min="6408" max="6408" width="2.54296875" style="81" customWidth="1"/>
    <col min="6409" max="6409" width="9.54296875" style="81" customWidth="1"/>
    <col min="6410" max="6410" width="8.54296875" style="81" customWidth="1"/>
    <col min="6411" max="6411" width="2.81640625" style="81" customWidth="1"/>
    <col min="6412" max="6412" width="9.453125" style="81" customWidth="1"/>
    <col min="6413" max="6413" width="9.54296875" style="81" customWidth="1"/>
    <col min="6414" max="6414" width="3.54296875" style="81" customWidth="1"/>
    <col min="6415" max="6656" width="8.81640625" style="81"/>
    <col min="6657" max="6657" width="30.81640625" style="81" customWidth="1"/>
    <col min="6658" max="6658" width="2.453125" style="81" customWidth="1"/>
    <col min="6659" max="6659" width="9.54296875" style="81" customWidth="1"/>
    <col min="6660" max="6660" width="8.54296875" style="81" customWidth="1"/>
    <col min="6661" max="6661" width="2.54296875" style="81" customWidth="1"/>
    <col min="6662" max="6662" width="9.54296875" style="81" customWidth="1"/>
    <col min="6663" max="6663" width="8.54296875" style="81" customWidth="1"/>
    <col min="6664" max="6664" width="2.54296875" style="81" customWidth="1"/>
    <col min="6665" max="6665" width="9.54296875" style="81" customWidth="1"/>
    <col min="6666" max="6666" width="8.54296875" style="81" customWidth="1"/>
    <col min="6667" max="6667" width="2.81640625" style="81" customWidth="1"/>
    <col min="6668" max="6668" width="9.453125" style="81" customWidth="1"/>
    <col min="6669" max="6669" width="9.54296875" style="81" customWidth="1"/>
    <col min="6670" max="6670" width="3.54296875" style="81" customWidth="1"/>
    <col min="6671" max="6912" width="8.81640625" style="81"/>
    <col min="6913" max="6913" width="30.81640625" style="81" customWidth="1"/>
    <col min="6914" max="6914" width="2.453125" style="81" customWidth="1"/>
    <col min="6915" max="6915" width="9.54296875" style="81" customWidth="1"/>
    <col min="6916" max="6916" width="8.54296875" style="81" customWidth="1"/>
    <col min="6917" max="6917" width="2.54296875" style="81" customWidth="1"/>
    <col min="6918" max="6918" width="9.54296875" style="81" customWidth="1"/>
    <col min="6919" max="6919" width="8.54296875" style="81" customWidth="1"/>
    <col min="6920" max="6920" width="2.54296875" style="81" customWidth="1"/>
    <col min="6921" max="6921" width="9.54296875" style="81" customWidth="1"/>
    <col min="6922" max="6922" width="8.54296875" style="81" customWidth="1"/>
    <col min="6923" max="6923" width="2.81640625" style="81" customWidth="1"/>
    <col min="6924" max="6924" width="9.453125" style="81" customWidth="1"/>
    <col min="6925" max="6925" width="9.54296875" style="81" customWidth="1"/>
    <col min="6926" max="6926" width="3.54296875" style="81" customWidth="1"/>
    <col min="6927" max="7168" width="8.81640625" style="81"/>
    <col min="7169" max="7169" width="30.81640625" style="81" customWidth="1"/>
    <col min="7170" max="7170" width="2.453125" style="81" customWidth="1"/>
    <col min="7171" max="7171" width="9.54296875" style="81" customWidth="1"/>
    <col min="7172" max="7172" width="8.54296875" style="81" customWidth="1"/>
    <col min="7173" max="7173" width="2.54296875" style="81" customWidth="1"/>
    <col min="7174" max="7174" width="9.54296875" style="81" customWidth="1"/>
    <col min="7175" max="7175" width="8.54296875" style="81" customWidth="1"/>
    <col min="7176" max="7176" width="2.54296875" style="81" customWidth="1"/>
    <col min="7177" max="7177" width="9.54296875" style="81" customWidth="1"/>
    <col min="7178" max="7178" width="8.54296875" style="81" customWidth="1"/>
    <col min="7179" max="7179" width="2.81640625" style="81" customWidth="1"/>
    <col min="7180" max="7180" width="9.453125" style="81" customWidth="1"/>
    <col min="7181" max="7181" width="9.54296875" style="81" customWidth="1"/>
    <col min="7182" max="7182" width="3.54296875" style="81" customWidth="1"/>
    <col min="7183" max="7424" width="8.81640625" style="81"/>
    <col min="7425" max="7425" width="30.81640625" style="81" customWidth="1"/>
    <col min="7426" max="7426" width="2.453125" style="81" customWidth="1"/>
    <col min="7427" max="7427" width="9.54296875" style="81" customWidth="1"/>
    <col min="7428" max="7428" width="8.54296875" style="81" customWidth="1"/>
    <col min="7429" max="7429" width="2.54296875" style="81" customWidth="1"/>
    <col min="7430" max="7430" width="9.54296875" style="81" customWidth="1"/>
    <col min="7431" max="7431" width="8.54296875" style="81" customWidth="1"/>
    <col min="7432" max="7432" width="2.54296875" style="81" customWidth="1"/>
    <col min="7433" max="7433" width="9.54296875" style="81" customWidth="1"/>
    <col min="7434" max="7434" width="8.54296875" style="81" customWidth="1"/>
    <col min="7435" max="7435" width="2.81640625" style="81" customWidth="1"/>
    <col min="7436" max="7436" width="9.453125" style="81" customWidth="1"/>
    <col min="7437" max="7437" width="9.54296875" style="81" customWidth="1"/>
    <col min="7438" max="7438" width="3.54296875" style="81" customWidth="1"/>
    <col min="7439" max="7680" width="8.81640625" style="81"/>
    <col min="7681" max="7681" width="30.81640625" style="81" customWidth="1"/>
    <col min="7682" max="7682" width="2.453125" style="81" customWidth="1"/>
    <col min="7683" max="7683" width="9.54296875" style="81" customWidth="1"/>
    <col min="7684" max="7684" width="8.54296875" style="81" customWidth="1"/>
    <col min="7685" max="7685" width="2.54296875" style="81" customWidth="1"/>
    <col min="7686" max="7686" width="9.54296875" style="81" customWidth="1"/>
    <col min="7687" max="7687" width="8.54296875" style="81" customWidth="1"/>
    <col min="7688" max="7688" width="2.54296875" style="81" customWidth="1"/>
    <col min="7689" max="7689" width="9.54296875" style="81" customWidth="1"/>
    <col min="7690" max="7690" width="8.54296875" style="81" customWidth="1"/>
    <col min="7691" max="7691" width="2.81640625" style="81" customWidth="1"/>
    <col min="7692" max="7692" width="9.453125" style="81" customWidth="1"/>
    <col min="7693" max="7693" width="9.54296875" style="81" customWidth="1"/>
    <col min="7694" max="7694" width="3.54296875" style="81" customWidth="1"/>
    <col min="7695" max="7936" width="8.81640625" style="81"/>
    <col min="7937" max="7937" width="30.81640625" style="81" customWidth="1"/>
    <col min="7938" max="7938" width="2.453125" style="81" customWidth="1"/>
    <col min="7939" max="7939" width="9.54296875" style="81" customWidth="1"/>
    <col min="7940" max="7940" width="8.54296875" style="81" customWidth="1"/>
    <col min="7941" max="7941" width="2.54296875" style="81" customWidth="1"/>
    <col min="7942" max="7942" width="9.54296875" style="81" customWidth="1"/>
    <col min="7943" max="7943" width="8.54296875" style="81" customWidth="1"/>
    <col min="7944" max="7944" width="2.54296875" style="81" customWidth="1"/>
    <col min="7945" max="7945" width="9.54296875" style="81" customWidth="1"/>
    <col min="7946" max="7946" width="8.54296875" style="81" customWidth="1"/>
    <col min="7947" max="7947" width="2.81640625" style="81" customWidth="1"/>
    <col min="7948" max="7948" width="9.453125" style="81" customWidth="1"/>
    <col min="7949" max="7949" width="9.54296875" style="81" customWidth="1"/>
    <col min="7950" max="7950" width="3.54296875" style="81" customWidth="1"/>
    <col min="7951" max="8192" width="8.81640625" style="81"/>
    <col min="8193" max="8193" width="30.81640625" style="81" customWidth="1"/>
    <col min="8194" max="8194" width="2.453125" style="81" customWidth="1"/>
    <col min="8195" max="8195" width="9.54296875" style="81" customWidth="1"/>
    <col min="8196" max="8196" width="8.54296875" style="81" customWidth="1"/>
    <col min="8197" max="8197" width="2.54296875" style="81" customWidth="1"/>
    <col min="8198" max="8198" width="9.54296875" style="81" customWidth="1"/>
    <col min="8199" max="8199" width="8.54296875" style="81" customWidth="1"/>
    <col min="8200" max="8200" width="2.54296875" style="81" customWidth="1"/>
    <col min="8201" max="8201" width="9.54296875" style="81" customWidth="1"/>
    <col min="8202" max="8202" width="8.54296875" style="81" customWidth="1"/>
    <col min="8203" max="8203" width="2.81640625" style="81" customWidth="1"/>
    <col min="8204" max="8204" width="9.453125" style="81" customWidth="1"/>
    <col min="8205" max="8205" width="9.54296875" style="81" customWidth="1"/>
    <col min="8206" max="8206" width="3.54296875" style="81" customWidth="1"/>
    <col min="8207" max="8448" width="8.81640625" style="81"/>
    <col min="8449" max="8449" width="30.81640625" style="81" customWidth="1"/>
    <col min="8450" max="8450" width="2.453125" style="81" customWidth="1"/>
    <col min="8451" max="8451" width="9.54296875" style="81" customWidth="1"/>
    <col min="8452" max="8452" width="8.54296875" style="81" customWidth="1"/>
    <col min="8453" max="8453" width="2.54296875" style="81" customWidth="1"/>
    <col min="8454" max="8454" width="9.54296875" style="81" customWidth="1"/>
    <col min="8455" max="8455" width="8.54296875" style="81" customWidth="1"/>
    <col min="8456" max="8456" width="2.54296875" style="81" customWidth="1"/>
    <col min="8457" max="8457" width="9.54296875" style="81" customWidth="1"/>
    <col min="8458" max="8458" width="8.54296875" style="81" customWidth="1"/>
    <col min="8459" max="8459" width="2.81640625" style="81" customWidth="1"/>
    <col min="8460" max="8460" width="9.453125" style="81" customWidth="1"/>
    <col min="8461" max="8461" width="9.54296875" style="81" customWidth="1"/>
    <col min="8462" max="8462" width="3.54296875" style="81" customWidth="1"/>
    <col min="8463" max="8704" width="8.81640625" style="81"/>
    <col min="8705" max="8705" width="30.81640625" style="81" customWidth="1"/>
    <col min="8706" max="8706" width="2.453125" style="81" customWidth="1"/>
    <col min="8707" max="8707" width="9.54296875" style="81" customWidth="1"/>
    <col min="8708" max="8708" width="8.54296875" style="81" customWidth="1"/>
    <col min="8709" max="8709" width="2.54296875" style="81" customWidth="1"/>
    <col min="8710" max="8710" width="9.54296875" style="81" customWidth="1"/>
    <col min="8711" max="8711" width="8.54296875" style="81" customWidth="1"/>
    <col min="8712" max="8712" width="2.54296875" style="81" customWidth="1"/>
    <col min="8713" max="8713" width="9.54296875" style="81" customWidth="1"/>
    <col min="8714" max="8714" width="8.54296875" style="81" customWidth="1"/>
    <col min="8715" max="8715" width="2.81640625" style="81" customWidth="1"/>
    <col min="8716" max="8716" width="9.453125" style="81" customWidth="1"/>
    <col min="8717" max="8717" width="9.54296875" style="81" customWidth="1"/>
    <col min="8718" max="8718" width="3.54296875" style="81" customWidth="1"/>
    <col min="8719" max="8960" width="8.81640625" style="81"/>
    <col min="8961" max="8961" width="30.81640625" style="81" customWidth="1"/>
    <col min="8962" max="8962" width="2.453125" style="81" customWidth="1"/>
    <col min="8963" max="8963" width="9.54296875" style="81" customWidth="1"/>
    <col min="8964" max="8964" width="8.54296875" style="81" customWidth="1"/>
    <col min="8965" max="8965" width="2.54296875" style="81" customWidth="1"/>
    <col min="8966" max="8966" width="9.54296875" style="81" customWidth="1"/>
    <col min="8967" max="8967" width="8.54296875" style="81" customWidth="1"/>
    <col min="8968" max="8968" width="2.54296875" style="81" customWidth="1"/>
    <col min="8969" max="8969" width="9.54296875" style="81" customWidth="1"/>
    <col min="8970" max="8970" width="8.54296875" style="81" customWidth="1"/>
    <col min="8971" max="8971" width="2.81640625" style="81" customWidth="1"/>
    <col min="8972" max="8972" width="9.453125" style="81" customWidth="1"/>
    <col min="8973" max="8973" width="9.54296875" style="81" customWidth="1"/>
    <col min="8974" max="8974" width="3.54296875" style="81" customWidth="1"/>
    <col min="8975" max="9216" width="8.81640625" style="81"/>
    <col min="9217" max="9217" width="30.81640625" style="81" customWidth="1"/>
    <col min="9218" max="9218" width="2.453125" style="81" customWidth="1"/>
    <col min="9219" max="9219" width="9.54296875" style="81" customWidth="1"/>
    <col min="9220" max="9220" width="8.54296875" style="81" customWidth="1"/>
    <col min="9221" max="9221" width="2.54296875" style="81" customWidth="1"/>
    <col min="9222" max="9222" width="9.54296875" style="81" customWidth="1"/>
    <col min="9223" max="9223" width="8.54296875" style="81" customWidth="1"/>
    <col min="9224" max="9224" width="2.54296875" style="81" customWidth="1"/>
    <col min="9225" max="9225" width="9.54296875" style="81" customWidth="1"/>
    <col min="9226" max="9226" width="8.54296875" style="81" customWidth="1"/>
    <col min="9227" max="9227" width="2.81640625" style="81" customWidth="1"/>
    <col min="9228" max="9228" width="9.453125" style="81" customWidth="1"/>
    <col min="9229" max="9229" width="9.54296875" style="81" customWidth="1"/>
    <col min="9230" max="9230" width="3.54296875" style="81" customWidth="1"/>
    <col min="9231" max="9472" width="8.81640625" style="81"/>
    <col min="9473" max="9473" width="30.81640625" style="81" customWidth="1"/>
    <col min="9474" max="9474" width="2.453125" style="81" customWidth="1"/>
    <col min="9475" max="9475" width="9.54296875" style="81" customWidth="1"/>
    <col min="9476" max="9476" width="8.54296875" style="81" customWidth="1"/>
    <col min="9477" max="9477" width="2.54296875" style="81" customWidth="1"/>
    <col min="9478" max="9478" width="9.54296875" style="81" customWidth="1"/>
    <col min="9479" max="9479" width="8.54296875" style="81" customWidth="1"/>
    <col min="9480" max="9480" width="2.54296875" style="81" customWidth="1"/>
    <col min="9481" max="9481" width="9.54296875" style="81" customWidth="1"/>
    <col min="9482" max="9482" width="8.54296875" style="81" customWidth="1"/>
    <col min="9483" max="9483" width="2.81640625" style="81" customWidth="1"/>
    <col min="9484" max="9484" width="9.453125" style="81" customWidth="1"/>
    <col min="9485" max="9485" width="9.54296875" style="81" customWidth="1"/>
    <col min="9486" max="9486" width="3.54296875" style="81" customWidth="1"/>
    <col min="9487" max="9728" width="8.81640625" style="81"/>
    <col min="9729" max="9729" width="30.81640625" style="81" customWidth="1"/>
    <col min="9730" max="9730" width="2.453125" style="81" customWidth="1"/>
    <col min="9731" max="9731" width="9.54296875" style="81" customWidth="1"/>
    <col min="9732" max="9732" width="8.54296875" style="81" customWidth="1"/>
    <col min="9733" max="9733" width="2.54296875" style="81" customWidth="1"/>
    <col min="9734" max="9734" width="9.54296875" style="81" customWidth="1"/>
    <col min="9735" max="9735" width="8.54296875" style="81" customWidth="1"/>
    <col min="9736" max="9736" width="2.54296875" style="81" customWidth="1"/>
    <col min="9737" max="9737" width="9.54296875" style="81" customWidth="1"/>
    <col min="9738" max="9738" width="8.54296875" style="81" customWidth="1"/>
    <col min="9739" max="9739" width="2.81640625" style="81" customWidth="1"/>
    <col min="9740" max="9740" width="9.453125" style="81" customWidth="1"/>
    <col min="9741" max="9741" width="9.54296875" style="81" customWidth="1"/>
    <col min="9742" max="9742" width="3.54296875" style="81" customWidth="1"/>
    <col min="9743" max="9984" width="8.81640625" style="81"/>
    <col min="9985" max="9985" width="30.81640625" style="81" customWidth="1"/>
    <col min="9986" max="9986" width="2.453125" style="81" customWidth="1"/>
    <col min="9987" max="9987" width="9.54296875" style="81" customWidth="1"/>
    <col min="9988" max="9988" width="8.54296875" style="81" customWidth="1"/>
    <col min="9989" max="9989" width="2.54296875" style="81" customWidth="1"/>
    <col min="9990" max="9990" width="9.54296875" style="81" customWidth="1"/>
    <col min="9991" max="9991" width="8.54296875" style="81" customWidth="1"/>
    <col min="9992" max="9992" width="2.54296875" style="81" customWidth="1"/>
    <col min="9993" max="9993" width="9.54296875" style="81" customWidth="1"/>
    <col min="9994" max="9994" width="8.54296875" style="81" customWidth="1"/>
    <col min="9995" max="9995" width="2.81640625" style="81" customWidth="1"/>
    <col min="9996" max="9996" width="9.453125" style="81" customWidth="1"/>
    <col min="9997" max="9997" width="9.54296875" style="81" customWidth="1"/>
    <col min="9998" max="9998" width="3.54296875" style="81" customWidth="1"/>
    <col min="9999" max="10240" width="8.81640625" style="81"/>
    <col min="10241" max="10241" width="30.81640625" style="81" customWidth="1"/>
    <col min="10242" max="10242" width="2.453125" style="81" customWidth="1"/>
    <col min="10243" max="10243" width="9.54296875" style="81" customWidth="1"/>
    <col min="10244" max="10244" width="8.54296875" style="81" customWidth="1"/>
    <col min="10245" max="10245" width="2.54296875" style="81" customWidth="1"/>
    <col min="10246" max="10246" width="9.54296875" style="81" customWidth="1"/>
    <col min="10247" max="10247" width="8.54296875" style="81" customWidth="1"/>
    <col min="10248" max="10248" width="2.54296875" style="81" customWidth="1"/>
    <col min="10249" max="10249" width="9.54296875" style="81" customWidth="1"/>
    <col min="10250" max="10250" width="8.54296875" style="81" customWidth="1"/>
    <col min="10251" max="10251" width="2.81640625" style="81" customWidth="1"/>
    <col min="10252" max="10252" width="9.453125" style="81" customWidth="1"/>
    <col min="10253" max="10253" width="9.54296875" style="81" customWidth="1"/>
    <col min="10254" max="10254" width="3.54296875" style="81" customWidth="1"/>
    <col min="10255" max="10496" width="8.81640625" style="81"/>
    <col min="10497" max="10497" width="30.81640625" style="81" customWidth="1"/>
    <col min="10498" max="10498" width="2.453125" style="81" customWidth="1"/>
    <col min="10499" max="10499" width="9.54296875" style="81" customWidth="1"/>
    <col min="10500" max="10500" width="8.54296875" style="81" customWidth="1"/>
    <col min="10501" max="10501" width="2.54296875" style="81" customWidth="1"/>
    <col min="10502" max="10502" width="9.54296875" style="81" customWidth="1"/>
    <col min="10503" max="10503" width="8.54296875" style="81" customWidth="1"/>
    <col min="10504" max="10504" width="2.54296875" style="81" customWidth="1"/>
    <col min="10505" max="10505" width="9.54296875" style="81" customWidth="1"/>
    <col min="10506" max="10506" width="8.54296875" style="81" customWidth="1"/>
    <col min="10507" max="10507" width="2.81640625" style="81" customWidth="1"/>
    <col min="10508" max="10508" width="9.453125" style="81" customWidth="1"/>
    <col min="10509" max="10509" width="9.54296875" style="81" customWidth="1"/>
    <col min="10510" max="10510" width="3.54296875" style="81" customWidth="1"/>
    <col min="10511" max="10752" width="8.81640625" style="81"/>
    <col min="10753" max="10753" width="30.81640625" style="81" customWidth="1"/>
    <col min="10754" max="10754" width="2.453125" style="81" customWidth="1"/>
    <col min="10755" max="10755" width="9.54296875" style="81" customWidth="1"/>
    <col min="10756" max="10756" width="8.54296875" style="81" customWidth="1"/>
    <col min="10757" max="10757" width="2.54296875" style="81" customWidth="1"/>
    <col min="10758" max="10758" width="9.54296875" style="81" customWidth="1"/>
    <col min="10759" max="10759" width="8.54296875" style="81" customWidth="1"/>
    <col min="10760" max="10760" width="2.54296875" style="81" customWidth="1"/>
    <col min="10761" max="10761" width="9.54296875" style="81" customWidth="1"/>
    <col min="10762" max="10762" width="8.54296875" style="81" customWidth="1"/>
    <col min="10763" max="10763" width="2.81640625" style="81" customWidth="1"/>
    <col min="10764" max="10764" width="9.453125" style="81" customWidth="1"/>
    <col min="10765" max="10765" width="9.54296875" style="81" customWidth="1"/>
    <col min="10766" max="10766" width="3.54296875" style="81" customWidth="1"/>
    <col min="10767" max="11008" width="8.81640625" style="81"/>
    <col min="11009" max="11009" width="30.81640625" style="81" customWidth="1"/>
    <col min="11010" max="11010" width="2.453125" style="81" customWidth="1"/>
    <col min="11011" max="11011" width="9.54296875" style="81" customWidth="1"/>
    <col min="11012" max="11012" width="8.54296875" style="81" customWidth="1"/>
    <col min="11013" max="11013" width="2.54296875" style="81" customWidth="1"/>
    <col min="11014" max="11014" width="9.54296875" style="81" customWidth="1"/>
    <col min="11015" max="11015" width="8.54296875" style="81" customWidth="1"/>
    <col min="11016" max="11016" width="2.54296875" style="81" customWidth="1"/>
    <col min="11017" max="11017" width="9.54296875" style="81" customWidth="1"/>
    <col min="11018" max="11018" width="8.54296875" style="81" customWidth="1"/>
    <col min="11019" max="11019" width="2.81640625" style="81" customWidth="1"/>
    <col min="11020" max="11020" width="9.453125" style="81" customWidth="1"/>
    <col min="11021" max="11021" width="9.54296875" style="81" customWidth="1"/>
    <col min="11022" max="11022" width="3.54296875" style="81" customWidth="1"/>
    <col min="11023" max="11264" width="8.81640625" style="81"/>
    <col min="11265" max="11265" width="30.81640625" style="81" customWidth="1"/>
    <col min="11266" max="11266" width="2.453125" style="81" customWidth="1"/>
    <col min="11267" max="11267" width="9.54296875" style="81" customWidth="1"/>
    <col min="11268" max="11268" width="8.54296875" style="81" customWidth="1"/>
    <col min="11269" max="11269" width="2.54296875" style="81" customWidth="1"/>
    <col min="11270" max="11270" width="9.54296875" style="81" customWidth="1"/>
    <col min="11271" max="11271" width="8.54296875" style="81" customWidth="1"/>
    <col min="11272" max="11272" width="2.54296875" style="81" customWidth="1"/>
    <col min="11273" max="11273" width="9.54296875" style="81" customWidth="1"/>
    <col min="11274" max="11274" width="8.54296875" style="81" customWidth="1"/>
    <col min="11275" max="11275" width="2.81640625" style="81" customWidth="1"/>
    <col min="11276" max="11276" width="9.453125" style="81" customWidth="1"/>
    <col min="11277" max="11277" width="9.54296875" style="81" customWidth="1"/>
    <col min="11278" max="11278" width="3.54296875" style="81" customWidth="1"/>
    <col min="11279" max="11520" width="8.81640625" style="81"/>
    <col min="11521" max="11521" width="30.81640625" style="81" customWidth="1"/>
    <col min="11522" max="11522" width="2.453125" style="81" customWidth="1"/>
    <col min="11523" max="11523" width="9.54296875" style="81" customWidth="1"/>
    <col min="11524" max="11524" width="8.54296875" style="81" customWidth="1"/>
    <col min="11525" max="11525" width="2.54296875" style="81" customWidth="1"/>
    <col min="11526" max="11526" width="9.54296875" style="81" customWidth="1"/>
    <col min="11527" max="11527" width="8.54296875" style="81" customWidth="1"/>
    <col min="11528" max="11528" width="2.54296875" style="81" customWidth="1"/>
    <col min="11529" max="11529" width="9.54296875" style="81" customWidth="1"/>
    <col min="11530" max="11530" width="8.54296875" style="81" customWidth="1"/>
    <col min="11531" max="11531" width="2.81640625" style="81" customWidth="1"/>
    <col min="11532" max="11532" width="9.453125" style="81" customWidth="1"/>
    <col min="11533" max="11533" width="9.54296875" style="81" customWidth="1"/>
    <col min="11534" max="11534" width="3.54296875" style="81" customWidth="1"/>
    <col min="11535" max="11776" width="8.81640625" style="81"/>
    <col min="11777" max="11777" width="30.81640625" style="81" customWidth="1"/>
    <col min="11778" max="11778" width="2.453125" style="81" customWidth="1"/>
    <col min="11779" max="11779" width="9.54296875" style="81" customWidth="1"/>
    <col min="11780" max="11780" width="8.54296875" style="81" customWidth="1"/>
    <col min="11781" max="11781" width="2.54296875" style="81" customWidth="1"/>
    <col min="11782" max="11782" width="9.54296875" style="81" customWidth="1"/>
    <col min="11783" max="11783" width="8.54296875" style="81" customWidth="1"/>
    <col min="11784" max="11784" width="2.54296875" style="81" customWidth="1"/>
    <col min="11785" max="11785" width="9.54296875" style="81" customWidth="1"/>
    <col min="11786" max="11786" width="8.54296875" style="81" customWidth="1"/>
    <col min="11787" max="11787" width="2.81640625" style="81" customWidth="1"/>
    <col min="11788" max="11788" width="9.453125" style="81" customWidth="1"/>
    <col min="11789" max="11789" width="9.54296875" style="81" customWidth="1"/>
    <col min="11790" max="11790" width="3.54296875" style="81" customWidth="1"/>
    <col min="11791" max="12032" width="8.81640625" style="81"/>
    <col min="12033" max="12033" width="30.81640625" style="81" customWidth="1"/>
    <col min="12034" max="12034" width="2.453125" style="81" customWidth="1"/>
    <col min="12035" max="12035" width="9.54296875" style="81" customWidth="1"/>
    <col min="12036" max="12036" width="8.54296875" style="81" customWidth="1"/>
    <col min="12037" max="12037" width="2.54296875" style="81" customWidth="1"/>
    <col min="12038" max="12038" width="9.54296875" style="81" customWidth="1"/>
    <col min="12039" max="12039" width="8.54296875" style="81" customWidth="1"/>
    <col min="12040" max="12040" width="2.54296875" style="81" customWidth="1"/>
    <col min="12041" max="12041" width="9.54296875" style="81" customWidth="1"/>
    <col min="12042" max="12042" width="8.54296875" style="81" customWidth="1"/>
    <col min="12043" max="12043" width="2.81640625" style="81" customWidth="1"/>
    <col min="12044" max="12044" width="9.453125" style="81" customWidth="1"/>
    <col min="12045" max="12045" width="9.54296875" style="81" customWidth="1"/>
    <col min="12046" max="12046" width="3.54296875" style="81" customWidth="1"/>
    <col min="12047" max="12288" width="8.81640625" style="81"/>
    <col min="12289" max="12289" width="30.81640625" style="81" customWidth="1"/>
    <col min="12290" max="12290" width="2.453125" style="81" customWidth="1"/>
    <col min="12291" max="12291" width="9.54296875" style="81" customWidth="1"/>
    <col min="12292" max="12292" width="8.54296875" style="81" customWidth="1"/>
    <col min="12293" max="12293" width="2.54296875" style="81" customWidth="1"/>
    <col min="12294" max="12294" width="9.54296875" style="81" customWidth="1"/>
    <col min="12295" max="12295" width="8.54296875" style="81" customWidth="1"/>
    <col min="12296" max="12296" width="2.54296875" style="81" customWidth="1"/>
    <col min="12297" max="12297" width="9.54296875" style="81" customWidth="1"/>
    <col min="12298" max="12298" width="8.54296875" style="81" customWidth="1"/>
    <col min="12299" max="12299" width="2.81640625" style="81" customWidth="1"/>
    <col min="12300" max="12300" width="9.453125" style="81" customWidth="1"/>
    <col min="12301" max="12301" width="9.54296875" style="81" customWidth="1"/>
    <col min="12302" max="12302" width="3.54296875" style="81" customWidth="1"/>
    <col min="12303" max="12544" width="8.81640625" style="81"/>
    <col min="12545" max="12545" width="30.81640625" style="81" customWidth="1"/>
    <col min="12546" max="12546" width="2.453125" style="81" customWidth="1"/>
    <col min="12547" max="12547" width="9.54296875" style="81" customWidth="1"/>
    <col min="12548" max="12548" width="8.54296875" style="81" customWidth="1"/>
    <col min="12549" max="12549" width="2.54296875" style="81" customWidth="1"/>
    <col min="12550" max="12550" width="9.54296875" style="81" customWidth="1"/>
    <col min="12551" max="12551" width="8.54296875" style="81" customWidth="1"/>
    <col min="12552" max="12552" width="2.54296875" style="81" customWidth="1"/>
    <col min="12553" max="12553" width="9.54296875" style="81" customWidth="1"/>
    <col min="12554" max="12554" width="8.54296875" style="81" customWidth="1"/>
    <col min="12555" max="12555" width="2.81640625" style="81" customWidth="1"/>
    <col min="12556" max="12556" width="9.453125" style="81" customWidth="1"/>
    <col min="12557" max="12557" width="9.54296875" style="81" customWidth="1"/>
    <col min="12558" max="12558" width="3.54296875" style="81" customWidth="1"/>
    <col min="12559" max="12800" width="8.81640625" style="81"/>
    <col min="12801" max="12801" width="30.81640625" style="81" customWidth="1"/>
    <col min="12802" max="12802" width="2.453125" style="81" customWidth="1"/>
    <col min="12803" max="12803" width="9.54296875" style="81" customWidth="1"/>
    <col min="12804" max="12804" width="8.54296875" style="81" customWidth="1"/>
    <col min="12805" max="12805" width="2.54296875" style="81" customWidth="1"/>
    <col min="12806" max="12806" width="9.54296875" style="81" customWidth="1"/>
    <col min="12807" max="12807" width="8.54296875" style="81" customWidth="1"/>
    <col min="12808" max="12808" width="2.54296875" style="81" customWidth="1"/>
    <col min="12809" max="12809" width="9.54296875" style="81" customWidth="1"/>
    <col min="12810" max="12810" width="8.54296875" style="81" customWidth="1"/>
    <col min="12811" max="12811" width="2.81640625" style="81" customWidth="1"/>
    <col min="12812" max="12812" width="9.453125" style="81" customWidth="1"/>
    <col min="12813" max="12813" width="9.54296875" style="81" customWidth="1"/>
    <col min="12814" max="12814" width="3.54296875" style="81" customWidth="1"/>
    <col min="12815" max="13056" width="8.81640625" style="81"/>
    <col min="13057" max="13057" width="30.81640625" style="81" customWidth="1"/>
    <col min="13058" max="13058" width="2.453125" style="81" customWidth="1"/>
    <col min="13059" max="13059" width="9.54296875" style="81" customWidth="1"/>
    <col min="13060" max="13060" width="8.54296875" style="81" customWidth="1"/>
    <col min="13061" max="13061" width="2.54296875" style="81" customWidth="1"/>
    <col min="13062" max="13062" width="9.54296875" style="81" customWidth="1"/>
    <col min="13063" max="13063" width="8.54296875" style="81" customWidth="1"/>
    <col min="13064" max="13064" width="2.54296875" style="81" customWidth="1"/>
    <col min="13065" max="13065" width="9.54296875" style="81" customWidth="1"/>
    <col min="13066" max="13066" width="8.54296875" style="81" customWidth="1"/>
    <col min="13067" max="13067" width="2.81640625" style="81" customWidth="1"/>
    <col min="13068" max="13068" width="9.453125" style="81" customWidth="1"/>
    <col min="13069" max="13069" width="9.54296875" style="81" customWidth="1"/>
    <col min="13070" max="13070" width="3.54296875" style="81" customWidth="1"/>
    <col min="13071" max="13312" width="8.81640625" style="81"/>
    <col min="13313" max="13313" width="30.81640625" style="81" customWidth="1"/>
    <col min="13314" max="13314" width="2.453125" style="81" customWidth="1"/>
    <col min="13315" max="13315" width="9.54296875" style="81" customWidth="1"/>
    <col min="13316" max="13316" width="8.54296875" style="81" customWidth="1"/>
    <col min="13317" max="13317" width="2.54296875" style="81" customWidth="1"/>
    <col min="13318" max="13318" width="9.54296875" style="81" customWidth="1"/>
    <col min="13319" max="13319" width="8.54296875" style="81" customWidth="1"/>
    <col min="13320" max="13320" width="2.54296875" style="81" customWidth="1"/>
    <col min="13321" max="13321" width="9.54296875" style="81" customWidth="1"/>
    <col min="13322" max="13322" width="8.54296875" style="81" customWidth="1"/>
    <col min="13323" max="13323" width="2.81640625" style="81" customWidth="1"/>
    <col min="13324" max="13324" width="9.453125" style="81" customWidth="1"/>
    <col min="13325" max="13325" width="9.54296875" style="81" customWidth="1"/>
    <col min="13326" max="13326" width="3.54296875" style="81" customWidth="1"/>
    <col min="13327" max="13568" width="8.81640625" style="81"/>
    <col min="13569" max="13569" width="30.81640625" style="81" customWidth="1"/>
    <col min="13570" max="13570" width="2.453125" style="81" customWidth="1"/>
    <col min="13571" max="13571" width="9.54296875" style="81" customWidth="1"/>
    <col min="13572" max="13572" width="8.54296875" style="81" customWidth="1"/>
    <col min="13573" max="13573" width="2.54296875" style="81" customWidth="1"/>
    <col min="13574" max="13574" width="9.54296875" style="81" customWidth="1"/>
    <col min="13575" max="13575" width="8.54296875" style="81" customWidth="1"/>
    <col min="13576" max="13576" width="2.54296875" style="81" customWidth="1"/>
    <col min="13577" max="13577" width="9.54296875" style="81" customWidth="1"/>
    <col min="13578" max="13578" width="8.54296875" style="81" customWidth="1"/>
    <col min="13579" max="13579" width="2.81640625" style="81" customWidth="1"/>
    <col min="13580" max="13580" width="9.453125" style="81" customWidth="1"/>
    <col min="13581" max="13581" width="9.54296875" style="81" customWidth="1"/>
    <col min="13582" max="13582" width="3.54296875" style="81" customWidth="1"/>
    <col min="13583" max="13824" width="8.81640625" style="81"/>
    <col min="13825" max="13825" width="30.81640625" style="81" customWidth="1"/>
    <col min="13826" max="13826" width="2.453125" style="81" customWidth="1"/>
    <col min="13827" max="13827" width="9.54296875" style="81" customWidth="1"/>
    <col min="13828" max="13828" width="8.54296875" style="81" customWidth="1"/>
    <col min="13829" max="13829" width="2.54296875" style="81" customWidth="1"/>
    <col min="13830" max="13830" width="9.54296875" style="81" customWidth="1"/>
    <col min="13831" max="13831" width="8.54296875" style="81" customWidth="1"/>
    <col min="13832" max="13832" width="2.54296875" style="81" customWidth="1"/>
    <col min="13833" max="13833" width="9.54296875" style="81" customWidth="1"/>
    <col min="13834" max="13834" width="8.54296875" style="81" customWidth="1"/>
    <col min="13835" max="13835" width="2.81640625" style="81" customWidth="1"/>
    <col min="13836" max="13836" width="9.453125" style="81" customWidth="1"/>
    <col min="13837" max="13837" width="9.54296875" style="81" customWidth="1"/>
    <col min="13838" max="13838" width="3.54296875" style="81" customWidth="1"/>
    <col min="13839" max="14080" width="8.81640625" style="81"/>
    <col min="14081" max="14081" width="30.81640625" style="81" customWidth="1"/>
    <col min="14082" max="14082" width="2.453125" style="81" customWidth="1"/>
    <col min="14083" max="14083" width="9.54296875" style="81" customWidth="1"/>
    <col min="14084" max="14084" width="8.54296875" style="81" customWidth="1"/>
    <col min="14085" max="14085" width="2.54296875" style="81" customWidth="1"/>
    <col min="14086" max="14086" width="9.54296875" style="81" customWidth="1"/>
    <col min="14087" max="14087" width="8.54296875" style="81" customWidth="1"/>
    <col min="14088" max="14088" width="2.54296875" style="81" customWidth="1"/>
    <col min="14089" max="14089" width="9.54296875" style="81" customWidth="1"/>
    <col min="14090" max="14090" width="8.54296875" style="81" customWidth="1"/>
    <col min="14091" max="14091" width="2.81640625" style="81" customWidth="1"/>
    <col min="14092" max="14092" width="9.453125" style="81" customWidth="1"/>
    <col min="14093" max="14093" width="9.54296875" style="81" customWidth="1"/>
    <col min="14094" max="14094" width="3.54296875" style="81" customWidth="1"/>
    <col min="14095" max="14336" width="8.81640625" style="81"/>
    <col min="14337" max="14337" width="30.81640625" style="81" customWidth="1"/>
    <col min="14338" max="14338" width="2.453125" style="81" customWidth="1"/>
    <col min="14339" max="14339" width="9.54296875" style="81" customWidth="1"/>
    <col min="14340" max="14340" width="8.54296875" style="81" customWidth="1"/>
    <col min="14341" max="14341" width="2.54296875" style="81" customWidth="1"/>
    <col min="14342" max="14342" width="9.54296875" style="81" customWidth="1"/>
    <col min="14343" max="14343" width="8.54296875" style="81" customWidth="1"/>
    <col min="14344" max="14344" width="2.54296875" style="81" customWidth="1"/>
    <col min="14345" max="14345" width="9.54296875" style="81" customWidth="1"/>
    <col min="14346" max="14346" width="8.54296875" style="81" customWidth="1"/>
    <col min="14347" max="14347" width="2.81640625" style="81" customWidth="1"/>
    <col min="14348" max="14348" width="9.453125" style="81" customWidth="1"/>
    <col min="14349" max="14349" width="9.54296875" style="81" customWidth="1"/>
    <col min="14350" max="14350" width="3.54296875" style="81" customWidth="1"/>
    <col min="14351" max="14592" width="8.81640625" style="81"/>
    <col min="14593" max="14593" width="30.81640625" style="81" customWidth="1"/>
    <col min="14594" max="14594" width="2.453125" style="81" customWidth="1"/>
    <col min="14595" max="14595" width="9.54296875" style="81" customWidth="1"/>
    <col min="14596" max="14596" width="8.54296875" style="81" customWidth="1"/>
    <col min="14597" max="14597" width="2.54296875" style="81" customWidth="1"/>
    <col min="14598" max="14598" width="9.54296875" style="81" customWidth="1"/>
    <col min="14599" max="14599" width="8.54296875" style="81" customWidth="1"/>
    <col min="14600" max="14600" width="2.54296875" style="81" customWidth="1"/>
    <col min="14601" max="14601" width="9.54296875" style="81" customWidth="1"/>
    <col min="14602" max="14602" width="8.54296875" style="81" customWidth="1"/>
    <col min="14603" max="14603" width="2.81640625" style="81" customWidth="1"/>
    <col min="14604" max="14604" width="9.453125" style="81" customWidth="1"/>
    <col min="14605" max="14605" width="9.54296875" style="81" customWidth="1"/>
    <col min="14606" max="14606" width="3.54296875" style="81" customWidth="1"/>
    <col min="14607" max="14848" width="8.81640625" style="81"/>
    <col min="14849" max="14849" width="30.81640625" style="81" customWidth="1"/>
    <col min="14850" max="14850" width="2.453125" style="81" customWidth="1"/>
    <col min="14851" max="14851" width="9.54296875" style="81" customWidth="1"/>
    <col min="14852" max="14852" width="8.54296875" style="81" customWidth="1"/>
    <col min="14853" max="14853" width="2.54296875" style="81" customWidth="1"/>
    <col min="14854" max="14854" width="9.54296875" style="81" customWidth="1"/>
    <col min="14855" max="14855" width="8.54296875" style="81" customWidth="1"/>
    <col min="14856" max="14856" width="2.54296875" style="81" customWidth="1"/>
    <col min="14857" max="14857" width="9.54296875" style="81" customWidth="1"/>
    <col min="14858" max="14858" width="8.54296875" style="81" customWidth="1"/>
    <col min="14859" max="14859" width="2.81640625" style="81" customWidth="1"/>
    <col min="14860" max="14860" width="9.453125" style="81" customWidth="1"/>
    <col min="14861" max="14861" width="9.54296875" style="81" customWidth="1"/>
    <col min="14862" max="14862" width="3.54296875" style="81" customWidth="1"/>
    <col min="14863" max="15104" width="8.81640625" style="81"/>
    <col min="15105" max="15105" width="30.81640625" style="81" customWidth="1"/>
    <col min="15106" max="15106" width="2.453125" style="81" customWidth="1"/>
    <col min="15107" max="15107" width="9.54296875" style="81" customWidth="1"/>
    <col min="15108" max="15108" width="8.54296875" style="81" customWidth="1"/>
    <col min="15109" max="15109" width="2.54296875" style="81" customWidth="1"/>
    <col min="15110" max="15110" width="9.54296875" style="81" customWidth="1"/>
    <col min="15111" max="15111" width="8.54296875" style="81" customWidth="1"/>
    <col min="15112" max="15112" width="2.54296875" style="81" customWidth="1"/>
    <col min="15113" max="15113" width="9.54296875" style="81" customWidth="1"/>
    <col min="15114" max="15114" width="8.54296875" style="81" customWidth="1"/>
    <col min="15115" max="15115" width="2.81640625" style="81" customWidth="1"/>
    <col min="15116" max="15116" width="9.453125" style="81" customWidth="1"/>
    <col min="15117" max="15117" width="9.54296875" style="81" customWidth="1"/>
    <col min="15118" max="15118" width="3.54296875" style="81" customWidth="1"/>
    <col min="15119" max="15360" width="8.81640625" style="81"/>
    <col min="15361" max="15361" width="30.81640625" style="81" customWidth="1"/>
    <col min="15362" max="15362" width="2.453125" style="81" customWidth="1"/>
    <col min="15363" max="15363" width="9.54296875" style="81" customWidth="1"/>
    <col min="15364" max="15364" width="8.54296875" style="81" customWidth="1"/>
    <col min="15365" max="15365" width="2.54296875" style="81" customWidth="1"/>
    <col min="15366" max="15366" width="9.54296875" style="81" customWidth="1"/>
    <col min="15367" max="15367" width="8.54296875" style="81" customWidth="1"/>
    <col min="15368" max="15368" width="2.54296875" style="81" customWidth="1"/>
    <col min="15369" max="15369" width="9.54296875" style="81" customWidth="1"/>
    <col min="15370" max="15370" width="8.54296875" style="81" customWidth="1"/>
    <col min="15371" max="15371" width="2.81640625" style="81" customWidth="1"/>
    <col min="15372" max="15372" width="9.453125" style="81" customWidth="1"/>
    <col min="15373" max="15373" width="9.54296875" style="81" customWidth="1"/>
    <col min="15374" max="15374" width="3.54296875" style="81" customWidth="1"/>
    <col min="15375" max="15616" width="8.81640625" style="81"/>
    <col min="15617" max="15617" width="30.81640625" style="81" customWidth="1"/>
    <col min="15618" max="15618" width="2.453125" style="81" customWidth="1"/>
    <col min="15619" max="15619" width="9.54296875" style="81" customWidth="1"/>
    <col min="15620" max="15620" width="8.54296875" style="81" customWidth="1"/>
    <col min="15621" max="15621" width="2.54296875" style="81" customWidth="1"/>
    <col min="15622" max="15622" width="9.54296875" style="81" customWidth="1"/>
    <col min="15623" max="15623" width="8.54296875" style="81" customWidth="1"/>
    <col min="15624" max="15624" width="2.54296875" style="81" customWidth="1"/>
    <col min="15625" max="15625" width="9.54296875" style="81" customWidth="1"/>
    <col min="15626" max="15626" width="8.54296875" style="81" customWidth="1"/>
    <col min="15627" max="15627" width="2.81640625" style="81" customWidth="1"/>
    <col min="15628" max="15628" width="9.453125" style="81" customWidth="1"/>
    <col min="15629" max="15629" width="9.54296875" style="81" customWidth="1"/>
    <col min="15630" max="15630" width="3.54296875" style="81" customWidth="1"/>
    <col min="15631" max="15872" width="8.81640625" style="81"/>
    <col min="15873" max="15873" width="30.81640625" style="81" customWidth="1"/>
    <col min="15874" max="15874" width="2.453125" style="81" customWidth="1"/>
    <col min="15875" max="15875" width="9.54296875" style="81" customWidth="1"/>
    <col min="15876" max="15876" width="8.54296875" style="81" customWidth="1"/>
    <col min="15877" max="15877" width="2.54296875" style="81" customWidth="1"/>
    <col min="15878" max="15878" width="9.54296875" style="81" customWidth="1"/>
    <col min="15879" max="15879" width="8.54296875" style="81" customWidth="1"/>
    <col min="15880" max="15880" width="2.54296875" style="81" customWidth="1"/>
    <col min="15881" max="15881" width="9.54296875" style="81" customWidth="1"/>
    <col min="15882" max="15882" width="8.54296875" style="81" customWidth="1"/>
    <col min="15883" max="15883" width="2.81640625" style="81" customWidth="1"/>
    <col min="15884" max="15884" width="9.453125" style="81" customWidth="1"/>
    <col min="15885" max="15885" width="9.54296875" style="81" customWidth="1"/>
    <col min="15886" max="15886" width="3.54296875" style="81" customWidth="1"/>
    <col min="15887" max="16128" width="8.81640625" style="81"/>
    <col min="16129" max="16129" width="30.81640625" style="81" customWidth="1"/>
    <col min="16130" max="16130" width="2.453125" style="81" customWidth="1"/>
    <col min="16131" max="16131" width="9.54296875" style="81" customWidth="1"/>
    <col min="16132" max="16132" width="8.54296875" style="81" customWidth="1"/>
    <col min="16133" max="16133" width="2.54296875" style="81" customWidth="1"/>
    <col min="16134" max="16134" width="9.54296875" style="81" customWidth="1"/>
    <col min="16135" max="16135" width="8.54296875" style="81" customWidth="1"/>
    <col min="16136" max="16136" width="2.54296875" style="81" customWidth="1"/>
    <col min="16137" max="16137" width="9.54296875" style="81" customWidth="1"/>
    <col min="16138" max="16138" width="8.54296875" style="81" customWidth="1"/>
    <col min="16139" max="16139" width="2.81640625" style="81" customWidth="1"/>
    <col min="16140" max="16140" width="9.453125" style="81" customWidth="1"/>
    <col min="16141" max="16141" width="9.54296875" style="81" customWidth="1"/>
    <col min="16142" max="16142" width="3.54296875" style="81" customWidth="1"/>
    <col min="16143" max="16384" width="8.81640625" style="81"/>
  </cols>
  <sheetData>
    <row r="1" spans="1:14">
      <c r="A1" s="90" t="s">
        <v>144</v>
      </c>
    </row>
    <row r="2" spans="1:14">
      <c r="A2" s="90" t="s">
        <v>145</v>
      </c>
    </row>
    <row r="3" spans="1:14" ht="7" customHeight="1"/>
    <row r="4" spans="1:14">
      <c r="A4" s="14" t="s">
        <v>1657</v>
      </c>
    </row>
    <row r="5" spans="1:14" ht="7.5" customHeight="1" thickBot="1"/>
    <row r="6" spans="1:14" ht="7" customHeight="1">
      <c r="A6" s="92"/>
      <c r="B6" s="83"/>
      <c r="C6" s="99"/>
      <c r="D6" s="92"/>
      <c r="E6" s="92"/>
      <c r="F6" s="99"/>
      <c r="G6" s="99"/>
      <c r="H6" s="99"/>
      <c r="I6" s="99"/>
      <c r="J6" s="99"/>
      <c r="K6" s="99"/>
      <c r="L6" s="99"/>
      <c r="M6" s="99"/>
    </row>
    <row r="7" spans="1:14" ht="15">
      <c r="C7" s="1086" t="s">
        <v>146</v>
      </c>
      <c r="D7" s="1086"/>
      <c r="E7" s="1086"/>
      <c r="F7" s="1086"/>
      <c r="G7" s="1086"/>
      <c r="H7" s="1086"/>
      <c r="I7" s="1086"/>
      <c r="J7" s="1086"/>
      <c r="K7" s="1086"/>
      <c r="L7" s="1086"/>
      <c r="M7" s="1086"/>
      <c r="N7" s="16"/>
    </row>
    <row r="8" spans="1:14" ht="13">
      <c r="A8" s="17" t="s">
        <v>147</v>
      </c>
      <c r="C8" s="1087" t="s">
        <v>148</v>
      </c>
      <c r="D8" s="1087"/>
      <c r="F8" s="18" t="s">
        <v>149</v>
      </c>
      <c r="G8" s="783"/>
      <c r="H8" s="19"/>
      <c r="I8" s="18" t="s">
        <v>150</v>
      </c>
      <c r="J8" s="783"/>
      <c r="K8" s="19"/>
      <c r="L8" s="18" t="s">
        <v>151</v>
      </c>
      <c r="M8" s="783"/>
      <c r="N8" s="16"/>
    </row>
    <row r="9" spans="1:14" ht="13">
      <c r="C9" s="20" t="s">
        <v>152</v>
      </c>
      <c r="D9" s="21" t="s">
        <v>153</v>
      </c>
      <c r="F9" s="21" t="s">
        <v>152</v>
      </c>
      <c r="G9" s="21" t="s">
        <v>153</v>
      </c>
      <c r="I9" s="21" t="s">
        <v>152</v>
      </c>
      <c r="J9" s="21" t="s">
        <v>153</v>
      </c>
      <c r="L9" s="21" t="s">
        <v>152</v>
      </c>
      <c r="M9" s="21" t="s">
        <v>153</v>
      </c>
      <c r="N9" s="22"/>
    </row>
    <row r="10" spans="1:14" ht="7" customHeight="1" thickBot="1">
      <c r="A10" s="97"/>
      <c r="B10" s="86"/>
      <c r="C10" s="102"/>
      <c r="D10" s="97"/>
      <c r="E10" s="97"/>
      <c r="F10" s="102"/>
      <c r="G10" s="102"/>
      <c r="H10" s="102"/>
      <c r="I10" s="102"/>
      <c r="J10" s="102"/>
      <c r="K10" s="102"/>
      <c r="L10" s="102"/>
      <c r="M10" s="102"/>
    </row>
    <row r="11" spans="1:14" ht="7" customHeight="1"/>
    <row r="12" spans="1:14" ht="13">
      <c r="A12" s="17" t="s">
        <v>84</v>
      </c>
      <c r="C12" s="91">
        <f>IF($A12&lt;&gt;0,F12+I12+L12,"")</f>
        <v>1093.527</v>
      </c>
      <c r="D12" s="104">
        <f>IF($A12&lt;&gt;0,G12+J12+M12,"")</f>
        <v>99.999999999999986</v>
      </c>
      <c r="F12" s="91">
        <f>SUM(F14+F85)</f>
        <v>360.52199999999999</v>
      </c>
      <c r="G12" s="91">
        <f>IF($A12&lt;&gt;0,F12/$C12*100,"")</f>
        <v>32.968733282305784</v>
      </c>
      <c r="I12" s="91">
        <f>SUM(I14+I85)</f>
        <v>380.505</v>
      </c>
      <c r="J12" s="91">
        <f>IF($A12&lt;&gt;0,I12/$C12*100,"")</f>
        <v>34.796123003821577</v>
      </c>
      <c r="L12" s="91">
        <f>SUM(L14+L85)</f>
        <v>352.5</v>
      </c>
      <c r="M12" s="91">
        <f>IF($A12&lt;&gt;0,L12/$C12*100,"")</f>
        <v>32.235143713872631</v>
      </c>
    </row>
    <row r="13" spans="1:14" ht="7" customHeight="1">
      <c r="C13" s="91" t="str">
        <f>IF($A13&lt;&gt;0,F13+I13+L13,"")</f>
        <v/>
      </c>
      <c r="D13" s="104" t="str">
        <f>IF($A13&lt;&gt;0,G13+J13+M13,"")</f>
        <v/>
      </c>
      <c r="G13" s="91" t="str">
        <f>IF($A13&lt;&gt;0,F13/$C13*100,"")</f>
        <v/>
      </c>
      <c r="J13" s="91" t="str">
        <f>IF($A13&lt;&gt;0,I13/$C13*100,"")</f>
        <v/>
      </c>
      <c r="L13" s="91" t="s">
        <v>154</v>
      </c>
      <c r="M13" s="91" t="str">
        <f>IF($A13&lt;&gt;0,L13/$C13*100,"")</f>
        <v/>
      </c>
    </row>
    <row r="14" spans="1:14" ht="13">
      <c r="A14" s="17" t="s">
        <v>391</v>
      </c>
      <c r="C14" s="91">
        <f t="shared" ref="C14:D51" si="0">IF($A14&lt;&gt;0,F14+I14+L14,"")</f>
        <v>1030.1970000000001</v>
      </c>
      <c r="D14" s="104">
        <f t="shared" si="0"/>
        <v>99.999999999999986</v>
      </c>
      <c r="F14" s="91">
        <f>F16+F33+F83</f>
        <v>345.69200000000001</v>
      </c>
      <c r="G14" s="91">
        <f t="shared" ref="G14:G77" si="1">IF($A14&lt;&gt;0,F14/$C14*100,"")</f>
        <v>33.555912121662161</v>
      </c>
      <c r="I14" s="91">
        <f>I16+I33+I83</f>
        <v>336.505</v>
      </c>
      <c r="J14" s="91">
        <f t="shared" ref="J14:J77" si="2">IF($A14&lt;&gt;0,I14/$C14*100,"")</f>
        <v>32.664140936151043</v>
      </c>
      <c r="L14" s="91">
        <f>L16+L33+L83</f>
        <v>348</v>
      </c>
      <c r="M14" s="91">
        <f t="shared" ref="M14:M77" si="3">IF($A14&lt;&gt;0,L14/$C14*100,"")</f>
        <v>33.779946942186783</v>
      </c>
    </row>
    <row r="15" spans="1:14" ht="7" customHeight="1">
      <c r="C15" s="91" t="str">
        <f t="shared" si="0"/>
        <v/>
      </c>
      <c r="D15" s="104" t="str">
        <f t="shared" si="0"/>
        <v/>
      </c>
      <c r="G15" s="91" t="str">
        <f t="shared" si="1"/>
        <v/>
      </c>
      <c r="J15" s="91" t="str">
        <f t="shared" si="2"/>
        <v/>
      </c>
      <c r="L15" s="91" t="s">
        <v>154</v>
      </c>
      <c r="M15" s="91" t="str">
        <f t="shared" si="3"/>
        <v/>
      </c>
    </row>
    <row r="16" spans="1:14">
      <c r="A16" s="90" t="s">
        <v>219</v>
      </c>
      <c r="C16" s="91">
        <f t="shared" si="0"/>
        <v>454.02499999999998</v>
      </c>
      <c r="D16" s="104">
        <f t="shared" si="0"/>
        <v>100</v>
      </c>
      <c r="F16" s="91">
        <f>SUM(F18:F31)</f>
        <v>88.9</v>
      </c>
      <c r="G16" s="91">
        <f t="shared" si="1"/>
        <v>19.580419580419584</v>
      </c>
      <c r="I16" s="91">
        <f>SUM(I18:I31)</f>
        <v>205.625</v>
      </c>
      <c r="J16" s="91">
        <f t="shared" si="2"/>
        <v>45.289356312978363</v>
      </c>
      <c r="L16" s="91">
        <f>SUM(L18:L31)</f>
        <v>159.5</v>
      </c>
      <c r="M16" s="91">
        <f t="shared" si="3"/>
        <v>35.130224106602057</v>
      </c>
    </row>
    <row r="17" spans="1:15">
      <c r="C17" s="91" t="str">
        <f t="shared" si="0"/>
        <v/>
      </c>
      <c r="D17" s="104" t="str">
        <f t="shared" si="0"/>
        <v/>
      </c>
      <c r="G17" s="91" t="str">
        <f t="shared" si="1"/>
        <v/>
      </c>
      <c r="J17" s="91" t="str">
        <f t="shared" si="2"/>
        <v/>
      </c>
      <c r="L17" s="91" t="s">
        <v>154</v>
      </c>
      <c r="M17" s="91" t="str">
        <f t="shared" si="3"/>
        <v/>
      </c>
    </row>
    <row r="18" spans="1:15">
      <c r="A18" s="90" t="s">
        <v>220</v>
      </c>
      <c r="C18" s="91">
        <f t="shared" si="0"/>
        <v>63.625</v>
      </c>
      <c r="D18" s="104">
        <f t="shared" si="0"/>
        <v>100</v>
      </c>
      <c r="F18" s="91">
        <v>53.875</v>
      </c>
      <c r="G18" s="91">
        <f t="shared" si="1"/>
        <v>84.675834970530445</v>
      </c>
      <c r="I18" s="91">
        <v>7</v>
      </c>
      <c r="J18" s="91">
        <f t="shared" si="2"/>
        <v>11.00196463654224</v>
      </c>
      <c r="L18" s="91">
        <v>2.75</v>
      </c>
      <c r="M18" s="91">
        <f t="shared" si="3"/>
        <v>4.3222003929273081</v>
      </c>
      <c r="O18" s="87"/>
    </row>
    <row r="19" spans="1:15">
      <c r="A19" s="90" t="s">
        <v>221</v>
      </c>
      <c r="C19" s="91">
        <f t="shared" si="0"/>
        <v>63</v>
      </c>
      <c r="D19" s="104">
        <f t="shared" si="0"/>
        <v>100</v>
      </c>
      <c r="F19" s="91">
        <v>1</v>
      </c>
      <c r="G19" s="91">
        <f t="shared" si="1"/>
        <v>1.5873015873015872</v>
      </c>
      <c r="I19" s="91">
        <v>3</v>
      </c>
      <c r="J19" s="91">
        <f t="shared" si="2"/>
        <v>4.7619047619047619</v>
      </c>
      <c r="L19" s="91">
        <v>59</v>
      </c>
      <c r="M19" s="91">
        <f t="shared" si="3"/>
        <v>93.650793650793645</v>
      </c>
    </row>
    <row r="20" spans="1:15">
      <c r="A20" s="90" t="s">
        <v>222</v>
      </c>
      <c r="C20" s="91">
        <f t="shared" si="0"/>
        <v>165.625</v>
      </c>
      <c r="D20" s="104">
        <f t="shared" si="0"/>
        <v>100.00000000000001</v>
      </c>
      <c r="F20" s="91">
        <v>0</v>
      </c>
      <c r="G20" s="91">
        <f t="shared" si="1"/>
        <v>0</v>
      </c>
      <c r="I20" s="91">
        <v>130.625</v>
      </c>
      <c r="J20" s="91">
        <f t="shared" si="2"/>
        <v>78.867924528301899</v>
      </c>
      <c r="L20" s="91">
        <v>35</v>
      </c>
      <c r="M20" s="91">
        <f t="shared" si="3"/>
        <v>21.132075471698116</v>
      </c>
    </row>
    <row r="21" spans="1:15">
      <c r="A21" s="26" t="s">
        <v>223</v>
      </c>
      <c r="C21" s="91">
        <f t="shared" si="0"/>
        <v>23.25</v>
      </c>
      <c r="D21" s="104">
        <f t="shared" si="0"/>
        <v>100</v>
      </c>
      <c r="F21" s="91">
        <v>4.25</v>
      </c>
      <c r="G21" s="91">
        <f t="shared" si="1"/>
        <v>18.27956989247312</v>
      </c>
      <c r="I21" s="91">
        <v>9</v>
      </c>
      <c r="J21" s="91">
        <f t="shared" si="2"/>
        <v>38.70967741935484</v>
      </c>
      <c r="L21" s="91">
        <v>10</v>
      </c>
      <c r="M21" s="91">
        <f t="shared" si="3"/>
        <v>43.01075268817204</v>
      </c>
    </row>
    <row r="22" spans="1:15">
      <c r="A22" s="26" t="s">
        <v>224</v>
      </c>
      <c r="C22" s="91">
        <f t="shared" si="0"/>
        <v>76.525000000000006</v>
      </c>
      <c r="D22" s="104">
        <f t="shared" si="0"/>
        <v>99.999999999999986</v>
      </c>
      <c r="F22" s="91">
        <v>18.274999999999999</v>
      </c>
      <c r="G22" s="91">
        <f t="shared" si="1"/>
        <v>23.881084612871607</v>
      </c>
      <c r="I22" s="91">
        <v>32.25</v>
      </c>
      <c r="J22" s="91">
        <f t="shared" si="2"/>
        <v>42.143090493302836</v>
      </c>
      <c r="L22" s="91">
        <v>26</v>
      </c>
      <c r="M22" s="91">
        <f t="shared" si="3"/>
        <v>33.975824893825546</v>
      </c>
    </row>
    <row r="23" spans="1:15">
      <c r="A23" s="26" t="s">
        <v>225</v>
      </c>
      <c r="C23" s="91">
        <f t="shared" si="0"/>
        <v>24.75</v>
      </c>
      <c r="D23" s="104">
        <f t="shared" si="0"/>
        <v>100</v>
      </c>
      <c r="F23" s="91">
        <v>4.25</v>
      </c>
      <c r="G23" s="91">
        <f t="shared" si="1"/>
        <v>17.171717171717169</v>
      </c>
      <c r="I23" s="91">
        <v>13</v>
      </c>
      <c r="J23" s="91">
        <f t="shared" si="2"/>
        <v>52.525252525252533</v>
      </c>
      <c r="L23" s="91">
        <v>7.5</v>
      </c>
      <c r="M23" s="91">
        <f t="shared" si="3"/>
        <v>30.303030303030305</v>
      </c>
    </row>
    <row r="24" spans="1:15">
      <c r="A24" s="26" t="s">
        <v>226</v>
      </c>
      <c r="C24" s="91">
        <f t="shared" si="0"/>
        <v>11</v>
      </c>
      <c r="D24" s="104">
        <f t="shared" si="0"/>
        <v>99.999999999999986</v>
      </c>
      <c r="F24" s="91">
        <v>2</v>
      </c>
      <c r="G24" s="91">
        <f>IF($A24&lt;&gt;0,F24/$C24*100,"")</f>
        <v>18.181818181818183</v>
      </c>
      <c r="I24" s="91">
        <v>6</v>
      </c>
      <c r="J24" s="91">
        <f>IF($A24&lt;&gt;0,I24/$C24*100,"")</f>
        <v>54.54545454545454</v>
      </c>
      <c r="L24" s="91">
        <v>3</v>
      </c>
      <c r="M24" s="91">
        <f t="shared" si="3"/>
        <v>27.27272727272727</v>
      </c>
    </row>
    <row r="25" spans="1:15">
      <c r="A25" s="26" t="s">
        <v>227</v>
      </c>
      <c r="C25" s="91">
        <f t="shared" si="0"/>
        <v>6</v>
      </c>
      <c r="D25" s="104">
        <f t="shared" si="0"/>
        <v>100</v>
      </c>
      <c r="F25" s="91">
        <v>0</v>
      </c>
      <c r="G25" s="91">
        <f>IF($A25&lt;&gt;0,F25/$C25*100,"")</f>
        <v>0</v>
      </c>
      <c r="I25" s="91">
        <v>1</v>
      </c>
      <c r="J25" s="91">
        <f>IF($A25&lt;&gt;0,I25/$C25*100,"")</f>
        <v>16.666666666666664</v>
      </c>
      <c r="L25" s="91">
        <v>5</v>
      </c>
      <c r="M25" s="91">
        <f t="shared" si="3"/>
        <v>83.333333333333343</v>
      </c>
    </row>
    <row r="26" spans="1:15">
      <c r="A26" s="26" t="s">
        <v>228</v>
      </c>
      <c r="C26" s="91">
        <f t="shared" si="0"/>
        <v>5.75</v>
      </c>
      <c r="D26" s="104">
        <f t="shared" si="0"/>
        <v>100</v>
      </c>
      <c r="F26" s="91">
        <v>1.75</v>
      </c>
      <c r="G26" s="91">
        <f>IF($A26&lt;&gt;0,F26/$C26*100,"")</f>
        <v>30.434782608695656</v>
      </c>
      <c r="I26" s="91">
        <v>2</v>
      </c>
      <c r="J26" s="91">
        <f>IF($A26&lt;&gt;0,I26/$C26*100,"")</f>
        <v>34.782608695652172</v>
      </c>
      <c r="L26" s="91">
        <v>2</v>
      </c>
      <c r="M26" s="91">
        <f t="shared" si="3"/>
        <v>34.782608695652172</v>
      </c>
    </row>
    <row r="27" spans="1:15">
      <c r="A27" s="26" t="s">
        <v>229</v>
      </c>
      <c r="C27" s="91">
        <f t="shared" si="0"/>
        <v>2</v>
      </c>
      <c r="D27" s="104">
        <f t="shared" si="0"/>
        <v>100</v>
      </c>
      <c r="F27" s="91">
        <v>1</v>
      </c>
      <c r="G27" s="91">
        <f t="shared" si="1"/>
        <v>50</v>
      </c>
      <c r="I27" s="91">
        <v>0</v>
      </c>
      <c r="J27" s="91">
        <f t="shared" si="2"/>
        <v>0</v>
      </c>
      <c r="L27" s="91">
        <v>1</v>
      </c>
      <c r="M27" s="91">
        <f t="shared" si="3"/>
        <v>50</v>
      </c>
    </row>
    <row r="28" spans="1:15">
      <c r="A28" s="26" t="s">
        <v>230</v>
      </c>
      <c r="C28" s="91">
        <f t="shared" si="0"/>
        <v>1.5</v>
      </c>
      <c r="D28" s="104">
        <f t="shared" si="0"/>
        <v>99.999999999999986</v>
      </c>
      <c r="F28" s="91">
        <v>0.5</v>
      </c>
      <c r="G28" s="91">
        <f t="shared" si="1"/>
        <v>33.333333333333329</v>
      </c>
      <c r="I28" s="91">
        <v>0</v>
      </c>
      <c r="J28" s="91">
        <f t="shared" si="2"/>
        <v>0</v>
      </c>
      <c r="L28" s="91">
        <v>1</v>
      </c>
      <c r="M28" s="91">
        <f t="shared" si="3"/>
        <v>66.666666666666657</v>
      </c>
    </row>
    <row r="29" spans="1:15">
      <c r="A29" s="26" t="s">
        <v>231</v>
      </c>
      <c r="C29" s="91">
        <f t="shared" si="0"/>
        <v>6</v>
      </c>
      <c r="D29" s="104">
        <f t="shared" si="0"/>
        <v>99.999999999999986</v>
      </c>
      <c r="F29" s="91">
        <v>0.5</v>
      </c>
      <c r="G29" s="91">
        <f t="shared" si="1"/>
        <v>8.3333333333333321</v>
      </c>
      <c r="I29" s="91">
        <v>0</v>
      </c>
      <c r="J29" s="91">
        <f t="shared" si="2"/>
        <v>0</v>
      </c>
      <c r="L29" s="91">
        <v>5.5</v>
      </c>
      <c r="M29" s="91">
        <f t="shared" si="3"/>
        <v>91.666666666666657</v>
      </c>
    </row>
    <row r="30" spans="1:15">
      <c r="A30" s="26" t="s">
        <v>232</v>
      </c>
      <c r="C30" s="91">
        <f>IF($A30&lt;&gt;0,F30+I30+L30,"")</f>
        <v>3</v>
      </c>
      <c r="D30" s="104">
        <f>IF($A30&lt;&gt;0,G30+J30+M30,"")</f>
        <v>100</v>
      </c>
      <c r="F30" s="91">
        <v>0.5</v>
      </c>
      <c r="G30" s="91">
        <f>IF($A30&lt;&gt;0,F30/$C30*100,"")</f>
        <v>16.666666666666664</v>
      </c>
      <c r="I30" s="91">
        <v>1.75</v>
      </c>
      <c r="J30" s="91">
        <f>IF($A30&lt;&gt;0,I30/$C30*100,"")</f>
        <v>58.333333333333336</v>
      </c>
      <c r="L30" s="91">
        <v>0.75</v>
      </c>
      <c r="M30" s="91">
        <f t="shared" si="3"/>
        <v>25</v>
      </c>
    </row>
    <row r="31" spans="1:15">
      <c r="A31" s="26" t="s">
        <v>233</v>
      </c>
      <c r="C31" s="91">
        <f>IF($A31&lt;&gt;0,F31+I31+L31,"")</f>
        <v>2</v>
      </c>
      <c r="D31" s="104">
        <f>IF($A31&lt;&gt;0,G31+J31+M31,"")</f>
        <v>100</v>
      </c>
      <c r="F31" s="91">
        <v>1</v>
      </c>
      <c r="G31" s="91">
        <f t="shared" si="1"/>
        <v>50</v>
      </c>
      <c r="I31" s="91">
        <v>0</v>
      </c>
      <c r="J31" s="91">
        <f t="shared" si="2"/>
        <v>0</v>
      </c>
      <c r="L31" s="91">
        <v>1</v>
      </c>
      <c r="M31" s="91">
        <f t="shared" si="3"/>
        <v>50</v>
      </c>
    </row>
    <row r="32" spans="1:15">
      <c r="A32" s="26"/>
      <c r="C32" s="91" t="str">
        <f t="shared" si="0"/>
        <v/>
      </c>
      <c r="D32" s="104" t="str">
        <f t="shared" si="0"/>
        <v/>
      </c>
      <c r="G32" s="91" t="str">
        <f t="shared" si="1"/>
        <v/>
      </c>
      <c r="J32" s="91" t="str">
        <f t="shared" si="2"/>
        <v/>
      </c>
      <c r="L32" s="91" t="s">
        <v>154</v>
      </c>
      <c r="M32" s="91" t="str">
        <f t="shared" si="3"/>
        <v/>
      </c>
    </row>
    <row r="33" spans="1:13">
      <c r="A33" s="90" t="s">
        <v>234</v>
      </c>
      <c r="C33" s="91">
        <f t="shared" si="0"/>
        <v>476.79700000000003</v>
      </c>
      <c r="D33" s="104">
        <f t="shared" si="0"/>
        <v>100</v>
      </c>
      <c r="F33" s="91">
        <f>SUM(F35:F81)</f>
        <v>193.917</v>
      </c>
      <c r="G33" s="91">
        <f t="shared" si="1"/>
        <v>40.670767643252788</v>
      </c>
      <c r="I33" s="91">
        <f>SUM(I35:I81)</f>
        <v>130.38</v>
      </c>
      <c r="J33" s="91">
        <f t="shared" si="2"/>
        <v>27.344970710805644</v>
      </c>
      <c r="L33" s="91">
        <f>SUM(L35:L81)</f>
        <v>152.5</v>
      </c>
      <c r="M33" s="91">
        <f t="shared" si="3"/>
        <v>31.984261645941565</v>
      </c>
    </row>
    <row r="34" spans="1:13">
      <c r="A34" s="26"/>
      <c r="D34" s="104" t="str">
        <f t="shared" si="0"/>
        <v/>
      </c>
      <c r="G34" s="91" t="str">
        <f t="shared" si="1"/>
        <v/>
      </c>
      <c r="J34" s="91" t="str">
        <f t="shared" si="2"/>
        <v/>
      </c>
      <c r="L34" s="91" t="s">
        <v>154</v>
      </c>
      <c r="M34" s="91" t="str">
        <f t="shared" si="3"/>
        <v/>
      </c>
    </row>
    <row r="35" spans="1:13">
      <c r="A35" s="26" t="s">
        <v>235</v>
      </c>
      <c r="C35" s="91">
        <f t="shared" si="0"/>
        <v>24</v>
      </c>
      <c r="D35" s="104">
        <f t="shared" si="0"/>
        <v>100</v>
      </c>
      <c r="F35" s="91">
        <v>12</v>
      </c>
      <c r="G35" s="91">
        <f t="shared" si="1"/>
        <v>50</v>
      </c>
      <c r="I35" s="91">
        <v>6.5</v>
      </c>
      <c r="J35" s="91">
        <f t="shared" si="2"/>
        <v>27.083333333333332</v>
      </c>
      <c r="L35" s="91">
        <v>5.5</v>
      </c>
      <c r="M35" s="91">
        <f t="shared" si="3"/>
        <v>22.916666666666664</v>
      </c>
    </row>
    <row r="36" spans="1:13">
      <c r="A36" s="26" t="s">
        <v>236</v>
      </c>
      <c r="C36" s="91">
        <f t="shared" si="0"/>
        <v>9.25</v>
      </c>
      <c r="D36" s="104">
        <f t="shared" si="0"/>
        <v>100</v>
      </c>
      <c r="F36" s="91">
        <v>3.25</v>
      </c>
      <c r="G36" s="91">
        <f t="shared" si="1"/>
        <v>35.135135135135137</v>
      </c>
      <c r="I36" s="91">
        <v>2</v>
      </c>
      <c r="J36" s="91">
        <f t="shared" si="2"/>
        <v>21.621621621621621</v>
      </c>
      <c r="L36" s="91">
        <v>4</v>
      </c>
      <c r="M36" s="91">
        <f t="shared" si="3"/>
        <v>43.243243243243242</v>
      </c>
    </row>
    <row r="37" spans="1:13">
      <c r="A37" s="26" t="s">
        <v>237</v>
      </c>
      <c r="C37" s="91">
        <f t="shared" si="0"/>
        <v>6</v>
      </c>
      <c r="D37" s="104">
        <f t="shared" si="0"/>
        <v>100</v>
      </c>
      <c r="F37" s="91">
        <v>2</v>
      </c>
      <c r="G37" s="91">
        <f t="shared" si="1"/>
        <v>33.333333333333329</v>
      </c>
      <c r="I37" s="91">
        <v>1</v>
      </c>
      <c r="J37" s="91">
        <f t="shared" si="2"/>
        <v>16.666666666666664</v>
      </c>
      <c r="L37" s="91">
        <v>3</v>
      </c>
      <c r="M37" s="91">
        <f t="shared" si="3"/>
        <v>50</v>
      </c>
    </row>
    <row r="38" spans="1:13">
      <c r="A38" s="26" t="s">
        <v>238</v>
      </c>
      <c r="C38" s="91">
        <f t="shared" si="0"/>
        <v>6.75</v>
      </c>
      <c r="D38" s="104">
        <f t="shared" si="0"/>
        <v>99.999999999999986</v>
      </c>
      <c r="F38" s="91">
        <v>1.75</v>
      </c>
      <c r="G38" s="91">
        <f t="shared" si="1"/>
        <v>25.925925925925924</v>
      </c>
      <c r="I38" s="91">
        <v>4</v>
      </c>
      <c r="J38" s="91">
        <f t="shared" si="2"/>
        <v>59.259259259259252</v>
      </c>
      <c r="L38" s="91">
        <v>1</v>
      </c>
      <c r="M38" s="91">
        <f t="shared" si="3"/>
        <v>14.814814814814813</v>
      </c>
    </row>
    <row r="39" spans="1:13">
      <c r="A39" s="26" t="s">
        <v>239</v>
      </c>
      <c r="C39" s="91">
        <f t="shared" si="0"/>
        <v>7.75</v>
      </c>
      <c r="D39" s="104">
        <f t="shared" si="0"/>
        <v>100</v>
      </c>
      <c r="F39" s="91">
        <v>2.75</v>
      </c>
      <c r="G39" s="91">
        <f t="shared" si="1"/>
        <v>35.483870967741936</v>
      </c>
      <c r="I39" s="91">
        <v>3</v>
      </c>
      <c r="J39" s="91">
        <f t="shared" si="2"/>
        <v>38.70967741935484</v>
      </c>
      <c r="L39" s="91">
        <v>2</v>
      </c>
      <c r="M39" s="91">
        <f t="shared" si="3"/>
        <v>25.806451612903224</v>
      </c>
    </row>
    <row r="40" spans="1:13">
      <c r="A40" s="26" t="s">
        <v>240</v>
      </c>
      <c r="C40" s="91">
        <f t="shared" si="0"/>
        <v>7.25</v>
      </c>
      <c r="D40" s="104">
        <f t="shared" si="0"/>
        <v>100</v>
      </c>
      <c r="F40" s="91">
        <v>1.25</v>
      </c>
      <c r="G40" s="91">
        <f t="shared" si="1"/>
        <v>17.241379310344829</v>
      </c>
      <c r="I40" s="91">
        <v>4</v>
      </c>
      <c r="J40" s="91">
        <f t="shared" si="2"/>
        <v>55.172413793103445</v>
      </c>
      <c r="L40" s="91">
        <v>2</v>
      </c>
      <c r="M40" s="91">
        <f t="shared" si="3"/>
        <v>27.586206896551722</v>
      </c>
    </row>
    <row r="41" spans="1:13">
      <c r="A41" s="26" t="s">
        <v>241</v>
      </c>
      <c r="C41" s="91">
        <f t="shared" si="0"/>
        <v>4</v>
      </c>
      <c r="D41" s="104">
        <f t="shared" si="0"/>
        <v>100</v>
      </c>
      <c r="F41" s="91">
        <v>1</v>
      </c>
      <c r="G41" s="91">
        <f t="shared" si="1"/>
        <v>25</v>
      </c>
      <c r="I41" s="91">
        <v>0</v>
      </c>
      <c r="J41" s="91">
        <f t="shared" si="2"/>
        <v>0</v>
      </c>
      <c r="L41" s="91">
        <v>3</v>
      </c>
      <c r="M41" s="91">
        <f t="shared" si="3"/>
        <v>75</v>
      </c>
    </row>
    <row r="42" spans="1:13">
      <c r="A42" s="26" t="s">
        <v>242</v>
      </c>
      <c r="C42" s="91">
        <f t="shared" si="0"/>
        <v>9.5</v>
      </c>
      <c r="D42" s="104">
        <f t="shared" si="0"/>
        <v>100</v>
      </c>
      <c r="F42" s="91">
        <v>4.5</v>
      </c>
      <c r="G42" s="91">
        <f t="shared" si="1"/>
        <v>47.368421052631575</v>
      </c>
      <c r="I42" s="91">
        <v>2</v>
      </c>
      <c r="J42" s="91">
        <f t="shared" si="2"/>
        <v>21.052631578947366</v>
      </c>
      <c r="L42" s="91">
        <v>3</v>
      </c>
      <c r="M42" s="91">
        <f t="shared" si="3"/>
        <v>31.578947368421051</v>
      </c>
    </row>
    <row r="43" spans="1:13">
      <c r="A43" s="26" t="s">
        <v>243</v>
      </c>
      <c r="C43" s="91">
        <f t="shared" si="0"/>
        <v>21.125</v>
      </c>
      <c r="D43" s="104">
        <f t="shared" si="0"/>
        <v>100</v>
      </c>
      <c r="F43" s="91">
        <v>8.875</v>
      </c>
      <c r="G43" s="91">
        <f t="shared" si="1"/>
        <v>42.011834319526628</v>
      </c>
      <c r="I43" s="91">
        <v>7.25</v>
      </c>
      <c r="J43" s="91">
        <f t="shared" si="2"/>
        <v>34.319526627218934</v>
      </c>
      <c r="L43" s="91">
        <v>5</v>
      </c>
      <c r="M43" s="91">
        <f t="shared" si="3"/>
        <v>23.668639053254438</v>
      </c>
    </row>
    <row r="44" spans="1:13">
      <c r="A44" s="26" t="s">
        <v>244</v>
      </c>
      <c r="C44" s="91">
        <f t="shared" si="0"/>
        <v>24.75</v>
      </c>
      <c r="D44" s="104">
        <f t="shared" si="0"/>
        <v>99.999999999999986</v>
      </c>
      <c r="F44" s="91">
        <v>10.25</v>
      </c>
      <c r="G44" s="91">
        <f t="shared" si="1"/>
        <v>41.414141414141412</v>
      </c>
      <c r="I44" s="91">
        <v>6</v>
      </c>
      <c r="J44" s="91">
        <f t="shared" si="2"/>
        <v>24.242424242424242</v>
      </c>
      <c r="L44" s="91">
        <v>8.5</v>
      </c>
      <c r="M44" s="91">
        <f t="shared" si="3"/>
        <v>34.343434343434339</v>
      </c>
    </row>
    <row r="45" spans="1:13">
      <c r="A45" s="26" t="s">
        <v>245</v>
      </c>
      <c r="C45" s="91">
        <f t="shared" si="0"/>
        <v>23.5</v>
      </c>
      <c r="D45" s="104">
        <f t="shared" si="0"/>
        <v>100</v>
      </c>
      <c r="F45" s="91">
        <v>10</v>
      </c>
      <c r="G45" s="91">
        <f t="shared" si="1"/>
        <v>42.553191489361701</v>
      </c>
      <c r="I45" s="91">
        <v>8</v>
      </c>
      <c r="J45" s="91">
        <f t="shared" si="2"/>
        <v>34.042553191489361</v>
      </c>
      <c r="L45" s="91">
        <v>5.5</v>
      </c>
      <c r="M45" s="91">
        <f t="shared" si="3"/>
        <v>23.404255319148938</v>
      </c>
    </row>
    <row r="46" spans="1:13">
      <c r="A46" s="26" t="s">
        <v>246</v>
      </c>
      <c r="C46" s="91">
        <f t="shared" si="0"/>
        <v>37</v>
      </c>
      <c r="D46" s="104">
        <f t="shared" si="0"/>
        <v>100</v>
      </c>
      <c r="F46" s="91">
        <v>16</v>
      </c>
      <c r="G46" s="91">
        <f t="shared" si="1"/>
        <v>43.243243243243242</v>
      </c>
      <c r="I46" s="91">
        <v>12.5</v>
      </c>
      <c r="J46" s="91">
        <f t="shared" si="2"/>
        <v>33.783783783783782</v>
      </c>
      <c r="L46" s="91">
        <v>8.5</v>
      </c>
      <c r="M46" s="91">
        <f t="shared" si="3"/>
        <v>22.972972972972975</v>
      </c>
    </row>
    <row r="47" spans="1:13">
      <c r="A47" s="26" t="s">
        <v>247</v>
      </c>
      <c r="C47" s="91">
        <f t="shared" si="0"/>
        <v>18.75</v>
      </c>
      <c r="D47" s="104">
        <f t="shared" si="0"/>
        <v>100</v>
      </c>
      <c r="F47" s="91">
        <v>5.75</v>
      </c>
      <c r="G47" s="91">
        <f t="shared" si="1"/>
        <v>30.666666666666664</v>
      </c>
      <c r="I47" s="91">
        <v>9</v>
      </c>
      <c r="J47" s="91">
        <f t="shared" si="2"/>
        <v>48</v>
      </c>
      <c r="L47" s="91">
        <v>4</v>
      </c>
      <c r="M47" s="91">
        <f t="shared" si="3"/>
        <v>21.333333333333336</v>
      </c>
    </row>
    <row r="48" spans="1:13">
      <c r="A48" s="26" t="s">
        <v>248</v>
      </c>
      <c r="C48" s="91">
        <f t="shared" si="0"/>
        <v>33.042000000000002</v>
      </c>
      <c r="D48" s="104">
        <f t="shared" si="0"/>
        <v>99.999999999999986</v>
      </c>
      <c r="F48" s="91">
        <v>17.542000000000002</v>
      </c>
      <c r="G48" s="91">
        <f t="shared" si="1"/>
        <v>53.0900066581926</v>
      </c>
      <c r="I48" s="91">
        <v>4</v>
      </c>
      <c r="J48" s="91">
        <f t="shared" si="2"/>
        <v>12.10580473336965</v>
      </c>
      <c r="L48" s="91">
        <v>11.5</v>
      </c>
      <c r="M48" s="91">
        <f t="shared" si="3"/>
        <v>34.804188608437741</v>
      </c>
    </row>
    <row r="49" spans="1:13">
      <c r="A49" s="26" t="s">
        <v>249</v>
      </c>
      <c r="C49" s="91">
        <f t="shared" si="0"/>
        <v>20.75</v>
      </c>
      <c r="D49" s="104">
        <f t="shared" si="0"/>
        <v>100</v>
      </c>
      <c r="F49" s="91">
        <v>8.75</v>
      </c>
      <c r="G49" s="91">
        <f t="shared" si="1"/>
        <v>42.168674698795186</v>
      </c>
      <c r="I49" s="91">
        <v>6.75</v>
      </c>
      <c r="J49" s="91">
        <f t="shared" si="2"/>
        <v>32.53012048192771</v>
      </c>
      <c r="L49" s="91">
        <v>5.25</v>
      </c>
      <c r="M49" s="91">
        <f t="shared" si="3"/>
        <v>25.301204819277107</v>
      </c>
    </row>
    <row r="50" spans="1:13">
      <c r="A50" s="26" t="s">
        <v>250</v>
      </c>
      <c r="C50" s="91">
        <f t="shared" si="0"/>
        <v>22.88</v>
      </c>
      <c r="D50" s="104">
        <f t="shared" si="0"/>
        <v>100</v>
      </c>
      <c r="F50" s="91">
        <v>12.25</v>
      </c>
      <c r="G50" s="91">
        <f t="shared" si="1"/>
        <v>53.540209790209794</v>
      </c>
      <c r="I50" s="91">
        <v>4.13</v>
      </c>
      <c r="J50" s="91">
        <f t="shared" si="2"/>
        <v>18.050699300699304</v>
      </c>
      <c r="L50" s="91">
        <v>6.5</v>
      </c>
      <c r="M50" s="91">
        <f t="shared" si="3"/>
        <v>28.40909090909091</v>
      </c>
    </row>
    <row r="51" spans="1:13">
      <c r="A51" s="26" t="s">
        <v>251</v>
      </c>
      <c r="C51" s="91">
        <f t="shared" si="0"/>
        <v>39.25</v>
      </c>
      <c r="D51" s="104">
        <f t="shared" si="0"/>
        <v>100.00000000000001</v>
      </c>
      <c r="F51" s="91">
        <v>12</v>
      </c>
      <c r="G51" s="91">
        <f t="shared" si="1"/>
        <v>30.573248407643312</v>
      </c>
      <c r="I51" s="91">
        <v>18.75</v>
      </c>
      <c r="J51" s="91">
        <f t="shared" si="2"/>
        <v>47.770700636942678</v>
      </c>
      <c r="L51" s="91">
        <v>8.5</v>
      </c>
      <c r="M51" s="91">
        <f t="shared" si="3"/>
        <v>21.656050955414013</v>
      </c>
    </row>
    <row r="52" spans="1:13">
      <c r="A52" s="26" t="s">
        <v>252</v>
      </c>
      <c r="C52" s="91">
        <f t="shared" ref="C52:D84" si="4">IF($A52&lt;&gt;0,F52+I52+L52,"")</f>
        <v>29.625</v>
      </c>
      <c r="D52" s="104">
        <f t="shared" si="4"/>
        <v>100</v>
      </c>
      <c r="F52" s="91">
        <v>14.625</v>
      </c>
      <c r="G52" s="91">
        <f t="shared" si="1"/>
        <v>49.367088607594937</v>
      </c>
      <c r="I52" s="91">
        <v>8</v>
      </c>
      <c r="J52" s="91">
        <f t="shared" si="2"/>
        <v>27.004219409282697</v>
      </c>
      <c r="L52" s="91">
        <v>7</v>
      </c>
      <c r="M52" s="91">
        <f t="shared" si="3"/>
        <v>23.628691983122362</v>
      </c>
    </row>
    <row r="53" spans="1:13">
      <c r="A53" s="26" t="s">
        <v>253</v>
      </c>
      <c r="C53" s="91">
        <f t="shared" si="4"/>
        <v>24.5</v>
      </c>
      <c r="D53" s="104">
        <f t="shared" si="4"/>
        <v>100</v>
      </c>
      <c r="F53" s="91">
        <v>8.75</v>
      </c>
      <c r="G53" s="91">
        <f t="shared" si="1"/>
        <v>35.714285714285715</v>
      </c>
      <c r="I53" s="91">
        <v>8.75</v>
      </c>
      <c r="J53" s="91">
        <f t="shared" si="2"/>
        <v>35.714285714285715</v>
      </c>
      <c r="L53" s="91">
        <v>7</v>
      </c>
      <c r="M53" s="91">
        <f t="shared" si="3"/>
        <v>28.571428571428569</v>
      </c>
    </row>
    <row r="54" spans="1:13">
      <c r="A54" s="26" t="s">
        <v>254</v>
      </c>
      <c r="C54" s="91">
        <f t="shared" si="4"/>
        <v>2.5</v>
      </c>
      <c r="D54" s="104">
        <f t="shared" si="4"/>
        <v>100</v>
      </c>
      <c r="F54" s="91">
        <v>1.5</v>
      </c>
      <c r="G54" s="91">
        <f t="shared" si="1"/>
        <v>60</v>
      </c>
      <c r="I54" s="91">
        <v>1</v>
      </c>
      <c r="J54" s="91">
        <f t="shared" si="2"/>
        <v>40</v>
      </c>
      <c r="L54" s="91">
        <v>0</v>
      </c>
      <c r="M54" s="91">
        <f t="shared" si="3"/>
        <v>0</v>
      </c>
    </row>
    <row r="55" spans="1:13">
      <c r="A55" s="26" t="s">
        <v>255</v>
      </c>
      <c r="C55" s="91">
        <f t="shared" si="4"/>
        <v>4</v>
      </c>
      <c r="D55" s="104">
        <f t="shared" si="4"/>
        <v>100</v>
      </c>
      <c r="F55" s="91">
        <v>1</v>
      </c>
      <c r="G55" s="91">
        <f t="shared" si="1"/>
        <v>25</v>
      </c>
      <c r="I55" s="91">
        <v>1</v>
      </c>
      <c r="J55" s="91">
        <f t="shared" si="2"/>
        <v>25</v>
      </c>
      <c r="L55" s="91">
        <v>2</v>
      </c>
      <c r="M55" s="91">
        <f t="shared" si="3"/>
        <v>50</v>
      </c>
    </row>
    <row r="56" spans="1:13">
      <c r="A56" s="26" t="s">
        <v>256</v>
      </c>
      <c r="C56" s="91">
        <f t="shared" si="4"/>
        <v>1.5</v>
      </c>
      <c r="D56" s="104">
        <f t="shared" si="4"/>
        <v>99.999999999999986</v>
      </c>
      <c r="F56" s="91">
        <v>0.5</v>
      </c>
      <c r="G56" s="91">
        <f t="shared" si="1"/>
        <v>33.333333333333329</v>
      </c>
      <c r="I56" s="91">
        <v>0</v>
      </c>
      <c r="J56" s="91">
        <f t="shared" si="2"/>
        <v>0</v>
      </c>
      <c r="L56" s="91">
        <v>1</v>
      </c>
      <c r="M56" s="91">
        <f t="shared" si="3"/>
        <v>66.666666666666657</v>
      </c>
    </row>
    <row r="57" spans="1:13">
      <c r="A57" s="26" t="s">
        <v>257</v>
      </c>
      <c r="C57" s="91">
        <f t="shared" si="4"/>
        <v>2.5</v>
      </c>
      <c r="D57" s="104">
        <f t="shared" si="4"/>
        <v>100</v>
      </c>
      <c r="F57" s="91">
        <v>1.5</v>
      </c>
      <c r="G57" s="91">
        <f t="shared" si="1"/>
        <v>60</v>
      </c>
      <c r="I57" s="91">
        <v>0</v>
      </c>
      <c r="J57" s="91">
        <f t="shared" si="2"/>
        <v>0</v>
      </c>
      <c r="L57" s="91">
        <v>1</v>
      </c>
      <c r="M57" s="91">
        <f t="shared" si="3"/>
        <v>40</v>
      </c>
    </row>
    <row r="58" spans="1:13">
      <c r="A58" s="26" t="s">
        <v>258</v>
      </c>
      <c r="C58" s="91">
        <f t="shared" si="4"/>
        <v>2</v>
      </c>
      <c r="D58" s="104">
        <f t="shared" si="4"/>
        <v>100</v>
      </c>
      <c r="F58" s="91">
        <v>1</v>
      </c>
      <c r="G58" s="91">
        <f t="shared" si="1"/>
        <v>50</v>
      </c>
      <c r="I58" s="91">
        <v>0</v>
      </c>
      <c r="J58" s="91">
        <f t="shared" si="2"/>
        <v>0</v>
      </c>
      <c r="L58" s="91">
        <v>1</v>
      </c>
      <c r="M58" s="91">
        <f t="shared" si="3"/>
        <v>50</v>
      </c>
    </row>
    <row r="59" spans="1:13">
      <c r="A59" s="26" t="s">
        <v>259</v>
      </c>
      <c r="C59" s="91">
        <f t="shared" si="4"/>
        <v>4.5</v>
      </c>
      <c r="D59" s="104">
        <f t="shared" si="4"/>
        <v>100</v>
      </c>
      <c r="F59" s="91">
        <v>0.5</v>
      </c>
      <c r="G59" s="91">
        <f t="shared" si="1"/>
        <v>11.111111111111111</v>
      </c>
      <c r="I59" s="91">
        <v>2.5</v>
      </c>
      <c r="J59" s="91">
        <f t="shared" si="2"/>
        <v>55.555555555555557</v>
      </c>
      <c r="L59" s="91">
        <v>1.5</v>
      </c>
      <c r="M59" s="91">
        <f t="shared" si="3"/>
        <v>33.333333333333329</v>
      </c>
    </row>
    <row r="60" spans="1:13">
      <c r="A60" s="26" t="s">
        <v>260</v>
      </c>
      <c r="C60" s="91">
        <f t="shared" si="4"/>
        <v>6</v>
      </c>
      <c r="D60" s="104">
        <f t="shared" si="4"/>
        <v>100</v>
      </c>
      <c r="F60" s="91">
        <v>1.75</v>
      </c>
      <c r="G60" s="91">
        <f t="shared" si="1"/>
        <v>29.166666666666668</v>
      </c>
      <c r="I60" s="91">
        <v>1.75</v>
      </c>
      <c r="J60" s="91">
        <f t="shared" si="2"/>
        <v>29.166666666666668</v>
      </c>
      <c r="L60" s="91">
        <v>2.5</v>
      </c>
      <c r="M60" s="91">
        <f t="shared" si="3"/>
        <v>41.666666666666671</v>
      </c>
    </row>
    <row r="61" spans="1:13">
      <c r="A61" s="26" t="s">
        <v>261</v>
      </c>
      <c r="C61" s="91">
        <f t="shared" si="4"/>
        <v>4.375</v>
      </c>
      <c r="D61" s="104">
        <f t="shared" si="4"/>
        <v>100</v>
      </c>
      <c r="F61" s="91">
        <v>1.375</v>
      </c>
      <c r="G61" s="91">
        <f t="shared" si="1"/>
        <v>31.428571428571427</v>
      </c>
      <c r="I61" s="91">
        <v>0</v>
      </c>
      <c r="J61" s="91">
        <f t="shared" si="2"/>
        <v>0</v>
      </c>
      <c r="L61" s="91">
        <v>3</v>
      </c>
      <c r="M61" s="91">
        <f t="shared" si="3"/>
        <v>68.571428571428569</v>
      </c>
    </row>
    <row r="62" spans="1:13">
      <c r="A62" s="26" t="s">
        <v>262</v>
      </c>
      <c r="C62" s="91">
        <f t="shared" si="4"/>
        <v>8</v>
      </c>
      <c r="D62" s="104">
        <f t="shared" si="4"/>
        <v>100</v>
      </c>
      <c r="F62" s="91">
        <v>3.5</v>
      </c>
      <c r="G62" s="91">
        <f t="shared" si="1"/>
        <v>43.75</v>
      </c>
      <c r="I62" s="91">
        <v>1</v>
      </c>
      <c r="J62" s="91">
        <f t="shared" si="2"/>
        <v>12.5</v>
      </c>
      <c r="L62" s="91">
        <v>3.5</v>
      </c>
      <c r="M62" s="91">
        <f t="shared" si="3"/>
        <v>43.75</v>
      </c>
    </row>
    <row r="63" spans="1:13">
      <c r="A63" s="26" t="s">
        <v>263</v>
      </c>
      <c r="C63" s="91">
        <f t="shared" si="4"/>
        <v>1</v>
      </c>
      <c r="D63" s="104">
        <f t="shared" si="4"/>
        <v>100</v>
      </c>
      <c r="F63" s="91">
        <v>1</v>
      </c>
      <c r="G63" s="91">
        <f t="shared" si="1"/>
        <v>100</v>
      </c>
      <c r="I63" s="91">
        <v>0</v>
      </c>
      <c r="J63" s="91">
        <f t="shared" si="2"/>
        <v>0</v>
      </c>
      <c r="L63" s="91">
        <v>0</v>
      </c>
      <c r="M63" s="91">
        <f t="shared" si="3"/>
        <v>0</v>
      </c>
    </row>
    <row r="64" spans="1:13">
      <c r="A64" s="26" t="s">
        <v>264</v>
      </c>
      <c r="C64" s="91">
        <f t="shared" si="4"/>
        <v>2.5</v>
      </c>
      <c r="D64" s="104">
        <f t="shared" si="4"/>
        <v>100</v>
      </c>
      <c r="F64" s="91">
        <v>0.5</v>
      </c>
      <c r="G64" s="91">
        <f t="shared" si="1"/>
        <v>20</v>
      </c>
      <c r="I64" s="91">
        <v>0</v>
      </c>
      <c r="J64" s="91">
        <f t="shared" si="2"/>
        <v>0</v>
      </c>
      <c r="L64" s="91">
        <v>2</v>
      </c>
      <c r="M64" s="91">
        <f t="shared" si="3"/>
        <v>80</v>
      </c>
    </row>
    <row r="65" spans="1:13">
      <c r="A65" s="26" t="s">
        <v>265</v>
      </c>
      <c r="C65" s="91">
        <f t="shared" si="4"/>
        <v>3.5</v>
      </c>
      <c r="D65" s="104">
        <f t="shared" si="4"/>
        <v>100</v>
      </c>
      <c r="F65" s="91">
        <v>1</v>
      </c>
      <c r="G65" s="91">
        <f t="shared" si="1"/>
        <v>28.571428571428569</v>
      </c>
      <c r="I65" s="91">
        <v>0.5</v>
      </c>
      <c r="J65" s="91">
        <f t="shared" si="2"/>
        <v>14.285714285714285</v>
      </c>
      <c r="L65" s="91">
        <v>2</v>
      </c>
      <c r="M65" s="91">
        <f t="shared" si="3"/>
        <v>57.142857142857139</v>
      </c>
    </row>
    <row r="66" spans="1:13">
      <c r="A66" s="26" t="s">
        <v>266</v>
      </c>
      <c r="C66" s="91">
        <f t="shared" si="4"/>
        <v>3.5</v>
      </c>
      <c r="D66" s="104">
        <f t="shared" si="4"/>
        <v>100</v>
      </c>
      <c r="F66" s="91">
        <v>1</v>
      </c>
      <c r="G66" s="91">
        <f t="shared" si="1"/>
        <v>28.571428571428569</v>
      </c>
      <c r="I66" s="91">
        <v>0</v>
      </c>
      <c r="J66" s="91">
        <f t="shared" si="2"/>
        <v>0</v>
      </c>
      <c r="L66" s="91">
        <v>2.5</v>
      </c>
      <c r="M66" s="91">
        <f t="shared" si="3"/>
        <v>71.428571428571431</v>
      </c>
    </row>
    <row r="67" spans="1:13">
      <c r="A67" s="26" t="s">
        <v>267</v>
      </c>
      <c r="C67" s="91">
        <f t="shared" si="4"/>
        <v>2.5</v>
      </c>
      <c r="D67" s="104">
        <f t="shared" si="4"/>
        <v>100</v>
      </c>
      <c r="F67" s="91">
        <v>1.5</v>
      </c>
      <c r="G67" s="91">
        <f t="shared" si="1"/>
        <v>60</v>
      </c>
      <c r="I67" s="91">
        <v>0</v>
      </c>
      <c r="J67" s="91">
        <f t="shared" si="2"/>
        <v>0</v>
      </c>
      <c r="L67" s="91">
        <v>1</v>
      </c>
      <c r="M67" s="91">
        <f t="shared" si="3"/>
        <v>40</v>
      </c>
    </row>
    <row r="68" spans="1:13">
      <c r="A68" s="26" t="s">
        <v>268</v>
      </c>
      <c r="C68" s="91">
        <f t="shared" si="4"/>
        <v>12.25</v>
      </c>
      <c r="D68" s="104">
        <f t="shared" si="4"/>
        <v>100</v>
      </c>
      <c r="F68" s="91">
        <v>6.25</v>
      </c>
      <c r="G68" s="91">
        <f t="shared" si="1"/>
        <v>51.020408163265309</v>
      </c>
      <c r="I68" s="91">
        <v>3</v>
      </c>
      <c r="J68" s="91">
        <f t="shared" si="2"/>
        <v>24.489795918367346</v>
      </c>
      <c r="L68" s="91">
        <v>3</v>
      </c>
      <c r="M68" s="91">
        <f t="shared" si="3"/>
        <v>24.489795918367346</v>
      </c>
    </row>
    <row r="69" spans="1:13">
      <c r="A69" s="26" t="s">
        <v>24</v>
      </c>
      <c r="C69" s="91">
        <f t="shared" si="4"/>
        <v>2.75</v>
      </c>
      <c r="D69" s="104">
        <f t="shared" si="4"/>
        <v>100</v>
      </c>
      <c r="F69" s="91">
        <v>0.75</v>
      </c>
      <c r="G69" s="91">
        <f t="shared" si="1"/>
        <v>27.27272727272727</v>
      </c>
      <c r="I69" s="91">
        <v>0</v>
      </c>
      <c r="J69" s="91">
        <f t="shared" si="2"/>
        <v>0</v>
      </c>
      <c r="L69" s="91">
        <v>2</v>
      </c>
      <c r="M69" s="91">
        <f t="shared" si="3"/>
        <v>72.727272727272734</v>
      </c>
    </row>
    <row r="70" spans="1:13">
      <c r="A70" s="26" t="s">
        <v>269</v>
      </c>
      <c r="C70" s="91">
        <f t="shared" si="4"/>
        <v>4.5</v>
      </c>
      <c r="D70" s="104">
        <f t="shared" si="4"/>
        <v>99.999999999999986</v>
      </c>
      <c r="F70" s="91">
        <v>1.5</v>
      </c>
      <c r="G70" s="91">
        <f t="shared" si="1"/>
        <v>33.333333333333329</v>
      </c>
      <c r="I70" s="91">
        <v>0</v>
      </c>
      <c r="J70" s="91">
        <f t="shared" si="2"/>
        <v>0</v>
      </c>
      <c r="L70" s="91">
        <v>3</v>
      </c>
      <c r="M70" s="91">
        <f t="shared" si="3"/>
        <v>66.666666666666657</v>
      </c>
    </row>
    <row r="71" spans="1:13">
      <c r="A71" s="26" t="s">
        <v>270</v>
      </c>
      <c r="C71" s="91">
        <f t="shared" si="4"/>
        <v>3.5</v>
      </c>
      <c r="D71" s="104">
        <f t="shared" si="4"/>
        <v>99.999999999999986</v>
      </c>
      <c r="F71" s="91">
        <v>0.5</v>
      </c>
      <c r="G71" s="91">
        <f t="shared" si="1"/>
        <v>14.285714285714285</v>
      </c>
      <c r="I71" s="91">
        <v>2</v>
      </c>
      <c r="J71" s="91">
        <f t="shared" si="2"/>
        <v>57.142857142857139</v>
      </c>
      <c r="L71" s="91">
        <v>1</v>
      </c>
      <c r="M71" s="91">
        <f t="shared" si="3"/>
        <v>28.571428571428569</v>
      </c>
    </row>
    <row r="72" spans="1:13">
      <c r="A72" s="26" t="s">
        <v>271</v>
      </c>
      <c r="C72" s="91">
        <f t="shared" si="4"/>
        <v>8.5</v>
      </c>
      <c r="D72" s="104">
        <f t="shared" si="4"/>
        <v>100</v>
      </c>
      <c r="F72" s="91">
        <v>2.5</v>
      </c>
      <c r="G72" s="91">
        <f t="shared" si="1"/>
        <v>29.411764705882355</v>
      </c>
      <c r="I72" s="91">
        <v>0</v>
      </c>
      <c r="J72" s="91">
        <f t="shared" si="2"/>
        <v>0</v>
      </c>
      <c r="L72" s="91">
        <v>6</v>
      </c>
      <c r="M72" s="91">
        <f t="shared" si="3"/>
        <v>70.588235294117652</v>
      </c>
    </row>
    <row r="73" spans="1:13">
      <c r="A73" s="26" t="s">
        <v>272</v>
      </c>
      <c r="C73" s="91">
        <f>IF($A73&lt;&gt;0,F73+I73+L73,"")</f>
        <v>3</v>
      </c>
      <c r="D73" s="104">
        <f>IF($A73&lt;&gt;0,G73+J73+M73,"")</f>
        <v>100</v>
      </c>
      <c r="F73" s="91">
        <v>0.5</v>
      </c>
      <c r="G73" s="91">
        <f>IF($A73&lt;&gt;0,F73/$C73*100,"")</f>
        <v>16.666666666666664</v>
      </c>
      <c r="I73" s="91">
        <v>0</v>
      </c>
      <c r="J73" s="91">
        <f>IF($A73&lt;&gt;0,I73/$C73*100,"")</f>
        <v>0</v>
      </c>
      <c r="L73" s="91">
        <v>2.5</v>
      </c>
      <c r="M73" s="91">
        <f t="shared" si="3"/>
        <v>83.333333333333343</v>
      </c>
    </row>
    <row r="74" spans="1:13">
      <c r="A74" s="26" t="s">
        <v>273</v>
      </c>
      <c r="C74" s="91">
        <f t="shared" si="4"/>
        <v>4.25</v>
      </c>
      <c r="D74" s="104">
        <f t="shared" si="4"/>
        <v>100</v>
      </c>
      <c r="F74" s="91">
        <v>0.75</v>
      </c>
      <c r="G74" s="91">
        <f t="shared" si="1"/>
        <v>17.647058823529413</v>
      </c>
      <c r="I74" s="91">
        <v>0.5</v>
      </c>
      <c r="J74" s="91">
        <f t="shared" si="2"/>
        <v>11.76470588235294</v>
      </c>
      <c r="L74" s="91">
        <v>3</v>
      </c>
      <c r="M74" s="91">
        <f t="shared" si="3"/>
        <v>70.588235294117652</v>
      </c>
    </row>
    <row r="75" spans="1:13">
      <c r="A75" s="26" t="s">
        <v>274</v>
      </c>
      <c r="C75" s="91">
        <f t="shared" si="4"/>
        <v>6.5</v>
      </c>
      <c r="D75" s="104">
        <f t="shared" si="4"/>
        <v>100</v>
      </c>
      <c r="F75" s="91">
        <v>3.5</v>
      </c>
      <c r="G75" s="91">
        <f t="shared" si="1"/>
        <v>53.846153846153847</v>
      </c>
      <c r="I75" s="91">
        <v>0</v>
      </c>
      <c r="J75" s="91">
        <f t="shared" si="2"/>
        <v>0</v>
      </c>
      <c r="L75" s="91">
        <v>3</v>
      </c>
      <c r="M75" s="91">
        <f t="shared" si="3"/>
        <v>46.153846153846153</v>
      </c>
    </row>
    <row r="76" spans="1:13">
      <c r="A76" s="26" t="s">
        <v>275</v>
      </c>
      <c r="C76" s="91">
        <f t="shared" si="4"/>
        <v>3.5</v>
      </c>
      <c r="D76" s="104">
        <f t="shared" si="4"/>
        <v>100</v>
      </c>
      <c r="F76" s="91">
        <v>1.5</v>
      </c>
      <c r="G76" s="91">
        <f t="shared" si="1"/>
        <v>42.857142857142854</v>
      </c>
      <c r="I76" s="91">
        <v>0</v>
      </c>
      <c r="J76" s="91">
        <f t="shared" si="2"/>
        <v>0</v>
      </c>
      <c r="L76" s="91">
        <v>2</v>
      </c>
      <c r="M76" s="91">
        <f t="shared" si="3"/>
        <v>57.142857142857139</v>
      </c>
    </row>
    <row r="77" spans="1:13">
      <c r="A77" s="26" t="s">
        <v>276</v>
      </c>
      <c r="C77" s="91">
        <f t="shared" si="4"/>
        <v>0.5</v>
      </c>
      <c r="D77" s="104">
        <f t="shared" si="4"/>
        <v>100</v>
      </c>
      <c r="F77" s="91">
        <v>0.5</v>
      </c>
      <c r="G77" s="91">
        <f t="shared" si="1"/>
        <v>100</v>
      </c>
      <c r="I77" s="91">
        <v>0</v>
      </c>
      <c r="J77" s="91">
        <f t="shared" si="2"/>
        <v>0</v>
      </c>
      <c r="L77" s="91">
        <v>0</v>
      </c>
      <c r="M77" s="91">
        <f t="shared" si="3"/>
        <v>0</v>
      </c>
    </row>
    <row r="78" spans="1:13">
      <c r="A78" s="26" t="s">
        <v>277</v>
      </c>
      <c r="C78" s="91">
        <f t="shared" si="4"/>
        <v>5.5</v>
      </c>
      <c r="D78" s="104">
        <f t="shared" si="4"/>
        <v>99.999999999999986</v>
      </c>
      <c r="F78" s="91">
        <v>2.5</v>
      </c>
      <c r="G78" s="91">
        <f t="shared" ref="G78:G91" si="5">IF($A78&lt;&gt;0,F78/$C78*100,"")</f>
        <v>45.454545454545453</v>
      </c>
      <c r="I78" s="91">
        <v>1.5</v>
      </c>
      <c r="J78" s="91">
        <f t="shared" ref="J78:J91" si="6">IF($A78&lt;&gt;0,I78/$C78*100,"")</f>
        <v>27.27272727272727</v>
      </c>
      <c r="L78" s="91">
        <v>1.5</v>
      </c>
      <c r="M78" s="91">
        <f t="shared" ref="M78:M91" si="7">IF($A78&lt;&gt;0,L78/$C78*100,"")</f>
        <v>27.27272727272727</v>
      </c>
    </row>
    <row r="79" spans="1:13">
      <c r="A79" s="26" t="s">
        <v>278</v>
      </c>
      <c r="C79" s="91">
        <f>IF($A79&lt;&gt;0,F79+I79+L79,"")</f>
        <v>2</v>
      </c>
      <c r="D79" s="104">
        <f>IF($A79&lt;&gt;0,G79+J79+M79,"")</f>
        <v>100</v>
      </c>
      <c r="F79" s="91">
        <v>1.25</v>
      </c>
      <c r="G79" s="91">
        <f t="shared" si="5"/>
        <v>62.5</v>
      </c>
      <c r="I79" s="91">
        <v>0</v>
      </c>
      <c r="J79" s="91">
        <f t="shared" si="6"/>
        <v>0</v>
      </c>
      <c r="L79" s="91">
        <v>0.75</v>
      </c>
      <c r="M79" s="91">
        <f t="shared" si="7"/>
        <v>37.5</v>
      </c>
    </row>
    <row r="80" spans="1:13">
      <c r="A80" s="26" t="s">
        <v>279</v>
      </c>
      <c r="C80" s="91">
        <f t="shared" si="4"/>
        <v>1.5</v>
      </c>
      <c r="D80" s="104">
        <f t="shared" si="4"/>
        <v>99.999999999999986</v>
      </c>
      <c r="F80" s="91">
        <v>0.5</v>
      </c>
      <c r="G80" s="91">
        <f t="shared" si="5"/>
        <v>33.333333333333329</v>
      </c>
      <c r="I80" s="91">
        <v>0</v>
      </c>
      <c r="J80" s="91">
        <f t="shared" si="6"/>
        <v>0</v>
      </c>
      <c r="L80" s="91">
        <v>1</v>
      </c>
      <c r="M80" s="91">
        <f t="shared" si="7"/>
        <v>66.666666666666657</v>
      </c>
    </row>
    <row r="81" spans="1:13">
      <c r="A81" s="26" t="s">
        <v>280</v>
      </c>
      <c r="C81" s="91">
        <f t="shared" si="4"/>
        <v>0.5</v>
      </c>
      <c r="D81" s="104">
        <f t="shared" si="4"/>
        <v>100</v>
      </c>
      <c r="F81" s="91">
        <v>0.5</v>
      </c>
      <c r="G81" s="91">
        <f t="shared" si="5"/>
        <v>100</v>
      </c>
      <c r="I81" s="91">
        <v>0</v>
      </c>
      <c r="J81" s="91">
        <f t="shared" si="6"/>
        <v>0</v>
      </c>
      <c r="L81" s="91">
        <v>0</v>
      </c>
      <c r="M81" s="91">
        <f t="shared" si="7"/>
        <v>0</v>
      </c>
    </row>
    <row r="82" spans="1:13" ht="6.75" customHeight="1">
      <c r="A82" s="26"/>
      <c r="C82" s="91" t="str">
        <f t="shared" si="4"/>
        <v/>
      </c>
      <c r="D82" s="104" t="str">
        <f t="shared" si="4"/>
        <v/>
      </c>
      <c r="G82" s="91" t="str">
        <f t="shared" si="5"/>
        <v/>
      </c>
      <c r="J82" s="91" t="str">
        <f t="shared" si="6"/>
        <v/>
      </c>
      <c r="L82" s="91" t="s">
        <v>154</v>
      </c>
      <c r="M82" s="91" t="str">
        <f t="shared" si="7"/>
        <v/>
      </c>
    </row>
    <row r="83" spans="1:13">
      <c r="A83" s="90" t="s">
        <v>281</v>
      </c>
      <c r="C83" s="91">
        <f t="shared" si="4"/>
        <v>99.375</v>
      </c>
      <c r="D83" s="104">
        <f t="shared" si="4"/>
        <v>100</v>
      </c>
      <c r="F83" s="91">
        <v>62.875</v>
      </c>
      <c r="G83" s="91">
        <f t="shared" si="5"/>
        <v>63.270440251572325</v>
      </c>
      <c r="I83" s="91">
        <v>0.5</v>
      </c>
      <c r="J83" s="91">
        <f t="shared" si="6"/>
        <v>0.50314465408805031</v>
      </c>
      <c r="L83" s="91">
        <v>36</v>
      </c>
      <c r="M83" s="91">
        <f t="shared" si="7"/>
        <v>36.226415094339622</v>
      </c>
    </row>
    <row r="84" spans="1:13" ht="7" customHeight="1">
      <c r="C84" s="91" t="str">
        <f t="shared" si="4"/>
        <v/>
      </c>
      <c r="D84" s="104" t="str">
        <f t="shared" si="4"/>
        <v/>
      </c>
      <c r="G84" s="91" t="str">
        <f t="shared" si="5"/>
        <v/>
      </c>
      <c r="J84" s="91" t="str">
        <f t="shared" si="6"/>
        <v/>
      </c>
      <c r="L84" s="91" t="s">
        <v>154</v>
      </c>
      <c r="M84" s="91" t="str">
        <f t="shared" si="7"/>
        <v/>
      </c>
    </row>
    <row r="85" spans="1:13" ht="13">
      <c r="A85" s="17" t="s">
        <v>340</v>
      </c>
      <c r="C85" s="91">
        <f t="shared" ref="C85:D91" si="8">IF($A85&lt;&gt;0,F85+I85+L85,"")</f>
        <v>63.33</v>
      </c>
      <c r="D85" s="104">
        <f t="shared" si="8"/>
        <v>100.00000000000001</v>
      </c>
      <c r="F85" s="91">
        <f>SUM(F87:F91)</f>
        <v>14.83</v>
      </c>
      <c r="G85" s="91">
        <f t="shared" si="5"/>
        <v>23.417021948523608</v>
      </c>
      <c r="I85" s="91">
        <f>SUM(I87:I91)</f>
        <v>44</v>
      </c>
      <c r="J85" s="91">
        <f t="shared" si="6"/>
        <v>69.477340912679622</v>
      </c>
      <c r="L85" s="91">
        <f>SUM(L87:L91)</f>
        <v>4.5</v>
      </c>
      <c r="M85" s="91">
        <f t="shared" si="7"/>
        <v>7.1056371387967792</v>
      </c>
    </row>
    <row r="86" spans="1:13" ht="7" customHeight="1">
      <c r="C86" s="91" t="str">
        <f t="shared" si="8"/>
        <v/>
      </c>
      <c r="D86" s="104" t="str">
        <f t="shared" si="8"/>
        <v/>
      </c>
      <c r="G86" s="91" t="str">
        <f t="shared" si="5"/>
        <v/>
      </c>
      <c r="J86" s="91" t="str">
        <f t="shared" si="6"/>
        <v/>
      </c>
      <c r="L86" s="91" t="s">
        <v>154</v>
      </c>
      <c r="M86" s="91" t="str">
        <f t="shared" si="7"/>
        <v/>
      </c>
    </row>
    <row r="87" spans="1:13">
      <c r="A87" s="26" t="s">
        <v>343</v>
      </c>
      <c r="C87" s="91">
        <f t="shared" si="8"/>
        <v>31</v>
      </c>
      <c r="D87" s="104">
        <f t="shared" si="8"/>
        <v>100</v>
      </c>
      <c r="F87" s="116">
        <v>6</v>
      </c>
      <c r="G87" s="91">
        <f t="shared" si="5"/>
        <v>19.35483870967742</v>
      </c>
      <c r="I87" s="91">
        <v>22.5</v>
      </c>
      <c r="J87" s="91">
        <f t="shared" si="6"/>
        <v>72.58064516129032</v>
      </c>
      <c r="L87" s="91">
        <v>2.5</v>
      </c>
      <c r="M87" s="91">
        <f t="shared" si="7"/>
        <v>8.064516129032258</v>
      </c>
    </row>
    <row r="88" spans="1:13">
      <c r="A88" s="26" t="s">
        <v>349</v>
      </c>
      <c r="C88" s="91">
        <f t="shared" si="8"/>
        <v>16.829999999999998</v>
      </c>
      <c r="D88" s="104">
        <f t="shared" si="8"/>
        <v>100.00000000000001</v>
      </c>
      <c r="F88" s="91">
        <v>8.83</v>
      </c>
      <c r="G88" s="91">
        <f t="shared" si="5"/>
        <v>52.465834818776003</v>
      </c>
      <c r="I88" s="91">
        <v>7</v>
      </c>
      <c r="J88" s="91">
        <f t="shared" si="6"/>
        <v>41.59239453357101</v>
      </c>
      <c r="L88" s="91">
        <v>1</v>
      </c>
      <c r="M88" s="91">
        <f t="shared" si="7"/>
        <v>5.9417706476530014</v>
      </c>
    </row>
    <row r="89" spans="1:13" ht="14.5">
      <c r="A89" s="26" t="s">
        <v>1461</v>
      </c>
      <c r="C89" s="91">
        <f t="shared" si="8"/>
        <v>8.5</v>
      </c>
      <c r="D89" s="104">
        <f t="shared" si="8"/>
        <v>100</v>
      </c>
      <c r="F89" s="116">
        <v>0</v>
      </c>
      <c r="G89" s="91">
        <f t="shared" si="5"/>
        <v>0</v>
      </c>
      <c r="I89" s="91">
        <v>8.5</v>
      </c>
      <c r="J89" s="91">
        <f t="shared" si="6"/>
        <v>100</v>
      </c>
      <c r="L89" s="91">
        <v>0</v>
      </c>
      <c r="M89" s="91">
        <f t="shared" si="7"/>
        <v>0</v>
      </c>
    </row>
    <row r="90" spans="1:13">
      <c r="A90" s="26" t="s">
        <v>361</v>
      </c>
      <c r="C90" s="91">
        <f t="shared" si="8"/>
        <v>2</v>
      </c>
      <c r="D90" s="104">
        <f t="shared" si="8"/>
        <v>100</v>
      </c>
      <c r="F90" s="91">
        <v>0</v>
      </c>
      <c r="G90" s="91">
        <f t="shared" si="5"/>
        <v>0</v>
      </c>
      <c r="I90" s="91">
        <v>1</v>
      </c>
      <c r="J90" s="91">
        <f t="shared" si="6"/>
        <v>50</v>
      </c>
      <c r="L90" s="91">
        <v>1</v>
      </c>
      <c r="M90" s="91">
        <f t="shared" si="7"/>
        <v>50</v>
      </c>
    </row>
    <row r="91" spans="1:13">
      <c r="A91" s="26" t="s">
        <v>367</v>
      </c>
      <c r="C91" s="91">
        <f t="shared" si="8"/>
        <v>5</v>
      </c>
      <c r="D91" s="104">
        <f t="shared" si="8"/>
        <v>100</v>
      </c>
      <c r="F91" s="91">
        <v>0</v>
      </c>
      <c r="G91" s="91">
        <f t="shared" si="5"/>
        <v>0</v>
      </c>
      <c r="I91" s="91">
        <v>5</v>
      </c>
      <c r="J91" s="91">
        <f t="shared" si="6"/>
        <v>100</v>
      </c>
      <c r="L91" s="91">
        <v>0</v>
      </c>
      <c r="M91" s="91">
        <f t="shared" si="7"/>
        <v>0</v>
      </c>
    </row>
    <row r="92" spans="1:13" ht="7" customHeight="1" thickBot="1">
      <c r="A92" s="97"/>
      <c r="B92" s="86"/>
      <c r="C92" s="102"/>
      <c r="D92" s="97"/>
      <c r="E92" s="97"/>
      <c r="F92" s="102"/>
      <c r="G92" s="102"/>
      <c r="H92" s="102"/>
      <c r="I92" s="102"/>
      <c r="J92" s="102"/>
      <c r="K92" s="102"/>
      <c r="L92" s="102"/>
      <c r="M92" s="102"/>
    </row>
    <row r="93" spans="1:13" ht="7" customHeight="1"/>
    <row r="94" spans="1:13" ht="13.5" customHeight="1">
      <c r="A94" s="27" t="s">
        <v>1593</v>
      </c>
    </row>
    <row r="95" spans="1:13" ht="14.5">
      <c r="A95" s="27" t="s">
        <v>1658</v>
      </c>
    </row>
    <row r="96" spans="1:13" ht="4.5" customHeight="1">
      <c r="A96" s="27" t="s">
        <v>374</v>
      </c>
    </row>
    <row r="97" spans="1:1">
      <c r="A97" s="14" t="s">
        <v>1527</v>
      </c>
    </row>
    <row r="98" spans="1:1">
      <c r="A98" s="90" t="s">
        <v>375</v>
      </c>
    </row>
    <row r="100" spans="1:1">
      <c r="A100" s="117"/>
    </row>
  </sheetData>
  <mergeCells count="2">
    <mergeCell ref="C7:M7"/>
    <mergeCell ref="C8:D8"/>
  </mergeCells>
  <conditionalFormatting sqref="A65537:XFD1048576 IW1:XFD65536">
    <cfRule type="cellIs" dxfId="67" priority="6" operator="equal">
      <formula>0</formula>
    </cfRule>
  </conditionalFormatting>
  <conditionalFormatting sqref="A4 A12:A14">
    <cfRule type="cellIs" dxfId="66" priority="2" stopIfTrue="1" operator="equal">
      <formula>0</formula>
    </cfRule>
  </conditionalFormatting>
  <conditionalFormatting sqref="A95">
    <cfRule type="cellIs" dxfId="65" priority="1" stopIfTrue="1" operator="equal">
      <formula>0</formula>
    </cfRule>
  </conditionalFormatting>
  <pageMargins left="0.70866141732283472" right="0.70866141732283472" top="0.74803149606299213" bottom="0.74803149606299213" header="0.31496062992125984" footer="0.31496062992125984"/>
  <pageSetup scale="9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000"/>
  </sheetPr>
  <dimension ref="B2:K4"/>
  <sheetViews>
    <sheetView workbookViewId="0">
      <selection activeCell="J2" sqref="J2"/>
    </sheetView>
  </sheetViews>
  <sheetFormatPr baseColWidth="10" defaultRowHeight="14.5"/>
  <sheetData>
    <row r="2" spans="2:11" ht="23">
      <c r="J2" s="29"/>
    </row>
    <row r="3" spans="2:11" ht="23">
      <c r="B3" t="s">
        <v>150</v>
      </c>
      <c r="C3" t="s">
        <v>149</v>
      </c>
      <c r="D3" t="s">
        <v>151</v>
      </c>
      <c r="H3" s="30"/>
    </row>
    <row r="4" spans="2:11" ht="23">
      <c r="B4" s="286">
        <v>34.799999999999997</v>
      </c>
      <c r="C4" s="286">
        <v>32.97</v>
      </c>
      <c r="D4" s="286">
        <v>32.24</v>
      </c>
      <c r="F4" s="28"/>
      <c r="H4" s="31"/>
      <c r="K4" s="32"/>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4" tint="-0.249977111117893"/>
  </sheetPr>
  <dimension ref="A1:V236"/>
  <sheetViews>
    <sheetView topLeftCell="A34" workbookViewId="0">
      <selection activeCell="A60" sqref="A60"/>
    </sheetView>
  </sheetViews>
  <sheetFormatPr baseColWidth="10" defaultColWidth="11.453125" defaultRowHeight="12.5"/>
  <cols>
    <col min="1" max="1" width="32.1796875" style="14" customWidth="1"/>
    <col min="2" max="3" width="7.1796875" style="14" customWidth="1"/>
    <col min="4" max="4" width="3.1796875" style="14" customWidth="1"/>
    <col min="5" max="5" width="7.54296875" style="14" customWidth="1"/>
    <col min="6" max="6" width="7.1796875" style="14" customWidth="1"/>
    <col min="7" max="7" width="3.1796875" style="14" customWidth="1"/>
    <col min="8" max="8" width="7.54296875" style="14" customWidth="1"/>
    <col min="9" max="9" width="6.81640625" style="14" customWidth="1"/>
    <col min="10" max="10" width="3.1796875" style="14" customWidth="1"/>
    <col min="11" max="11" width="7.1796875" style="233" customWidth="1"/>
    <col min="12" max="12" width="7.1796875" style="147" customWidth="1"/>
    <col min="13" max="13" width="3.1796875" style="14" customWidth="1"/>
    <col min="14" max="15" width="7.1796875" style="14" customWidth="1"/>
    <col min="16" max="16" width="3.1796875" style="14" customWidth="1"/>
    <col min="17" max="18" width="7.1796875" style="14" customWidth="1"/>
    <col min="19" max="19" width="2.81640625" style="14" customWidth="1"/>
    <col min="20" max="20" width="8" style="90" customWidth="1"/>
    <col min="21" max="22" width="7.1796875" style="90" customWidth="1"/>
    <col min="23" max="16384" width="11.453125" style="81"/>
  </cols>
  <sheetData>
    <row r="1" spans="1:21">
      <c r="A1" s="14" t="s">
        <v>649</v>
      </c>
    </row>
    <row r="2" spans="1:21" ht="13">
      <c r="A2" s="14" t="s">
        <v>934</v>
      </c>
      <c r="K2" s="289"/>
      <c r="N2" s="271"/>
      <c r="Q2" s="271"/>
      <c r="T2" s="271"/>
    </row>
    <row r="3" spans="1:21">
      <c r="A3" s="14" t="s">
        <v>1659</v>
      </c>
    </row>
    <row r="4" spans="1:21" ht="13" thickBot="1">
      <c r="E4" s="290"/>
      <c r="F4" s="291"/>
      <c r="G4" s="291"/>
      <c r="H4" s="291"/>
      <c r="I4" s="291"/>
      <c r="J4" s="291"/>
      <c r="K4" s="55"/>
      <c r="L4" s="55"/>
      <c r="M4" s="55"/>
      <c r="N4" s="55"/>
      <c r="O4" s="55"/>
      <c r="P4" s="55"/>
      <c r="R4" s="90"/>
      <c r="S4" s="55"/>
      <c r="T4" s="14"/>
    </row>
    <row r="5" spans="1:21">
      <c r="A5" s="256"/>
      <c r="B5" s="256"/>
      <c r="C5" s="256"/>
      <c r="D5" s="256"/>
      <c r="E5" s="292"/>
      <c r="F5" s="158"/>
      <c r="G5" s="158"/>
      <c r="H5" s="158"/>
      <c r="I5" s="158"/>
      <c r="J5" s="158"/>
      <c r="K5" s="256"/>
      <c r="L5" s="256"/>
      <c r="M5" s="256"/>
      <c r="N5" s="256"/>
      <c r="O5" s="256"/>
      <c r="P5" s="256"/>
      <c r="Q5" s="92"/>
      <c r="R5" s="92"/>
      <c r="S5" s="256"/>
      <c r="T5" s="92"/>
      <c r="U5" s="92"/>
    </row>
    <row r="6" spans="1:21" ht="14.5">
      <c r="A6" s="14" t="s">
        <v>147</v>
      </c>
      <c r="B6" s="1123" t="s">
        <v>935</v>
      </c>
      <c r="C6" s="1123"/>
      <c r="E6" s="1123" t="s">
        <v>936</v>
      </c>
      <c r="F6" s="1123"/>
      <c r="G6" s="293"/>
      <c r="H6" s="1123" t="s">
        <v>1660</v>
      </c>
      <c r="I6" s="1123"/>
      <c r="J6" s="293"/>
      <c r="K6" s="1124" t="s">
        <v>1661</v>
      </c>
      <c r="L6" s="1124"/>
      <c r="M6" s="66"/>
      <c r="N6" s="1124" t="s">
        <v>1662</v>
      </c>
      <c r="O6" s="1124"/>
      <c r="P6" s="66"/>
      <c r="Q6" s="1122" t="s">
        <v>1663</v>
      </c>
      <c r="R6" s="1122"/>
      <c r="S6" s="66"/>
      <c r="T6" s="1122" t="s">
        <v>1664</v>
      </c>
      <c r="U6" s="1122"/>
    </row>
    <row r="7" spans="1:21">
      <c r="A7" s="66" t="s">
        <v>937</v>
      </c>
      <c r="B7" s="294" t="s">
        <v>938</v>
      </c>
      <c r="C7" s="160" t="s">
        <v>389</v>
      </c>
      <c r="D7" s="66"/>
      <c r="E7" s="294" t="s">
        <v>938</v>
      </c>
      <c r="F7" s="160" t="s">
        <v>389</v>
      </c>
      <c r="G7" s="295"/>
      <c r="H7" s="294" t="s">
        <v>938</v>
      </c>
      <c r="I7" s="160" t="s">
        <v>389</v>
      </c>
      <c r="J7" s="295"/>
      <c r="K7" s="296" t="s">
        <v>938</v>
      </c>
      <c r="L7" s="297" t="s">
        <v>389</v>
      </c>
      <c r="M7" s="175"/>
      <c r="N7" s="296" t="s">
        <v>938</v>
      </c>
      <c r="O7" s="297" t="s">
        <v>389</v>
      </c>
      <c r="P7" s="175"/>
      <c r="Q7" s="296" t="s">
        <v>938</v>
      </c>
      <c r="R7" s="297" t="s">
        <v>389</v>
      </c>
      <c r="S7" s="175"/>
      <c r="T7" s="296" t="s">
        <v>938</v>
      </c>
      <c r="U7" s="297" t="s">
        <v>389</v>
      </c>
    </row>
    <row r="8" spans="1:21" ht="13.5" thickBot="1">
      <c r="A8" s="178"/>
      <c r="B8" s="178"/>
      <c r="C8" s="178"/>
      <c r="D8" s="178"/>
      <c r="E8" s="298"/>
      <c r="F8" s="299"/>
      <c r="G8" s="299"/>
      <c r="H8" s="299"/>
      <c r="I8" s="299"/>
      <c r="J8" s="299"/>
      <c r="K8" s="300"/>
      <c r="L8" s="300"/>
      <c r="M8" s="300"/>
      <c r="N8" s="300"/>
      <c r="O8" s="300"/>
      <c r="P8" s="300"/>
      <c r="Q8" s="300"/>
      <c r="R8" s="300"/>
      <c r="S8" s="300"/>
      <c r="T8" s="300"/>
      <c r="U8" s="301"/>
    </row>
    <row r="9" spans="1:21" ht="13">
      <c r="E9" s="288"/>
      <c r="F9" s="302"/>
      <c r="G9" s="303"/>
      <c r="H9" s="303"/>
      <c r="I9" s="303"/>
      <c r="J9" s="303"/>
      <c r="K9" s="17"/>
      <c r="L9" s="17"/>
      <c r="M9" s="17"/>
      <c r="N9" s="17"/>
      <c r="O9" s="17"/>
      <c r="P9" s="17"/>
      <c r="Q9" s="17"/>
      <c r="R9" s="17"/>
      <c r="S9" s="17"/>
      <c r="T9" s="17"/>
    </row>
    <row r="10" spans="1:21" ht="13">
      <c r="A10" s="17" t="s">
        <v>390</v>
      </c>
      <c r="B10" s="304">
        <f>SUM(B12+B218)</f>
        <v>1862</v>
      </c>
      <c r="C10" s="147">
        <f>SUM(C12+C218)</f>
        <v>100</v>
      </c>
      <c r="D10" s="17"/>
      <c r="E10" s="173">
        <f>SUM(E12+E218)</f>
        <v>505</v>
      </c>
      <c r="F10" s="147">
        <f>SUM(F12+F218)</f>
        <v>100</v>
      </c>
      <c r="G10" s="147"/>
      <c r="H10" s="14">
        <f>SUM(H12+H218)</f>
        <v>26</v>
      </c>
      <c r="I10" s="147">
        <f>SUM(I12+I218)</f>
        <v>100</v>
      </c>
      <c r="J10" s="147"/>
      <c r="K10" s="173">
        <f>SUM(K12+K218)</f>
        <v>40</v>
      </c>
      <c r="L10" s="147">
        <f>SUM(L12+L218)</f>
        <v>100</v>
      </c>
      <c r="N10" s="173">
        <f>SUM(N12+N218)</f>
        <v>445</v>
      </c>
      <c r="O10" s="147">
        <f>SUM(O12+O218)</f>
        <v>100</v>
      </c>
      <c r="Q10" s="173">
        <f>SUM(Q12+Q218)</f>
        <v>605</v>
      </c>
      <c r="R10" s="147">
        <f>SUM(R12+R218)</f>
        <v>100.00000000000001</v>
      </c>
      <c r="T10" s="173">
        <f>SUM(T12+T218)</f>
        <v>27</v>
      </c>
      <c r="U10" s="147">
        <f>SUM(U12+U218)</f>
        <v>100</v>
      </c>
    </row>
    <row r="11" spans="1:21">
      <c r="B11" s="304"/>
      <c r="C11" s="147"/>
      <c r="E11" s="173"/>
      <c r="F11" s="147"/>
      <c r="G11" s="147"/>
      <c r="I11" s="147"/>
      <c r="J11" s="147"/>
      <c r="K11" s="173"/>
      <c r="N11" s="173"/>
      <c r="O11" s="147" t="str">
        <f t="shared" ref="O11:O74" si="0">IF(A11&lt;&gt;0,N11/$N$10*100,"")</f>
        <v/>
      </c>
      <c r="Q11" s="173"/>
      <c r="R11" s="147"/>
      <c r="T11" s="173"/>
      <c r="U11" s="147" t="str">
        <f t="shared" ref="U11:U74" si="1">IF(A11&lt;&gt;0,T11/$T$10*100,"")</f>
        <v/>
      </c>
    </row>
    <row r="12" spans="1:21" ht="13">
      <c r="A12" s="17" t="s">
        <v>391</v>
      </c>
      <c r="B12" s="304">
        <f>SUM(B13+B122+B214)</f>
        <v>1749</v>
      </c>
      <c r="C12" s="147">
        <f>IF($A12&lt;&gt;0,B12/B$10*100,"")</f>
        <v>93.931256713211596</v>
      </c>
      <c r="D12" s="17"/>
      <c r="E12" s="233">
        <f>SUM(E13+E122+E214)</f>
        <v>471</v>
      </c>
      <c r="F12" s="147">
        <f>IF($A12&lt;&gt;0,E12/E$10*100,"")</f>
        <v>93.267326732673268</v>
      </c>
      <c r="G12" s="147"/>
      <c r="H12" s="306">
        <f>SUM(H13+H122+H214)</f>
        <v>24</v>
      </c>
      <c r="I12" s="147">
        <f>IF($A12&lt;&gt;0,H12/H$10*100,"")</f>
        <v>92.307692307692307</v>
      </c>
      <c r="J12" s="147"/>
      <c r="K12" s="173">
        <f>SUM(K13+K122+K214)</f>
        <v>40</v>
      </c>
      <c r="L12" s="147">
        <f>IF($A12&lt;&gt;0,K12/K$10*100,"")</f>
        <v>100</v>
      </c>
      <c r="N12" s="173">
        <f>SUM(N13+N122+N214)</f>
        <v>418</v>
      </c>
      <c r="O12" s="147">
        <f t="shared" si="0"/>
        <v>93.932584269662925</v>
      </c>
      <c r="Q12" s="173">
        <f>SUM(Q13+Q122+Q214)</f>
        <v>582</v>
      </c>
      <c r="R12" s="147">
        <f>IF($A12&lt;&gt;0,Q12/Q$10*100,"")</f>
        <v>96.198347107438025</v>
      </c>
      <c r="T12" s="233">
        <f>SUM(T13+T122+T214)</f>
        <v>27</v>
      </c>
      <c r="U12" s="147">
        <f t="shared" si="1"/>
        <v>100</v>
      </c>
    </row>
    <row r="13" spans="1:21" s="90" customFormat="1" ht="13">
      <c r="A13" s="17" t="s">
        <v>939</v>
      </c>
      <c r="B13" s="304">
        <f>SUM(B15+B27+B35+B63+B77+B111+B119+B120)</f>
        <v>437</v>
      </c>
      <c r="C13" s="147">
        <f>IF($A13&lt;&gt;0,B13/B$10*100,"")</f>
        <v>23.469387755102041</v>
      </c>
      <c r="D13" s="17"/>
      <c r="E13" s="304">
        <f>SUM(E15+E27+E35+E63+E77+E111+E119+E120)</f>
        <v>126</v>
      </c>
      <c r="F13" s="147">
        <f>IF($A13&lt;&gt;0,E13/E$10*100,"")</f>
        <v>24.950495049504951</v>
      </c>
      <c r="G13" s="147"/>
      <c r="H13" s="307">
        <f>SUM(H15+H27+H35+H63+H77+H111+H119+H120)</f>
        <v>7</v>
      </c>
      <c r="I13" s="147">
        <f t="shared" ref="I13:I76" si="2">IF($A13&lt;&gt;0,H13/H$10*100,"")</f>
        <v>26.923076923076923</v>
      </c>
      <c r="J13" s="147"/>
      <c r="K13" s="304">
        <f>SUM(K15+K27+K35+K63+K77+K111+K119+K120)</f>
        <v>20</v>
      </c>
      <c r="L13" s="147">
        <f>IF($A13&lt;&gt;0,K13/K$10*100,"")</f>
        <v>50</v>
      </c>
      <c r="M13" s="14"/>
      <c r="N13" s="304">
        <f>SUM(N15+N27+N35+N63+N77+N111+N119+N120)</f>
        <v>110</v>
      </c>
      <c r="O13" s="147">
        <f t="shared" si="0"/>
        <v>24.719101123595504</v>
      </c>
      <c r="P13" s="14"/>
      <c r="Q13" s="304">
        <f>SUM(Q15+Q27+Q35+Q63+Q77+Q111+Q119+Q120)</f>
        <v>133</v>
      </c>
      <c r="R13" s="147">
        <f>IF($A13&lt;&gt;0,Q13/Q$10*100,"")</f>
        <v>21.983471074380166</v>
      </c>
      <c r="S13" s="14"/>
      <c r="T13" s="304">
        <f>SUM(T15+T27+T35+T63+T77+T111+T119+T120)</f>
        <v>8</v>
      </c>
      <c r="U13" s="147">
        <f t="shared" si="1"/>
        <v>29.629629629629626</v>
      </c>
    </row>
    <row r="14" spans="1:21" s="90" customFormat="1">
      <c r="A14" s="14"/>
      <c r="B14" s="304"/>
      <c r="C14" s="147" t="str">
        <f t="shared" ref="C14:C77" si="3">IF($A14&lt;&gt;0,B14/B$10*100,"")</f>
        <v/>
      </c>
      <c r="D14" s="14"/>
      <c r="E14" s="173"/>
      <c r="F14" s="147" t="str">
        <f>IF($A14&lt;&gt;0,E14/E$10*100,"")</f>
        <v/>
      </c>
      <c r="G14" s="147"/>
      <c r="H14" s="147"/>
      <c r="I14" s="147" t="str">
        <f t="shared" si="2"/>
        <v/>
      </c>
      <c r="J14" s="147"/>
      <c r="K14" s="14"/>
      <c r="L14" s="147" t="str">
        <f t="shared" ref="L14:L77" si="4">IF($A14&lt;&gt;0,K14/K$10*100,"")</f>
        <v/>
      </c>
      <c r="M14" s="14"/>
      <c r="N14" s="14"/>
      <c r="O14" s="147" t="str">
        <f t="shared" si="0"/>
        <v/>
      </c>
      <c r="P14" s="14"/>
      <c r="R14" s="147" t="str">
        <f t="shared" ref="R14:R77" si="5">IF($A14&lt;&gt;0,Q14/Q$10*100,"")</f>
        <v/>
      </c>
      <c r="S14" s="14"/>
      <c r="U14" s="147" t="str">
        <f t="shared" si="1"/>
        <v/>
      </c>
    </row>
    <row r="15" spans="1:21" s="90" customFormat="1" ht="13">
      <c r="A15" s="17" t="s">
        <v>392</v>
      </c>
      <c r="B15" s="304">
        <f>SUM(B16+B22)</f>
        <v>33</v>
      </c>
      <c r="C15" s="147">
        <f t="shared" si="3"/>
        <v>1.7722878625134264</v>
      </c>
      <c r="D15" s="17"/>
      <c r="E15" s="173">
        <f>SUM(E16+E22)</f>
        <v>15</v>
      </c>
      <c r="F15" s="147">
        <f>IF($A15&lt;&gt;0,E15/E$10*100,"")</f>
        <v>2.9702970297029703</v>
      </c>
      <c r="G15" s="147"/>
      <c r="H15" s="14">
        <f>SUM(H16+H22)</f>
        <v>1</v>
      </c>
      <c r="I15" s="147">
        <f t="shared" si="2"/>
        <v>3.8461538461538463</v>
      </c>
      <c r="J15" s="147"/>
      <c r="K15" s="14">
        <f>SUM(K16+K22)</f>
        <v>0</v>
      </c>
      <c r="L15" s="147">
        <f t="shared" si="4"/>
        <v>0</v>
      </c>
      <c r="M15" s="14"/>
      <c r="N15" s="14">
        <f>SUM(N16+N22)</f>
        <v>5</v>
      </c>
      <c r="O15" s="147">
        <f t="shared" si="0"/>
        <v>1.1235955056179776</v>
      </c>
      <c r="P15" s="14"/>
      <c r="Q15" s="14">
        <f>SUM(Q16+Q22)</f>
        <v>6</v>
      </c>
      <c r="R15" s="147">
        <f t="shared" si="5"/>
        <v>0.99173553719008267</v>
      </c>
      <c r="S15" s="14"/>
      <c r="T15" s="14">
        <f>SUM(T16+T22)</f>
        <v>2</v>
      </c>
      <c r="U15" s="147">
        <f t="shared" si="1"/>
        <v>7.4074074074074066</v>
      </c>
    </row>
    <row r="16" spans="1:21" s="90" customFormat="1">
      <c r="A16" s="14" t="s">
        <v>161</v>
      </c>
      <c r="B16" s="304">
        <f>SUM(B17:B20)</f>
        <v>2</v>
      </c>
      <c r="C16" s="147">
        <f t="shared" si="3"/>
        <v>0.10741138560687433</v>
      </c>
      <c r="D16" s="14"/>
      <c r="E16" s="173">
        <f>SUM(E17:E20)</f>
        <v>1</v>
      </c>
      <c r="F16" s="147">
        <f t="shared" ref="F16:F79" si="6">IF($A16&lt;&gt;0,E16/E$10*100,"")</f>
        <v>0.19801980198019803</v>
      </c>
      <c r="G16" s="147"/>
      <c r="H16" s="14">
        <f>SUM(H17:H20)</f>
        <v>0</v>
      </c>
      <c r="I16" s="147">
        <f t="shared" si="2"/>
        <v>0</v>
      </c>
      <c r="J16" s="147"/>
      <c r="K16" s="173">
        <f>SUM(K17:K20)</f>
        <v>0</v>
      </c>
      <c r="L16" s="147">
        <f t="shared" si="4"/>
        <v>0</v>
      </c>
      <c r="M16" s="14"/>
      <c r="N16" s="173">
        <f>SUM(N17:N20)</f>
        <v>2</v>
      </c>
      <c r="O16" s="147">
        <f t="shared" si="0"/>
        <v>0.44943820224719105</v>
      </c>
      <c r="P16" s="14"/>
      <c r="Q16" s="173">
        <f>SUM(Q17:Q20)</f>
        <v>1</v>
      </c>
      <c r="R16" s="147">
        <f t="shared" si="5"/>
        <v>0.16528925619834711</v>
      </c>
      <c r="S16" s="14"/>
      <c r="T16" s="173">
        <f>SUM(T17:T20)</f>
        <v>0</v>
      </c>
      <c r="U16" s="147">
        <f t="shared" si="1"/>
        <v>0</v>
      </c>
    </row>
    <row r="17" spans="1:21" s="90" customFormat="1" ht="12.65" hidden="1" customHeight="1">
      <c r="A17" s="14" t="s">
        <v>940</v>
      </c>
      <c r="B17" s="96"/>
      <c r="C17" s="147">
        <f t="shared" si="3"/>
        <v>0</v>
      </c>
      <c r="D17" s="96"/>
      <c r="E17" s="96"/>
      <c r="F17" s="147">
        <f t="shared" si="6"/>
        <v>0</v>
      </c>
      <c r="G17" s="96"/>
      <c r="H17" s="66"/>
      <c r="I17" s="147">
        <f t="shared" si="2"/>
        <v>0</v>
      </c>
      <c r="J17" s="96"/>
      <c r="K17" s="96"/>
      <c r="L17" s="147">
        <f t="shared" si="4"/>
        <v>0</v>
      </c>
      <c r="M17" s="96"/>
      <c r="N17" s="96"/>
      <c r="O17" s="147">
        <f t="shared" si="0"/>
        <v>0</v>
      </c>
      <c r="P17" s="96"/>
      <c r="Q17" s="96"/>
      <c r="R17" s="147">
        <f t="shared" si="5"/>
        <v>0</v>
      </c>
      <c r="S17" s="96"/>
      <c r="T17" s="96"/>
      <c r="U17" s="147">
        <f t="shared" si="1"/>
        <v>0</v>
      </c>
    </row>
    <row r="18" spans="1:21" s="90" customFormat="1">
      <c r="A18" s="14" t="s">
        <v>163</v>
      </c>
      <c r="B18" s="686">
        <v>2</v>
      </c>
      <c r="C18" s="147">
        <f t="shared" si="3"/>
        <v>0.10741138560687433</v>
      </c>
      <c r="D18" s="686"/>
      <c r="E18" s="686">
        <v>1</v>
      </c>
      <c r="F18" s="147">
        <f t="shared" si="6"/>
        <v>0.19801980198019803</v>
      </c>
      <c r="G18" s="686"/>
      <c r="H18" s="687"/>
      <c r="I18" s="147">
        <f t="shared" si="2"/>
        <v>0</v>
      </c>
      <c r="J18" s="686"/>
      <c r="K18" s="686"/>
      <c r="L18" s="147">
        <f t="shared" si="4"/>
        <v>0</v>
      </c>
      <c r="M18" s="686"/>
      <c r="N18" s="686">
        <v>2</v>
      </c>
      <c r="O18" s="147">
        <f t="shared" si="0"/>
        <v>0.44943820224719105</v>
      </c>
      <c r="P18" s="686"/>
      <c r="Q18" s="686">
        <v>1</v>
      </c>
      <c r="R18" s="147">
        <f t="shared" si="5"/>
        <v>0.16528925619834711</v>
      </c>
      <c r="S18" s="686"/>
      <c r="T18" s="686"/>
      <c r="U18" s="147">
        <f t="shared" si="1"/>
        <v>0</v>
      </c>
    </row>
    <row r="19" spans="1:21" s="90" customFormat="1" ht="12.65" hidden="1" customHeight="1">
      <c r="A19" s="14" t="s">
        <v>162</v>
      </c>
      <c r="B19" s="96"/>
      <c r="C19" s="147">
        <f t="shared" si="3"/>
        <v>0</v>
      </c>
      <c r="D19" s="96"/>
      <c r="E19" s="96"/>
      <c r="F19" s="147">
        <f t="shared" si="6"/>
        <v>0</v>
      </c>
      <c r="G19" s="96"/>
      <c r="H19" s="66"/>
      <c r="I19" s="147">
        <f t="shared" si="2"/>
        <v>0</v>
      </c>
      <c r="J19" s="96"/>
      <c r="K19" s="96"/>
      <c r="L19" s="147">
        <f t="shared" si="4"/>
        <v>0</v>
      </c>
      <c r="M19" s="96"/>
      <c r="N19" s="96"/>
      <c r="O19" s="147">
        <f t="shared" si="0"/>
        <v>0</v>
      </c>
      <c r="P19" s="96"/>
      <c r="Q19" s="96"/>
      <c r="R19" s="147">
        <f t="shared" si="5"/>
        <v>0</v>
      </c>
      <c r="S19" s="96"/>
      <c r="T19" s="96"/>
      <c r="U19" s="147">
        <f t="shared" si="1"/>
        <v>0</v>
      </c>
    </row>
    <row r="20" spans="1:21" s="90" customFormat="1" ht="12.65" hidden="1" customHeight="1">
      <c r="A20" s="14" t="s">
        <v>164</v>
      </c>
      <c r="B20" s="66"/>
      <c r="C20" s="147">
        <f t="shared" si="3"/>
        <v>0</v>
      </c>
      <c r="D20" s="66"/>
      <c r="E20" s="66"/>
      <c r="F20" s="147">
        <f t="shared" si="6"/>
        <v>0</v>
      </c>
      <c r="G20" s="66"/>
      <c r="H20" s="66"/>
      <c r="I20" s="147">
        <f t="shared" si="2"/>
        <v>0</v>
      </c>
      <c r="J20" s="66"/>
      <c r="K20" s="66"/>
      <c r="L20" s="147">
        <f t="shared" si="4"/>
        <v>0</v>
      </c>
      <c r="M20" s="66"/>
      <c r="N20" s="66"/>
      <c r="O20" s="147">
        <f t="shared" si="0"/>
        <v>0</v>
      </c>
      <c r="P20" s="66"/>
      <c r="Q20" s="66"/>
      <c r="R20" s="147">
        <f t="shared" si="5"/>
        <v>0</v>
      </c>
      <c r="S20" s="66"/>
      <c r="T20" s="66"/>
      <c r="U20" s="147">
        <f t="shared" si="1"/>
        <v>0</v>
      </c>
    </row>
    <row r="21" spans="1:21" s="90" customFormat="1">
      <c r="A21" s="14"/>
      <c r="B21" s="304"/>
      <c r="C21" s="147" t="str">
        <f t="shared" si="3"/>
        <v/>
      </c>
      <c r="D21" s="14"/>
      <c r="E21" s="173"/>
      <c r="F21" s="147" t="str">
        <f t="shared" si="6"/>
        <v/>
      </c>
      <c r="G21" s="147"/>
      <c r="H21" s="147"/>
      <c r="I21" s="147" t="str">
        <f t="shared" si="2"/>
        <v/>
      </c>
      <c r="J21" s="147"/>
      <c r="K21" s="14"/>
      <c r="L21" s="147" t="str">
        <f t="shared" si="4"/>
        <v/>
      </c>
      <c r="M21" s="14"/>
      <c r="N21" s="14"/>
      <c r="O21" s="147" t="str">
        <f t="shared" si="0"/>
        <v/>
      </c>
      <c r="P21" s="14"/>
      <c r="Q21" s="14"/>
      <c r="R21" s="147" t="str">
        <f t="shared" si="5"/>
        <v/>
      </c>
      <c r="S21" s="14"/>
      <c r="T21" s="173"/>
      <c r="U21" s="147" t="str">
        <f t="shared" si="1"/>
        <v/>
      </c>
    </row>
    <row r="22" spans="1:21" s="90" customFormat="1">
      <c r="A22" s="14" t="s">
        <v>165</v>
      </c>
      <c r="B22" s="304">
        <f>SUM(B23:B25)</f>
        <v>31</v>
      </c>
      <c r="C22" s="147">
        <f t="shared" si="3"/>
        <v>1.664876476906552</v>
      </c>
      <c r="D22" s="14"/>
      <c r="E22" s="233">
        <f>SUM(E23:E25)</f>
        <v>14</v>
      </c>
      <c r="F22" s="147">
        <f t="shared" si="6"/>
        <v>2.7722772277227725</v>
      </c>
      <c r="G22" s="147"/>
      <c r="H22" s="233">
        <f>SUM(H23:H25)</f>
        <v>1</v>
      </c>
      <c r="I22" s="147">
        <f t="shared" si="2"/>
        <v>3.8461538461538463</v>
      </c>
      <c r="J22" s="147"/>
      <c r="K22" s="233">
        <f>SUM(K23:K25)</f>
        <v>0</v>
      </c>
      <c r="L22" s="147">
        <f t="shared" si="4"/>
        <v>0</v>
      </c>
      <c r="M22" s="14"/>
      <c r="N22" s="233">
        <f>SUM(N23:N25)</f>
        <v>3</v>
      </c>
      <c r="O22" s="147">
        <f t="shared" si="0"/>
        <v>0.6741573033707865</v>
      </c>
      <c r="P22" s="14"/>
      <c r="Q22" s="233">
        <f>SUM(Q23:Q25)</f>
        <v>5</v>
      </c>
      <c r="R22" s="147">
        <f t="shared" si="5"/>
        <v>0.82644628099173556</v>
      </c>
      <c r="S22" s="14"/>
      <c r="T22" s="173">
        <f>SUM(T23:T25)</f>
        <v>2</v>
      </c>
      <c r="U22" s="147">
        <f t="shared" si="1"/>
        <v>7.4074074074074066</v>
      </c>
    </row>
    <row r="23" spans="1:21" s="90" customFormat="1">
      <c r="A23" s="14" t="s">
        <v>166</v>
      </c>
      <c r="B23" s="686">
        <v>11</v>
      </c>
      <c r="C23" s="147">
        <f t="shared" si="3"/>
        <v>0.59076262083780884</v>
      </c>
      <c r="D23" s="686"/>
      <c r="E23" s="686">
        <v>2</v>
      </c>
      <c r="F23" s="147">
        <f t="shared" si="6"/>
        <v>0.39603960396039606</v>
      </c>
      <c r="G23" s="686"/>
      <c r="H23" s="686">
        <v>1</v>
      </c>
      <c r="I23" s="147">
        <f t="shared" si="2"/>
        <v>3.8461538461538463</v>
      </c>
      <c r="J23" s="686"/>
      <c r="K23" s="686"/>
      <c r="L23" s="147">
        <f t="shared" si="4"/>
        <v>0</v>
      </c>
      <c r="M23" s="686"/>
      <c r="N23" s="686">
        <v>2</v>
      </c>
      <c r="O23" s="147">
        <f t="shared" si="0"/>
        <v>0.44943820224719105</v>
      </c>
      <c r="P23" s="686"/>
      <c r="Q23" s="686">
        <v>3</v>
      </c>
      <c r="R23" s="147">
        <f t="shared" si="5"/>
        <v>0.49586776859504134</v>
      </c>
      <c r="S23" s="686"/>
      <c r="T23" s="686">
        <v>2</v>
      </c>
      <c r="U23" s="147">
        <f t="shared" si="1"/>
        <v>7.4074074074074066</v>
      </c>
    </row>
    <row r="24" spans="1:21" s="90" customFormat="1" ht="13" hidden="1" customHeight="1">
      <c r="A24" s="14" t="s">
        <v>167</v>
      </c>
      <c r="B24" s="688"/>
      <c r="C24" s="147">
        <f t="shared" si="3"/>
        <v>0</v>
      </c>
      <c r="D24" s="688"/>
      <c r="E24" s="688"/>
      <c r="F24" s="147">
        <f t="shared" si="6"/>
        <v>0</v>
      </c>
      <c r="G24" s="688"/>
      <c r="H24" s="688"/>
      <c r="I24" s="147">
        <f t="shared" si="2"/>
        <v>0</v>
      </c>
      <c r="J24" s="688"/>
      <c r="K24" s="688"/>
      <c r="L24" s="147">
        <f t="shared" si="4"/>
        <v>0</v>
      </c>
      <c r="M24" s="688"/>
      <c r="N24" s="688"/>
      <c r="O24" s="147">
        <f t="shared" si="0"/>
        <v>0</v>
      </c>
      <c r="P24" s="688"/>
      <c r="Q24" s="688"/>
      <c r="R24" s="147">
        <f t="shared" si="5"/>
        <v>0</v>
      </c>
      <c r="S24" s="688"/>
      <c r="T24" s="688"/>
      <c r="U24" s="147">
        <f t="shared" si="1"/>
        <v>0</v>
      </c>
    </row>
    <row r="25" spans="1:21" s="90" customFormat="1">
      <c r="A25" s="14" t="s">
        <v>168</v>
      </c>
      <c r="B25" s="686">
        <v>20</v>
      </c>
      <c r="C25" s="147">
        <f t="shared" si="3"/>
        <v>1.0741138560687433</v>
      </c>
      <c r="D25" s="686"/>
      <c r="E25" s="686">
        <v>12</v>
      </c>
      <c r="F25" s="147">
        <f t="shared" si="6"/>
        <v>2.3762376237623761</v>
      </c>
      <c r="G25" s="686"/>
      <c r="H25" s="686">
        <v>0</v>
      </c>
      <c r="I25" s="147">
        <f t="shared" si="2"/>
        <v>0</v>
      </c>
      <c r="J25" s="686"/>
      <c r="K25" s="686"/>
      <c r="L25" s="147">
        <f t="shared" si="4"/>
        <v>0</v>
      </c>
      <c r="M25" s="686"/>
      <c r="N25" s="686">
        <v>1</v>
      </c>
      <c r="O25" s="147">
        <f t="shared" si="0"/>
        <v>0.22471910112359553</v>
      </c>
      <c r="P25" s="686"/>
      <c r="Q25" s="686">
        <v>2</v>
      </c>
      <c r="R25" s="147">
        <f t="shared" si="5"/>
        <v>0.33057851239669422</v>
      </c>
      <c r="S25" s="686"/>
      <c r="T25" s="686">
        <v>0</v>
      </c>
      <c r="U25" s="147">
        <f t="shared" si="1"/>
        <v>0</v>
      </c>
    </row>
    <row r="26" spans="1:21" s="90" customFormat="1">
      <c r="A26" s="14"/>
      <c r="B26" s="304"/>
      <c r="C26" s="147" t="str">
        <f t="shared" si="3"/>
        <v/>
      </c>
      <c r="D26" s="14"/>
      <c r="E26" s="173"/>
      <c r="F26" s="147" t="str">
        <f t="shared" si="6"/>
        <v/>
      </c>
      <c r="G26" s="147"/>
      <c r="H26" s="147"/>
      <c r="I26" s="147" t="str">
        <f t="shared" si="2"/>
        <v/>
      </c>
      <c r="J26" s="147"/>
      <c r="K26" s="14"/>
      <c r="L26" s="147" t="str">
        <f t="shared" si="4"/>
        <v/>
      </c>
      <c r="M26" s="14"/>
      <c r="N26" s="14"/>
      <c r="O26" s="147" t="str">
        <f t="shared" si="0"/>
        <v/>
      </c>
      <c r="P26" s="14"/>
      <c r="R26" s="147" t="str">
        <f t="shared" si="5"/>
        <v/>
      </c>
      <c r="S26" s="14"/>
      <c r="T26" s="173"/>
      <c r="U26" s="147" t="str">
        <f t="shared" si="1"/>
        <v/>
      </c>
    </row>
    <row r="27" spans="1:21" s="90" customFormat="1" ht="13">
      <c r="A27" s="17" t="s">
        <v>449</v>
      </c>
      <c r="B27" s="304">
        <f>SUM(B28)</f>
        <v>98</v>
      </c>
      <c r="C27" s="147">
        <f t="shared" si="3"/>
        <v>5.2631578947368416</v>
      </c>
      <c r="D27" s="17"/>
      <c r="E27" s="173">
        <f>SUM(E28)</f>
        <v>34</v>
      </c>
      <c r="F27" s="147">
        <f t="shared" si="6"/>
        <v>6.7326732673267333</v>
      </c>
      <c r="G27" s="147"/>
      <c r="H27" s="173">
        <f>SUM(H28)</f>
        <v>2</v>
      </c>
      <c r="I27" s="147">
        <f t="shared" si="2"/>
        <v>7.6923076923076925</v>
      </c>
      <c r="J27" s="147"/>
      <c r="K27" s="306">
        <f>SUM(K28)</f>
        <v>11</v>
      </c>
      <c r="L27" s="147">
        <f t="shared" si="4"/>
        <v>27.500000000000004</v>
      </c>
      <c r="M27" s="14"/>
      <c r="N27" s="14">
        <f>SUM(N28)</f>
        <v>22</v>
      </c>
      <c r="O27" s="147">
        <f t="shared" si="0"/>
        <v>4.9438202247191008</v>
      </c>
      <c r="P27" s="14"/>
      <c r="Q27" s="14">
        <f>SUM(Q28)</f>
        <v>23</v>
      </c>
      <c r="R27" s="147">
        <f t="shared" si="5"/>
        <v>3.8016528925619832</v>
      </c>
      <c r="S27" s="14"/>
      <c r="T27" s="14">
        <f>SUM(T28)</f>
        <v>1</v>
      </c>
      <c r="U27" s="147">
        <f t="shared" si="1"/>
        <v>3.7037037037037033</v>
      </c>
    </row>
    <row r="28" spans="1:21" s="90" customFormat="1">
      <c r="A28" s="14" t="s">
        <v>169</v>
      </c>
      <c r="B28" s="304">
        <f>SUM(B29:B33)</f>
        <v>98</v>
      </c>
      <c r="C28" s="147">
        <f t="shared" si="3"/>
        <v>5.2631578947368416</v>
      </c>
      <c r="D28" s="14"/>
      <c r="E28" s="173">
        <f>SUM(E29:E33)</f>
        <v>34</v>
      </c>
      <c r="F28" s="147">
        <f t="shared" si="6"/>
        <v>6.7326732673267333</v>
      </c>
      <c r="G28" s="147"/>
      <c r="H28" s="173">
        <f>SUM(H29:H33)</f>
        <v>2</v>
      </c>
      <c r="I28" s="147">
        <f t="shared" si="2"/>
        <v>7.6923076923076925</v>
      </c>
      <c r="J28" s="147"/>
      <c r="K28" s="14">
        <f>SUM(K29:K33)</f>
        <v>11</v>
      </c>
      <c r="L28" s="147">
        <f t="shared" si="4"/>
        <v>27.500000000000004</v>
      </c>
      <c r="M28" s="14"/>
      <c r="N28" s="14">
        <f>SUM(N29:N33)</f>
        <v>22</v>
      </c>
      <c r="O28" s="147">
        <f t="shared" si="0"/>
        <v>4.9438202247191008</v>
      </c>
      <c r="P28" s="14"/>
      <c r="Q28" s="14">
        <f>SUM(Q29:Q33)</f>
        <v>23</v>
      </c>
      <c r="R28" s="147">
        <f t="shared" si="5"/>
        <v>3.8016528925619832</v>
      </c>
      <c r="S28" s="14"/>
      <c r="T28" s="173">
        <f>SUM(T29:T33)</f>
        <v>1</v>
      </c>
      <c r="U28" s="147">
        <f t="shared" si="1"/>
        <v>3.7037037037037033</v>
      </c>
    </row>
    <row r="29" spans="1:21" s="90" customFormat="1">
      <c r="A29" s="14" t="s">
        <v>170</v>
      </c>
      <c r="B29" s="689">
        <v>57</v>
      </c>
      <c r="C29" s="147">
        <f t="shared" si="3"/>
        <v>3.0612244897959182</v>
      </c>
      <c r="D29" s="689"/>
      <c r="E29" s="689">
        <v>23</v>
      </c>
      <c r="F29" s="147">
        <f t="shared" si="6"/>
        <v>4.5544554455445541</v>
      </c>
      <c r="G29" s="689"/>
      <c r="H29" s="689">
        <v>2</v>
      </c>
      <c r="I29" s="147">
        <f t="shared" si="2"/>
        <v>7.6923076923076925</v>
      </c>
      <c r="J29" s="689"/>
      <c r="K29" s="689">
        <v>5</v>
      </c>
      <c r="L29" s="147">
        <f t="shared" si="4"/>
        <v>12.5</v>
      </c>
      <c r="M29" s="689"/>
      <c r="N29" s="689">
        <v>16</v>
      </c>
      <c r="O29" s="147">
        <f t="shared" si="0"/>
        <v>3.5955056179775284</v>
      </c>
      <c r="P29" s="689"/>
      <c r="Q29" s="689">
        <v>9</v>
      </c>
      <c r="R29" s="147">
        <f t="shared" si="5"/>
        <v>1.4876033057851239</v>
      </c>
      <c r="S29" s="689"/>
      <c r="T29" s="689">
        <v>1</v>
      </c>
      <c r="U29" s="147">
        <f t="shared" si="1"/>
        <v>3.7037037037037033</v>
      </c>
    </row>
    <row r="30" spans="1:21" s="90" customFormat="1">
      <c r="A30" s="14" t="s">
        <v>171</v>
      </c>
      <c r="B30" s="689">
        <v>6</v>
      </c>
      <c r="C30" s="147">
        <f t="shared" si="3"/>
        <v>0.32223415682062301</v>
      </c>
      <c r="D30" s="689"/>
      <c r="E30" s="689">
        <v>2</v>
      </c>
      <c r="F30" s="147">
        <f t="shared" si="6"/>
        <v>0.39603960396039606</v>
      </c>
      <c r="G30" s="689"/>
      <c r="H30" s="689"/>
      <c r="I30" s="147">
        <f t="shared" si="2"/>
        <v>0</v>
      </c>
      <c r="J30" s="689"/>
      <c r="K30" s="689">
        <v>2</v>
      </c>
      <c r="L30" s="147">
        <f t="shared" si="4"/>
        <v>5</v>
      </c>
      <c r="M30" s="689"/>
      <c r="N30" s="689">
        <v>1</v>
      </c>
      <c r="O30" s="147">
        <f t="shared" si="0"/>
        <v>0.22471910112359553</v>
      </c>
      <c r="P30" s="689"/>
      <c r="Q30" s="689">
        <v>1</v>
      </c>
      <c r="R30" s="147">
        <f t="shared" si="5"/>
        <v>0.16528925619834711</v>
      </c>
      <c r="S30" s="689"/>
      <c r="T30" s="689"/>
      <c r="U30" s="147">
        <f t="shared" si="1"/>
        <v>0</v>
      </c>
    </row>
    <row r="31" spans="1:21" s="90" customFormat="1">
      <c r="A31" s="14" t="s">
        <v>172</v>
      </c>
      <c r="B31" s="689">
        <v>16</v>
      </c>
      <c r="C31" s="147">
        <f t="shared" si="3"/>
        <v>0.85929108485499461</v>
      </c>
      <c r="D31" s="689"/>
      <c r="E31" s="689"/>
      <c r="F31" s="147">
        <f t="shared" si="6"/>
        <v>0</v>
      </c>
      <c r="G31" s="689"/>
      <c r="H31" s="689"/>
      <c r="I31" s="147">
        <f t="shared" si="2"/>
        <v>0</v>
      </c>
      <c r="J31" s="689"/>
      <c r="K31" s="689">
        <v>4</v>
      </c>
      <c r="L31" s="147">
        <f t="shared" si="4"/>
        <v>10</v>
      </c>
      <c r="M31" s="689"/>
      <c r="N31" s="689">
        <v>1</v>
      </c>
      <c r="O31" s="147">
        <f t="shared" si="0"/>
        <v>0.22471910112359553</v>
      </c>
      <c r="P31" s="689"/>
      <c r="Q31" s="689">
        <v>10</v>
      </c>
      <c r="R31" s="147">
        <f t="shared" si="5"/>
        <v>1.6528925619834711</v>
      </c>
      <c r="S31" s="689"/>
      <c r="T31" s="689"/>
      <c r="U31" s="147">
        <f t="shared" si="1"/>
        <v>0</v>
      </c>
    </row>
    <row r="32" spans="1:21" s="90" customFormat="1">
      <c r="A32" s="14" t="s">
        <v>173</v>
      </c>
      <c r="B32" s="689"/>
      <c r="C32" s="147">
        <f t="shared" si="3"/>
        <v>0</v>
      </c>
      <c r="D32" s="689"/>
      <c r="E32" s="689"/>
      <c r="F32" s="147">
        <f t="shared" si="6"/>
        <v>0</v>
      </c>
      <c r="G32" s="689"/>
      <c r="H32" s="689"/>
      <c r="I32" s="147">
        <f t="shared" si="2"/>
        <v>0</v>
      </c>
      <c r="J32" s="689"/>
      <c r="K32" s="689"/>
      <c r="L32" s="147">
        <f t="shared" si="4"/>
        <v>0</v>
      </c>
      <c r="M32" s="689"/>
      <c r="N32" s="689">
        <v>1</v>
      </c>
      <c r="O32" s="147">
        <f t="shared" si="0"/>
        <v>0.22471910112359553</v>
      </c>
      <c r="P32" s="689"/>
      <c r="Q32" s="689"/>
      <c r="R32" s="147">
        <f t="shared" si="5"/>
        <v>0</v>
      </c>
      <c r="S32" s="689"/>
      <c r="T32" s="689"/>
      <c r="U32" s="147">
        <f t="shared" si="1"/>
        <v>0</v>
      </c>
    </row>
    <row r="33" spans="1:21" s="90" customFormat="1">
      <c r="A33" s="14" t="s">
        <v>174</v>
      </c>
      <c r="B33" s="689">
        <v>19</v>
      </c>
      <c r="C33" s="147">
        <f t="shared" si="3"/>
        <v>1.0204081632653061</v>
      </c>
      <c r="D33" s="689"/>
      <c r="E33" s="689">
        <v>9</v>
      </c>
      <c r="F33" s="147">
        <f t="shared" si="6"/>
        <v>1.782178217821782</v>
      </c>
      <c r="G33" s="689"/>
      <c r="H33" s="689"/>
      <c r="I33" s="147">
        <f t="shared" si="2"/>
        <v>0</v>
      </c>
      <c r="J33" s="689"/>
      <c r="K33" s="689"/>
      <c r="L33" s="147">
        <f t="shared" si="4"/>
        <v>0</v>
      </c>
      <c r="M33" s="689"/>
      <c r="N33" s="689">
        <v>3</v>
      </c>
      <c r="O33" s="147">
        <f t="shared" si="0"/>
        <v>0.6741573033707865</v>
      </c>
      <c r="P33" s="689"/>
      <c r="Q33" s="689">
        <v>3</v>
      </c>
      <c r="R33" s="147">
        <f t="shared" si="5"/>
        <v>0.49586776859504134</v>
      </c>
      <c r="S33" s="689"/>
      <c r="T33" s="689"/>
      <c r="U33" s="147">
        <f t="shared" si="1"/>
        <v>0</v>
      </c>
    </row>
    <row r="34" spans="1:21" s="90" customFormat="1">
      <c r="A34" s="14"/>
      <c r="B34" s="304"/>
      <c r="C34" s="147" t="str">
        <f t="shared" si="3"/>
        <v/>
      </c>
      <c r="D34" s="14"/>
      <c r="E34" s="173"/>
      <c r="F34" s="147" t="str">
        <f t="shared" si="6"/>
        <v/>
      </c>
      <c r="G34" s="147"/>
      <c r="H34" s="147"/>
      <c r="I34" s="147" t="str">
        <f t="shared" si="2"/>
        <v/>
      </c>
      <c r="J34" s="147"/>
      <c r="K34" s="14"/>
      <c r="L34" s="147" t="str">
        <f t="shared" si="4"/>
        <v/>
      </c>
      <c r="M34" s="14"/>
      <c r="N34" s="14"/>
      <c r="O34" s="147" t="str">
        <f t="shared" si="0"/>
        <v/>
      </c>
      <c r="P34" s="14"/>
      <c r="R34" s="147" t="str">
        <f t="shared" si="5"/>
        <v/>
      </c>
      <c r="S34" s="14"/>
      <c r="T34" s="173"/>
      <c r="U34" s="147" t="str">
        <f t="shared" si="1"/>
        <v/>
      </c>
    </row>
    <row r="35" spans="1:21" s="90" customFormat="1" ht="13">
      <c r="A35" s="17" t="s">
        <v>394</v>
      </c>
      <c r="B35" s="304">
        <f>SUM(B36+B42+B44+B55)</f>
        <v>84</v>
      </c>
      <c r="C35" s="147">
        <f t="shared" si="3"/>
        <v>4.5112781954887211</v>
      </c>
      <c r="D35" s="17"/>
      <c r="E35" s="173">
        <f>SUM(E36+E42+E44+E55)</f>
        <v>26</v>
      </c>
      <c r="F35" s="147">
        <f t="shared" si="6"/>
        <v>5.1485148514851486</v>
      </c>
      <c r="G35" s="147"/>
      <c r="H35" s="173">
        <f>SUM(H36+H42+H44+H55)</f>
        <v>0</v>
      </c>
      <c r="I35" s="147">
        <f t="shared" si="2"/>
        <v>0</v>
      </c>
      <c r="J35" s="147"/>
      <c r="K35" s="173">
        <f>SUM(K36+K42+K44+K55)</f>
        <v>2</v>
      </c>
      <c r="L35" s="147">
        <f t="shared" si="4"/>
        <v>5</v>
      </c>
      <c r="M35" s="14"/>
      <c r="N35" s="173">
        <f>SUM(N36+N42+N44+N55)</f>
        <v>38</v>
      </c>
      <c r="O35" s="147">
        <f t="shared" si="0"/>
        <v>8.5393258426966288</v>
      </c>
      <c r="P35" s="14"/>
      <c r="Q35" s="173">
        <f>SUM(Q36+Q42+Q44+Q55)</f>
        <v>27</v>
      </c>
      <c r="R35" s="147">
        <f t="shared" si="5"/>
        <v>4.4628099173553721</v>
      </c>
      <c r="S35" s="14"/>
      <c r="T35" s="173">
        <f>SUM(T36+T42+T44+T55)</f>
        <v>3</v>
      </c>
      <c r="U35" s="147">
        <f t="shared" si="1"/>
        <v>11.111111111111111</v>
      </c>
    </row>
    <row r="36" spans="1:21" s="90" customFormat="1">
      <c r="A36" s="14" t="s">
        <v>175</v>
      </c>
      <c r="B36" s="304">
        <f>SUM(B38:B41)</f>
        <v>28</v>
      </c>
      <c r="C36" s="147">
        <f t="shared" si="3"/>
        <v>1.5037593984962405</v>
      </c>
      <c r="D36" s="14"/>
      <c r="E36" s="173">
        <f>SUM(E38:E41)</f>
        <v>9</v>
      </c>
      <c r="F36" s="147">
        <f t="shared" si="6"/>
        <v>1.782178217821782</v>
      </c>
      <c r="G36" s="147"/>
      <c r="H36" s="173">
        <f>SUM(H38:H41)</f>
        <v>0</v>
      </c>
      <c r="I36" s="147">
        <f t="shared" si="2"/>
        <v>0</v>
      </c>
      <c r="J36" s="147"/>
      <c r="K36" s="14">
        <f>SUM(K38:K41)</f>
        <v>1</v>
      </c>
      <c r="L36" s="147">
        <f t="shared" si="4"/>
        <v>2.5</v>
      </c>
      <c r="M36" s="14"/>
      <c r="N36" s="14">
        <f>SUM(N38:N41)</f>
        <v>14</v>
      </c>
      <c r="O36" s="147">
        <f t="shared" si="0"/>
        <v>3.1460674157303372</v>
      </c>
      <c r="P36" s="14"/>
      <c r="Q36" s="14">
        <f>SUM(Q38:Q41)</f>
        <v>8</v>
      </c>
      <c r="R36" s="147">
        <f t="shared" si="5"/>
        <v>1.3223140495867769</v>
      </c>
      <c r="S36" s="14"/>
      <c r="T36" s="173">
        <f>SUM(T38:T41)</f>
        <v>1</v>
      </c>
      <c r="U36" s="147">
        <f t="shared" si="1"/>
        <v>3.7037037037037033</v>
      </c>
    </row>
    <row r="37" spans="1:21" s="90" customFormat="1" ht="12.65" hidden="1" customHeight="1">
      <c r="A37" s="14" t="s">
        <v>941</v>
      </c>
      <c r="B37" s="304"/>
      <c r="C37" s="147">
        <f t="shared" si="3"/>
        <v>0</v>
      </c>
      <c r="D37" s="14"/>
      <c r="E37" s="173"/>
      <c r="F37" s="147">
        <f t="shared" si="6"/>
        <v>0</v>
      </c>
      <c r="G37" s="147"/>
      <c r="H37" s="147"/>
      <c r="I37" s="147">
        <f t="shared" si="2"/>
        <v>0</v>
      </c>
      <c r="J37" s="147"/>
      <c r="K37" s="14"/>
      <c r="L37" s="147">
        <f t="shared" si="4"/>
        <v>0</v>
      </c>
      <c r="M37" s="14"/>
      <c r="N37" s="14"/>
      <c r="O37" s="147">
        <f t="shared" si="0"/>
        <v>0</v>
      </c>
      <c r="P37" s="14"/>
      <c r="Q37" s="14"/>
      <c r="R37" s="147">
        <f t="shared" si="5"/>
        <v>0</v>
      </c>
      <c r="S37" s="14"/>
      <c r="T37" s="173"/>
      <c r="U37" s="147">
        <f t="shared" si="1"/>
        <v>0</v>
      </c>
    </row>
    <row r="38" spans="1:21" s="90" customFormat="1">
      <c r="A38" s="14" t="s">
        <v>176</v>
      </c>
      <c r="B38" s="686">
        <v>7</v>
      </c>
      <c r="C38" s="147">
        <f t="shared" si="3"/>
        <v>0.37593984962406013</v>
      </c>
      <c r="D38" s="686"/>
      <c r="E38" s="686">
        <v>2</v>
      </c>
      <c r="F38" s="147">
        <f t="shared" si="6"/>
        <v>0.39603960396039606</v>
      </c>
      <c r="G38" s="686"/>
      <c r="H38" s="686"/>
      <c r="I38" s="147">
        <f t="shared" si="2"/>
        <v>0</v>
      </c>
      <c r="J38" s="686"/>
      <c r="K38" s="686"/>
      <c r="L38" s="147">
        <f t="shared" si="4"/>
        <v>0</v>
      </c>
      <c r="M38" s="686"/>
      <c r="N38" s="686"/>
      <c r="O38" s="147">
        <f t="shared" si="0"/>
        <v>0</v>
      </c>
      <c r="P38" s="686"/>
      <c r="Q38" s="686">
        <v>3</v>
      </c>
      <c r="R38" s="147">
        <f t="shared" si="5"/>
        <v>0.49586776859504134</v>
      </c>
      <c r="S38" s="686"/>
      <c r="T38" s="686"/>
      <c r="U38" s="147">
        <f t="shared" si="1"/>
        <v>0</v>
      </c>
    </row>
    <row r="39" spans="1:21" s="90" customFormat="1">
      <c r="A39" s="14" t="s">
        <v>177</v>
      </c>
      <c r="B39" s="686">
        <v>4</v>
      </c>
      <c r="C39" s="147">
        <f t="shared" si="3"/>
        <v>0.21482277121374865</v>
      </c>
      <c r="D39" s="686"/>
      <c r="E39" s="686">
        <v>1</v>
      </c>
      <c r="F39" s="147">
        <f t="shared" si="6"/>
        <v>0.19801980198019803</v>
      </c>
      <c r="G39" s="686"/>
      <c r="H39" s="686"/>
      <c r="I39" s="147">
        <f t="shared" si="2"/>
        <v>0</v>
      </c>
      <c r="J39" s="686"/>
      <c r="K39" s="686">
        <v>1</v>
      </c>
      <c r="L39" s="147">
        <f t="shared" si="4"/>
        <v>2.5</v>
      </c>
      <c r="M39" s="686"/>
      <c r="N39" s="686">
        <v>7</v>
      </c>
      <c r="O39" s="147">
        <f t="shared" si="0"/>
        <v>1.5730337078651686</v>
      </c>
      <c r="P39" s="686"/>
      <c r="Q39" s="686">
        <v>2</v>
      </c>
      <c r="R39" s="147">
        <f t="shared" si="5"/>
        <v>0.33057851239669422</v>
      </c>
      <c r="S39" s="686"/>
      <c r="T39" s="686"/>
      <c r="U39" s="147">
        <f t="shared" si="1"/>
        <v>0</v>
      </c>
    </row>
    <row r="40" spans="1:21" s="90" customFormat="1">
      <c r="A40" s="14" t="s">
        <v>870</v>
      </c>
      <c r="B40" s="686">
        <v>16</v>
      </c>
      <c r="C40" s="147">
        <f t="shared" si="3"/>
        <v>0.85929108485499461</v>
      </c>
      <c r="D40" s="686"/>
      <c r="E40" s="686">
        <v>6</v>
      </c>
      <c r="F40" s="147">
        <f t="shared" si="6"/>
        <v>1.1881188118811881</v>
      </c>
      <c r="G40" s="686"/>
      <c r="H40" s="686"/>
      <c r="I40" s="147">
        <f t="shared" si="2"/>
        <v>0</v>
      </c>
      <c r="J40" s="686"/>
      <c r="K40" s="686"/>
      <c r="L40" s="147">
        <f t="shared" si="4"/>
        <v>0</v>
      </c>
      <c r="M40" s="686"/>
      <c r="N40" s="686">
        <v>7</v>
      </c>
      <c r="O40" s="147">
        <f t="shared" si="0"/>
        <v>1.5730337078651686</v>
      </c>
      <c r="P40" s="686"/>
      <c r="Q40" s="686">
        <v>3</v>
      </c>
      <c r="R40" s="147">
        <f t="shared" si="5"/>
        <v>0.49586776859504134</v>
      </c>
      <c r="S40" s="686"/>
      <c r="T40" s="686">
        <v>1</v>
      </c>
      <c r="U40" s="147">
        <f t="shared" si="1"/>
        <v>3.7037037037037033</v>
      </c>
    </row>
    <row r="41" spans="1:21" s="90" customFormat="1">
      <c r="A41" s="14" t="s">
        <v>179</v>
      </c>
      <c r="B41" s="686">
        <v>1</v>
      </c>
      <c r="C41" s="147">
        <f t="shared" si="3"/>
        <v>5.3705692803437163E-2</v>
      </c>
      <c r="D41" s="686"/>
      <c r="E41" s="686"/>
      <c r="F41" s="147">
        <f t="shared" si="6"/>
        <v>0</v>
      </c>
      <c r="G41" s="686"/>
      <c r="H41" s="686"/>
      <c r="I41" s="147">
        <f t="shared" si="2"/>
        <v>0</v>
      </c>
      <c r="J41" s="686"/>
      <c r="K41" s="686"/>
      <c r="L41" s="147">
        <f t="shared" si="4"/>
        <v>0</v>
      </c>
      <c r="M41" s="686"/>
      <c r="N41" s="686"/>
      <c r="O41" s="147">
        <f t="shared" si="0"/>
        <v>0</v>
      </c>
      <c r="P41" s="686"/>
      <c r="Q41" s="686"/>
      <c r="R41" s="147">
        <f t="shared" si="5"/>
        <v>0</v>
      </c>
      <c r="S41" s="686"/>
      <c r="T41" s="686"/>
      <c r="U41" s="147">
        <f t="shared" si="1"/>
        <v>0</v>
      </c>
    </row>
    <row r="42" spans="1:21" s="90" customFormat="1" ht="12.65" hidden="1" customHeight="1">
      <c r="A42" s="14" t="s">
        <v>189</v>
      </c>
      <c r="B42" s="539"/>
      <c r="C42" s="147">
        <f t="shared" si="3"/>
        <v>0</v>
      </c>
      <c r="D42" s="539"/>
      <c r="E42" s="539"/>
      <c r="F42" s="147">
        <f t="shared" si="6"/>
        <v>0</v>
      </c>
      <c r="G42" s="539"/>
      <c r="H42" s="539"/>
      <c r="I42" s="147">
        <f t="shared" si="2"/>
        <v>0</v>
      </c>
      <c r="J42" s="539"/>
      <c r="K42" s="539"/>
      <c r="L42" s="147">
        <f t="shared" si="4"/>
        <v>0</v>
      </c>
      <c r="M42" s="539"/>
      <c r="N42" s="539"/>
      <c r="O42" s="147">
        <f t="shared" si="0"/>
        <v>0</v>
      </c>
      <c r="P42" s="539"/>
      <c r="Q42" s="539"/>
      <c r="R42" s="147">
        <f t="shared" si="5"/>
        <v>0</v>
      </c>
      <c r="S42" s="539"/>
      <c r="T42" s="539"/>
      <c r="U42" s="147">
        <f t="shared" si="1"/>
        <v>0</v>
      </c>
    </row>
    <row r="43" spans="1:21" s="90" customFormat="1">
      <c r="A43" s="14"/>
      <c r="B43" s="304"/>
      <c r="C43" s="147" t="str">
        <f t="shared" si="3"/>
        <v/>
      </c>
      <c r="D43" s="14"/>
      <c r="E43" s="173"/>
      <c r="F43" s="147" t="str">
        <f t="shared" si="6"/>
        <v/>
      </c>
      <c r="G43" s="147"/>
      <c r="H43" s="147"/>
      <c r="I43" s="147" t="str">
        <f t="shared" si="2"/>
        <v/>
      </c>
      <c r="J43" s="147"/>
      <c r="K43" s="14"/>
      <c r="L43" s="147" t="str">
        <f t="shared" si="4"/>
        <v/>
      </c>
      <c r="M43" s="14"/>
      <c r="N43" s="14"/>
      <c r="O43" s="147" t="str">
        <f t="shared" si="0"/>
        <v/>
      </c>
      <c r="P43" s="14"/>
      <c r="R43" s="147" t="str">
        <f t="shared" si="5"/>
        <v/>
      </c>
      <c r="S43" s="14"/>
      <c r="T43" s="173"/>
      <c r="U43" s="147" t="str">
        <f t="shared" si="1"/>
        <v/>
      </c>
    </row>
    <row r="44" spans="1:21" s="90" customFormat="1">
      <c r="A44" s="14" t="s">
        <v>180</v>
      </c>
      <c r="B44" s="304">
        <f>SUM(B45:B53)</f>
        <v>45</v>
      </c>
      <c r="C44" s="147">
        <f t="shared" si="3"/>
        <v>2.4167561761546725</v>
      </c>
      <c r="D44" s="14"/>
      <c r="E44" s="173">
        <f>SUM(E45:E53)</f>
        <v>14</v>
      </c>
      <c r="F44" s="147">
        <f t="shared" si="6"/>
        <v>2.7722772277227725</v>
      </c>
      <c r="G44" s="147"/>
      <c r="H44" s="173">
        <f>SUM(H45:H53)</f>
        <v>0</v>
      </c>
      <c r="I44" s="147">
        <f t="shared" si="2"/>
        <v>0</v>
      </c>
      <c r="J44" s="147"/>
      <c r="K44" s="306">
        <f>SUM(K45:K53)</f>
        <v>1</v>
      </c>
      <c r="L44" s="147">
        <f t="shared" si="4"/>
        <v>2.5</v>
      </c>
      <c r="M44" s="14"/>
      <c r="N44" s="14">
        <f>SUM(N45:N53)</f>
        <v>18</v>
      </c>
      <c r="O44" s="147">
        <f t="shared" si="0"/>
        <v>4.0449438202247192</v>
      </c>
      <c r="P44" s="14"/>
      <c r="Q44" s="14">
        <f>SUM(Q45:Q53)</f>
        <v>15</v>
      </c>
      <c r="R44" s="147">
        <f t="shared" si="5"/>
        <v>2.4793388429752068</v>
      </c>
      <c r="S44" s="14"/>
      <c r="T44" s="173">
        <f>SUM(T45:T53)</f>
        <v>2</v>
      </c>
      <c r="U44" s="147">
        <f t="shared" si="1"/>
        <v>7.4074074074074066</v>
      </c>
    </row>
    <row r="45" spans="1:21" s="90" customFormat="1">
      <c r="A45" s="14" t="s">
        <v>942</v>
      </c>
      <c r="B45" s="686">
        <v>2</v>
      </c>
      <c r="C45" s="147">
        <f t="shared" si="3"/>
        <v>0.10741138560687433</v>
      </c>
      <c r="D45" s="686"/>
      <c r="E45" s="686"/>
      <c r="F45" s="147">
        <f t="shared" si="6"/>
        <v>0</v>
      </c>
      <c r="G45" s="686"/>
      <c r="H45" s="686"/>
      <c r="I45" s="147">
        <f t="shared" si="2"/>
        <v>0</v>
      </c>
      <c r="J45" s="686"/>
      <c r="K45" s="686"/>
      <c r="L45" s="147">
        <f t="shared" si="4"/>
        <v>0</v>
      </c>
      <c r="M45" s="686"/>
      <c r="N45" s="686"/>
      <c r="O45" s="147">
        <f t="shared" si="0"/>
        <v>0</v>
      </c>
      <c r="P45" s="686"/>
      <c r="Q45" s="686">
        <v>2</v>
      </c>
      <c r="R45" s="147">
        <f t="shared" si="5"/>
        <v>0.33057851239669422</v>
      </c>
      <c r="S45" s="686"/>
      <c r="T45" s="686"/>
      <c r="U45" s="147">
        <f t="shared" si="1"/>
        <v>0</v>
      </c>
    </row>
    <row r="46" spans="1:21" s="90" customFormat="1">
      <c r="A46" s="14" t="s">
        <v>188</v>
      </c>
      <c r="B46" s="686">
        <v>1</v>
      </c>
      <c r="C46" s="147">
        <f t="shared" si="3"/>
        <v>5.3705692803437163E-2</v>
      </c>
      <c r="D46" s="686"/>
      <c r="E46" s="686"/>
      <c r="F46" s="147">
        <f t="shared" si="6"/>
        <v>0</v>
      </c>
      <c r="G46" s="686"/>
      <c r="H46" s="686"/>
      <c r="I46" s="147">
        <f t="shared" si="2"/>
        <v>0</v>
      </c>
      <c r="J46" s="686"/>
      <c r="K46" s="686"/>
      <c r="L46" s="147">
        <f t="shared" si="4"/>
        <v>0</v>
      </c>
      <c r="M46" s="686"/>
      <c r="N46" s="686">
        <v>1</v>
      </c>
      <c r="O46" s="147">
        <f t="shared" si="0"/>
        <v>0.22471910112359553</v>
      </c>
      <c r="P46" s="686"/>
      <c r="Q46" s="686">
        <v>1</v>
      </c>
      <c r="R46" s="147">
        <f t="shared" si="5"/>
        <v>0.16528925619834711</v>
      </c>
      <c r="S46" s="686"/>
      <c r="T46" s="686"/>
      <c r="U46" s="147">
        <f t="shared" si="1"/>
        <v>0</v>
      </c>
    </row>
    <row r="47" spans="1:21" s="90" customFormat="1">
      <c r="A47" s="14" t="s">
        <v>181</v>
      </c>
      <c r="B47" s="686">
        <v>6</v>
      </c>
      <c r="C47" s="147">
        <f t="shared" si="3"/>
        <v>0.32223415682062301</v>
      </c>
      <c r="D47" s="686"/>
      <c r="E47" s="686">
        <v>2</v>
      </c>
      <c r="F47" s="147">
        <f t="shared" si="6"/>
        <v>0.39603960396039606</v>
      </c>
      <c r="G47" s="686"/>
      <c r="H47" s="686"/>
      <c r="I47" s="147">
        <f t="shared" si="2"/>
        <v>0</v>
      </c>
      <c r="J47" s="686"/>
      <c r="K47" s="686"/>
      <c r="L47" s="147">
        <f t="shared" si="4"/>
        <v>0</v>
      </c>
      <c r="M47" s="686"/>
      <c r="N47" s="686">
        <v>2</v>
      </c>
      <c r="O47" s="147">
        <f t="shared" si="0"/>
        <v>0.44943820224719105</v>
      </c>
      <c r="P47" s="686"/>
      <c r="Q47" s="686">
        <v>1</v>
      </c>
      <c r="R47" s="147">
        <f t="shared" si="5"/>
        <v>0.16528925619834711</v>
      </c>
      <c r="S47" s="686"/>
      <c r="T47" s="686">
        <v>1</v>
      </c>
      <c r="U47" s="147">
        <f t="shared" si="1"/>
        <v>3.7037037037037033</v>
      </c>
    </row>
    <row r="48" spans="1:21" s="90" customFormat="1" ht="12.65" hidden="1" customHeight="1">
      <c r="A48" s="14" t="s">
        <v>182</v>
      </c>
      <c r="B48" s="688"/>
      <c r="C48" s="147">
        <f t="shared" si="3"/>
        <v>0</v>
      </c>
      <c r="D48" s="688"/>
      <c r="E48" s="688"/>
      <c r="F48" s="147">
        <f t="shared" si="6"/>
        <v>0</v>
      </c>
      <c r="G48" s="688"/>
      <c r="H48" s="688"/>
      <c r="I48" s="147">
        <f t="shared" si="2"/>
        <v>0</v>
      </c>
      <c r="J48" s="688"/>
      <c r="K48" s="688"/>
      <c r="L48" s="147">
        <f t="shared" si="4"/>
        <v>0</v>
      </c>
      <c r="M48" s="688"/>
      <c r="N48" s="688"/>
      <c r="O48" s="147">
        <f t="shared" si="0"/>
        <v>0</v>
      </c>
      <c r="P48" s="688"/>
      <c r="Q48" s="688"/>
      <c r="R48" s="147">
        <f t="shared" si="5"/>
        <v>0</v>
      </c>
      <c r="S48" s="688"/>
      <c r="T48" s="688"/>
      <c r="U48" s="147">
        <f t="shared" si="1"/>
        <v>0</v>
      </c>
    </row>
    <row r="49" spans="1:21" s="90" customFormat="1" ht="12.65" hidden="1" customHeight="1">
      <c r="A49" s="14" t="s">
        <v>183</v>
      </c>
      <c r="B49" s="686">
        <v>1</v>
      </c>
      <c r="C49" s="147">
        <f t="shared" si="3"/>
        <v>5.3705692803437163E-2</v>
      </c>
      <c r="D49" s="686"/>
      <c r="E49" s="686">
        <v>1</v>
      </c>
      <c r="F49" s="147">
        <f t="shared" si="6"/>
        <v>0.19801980198019803</v>
      </c>
      <c r="G49" s="686"/>
      <c r="H49" s="686"/>
      <c r="I49" s="147">
        <f t="shared" si="2"/>
        <v>0</v>
      </c>
      <c r="J49" s="686"/>
      <c r="K49" s="686"/>
      <c r="L49" s="147">
        <f t="shared" si="4"/>
        <v>0</v>
      </c>
      <c r="M49" s="686"/>
      <c r="N49" s="686"/>
      <c r="O49" s="147">
        <f t="shared" si="0"/>
        <v>0</v>
      </c>
      <c r="P49" s="686"/>
      <c r="Q49" s="686"/>
      <c r="R49" s="147">
        <f t="shared" si="5"/>
        <v>0</v>
      </c>
      <c r="S49" s="686"/>
      <c r="T49" s="686"/>
      <c r="U49" s="147">
        <f t="shared" si="1"/>
        <v>0</v>
      </c>
    </row>
    <row r="50" spans="1:21" s="90" customFormat="1" ht="12.65" hidden="1" customHeight="1">
      <c r="A50" s="14" t="s">
        <v>514</v>
      </c>
      <c r="B50" s="686"/>
      <c r="C50" s="147">
        <f t="shared" si="3"/>
        <v>0</v>
      </c>
      <c r="D50" s="686"/>
      <c r="E50" s="686"/>
      <c r="F50" s="147">
        <f t="shared" si="6"/>
        <v>0</v>
      </c>
      <c r="G50" s="686"/>
      <c r="H50" s="686"/>
      <c r="I50" s="147">
        <f t="shared" si="2"/>
        <v>0</v>
      </c>
      <c r="J50" s="686"/>
      <c r="K50" s="686"/>
      <c r="L50" s="147">
        <f t="shared" si="4"/>
        <v>0</v>
      </c>
      <c r="M50" s="686"/>
      <c r="N50" s="686">
        <v>1</v>
      </c>
      <c r="O50" s="147">
        <f t="shared" si="0"/>
        <v>0.22471910112359553</v>
      </c>
      <c r="P50" s="686"/>
      <c r="Q50" s="686"/>
      <c r="R50" s="147">
        <f t="shared" si="5"/>
        <v>0</v>
      </c>
      <c r="S50" s="686"/>
      <c r="T50" s="686"/>
      <c r="U50" s="147">
        <f t="shared" si="1"/>
        <v>0</v>
      </c>
    </row>
    <row r="51" spans="1:21" s="90" customFormat="1">
      <c r="A51" s="14" t="s">
        <v>187</v>
      </c>
      <c r="B51" s="686">
        <v>25</v>
      </c>
      <c r="C51" s="147">
        <f t="shared" si="3"/>
        <v>1.342642320085929</v>
      </c>
      <c r="D51" s="686"/>
      <c r="E51" s="686">
        <v>6</v>
      </c>
      <c r="F51" s="147">
        <f t="shared" si="6"/>
        <v>1.1881188118811881</v>
      </c>
      <c r="G51" s="686"/>
      <c r="H51" s="686"/>
      <c r="I51" s="147">
        <f t="shared" si="2"/>
        <v>0</v>
      </c>
      <c r="J51" s="686"/>
      <c r="K51" s="686"/>
      <c r="L51" s="147">
        <f t="shared" si="4"/>
        <v>0</v>
      </c>
      <c r="M51" s="686"/>
      <c r="N51" s="686">
        <v>9</v>
      </c>
      <c r="O51" s="147">
        <f t="shared" si="0"/>
        <v>2.0224719101123596</v>
      </c>
      <c r="P51" s="686"/>
      <c r="Q51" s="686">
        <v>11</v>
      </c>
      <c r="R51" s="147">
        <f t="shared" si="5"/>
        <v>1.8181818181818181</v>
      </c>
      <c r="S51" s="686"/>
      <c r="T51" s="686">
        <v>1</v>
      </c>
      <c r="U51" s="147">
        <f t="shared" si="1"/>
        <v>3.7037037037037033</v>
      </c>
    </row>
    <row r="52" spans="1:21" s="90" customFormat="1">
      <c r="A52" s="14" t="s">
        <v>186</v>
      </c>
      <c r="B52" s="686">
        <v>6</v>
      </c>
      <c r="C52" s="147">
        <f t="shared" si="3"/>
        <v>0.32223415682062301</v>
      </c>
      <c r="D52" s="686"/>
      <c r="E52" s="686">
        <v>4</v>
      </c>
      <c r="F52" s="147">
        <f t="shared" si="6"/>
        <v>0.79207920792079212</v>
      </c>
      <c r="G52" s="686"/>
      <c r="H52" s="686"/>
      <c r="I52" s="147">
        <f t="shared" si="2"/>
        <v>0</v>
      </c>
      <c r="J52" s="686"/>
      <c r="K52" s="686">
        <v>1</v>
      </c>
      <c r="L52" s="147">
        <f t="shared" si="4"/>
        <v>2.5</v>
      </c>
      <c r="M52" s="686"/>
      <c r="N52" s="686">
        <v>4</v>
      </c>
      <c r="O52" s="147">
        <f t="shared" si="0"/>
        <v>0.89887640449438211</v>
      </c>
      <c r="P52" s="686"/>
      <c r="Q52" s="686"/>
      <c r="R52" s="147">
        <f t="shared" si="5"/>
        <v>0</v>
      </c>
      <c r="S52" s="686"/>
      <c r="T52" s="686"/>
      <c r="U52" s="147">
        <f t="shared" si="1"/>
        <v>0</v>
      </c>
    </row>
    <row r="53" spans="1:21" s="90" customFormat="1">
      <c r="A53" s="14" t="s">
        <v>185</v>
      </c>
      <c r="B53" s="686">
        <v>4</v>
      </c>
      <c r="C53" s="147">
        <f t="shared" si="3"/>
        <v>0.21482277121374865</v>
      </c>
      <c r="D53" s="686"/>
      <c r="E53" s="686">
        <v>1</v>
      </c>
      <c r="F53" s="147">
        <f t="shared" si="6"/>
        <v>0.19801980198019803</v>
      </c>
      <c r="G53" s="686"/>
      <c r="H53" s="686"/>
      <c r="I53" s="147">
        <f t="shared" si="2"/>
        <v>0</v>
      </c>
      <c r="J53" s="686"/>
      <c r="K53" s="686"/>
      <c r="L53" s="147">
        <f t="shared" si="4"/>
        <v>0</v>
      </c>
      <c r="M53" s="686"/>
      <c r="N53" s="686">
        <v>1</v>
      </c>
      <c r="O53" s="147">
        <f t="shared" si="0"/>
        <v>0.22471910112359553</v>
      </c>
      <c r="P53" s="686"/>
      <c r="Q53" s="686"/>
      <c r="R53" s="147">
        <f t="shared" si="5"/>
        <v>0</v>
      </c>
      <c r="S53" s="686"/>
      <c r="T53" s="686"/>
      <c r="U53" s="147">
        <f t="shared" si="1"/>
        <v>0</v>
      </c>
    </row>
    <row r="54" spans="1:21" s="90" customFormat="1">
      <c r="A54" s="14"/>
      <c r="B54" s="304"/>
      <c r="C54" s="147" t="str">
        <f t="shared" si="3"/>
        <v/>
      </c>
      <c r="D54" s="14"/>
      <c r="E54" s="173"/>
      <c r="F54" s="147" t="str">
        <f t="shared" si="6"/>
        <v/>
      </c>
      <c r="G54" s="147"/>
      <c r="H54" s="147"/>
      <c r="I54" s="147" t="str">
        <f t="shared" si="2"/>
        <v/>
      </c>
      <c r="J54" s="147"/>
      <c r="K54" s="14"/>
      <c r="L54" s="147" t="str">
        <f t="shared" si="4"/>
        <v/>
      </c>
      <c r="M54" s="14"/>
      <c r="N54" s="14"/>
      <c r="O54" s="147" t="str">
        <f t="shared" si="0"/>
        <v/>
      </c>
      <c r="P54" s="14"/>
      <c r="R54" s="147" t="str">
        <f t="shared" si="5"/>
        <v/>
      </c>
      <c r="S54" s="14"/>
      <c r="T54" s="173"/>
      <c r="U54" s="147" t="str">
        <f t="shared" si="1"/>
        <v/>
      </c>
    </row>
    <row r="55" spans="1:21" s="90" customFormat="1">
      <c r="A55" s="14" t="s">
        <v>190</v>
      </c>
      <c r="B55" s="304">
        <f>SUM(B56:B61)</f>
        <v>11</v>
      </c>
      <c r="C55" s="147">
        <f t="shared" si="3"/>
        <v>0.59076262083780884</v>
      </c>
      <c r="D55" s="14"/>
      <c r="E55" s="173">
        <f>SUM(E56:E61)</f>
        <v>3</v>
      </c>
      <c r="F55" s="147">
        <f t="shared" si="6"/>
        <v>0.59405940594059403</v>
      </c>
      <c r="G55" s="147"/>
      <c r="H55" s="173">
        <f>SUM(H56:H61)</f>
        <v>0</v>
      </c>
      <c r="I55" s="147">
        <f t="shared" si="2"/>
        <v>0</v>
      </c>
      <c r="J55" s="147"/>
      <c r="K55" s="306">
        <f>SUM(K56:K61)</f>
        <v>0</v>
      </c>
      <c r="L55" s="147">
        <f t="shared" si="4"/>
        <v>0</v>
      </c>
      <c r="M55" s="14"/>
      <c r="N55" s="14">
        <f>SUM(N56:N61)</f>
        <v>6</v>
      </c>
      <c r="O55" s="147">
        <f t="shared" si="0"/>
        <v>1.348314606741573</v>
      </c>
      <c r="P55" s="14"/>
      <c r="Q55" s="306">
        <f>SUM(Q56:Q61)</f>
        <v>4</v>
      </c>
      <c r="R55" s="147">
        <f t="shared" si="5"/>
        <v>0.66115702479338845</v>
      </c>
      <c r="S55" s="14"/>
      <c r="T55" s="173">
        <f>SUM(T56:T61)</f>
        <v>0</v>
      </c>
      <c r="U55" s="147">
        <f t="shared" si="1"/>
        <v>0</v>
      </c>
    </row>
    <row r="56" spans="1:21" s="90" customFormat="1">
      <c r="A56" s="14" t="s">
        <v>943</v>
      </c>
      <c r="B56" s="686">
        <v>1</v>
      </c>
      <c r="C56" s="147">
        <f t="shared" si="3"/>
        <v>5.3705692803437163E-2</v>
      </c>
      <c r="D56" s="686"/>
      <c r="E56" s="686"/>
      <c r="F56" s="147">
        <f t="shared" si="6"/>
        <v>0</v>
      </c>
      <c r="G56" s="686"/>
      <c r="H56" s="686"/>
      <c r="I56" s="147">
        <f t="shared" si="2"/>
        <v>0</v>
      </c>
      <c r="J56" s="686"/>
      <c r="K56" s="686"/>
      <c r="L56" s="147">
        <f t="shared" si="4"/>
        <v>0</v>
      </c>
      <c r="M56" s="686"/>
      <c r="N56" s="686"/>
      <c r="O56" s="147">
        <f t="shared" si="0"/>
        <v>0</v>
      </c>
      <c r="P56" s="686"/>
      <c r="Q56" s="686">
        <v>1</v>
      </c>
      <c r="R56" s="147">
        <f t="shared" si="5"/>
        <v>0.16528925619834711</v>
      </c>
      <c r="S56" s="686"/>
      <c r="T56" s="686"/>
      <c r="U56" s="147">
        <f t="shared" si="1"/>
        <v>0</v>
      </c>
    </row>
    <row r="57" spans="1:21" s="90" customFormat="1">
      <c r="A57" s="14" t="s">
        <v>191</v>
      </c>
      <c r="B57" s="688"/>
      <c r="C57" s="147">
        <f t="shared" si="3"/>
        <v>0</v>
      </c>
      <c r="D57" s="688"/>
      <c r="E57" s="688"/>
      <c r="F57" s="147">
        <f t="shared" si="6"/>
        <v>0</v>
      </c>
      <c r="G57" s="688"/>
      <c r="H57" s="688"/>
      <c r="I57" s="147">
        <f t="shared" si="2"/>
        <v>0</v>
      </c>
      <c r="J57" s="688"/>
      <c r="K57" s="688"/>
      <c r="L57" s="147">
        <f t="shared" si="4"/>
        <v>0</v>
      </c>
      <c r="M57" s="688"/>
      <c r="N57" s="688"/>
      <c r="O57" s="147">
        <f t="shared" si="0"/>
        <v>0</v>
      </c>
      <c r="P57" s="688"/>
      <c r="Q57" s="688"/>
      <c r="R57" s="147">
        <f t="shared" si="5"/>
        <v>0</v>
      </c>
      <c r="S57" s="688"/>
      <c r="T57" s="688"/>
      <c r="U57" s="147">
        <f t="shared" si="1"/>
        <v>0</v>
      </c>
    </row>
    <row r="58" spans="1:21" s="90" customFormat="1">
      <c r="A58" s="14" t="s">
        <v>192</v>
      </c>
      <c r="B58" s="686">
        <v>3</v>
      </c>
      <c r="C58" s="147">
        <f t="shared" si="3"/>
        <v>0.1611170784103115</v>
      </c>
      <c r="D58" s="686"/>
      <c r="E58" s="686">
        <v>2</v>
      </c>
      <c r="F58" s="147">
        <f t="shared" si="6"/>
        <v>0.39603960396039606</v>
      </c>
      <c r="G58" s="686"/>
      <c r="H58" s="686"/>
      <c r="I58" s="147">
        <f t="shared" si="2"/>
        <v>0</v>
      </c>
      <c r="J58" s="686"/>
      <c r="K58" s="686"/>
      <c r="L58" s="147">
        <f t="shared" si="4"/>
        <v>0</v>
      </c>
      <c r="M58" s="686"/>
      <c r="N58" s="686">
        <v>2</v>
      </c>
      <c r="O58" s="147">
        <f t="shared" si="0"/>
        <v>0.44943820224719105</v>
      </c>
      <c r="P58" s="686"/>
      <c r="Q58" s="686"/>
      <c r="R58" s="147">
        <f t="shared" si="5"/>
        <v>0</v>
      </c>
      <c r="S58" s="686"/>
      <c r="T58" s="686"/>
      <c r="U58" s="147">
        <f t="shared" si="1"/>
        <v>0</v>
      </c>
    </row>
    <row r="59" spans="1:21" s="90" customFormat="1" ht="12.65" hidden="1" customHeight="1">
      <c r="A59" s="14" t="s">
        <v>944</v>
      </c>
      <c r="B59" s="688"/>
      <c r="C59" s="147">
        <f t="shared" si="3"/>
        <v>0</v>
      </c>
      <c r="D59" s="688"/>
      <c r="E59" s="688"/>
      <c r="F59" s="147">
        <f t="shared" si="6"/>
        <v>0</v>
      </c>
      <c r="G59" s="688"/>
      <c r="H59" s="688"/>
      <c r="I59" s="147">
        <f t="shared" si="2"/>
        <v>0</v>
      </c>
      <c r="J59" s="688"/>
      <c r="K59" s="688"/>
      <c r="L59" s="147">
        <f t="shared" si="4"/>
        <v>0</v>
      </c>
      <c r="M59" s="688"/>
      <c r="N59" s="688"/>
      <c r="O59" s="147">
        <f t="shared" si="0"/>
        <v>0</v>
      </c>
      <c r="P59" s="688"/>
      <c r="Q59" s="688"/>
      <c r="R59" s="147">
        <f t="shared" si="5"/>
        <v>0</v>
      </c>
      <c r="S59" s="688"/>
      <c r="T59" s="688"/>
      <c r="U59" s="147">
        <f t="shared" si="1"/>
        <v>0</v>
      </c>
    </row>
    <row r="60" spans="1:21" s="90" customFormat="1">
      <c r="A60" s="14" t="s">
        <v>2033</v>
      </c>
      <c r="B60" s="686">
        <v>6</v>
      </c>
      <c r="C60" s="147">
        <f t="shared" si="3"/>
        <v>0.32223415682062301</v>
      </c>
      <c r="D60" s="686"/>
      <c r="E60" s="686">
        <v>1</v>
      </c>
      <c r="F60" s="147">
        <f t="shared" si="6"/>
        <v>0.19801980198019803</v>
      </c>
      <c r="G60" s="686"/>
      <c r="H60" s="686"/>
      <c r="I60" s="147">
        <f t="shared" si="2"/>
        <v>0</v>
      </c>
      <c r="J60" s="686"/>
      <c r="K60" s="686"/>
      <c r="L60" s="147">
        <f t="shared" si="4"/>
        <v>0</v>
      </c>
      <c r="M60" s="686"/>
      <c r="N60" s="686">
        <v>4</v>
      </c>
      <c r="O60" s="147">
        <f t="shared" si="0"/>
        <v>0.89887640449438211</v>
      </c>
      <c r="P60" s="686"/>
      <c r="Q60" s="686">
        <v>3</v>
      </c>
      <c r="R60" s="147">
        <f t="shared" si="5"/>
        <v>0.49586776859504134</v>
      </c>
      <c r="S60" s="686"/>
      <c r="T60" s="686"/>
      <c r="U60" s="147">
        <f t="shared" si="1"/>
        <v>0</v>
      </c>
    </row>
    <row r="61" spans="1:21" s="90" customFormat="1">
      <c r="A61" s="14" t="s">
        <v>194</v>
      </c>
      <c r="B61" s="686">
        <v>1</v>
      </c>
      <c r="C61" s="147">
        <f t="shared" si="3"/>
        <v>5.3705692803437163E-2</v>
      </c>
      <c r="D61" s="686"/>
      <c r="E61" s="686"/>
      <c r="F61" s="147">
        <f t="shared" si="6"/>
        <v>0</v>
      </c>
      <c r="G61" s="686"/>
      <c r="H61" s="686"/>
      <c r="I61" s="147">
        <f t="shared" si="2"/>
        <v>0</v>
      </c>
      <c r="J61" s="686"/>
      <c r="K61" s="686"/>
      <c r="L61" s="147">
        <f t="shared" si="4"/>
        <v>0</v>
      </c>
      <c r="M61" s="686"/>
      <c r="N61" s="686"/>
      <c r="O61" s="147">
        <f t="shared" si="0"/>
        <v>0</v>
      </c>
      <c r="P61" s="686"/>
      <c r="Q61" s="686"/>
      <c r="R61" s="147">
        <f t="shared" si="5"/>
        <v>0</v>
      </c>
      <c r="S61" s="686"/>
      <c r="T61" s="686"/>
      <c r="U61" s="147">
        <f t="shared" si="1"/>
        <v>0</v>
      </c>
    </row>
    <row r="62" spans="1:21" s="90" customFormat="1">
      <c r="A62" s="14"/>
      <c r="B62" s="304"/>
      <c r="C62" s="147" t="str">
        <f t="shared" si="3"/>
        <v/>
      </c>
      <c r="D62" s="14"/>
      <c r="E62" s="173"/>
      <c r="F62" s="147" t="str">
        <f t="shared" si="6"/>
        <v/>
      </c>
      <c r="G62" s="147"/>
      <c r="H62" s="147"/>
      <c r="I62" s="147" t="str">
        <f t="shared" si="2"/>
        <v/>
      </c>
      <c r="J62" s="147"/>
      <c r="K62" s="14"/>
      <c r="L62" s="147" t="str">
        <f t="shared" si="4"/>
        <v/>
      </c>
      <c r="M62" s="14"/>
      <c r="N62" s="14"/>
      <c r="O62" s="147" t="str">
        <f t="shared" si="0"/>
        <v/>
      </c>
      <c r="P62" s="14"/>
      <c r="R62" s="147" t="str">
        <f t="shared" si="5"/>
        <v/>
      </c>
      <c r="S62" s="14"/>
      <c r="T62" s="173"/>
      <c r="U62" s="147" t="str">
        <f t="shared" si="1"/>
        <v/>
      </c>
    </row>
    <row r="63" spans="1:21" s="90" customFormat="1" ht="13">
      <c r="A63" s="17" t="s">
        <v>397</v>
      </c>
      <c r="B63" s="304">
        <f>SUM(B65+B73+B75)</f>
        <v>86</v>
      </c>
      <c r="C63" s="147">
        <f t="shared" si="3"/>
        <v>4.6186895810955964</v>
      </c>
      <c r="D63" s="17"/>
      <c r="E63" s="173">
        <f>SUM(E65+E73+E75)</f>
        <v>19</v>
      </c>
      <c r="F63" s="147">
        <f t="shared" si="6"/>
        <v>3.7623762376237622</v>
      </c>
      <c r="G63" s="147"/>
      <c r="H63" s="304">
        <f>SUM(H65+H73+H75)</f>
        <v>3</v>
      </c>
      <c r="I63" s="147">
        <f t="shared" si="2"/>
        <v>11.538461538461538</v>
      </c>
      <c r="J63" s="147"/>
      <c r="K63" s="173">
        <f>SUM(K65+K73+K75)</f>
        <v>3</v>
      </c>
      <c r="L63" s="147">
        <f t="shared" si="4"/>
        <v>7.5</v>
      </c>
      <c r="M63" s="14"/>
      <c r="N63" s="173">
        <f>SUM(N65+N73+N75)</f>
        <v>22</v>
      </c>
      <c r="O63" s="147">
        <f t="shared" si="0"/>
        <v>4.9438202247191008</v>
      </c>
      <c r="P63" s="14"/>
      <c r="Q63" s="173">
        <f>SUM(Q65+Q73+Q75)</f>
        <v>30</v>
      </c>
      <c r="R63" s="147">
        <f t="shared" si="5"/>
        <v>4.9586776859504136</v>
      </c>
      <c r="S63" s="14"/>
      <c r="T63" s="173">
        <f>SUM(T65+T73+T75)</f>
        <v>1</v>
      </c>
      <c r="U63" s="147">
        <f t="shared" si="1"/>
        <v>3.7037037037037033</v>
      </c>
    </row>
    <row r="64" spans="1:21" s="90" customFormat="1">
      <c r="A64" s="14"/>
      <c r="B64" s="304"/>
      <c r="C64" s="147" t="str">
        <f t="shared" si="3"/>
        <v/>
      </c>
      <c r="D64" s="14"/>
      <c r="E64" s="173"/>
      <c r="F64" s="147" t="str">
        <f t="shared" si="6"/>
        <v/>
      </c>
      <c r="G64" s="147"/>
      <c r="H64" s="147"/>
      <c r="I64" s="147" t="str">
        <f t="shared" si="2"/>
        <v/>
      </c>
      <c r="J64" s="147"/>
      <c r="K64" s="14"/>
      <c r="L64" s="147" t="str">
        <f t="shared" si="4"/>
        <v/>
      </c>
      <c r="M64" s="14"/>
      <c r="N64" s="14"/>
      <c r="O64" s="147" t="str">
        <f t="shared" si="0"/>
        <v/>
      </c>
      <c r="P64" s="14"/>
      <c r="R64" s="147" t="str">
        <f t="shared" si="5"/>
        <v/>
      </c>
      <c r="S64" s="14"/>
      <c r="T64" s="173"/>
      <c r="U64" s="147" t="str">
        <f t="shared" si="1"/>
        <v/>
      </c>
    </row>
    <row r="65" spans="1:21" s="90" customFormat="1">
      <c r="A65" s="14" t="s">
        <v>195</v>
      </c>
      <c r="B65" s="304">
        <f>SUM(B66:B71)</f>
        <v>48</v>
      </c>
      <c r="C65" s="147">
        <f t="shared" si="3"/>
        <v>2.5778732545649841</v>
      </c>
      <c r="D65" s="14"/>
      <c r="E65" s="173">
        <f>SUM(E66:E71)</f>
        <v>12</v>
      </c>
      <c r="F65" s="147">
        <f t="shared" si="6"/>
        <v>2.3762376237623761</v>
      </c>
      <c r="G65" s="147"/>
      <c r="H65" s="173">
        <f>SUM(H66:H71)</f>
        <v>1</v>
      </c>
      <c r="I65" s="147">
        <f t="shared" si="2"/>
        <v>3.8461538461538463</v>
      </c>
      <c r="J65" s="147"/>
      <c r="K65" s="14">
        <f>SUM(K66:K71)</f>
        <v>1</v>
      </c>
      <c r="L65" s="147">
        <f t="shared" si="4"/>
        <v>2.5</v>
      </c>
      <c r="M65" s="14"/>
      <c r="N65" s="14">
        <f>SUM(N66:N71)</f>
        <v>16</v>
      </c>
      <c r="O65" s="147">
        <f t="shared" si="0"/>
        <v>3.5955056179775284</v>
      </c>
      <c r="P65" s="14"/>
      <c r="Q65" s="14">
        <f>SUM(Q66:Q71)</f>
        <v>12</v>
      </c>
      <c r="R65" s="147">
        <f t="shared" si="5"/>
        <v>1.9834710743801653</v>
      </c>
      <c r="S65" s="14"/>
      <c r="T65" s="173">
        <f>SUM(T66:T71)</f>
        <v>1</v>
      </c>
      <c r="U65" s="147">
        <f t="shared" si="1"/>
        <v>3.7037037037037033</v>
      </c>
    </row>
    <row r="66" spans="1:21" s="90" customFormat="1" ht="12.65" hidden="1" customHeight="1">
      <c r="A66" s="14" t="s">
        <v>945</v>
      </c>
      <c r="B66" s="96"/>
      <c r="C66" s="147">
        <f t="shared" si="3"/>
        <v>0</v>
      </c>
      <c r="D66" s="96"/>
      <c r="E66" s="96"/>
      <c r="F66" s="147">
        <f t="shared" si="6"/>
        <v>0</v>
      </c>
      <c r="G66" s="96"/>
      <c r="H66" s="96"/>
      <c r="I66" s="147">
        <f t="shared" si="2"/>
        <v>0</v>
      </c>
      <c r="J66" s="96"/>
      <c r="K66" s="96"/>
      <c r="L66" s="147">
        <f t="shared" si="4"/>
        <v>0</v>
      </c>
      <c r="M66" s="96"/>
      <c r="N66" s="96"/>
      <c r="O66" s="147">
        <f t="shared" si="0"/>
        <v>0</v>
      </c>
      <c r="P66" s="96"/>
      <c r="Q66" s="96"/>
      <c r="R66" s="147">
        <f t="shared" si="5"/>
        <v>0</v>
      </c>
      <c r="S66" s="96"/>
      <c r="T66" s="96"/>
      <c r="U66" s="147">
        <f t="shared" si="1"/>
        <v>0</v>
      </c>
    </row>
    <row r="67" spans="1:21" s="90" customFormat="1">
      <c r="A67" s="14" t="s">
        <v>196</v>
      </c>
      <c r="B67" s="686">
        <v>12</v>
      </c>
      <c r="C67" s="147">
        <f t="shared" si="3"/>
        <v>0.64446831364124602</v>
      </c>
      <c r="D67" s="686"/>
      <c r="E67" s="686">
        <v>3</v>
      </c>
      <c r="F67" s="147">
        <f t="shared" si="6"/>
        <v>0.59405940594059403</v>
      </c>
      <c r="G67" s="686"/>
      <c r="H67" s="686"/>
      <c r="I67" s="147">
        <f t="shared" si="2"/>
        <v>0</v>
      </c>
      <c r="J67" s="686"/>
      <c r="K67" s="686"/>
      <c r="L67" s="147">
        <f t="shared" si="4"/>
        <v>0</v>
      </c>
      <c r="M67" s="686"/>
      <c r="N67" s="686">
        <v>5</v>
      </c>
      <c r="O67" s="147">
        <f t="shared" si="0"/>
        <v>1.1235955056179776</v>
      </c>
      <c r="P67" s="686"/>
      <c r="Q67" s="686">
        <v>2</v>
      </c>
      <c r="R67" s="147">
        <f t="shared" si="5"/>
        <v>0.33057851239669422</v>
      </c>
      <c r="S67" s="686"/>
      <c r="T67" s="686"/>
      <c r="U67" s="147">
        <f t="shared" si="1"/>
        <v>0</v>
      </c>
    </row>
    <row r="68" spans="1:21" s="90" customFormat="1">
      <c r="A68" s="14" t="s">
        <v>197</v>
      </c>
      <c r="B68" s="686">
        <v>14</v>
      </c>
      <c r="C68" s="147">
        <f t="shared" si="3"/>
        <v>0.75187969924812026</v>
      </c>
      <c r="D68" s="686"/>
      <c r="E68" s="686">
        <v>1</v>
      </c>
      <c r="F68" s="147">
        <f t="shared" si="6"/>
        <v>0.19801980198019803</v>
      </c>
      <c r="G68" s="686"/>
      <c r="H68" s="686">
        <v>1</v>
      </c>
      <c r="I68" s="147">
        <f t="shared" si="2"/>
        <v>3.8461538461538463</v>
      </c>
      <c r="J68" s="686"/>
      <c r="K68" s="686">
        <v>1</v>
      </c>
      <c r="L68" s="147">
        <f t="shared" si="4"/>
        <v>2.5</v>
      </c>
      <c r="M68" s="686"/>
      <c r="N68" s="686">
        <v>7</v>
      </c>
      <c r="O68" s="147">
        <f t="shared" si="0"/>
        <v>1.5730337078651686</v>
      </c>
      <c r="P68" s="686"/>
      <c r="Q68" s="686">
        <v>6</v>
      </c>
      <c r="R68" s="147">
        <f t="shared" si="5"/>
        <v>0.99173553719008267</v>
      </c>
      <c r="S68" s="686"/>
      <c r="T68" s="686"/>
      <c r="U68" s="147">
        <f t="shared" si="1"/>
        <v>0</v>
      </c>
    </row>
    <row r="69" spans="1:21" s="90" customFormat="1">
      <c r="A69" s="14" t="s">
        <v>199</v>
      </c>
      <c r="B69" s="686">
        <v>4</v>
      </c>
      <c r="C69" s="147">
        <f t="shared" si="3"/>
        <v>0.21482277121374865</v>
      </c>
      <c r="D69" s="686"/>
      <c r="E69" s="686">
        <v>1</v>
      </c>
      <c r="F69" s="147">
        <f t="shared" si="6"/>
        <v>0.19801980198019803</v>
      </c>
      <c r="G69" s="686"/>
      <c r="H69" s="686"/>
      <c r="I69" s="147">
        <f t="shared" si="2"/>
        <v>0</v>
      </c>
      <c r="J69" s="686"/>
      <c r="K69" s="686"/>
      <c r="L69" s="147">
        <f t="shared" si="4"/>
        <v>0</v>
      </c>
      <c r="M69" s="686"/>
      <c r="N69" s="686">
        <v>2</v>
      </c>
      <c r="O69" s="147">
        <f t="shared" si="0"/>
        <v>0.44943820224719105</v>
      </c>
      <c r="P69" s="686"/>
      <c r="Q69" s="686">
        <v>1</v>
      </c>
      <c r="R69" s="147">
        <f t="shared" si="5"/>
        <v>0.16528925619834711</v>
      </c>
      <c r="S69" s="686"/>
      <c r="T69" s="686"/>
      <c r="U69" s="147">
        <f t="shared" si="1"/>
        <v>0</v>
      </c>
    </row>
    <row r="70" spans="1:21" s="90" customFormat="1">
      <c r="A70" s="14" t="s">
        <v>946</v>
      </c>
      <c r="B70" s="686">
        <v>3</v>
      </c>
      <c r="C70" s="147">
        <f t="shared" si="3"/>
        <v>0.1611170784103115</v>
      </c>
      <c r="D70" s="686"/>
      <c r="E70" s="686">
        <v>2</v>
      </c>
      <c r="F70" s="147">
        <f t="shared" si="6"/>
        <v>0.39603960396039606</v>
      </c>
      <c r="G70" s="686"/>
      <c r="H70" s="686"/>
      <c r="I70" s="147">
        <f t="shared" si="2"/>
        <v>0</v>
      </c>
      <c r="J70" s="686"/>
      <c r="K70" s="686"/>
      <c r="L70" s="147">
        <f t="shared" si="4"/>
        <v>0</v>
      </c>
      <c r="M70" s="686"/>
      <c r="N70" s="686"/>
      <c r="O70" s="147">
        <f t="shared" si="0"/>
        <v>0</v>
      </c>
      <c r="P70" s="686"/>
      <c r="Q70" s="686"/>
      <c r="R70" s="147">
        <f t="shared" si="5"/>
        <v>0</v>
      </c>
      <c r="S70" s="686"/>
      <c r="T70" s="686">
        <v>1</v>
      </c>
      <c r="U70" s="147">
        <f t="shared" si="1"/>
        <v>3.7037037037037033</v>
      </c>
    </row>
    <row r="71" spans="1:21" s="90" customFormat="1">
      <c r="A71" s="14" t="s">
        <v>198</v>
      </c>
      <c r="B71" s="686">
        <v>15</v>
      </c>
      <c r="C71" s="147">
        <f t="shared" si="3"/>
        <v>0.80558539205155755</v>
      </c>
      <c r="D71" s="686"/>
      <c r="E71" s="686">
        <v>5</v>
      </c>
      <c r="F71" s="147">
        <f t="shared" si="6"/>
        <v>0.99009900990099009</v>
      </c>
      <c r="G71" s="686"/>
      <c r="H71" s="686"/>
      <c r="I71" s="147">
        <f t="shared" si="2"/>
        <v>0</v>
      </c>
      <c r="J71" s="686"/>
      <c r="K71" s="686"/>
      <c r="L71" s="147">
        <f t="shared" si="4"/>
        <v>0</v>
      </c>
      <c r="M71" s="686"/>
      <c r="N71" s="686">
        <v>2</v>
      </c>
      <c r="O71" s="147">
        <f t="shared" si="0"/>
        <v>0.44943820224719105</v>
      </c>
      <c r="P71" s="686"/>
      <c r="Q71" s="686">
        <v>3</v>
      </c>
      <c r="R71" s="147">
        <f t="shared" si="5"/>
        <v>0.49586776859504134</v>
      </c>
      <c r="S71" s="686"/>
      <c r="T71" s="686"/>
      <c r="U71" s="147">
        <f t="shared" si="1"/>
        <v>0</v>
      </c>
    </row>
    <row r="72" spans="1:21" s="90" customFormat="1">
      <c r="A72" s="14"/>
      <c r="B72" s="688"/>
      <c r="C72" s="147" t="str">
        <f t="shared" si="3"/>
        <v/>
      </c>
      <c r="D72" s="688"/>
      <c r="E72" s="688"/>
      <c r="F72" s="147" t="str">
        <f t="shared" si="6"/>
        <v/>
      </c>
      <c r="G72" s="688"/>
      <c r="H72" s="688"/>
      <c r="I72" s="147" t="str">
        <f t="shared" si="2"/>
        <v/>
      </c>
      <c r="J72" s="688"/>
      <c r="K72" s="688"/>
      <c r="L72" s="147" t="str">
        <f t="shared" si="4"/>
        <v/>
      </c>
      <c r="M72" s="688"/>
      <c r="N72" s="688"/>
      <c r="O72" s="147" t="str">
        <f t="shared" si="0"/>
        <v/>
      </c>
      <c r="P72" s="688"/>
      <c r="Q72" s="688"/>
      <c r="R72" s="147" t="str">
        <f t="shared" si="5"/>
        <v/>
      </c>
      <c r="S72" s="688"/>
      <c r="T72" s="688"/>
      <c r="U72" s="147" t="str">
        <f t="shared" si="1"/>
        <v/>
      </c>
    </row>
    <row r="73" spans="1:21" s="90" customFormat="1">
      <c r="A73" s="14" t="s">
        <v>201</v>
      </c>
      <c r="B73" s="686">
        <v>11</v>
      </c>
      <c r="C73" s="147">
        <f t="shared" si="3"/>
        <v>0.59076262083780884</v>
      </c>
      <c r="D73" s="686"/>
      <c r="E73" s="686">
        <v>2</v>
      </c>
      <c r="F73" s="147">
        <f t="shared" si="6"/>
        <v>0.39603960396039606</v>
      </c>
      <c r="G73" s="686"/>
      <c r="H73" s="686"/>
      <c r="I73" s="147">
        <f t="shared" si="2"/>
        <v>0</v>
      </c>
      <c r="J73" s="686"/>
      <c r="K73" s="686">
        <v>1</v>
      </c>
      <c r="L73" s="147">
        <f t="shared" si="4"/>
        <v>2.5</v>
      </c>
      <c r="M73" s="686"/>
      <c r="N73" s="686"/>
      <c r="O73" s="147">
        <f t="shared" si="0"/>
        <v>0</v>
      </c>
      <c r="P73" s="686"/>
      <c r="Q73" s="686">
        <v>6</v>
      </c>
      <c r="R73" s="147">
        <f t="shared" si="5"/>
        <v>0.99173553719008267</v>
      </c>
      <c r="S73" s="686"/>
      <c r="T73" s="686"/>
      <c r="U73" s="147">
        <f t="shared" si="1"/>
        <v>0</v>
      </c>
    </row>
    <row r="74" spans="1:21" s="90" customFormat="1">
      <c r="A74" s="14"/>
      <c r="B74" s="688"/>
      <c r="C74" s="147" t="str">
        <f t="shared" si="3"/>
        <v/>
      </c>
      <c r="D74" s="688"/>
      <c r="E74" s="688"/>
      <c r="F74" s="147" t="str">
        <f t="shared" si="6"/>
        <v/>
      </c>
      <c r="G74" s="688"/>
      <c r="H74" s="688"/>
      <c r="I74" s="147" t="str">
        <f t="shared" si="2"/>
        <v/>
      </c>
      <c r="J74" s="688"/>
      <c r="K74" s="688"/>
      <c r="L74" s="147" t="str">
        <f t="shared" si="4"/>
        <v/>
      </c>
      <c r="M74" s="688"/>
      <c r="N74" s="688"/>
      <c r="O74" s="147" t="str">
        <f t="shared" si="0"/>
        <v/>
      </c>
      <c r="P74" s="688"/>
      <c r="Q74" s="688"/>
      <c r="R74" s="147" t="str">
        <f t="shared" si="5"/>
        <v/>
      </c>
      <c r="S74" s="688"/>
      <c r="T74" s="688"/>
      <c r="U74" s="147" t="str">
        <f t="shared" si="1"/>
        <v/>
      </c>
    </row>
    <row r="75" spans="1:21" s="90" customFormat="1">
      <c r="A75" s="14" t="s">
        <v>202</v>
      </c>
      <c r="B75" s="686">
        <v>27</v>
      </c>
      <c r="C75" s="147">
        <f t="shared" si="3"/>
        <v>1.4500537056928033</v>
      </c>
      <c r="D75" s="686"/>
      <c r="E75" s="686">
        <v>5</v>
      </c>
      <c r="F75" s="147">
        <f t="shared" si="6"/>
        <v>0.99009900990099009</v>
      </c>
      <c r="G75" s="686"/>
      <c r="H75" s="686">
        <v>2</v>
      </c>
      <c r="I75" s="147">
        <f t="shared" si="2"/>
        <v>7.6923076923076925</v>
      </c>
      <c r="J75" s="686"/>
      <c r="K75" s="686">
        <v>1</v>
      </c>
      <c r="L75" s="147">
        <f t="shared" si="4"/>
        <v>2.5</v>
      </c>
      <c r="M75" s="686"/>
      <c r="N75" s="686">
        <v>6</v>
      </c>
      <c r="O75" s="147">
        <f t="shared" ref="O75:O89" si="7">IF(A75&lt;&gt;0,N75/$N$10*100,"")</f>
        <v>1.348314606741573</v>
      </c>
      <c r="P75" s="686"/>
      <c r="Q75" s="686">
        <v>12</v>
      </c>
      <c r="R75" s="147">
        <f t="shared" si="5"/>
        <v>1.9834710743801653</v>
      </c>
      <c r="S75" s="686"/>
      <c r="T75" s="686"/>
      <c r="U75" s="147">
        <f t="shared" ref="U75:U89" si="8">IF(A75&lt;&gt;0,T75/$T$10*100,"")</f>
        <v>0</v>
      </c>
    </row>
    <row r="76" spans="1:21" s="90" customFormat="1">
      <c r="C76" s="147" t="str">
        <f t="shared" si="3"/>
        <v/>
      </c>
      <c r="F76" s="147" t="str">
        <f t="shared" si="6"/>
        <v/>
      </c>
      <c r="I76" s="147" t="str">
        <f t="shared" si="2"/>
        <v/>
      </c>
      <c r="L76" s="147" t="str">
        <f t="shared" si="4"/>
        <v/>
      </c>
      <c r="O76" s="147" t="str">
        <f t="shared" si="7"/>
        <v/>
      </c>
      <c r="R76" s="147" t="str">
        <f t="shared" si="5"/>
        <v/>
      </c>
      <c r="U76" s="147" t="str">
        <f t="shared" si="8"/>
        <v/>
      </c>
    </row>
    <row r="77" spans="1:21" s="90" customFormat="1" ht="13">
      <c r="A77" s="17" t="s">
        <v>468</v>
      </c>
      <c r="B77" s="304">
        <f>SUM(B79)</f>
        <v>121</v>
      </c>
      <c r="C77" s="147">
        <f t="shared" si="3"/>
        <v>6.4983888292158971</v>
      </c>
      <c r="D77" s="17"/>
      <c r="E77" s="173">
        <f>SUM(E79)</f>
        <v>27</v>
      </c>
      <c r="F77" s="147">
        <f t="shared" si="6"/>
        <v>5.3465346534653468</v>
      </c>
      <c r="G77" s="147"/>
      <c r="H77" s="173">
        <f>SUM(H79)</f>
        <v>1</v>
      </c>
      <c r="I77" s="147">
        <f t="shared" ref="I77:I89" si="9">IF($A77&lt;&gt;0,H77/H$10*100,"")</f>
        <v>3.8461538461538463</v>
      </c>
      <c r="J77" s="147"/>
      <c r="K77" s="14">
        <f>SUM(K79)</f>
        <v>4</v>
      </c>
      <c r="L77" s="147">
        <f t="shared" si="4"/>
        <v>10</v>
      </c>
      <c r="M77" s="14"/>
      <c r="N77" s="14">
        <f>SUM(N79)</f>
        <v>20</v>
      </c>
      <c r="O77" s="147">
        <f t="shared" si="7"/>
        <v>4.4943820224719104</v>
      </c>
      <c r="P77" s="14"/>
      <c r="Q77" s="14">
        <f>SUM(Q79)</f>
        <v>43</v>
      </c>
      <c r="R77" s="147">
        <f t="shared" si="5"/>
        <v>7.1074380165289259</v>
      </c>
      <c r="S77" s="14"/>
      <c r="T77" s="14">
        <f>SUM(T79)</f>
        <v>1</v>
      </c>
      <c r="U77" s="147">
        <f t="shared" si="8"/>
        <v>3.7037037037037033</v>
      </c>
    </row>
    <row r="78" spans="1:21" s="90" customFormat="1">
      <c r="A78" s="14"/>
      <c r="B78" s="304"/>
      <c r="C78" s="147" t="str">
        <f t="shared" ref="C78:C89" si="10">IF($A78&lt;&gt;0,B78/B$10*100,"")</f>
        <v/>
      </c>
      <c r="D78" s="14"/>
      <c r="E78" s="173"/>
      <c r="F78" s="147" t="str">
        <f t="shared" si="6"/>
        <v/>
      </c>
      <c r="G78" s="147"/>
      <c r="H78" s="147"/>
      <c r="I78" s="147" t="str">
        <f t="shared" si="9"/>
        <v/>
      </c>
      <c r="J78" s="147"/>
      <c r="K78" s="14"/>
      <c r="L78" s="147" t="str">
        <f t="shared" ref="L78:L89" si="11">IF($A78&lt;&gt;0,K78/K$10*100,"")</f>
        <v/>
      </c>
      <c r="M78" s="14"/>
      <c r="N78" s="14"/>
      <c r="O78" s="147" t="str">
        <f t="shared" si="7"/>
        <v/>
      </c>
      <c r="P78" s="14"/>
      <c r="R78" s="147" t="str">
        <f t="shared" ref="R78:R89" si="12">IF($A78&lt;&gt;0,Q78/Q$10*100,"")</f>
        <v/>
      </c>
      <c r="S78" s="14"/>
      <c r="U78" s="147" t="str">
        <f t="shared" si="8"/>
        <v/>
      </c>
    </row>
    <row r="79" spans="1:21" s="90" customFormat="1">
      <c r="A79" s="14" t="s">
        <v>209</v>
      </c>
      <c r="B79" s="304">
        <f>SUM(B80:B89)</f>
        <v>121</v>
      </c>
      <c r="C79" s="147">
        <f t="shared" si="10"/>
        <v>6.4983888292158971</v>
      </c>
      <c r="D79" s="14"/>
      <c r="E79" s="173">
        <f>SUM(E80:E89)</f>
        <v>27</v>
      </c>
      <c r="F79" s="147">
        <f t="shared" si="6"/>
        <v>5.3465346534653468</v>
      </c>
      <c r="G79" s="147"/>
      <c r="H79" s="173">
        <f>SUM(H80:H89)</f>
        <v>1</v>
      </c>
      <c r="I79" s="147">
        <f t="shared" si="9"/>
        <v>3.8461538461538463</v>
      </c>
      <c r="J79" s="147"/>
      <c r="K79" s="14">
        <f>SUM(K80:K89)</f>
        <v>4</v>
      </c>
      <c r="L79" s="147">
        <f t="shared" si="11"/>
        <v>10</v>
      </c>
      <c r="M79" s="14"/>
      <c r="N79" s="14">
        <f>SUM(N80:N89)</f>
        <v>20</v>
      </c>
      <c r="O79" s="147">
        <f t="shared" si="7"/>
        <v>4.4943820224719104</v>
      </c>
      <c r="P79" s="14"/>
      <c r="Q79" s="14">
        <f>SUM(Q80:Q89)</f>
        <v>43</v>
      </c>
      <c r="R79" s="147">
        <f t="shared" si="12"/>
        <v>7.1074380165289259</v>
      </c>
      <c r="S79" s="14"/>
      <c r="T79" s="14">
        <f>SUM(T80:T89)</f>
        <v>1</v>
      </c>
      <c r="U79" s="147">
        <f t="shared" si="8"/>
        <v>3.7037037037037033</v>
      </c>
    </row>
    <row r="80" spans="1:21" s="90" customFormat="1">
      <c r="A80" s="14" t="s">
        <v>947</v>
      </c>
      <c r="B80" s="14"/>
      <c r="C80" s="147">
        <f t="shared" si="10"/>
        <v>0</v>
      </c>
      <c r="D80" s="14"/>
      <c r="E80" s="14"/>
      <c r="F80" s="147">
        <f t="shared" ref="F80:F89" si="13">IF($A80&lt;&gt;0,E80/E$10*100,"")</f>
        <v>0</v>
      </c>
      <c r="G80" s="14"/>
      <c r="H80" s="14"/>
      <c r="I80" s="147">
        <f t="shared" si="9"/>
        <v>0</v>
      </c>
      <c r="J80" s="14"/>
      <c r="K80" s="14"/>
      <c r="L80" s="147">
        <f t="shared" si="11"/>
        <v>0</v>
      </c>
      <c r="M80" s="14"/>
      <c r="N80" s="14"/>
      <c r="O80" s="147">
        <f t="shared" si="7"/>
        <v>0</v>
      </c>
      <c r="P80" s="14"/>
      <c r="Q80" s="14"/>
      <c r="R80" s="147">
        <f t="shared" si="12"/>
        <v>0</v>
      </c>
      <c r="S80" s="14"/>
      <c r="T80" s="14"/>
      <c r="U80" s="147">
        <f t="shared" si="8"/>
        <v>0</v>
      </c>
    </row>
    <row r="81" spans="1:21" s="90" customFormat="1">
      <c r="A81" s="14" t="s">
        <v>210</v>
      </c>
      <c r="B81" s="686">
        <v>39</v>
      </c>
      <c r="C81" s="147">
        <f t="shared" si="10"/>
        <v>2.0945220193340495</v>
      </c>
      <c r="D81" s="686"/>
      <c r="E81" s="686">
        <v>8</v>
      </c>
      <c r="F81" s="147">
        <f t="shared" si="13"/>
        <v>1.5841584158415842</v>
      </c>
      <c r="G81" s="686"/>
      <c r="H81" s="686"/>
      <c r="I81" s="147">
        <f t="shared" si="9"/>
        <v>0</v>
      </c>
      <c r="J81" s="686"/>
      <c r="K81" s="686"/>
      <c r="L81" s="147">
        <f t="shared" si="11"/>
        <v>0</v>
      </c>
      <c r="M81" s="686"/>
      <c r="N81" s="686">
        <v>7</v>
      </c>
      <c r="O81" s="147">
        <f t="shared" si="7"/>
        <v>1.5730337078651686</v>
      </c>
      <c r="P81" s="686"/>
      <c r="Q81" s="686">
        <v>18</v>
      </c>
      <c r="R81" s="147">
        <f t="shared" si="12"/>
        <v>2.9752066115702478</v>
      </c>
      <c r="S81" s="686"/>
      <c r="T81" s="686"/>
      <c r="U81" s="147">
        <f t="shared" si="8"/>
        <v>0</v>
      </c>
    </row>
    <row r="82" spans="1:21" s="90" customFormat="1">
      <c r="A82" s="14" t="s">
        <v>212</v>
      </c>
      <c r="B82" s="686">
        <v>26</v>
      </c>
      <c r="C82" s="147">
        <f t="shared" si="10"/>
        <v>1.3963480128893664</v>
      </c>
      <c r="D82" s="686"/>
      <c r="E82" s="686">
        <v>6</v>
      </c>
      <c r="F82" s="147">
        <f t="shared" si="13"/>
        <v>1.1881188118811881</v>
      </c>
      <c r="G82" s="686"/>
      <c r="H82" s="686">
        <v>1</v>
      </c>
      <c r="I82" s="147">
        <f t="shared" si="9"/>
        <v>3.8461538461538463</v>
      </c>
      <c r="J82" s="686"/>
      <c r="K82" s="686"/>
      <c r="L82" s="147">
        <f t="shared" si="11"/>
        <v>0</v>
      </c>
      <c r="M82" s="686"/>
      <c r="N82" s="686">
        <v>3</v>
      </c>
      <c r="O82" s="147">
        <f t="shared" si="7"/>
        <v>0.6741573033707865</v>
      </c>
      <c r="P82" s="686"/>
      <c r="Q82" s="686">
        <v>7</v>
      </c>
      <c r="R82" s="147">
        <f t="shared" si="12"/>
        <v>1.1570247933884297</v>
      </c>
      <c r="S82" s="686"/>
      <c r="T82" s="686"/>
      <c r="U82" s="147">
        <f t="shared" si="8"/>
        <v>0</v>
      </c>
    </row>
    <row r="83" spans="1:21" s="90" customFormat="1">
      <c r="A83" s="14" t="s">
        <v>214</v>
      </c>
      <c r="B83" s="686">
        <v>10</v>
      </c>
      <c r="C83" s="147">
        <f t="shared" si="10"/>
        <v>0.53705692803437166</v>
      </c>
      <c r="D83" s="686"/>
      <c r="E83" s="686">
        <v>1</v>
      </c>
      <c r="F83" s="147">
        <f t="shared" si="13"/>
        <v>0.19801980198019803</v>
      </c>
      <c r="G83" s="686"/>
      <c r="H83" s="686"/>
      <c r="I83" s="147">
        <f t="shared" si="9"/>
        <v>0</v>
      </c>
      <c r="J83" s="686"/>
      <c r="K83" s="686"/>
      <c r="L83" s="147">
        <f t="shared" si="11"/>
        <v>0</v>
      </c>
      <c r="M83" s="686"/>
      <c r="N83" s="686">
        <v>3</v>
      </c>
      <c r="O83" s="147">
        <f t="shared" si="7"/>
        <v>0.6741573033707865</v>
      </c>
      <c r="P83" s="686"/>
      <c r="Q83" s="686">
        <v>4</v>
      </c>
      <c r="R83" s="147">
        <f t="shared" si="12"/>
        <v>0.66115702479338845</v>
      </c>
      <c r="S83" s="686"/>
      <c r="T83" s="686"/>
      <c r="U83" s="147">
        <f t="shared" si="8"/>
        <v>0</v>
      </c>
    </row>
    <row r="84" spans="1:21" s="90" customFormat="1">
      <c r="A84" s="14" t="s">
        <v>213</v>
      </c>
      <c r="B84" s="686">
        <v>1</v>
      </c>
      <c r="C84" s="147">
        <f t="shared" si="10"/>
        <v>5.3705692803437163E-2</v>
      </c>
      <c r="D84" s="686"/>
      <c r="E84" s="686"/>
      <c r="F84" s="147">
        <f t="shared" si="13"/>
        <v>0</v>
      </c>
      <c r="G84" s="686"/>
      <c r="H84" s="686"/>
      <c r="I84" s="147">
        <f t="shared" si="9"/>
        <v>0</v>
      </c>
      <c r="J84" s="686"/>
      <c r="K84" s="686"/>
      <c r="L84" s="147">
        <f t="shared" si="11"/>
        <v>0</v>
      </c>
      <c r="M84" s="686"/>
      <c r="N84" s="686">
        <v>1</v>
      </c>
      <c r="O84" s="147">
        <f t="shared" si="7"/>
        <v>0.22471910112359553</v>
      </c>
      <c r="P84" s="686"/>
      <c r="Q84" s="686"/>
      <c r="R84" s="147">
        <f t="shared" si="12"/>
        <v>0</v>
      </c>
      <c r="S84" s="686"/>
      <c r="T84" s="686"/>
      <c r="U84" s="147">
        <f t="shared" si="8"/>
        <v>0</v>
      </c>
    </row>
    <row r="85" spans="1:21" s="90" customFormat="1">
      <c r="A85" s="14" t="s">
        <v>211</v>
      </c>
      <c r="B85" s="686">
        <v>9</v>
      </c>
      <c r="C85" s="147">
        <f t="shared" si="10"/>
        <v>0.48335123523093448</v>
      </c>
      <c r="D85" s="686"/>
      <c r="E85" s="686">
        <v>2</v>
      </c>
      <c r="F85" s="147">
        <f t="shared" si="13"/>
        <v>0.39603960396039606</v>
      </c>
      <c r="G85" s="686"/>
      <c r="H85" s="686"/>
      <c r="I85" s="147">
        <f t="shared" si="9"/>
        <v>0</v>
      </c>
      <c r="J85" s="686"/>
      <c r="K85" s="686">
        <v>4</v>
      </c>
      <c r="L85" s="147">
        <f t="shared" si="11"/>
        <v>10</v>
      </c>
      <c r="M85" s="686"/>
      <c r="N85" s="686">
        <v>2</v>
      </c>
      <c r="O85" s="147">
        <f t="shared" si="7"/>
        <v>0.44943820224719105</v>
      </c>
      <c r="P85" s="686"/>
      <c r="Q85" s="686">
        <v>4</v>
      </c>
      <c r="R85" s="147">
        <f t="shared" si="12"/>
        <v>0.66115702479338845</v>
      </c>
      <c r="S85" s="686"/>
      <c r="T85" s="686"/>
      <c r="U85" s="147">
        <f t="shared" si="8"/>
        <v>0</v>
      </c>
    </row>
    <row r="86" spans="1:21" s="90" customFormat="1">
      <c r="A86" s="14" t="s">
        <v>403</v>
      </c>
      <c r="B86" s="686">
        <v>1</v>
      </c>
      <c r="C86" s="147">
        <f t="shared" si="10"/>
        <v>5.3705692803437163E-2</v>
      </c>
      <c r="D86" s="686"/>
      <c r="E86" s="686"/>
      <c r="F86" s="147">
        <f t="shared" si="13"/>
        <v>0</v>
      </c>
      <c r="G86" s="686"/>
      <c r="H86" s="686"/>
      <c r="I86" s="147">
        <f t="shared" si="9"/>
        <v>0</v>
      </c>
      <c r="J86" s="686"/>
      <c r="K86" s="686"/>
      <c r="L86" s="147">
        <f t="shared" si="11"/>
        <v>0</v>
      </c>
      <c r="M86" s="686"/>
      <c r="N86" s="686"/>
      <c r="O86" s="147">
        <f t="shared" si="7"/>
        <v>0</v>
      </c>
      <c r="P86" s="686"/>
      <c r="Q86" s="686"/>
      <c r="R86" s="147">
        <f t="shared" si="12"/>
        <v>0</v>
      </c>
      <c r="S86" s="686"/>
      <c r="T86" s="686"/>
      <c r="U86" s="147">
        <f t="shared" si="8"/>
        <v>0</v>
      </c>
    </row>
    <row r="87" spans="1:21" s="90" customFormat="1">
      <c r="A87" s="14" t="s">
        <v>215</v>
      </c>
      <c r="B87" s="686">
        <v>18</v>
      </c>
      <c r="C87" s="147">
        <f t="shared" si="10"/>
        <v>0.96670247046186897</v>
      </c>
      <c r="D87" s="686"/>
      <c r="E87" s="686">
        <v>5</v>
      </c>
      <c r="F87" s="147">
        <f t="shared" si="13"/>
        <v>0.99009900990099009</v>
      </c>
      <c r="G87" s="686"/>
      <c r="H87" s="686"/>
      <c r="I87" s="147">
        <f t="shared" si="9"/>
        <v>0</v>
      </c>
      <c r="J87" s="686"/>
      <c r="K87" s="686"/>
      <c r="L87" s="147">
        <f t="shared" si="11"/>
        <v>0</v>
      </c>
      <c r="M87" s="686"/>
      <c r="N87" s="686">
        <v>1</v>
      </c>
      <c r="O87" s="147">
        <f t="shared" si="7"/>
        <v>0.22471910112359553</v>
      </c>
      <c r="P87" s="686"/>
      <c r="Q87" s="686">
        <v>4</v>
      </c>
      <c r="R87" s="147">
        <f t="shared" si="12"/>
        <v>0.66115702479338845</v>
      </c>
      <c r="S87" s="686"/>
      <c r="T87" s="686"/>
      <c r="U87" s="147">
        <f t="shared" si="8"/>
        <v>0</v>
      </c>
    </row>
    <row r="88" spans="1:21" s="90" customFormat="1">
      <c r="A88" s="14" t="s">
        <v>948</v>
      </c>
      <c r="B88" s="686">
        <v>5</v>
      </c>
      <c r="C88" s="147">
        <f t="shared" si="10"/>
        <v>0.26852846401718583</v>
      </c>
      <c r="D88" s="686"/>
      <c r="E88" s="686">
        <v>2</v>
      </c>
      <c r="F88" s="147">
        <f t="shared" si="13"/>
        <v>0.39603960396039606</v>
      </c>
      <c r="G88" s="686"/>
      <c r="H88" s="686"/>
      <c r="I88" s="147">
        <f t="shared" si="9"/>
        <v>0</v>
      </c>
      <c r="J88" s="686"/>
      <c r="K88" s="686"/>
      <c r="L88" s="147">
        <f t="shared" si="11"/>
        <v>0</v>
      </c>
      <c r="M88" s="686"/>
      <c r="N88" s="686">
        <v>2</v>
      </c>
      <c r="O88" s="147">
        <f t="shared" si="7"/>
        <v>0.44943820224719105</v>
      </c>
      <c r="P88" s="686"/>
      <c r="Q88" s="686">
        <v>1</v>
      </c>
      <c r="R88" s="147">
        <f t="shared" si="12"/>
        <v>0.16528925619834711</v>
      </c>
      <c r="S88" s="686"/>
      <c r="T88" s="686"/>
      <c r="U88" s="147">
        <f t="shared" si="8"/>
        <v>0</v>
      </c>
    </row>
    <row r="89" spans="1:21" s="90" customFormat="1">
      <c r="A89" s="14" t="s">
        <v>949</v>
      </c>
      <c r="B89" s="686">
        <v>12</v>
      </c>
      <c r="C89" s="147">
        <f t="shared" si="10"/>
        <v>0.64446831364124602</v>
      </c>
      <c r="D89" s="686"/>
      <c r="E89" s="686">
        <v>3</v>
      </c>
      <c r="F89" s="147">
        <f t="shared" si="13"/>
        <v>0.59405940594059403</v>
      </c>
      <c r="G89" s="686"/>
      <c r="H89" s="686"/>
      <c r="I89" s="147">
        <f t="shared" si="9"/>
        <v>0</v>
      </c>
      <c r="J89" s="686"/>
      <c r="K89" s="686">
        <v>0</v>
      </c>
      <c r="L89" s="147">
        <f t="shared" si="11"/>
        <v>0</v>
      </c>
      <c r="M89" s="686"/>
      <c r="N89" s="686">
        <v>1</v>
      </c>
      <c r="O89" s="147">
        <f t="shared" si="7"/>
        <v>0.22471910112359553</v>
      </c>
      <c r="P89" s="686"/>
      <c r="Q89" s="686">
        <v>5</v>
      </c>
      <c r="R89" s="147">
        <f t="shared" si="12"/>
        <v>0.82644628099173556</v>
      </c>
      <c r="S89" s="686"/>
      <c r="T89" s="686">
        <v>1</v>
      </c>
      <c r="U89" s="147">
        <f t="shared" si="8"/>
        <v>3.7037037037037033</v>
      </c>
    </row>
    <row r="90" spans="1:21" s="90" customFormat="1" ht="13" thickBot="1">
      <c r="A90" s="178"/>
      <c r="B90" s="690"/>
      <c r="C90" s="178"/>
      <c r="D90" s="178"/>
      <c r="E90" s="691"/>
      <c r="F90" s="691"/>
      <c r="G90" s="691"/>
      <c r="H90" s="691"/>
      <c r="I90" s="691"/>
      <c r="J90" s="691"/>
      <c r="K90" s="691"/>
      <c r="L90" s="691"/>
      <c r="M90" s="691"/>
      <c r="N90" s="691"/>
      <c r="O90" s="691"/>
      <c r="P90" s="178"/>
      <c r="Q90" s="97"/>
      <c r="R90" s="162"/>
      <c r="S90" s="178"/>
      <c r="T90" s="97"/>
      <c r="U90" s="97"/>
    </row>
    <row r="91" spans="1:21" s="90" customFormat="1" ht="13" hidden="1" customHeight="1">
      <c r="A91" s="14"/>
      <c r="B91" s="307"/>
      <c r="C91" s="14"/>
      <c r="D91" s="14"/>
      <c r="E91" s="147"/>
      <c r="F91" s="147"/>
      <c r="G91" s="147"/>
      <c r="H91" s="147"/>
      <c r="I91" s="147"/>
      <c r="J91" s="147"/>
      <c r="K91" s="147"/>
      <c r="L91" s="147"/>
      <c r="M91" s="147"/>
      <c r="N91" s="147"/>
      <c r="O91" s="147"/>
      <c r="P91" s="147"/>
      <c r="Q91" s="147"/>
      <c r="R91" s="147"/>
      <c r="S91" s="147"/>
      <c r="T91" s="147"/>
      <c r="U91" s="147"/>
    </row>
    <row r="92" spans="1:21" s="90" customFormat="1" ht="12.65" hidden="1" customHeight="1">
      <c r="A92" s="14"/>
      <c r="B92" s="307"/>
      <c r="C92" s="14"/>
      <c r="D92" s="14"/>
      <c r="E92" s="147"/>
      <c r="F92" s="147"/>
      <c r="G92" s="147"/>
      <c r="H92" s="147"/>
      <c r="I92" s="147"/>
      <c r="J92" s="147"/>
      <c r="K92" s="147"/>
      <c r="L92" s="147"/>
      <c r="M92" s="147"/>
      <c r="N92" s="147"/>
      <c r="O92" s="147"/>
      <c r="P92" s="147"/>
      <c r="Q92" s="147"/>
      <c r="R92" s="147"/>
      <c r="S92" s="147"/>
      <c r="T92" s="147"/>
      <c r="U92" s="147"/>
    </row>
    <row r="93" spans="1:21" s="90" customFormat="1" ht="12.65" hidden="1" customHeight="1">
      <c r="A93" s="14"/>
      <c r="B93" s="307"/>
      <c r="C93" s="14"/>
      <c r="D93" s="14"/>
      <c r="E93" s="147"/>
      <c r="F93" s="147"/>
      <c r="G93" s="147"/>
      <c r="H93" s="147"/>
      <c r="I93" s="147"/>
      <c r="J93" s="147"/>
      <c r="K93" s="147"/>
      <c r="L93" s="147"/>
      <c r="M93" s="147"/>
      <c r="N93" s="147"/>
      <c r="O93" s="147"/>
      <c r="P93" s="147"/>
      <c r="Q93" s="147"/>
      <c r="R93" s="147"/>
      <c r="S93" s="147"/>
      <c r="T93" s="147"/>
      <c r="U93" s="147"/>
    </row>
    <row r="94" spans="1:21" s="90" customFormat="1" ht="12.65" hidden="1" customHeight="1">
      <c r="A94" s="14"/>
      <c r="B94" s="307"/>
      <c r="C94" s="14"/>
      <c r="D94" s="14"/>
      <c r="E94" s="147"/>
      <c r="F94" s="147"/>
      <c r="G94" s="147"/>
      <c r="H94" s="147"/>
      <c r="I94" s="147"/>
      <c r="J94" s="147"/>
      <c r="K94" s="147"/>
      <c r="L94" s="147"/>
      <c r="M94" s="147"/>
      <c r="N94" s="147"/>
      <c r="O94" s="147"/>
      <c r="P94" s="147"/>
      <c r="Q94" s="147"/>
      <c r="R94" s="147"/>
      <c r="S94" s="147"/>
      <c r="T94" s="147"/>
      <c r="U94" s="147"/>
    </row>
    <row r="95" spans="1:21" s="90" customFormat="1" ht="12.65" hidden="1" customHeight="1">
      <c r="A95" s="14"/>
      <c r="B95" s="307"/>
      <c r="C95" s="14"/>
      <c r="D95" s="14"/>
      <c r="E95" s="147"/>
      <c r="F95" s="147"/>
      <c r="G95" s="147"/>
      <c r="H95" s="147"/>
      <c r="I95" s="147"/>
      <c r="J95" s="147"/>
      <c r="K95" s="147"/>
      <c r="L95" s="147"/>
      <c r="M95" s="147"/>
      <c r="N95" s="147"/>
      <c r="O95" s="147"/>
      <c r="P95" s="147"/>
      <c r="Q95" s="147"/>
      <c r="R95" s="147"/>
      <c r="S95" s="147"/>
      <c r="T95" s="147"/>
      <c r="U95" s="147"/>
    </row>
    <row r="96" spans="1:21" s="90" customFormat="1" ht="12.65" hidden="1" customHeight="1">
      <c r="A96" s="14"/>
      <c r="B96" s="307"/>
      <c r="C96" s="14"/>
      <c r="D96" s="14"/>
      <c r="E96" s="147"/>
      <c r="F96" s="147"/>
      <c r="G96" s="147"/>
      <c r="H96" s="147"/>
      <c r="I96" s="147"/>
      <c r="J96" s="147"/>
      <c r="K96" s="147"/>
      <c r="L96" s="147"/>
      <c r="M96" s="147"/>
      <c r="N96" s="147"/>
      <c r="O96" s="147"/>
      <c r="P96" s="147"/>
      <c r="Q96" s="147"/>
      <c r="R96" s="147"/>
      <c r="S96" s="147"/>
      <c r="T96" s="147"/>
      <c r="U96" s="147"/>
    </row>
    <row r="97" spans="1:21" s="90" customFormat="1" ht="12.65" hidden="1" customHeight="1">
      <c r="A97" s="14"/>
      <c r="B97" s="307"/>
      <c r="C97" s="14"/>
      <c r="D97" s="14"/>
      <c r="E97" s="147"/>
      <c r="F97" s="147"/>
      <c r="G97" s="147"/>
      <c r="H97" s="147"/>
      <c r="I97" s="147"/>
      <c r="J97" s="147"/>
      <c r="K97" s="147"/>
      <c r="L97" s="147"/>
      <c r="M97" s="147"/>
      <c r="N97" s="147"/>
      <c r="O97" s="147"/>
      <c r="P97" s="147"/>
      <c r="Q97" s="147"/>
      <c r="R97" s="147"/>
      <c r="S97" s="147"/>
      <c r="T97" s="147"/>
      <c r="U97" s="147"/>
    </row>
    <row r="98" spans="1:21" s="90" customFormat="1" ht="12.65" hidden="1" customHeight="1">
      <c r="A98" s="14"/>
      <c r="B98" s="307"/>
      <c r="C98" s="14"/>
      <c r="D98" s="14"/>
      <c r="E98" s="147"/>
      <c r="F98" s="147"/>
      <c r="G98" s="147"/>
      <c r="H98" s="147"/>
      <c r="I98" s="147"/>
      <c r="J98" s="147"/>
      <c r="K98" s="147"/>
      <c r="L98" s="147"/>
      <c r="M98" s="147"/>
      <c r="N98" s="147"/>
      <c r="O98" s="147"/>
      <c r="P98" s="147"/>
      <c r="Q98" s="147"/>
      <c r="R98" s="147"/>
      <c r="S98" s="147"/>
      <c r="T98" s="147"/>
      <c r="U98" s="147"/>
    </row>
    <row r="99" spans="1:21" s="90" customFormat="1">
      <c r="A99" s="14"/>
      <c r="B99" s="307"/>
      <c r="C99" s="14"/>
      <c r="D99" s="14"/>
      <c r="E99" s="147"/>
      <c r="F99" s="147"/>
      <c r="G99" s="147"/>
      <c r="H99" s="147"/>
      <c r="I99" s="147"/>
      <c r="J99" s="147"/>
      <c r="K99" s="147"/>
      <c r="L99" s="147"/>
      <c r="M99" s="147"/>
      <c r="N99" s="147"/>
      <c r="O99" s="147"/>
      <c r="P99" s="147"/>
      <c r="Q99" s="147"/>
      <c r="R99" s="147"/>
      <c r="S99" s="147"/>
      <c r="T99" s="147"/>
      <c r="U99" s="147"/>
    </row>
    <row r="100" spans="1:21" s="90" customFormat="1">
      <c r="A100" s="14"/>
      <c r="B100" s="307"/>
      <c r="C100" s="14"/>
      <c r="D100" s="14"/>
      <c r="E100" s="147"/>
      <c r="F100" s="147"/>
      <c r="G100" s="147"/>
      <c r="H100" s="147"/>
      <c r="I100" s="147"/>
      <c r="J100" s="147"/>
      <c r="K100" s="147"/>
      <c r="L100" s="147"/>
      <c r="M100" s="147"/>
      <c r="N100" s="147"/>
      <c r="O100" s="147"/>
      <c r="P100" s="147"/>
      <c r="Q100" s="147"/>
      <c r="R100" s="147"/>
      <c r="S100" s="147"/>
      <c r="T100" s="147"/>
      <c r="U100" s="147"/>
    </row>
    <row r="101" spans="1:21" s="90" customFormat="1" ht="12.65" hidden="1" customHeight="1">
      <c r="A101" s="14"/>
      <c r="B101" s="307"/>
      <c r="C101" s="14"/>
      <c r="D101" s="14"/>
      <c r="E101" s="147"/>
      <c r="F101" s="147"/>
      <c r="G101" s="147"/>
      <c r="H101" s="147"/>
      <c r="I101" s="147"/>
      <c r="J101" s="147"/>
      <c r="K101" s="147"/>
      <c r="L101" s="147"/>
      <c r="M101" s="147"/>
      <c r="N101" s="147"/>
      <c r="O101" s="147"/>
      <c r="P101" s="147"/>
      <c r="Q101" s="147"/>
      <c r="R101" s="147"/>
      <c r="S101" s="147"/>
      <c r="T101" s="147"/>
      <c r="U101" s="147"/>
    </row>
    <row r="102" spans="1:21" s="90" customFormat="1">
      <c r="A102" s="14"/>
      <c r="B102" s="307"/>
      <c r="C102" s="14"/>
      <c r="D102" s="14"/>
      <c r="E102" s="147"/>
      <c r="F102" s="147"/>
      <c r="G102" s="147"/>
      <c r="H102" s="147"/>
      <c r="I102" s="147"/>
      <c r="J102" s="147"/>
      <c r="K102" s="147"/>
      <c r="L102" s="147"/>
      <c r="M102" s="147"/>
      <c r="N102" s="147"/>
      <c r="O102" s="147"/>
      <c r="P102" s="147"/>
      <c r="Q102" s="147"/>
      <c r="R102" s="147"/>
      <c r="S102" s="147"/>
      <c r="T102" s="147"/>
      <c r="U102" s="147"/>
    </row>
    <row r="103" spans="1:21" s="90" customFormat="1">
      <c r="A103" s="14"/>
      <c r="B103" s="307"/>
      <c r="C103" s="14"/>
      <c r="D103" s="14"/>
      <c r="E103" s="147"/>
      <c r="F103" s="147"/>
      <c r="G103" s="147"/>
      <c r="H103" s="147"/>
      <c r="I103" s="147"/>
      <c r="J103" s="147"/>
      <c r="K103" s="147"/>
      <c r="L103" s="147"/>
      <c r="M103" s="147"/>
      <c r="N103" s="147"/>
      <c r="O103" s="147"/>
      <c r="P103" s="147"/>
      <c r="Q103" s="147"/>
      <c r="R103" s="147"/>
      <c r="S103" s="147"/>
      <c r="T103" s="147"/>
      <c r="U103" s="147"/>
    </row>
    <row r="104" spans="1:21" s="90" customFormat="1">
      <c r="A104" s="14"/>
      <c r="B104" s="307"/>
      <c r="C104" s="14"/>
      <c r="D104" s="14"/>
      <c r="E104" s="147"/>
      <c r="F104" s="147"/>
      <c r="G104" s="147"/>
      <c r="H104" s="147"/>
      <c r="I104" s="147"/>
      <c r="J104" s="147"/>
      <c r="K104" s="147"/>
      <c r="L104" s="147"/>
      <c r="M104" s="147"/>
      <c r="N104" s="147"/>
      <c r="O104" s="147"/>
      <c r="P104" s="147"/>
      <c r="Q104" s="147"/>
      <c r="R104" s="147"/>
      <c r="S104" s="147"/>
      <c r="T104" s="147"/>
      <c r="U104" s="147"/>
    </row>
    <row r="105" spans="1:21" s="90" customFormat="1" ht="13" thickBot="1">
      <c r="A105" s="14"/>
      <c r="B105" s="307"/>
      <c r="C105" s="14"/>
      <c r="D105" s="14"/>
      <c r="E105" s="290"/>
      <c r="F105" s="290"/>
      <c r="G105" s="290"/>
      <c r="H105" s="290"/>
      <c r="I105" s="290"/>
      <c r="J105" s="290"/>
      <c r="K105" s="55"/>
      <c r="L105" s="55"/>
      <c r="M105" s="55"/>
      <c r="N105" s="55"/>
      <c r="O105" s="55"/>
      <c r="P105" s="55"/>
      <c r="S105" s="55"/>
    </row>
    <row r="106" spans="1:21" s="90" customFormat="1">
      <c r="A106" s="256"/>
      <c r="B106" s="692"/>
      <c r="C106" s="256"/>
      <c r="D106" s="256"/>
      <c r="E106" s="292"/>
      <c r="F106" s="292"/>
      <c r="G106" s="292"/>
      <c r="H106" s="292"/>
      <c r="I106" s="292"/>
      <c r="J106" s="292"/>
      <c r="K106" s="256"/>
      <c r="L106" s="256"/>
      <c r="M106" s="256"/>
      <c r="N106" s="256"/>
      <c r="O106" s="256"/>
      <c r="P106" s="256"/>
      <c r="Q106" s="92"/>
      <c r="R106" s="92"/>
      <c r="S106" s="256"/>
      <c r="T106" s="92"/>
      <c r="U106" s="92"/>
    </row>
    <row r="107" spans="1:21" s="90" customFormat="1" ht="14.5">
      <c r="A107" s="14" t="s">
        <v>147</v>
      </c>
      <c r="B107" s="1123" t="s">
        <v>935</v>
      </c>
      <c r="C107" s="1123"/>
      <c r="D107" s="14"/>
      <c r="E107" s="1123" t="s">
        <v>936</v>
      </c>
      <c r="F107" s="1123"/>
      <c r="G107" s="293"/>
      <c r="H107" s="1123" t="s">
        <v>1660</v>
      </c>
      <c r="I107" s="1123"/>
      <c r="J107" s="293"/>
      <c r="K107" s="1124" t="s">
        <v>1661</v>
      </c>
      <c r="L107" s="1124"/>
      <c r="M107" s="66"/>
      <c r="N107" s="1124" t="s">
        <v>1662</v>
      </c>
      <c r="O107" s="1124"/>
      <c r="P107" s="66"/>
      <c r="Q107" s="1122" t="s">
        <v>1663</v>
      </c>
      <c r="R107" s="1122"/>
      <c r="S107" s="66"/>
      <c r="T107" s="1122" t="s">
        <v>1664</v>
      </c>
      <c r="U107" s="1122"/>
    </row>
    <row r="108" spans="1:21" s="90" customFormat="1">
      <c r="A108" s="66" t="s">
        <v>1665</v>
      </c>
      <c r="B108" s="294" t="s">
        <v>938</v>
      </c>
      <c r="C108" s="160" t="s">
        <v>389</v>
      </c>
      <c r="D108" s="66"/>
      <c r="E108" s="294" t="s">
        <v>938</v>
      </c>
      <c r="F108" s="160" t="s">
        <v>389</v>
      </c>
      <c r="G108" s="295"/>
      <c r="H108" s="294" t="s">
        <v>938</v>
      </c>
      <c r="I108" s="160" t="s">
        <v>389</v>
      </c>
      <c r="J108" s="295"/>
      <c r="K108" s="296" t="s">
        <v>938</v>
      </c>
      <c r="L108" s="297" t="s">
        <v>389</v>
      </c>
      <c r="M108" s="175"/>
      <c r="N108" s="296" t="s">
        <v>938</v>
      </c>
      <c r="O108" s="297" t="s">
        <v>389</v>
      </c>
      <c r="P108" s="175"/>
      <c r="Q108" s="296" t="s">
        <v>938</v>
      </c>
      <c r="R108" s="297" t="s">
        <v>389</v>
      </c>
      <c r="S108" s="175"/>
      <c r="T108" s="296" t="s">
        <v>938</v>
      </c>
      <c r="U108" s="297" t="s">
        <v>389</v>
      </c>
    </row>
    <row r="109" spans="1:21" s="90" customFormat="1" ht="13.5" thickBot="1">
      <c r="A109" s="178"/>
      <c r="B109" s="690"/>
      <c r="C109" s="178"/>
      <c r="D109" s="178"/>
      <c r="E109" s="308"/>
      <c r="F109" s="308"/>
      <c r="G109" s="308"/>
      <c r="H109" s="308"/>
      <c r="I109" s="308"/>
      <c r="J109" s="308"/>
      <c r="K109" s="308"/>
      <c r="L109" s="308"/>
      <c r="M109" s="308"/>
      <c r="N109" s="308"/>
      <c r="O109" s="308"/>
      <c r="P109" s="308"/>
      <c r="Q109" s="308"/>
      <c r="R109" s="308"/>
      <c r="S109" s="300"/>
      <c r="T109" s="301"/>
      <c r="U109" s="301"/>
    </row>
    <row r="110" spans="1:21" s="90" customFormat="1">
      <c r="A110" s="14"/>
      <c r="B110" s="307"/>
      <c r="C110" s="14"/>
      <c r="D110" s="14"/>
      <c r="E110" s="14"/>
      <c r="F110" s="14"/>
      <c r="G110" s="14"/>
      <c r="H110" s="14"/>
      <c r="I110" s="14"/>
      <c r="J110" s="14"/>
      <c r="K110" s="14"/>
      <c r="L110" s="14"/>
      <c r="M110" s="14"/>
      <c r="N110" s="14"/>
      <c r="O110" s="14"/>
      <c r="P110" s="14"/>
      <c r="Q110" s="14"/>
      <c r="R110" s="14"/>
      <c r="S110" s="14"/>
    </row>
    <row r="111" spans="1:21" s="90" customFormat="1" ht="13">
      <c r="A111" s="17" t="s">
        <v>400</v>
      </c>
      <c r="B111" s="304">
        <f t="shared" ref="B111" si="14">SUM(B113)</f>
        <v>0</v>
      </c>
      <c r="C111" s="147">
        <f t="shared" ref="C111:C175" si="15">IF($A111&lt;&gt;0,B111/B$10*100,"")</f>
        <v>0</v>
      </c>
      <c r="D111" s="17"/>
      <c r="E111" s="233">
        <f t="shared" ref="E111:Q111" si="16">SUM(E113)</f>
        <v>0</v>
      </c>
      <c r="F111" s="147">
        <f t="shared" ref="F111:F174" si="17">IF($A111&lt;&gt;0,E111/E$10*100,"")</f>
        <v>0</v>
      </c>
      <c r="G111" s="233"/>
      <c r="H111" s="233">
        <f t="shared" si="16"/>
        <v>0</v>
      </c>
      <c r="I111" s="147">
        <f t="shared" ref="I111:I174" si="18">IF($A111&lt;&gt;0,H111/H$10*100,"")</f>
        <v>0</v>
      </c>
      <c r="J111" s="233"/>
      <c r="K111" s="233">
        <f t="shared" si="16"/>
        <v>0</v>
      </c>
      <c r="L111" s="147">
        <f t="shared" ref="L111:L175" si="19">IF($A111&lt;&gt;0,K111/K$10*100,"")</f>
        <v>0</v>
      </c>
      <c r="M111" s="233"/>
      <c r="N111" s="233">
        <f t="shared" si="16"/>
        <v>0</v>
      </c>
      <c r="O111" s="147">
        <f>IF(A111&lt;&gt;0,N111/$N$10*100,"")</f>
        <v>0</v>
      </c>
      <c r="P111" s="233"/>
      <c r="Q111" s="233">
        <f t="shared" si="16"/>
        <v>0</v>
      </c>
      <c r="R111" s="147">
        <f t="shared" ref="R111:R175" si="20">IF($A111&lt;&gt;0,Q111/Q$10*100,"")</f>
        <v>0</v>
      </c>
      <c r="S111" s="233"/>
      <c r="T111" s="233">
        <f t="shared" ref="T111" si="21">SUM(T113)</f>
        <v>0</v>
      </c>
      <c r="U111" s="147">
        <f t="shared" ref="U111:U174" si="22">IF(A111&lt;&gt;0,T111/$T$10*100,"")</f>
        <v>0</v>
      </c>
    </row>
    <row r="112" spans="1:21" s="90" customFormat="1">
      <c r="A112" s="14"/>
      <c r="B112" s="304"/>
      <c r="C112" s="147" t="str">
        <f t="shared" si="15"/>
        <v/>
      </c>
      <c r="D112" s="14"/>
      <c r="E112" s="173"/>
      <c r="F112" s="147" t="str">
        <f t="shared" si="17"/>
        <v/>
      </c>
      <c r="G112" s="147"/>
      <c r="H112" s="147"/>
      <c r="I112" s="147" t="str">
        <f t="shared" si="18"/>
        <v/>
      </c>
      <c r="J112" s="147"/>
      <c r="K112" s="14"/>
      <c r="L112" s="147" t="str">
        <f t="shared" si="19"/>
        <v/>
      </c>
      <c r="M112" s="14"/>
      <c r="N112" s="14"/>
      <c r="O112" s="147" t="str">
        <f t="shared" ref="O112:O175" si="23">IF(A112&lt;&gt;0,N112/$N$10*100,"")</f>
        <v/>
      </c>
      <c r="P112" s="14"/>
      <c r="R112" s="147" t="str">
        <f t="shared" si="20"/>
        <v/>
      </c>
      <c r="S112" s="14"/>
      <c r="U112" s="147" t="str">
        <f t="shared" si="22"/>
        <v/>
      </c>
    </row>
    <row r="113" spans="1:22" s="90" customFormat="1" hidden="1">
      <c r="A113" s="14" t="s">
        <v>1045</v>
      </c>
      <c r="B113" s="305">
        <v>0</v>
      </c>
      <c r="C113" s="147">
        <f t="shared" si="15"/>
        <v>0</v>
      </c>
      <c r="D113" s="305"/>
      <c r="E113" s="305">
        <v>0</v>
      </c>
      <c r="F113" s="147">
        <f t="shared" si="17"/>
        <v>0</v>
      </c>
      <c r="G113" s="305"/>
      <c r="H113" s="305"/>
      <c r="I113" s="147">
        <f t="shared" si="18"/>
        <v>0</v>
      </c>
      <c r="J113" s="305"/>
      <c r="K113" s="305">
        <v>0</v>
      </c>
      <c r="L113" s="147">
        <f t="shared" si="19"/>
        <v>0</v>
      </c>
      <c r="M113" s="305"/>
      <c r="N113" s="305"/>
      <c r="O113" s="147">
        <f t="shared" si="23"/>
        <v>0</v>
      </c>
      <c r="P113" s="305"/>
      <c r="Q113" s="305">
        <v>0</v>
      </c>
      <c r="R113" s="147">
        <f t="shared" si="20"/>
        <v>0</v>
      </c>
      <c r="S113" s="305"/>
      <c r="T113" s="305">
        <v>0</v>
      </c>
      <c r="U113" s="147">
        <f t="shared" si="22"/>
        <v>0</v>
      </c>
      <c r="V113" s="233"/>
    </row>
    <row r="114" spans="1:22" s="90" customFormat="1" hidden="1">
      <c r="A114" s="14" t="s">
        <v>950</v>
      </c>
      <c r="B114" s="305">
        <v>0</v>
      </c>
      <c r="C114" s="147">
        <f t="shared" si="15"/>
        <v>0</v>
      </c>
      <c r="D114" s="305"/>
      <c r="E114" s="305">
        <v>0</v>
      </c>
      <c r="F114" s="147">
        <f t="shared" si="17"/>
        <v>0</v>
      </c>
      <c r="G114" s="305"/>
      <c r="H114" s="305"/>
      <c r="I114" s="147">
        <f t="shared" si="18"/>
        <v>0</v>
      </c>
      <c r="J114" s="305"/>
      <c r="K114" s="305">
        <v>0</v>
      </c>
      <c r="L114" s="147">
        <f t="shared" si="19"/>
        <v>0</v>
      </c>
      <c r="M114" s="305"/>
      <c r="N114" s="305"/>
      <c r="O114" s="147">
        <f t="shared" si="23"/>
        <v>0</v>
      </c>
      <c r="P114" s="305"/>
      <c r="Q114" s="305">
        <v>0</v>
      </c>
      <c r="R114" s="147">
        <f t="shared" si="20"/>
        <v>0</v>
      </c>
      <c r="S114" s="305"/>
      <c r="T114" s="305">
        <v>0</v>
      </c>
      <c r="U114" s="147">
        <f t="shared" si="22"/>
        <v>0</v>
      </c>
    </row>
    <row r="115" spans="1:22" s="90" customFormat="1" hidden="1">
      <c r="A115" s="14" t="s">
        <v>951</v>
      </c>
      <c r="B115" s="118"/>
      <c r="C115" s="147">
        <f t="shared" si="15"/>
        <v>0</v>
      </c>
      <c r="D115" s="14"/>
      <c r="F115" s="147">
        <f t="shared" si="17"/>
        <v>0</v>
      </c>
      <c r="I115" s="147">
        <f t="shared" si="18"/>
        <v>0</v>
      </c>
      <c r="L115" s="147">
        <f t="shared" si="19"/>
        <v>0</v>
      </c>
      <c r="O115" s="147">
        <f t="shared" si="23"/>
        <v>0</v>
      </c>
      <c r="R115" s="147">
        <f t="shared" si="20"/>
        <v>0</v>
      </c>
      <c r="U115" s="147">
        <f t="shared" si="22"/>
        <v>0</v>
      </c>
    </row>
    <row r="116" spans="1:22" s="90" customFormat="1" hidden="1">
      <c r="A116" s="14" t="s">
        <v>952</v>
      </c>
      <c r="B116" s="118"/>
      <c r="C116" s="147">
        <f t="shared" si="15"/>
        <v>0</v>
      </c>
      <c r="D116" s="14"/>
      <c r="F116" s="147">
        <f t="shared" si="17"/>
        <v>0</v>
      </c>
      <c r="I116" s="147">
        <f t="shared" si="18"/>
        <v>0</v>
      </c>
      <c r="L116" s="147">
        <f t="shared" si="19"/>
        <v>0</v>
      </c>
      <c r="O116" s="147">
        <f t="shared" si="23"/>
        <v>0</v>
      </c>
      <c r="R116" s="147">
        <f t="shared" si="20"/>
        <v>0</v>
      </c>
      <c r="U116" s="147">
        <f t="shared" si="22"/>
        <v>0</v>
      </c>
    </row>
    <row r="117" spans="1:22" s="90" customFormat="1" hidden="1">
      <c r="A117" s="14" t="s">
        <v>204</v>
      </c>
      <c r="B117" s="118"/>
      <c r="C117" s="147">
        <f t="shared" si="15"/>
        <v>0</v>
      </c>
      <c r="D117" s="14"/>
      <c r="F117" s="147">
        <f t="shared" si="17"/>
        <v>0</v>
      </c>
      <c r="I117" s="147">
        <f t="shared" si="18"/>
        <v>0</v>
      </c>
      <c r="L117" s="147">
        <f t="shared" si="19"/>
        <v>0</v>
      </c>
      <c r="O117" s="147">
        <f t="shared" si="23"/>
        <v>0</v>
      </c>
      <c r="R117" s="147">
        <f t="shared" si="20"/>
        <v>0</v>
      </c>
      <c r="U117" s="147">
        <f t="shared" si="22"/>
        <v>0</v>
      </c>
    </row>
    <row r="118" spans="1:22" s="90" customFormat="1" hidden="1">
      <c r="A118" s="14"/>
      <c r="B118" s="118"/>
      <c r="C118" s="147" t="str">
        <f t="shared" si="15"/>
        <v/>
      </c>
      <c r="D118" s="14"/>
      <c r="F118" s="147" t="str">
        <f t="shared" si="17"/>
        <v/>
      </c>
      <c r="I118" s="147" t="str">
        <f t="shared" si="18"/>
        <v/>
      </c>
      <c r="L118" s="147" t="str">
        <f t="shared" si="19"/>
        <v/>
      </c>
      <c r="O118" s="147" t="str">
        <f t="shared" si="23"/>
        <v/>
      </c>
      <c r="R118" s="147" t="str">
        <f t="shared" si="20"/>
        <v/>
      </c>
      <c r="U118" s="147" t="str">
        <f t="shared" si="22"/>
        <v/>
      </c>
    </row>
    <row r="119" spans="1:22" s="90" customFormat="1">
      <c r="A119" s="14" t="s">
        <v>953</v>
      </c>
      <c r="B119" s="686">
        <v>15</v>
      </c>
      <c r="C119" s="147">
        <f t="shared" si="15"/>
        <v>0.80558539205155755</v>
      </c>
      <c r="D119" s="686"/>
      <c r="E119" s="686">
        <v>5</v>
      </c>
      <c r="F119" s="147">
        <f t="shared" si="17"/>
        <v>0.99009900990099009</v>
      </c>
      <c r="G119" s="686"/>
      <c r="H119" s="686"/>
      <c r="I119" s="147">
        <f t="shared" si="18"/>
        <v>0</v>
      </c>
      <c r="J119" s="686"/>
      <c r="K119" s="686"/>
      <c r="L119" s="147">
        <f t="shared" si="19"/>
        <v>0</v>
      </c>
      <c r="M119" s="686"/>
      <c r="N119" s="686">
        <v>3</v>
      </c>
      <c r="O119" s="147">
        <f t="shared" si="23"/>
        <v>0.6741573033707865</v>
      </c>
      <c r="P119" s="686"/>
      <c r="Q119" s="686">
        <v>4</v>
      </c>
      <c r="R119" s="147">
        <f t="shared" si="20"/>
        <v>0.66115702479338845</v>
      </c>
      <c r="S119" s="686"/>
      <c r="T119" s="686"/>
      <c r="U119" s="147">
        <f t="shared" si="22"/>
        <v>0</v>
      </c>
    </row>
    <row r="120" spans="1:22" s="90" customFormat="1" hidden="1">
      <c r="A120" s="14" t="s">
        <v>157</v>
      </c>
      <c r="B120" s="309"/>
      <c r="C120" s="147">
        <f t="shared" si="15"/>
        <v>0</v>
      </c>
      <c r="D120" s="14"/>
      <c r="E120" s="310"/>
      <c r="F120" s="147">
        <f t="shared" si="17"/>
        <v>0</v>
      </c>
      <c r="G120" s="310"/>
      <c r="H120" s="310"/>
      <c r="I120" s="147">
        <f t="shared" si="18"/>
        <v>0</v>
      </c>
      <c r="J120" s="310"/>
      <c r="K120" s="310"/>
      <c r="L120" s="147">
        <f t="shared" si="19"/>
        <v>0</v>
      </c>
      <c r="M120" s="310"/>
      <c r="N120" s="310"/>
      <c r="O120" s="147">
        <f t="shared" si="23"/>
        <v>0</v>
      </c>
      <c r="P120" s="310"/>
      <c r="Q120" s="310"/>
      <c r="R120" s="147">
        <f t="shared" si="20"/>
        <v>0</v>
      </c>
      <c r="S120" s="310"/>
      <c r="T120" s="310"/>
      <c r="U120" s="147">
        <f t="shared" si="22"/>
        <v>0</v>
      </c>
    </row>
    <row r="121" spans="1:22" s="90" customFormat="1">
      <c r="A121" s="14"/>
      <c r="B121" s="304"/>
      <c r="C121" s="147" t="str">
        <f t="shared" si="15"/>
        <v/>
      </c>
      <c r="D121" s="14"/>
      <c r="E121" s="173"/>
      <c r="F121" s="147" t="str">
        <f t="shared" si="17"/>
        <v/>
      </c>
      <c r="G121" s="147"/>
      <c r="H121" s="147"/>
      <c r="I121" s="147" t="str">
        <f t="shared" si="18"/>
        <v/>
      </c>
      <c r="J121" s="147"/>
      <c r="K121" s="14"/>
      <c r="L121" s="147" t="str">
        <f t="shared" si="19"/>
        <v/>
      </c>
      <c r="M121" s="14"/>
      <c r="N121" s="14"/>
      <c r="O121" s="147" t="str">
        <f t="shared" si="23"/>
        <v/>
      </c>
      <c r="P121" s="14"/>
      <c r="R121" s="147" t="str">
        <f t="shared" si="20"/>
        <v/>
      </c>
      <c r="S121" s="14"/>
      <c r="U121" s="147" t="str">
        <f t="shared" si="22"/>
        <v/>
      </c>
    </row>
    <row r="122" spans="1:22" s="90" customFormat="1" ht="13">
      <c r="A122" s="17" t="s">
        <v>954</v>
      </c>
      <c r="B122" s="304">
        <f>SUM(B124+B131+B183)</f>
        <v>1302</v>
      </c>
      <c r="C122" s="147">
        <f t="shared" si="15"/>
        <v>69.924812030075188</v>
      </c>
      <c r="D122" s="17"/>
      <c r="E122" s="173">
        <f>SUM(E124+E131+E183)</f>
        <v>345</v>
      </c>
      <c r="F122" s="147">
        <f t="shared" si="17"/>
        <v>68.316831683168317</v>
      </c>
      <c r="G122" s="147"/>
      <c r="H122" s="173">
        <f>SUM(H124+H131+H183)</f>
        <v>17</v>
      </c>
      <c r="I122" s="147">
        <f t="shared" si="18"/>
        <v>65.384615384615387</v>
      </c>
      <c r="J122" s="147"/>
      <c r="K122" s="173">
        <f>SUM(K124+K131+K183)</f>
        <v>19</v>
      </c>
      <c r="L122" s="147">
        <f t="shared" si="19"/>
        <v>47.5</v>
      </c>
      <c r="M122" s="14"/>
      <c r="N122" s="173">
        <f>SUM(N124+N131+N183)</f>
        <v>307</v>
      </c>
      <c r="O122" s="147">
        <f t="shared" si="23"/>
        <v>68.988764044943821</v>
      </c>
      <c r="P122" s="14"/>
      <c r="Q122" s="173">
        <f>SUM(Q124+Q131+Q183)</f>
        <v>440</v>
      </c>
      <c r="R122" s="147">
        <f t="shared" si="20"/>
        <v>72.727272727272734</v>
      </c>
      <c r="S122" s="14"/>
      <c r="T122" s="173">
        <f>SUM(T124+T131+T183)</f>
        <v>19</v>
      </c>
      <c r="U122" s="147">
        <f t="shared" si="22"/>
        <v>70.370370370370367</v>
      </c>
    </row>
    <row r="123" spans="1:22" s="90" customFormat="1">
      <c r="A123" s="14"/>
      <c r="B123" s="304"/>
      <c r="C123" s="147" t="str">
        <f t="shared" si="15"/>
        <v/>
      </c>
      <c r="D123" s="14"/>
      <c r="E123" s="173"/>
      <c r="F123" s="147" t="str">
        <f t="shared" si="17"/>
        <v/>
      </c>
      <c r="G123" s="147"/>
      <c r="H123" s="147"/>
      <c r="I123" s="147" t="str">
        <f t="shared" si="18"/>
        <v/>
      </c>
      <c r="J123" s="147"/>
      <c r="K123" s="14"/>
      <c r="L123" s="147" t="str">
        <f t="shared" si="19"/>
        <v/>
      </c>
      <c r="M123" s="14"/>
      <c r="N123" s="14"/>
      <c r="O123" s="147" t="str">
        <f t="shared" si="23"/>
        <v/>
      </c>
      <c r="P123" s="14"/>
      <c r="R123" s="147" t="str">
        <f t="shared" si="20"/>
        <v/>
      </c>
      <c r="S123" s="14"/>
      <c r="U123" s="147" t="str">
        <f t="shared" si="22"/>
        <v/>
      </c>
    </row>
    <row r="124" spans="1:22" s="90" customFormat="1">
      <c r="A124" s="14" t="s">
        <v>955</v>
      </c>
      <c r="B124" s="304">
        <f>SUM(B125:B129)</f>
        <v>77</v>
      </c>
      <c r="C124" s="147">
        <f t="shared" si="15"/>
        <v>4.1353383458646613</v>
      </c>
      <c r="D124" s="14"/>
      <c r="E124" s="173">
        <f>SUM(E125:E129)</f>
        <v>15</v>
      </c>
      <c r="F124" s="147">
        <f t="shared" si="17"/>
        <v>2.9702970297029703</v>
      </c>
      <c r="G124" s="147"/>
      <c r="H124" s="173">
        <f>SUM(H125:H129)</f>
        <v>0</v>
      </c>
      <c r="I124" s="147">
        <f t="shared" si="18"/>
        <v>0</v>
      </c>
      <c r="J124" s="147"/>
      <c r="K124" s="14">
        <f>SUM(K125:K129)</f>
        <v>0</v>
      </c>
      <c r="L124" s="147">
        <f t="shared" si="19"/>
        <v>0</v>
      </c>
      <c r="M124" s="14"/>
      <c r="N124" s="14">
        <f>SUM(N125:N129)</f>
        <v>17</v>
      </c>
      <c r="O124" s="147">
        <f t="shared" si="23"/>
        <v>3.8202247191011236</v>
      </c>
      <c r="P124" s="14"/>
      <c r="Q124" s="14">
        <f>SUM(Q125:Q129)</f>
        <v>40</v>
      </c>
      <c r="R124" s="147">
        <f t="shared" si="20"/>
        <v>6.6115702479338845</v>
      </c>
      <c r="S124" s="14"/>
      <c r="T124" s="14">
        <f>SUM(T125:T129)</f>
        <v>0</v>
      </c>
      <c r="U124" s="147">
        <f t="shared" si="22"/>
        <v>0</v>
      </c>
    </row>
    <row r="125" spans="1:22" s="90" customFormat="1">
      <c r="A125" s="14" t="s">
        <v>956</v>
      </c>
      <c r="B125" s="94">
        <v>33</v>
      </c>
      <c r="C125" s="147">
        <f t="shared" si="15"/>
        <v>1.7722878625134264</v>
      </c>
      <c r="D125" s="94"/>
      <c r="E125" s="94">
        <v>3</v>
      </c>
      <c r="F125" s="147">
        <f t="shared" si="17"/>
        <v>0.59405940594059403</v>
      </c>
      <c r="G125" s="94"/>
      <c r="H125" s="94"/>
      <c r="I125" s="147">
        <f t="shared" si="18"/>
        <v>0</v>
      </c>
      <c r="J125" s="94"/>
      <c r="K125" s="94"/>
      <c r="L125" s="147">
        <f t="shared" si="19"/>
        <v>0</v>
      </c>
      <c r="M125" s="94"/>
      <c r="N125" s="94">
        <v>10</v>
      </c>
      <c r="O125" s="147">
        <f t="shared" si="23"/>
        <v>2.2471910112359552</v>
      </c>
      <c r="P125" s="94"/>
      <c r="Q125" s="94">
        <v>19</v>
      </c>
      <c r="R125" s="147">
        <f t="shared" si="20"/>
        <v>3.1404958677685952</v>
      </c>
      <c r="S125" s="94"/>
      <c r="T125" s="94"/>
      <c r="U125" s="147">
        <f t="shared" si="22"/>
        <v>0</v>
      </c>
    </row>
    <row r="126" spans="1:22" s="90" customFormat="1">
      <c r="A126" s="14" t="s">
        <v>957</v>
      </c>
      <c r="B126" s="686">
        <v>22</v>
      </c>
      <c r="C126" s="147">
        <f t="shared" si="15"/>
        <v>1.1815252416756177</v>
      </c>
      <c r="D126" s="686"/>
      <c r="E126" s="686">
        <v>5</v>
      </c>
      <c r="F126" s="147">
        <f t="shared" si="17"/>
        <v>0.99009900990099009</v>
      </c>
      <c r="G126" s="686"/>
      <c r="H126" s="686"/>
      <c r="I126" s="147">
        <f t="shared" si="18"/>
        <v>0</v>
      </c>
      <c r="J126" s="686"/>
      <c r="K126" s="686"/>
      <c r="L126" s="147">
        <f t="shared" si="19"/>
        <v>0</v>
      </c>
      <c r="M126" s="686"/>
      <c r="N126" s="686">
        <v>2</v>
      </c>
      <c r="O126" s="147">
        <f t="shared" si="23"/>
        <v>0.44943820224719105</v>
      </c>
      <c r="P126" s="686"/>
      <c r="Q126" s="686">
        <v>11</v>
      </c>
      <c r="R126" s="147">
        <f t="shared" si="20"/>
        <v>1.8181818181818181</v>
      </c>
      <c r="S126" s="686"/>
      <c r="T126" s="686"/>
      <c r="U126" s="147">
        <f t="shared" si="22"/>
        <v>0</v>
      </c>
    </row>
    <row r="127" spans="1:22" s="90" customFormat="1">
      <c r="A127" s="14" t="s">
        <v>958</v>
      </c>
      <c r="B127" s="686">
        <v>7</v>
      </c>
      <c r="C127" s="147">
        <f t="shared" si="15"/>
        <v>0.37593984962406013</v>
      </c>
      <c r="D127" s="686"/>
      <c r="E127" s="686">
        <v>3</v>
      </c>
      <c r="F127" s="147">
        <f t="shared" si="17"/>
        <v>0.59405940594059403</v>
      </c>
      <c r="G127" s="686"/>
      <c r="H127" s="686"/>
      <c r="I127" s="147">
        <f t="shared" si="18"/>
        <v>0</v>
      </c>
      <c r="J127" s="686"/>
      <c r="K127" s="686"/>
      <c r="L127" s="147">
        <f t="shared" si="19"/>
        <v>0</v>
      </c>
      <c r="M127" s="686"/>
      <c r="N127" s="686">
        <v>1</v>
      </c>
      <c r="O127" s="147">
        <f t="shared" si="23"/>
        <v>0.22471910112359553</v>
      </c>
      <c r="P127" s="686"/>
      <c r="Q127" s="686">
        <v>3</v>
      </c>
      <c r="R127" s="147">
        <f t="shared" si="20"/>
        <v>0.49586776859504134</v>
      </c>
      <c r="S127" s="686"/>
      <c r="T127" s="686"/>
      <c r="U127" s="147">
        <f t="shared" si="22"/>
        <v>0</v>
      </c>
    </row>
    <row r="128" spans="1:22" s="90" customFormat="1">
      <c r="A128" s="14" t="s">
        <v>564</v>
      </c>
      <c r="B128" s="686">
        <v>12</v>
      </c>
      <c r="C128" s="147">
        <f t="shared" si="15"/>
        <v>0.64446831364124602</v>
      </c>
      <c r="D128" s="686"/>
      <c r="E128" s="686">
        <v>4</v>
      </c>
      <c r="F128" s="147">
        <f t="shared" si="17"/>
        <v>0.79207920792079212</v>
      </c>
      <c r="G128" s="686"/>
      <c r="H128" s="686"/>
      <c r="I128" s="147">
        <f t="shared" si="18"/>
        <v>0</v>
      </c>
      <c r="J128" s="686"/>
      <c r="K128" s="686"/>
      <c r="L128" s="147">
        <f t="shared" si="19"/>
        <v>0</v>
      </c>
      <c r="M128" s="686"/>
      <c r="N128" s="686">
        <v>4</v>
      </c>
      <c r="O128" s="147">
        <f t="shared" si="23"/>
        <v>0.89887640449438211</v>
      </c>
      <c r="P128" s="686"/>
      <c r="Q128" s="686">
        <v>4</v>
      </c>
      <c r="R128" s="147">
        <f t="shared" si="20"/>
        <v>0.66115702479338845</v>
      </c>
      <c r="S128" s="686"/>
      <c r="T128" s="686"/>
      <c r="U128" s="147">
        <f t="shared" si="22"/>
        <v>0</v>
      </c>
    </row>
    <row r="129" spans="1:21" s="90" customFormat="1">
      <c r="A129" s="14" t="s">
        <v>959</v>
      </c>
      <c r="B129" s="686">
        <v>3</v>
      </c>
      <c r="C129" s="147">
        <f t="shared" si="15"/>
        <v>0.1611170784103115</v>
      </c>
      <c r="D129" s="686"/>
      <c r="E129" s="686"/>
      <c r="F129" s="147">
        <f t="shared" si="17"/>
        <v>0</v>
      </c>
      <c r="G129" s="686"/>
      <c r="H129" s="686"/>
      <c r="I129" s="147">
        <f t="shared" si="18"/>
        <v>0</v>
      </c>
      <c r="J129" s="686"/>
      <c r="K129" s="686"/>
      <c r="L129" s="147">
        <f t="shared" si="19"/>
        <v>0</v>
      </c>
      <c r="M129" s="686"/>
      <c r="N129" s="686"/>
      <c r="O129" s="147">
        <f t="shared" si="23"/>
        <v>0</v>
      </c>
      <c r="P129" s="686"/>
      <c r="Q129" s="686">
        <v>3</v>
      </c>
      <c r="R129" s="147">
        <f t="shared" si="20"/>
        <v>0.49586776859504134</v>
      </c>
      <c r="S129" s="686"/>
      <c r="T129" s="686"/>
      <c r="U129" s="147">
        <f t="shared" si="22"/>
        <v>0</v>
      </c>
    </row>
    <row r="130" spans="1:21" s="90" customFormat="1">
      <c r="A130" s="14"/>
      <c r="B130" s="304"/>
      <c r="C130" s="147" t="str">
        <f t="shared" si="15"/>
        <v/>
      </c>
      <c r="D130" s="14"/>
      <c r="E130" s="173"/>
      <c r="F130" s="147" t="str">
        <f t="shared" si="17"/>
        <v/>
      </c>
      <c r="G130" s="147"/>
      <c r="H130" s="147"/>
      <c r="I130" s="147" t="str">
        <f t="shared" si="18"/>
        <v/>
      </c>
      <c r="J130" s="147"/>
      <c r="K130" s="14"/>
      <c r="L130" s="147" t="str">
        <f t="shared" si="19"/>
        <v/>
      </c>
      <c r="M130" s="14"/>
      <c r="N130" s="14"/>
      <c r="O130" s="147" t="str">
        <f t="shared" si="23"/>
        <v/>
      </c>
      <c r="P130" s="14"/>
      <c r="R130" s="147" t="str">
        <f t="shared" si="20"/>
        <v/>
      </c>
      <c r="S130" s="14"/>
      <c r="U130" s="147" t="str">
        <f t="shared" si="22"/>
        <v/>
      </c>
    </row>
    <row r="131" spans="1:21" s="90" customFormat="1">
      <c r="A131" s="14" t="s">
        <v>960</v>
      </c>
      <c r="B131" s="304">
        <f>SUM(B132:B182)</f>
        <v>1225</v>
      </c>
      <c r="C131" s="147">
        <f t="shared" si="15"/>
        <v>65.789473684210535</v>
      </c>
      <c r="D131" s="14"/>
      <c r="E131" s="173">
        <f>SUM(E132:E182)</f>
        <v>330</v>
      </c>
      <c r="F131" s="147">
        <f t="shared" si="17"/>
        <v>65.346534653465355</v>
      </c>
      <c r="G131" s="147"/>
      <c r="H131" s="173">
        <f>SUM(H132:H182)</f>
        <v>17</v>
      </c>
      <c r="I131" s="147">
        <f t="shared" si="18"/>
        <v>65.384615384615387</v>
      </c>
      <c r="J131" s="147"/>
      <c r="K131" s="14">
        <f>SUM(K132:K182)</f>
        <v>19</v>
      </c>
      <c r="L131" s="147">
        <f t="shared" si="19"/>
        <v>47.5</v>
      </c>
      <c r="M131" s="14"/>
      <c r="N131" s="14">
        <f>SUM(N132:N182)</f>
        <v>290</v>
      </c>
      <c r="O131" s="147">
        <f t="shared" si="23"/>
        <v>65.168539325842701</v>
      </c>
      <c r="P131" s="14"/>
      <c r="Q131" s="14">
        <f>SUM(Q132:Q182)</f>
        <v>400</v>
      </c>
      <c r="R131" s="147">
        <f t="shared" si="20"/>
        <v>66.11570247933885</v>
      </c>
      <c r="S131" s="14"/>
      <c r="T131" s="14">
        <f>SUM(T132:T182)</f>
        <v>19</v>
      </c>
      <c r="U131" s="147">
        <f t="shared" si="22"/>
        <v>70.370370370370367</v>
      </c>
    </row>
    <row r="132" spans="1:21" s="90" customFormat="1">
      <c r="A132" s="14" t="s">
        <v>961</v>
      </c>
      <c r="B132" s="686">
        <v>15</v>
      </c>
      <c r="C132" s="147">
        <f t="shared" si="15"/>
        <v>0.80558539205155755</v>
      </c>
      <c r="D132" s="686"/>
      <c r="E132" s="686">
        <v>3</v>
      </c>
      <c r="F132" s="147">
        <f t="shared" si="17"/>
        <v>0.59405940594059403</v>
      </c>
      <c r="G132" s="686"/>
      <c r="H132" s="686"/>
      <c r="I132" s="147">
        <f t="shared" si="18"/>
        <v>0</v>
      </c>
      <c r="J132" s="686"/>
      <c r="K132" s="686"/>
      <c r="L132" s="147">
        <f t="shared" si="19"/>
        <v>0</v>
      </c>
      <c r="M132" s="686"/>
      <c r="N132" s="686">
        <v>4</v>
      </c>
      <c r="O132" s="147">
        <f t="shared" si="23"/>
        <v>0.89887640449438211</v>
      </c>
      <c r="P132" s="686"/>
      <c r="Q132" s="686">
        <v>4</v>
      </c>
      <c r="R132" s="147">
        <f t="shared" si="20"/>
        <v>0.66115702479338845</v>
      </c>
      <c r="S132" s="686"/>
      <c r="T132" s="686"/>
      <c r="U132" s="147">
        <f t="shared" si="22"/>
        <v>0</v>
      </c>
    </row>
    <row r="133" spans="1:21" s="90" customFormat="1">
      <c r="A133" s="14" t="s">
        <v>962</v>
      </c>
      <c r="B133" s="686">
        <v>30</v>
      </c>
      <c r="C133" s="147">
        <f t="shared" si="15"/>
        <v>1.6111707841031151</v>
      </c>
      <c r="D133" s="686"/>
      <c r="E133" s="686">
        <v>3</v>
      </c>
      <c r="F133" s="147">
        <f t="shared" si="17"/>
        <v>0.59405940594059403</v>
      </c>
      <c r="G133" s="686"/>
      <c r="H133" s="686"/>
      <c r="I133" s="147">
        <f t="shared" si="18"/>
        <v>0</v>
      </c>
      <c r="J133" s="686"/>
      <c r="K133" s="686"/>
      <c r="L133" s="147">
        <f t="shared" si="19"/>
        <v>0</v>
      </c>
      <c r="M133" s="686"/>
      <c r="N133" s="686">
        <v>7</v>
      </c>
      <c r="O133" s="147">
        <f t="shared" si="23"/>
        <v>1.5730337078651686</v>
      </c>
      <c r="P133" s="686"/>
      <c r="Q133" s="686">
        <v>11</v>
      </c>
      <c r="R133" s="147">
        <f t="shared" si="20"/>
        <v>1.8181818181818181</v>
      </c>
      <c r="S133" s="686"/>
      <c r="T133" s="686">
        <v>1</v>
      </c>
      <c r="U133" s="147">
        <f t="shared" si="22"/>
        <v>3.7037037037037033</v>
      </c>
    </row>
    <row r="134" spans="1:21" s="90" customFormat="1">
      <c r="A134" s="14" t="s">
        <v>963</v>
      </c>
      <c r="B134" s="693">
        <v>33</v>
      </c>
      <c r="C134" s="147">
        <f t="shared" si="15"/>
        <v>1.7722878625134264</v>
      </c>
      <c r="D134" s="693"/>
      <c r="E134" s="686">
        <v>6</v>
      </c>
      <c r="F134" s="147">
        <f t="shared" si="17"/>
        <v>1.1881188118811881</v>
      </c>
      <c r="G134" s="686"/>
      <c r="H134" s="686"/>
      <c r="I134" s="147">
        <f t="shared" si="18"/>
        <v>0</v>
      </c>
      <c r="J134" s="686"/>
      <c r="K134" s="686"/>
      <c r="L134" s="147">
        <f t="shared" si="19"/>
        <v>0</v>
      </c>
      <c r="M134" s="686"/>
      <c r="N134" s="686">
        <v>2</v>
      </c>
      <c r="O134" s="147">
        <f t="shared" si="23"/>
        <v>0.44943820224719105</v>
      </c>
      <c r="P134" s="686"/>
      <c r="Q134" s="686">
        <v>18</v>
      </c>
      <c r="R134" s="147">
        <f t="shared" si="20"/>
        <v>2.9752066115702478</v>
      </c>
      <c r="S134" s="686"/>
      <c r="T134" s="686"/>
      <c r="U134" s="147">
        <f t="shared" si="22"/>
        <v>0</v>
      </c>
    </row>
    <row r="135" spans="1:21" s="90" customFormat="1">
      <c r="A135" s="14" t="s">
        <v>964</v>
      </c>
      <c r="B135" s="686">
        <v>16</v>
      </c>
      <c r="C135" s="147">
        <f t="shared" si="15"/>
        <v>0.85929108485499461</v>
      </c>
      <c r="D135" s="686"/>
      <c r="E135" s="686">
        <v>4</v>
      </c>
      <c r="F135" s="147">
        <f t="shared" si="17"/>
        <v>0.79207920792079212</v>
      </c>
      <c r="G135" s="686"/>
      <c r="H135" s="686"/>
      <c r="I135" s="147">
        <f t="shared" si="18"/>
        <v>0</v>
      </c>
      <c r="J135" s="686"/>
      <c r="K135" s="686"/>
      <c r="L135" s="147">
        <f t="shared" si="19"/>
        <v>0</v>
      </c>
      <c r="M135" s="686"/>
      <c r="N135" s="686">
        <v>5</v>
      </c>
      <c r="O135" s="147">
        <f t="shared" si="23"/>
        <v>1.1235955056179776</v>
      </c>
      <c r="P135" s="686"/>
      <c r="Q135" s="686">
        <v>5</v>
      </c>
      <c r="R135" s="147">
        <f t="shared" si="20"/>
        <v>0.82644628099173556</v>
      </c>
      <c r="S135" s="686"/>
      <c r="T135" s="686">
        <v>1</v>
      </c>
      <c r="U135" s="147">
        <f t="shared" si="22"/>
        <v>3.7037037037037033</v>
      </c>
    </row>
    <row r="136" spans="1:21" s="90" customFormat="1">
      <c r="A136" s="14" t="s">
        <v>965</v>
      </c>
      <c r="B136" s="686">
        <v>47</v>
      </c>
      <c r="C136" s="147">
        <f t="shared" si="15"/>
        <v>2.5241675617615469</v>
      </c>
      <c r="D136" s="686"/>
      <c r="E136" s="686">
        <v>12</v>
      </c>
      <c r="F136" s="147">
        <f t="shared" si="17"/>
        <v>2.3762376237623761</v>
      </c>
      <c r="G136" s="686"/>
      <c r="H136" s="686">
        <v>3</v>
      </c>
      <c r="I136" s="147">
        <f t="shared" si="18"/>
        <v>11.538461538461538</v>
      </c>
      <c r="J136" s="686"/>
      <c r="K136" s="686">
        <v>1</v>
      </c>
      <c r="L136" s="147">
        <f t="shared" si="19"/>
        <v>2.5</v>
      </c>
      <c r="M136" s="686"/>
      <c r="N136" s="686">
        <v>17</v>
      </c>
      <c r="O136" s="147">
        <f t="shared" si="23"/>
        <v>3.8202247191011236</v>
      </c>
      <c r="P136" s="686"/>
      <c r="Q136" s="686">
        <v>21</v>
      </c>
      <c r="R136" s="147">
        <f t="shared" si="20"/>
        <v>3.4710743801652892</v>
      </c>
      <c r="S136" s="686"/>
      <c r="T136" s="686">
        <v>3</v>
      </c>
      <c r="U136" s="147">
        <f t="shared" si="22"/>
        <v>11.111111111111111</v>
      </c>
    </row>
    <row r="137" spans="1:21" s="90" customFormat="1">
      <c r="A137" s="14" t="s">
        <v>1666</v>
      </c>
      <c r="B137" s="686">
        <v>5</v>
      </c>
      <c r="C137" s="147">
        <f t="shared" si="15"/>
        <v>0.26852846401718583</v>
      </c>
      <c r="D137" s="686"/>
      <c r="E137" s="686"/>
      <c r="F137" s="147">
        <f t="shared" si="17"/>
        <v>0</v>
      </c>
      <c r="G137" s="686"/>
      <c r="H137" s="686"/>
      <c r="I137" s="147">
        <f t="shared" si="18"/>
        <v>0</v>
      </c>
      <c r="J137" s="686"/>
      <c r="K137" s="686"/>
      <c r="L137" s="147">
        <f t="shared" si="19"/>
        <v>0</v>
      </c>
      <c r="M137" s="686"/>
      <c r="N137" s="686"/>
      <c r="O137" s="147">
        <f t="shared" si="23"/>
        <v>0</v>
      </c>
      <c r="P137" s="686"/>
      <c r="Q137" s="686">
        <v>2</v>
      </c>
      <c r="R137" s="147">
        <f t="shared" si="20"/>
        <v>0.33057851239669422</v>
      </c>
      <c r="S137" s="686"/>
      <c r="T137" s="686"/>
      <c r="U137" s="147">
        <f t="shared" si="22"/>
        <v>0</v>
      </c>
    </row>
    <row r="138" spans="1:21" s="90" customFormat="1">
      <c r="A138" s="14" t="s">
        <v>966</v>
      </c>
      <c r="B138" s="686">
        <v>19</v>
      </c>
      <c r="C138" s="147">
        <f t="shared" si="15"/>
        <v>1.0204081632653061</v>
      </c>
      <c r="D138" s="686"/>
      <c r="E138" s="686">
        <v>2</v>
      </c>
      <c r="F138" s="147">
        <f t="shared" si="17"/>
        <v>0.39603960396039606</v>
      </c>
      <c r="G138" s="686"/>
      <c r="H138" s="686"/>
      <c r="I138" s="147">
        <f t="shared" si="18"/>
        <v>0</v>
      </c>
      <c r="J138" s="686"/>
      <c r="K138" s="686"/>
      <c r="L138" s="147">
        <f t="shared" si="19"/>
        <v>0</v>
      </c>
      <c r="M138" s="686"/>
      <c r="N138" s="686">
        <v>6</v>
      </c>
      <c r="O138" s="147">
        <f t="shared" si="23"/>
        <v>1.348314606741573</v>
      </c>
      <c r="P138" s="686"/>
      <c r="Q138" s="686">
        <v>9</v>
      </c>
      <c r="R138" s="147">
        <f t="shared" si="20"/>
        <v>1.4876033057851239</v>
      </c>
      <c r="S138" s="686"/>
      <c r="T138" s="686"/>
      <c r="U138" s="147">
        <f t="shared" si="22"/>
        <v>0</v>
      </c>
    </row>
    <row r="139" spans="1:21" s="90" customFormat="1">
      <c r="A139" s="14" t="s">
        <v>967</v>
      </c>
      <c r="B139" s="686">
        <v>27</v>
      </c>
      <c r="C139" s="147">
        <f t="shared" si="15"/>
        <v>1.4500537056928033</v>
      </c>
      <c r="D139" s="686"/>
      <c r="E139" s="686">
        <v>10</v>
      </c>
      <c r="F139" s="147">
        <f t="shared" si="17"/>
        <v>1.9801980198019802</v>
      </c>
      <c r="G139" s="686"/>
      <c r="H139" s="686"/>
      <c r="I139" s="147">
        <f t="shared" si="18"/>
        <v>0</v>
      </c>
      <c r="J139" s="686"/>
      <c r="K139" s="686"/>
      <c r="L139" s="147">
        <f t="shared" si="19"/>
        <v>0</v>
      </c>
      <c r="M139" s="686"/>
      <c r="N139" s="686">
        <v>5</v>
      </c>
      <c r="O139" s="147">
        <f t="shared" si="23"/>
        <v>1.1235955056179776</v>
      </c>
      <c r="P139" s="686"/>
      <c r="Q139" s="686">
        <v>13</v>
      </c>
      <c r="R139" s="147">
        <f t="shared" si="20"/>
        <v>2.1487603305785123</v>
      </c>
      <c r="S139" s="686"/>
      <c r="T139" s="686"/>
      <c r="U139" s="147">
        <f t="shared" si="22"/>
        <v>0</v>
      </c>
    </row>
    <row r="140" spans="1:21" s="90" customFormat="1">
      <c r="A140" s="14" t="s">
        <v>969</v>
      </c>
      <c r="B140" s="686">
        <v>14</v>
      </c>
      <c r="C140" s="147">
        <f t="shared" si="15"/>
        <v>0.75187969924812026</v>
      </c>
      <c r="D140" s="686"/>
      <c r="E140" s="686">
        <v>8</v>
      </c>
      <c r="F140" s="147">
        <f t="shared" si="17"/>
        <v>1.5841584158415842</v>
      </c>
      <c r="G140" s="686"/>
      <c r="H140" s="686"/>
      <c r="I140" s="147">
        <f t="shared" si="18"/>
        <v>0</v>
      </c>
      <c r="J140" s="686"/>
      <c r="K140" s="686"/>
      <c r="L140" s="147">
        <f t="shared" si="19"/>
        <v>0</v>
      </c>
      <c r="M140" s="686"/>
      <c r="N140" s="686">
        <v>8</v>
      </c>
      <c r="O140" s="147">
        <f t="shared" si="23"/>
        <v>1.7977528089887642</v>
      </c>
      <c r="P140" s="686"/>
      <c r="Q140" s="686">
        <v>2</v>
      </c>
      <c r="R140" s="147">
        <f t="shared" si="20"/>
        <v>0.33057851239669422</v>
      </c>
      <c r="S140" s="686"/>
      <c r="T140" s="686"/>
      <c r="U140" s="147">
        <f t="shared" si="22"/>
        <v>0</v>
      </c>
    </row>
    <row r="141" spans="1:21" s="90" customFormat="1">
      <c r="A141" s="14" t="s">
        <v>1667</v>
      </c>
      <c r="B141" s="686">
        <v>6</v>
      </c>
      <c r="C141" s="147">
        <f t="shared" si="15"/>
        <v>0.32223415682062301</v>
      </c>
      <c r="D141" s="686"/>
      <c r="E141" s="686">
        <v>3</v>
      </c>
      <c r="F141" s="147">
        <f t="shared" si="17"/>
        <v>0.59405940594059403</v>
      </c>
      <c r="G141" s="686"/>
      <c r="H141" s="686"/>
      <c r="I141" s="147">
        <f t="shared" si="18"/>
        <v>0</v>
      </c>
      <c r="J141" s="686"/>
      <c r="K141" s="686"/>
      <c r="L141" s="147">
        <f t="shared" si="19"/>
        <v>0</v>
      </c>
      <c r="M141" s="686"/>
      <c r="N141" s="686"/>
      <c r="O141" s="147">
        <f t="shared" si="23"/>
        <v>0</v>
      </c>
      <c r="P141" s="686"/>
      <c r="Q141" s="686">
        <v>1</v>
      </c>
      <c r="R141" s="147">
        <f t="shared" si="20"/>
        <v>0.16528925619834711</v>
      </c>
      <c r="S141" s="686"/>
      <c r="T141" s="686"/>
      <c r="U141" s="147">
        <f t="shared" si="22"/>
        <v>0</v>
      </c>
    </row>
    <row r="142" spans="1:21" s="90" customFormat="1">
      <c r="A142" s="14" t="s">
        <v>1462</v>
      </c>
      <c r="B142" s="686">
        <v>20</v>
      </c>
      <c r="C142" s="147">
        <f t="shared" si="15"/>
        <v>1.0741138560687433</v>
      </c>
      <c r="D142" s="686"/>
      <c r="E142" s="686">
        <v>4</v>
      </c>
      <c r="F142" s="147">
        <f t="shared" si="17"/>
        <v>0.79207920792079212</v>
      </c>
      <c r="G142" s="686"/>
      <c r="H142" s="686"/>
      <c r="I142" s="147">
        <f t="shared" si="18"/>
        <v>0</v>
      </c>
      <c r="J142" s="686"/>
      <c r="K142" s="686"/>
      <c r="L142" s="147">
        <f t="shared" si="19"/>
        <v>0</v>
      </c>
      <c r="M142" s="686"/>
      <c r="N142" s="686">
        <v>2</v>
      </c>
      <c r="O142" s="147">
        <f t="shared" si="23"/>
        <v>0.44943820224719105</v>
      </c>
      <c r="P142" s="686"/>
      <c r="Q142" s="686">
        <v>7</v>
      </c>
      <c r="R142" s="147">
        <f t="shared" si="20"/>
        <v>1.1570247933884297</v>
      </c>
      <c r="S142" s="686"/>
      <c r="T142" s="686"/>
      <c r="U142" s="147">
        <f t="shared" si="22"/>
        <v>0</v>
      </c>
    </row>
    <row r="143" spans="1:21" s="90" customFormat="1">
      <c r="A143" s="14" t="s">
        <v>968</v>
      </c>
      <c r="B143" s="686">
        <v>35</v>
      </c>
      <c r="C143" s="147">
        <f t="shared" si="15"/>
        <v>1.8796992481203008</v>
      </c>
      <c r="D143" s="686"/>
      <c r="E143" s="686">
        <v>6</v>
      </c>
      <c r="F143" s="147">
        <f t="shared" si="17"/>
        <v>1.1881188118811881</v>
      </c>
      <c r="G143" s="686"/>
      <c r="H143" s="686"/>
      <c r="I143" s="147">
        <f t="shared" si="18"/>
        <v>0</v>
      </c>
      <c r="J143" s="686"/>
      <c r="K143" s="686"/>
      <c r="L143" s="147">
        <f t="shared" si="19"/>
        <v>0</v>
      </c>
      <c r="M143" s="686"/>
      <c r="N143" s="686">
        <v>12</v>
      </c>
      <c r="O143" s="147">
        <f t="shared" si="23"/>
        <v>2.696629213483146</v>
      </c>
      <c r="P143" s="686"/>
      <c r="Q143" s="686">
        <v>13</v>
      </c>
      <c r="R143" s="147">
        <f t="shared" si="20"/>
        <v>2.1487603305785123</v>
      </c>
      <c r="S143" s="686"/>
      <c r="T143" s="686"/>
      <c r="U143" s="147">
        <f t="shared" si="22"/>
        <v>0</v>
      </c>
    </row>
    <row r="144" spans="1:21" s="90" customFormat="1">
      <c r="A144" s="14" t="s">
        <v>970</v>
      </c>
      <c r="B144" s="686">
        <v>32</v>
      </c>
      <c r="C144" s="147">
        <f t="shared" si="15"/>
        <v>1.7185821697099892</v>
      </c>
      <c r="D144" s="686"/>
      <c r="E144" s="686">
        <v>10</v>
      </c>
      <c r="F144" s="147">
        <f t="shared" si="17"/>
        <v>1.9801980198019802</v>
      </c>
      <c r="G144" s="686"/>
      <c r="H144" s="686"/>
      <c r="I144" s="147">
        <f t="shared" si="18"/>
        <v>0</v>
      </c>
      <c r="J144" s="686"/>
      <c r="K144" s="686"/>
      <c r="L144" s="147">
        <f t="shared" si="19"/>
        <v>0</v>
      </c>
      <c r="M144" s="686"/>
      <c r="N144" s="686">
        <v>13</v>
      </c>
      <c r="O144" s="147">
        <f t="shared" si="23"/>
        <v>2.9213483146067416</v>
      </c>
      <c r="P144" s="686"/>
      <c r="Q144" s="686">
        <v>12</v>
      </c>
      <c r="R144" s="147">
        <f t="shared" si="20"/>
        <v>1.9834710743801653</v>
      </c>
      <c r="S144" s="686"/>
      <c r="T144" s="686"/>
      <c r="U144" s="147">
        <f t="shared" si="22"/>
        <v>0</v>
      </c>
    </row>
    <row r="145" spans="1:21" s="90" customFormat="1">
      <c r="A145" s="14" t="s">
        <v>972</v>
      </c>
      <c r="B145" s="686">
        <v>21</v>
      </c>
      <c r="C145" s="147">
        <f t="shared" si="15"/>
        <v>1.1278195488721803</v>
      </c>
      <c r="D145" s="686"/>
      <c r="E145" s="686">
        <v>8</v>
      </c>
      <c r="F145" s="147">
        <f t="shared" si="17"/>
        <v>1.5841584158415842</v>
      </c>
      <c r="G145" s="686"/>
      <c r="H145" s="686">
        <v>2</v>
      </c>
      <c r="I145" s="147">
        <f t="shared" si="18"/>
        <v>7.6923076923076925</v>
      </c>
      <c r="J145" s="686"/>
      <c r="K145" s="686">
        <v>1</v>
      </c>
      <c r="L145" s="147">
        <f t="shared" si="19"/>
        <v>2.5</v>
      </c>
      <c r="M145" s="686"/>
      <c r="N145" s="686">
        <v>6</v>
      </c>
      <c r="O145" s="147">
        <f t="shared" si="23"/>
        <v>1.348314606741573</v>
      </c>
      <c r="P145" s="686"/>
      <c r="Q145" s="686">
        <v>2</v>
      </c>
      <c r="R145" s="147">
        <f t="shared" si="20"/>
        <v>0.33057851239669422</v>
      </c>
      <c r="S145" s="686"/>
      <c r="T145" s="686"/>
      <c r="U145" s="147">
        <f t="shared" si="22"/>
        <v>0</v>
      </c>
    </row>
    <row r="146" spans="1:21" s="90" customFormat="1">
      <c r="A146" s="14" t="s">
        <v>971</v>
      </c>
      <c r="B146" s="686">
        <v>19</v>
      </c>
      <c r="C146" s="147">
        <f t="shared" si="15"/>
        <v>1.0204081632653061</v>
      </c>
      <c r="D146" s="686"/>
      <c r="E146" s="686">
        <v>7</v>
      </c>
      <c r="F146" s="147">
        <f t="shared" si="17"/>
        <v>1.3861386138613863</v>
      </c>
      <c r="G146" s="686"/>
      <c r="H146" s="686"/>
      <c r="I146" s="147">
        <f t="shared" si="18"/>
        <v>0</v>
      </c>
      <c r="J146" s="686"/>
      <c r="K146" s="686"/>
      <c r="L146" s="147">
        <f t="shared" si="19"/>
        <v>0</v>
      </c>
      <c r="M146" s="686"/>
      <c r="N146" s="686">
        <v>6</v>
      </c>
      <c r="O146" s="147">
        <f t="shared" si="23"/>
        <v>1.348314606741573</v>
      </c>
      <c r="P146" s="686"/>
      <c r="Q146" s="686">
        <v>6</v>
      </c>
      <c r="R146" s="147">
        <f t="shared" si="20"/>
        <v>0.99173553719008267</v>
      </c>
      <c r="S146" s="686"/>
      <c r="T146" s="686"/>
      <c r="U146" s="147">
        <f t="shared" si="22"/>
        <v>0</v>
      </c>
    </row>
    <row r="147" spans="1:21" s="90" customFormat="1">
      <c r="A147" s="14" t="s">
        <v>973</v>
      </c>
      <c r="B147" s="686">
        <v>7</v>
      </c>
      <c r="C147" s="147">
        <f t="shared" si="15"/>
        <v>0.37593984962406013</v>
      </c>
      <c r="D147" s="686"/>
      <c r="E147" s="686">
        <v>3</v>
      </c>
      <c r="F147" s="147">
        <f t="shared" si="17"/>
        <v>0.59405940594059403</v>
      </c>
      <c r="G147" s="686"/>
      <c r="H147" s="686"/>
      <c r="I147" s="147">
        <f t="shared" si="18"/>
        <v>0</v>
      </c>
      <c r="J147" s="686"/>
      <c r="K147" s="686"/>
      <c r="L147" s="147">
        <f t="shared" si="19"/>
        <v>0</v>
      </c>
      <c r="M147" s="686"/>
      <c r="N147" s="686">
        <v>1</v>
      </c>
      <c r="O147" s="147">
        <f t="shared" si="23"/>
        <v>0.22471910112359553</v>
      </c>
      <c r="P147" s="686"/>
      <c r="Q147" s="686">
        <v>4</v>
      </c>
      <c r="R147" s="147">
        <f t="shared" si="20"/>
        <v>0.66115702479338845</v>
      </c>
      <c r="S147" s="686"/>
      <c r="T147" s="686"/>
      <c r="U147" s="147">
        <f t="shared" si="22"/>
        <v>0</v>
      </c>
    </row>
    <row r="148" spans="1:21" s="90" customFormat="1">
      <c r="A148" s="14" t="s">
        <v>975</v>
      </c>
      <c r="B148" s="686">
        <v>10</v>
      </c>
      <c r="C148" s="147">
        <f t="shared" si="15"/>
        <v>0.53705692803437166</v>
      </c>
      <c r="D148" s="686"/>
      <c r="E148" s="686">
        <v>5</v>
      </c>
      <c r="F148" s="147">
        <f t="shared" si="17"/>
        <v>0.99009900990099009</v>
      </c>
      <c r="G148" s="686"/>
      <c r="H148" s="686"/>
      <c r="I148" s="147">
        <f t="shared" si="18"/>
        <v>0</v>
      </c>
      <c r="J148" s="686"/>
      <c r="K148" s="686">
        <v>2</v>
      </c>
      <c r="L148" s="147">
        <f t="shared" si="19"/>
        <v>5</v>
      </c>
      <c r="M148" s="686"/>
      <c r="N148" s="686">
        <v>5</v>
      </c>
      <c r="O148" s="147">
        <f t="shared" si="23"/>
        <v>1.1235955056179776</v>
      </c>
      <c r="P148" s="686"/>
      <c r="Q148" s="686">
        <v>3</v>
      </c>
      <c r="R148" s="147">
        <f t="shared" si="20"/>
        <v>0.49586776859504134</v>
      </c>
      <c r="S148" s="686"/>
      <c r="T148" s="686"/>
      <c r="U148" s="147">
        <f t="shared" si="22"/>
        <v>0</v>
      </c>
    </row>
    <row r="149" spans="1:21" s="90" customFormat="1">
      <c r="A149" s="14" t="s">
        <v>976</v>
      </c>
      <c r="B149" s="686">
        <v>27</v>
      </c>
      <c r="C149" s="147">
        <f t="shared" si="15"/>
        <v>1.4500537056928033</v>
      </c>
      <c r="D149" s="686"/>
      <c r="E149" s="686">
        <v>1</v>
      </c>
      <c r="F149" s="147">
        <f t="shared" si="17"/>
        <v>0.19801980198019803</v>
      </c>
      <c r="G149" s="686"/>
      <c r="H149" s="686"/>
      <c r="I149" s="147">
        <f t="shared" si="18"/>
        <v>0</v>
      </c>
      <c r="J149" s="686"/>
      <c r="K149" s="686"/>
      <c r="L149" s="147">
        <f t="shared" si="19"/>
        <v>0</v>
      </c>
      <c r="M149" s="686"/>
      <c r="N149" s="686">
        <v>3</v>
      </c>
      <c r="O149" s="147">
        <f t="shared" si="23"/>
        <v>0.6741573033707865</v>
      </c>
      <c r="P149" s="686"/>
      <c r="Q149" s="686">
        <v>10</v>
      </c>
      <c r="R149" s="147">
        <f t="shared" si="20"/>
        <v>1.6528925619834711</v>
      </c>
      <c r="S149" s="686"/>
      <c r="T149" s="686"/>
      <c r="U149" s="147">
        <f t="shared" si="22"/>
        <v>0</v>
      </c>
    </row>
    <row r="150" spans="1:21" s="90" customFormat="1">
      <c r="A150" s="14" t="s">
        <v>974</v>
      </c>
      <c r="B150" s="686">
        <v>30</v>
      </c>
      <c r="C150" s="147">
        <f t="shared" si="15"/>
        <v>1.6111707841031151</v>
      </c>
      <c r="D150" s="686"/>
      <c r="E150" s="686">
        <v>8</v>
      </c>
      <c r="F150" s="147">
        <f t="shared" si="17"/>
        <v>1.5841584158415842</v>
      </c>
      <c r="G150" s="686"/>
      <c r="H150" s="686">
        <v>1</v>
      </c>
      <c r="I150" s="147">
        <f t="shared" si="18"/>
        <v>3.8461538461538463</v>
      </c>
      <c r="J150" s="686"/>
      <c r="K150" s="686">
        <v>1</v>
      </c>
      <c r="L150" s="147">
        <f t="shared" si="19"/>
        <v>2.5</v>
      </c>
      <c r="M150" s="686"/>
      <c r="N150" s="686">
        <v>5</v>
      </c>
      <c r="O150" s="147">
        <f t="shared" si="23"/>
        <v>1.1235955056179776</v>
      </c>
      <c r="P150" s="686"/>
      <c r="Q150" s="686">
        <v>12</v>
      </c>
      <c r="R150" s="147">
        <f t="shared" si="20"/>
        <v>1.9834710743801653</v>
      </c>
      <c r="S150" s="686"/>
      <c r="T150" s="686"/>
      <c r="U150" s="147">
        <f t="shared" si="22"/>
        <v>0</v>
      </c>
    </row>
    <row r="151" spans="1:21" s="90" customFormat="1">
      <c r="A151" s="14" t="s">
        <v>977</v>
      </c>
      <c r="B151" s="686">
        <v>43</v>
      </c>
      <c r="C151" s="147">
        <f t="shared" si="15"/>
        <v>2.3093447905477982</v>
      </c>
      <c r="D151" s="686"/>
      <c r="E151" s="686">
        <v>15</v>
      </c>
      <c r="F151" s="147">
        <f t="shared" si="17"/>
        <v>2.9702970297029703</v>
      </c>
      <c r="G151" s="686"/>
      <c r="H151" s="686"/>
      <c r="I151" s="147">
        <f t="shared" si="18"/>
        <v>0</v>
      </c>
      <c r="J151" s="686"/>
      <c r="K151" s="686"/>
      <c r="L151" s="147">
        <f t="shared" si="19"/>
        <v>0</v>
      </c>
      <c r="M151" s="686"/>
      <c r="N151" s="686">
        <v>22</v>
      </c>
      <c r="O151" s="147">
        <f t="shared" si="23"/>
        <v>4.9438202247191008</v>
      </c>
      <c r="P151" s="686"/>
      <c r="Q151" s="686">
        <v>12</v>
      </c>
      <c r="R151" s="147">
        <f t="shared" si="20"/>
        <v>1.9834710743801653</v>
      </c>
      <c r="S151" s="686"/>
      <c r="T151" s="686"/>
      <c r="U151" s="147">
        <f t="shared" si="22"/>
        <v>0</v>
      </c>
    </row>
    <row r="152" spans="1:21" s="90" customFormat="1">
      <c r="A152" s="14" t="s">
        <v>978</v>
      </c>
      <c r="B152" s="686">
        <v>16</v>
      </c>
      <c r="C152" s="147">
        <f t="shared" si="15"/>
        <v>0.85929108485499461</v>
      </c>
      <c r="D152" s="686"/>
      <c r="E152" s="686">
        <v>3</v>
      </c>
      <c r="F152" s="147">
        <f t="shared" si="17"/>
        <v>0.59405940594059403</v>
      </c>
      <c r="G152" s="686"/>
      <c r="H152" s="686"/>
      <c r="I152" s="147">
        <f t="shared" si="18"/>
        <v>0</v>
      </c>
      <c r="J152" s="686"/>
      <c r="K152" s="686"/>
      <c r="L152" s="147">
        <f t="shared" si="19"/>
        <v>0</v>
      </c>
      <c r="M152" s="686"/>
      <c r="N152" s="686">
        <v>8</v>
      </c>
      <c r="O152" s="147">
        <f t="shared" si="23"/>
        <v>1.7977528089887642</v>
      </c>
      <c r="P152" s="686"/>
      <c r="Q152" s="686">
        <v>9</v>
      </c>
      <c r="R152" s="147">
        <f t="shared" si="20"/>
        <v>1.4876033057851239</v>
      </c>
      <c r="S152" s="686"/>
      <c r="T152" s="686"/>
      <c r="U152" s="147">
        <f t="shared" si="22"/>
        <v>0</v>
      </c>
    </row>
    <row r="153" spans="1:21" s="90" customFormat="1">
      <c r="A153" s="14" t="s">
        <v>979</v>
      </c>
      <c r="B153" s="693">
        <v>19</v>
      </c>
      <c r="C153" s="147">
        <f t="shared" si="15"/>
        <v>1.0204081632653061</v>
      </c>
      <c r="D153" s="693"/>
      <c r="E153" s="686">
        <v>4</v>
      </c>
      <c r="F153" s="147">
        <f t="shared" si="17"/>
        <v>0.79207920792079212</v>
      </c>
      <c r="G153" s="686"/>
      <c r="H153" s="686"/>
      <c r="I153" s="147">
        <f t="shared" si="18"/>
        <v>0</v>
      </c>
      <c r="J153" s="686"/>
      <c r="K153" s="686"/>
      <c r="L153" s="147">
        <f t="shared" si="19"/>
        <v>0</v>
      </c>
      <c r="M153" s="686"/>
      <c r="N153" s="686">
        <v>5</v>
      </c>
      <c r="O153" s="147">
        <f t="shared" si="23"/>
        <v>1.1235955056179776</v>
      </c>
      <c r="P153" s="686"/>
      <c r="Q153" s="686">
        <v>7</v>
      </c>
      <c r="R153" s="147">
        <f t="shared" si="20"/>
        <v>1.1570247933884297</v>
      </c>
      <c r="S153" s="686"/>
      <c r="T153" s="686"/>
      <c r="U153" s="147">
        <f t="shared" si="22"/>
        <v>0</v>
      </c>
    </row>
    <row r="154" spans="1:21" s="90" customFormat="1">
      <c r="A154" s="14" t="s">
        <v>980</v>
      </c>
      <c r="B154" s="686">
        <v>28</v>
      </c>
      <c r="C154" s="147">
        <f t="shared" si="15"/>
        <v>1.5037593984962405</v>
      </c>
      <c r="D154" s="686"/>
      <c r="E154" s="686">
        <v>10</v>
      </c>
      <c r="F154" s="147">
        <f t="shared" si="17"/>
        <v>1.9801980198019802</v>
      </c>
      <c r="G154" s="686"/>
      <c r="H154" s="686"/>
      <c r="I154" s="147">
        <f t="shared" si="18"/>
        <v>0</v>
      </c>
      <c r="J154" s="686"/>
      <c r="K154" s="686"/>
      <c r="L154" s="147">
        <f t="shared" si="19"/>
        <v>0</v>
      </c>
      <c r="M154" s="686"/>
      <c r="N154" s="686">
        <v>8</v>
      </c>
      <c r="O154" s="147">
        <f t="shared" si="23"/>
        <v>1.7977528089887642</v>
      </c>
      <c r="P154" s="686"/>
      <c r="Q154" s="686">
        <v>9</v>
      </c>
      <c r="R154" s="147">
        <f t="shared" si="20"/>
        <v>1.4876033057851239</v>
      </c>
      <c r="S154" s="686"/>
      <c r="T154" s="686"/>
      <c r="U154" s="147">
        <f t="shared" si="22"/>
        <v>0</v>
      </c>
    </row>
    <row r="155" spans="1:21" s="90" customFormat="1">
      <c r="A155" s="14" t="s">
        <v>981</v>
      </c>
      <c r="B155" s="686">
        <v>15</v>
      </c>
      <c r="C155" s="147">
        <f t="shared" si="15"/>
        <v>0.80558539205155755</v>
      </c>
      <c r="D155" s="686"/>
      <c r="E155" s="686">
        <v>3</v>
      </c>
      <c r="F155" s="147">
        <f t="shared" si="17"/>
        <v>0.59405940594059403</v>
      </c>
      <c r="G155" s="686"/>
      <c r="H155" s="686"/>
      <c r="I155" s="147">
        <f t="shared" si="18"/>
        <v>0</v>
      </c>
      <c r="J155" s="686"/>
      <c r="K155" s="686"/>
      <c r="L155" s="147">
        <f t="shared" si="19"/>
        <v>0</v>
      </c>
      <c r="M155" s="686"/>
      <c r="N155" s="686">
        <v>2</v>
      </c>
      <c r="O155" s="147">
        <f t="shared" si="23"/>
        <v>0.44943820224719105</v>
      </c>
      <c r="P155" s="686"/>
      <c r="Q155" s="686">
        <v>6</v>
      </c>
      <c r="R155" s="147">
        <f t="shared" si="20"/>
        <v>0.99173553719008267</v>
      </c>
      <c r="S155" s="686"/>
      <c r="T155" s="686"/>
      <c r="U155" s="147">
        <f t="shared" si="22"/>
        <v>0</v>
      </c>
    </row>
    <row r="156" spans="1:21" s="90" customFormat="1">
      <c r="A156" s="14" t="s">
        <v>982</v>
      </c>
      <c r="B156" s="694">
        <v>29</v>
      </c>
      <c r="C156" s="147">
        <f t="shared" si="15"/>
        <v>1.5574650912996777</v>
      </c>
      <c r="D156" s="694"/>
      <c r="E156" s="686">
        <v>10</v>
      </c>
      <c r="F156" s="147">
        <f t="shared" si="17"/>
        <v>1.9801980198019802</v>
      </c>
      <c r="G156" s="686"/>
      <c r="H156" s="686">
        <v>1</v>
      </c>
      <c r="I156" s="147">
        <f t="shared" si="18"/>
        <v>3.8461538461538463</v>
      </c>
      <c r="J156" s="686"/>
      <c r="K156" s="686"/>
      <c r="L156" s="147">
        <f t="shared" si="19"/>
        <v>0</v>
      </c>
      <c r="M156" s="686"/>
      <c r="N156" s="686">
        <v>5</v>
      </c>
      <c r="O156" s="147">
        <f t="shared" si="23"/>
        <v>1.1235955056179776</v>
      </c>
      <c r="P156" s="686"/>
      <c r="Q156" s="686">
        <v>11</v>
      </c>
      <c r="R156" s="147">
        <f t="shared" si="20"/>
        <v>1.8181818181818181</v>
      </c>
      <c r="S156" s="686"/>
      <c r="T156" s="686">
        <v>2</v>
      </c>
      <c r="U156" s="147">
        <f t="shared" si="22"/>
        <v>7.4074074074074066</v>
      </c>
    </row>
    <row r="157" spans="1:21" s="90" customFormat="1">
      <c r="A157" s="14" t="s">
        <v>983</v>
      </c>
      <c r="B157" s="686">
        <v>65</v>
      </c>
      <c r="C157" s="147">
        <f t="shared" si="15"/>
        <v>3.4908700322234156</v>
      </c>
      <c r="D157" s="686"/>
      <c r="E157" s="686">
        <v>12</v>
      </c>
      <c r="F157" s="147">
        <f t="shared" si="17"/>
        <v>2.3762376237623761</v>
      </c>
      <c r="G157" s="686"/>
      <c r="H157" s="686">
        <v>1</v>
      </c>
      <c r="I157" s="147">
        <f t="shared" si="18"/>
        <v>3.8461538461538463</v>
      </c>
      <c r="J157" s="686"/>
      <c r="K157" s="686">
        <v>1</v>
      </c>
      <c r="L157" s="147">
        <f t="shared" si="19"/>
        <v>2.5</v>
      </c>
      <c r="M157" s="686"/>
      <c r="N157" s="686">
        <v>11</v>
      </c>
      <c r="O157" s="147">
        <f t="shared" si="23"/>
        <v>2.4719101123595504</v>
      </c>
      <c r="P157" s="686"/>
      <c r="Q157" s="686">
        <v>25</v>
      </c>
      <c r="R157" s="147">
        <f t="shared" si="20"/>
        <v>4.1322314049586781</v>
      </c>
      <c r="S157" s="686"/>
      <c r="T157" s="686"/>
      <c r="U157" s="147">
        <f t="shared" si="22"/>
        <v>0</v>
      </c>
    </row>
    <row r="158" spans="1:21" s="90" customFormat="1">
      <c r="A158" s="14" t="s">
        <v>990</v>
      </c>
      <c r="B158" s="686">
        <v>15</v>
      </c>
      <c r="C158" s="147">
        <f t="shared" si="15"/>
        <v>0.80558539205155755</v>
      </c>
      <c r="D158" s="686"/>
      <c r="E158" s="686">
        <v>6</v>
      </c>
      <c r="F158" s="147">
        <f t="shared" si="17"/>
        <v>1.1881188118811881</v>
      </c>
      <c r="G158" s="686"/>
      <c r="H158" s="686"/>
      <c r="I158" s="147">
        <f t="shared" si="18"/>
        <v>0</v>
      </c>
      <c r="J158" s="686"/>
      <c r="K158" s="686">
        <v>1</v>
      </c>
      <c r="L158" s="147">
        <f t="shared" si="19"/>
        <v>2.5</v>
      </c>
      <c r="M158" s="686"/>
      <c r="N158" s="686">
        <v>4</v>
      </c>
      <c r="O158" s="147">
        <f t="shared" si="23"/>
        <v>0.89887640449438211</v>
      </c>
      <c r="P158" s="686"/>
      <c r="Q158" s="686">
        <v>1</v>
      </c>
      <c r="R158" s="147">
        <f t="shared" si="20"/>
        <v>0.16528925619834711</v>
      </c>
      <c r="S158" s="686"/>
      <c r="T158" s="686"/>
      <c r="U158" s="147">
        <f t="shared" si="22"/>
        <v>0</v>
      </c>
    </row>
    <row r="159" spans="1:21" s="90" customFormat="1">
      <c r="A159" s="14" t="s">
        <v>991</v>
      </c>
      <c r="B159" s="686">
        <v>12</v>
      </c>
      <c r="C159" s="147">
        <f t="shared" si="15"/>
        <v>0.64446831364124602</v>
      </c>
      <c r="D159" s="686"/>
      <c r="E159" s="686">
        <v>2</v>
      </c>
      <c r="F159" s="147">
        <f t="shared" si="17"/>
        <v>0.39603960396039606</v>
      </c>
      <c r="G159" s="686"/>
      <c r="H159" s="686"/>
      <c r="I159" s="147">
        <f t="shared" si="18"/>
        <v>0</v>
      </c>
      <c r="J159" s="686"/>
      <c r="K159" s="686"/>
      <c r="L159" s="147">
        <f t="shared" si="19"/>
        <v>0</v>
      </c>
      <c r="M159" s="686"/>
      <c r="N159" s="686"/>
      <c r="O159" s="147">
        <f t="shared" si="23"/>
        <v>0</v>
      </c>
      <c r="P159" s="686"/>
      <c r="Q159" s="686">
        <v>3</v>
      </c>
      <c r="R159" s="147">
        <f t="shared" si="20"/>
        <v>0.49586776859504134</v>
      </c>
      <c r="S159" s="686"/>
      <c r="T159" s="686"/>
      <c r="U159" s="147">
        <f t="shared" si="22"/>
        <v>0</v>
      </c>
    </row>
    <row r="160" spans="1:21" s="90" customFormat="1">
      <c r="A160" s="14" t="s">
        <v>993</v>
      </c>
      <c r="B160" s="686">
        <v>37</v>
      </c>
      <c r="C160" s="147">
        <f t="shared" si="15"/>
        <v>1.9871106337271751</v>
      </c>
      <c r="D160" s="686"/>
      <c r="E160" s="686">
        <v>12</v>
      </c>
      <c r="F160" s="147">
        <f t="shared" si="17"/>
        <v>2.3762376237623761</v>
      </c>
      <c r="G160" s="686"/>
      <c r="H160" s="686"/>
      <c r="I160" s="147">
        <f t="shared" si="18"/>
        <v>0</v>
      </c>
      <c r="J160" s="686"/>
      <c r="K160" s="686">
        <v>2</v>
      </c>
      <c r="L160" s="147">
        <f t="shared" si="19"/>
        <v>5</v>
      </c>
      <c r="M160" s="686"/>
      <c r="N160" s="686">
        <v>6</v>
      </c>
      <c r="O160" s="147">
        <f t="shared" si="23"/>
        <v>1.348314606741573</v>
      </c>
      <c r="P160" s="686"/>
      <c r="Q160" s="686">
        <v>6</v>
      </c>
      <c r="R160" s="147">
        <f t="shared" si="20"/>
        <v>0.99173553719008267</v>
      </c>
      <c r="S160" s="686"/>
      <c r="T160" s="686">
        <v>1</v>
      </c>
      <c r="U160" s="147">
        <f t="shared" si="22"/>
        <v>3.7037037037037033</v>
      </c>
    </row>
    <row r="161" spans="1:21" s="90" customFormat="1">
      <c r="A161" s="14" t="s">
        <v>992</v>
      </c>
      <c r="B161" s="686">
        <v>11</v>
      </c>
      <c r="C161" s="147">
        <f t="shared" si="15"/>
        <v>0.59076262083780884</v>
      </c>
      <c r="D161" s="686"/>
      <c r="E161" s="686">
        <v>7</v>
      </c>
      <c r="F161" s="147">
        <f t="shared" si="17"/>
        <v>1.3861386138613863</v>
      </c>
      <c r="G161" s="686"/>
      <c r="H161" s="686"/>
      <c r="I161" s="147">
        <f t="shared" si="18"/>
        <v>0</v>
      </c>
      <c r="J161" s="686"/>
      <c r="K161" s="686"/>
      <c r="L161" s="147">
        <f t="shared" si="19"/>
        <v>0</v>
      </c>
      <c r="M161" s="686"/>
      <c r="N161" s="686">
        <v>7</v>
      </c>
      <c r="O161" s="147">
        <f t="shared" si="23"/>
        <v>1.5730337078651686</v>
      </c>
      <c r="P161" s="686"/>
      <c r="Q161" s="686">
        <v>1</v>
      </c>
      <c r="R161" s="147">
        <f t="shared" si="20"/>
        <v>0.16528925619834711</v>
      </c>
      <c r="S161" s="686"/>
      <c r="T161" s="686"/>
      <c r="U161" s="147">
        <f t="shared" si="22"/>
        <v>0</v>
      </c>
    </row>
    <row r="162" spans="1:21" s="90" customFormat="1" ht="12.65" hidden="1" customHeight="1">
      <c r="A162" s="14" t="s">
        <v>984</v>
      </c>
      <c r="B162" s="686">
        <v>30</v>
      </c>
      <c r="C162" s="147">
        <f t="shared" si="15"/>
        <v>1.6111707841031151</v>
      </c>
      <c r="D162" s="686"/>
      <c r="E162" s="686">
        <v>7</v>
      </c>
      <c r="F162" s="147">
        <f t="shared" si="17"/>
        <v>1.3861386138613863</v>
      </c>
      <c r="G162" s="686"/>
      <c r="H162" s="686"/>
      <c r="I162" s="147">
        <f t="shared" si="18"/>
        <v>0</v>
      </c>
      <c r="J162" s="686"/>
      <c r="K162" s="686"/>
      <c r="L162" s="147">
        <f t="shared" si="19"/>
        <v>0</v>
      </c>
      <c r="M162" s="686"/>
      <c r="N162" s="686">
        <v>7</v>
      </c>
      <c r="O162" s="147">
        <f t="shared" si="23"/>
        <v>1.5730337078651686</v>
      </c>
      <c r="P162" s="686"/>
      <c r="Q162" s="686">
        <v>7</v>
      </c>
      <c r="R162" s="147">
        <f t="shared" si="20"/>
        <v>1.1570247933884297</v>
      </c>
      <c r="S162" s="686"/>
      <c r="T162" s="686"/>
      <c r="U162" s="147">
        <f t="shared" si="22"/>
        <v>0</v>
      </c>
    </row>
    <row r="163" spans="1:21" s="90" customFormat="1" ht="12.65" hidden="1" customHeight="1">
      <c r="A163" s="14" t="s">
        <v>985</v>
      </c>
      <c r="B163" s="686">
        <v>12</v>
      </c>
      <c r="C163" s="147">
        <f t="shared" si="15"/>
        <v>0.64446831364124602</v>
      </c>
      <c r="D163" s="686"/>
      <c r="E163" s="686">
        <v>2</v>
      </c>
      <c r="F163" s="147">
        <f t="shared" si="17"/>
        <v>0.39603960396039606</v>
      </c>
      <c r="G163" s="686"/>
      <c r="H163" s="686">
        <v>1</v>
      </c>
      <c r="I163" s="147">
        <f t="shared" si="18"/>
        <v>3.8461538461538463</v>
      </c>
      <c r="J163" s="686"/>
      <c r="K163" s="686"/>
      <c r="L163" s="147">
        <f t="shared" si="19"/>
        <v>0</v>
      </c>
      <c r="M163" s="686"/>
      <c r="N163" s="686">
        <v>2</v>
      </c>
      <c r="O163" s="147">
        <f t="shared" si="23"/>
        <v>0.44943820224719105</v>
      </c>
      <c r="P163" s="686"/>
      <c r="Q163" s="686">
        <v>3</v>
      </c>
      <c r="R163" s="147">
        <f t="shared" si="20"/>
        <v>0.49586776859504134</v>
      </c>
      <c r="S163" s="686"/>
      <c r="T163" s="686"/>
      <c r="U163" s="147">
        <f t="shared" si="22"/>
        <v>0</v>
      </c>
    </row>
    <row r="164" spans="1:21" s="90" customFormat="1" ht="12.65" hidden="1" customHeight="1">
      <c r="A164" s="14" t="s">
        <v>986</v>
      </c>
      <c r="B164" s="686">
        <v>15</v>
      </c>
      <c r="C164" s="147">
        <f t="shared" si="15"/>
        <v>0.80558539205155755</v>
      </c>
      <c r="D164" s="686"/>
      <c r="E164" s="686">
        <v>2</v>
      </c>
      <c r="F164" s="147">
        <f t="shared" si="17"/>
        <v>0.39603960396039606</v>
      </c>
      <c r="G164" s="686"/>
      <c r="H164" s="686"/>
      <c r="I164" s="147">
        <f t="shared" si="18"/>
        <v>0</v>
      </c>
      <c r="J164" s="686"/>
      <c r="K164" s="686"/>
      <c r="L164" s="147">
        <f t="shared" si="19"/>
        <v>0</v>
      </c>
      <c r="M164" s="686"/>
      <c r="N164" s="686">
        <v>1</v>
      </c>
      <c r="O164" s="147">
        <f t="shared" si="23"/>
        <v>0.22471910112359553</v>
      </c>
      <c r="P164" s="686"/>
      <c r="Q164" s="686">
        <v>2</v>
      </c>
      <c r="R164" s="147">
        <f t="shared" si="20"/>
        <v>0.33057851239669422</v>
      </c>
      <c r="S164" s="686"/>
      <c r="T164" s="686"/>
      <c r="U164" s="147">
        <f t="shared" si="22"/>
        <v>0</v>
      </c>
    </row>
    <row r="165" spans="1:21" s="90" customFormat="1">
      <c r="A165" s="14" t="s">
        <v>987</v>
      </c>
      <c r="B165" s="686">
        <v>27</v>
      </c>
      <c r="C165" s="147">
        <f t="shared" si="15"/>
        <v>1.4500537056928033</v>
      </c>
      <c r="D165" s="686"/>
      <c r="E165" s="686">
        <v>7</v>
      </c>
      <c r="F165" s="147">
        <f t="shared" si="17"/>
        <v>1.3861386138613863</v>
      </c>
      <c r="G165" s="686"/>
      <c r="H165" s="686"/>
      <c r="I165" s="147">
        <f t="shared" si="18"/>
        <v>0</v>
      </c>
      <c r="J165" s="686"/>
      <c r="K165" s="686"/>
      <c r="L165" s="147">
        <f t="shared" si="19"/>
        <v>0</v>
      </c>
      <c r="M165" s="686"/>
      <c r="N165" s="686">
        <v>5</v>
      </c>
      <c r="O165" s="147">
        <f t="shared" si="23"/>
        <v>1.1235955056179776</v>
      </c>
      <c r="P165" s="686"/>
      <c r="Q165" s="686">
        <v>9</v>
      </c>
      <c r="R165" s="147">
        <f t="shared" si="20"/>
        <v>1.4876033057851239</v>
      </c>
      <c r="S165" s="686"/>
      <c r="T165" s="686"/>
      <c r="U165" s="147">
        <f t="shared" si="22"/>
        <v>0</v>
      </c>
    </row>
    <row r="166" spans="1:21" s="90" customFormat="1">
      <c r="A166" s="14" t="s">
        <v>988</v>
      </c>
      <c r="B166" s="693">
        <v>47</v>
      </c>
      <c r="C166" s="147">
        <f t="shared" si="15"/>
        <v>2.5241675617615469</v>
      </c>
      <c r="D166" s="693"/>
      <c r="E166" s="686">
        <v>9</v>
      </c>
      <c r="F166" s="147">
        <f t="shared" si="17"/>
        <v>1.782178217821782</v>
      </c>
      <c r="G166" s="686"/>
      <c r="H166" s="686">
        <v>3</v>
      </c>
      <c r="I166" s="147">
        <f t="shared" si="18"/>
        <v>11.538461538461538</v>
      </c>
      <c r="J166" s="686"/>
      <c r="K166" s="686"/>
      <c r="L166" s="147">
        <f t="shared" si="19"/>
        <v>0</v>
      </c>
      <c r="M166" s="686"/>
      <c r="N166" s="686">
        <v>8</v>
      </c>
      <c r="O166" s="147">
        <f t="shared" si="23"/>
        <v>1.7977528089887642</v>
      </c>
      <c r="P166" s="686"/>
      <c r="Q166" s="686">
        <v>10</v>
      </c>
      <c r="R166" s="147">
        <f t="shared" si="20"/>
        <v>1.6528925619834711</v>
      </c>
      <c r="S166" s="686"/>
      <c r="T166" s="686">
        <v>3</v>
      </c>
      <c r="U166" s="147">
        <f t="shared" si="22"/>
        <v>11.111111111111111</v>
      </c>
    </row>
    <row r="167" spans="1:21" s="90" customFormat="1">
      <c r="A167" s="14" t="s">
        <v>989</v>
      </c>
      <c r="B167" s="686">
        <v>20</v>
      </c>
      <c r="C167" s="147">
        <f t="shared" si="15"/>
        <v>1.0741138560687433</v>
      </c>
      <c r="D167" s="686"/>
      <c r="E167" s="686">
        <v>9</v>
      </c>
      <c r="F167" s="147">
        <f t="shared" si="17"/>
        <v>1.782178217821782</v>
      </c>
      <c r="G167" s="686"/>
      <c r="H167" s="686"/>
      <c r="I167" s="147">
        <f t="shared" si="18"/>
        <v>0</v>
      </c>
      <c r="J167" s="686"/>
      <c r="K167" s="686"/>
      <c r="L167" s="147">
        <f t="shared" si="19"/>
        <v>0</v>
      </c>
      <c r="M167" s="686"/>
      <c r="N167" s="686">
        <v>4</v>
      </c>
      <c r="O167" s="147">
        <f t="shared" si="23"/>
        <v>0.89887640449438211</v>
      </c>
      <c r="P167" s="686"/>
      <c r="Q167" s="686">
        <v>5</v>
      </c>
      <c r="R167" s="147">
        <f t="shared" si="20"/>
        <v>0.82644628099173556</v>
      </c>
      <c r="S167" s="686"/>
      <c r="T167" s="686">
        <v>1</v>
      </c>
      <c r="U167" s="147">
        <f t="shared" si="22"/>
        <v>3.7037037037037033</v>
      </c>
    </row>
    <row r="168" spans="1:21" s="90" customFormat="1">
      <c r="A168" s="14" t="s">
        <v>1007</v>
      </c>
      <c r="B168" s="686">
        <v>4</v>
      </c>
      <c r="C168" s="147">
        <f t="shared" si="15"/>
        <v>0.21482277121374865</v>
      </c>
      <c r="D168" s="686"/>
      <c r="E168" s="686"/>
      <c r="F168" s="147">
        <f t="shared" si="17"/>
        <v>0</v>
      </c>
      <c r="G168" s="686"/>
      <c r="H168" s="686"/>
      <c r="I168" s="147">
        <f t="shared" si="18"/>
        <v>0</v>
      </c>
      <c r="J168" s="686"/>
      <c r="K168" s="686"/>
      <c r="L168" s="147">
        <f t="shared" si="19"/>
        <v>0</v>
      </c>
      <c r="M168" s="686"/>
      <c r="N168" s="686">
        <v>1</v>
      </c>
      <c r="O168" s="147">
        <f t="shared" si="23"/>
        <v>0.22471910112359553</v>
      </c>
      <c r="P168" s="686"/>
      <c r="Q168" s="686">
        <v>1</v>
      </c>
      <c r="R168" s="147">
        <f t="shared" si="20"/>
        <v>0.16528925619834711</v>
      </c>
      <c r="S168" s="686"/>
      <c r="T168" s="686"/>
      <c r="U168" s="147">
        <f t="shared" si="22"/>
        <v>0</v>
      </c>
    </row>
    <row r="169" spans="1:21" s="90" customFormat="1">
      <c r="A169" s="14" t="s">
        <v>994</v>
      </c>
      <c r="B169" s="686">
        <v>26</v>
      </c>
      <c r="C169" s="147">
        <f t="shared" si="15"/>
        <v>1.3963480128893664</v>
      </c>
      <c r="D169" s="686"/>
      <c r="E169" s="686">
        <v>11</v>
      </c>
      <c r="F169" s="147">
        <f t="shared" si="17"/>
        <v>2.1782178217821779</v>
      </c>
      <c r="G169" s="686"/>
      <c r="H169" s="686"/>
      <c r="I169" s="147">
        <f t="shared" si="18"/>
        <v>0</v>
      </c>
      <c r="J169" s="686"/>
      <c r="K169" s="686"/>
      <c r="L169" s="147">
        <f t="shared" si="19"/>
        <v>0</v>
      </c>
      <c r="M169" s="686"/>
      <c r="N169" s="686">
        <v>7</v>
      </c>
      <c r="O169" s="147">
        <f t="shared" si="23"/>
        <v>1.5730337078651686</v>
      </c>
      <c r="P169" s="686"/>
      <c r="Q169" s="686">
        <v>7</v>
      </c>
      <c r="R169" s="147">
        <f t="shared" si="20"/>
        <v>1.1570247933884297</v>
      </c>
      <c r="S169" s="686"/>
      <c r="T169" s="686"/>
      <c r="U169" s="147">
        <f t="shared" si="22"/>
        <v>0</v>
      </c>
    </row>
    <row r="170" spans="1:21" s="90" customFormat="1">
      <c r="A170" s="14" t="s">
        <v>1463</v>
      </c>
      <c r="B170" s="686">
        <v>2</v>
      </c>
      <c r="C170" s="147">
        <f t="shared" si="15"/>
        <v>0.10741138560687433</v>
      </c>
      <c r="D170" s="686"/>
      <c r="E170" s="686">
        <v>1</v>
      </c>
      <c r="F170" s="147">
        <f t="shared" si="17"/>
        <v>0.19801980198019803</v>
      </c>
      <c r="G170" s="686"/>
      <c r="H170" s="686"/>
      <c r="I170" s="147">
        <f t="shared" si="18"/>
        <v>0</v>
      </c>
      <c r="J170" s="686"/>
      <c r="K170" s="686"/>
      <c r="L170" s="147">
        <f t="shared" si="19"/>
        <v>0</v>
      </c>
      <c r="M170" s="686"/>
      <c r="N170" s="686">
        <v>1</v>
      </c>
      <c r="O170" s="147">
        <f t="shared" si="23"/>
        <v>0.22471910112359553</v>
      </c>
      <c r="P170" s="686"/>
      <c r="Q170" s="686">
        <v>1</v>
      </c>
      <c r="R170" s="147">
        <f t="shared" si="20"/>
        <v>0.16528925619834711</v>
      </c>
      <c r="S170" s="686"/>
      <c r="T170" s="686"/>
      <c r="U170" s="147">
        <f t="shared" si="22"/>
        <v>0</v>
      </c>
    </row>
    <row r="171" spans="1:21" s="90" customFormat="1">
      <c r="A171" s="14" t="s">
        <v>995</v>
      </c>
      <c r="B171" s="686">
        <v>19</v>
      </c>
      <c r="C171" s="147">
        <f t="shared" si="15"/>
        <v>1.0204081632653061</v>
      </c>
      <c r="D171" s="686"/>
      <c r="E171" s="686">
        <v>7</v>
      </c>
      <c r="F171" s="147">
        <f t="shared" si="17"/>
        <v>1.3861386138613863</v>
      </c>
      <c r="G171" s="686"/>
      <c r="H171" s="686"/>
      <c r="I171" s="147">
        <f t="shared" si="18"/>
        <v>0</v>
      </c>
      <c r="J171" s="686"/>
      <c r="K171" s="686"/>
      <c r="L171" s="147">
        <f t="shared" si="19"/>
        <v>0</v>
      </c>
      <c r="M171" s="686"/>
      <c r="N171" s="686">
        <v>4</v>
      </c>
      <c r="O171" s="147">
        <f t="shared" si="23"/>
        <v>0.89887640449438211</v>
      </c>
      <c r="P171" s="686"/>
      <c r="Q171" s="686">
        <v>8</v>
      </c>
      <c r="R171" s="147">
        <f t="shared" si="20"/>
        <v>1.3223140495867769</v>
      </c>
      <c r="S171" s="686"/>
      <c r="T171" s="686">
        <v>2</v>
      </c>
      <c r="U171" s="147">
        <f t="shared" si="22"/>
        <v>7.4074074074074066</v>
      </c>
    </row>
    <row r="172" spans="1:21" s="90" customFormat="1">
      <c r="A172" s="14" t="s">
        <v>996</v>
      </c>
      <c r="B172" s="686">
        <v>17</v>
      </c>
      <c r="C172" s="147">
        <f t="shared" si="15"/>
        <v>0.9129967776584319</v>
      </c>
      <c r="D172" s="686"/>
      <c r="E172" s="686">
        <v>8</v>
      </c>
      <c r="F172" s="147">
        <f t="shared" si="17"/>
        <v>1.5841584158415842</v>
      </c>
      <c r="G172" s="686"/>
      <c r="H172" s="686"/>
      <c r="I172" s="147">
        <f t="shared" si="18"/>
        <v>0</v>
      </c>
      <c r="J172" s="686"/>
      <c r="K172" s="686"/>
      <c r="L172" s="147">
        <f t="shared" si="19"/>
        <v>0</v>
      </c>
      <c r="M172" s="686"/>
      <c r="N172" s="686">
        <v>9</v>
      </c>
      <c r="O172" s="147">
        <f t="shared" si="23"/>
        <v>2.0224719101123596</v>
      </c>
      <c r="P172" s="686"/>
      <c r="Q172" s="686">
        <v>4</v>
      </c>
      <c r="R172" s="147">
        <f t="shared" si="20"/>
        <v>0.66115702479338845</v>
      </c>
      <c r="S172" s="686"/>
      <c r="T172" s="686"/>
      <c r="U172" s="147">
        <f t="shared" si="22"/>
        <v>0</v>
      </c>
    </row>
    <row r="173" spans="1:21" s="90" customFormat="1">
      <c r="A173" s="14" t="s">
        <v>997</v>
      </c>
      <c r="B173" s="686">
        <v>30</v>
      </c>
      <c r="C173" s="147">
        <f t="shared" si="15"/>
        <v>1.6111707841031151</v>
      </c>
      <c r="D173" s="686"/>
      <c r="E173" s="686">
        <v>5</v>
      </c>
      <c r="F173" s="147">
        <f t="shared" si="17"/>
        <v>0.99009900990099009</v>
      </c>
      <c r="G173" s="686"/>
      <c r="H173" s="686"/>
      <c r="I173" s="147">
        <f t="shared" si="18"/>
        <v>0</v>
      </c>
      <c r="J173" s="686"/>
      <c r="K173" s="686">
        <v>1</v>
      </c>
      <c r="L173" s="147">
        <f t="shared" si="19"/>
        <v>2.5</v>
      </c>
      <c r="M173" s="686"/>
      <c r="N173" s="686">
        <v>8</v>
      </c>
      <c r="O173" s="147">
        <f t="shared" si="23"/>
        <v>1.7977528089887642</v>
      </c>
      <c r="P173" s="686"/>
      <c r="Q173" s="686">
        <v>12</v>
      </c>
      <c r="R173" s="147">
        <f t="shared" si="20"/>
        <v>1.9834710743801653</v>
      </c>
      <c r="S173" s="686"/>
      <c r="T173" s="686"/>
      <c r="U173" s="147">
        <f t="shared" si="22"/>
        <v>0</v>
      </c>
    </row>
    <row r="174" spans="1:21" s="90" customFormat="1">
      <c r="A174" s="14" t="s">
        <v>998</v>
      </c>
      <c r="B174" s="686">
        <v>38</v>
      </c>
      <c r="C174" s="147">
        <f t="shared" si="15"/>
        <v>2.0408163265306123</v>
      </c>
      <c r="D174" s="686"/>
      <c r="E174" s="686">
        <v>10</v>
      </c>
      <c r="F174" s="147">
        <f t="shared" si="17"/>
        <v>1.9801980198019802</v>
      </c>
      <c r="G174" s="686"/>
      <c r="H174" s="686">
        <v>3</v>
      </c>
      <c r="I174" s="147">
        <f t="shared" si="18"/>
        <v>11.538461538461538</v>
      </c>
      <c r="J174" s="686"/>
      <c r="K174" s="686">
        <v>1</v>
      </c>
      <c r="L174" s="147">
        <f t="shared" si="19"/>
        <v>2.5</v>
      </c>
      <c r="M174" s="686"/>
      <c r="N174" s="686">
        <v>5</v>
      </c>
      <c r="O174" s="147">
        <f t="shared" si="23"/>
        <v>1.1235955056179776</v>
      </c>
      <c r="P174" s="686"/>
      <c r="Q174" s="686">
        <v>11</v>
      </c>
      <c r="R174" s="147">
        <f t="shared" si="20"/>
        <v>1.8181818181818181</v>
      </c>
      <c r="S174" s="686"/>
      <c r="T174" s="686">
        <v>1</v>
      </c>
      <c r="U174" s="147">
        <f t="shared" si="22"/>
        <v>3.7037037037037033</v>
      </c>
    </row>
    <row r="175" spans="1:21" s="90" customFormat="1">
      <c r="A175" s="14" t="s">
        <v>999</v>
      </c>
      <c r="B175" s="686">
        <v>35</v>
      </c>
      <c r="C175" s="147">
        <f t="shared" si="15"/>
        <v>1.8796992481203008</v>
      </c>
      <c r="D175" s="686"/>
      <c r="E175" s="686">
        <v>13</v>
      </c>
      <c r="F175" s="147">
        <f t="shared" ref="F175:F184" si="24">IF($A175&lt;&gt;0,E175/E$10*100,"")</f>
        <v>2.5742574257425743</v>
      </c>
      <c r="G175" s="686"/>
      <c r="H175" s="686"/>
      <c r="I175" s="147">
        <f t="shared" ref="I175:I184" si="25">IF($A175&lt;&gt;0,H175/H$10*100,"")</f>
        <v>0</v>
      </c>
      <c r="J175" s="686"/>
      <c r="K175" s="686">
        <v>2</v>
      </c>
      <c r="L175" s="147">
        <f t="shared" si="19"/>
        <v>5</v>
      </c>
      <c r="M175" s="686"/>
      <c r="N175" s="686">
        <v>11</v>
      </c>
      <c r="O175" s="147">
        <f t="shared" si="23"/>
        <v>2.4719101123595504</v>
      </c>
      <c r="P175" s="686"/>
      <c r="Q175" s="686">
        <v>17</v>
      </c>
      <c r="R175" s="147">
        <f t="shared" si="20"/>
        <v>2.8099173553719008</v>
      </c>
      <c r="S175" s="686"/>
      <c r="T175" s="686">
        <v>2</v>
      </c>
      <c r="U175" s="147">
        <f t="shared" ref="U175:U185" si="26">IF(A175&lt;&gt;0,T175/$T$10*100,"")</f>
        <v>7.4074074074074066</v>
      </c>
    </row>
    <row r="176" spans="1:21" s="90" customFormat="1">
      <c r="A176" s="14" t="s">
        <v>1001</v>
      </c>
      <c r="B176" s="686">
        <v>49</v>
      </c>
      <c r="C176" s="147">
        <f t="shared" ref="C176:C224" si="27">IF($A176&lt;&gt;0,B176/B$10*100,"")</f>
        <v>2.6315789473684208</v>
      </c>
      <c r="D176" s="686"/>
      <c r="E176" s="686">
        <v>14</v>
      </c>
      <c r="F176" s="147">
        <f t="shared" si="24"/>
        <v>2.7722772277227725</v>
      </c>
      <c r="G176" s="686"/>
      <c r="H176" s="686">
        <v>1</v>
      </c>
      <c r="I176" s="147">
        <f t="shared" si="25"/>
        <v>3.8461538461538463</v>
      </c>
      <c r="J176" s="686"/>
      <c r="K176" s="686">
        <v>1</v>
      </c>
      <c r="L176" s="147">
        <f t="shared" ref="L176:L224" si="28">IF($A176&lt;&gt;0,K176/K$10*100,"")</f>
        <v>2.5</v>
      </c>
      <c r="M176" s="686"/>
      <c r="N176" s="686">
        <v>12</v>
      </c>
      <c r="O176" s="147">
        <f t="shared" ref="O176:O185" si="29">IF(A176&lt;&gt;0,N176/$N$10*100,"")</f>
        <v>2.696629213483146</v>
      </c>
      <c r="P176" s="686"/>
      <c r="Q176" s="686">
        <v>10</v>
      </c>
      <c r="R176" s="147">
        <f t="shared" ref="R176:R185" si="30">IF($A176&lt;&gt;0,Q176/Q$10*100,"")</f>
        <v>1.6528925619834711</v>
      </c>
      <c r="S176" s="686"/>
      <c r="T176" s="686">
        <v>1</v>
      </c>
      <c r="U176" s="147">
        <f t="shared" si="26"/>
        <v>3.7037037037037033</v>
      </c>
    </row>
    <row r="177" spans="1:21" s="90" customFormat="1">
      <c r="A177" s="14" t="s">
        <v>1000</v>
      </c>
      <c r="B177" s="686">
        <v>12</v>
      </c>
      <c r="C177" s="147">
        <f t="shared" si="27"/>
        <v>0.64446831364124602</v>
      </c>
      <c r="D177" s="686"/>
      <c r="E177" s="686">
        <v>6</v>
      </c>
      <c r="F177" s="147">
        <f t="shared" si="24"/>
        <v>1.1881188118811881</v>
      </c>
      <c r="G177" s="686"/>
      <c r="H177" s="686"/>
      <c r="I177" s="147">
        <f t="shared" si="25"/>
        <v>0</v>
      </c>
      <c r="J177" s="686"/>
      <c r="K177" s="686"/>
      <c r="L177" s="147">
        <f t="shared" si="28"/>
        <v>0</v>
      </c>
      <c r="M177" s="686"/>
      <c r="N177" s="686">
        <v>3</v>
      </c>
      <c r="O177" s="147">
        <f t="shared" si="29"/>
        <v>0.6741573033707865</v>
      </c>
      <c r="P177" s="686"/>
      <c r="Q177" s="686">
        <v>2</v>
      </c>
      <c r="R177" s="147">
        <f t="shared" si="30"/>
        <v>0.33057851239669422</v>
      </c>
      <c r="S177" s="686"/>
      <c r="T177" s="686"/>
      <c r="U177" s="147">
        <f t="shared" si="26"/>
        <v>0</v>
      </c>
    </row>
    <row r="178" spans="1:21" s="90" customFormat="1">
      <c r="A178" s="14" t="s">
        <v>1004</v>
      </c>
      <c r="B178" s="686">
        <v>23</v>
      </c>
      <c r="C178" s="147">
        <f t="shared" si="27"/>
        <v>1.2352309344790546</v>
      </c>
      <c r="D178" s="686"/>
      <c r="E178" s="686">
        <v>5</v>
      </c>
      <c r="F178" s="147">
        <f t="shared" si="24"/>
        <v>0.99009900990099009</v>
      </c>
      <c r="G178" s="686"/>
      <c r="H178" s="686"/>
      <c r="I178" s="147">
        <f t="shared" si="25"/>
        <v>0</v>
      </c>
      <c r="J178" s="686"/>
      <c r="K178" s="686">
        <v>1</v>
      </c>
      <c r="L178" s="147">
        <f t="shared" si="28"/>
        <v>2.5</v>
      </c>
      <c r="M178" s="686"/>
      <c r="N178" s="686">
        <v>2</v>
      </c>
      <c r="O178" s="147">
        <f t="shared" si="29"/>
        <v>0.44943820224719105</v>
      </c>
      <c r="P178" s="686"/>
      <c r="Q178" s="686">
        <v>8</v>
      </c>
      <c r="R178" s="147">
        <f t="shared" si="30"/>
        <v>1.3223140495867769</v>
      </c>
      <c r="S178" s="686"/>
      <c r="T178" s="686"/>
      <c r="U178" s="147">
        <f t="shared" si="26"/>
        <v>0</v>
      </c>
    </row>
    <row r="179" spans="1:21" s="90" customFormat="1" ht="13.5" hidden="1" customHeight="1">
      <c r="A179" s="14" t="s">
        <v>1002</v>
      </c>
      <c r="B179" s="686">
        <v>42</v>
      </c>
      <c r="C179" s="147">
        <f t="shared" si="27"/>
        <v>2.2556390977443606</v>
      </c>
      <c r="D179" s="686"/>
      <c r="E179" s="686">
        <v>5</v>
      </c>
      <c r="F179" s="147">
        <f t="shared" si="24"/>
        <v>0.99009900990099009</v>
      </c>
      <c r="G179" s="686"/>
      <c r="H179" s="686"/>
      <c r="I179" s="147">
        <f t="shared" si="25"/>
        <v>0</v>
      </c>
      <c r="J179" s="686"/>
      <c r="K179" s="686">
        <v>2</v>
      </c>
      <c r="L179" s="147">
        <f t="shared" si="28"/>
        <v>5</v>
      </c>
      <c r="M179" s="686"/>
      <c r="N179" s="686">
        <v>4</v>
      </c>
      <c r="O179" s="147">
        <f t="shared" si="29"/>
        <v>0.89887640449438211</v>
      </c>
      <c r="P179" s="686"/>
      <c r="Q179" s="686">
        <v>19</v>
      </c>
      <c r="R179" s="147">
        <f t="shared" si="30"/>
        <v>3.1404958677685952</v>
      </c>
      <c r="S179" s="686"/>
      <c r="T179" s="686"/>
      <c r="U179" s="147">
        <f t="shared" si="26"/>
        <v>0</v>
      </c>
    </row>
    <row r="180" spans="1:21" s="90" customFormat="1">
      <c r="A180" s="14" t="s">
        <v>1005</v>
      </c>
      <c r="B180" s="686">
        <v>27</v>
      </c>
      <c r="C180" s="147">
        <f t="shared" si="27"/>
        <v>1.4500537056928033</v>
      </c>
      <c r="D180" s="686"/>
      <c r="E180" s="686">
        <v>8</v>
      </c>
      <c r="F180" s="147">
        <f t="shared" si="24"/>
        <v>1.5841584158415842</v>
      </c>
      <c r="G180" s="686"/>
      <c r="H180" s="686">
        <v>1</v>
      </c>
      <c r="I180" s="147">
        <f t="shared" si="25"/>
        <v>3.8461538461538463</v>
      </c>
      <c r="J180" s="686"/>
      <c r="K180" s="686">
        <v>2</v>
      </c>
      <c r="L180" s="147">
        <f t="shared" si="28"/>
        <v>5</v>
      </c>
      <c r="M180" s="686"/>
      <c r="N180" s="686">
        <v>2</v>
      </c>
      <c r="O180" s="147">
        <f t="shared" si="29"/>
        <v>0.44943820224719105</v>
      </c>
      <c r="P180" s="686"/>
      <c r="Q180" s="686">
        <v>4</v>
      </c>
      <c r="R180" s="147">
        <f t="shared" si="30"/>
        <v>0.66115702479338845</v>
      </c>
      <c r="S180" s="686"/>
      <c r="T180" s="686">
        <v>1</v>
      </c>
      <c r="U180" s="147">
        <f t="shared" si="26"/>
        <v>3.7037037037037033</v>
      </c>
    </row>
    <row r="181" spans="1:21" s="90" customFormat="1">
      <c r="A181" s="14" t="s">
        <v>1003</v>
      </c>
      <c r="B181" s="686">
        <v>34</v>
      </c>
      <c r="C181" s="147">
        <f t="shared" si="27"/>
        <v>1.8259935553168638</v>
      </c>
      <c r="D181" s="686"/>
      <c r="E181" s="686">
        <v>11</v>
      </c>
      <c r="F181" s="147">
        <f t="shared" si="24"/>
        <v>2.1782178217821779</v>
      </c>
      <c r="G181" s="686"/>
      <c r="H181" s="686"/>
      <c r="I181" s="147">
        <f t="shared" si="25"/>
        <v>0</v>
      </c>
      <c r="J181" s="686"/>
      <c r="K181" s="686"/>
      <c r="L181" s="147">
        <f t="shared" si="28"/>
        <v>0</v>
      </c>
      <c r="M181" s="686"/>
      <c r="N181" s="686">
        <v>4</v>
      </c>
      <c r="O181" s="147">
        <f t="shared" si="29"/>
        <v>0.89887640449438211</v>
      </c>
      <c r="P181" s="686"/>
      <c r="Q181" s="686">
        <v>12</v>
      </c>
      <c r="R181" s="147">
        <f t="shared" si="30"/>
        <v>1.9834710743801653</v>
      </c>
      <c r="S181" s="686"/>
      <c r="T181" s="686"/>
      <c r="U181" s="147">
        <f t="shared" si="26"/>
        <v>0</v>
      </c>
    </row>
    <row r="182" spans="1:21" s="90" customFormat="1">
      <c r="A182" s="14" t="s">
        <v>1006</v>
      </c>
      <c r="B182" s="686">
        <v>13</v>
      </c>
      <c r="C182" s="147">
        <f t="shared" si="27"/>
        <v>0.69817400644468319</v>
      </c>
      <c r="D182" s="686"/>
      <c r="E182" s="686">
        <v>3</v>
      </c>
      <c r="F182" s="147">
        <f t="shared" si="24"/>
        <v>0.59405940594059403</v>
      </c>
      <c r="G182" s="686"/>
      <c r="H182" s="686"/>
      <c r="I182" s="147">
        <f t="shared" si="25"/>
        <v>0</v>
      </c>
      <c r="J182" s="686"/>
      <c r="K182" s="686"/>
      <c r="L182" s="147">
        <f t="shared" si="28"/>
        <v>0</v>
      </c>
      <c r="M182" s="686"/>
      <c r="N182" s="686">
        <v>5</v>
      </c>
      <c r="O182" s="147">
        <f t="shared" si="29"/>
        <v>1.1235955056179776</v>
      </c>
      <c r="P182" s="686"/>
      <c r="Q182" s="686">
        <v>3</v>
      </c>
      <c r="R182" s="147">
        <f t="shared" si="30"/>
        <v>0.49586776859504134</v>
      </c>
      <c r="S182" s="686"/>
      <c r="T182" s="686"/>
      <c r="U182" s="147">
        <f t="shared" si="26"/>
        <v>0</v>
      </c>
    </row>
    <row r="183" spans="1:21" s="90" customFormat="1" ht="12.65" hidden="1" customHeight="1">
      <c r="A183" s="14" t="s">
        <v>1008</v>
      </c>
      <c r="B183" s="307"/>
      <c r="C183" s="147">
        <f t="shared" si="27"/>
        <v>0</v>
      </c>
      <c r="D183" s="14"/>
      <c r="E183" s="173">
        <f>SUM(E184:E184)</f>
        <v>0</v>
      </c>
      <c r="F183" s="147">
        <f t="shared" si="24"/>
        <v>0</v>
      </c>
      <c r="G183" s="147"/>
      <c r="H183" s="173">
        <f>SUM(H184:H184)</f>
        <v>0</v>
      </c>
      <c r="I183" s="147">
        <f t="shared" si="25"/>
        <v>0</v>
      </c>
      <c r="J183" s="147"/>
      <c r="K183" s="173">
        <f>SUM(K184:K184)</f>
        <v>0</v>
      </c>
      <c r="L183" s="147">
        <f t="shared" si="28"/>
        <v>0</v>
      </c>
      <c r="M183" s="14"/>
      <c r="N183" s="173">
        <f>SUM(N184:N184)</f>
        <v>0</v>
      </c>
      <c r="O183" s="147">
        <f t="shared" si="29"/>
        <v>0</v>
      </c>
      <c r="P183" s="14"/>
      <c r="Q183" s="173">
        <f>SUM(Q184:Q184)</f>
        <v>0</v>
      </c>
      <c r="R183" s="147">
        <f t="shared" si="30"/>
        <v>0</v>
      </c>
      <c r="S183" s="14"/>
      <c r="T183" s="173">
        <f>SUM(T184:T184)</f>
        <v>0</v>
      </c>
      <c r="U183" s="147">
        <f t="shared" si="26"/>
        <v>0</v>
      </c>
    </row>
    <row r="184" spans="1:21" s="90" customFormat="1" ht="12.65" hidden="1" customHeight="1">
      <c r="A184" s="14" t="s">
        <v>1009</v>
      </c>
      <c r="B184" s="307"/>
      <c r="C184" s="147">
        <f t="shared" si="27"/>
        <v>0</v>
      </c>
      <c r="D184" s="14"/>
      <c r="E184" s="173"/>
      <c r="F184" s="147">
        <f t="shared" si="24"/>
        <v>0</v>
      </c>
      <c r="G184" s="147"/>
      <c r="H184" s="147"/>
      <c r="I184" s="147">
        <f t="shared" si="25"/>
        <v>0</v>
      </c>
      <c r="J184" s="147"/>
      <c r="K184" s="14"/>
      <c r="L184" s="147">
        <f t="shared" si="28"/>
        <v>0</v>
      </c>
      <c r="M184" s="14"/>
      <c r="N184" s="14"/>
      <c r="O184" s="147">
        <f t="shared" si="29"/>
        <v>0</v>
      </c>
      <c r="P184" s="14"/>
      <c r="R184" s="147">
        <f t="shared" si="30"/>
        <v>0</v>
      </c>
      <c r="S184" s="14"/>
      <c r="U184" s="147">
        <f t="shared" si="26"/>
        <v>0</v>
      </c>
    </row>
    <row r="185" spans="1:21" s="90" customFormat="1" ht="12.65" hidden="1" customHeight="1">
      <c r="A185" s="14"/>
      <c r="B185" s="307"/>
      <c r="C185" s="147" t="str">
        <f t="shared" si="27"/>
        <v/>
      </c>
      <c r="D185" s="14"/>
      <c r="E185" s="173"/>
      <c r="F185" s="147" t="str">
        <f t="shared" ref="F185:F224" si="31">IF($A185&lt;&gt;0,E185/E$10*100,"")</f>
        <v/>
      </c>
      <c r="G185" s="147"/>
      <c r="H185" s="147"/>
      <c r="I185" s="147"/>
      <c r="J185" s="147"/>
      <c r="K185" s="14"/>
      <c r="L185" s="147" t="str">
        <f t="shared" si="28"/>
        <v/>
      </c>
      <c r="M185" s="14"/>
      <c r="N185" s="14"/>
      <c r="O185" s="147" t="str">
        <f t="shared" si="29"/>
        <v/>
      </c>
      <c r="P185" s="14"/>
      <c r="R185" s="147" t="str">
        <f t="shared" si="30"/>
        <v/>
      </c>
      <c r="S185" s="14"/>
      <c r="U185" s="147" t="str">
        <f t="shared" si="26"/>
        <v/>
      </c>
    </row>
    <row r="186" spans="1:21" s="90" customFormat="1" ht="13" thickBot="1">
      <c r="A186" s="178"/>
      <c r="B186" s="690"/>
      <c r="C186" s="178"/>
      <c r="D186" s="178"/>
      <c r="E186" s="691"/>
      <c r="F186" s="691"/>
      <c r="G186" s="691"/>
      <c r="H186" s="691"/>
      <c r="I186" s="691"/>
      <c r="J186" s="691"/>
      <c r="K186" s="691"/>
      <c r="L186" s="691"/>
      <c r="M186" s="691"/>
      <c r="N186" s="691"/>
      <c r="O186" s="691"/>
      <c r="P186" s="691"/>
      <c r="Q186" s="691"/>
      <c r="R186" s="162"/>
      <c r="S186" s="178"/>
      <c r="T186" s="97"/>
      <c r="U186" s="162"/>
    </row>
    <row r="187" spans="1:21" s="90" customFormat="1">
      <c r="A187" s="66"/>
      <c r="B187" s="518"/>
      <c r="C187" s="66"/>
      <c r="D187" s="66"/>
      <c r="E187" s="174"/>
      <c r="F187" s="147" t="str">
        <f>IF($A187&lt;&gt;0,E187/E$10*100,"")</f>
        <v/>
      </c>
      <c r="G187" s="159"/>
      <c r="H187" s="159"/>
      <c r="I187" s="159"/>
      <c r="J187" s="159"/>
      <c r="K187" s="66"/>
      <c r="L187" s="147" t="str">
        <f>IF($A187&lt;&gt;0,K187/K$10*100,"")</f>
        <v/>
      </c>
      <c r="M187" s="66"/>
      <c r="N187" s="66"/>
      <c r="O187" s="159"/>
      <c r="P187" s="66"/>
      <c r="Q187" s="96"/>
      <c r="R187" s="159"/>
      <c r="S187" s="66"/>
      <c r="T187" s="96"/>
      <c r="U187" s="159"/>
    </row>
    <row r="188" spans="1:21" s="90" customFormat="1">
      <c r="A188" s="66"/>
      <c r="B188" s="518"/>
      <c r="C188" s="66"/>
      <c r="D188" s="66"/>
      <c r="E188" s="174"/>
      <c r="F188" s="147"/>
      <c r="G188" s="159"/>
      <c r="H188" s="159"/>
      <c r="I188" s="159"/>
      <c r="J188" s="159"/>
      <c r="K188" s="66"/>
      <c r="L188" s="147"/>
      <c r="M188" s="66"/>
      <c r="N188" s="66"/>
      <c r="O188" s="159"/>
      <c r="P188" s="66"/>
      <c r="Q188" s="96"/>
      <c r="R188" s="159"/>
      <c r="S188" s="66"/>
      <c r="T188" s="96"/>
      <c r="U188" s="159"/>
    </row>
    <row r="189" spans="1:21" s="90" customFormat="1">
      <c r="A189" s="66"/>
      <c r="B189" s="518"/>
      <c r="C189" s="66"/>
      <c r="D189" s="66"/>
      <c r="E189" s="174"/>
      <c r="F189" s="147"/>
      <c r="G189" s="159"/>
      <c r="H189" s="159"/>
      <c r="I189" s="159"/>
      <c r="J189" s="159"/>
      <c r="K189" s="66"/>
      <c r="L189" s="147"/>
      <c r="M189" s="66"/>
      <c r="N189" s="66"/>
      <c r="O189" s="159"/>
      <c r="P189" s="66"/>
      <c r="Q189" s="96"/>
      <c r="R189" s="159"/>
      <c r="S189" s="66"/>
      <c r="T189" s="96"/>
      <c r="U189" s="159"/>
    </row>
    <row r="190" spans="1:21" s="90" customFormat="1">
      <c r="A190" s="66"/>
      <c r="B190" s="518"/>
      <c r="C190" s="66"/>
      <c r="D190" s="66"/>
      <c r="E190" s="174"/>
      <c r="F190" s="147"/>
      <c r="G190" s="159"/>
      <c r="H190" s="159"/>
      <c r="I190" s="159"/>
      <c r="J190" s="159"/>
      <c r="K190" s="66"/>
      <c r="L190" s="147"/>
      <c r="M190" s="66"/>
      <c r="N190" s="66"/>
      <c r="O190" s="159"/>
      <c r="P190" s="66"/>
      <c r="Q190" s="96"/>
      <c r="R190" s="159"/>
      <c r="S190" s="66"/>
      <c r="T190" s="96"/>
      <c r="U190" s="159"/>
    </row>
    <row r="191" spans="1:21" s="90" customFormat="1">
      <c r="A191" s="66"/>
      <c r="B191" s="518"/>
      <c r="C191" s="66"/>
      <c r="D191" s="66"/>
      <c r="E191" s="174"/>
      <c r="F191" s="147"/>
      <c r="G191" s="159"/>
      <c r="H191" s="159"/>
      <c r="I191" s="159"/>
      <c r="J191" s="159"/>
      <c r="K191" s="66"/>
      <c r="L191" s="147"/>
      <c r="M191" s="66"/>
      <c r="N191" s="66"/>
      <c r="O191" s="159"/>
      <c r="P191" s="66"/>
      <c r="Q191" s="96"/>
      <c r="R191" s="159"/>
      <c r="S191" s="66"/>
      <c r="T191" s="96"/>
      <c r="U191" s="159"/>
    </row>
    <row r="192" spans="1:21" s="90" customFormat="1">
      <c r="A192" s="66"/>
      <c r="B192" s="518"/>
      <c r="C192" s="66"/>
      <c r="D192" s="66"/>
      <c r="E192" s="174"/>
      <c r="F192" s="147"/>
      <c r="G192" s="159"/>
      <c r="H192" s="159"/>
      <c r="I192" s="159"/>
      <c r="J192" s="159"/>
      <c r="K192" s="66"/>
      <c r="L192" s="147"/>
      <c r="M192" s="66"/>
      <c r="N192" s="66"/>
      <c r="O192" s="159"/>
      <c r="P192" s="66"/>
      <c r="Q192" s="96"/>
      <c r="R192" s="159"/>
      <c r="S192" s="66"/>
      <c r="T192" s="96"/>
      <c r="U192" s="159"/>
    </row>
    <row r="193" spans="1:21" s="90" customFormat="1">
      <c r="A193" s="66"/>
      <c r="B193" s="518"/>
      <c r="C193" s="66"/>
      <c r="D193" s="66"/>
      <c r="E193" s="174"/>
      <c r="F193" s="147"/>
      <c r="G193" s="159"/>
      <c r="H193" s="159"/>
      <c r="I193" s="159"/>
      <c r="J193" s="159"/>
      <c r="K193" s="66"/>
      <c r="L193" s="147"/>
      <c r="M193" s="66"/>
      <c r="N193" s="66"/>
      <c r="O193" s="159"/>
      <c r="P193" s="66"/>
      <c r="Q193" s="96"/>
      <c r="R193" s="159"/>
      <c r="S193" s="66"/>
      <c r="T193" s="96"/>
      <c r="U193" s="159"/>
    </row>
    <row r="194" spans="1:21" s="90" customFormat="1">
      <c r="A194" s="66"/>
      <c r="B194" s="518"/>
      <c r="C194" s="66"/>
      <c r="D194" s="66"/>
      <c r="E194" s="174"/>
      <c r="F194" s="147"/>
      <c r="G194" s="159"/>
      <c r="H194" s="159"/>
      <c r="I194" s="159"/>
      <c r="J194" s="159"/>
      <c r="K194" s="66"/>
      <c r="L194" s="147"/>
      <c r="M194" s="66"/>
      <c r="N194" s="66"/>
      <c r="O194" s="159"/>
      <c r="P194" s="66"/>
      <c r="Q194" s="96"/>
      <c r="R194" s="159"/>
      <c r="S194" s="66"/>
      <c r="T194" s="96"/>
      <c r="U194" s="159"/>
    </row>
    <row r="195" spans="1:21" s="90" customFormat="1">
      <c r="A195" s="66"/>
      <c r="B195" s="518"/>
      <c r="C195" s="66"/>
      <c r="D195" s="66"/>
      <c r="E195" s="174"/>
      <c r="F195" s="147"/>
      <c r="G195" s="159"/>
      <c r="H195" s="159"/>
      <c r="I195" s="159"/>
      <c r="J195" s="159"/>
      <c r="K195" s="66"/>
      <c r="L195" s="147"/>
      <c r="M195" s="66"/>
      <c r="N195" s="66"/>
      <c r="O195" s="159"/>
      <c r="P195" s="66"/>
      <c r="Q195" s="96"/>
      <c r="R195" s="159"/>
      <c r="S195" s="66"/>
      <c r="T195" s="96"/>
      <c r="U195" s="159"/>
    </row>
    <row r="196" spans="1:21" s="90" customFormat="1">
      <c r="A196" s="66"/>
      <c r="B196" s="518"/>
      <c r="C196" s="66"/>
      <c r="D196" s="66"/>
      <c r="E196" s="174"/>
      <c r="F196" s="147"/>
      <c r="G196" s="159"/>
      <c r="H196" s="159"/>
      <c r="I196" s="159"/>
      <c r="J196" s="159"/>
      <c r="K196" s="66"/>
      <c r="L196" s="147"/>
      <c r="M196" s="66"/>
      <c r="N196" s="66"/>
      <c r="O196" s="159"/>
      <c r="P196" s="66"/>
      <c r="Q196" s="96"/>
      <c r="R196" s="159"/>
      <c r="S196" s="66"/>
      <c r="T196" s="96"/>
      <c r="U196" s="159"/>
    </row>
    <row r="197" spans="1:21" s="90" customFormat="1">
      <c r="A197" s="66"/>
      <c r="B197" s="518"/>
      <c r="C197" s="66"/>
      <c r="D197" s="66"/>
      <c r="E197" s="174"/>
      <c r="F197" s="147"/>
      <c r="G197" s="159"/>
      <c r="H197" s="159"/>
      <c r="I197" s="159"/>
      <c r="J197" s="159"/>
      <c r="K197" s="66"/>
      <c r="L197" s="147"/>
      <c r="M197" s="66"/>
      <c r="N197" s="66"/>
      <c r="O197" s="159"/>
      <c r="P197" s="66"/>
      <c r="Q197" s="96"/>
      <c r="R197" s="159"/>
      <c r="S197" s="66"/>
      <c r="T197" s="96"/>
      <c r="U197" s="159"/>
    </row>
    <row r="198" spans="1:21" s="90" customFormat="1">
      <c r="A198" s="66"/>
      <c r="B198" s="518"/>
      <c r="C198" s="66"/>
      <c r="D198" s="66"/>
      <c r="E198" s="174"/>
      <c r="F198" s="147"/>
      <c r="G198" s="159"/>
      <c r="H198" s="159"/>
      <c r="I198" s="159"/>
      <c r="J198" s="159"/>
      <c r="K198" s="66"/>
      <c r="L198" s="147"/>
      <c r="M198" s="66"/>
      <c r="N198" s="66"/>
      <c r="O198" s="159"/>
      <c r="P198" s="66"/>
      <c r="Q198" s="96"/>
      <c r="R198" s="159"/>
      <c r="S198" s="66"/>
      <c r="T198" s="96"/>
      <c r="U198" s="159"/>
    </row>
    <row r="199" spans="1:21" s="90" customFormat="1">
      <c r="A199" s="66"/>
      <c r="B199" s="518"/>
      <c r="C199" s="66"/>
      <c r="D199" s="66"/>
      <c r="E199" s="174"/>
      <c r="F199" s="147"/>
      <c r="G199" s="159"/>
      <c r="H199" s="159"/>
      <c r="I199" s="159"/>
      <c r="J199" s="159"/>
      <c r="K199" s="66"/>
      <c r="L199" s="147"/>
      <c r="M199" s="66"/>
      <c r="N199" s="66"/>
      <c r="O199" s="159"/>
      <c r="P199" s="66"/>
      <c r="Q199" s="96"/>
      <c r="R199" s="159"/>
      <c r="S199" s="66"/>
      <c r="T199" s="96"/>
      <c r="U199" s="159"/>
    </row>
    <row r="200" spans="1:21" s="90" customFormat="1">
      <c r="A200" s="66"/>
      <c r="B200" s="518"/>
      <c r="C200" s="66"/>
      <c r="D200" s="66"/>
      <c r="E200" s="174"/>
      <c r="F200" s="147"/>
      <c r="G200" s="159"/>
      <c r="H200" s="159"/>
      <c r="I200" s="159"/>
      <c r="J200" s="159"/>
      <c r="K200" s="66"/>
      <c r="L200" s="147"/>
      <c r="M200" s="66"/>
      <c r="N200" s="66"/>
      <c r="O200" s="159"/>
      <c r="P200" s="66"/>
      <c r="Q200" s="96"/>
      <c r="R200" s="159"/>
      <c r="S200" s="66"/>
      <c r="T200" s="96"/>
      <c r="U200" s="159"/>
    </row>
    <row r="201" spans="1:21" s="90" customFormat="1">
      <c r="A201" s="66"/>
      <c r="B201" s="518"/>
      <c r="C201" s="66"/>
      <c r="D201" s="66"/>
      <c r="E201" s="174"/>
      <c r="F201" s="147"/>
      <c r="G201" s="159"/>
      <c r="H201" s="159"/>
      <c r="I201" s="159"/>
      <c r="J201" s="159"/>
      <c r="K201" s="66"/>
      <c r="L201" s="147"/>
      <c r="M201" s="66"/>
      <c r="N201" s="66"/>
      <c r="O201" s="159"/>
      <c r="P201" s="66"/>
      <c r="Q201" s="96"/>
      <c r="R201" s="159"/>
      <c r="S201" s="66"/>
      <c r="T201" s="96"/>
      <c r="U201" s="159"/>
    </row>
    <row r="202" spans="1:21" s="90" customFormat="1">
      <c r="A202" s="66"/>
      <c r="B202" s="518"/>
      <c r="C202" s="66"/>
      <c r="D202" s="66"/>
      <c r="E202" s="174"/>
      <c r="F202" s="147"/>
      <c r="G202" s="159"/>
      <c r="H202" s="159"/>
      <c r="I202" s="159"/>
      <c r="J202" s="159"/>
      <c r="K202" s="66"/>
      <c r="L202" s="147"/>
      <c r="M202" s="66"/>
      <c r="N202" s="66"/>
      <c r="O202" s="159"/>
      <c r="P202" s="66"/>
      <c r="Q202" s="96"/>
      <c r="R202" s="159"/>
      <c r="S202" s="66"/>
      <c r="T202" s="96"/>
      <c r="U202" s="159"/>
    </row>
    <row r="203" spans="1:21" s="90" customFormat="1">
      <c r="A203" s="66"/>
      <c r="B203" s="518"/>
      <c r="C203" s="66"/>
      <c r="D203" s="66"/>
      <c r="E203" s="174"/>
      <c r="F203" s="147"/>
      <c r="G203" s="159"/>
      <c r="H203" s="159"/>
      <c r="I203" s="159"/>
      <c r="J203" s="159"/>
      <c r="K203" s="66"/>
      <c r="L203" s="147"/>
      <c r="M203" s="66"/>
      <c r="N203" s="66"/>
      <c r="O203" s="159"/>
      <c r="P203" s="66"/>
      <c r="Q203" s="96"/>
      <c r="R203" s="159"/>
      <c r="S203" s="66"/>
      <c r="T203" s="96"/>
      <c r="U203" s="159"/>
    </row>
    <row r="204" spans="1:21" s="90" customFormat="1">
      <c r="A204" s="66"/>
      <c r="B204" s="518"/>
      <c r="C204" s="66"/>
      <c r="D204" s="66"/>
      <c r="E204" s="174"/>
      <c r="F204" s="147"/>
      <c r="G204" s="159"/>
      <c r="H204" s="159"/>
      <c r="I204" s="159"/>
      <c r="J204" s="159"/>
      <c r="K204" s="66"/>
      <c r="L204" s="147"/>
      <c r="M204" s="66"/>
      <c r="N204" s="66"/>
      <c r="O204" s="159"/>
      <c r="P204" s="66"/>
      <c r="Q204" s="96"/>
      <c r="R204" s="159"/>
      <c r="S204" s="66"/>
      <c r="T204" s="96"/>
      <c r="U204" s="159"/>
    </row>
    <row r="205" spans="1:21" s="90" customFormat="1">
      <c r="A205" s="66"/>
      <c r="B205" s="518"/>
      <c r="C205" s="66"/>
      <c r="D205" s="66"/>
      <c r="E205" s="174"/>
      <c r="F205" s="147"/>
      <c r="G205" s="159"/>
      <c r="H205" s="159"/>
      <c r="I205" s="159"/>
      <c r="J205" s="159"/>
      <c r="K205" s="66"/>
      <c r="L205" s="147"/>
      <c r="M205" s="66"/>
      <c r="N205" s="66"/>
      <c r="O205" s="159"/>
      <c r="P205" s="66"/>
      <c r="Q205" s="96"/>
      <c r="R205" s="159"/>
      <c r="S205" s="66"/>
      <c r="T205" s="96"/>
      <c r="U205" s="159"/>
    </row>
    <row r="206" spans="1:21" s="90" customFormat="1">
      <c r="A206" s="66"/>
      <c r="B206" s="518"/>
      <c r="C206" s="66"/>
      <c r="D206" s="66"/>
      <c r="E206" s="174"/>
      <c r="F206" s="147"/>
      <c r="G206" s="159"/>
      <c r="H206" s="159"/>
      <c r="I206" s="159"/>
      <c r="J206" s="159"/>
      <c r="K206" s="66"/>
      <c r="L206" s="147"/>
      <c r="M206" s="66"/>
      <c r="N206" s="66"/>
      <c r="O206" s="159"/>
      <c r="P206" s="66"/>
      <c r="Q206" s="96"/>
      <c r="R206" s="159"/>
      <c r="S206" s="66"/>
      <c r="T206" s="96"/>
      <c r="U206" s="159"/>
    </row>
    <row r="207" spans="1:21" s="90" customFormat="1">
      <c r="A207" s="66"/>
      <c r="B207" s="518"/>
      <c r="C207" s="66"/>
      <c r="D207" s="66"/>
      <c r="E207" s="174"/>
      <c r="F207" s="147"/>
      <c r="G207" s="159"/>
      <c r="H207" s="159"/>
      <c r="I207" s="159"/>
      <c r="J207" s="159"/>
      <c r="K207" s="66"/>
      <c r="L207" s="147"/>
      <c r="M207" s="66"/>
      <c r="N207" s="66"/>
      <c r="O207" s="159"/>
      <c r="P207" s="66"/>
      <c r="Q207" s="96"/>
      <c r="R207" s="159"/>
      <c r="S207" s="66"/>
      <c r="T207" s="96"/>
      <c r="U207" s="159"/>
    </row>
    <row r="208" spans="1:21" s="90" customFormat="1" ht="13" thickBot="1">
      <c r="A208" s="14"/>
      <c r="B208" s="307"/>
      <c r="C208" s="14"/>
      <c r="D208" s="14"/>
      <c r="E208" s="290"/>
      <c r="F208" s="290"/>
      <c r="G208" s="290"/>
      <c r="H208" s="290"/>
      <c r="I208" s="290"/>
      <c r="J208" s="290"/>
      <c r="K208" s="290"/>
      <c r="L208" s="290"/>
      <c r="M208" s="290"/>
      <c r="N208" s="290"/>
      <c r="O208" s="55"/>
      <c r="P208" s="55"/>
      <c r="S208" s="55"/>
    </row>
    <row r="209" spans="1:21" s="90" customFormat="1">
      <c r="A209" s="256"/>
      <c r="B209" s="692"/>
      <c r="C209" s="256"/>
      <c r="D209" s="256"/>
      <c r="E209" s="292"/>
      <c r="F209" s="292"/>
      <c r="G209" s="292"/>
      <c r="H209" s="292"/>
      <c r="I209" s="292"/>
      <c r="J209" s="292"/>
      <c r="K209" s="292"/>
      <c r="L209" s="292"/>
      <c r="M209" s="292"/>
      <c r="N209" s="256"/>
      <c r="O209" s="256"/>
      <c r="P209" s="256"/>
      <c r="Q209" s="92"/>
      <c r="R209" s="92"/>
      <c r="S209" s="256"/>
      <c r="T209" s="92"/>
      <c r="U209" s="92"/>
    </row>
    <row r="210" spans="1:21" s="90" customFormat="1" ht="14.5">
      <c r="A210" s="14" t="s">
        <v>147</v>
      </c>
      <c r="B210" s="1123" t="s">
        <v>935</v>
      </c>
      <c r="C210" s="1123"/>
      <c r="D210" s="14"/>
      <c r="E210" s="1123" t="s">
        <v>936</v>
      </c>
      <c r="F210" s="1123"/>
      <c r="G210" s="293"/>
      <c r="H210" s="1123" t="s">
        <v>1660</v>
      </c>
      <c r="I210" s="1123"/>
      <c r="J210" s="293"/>
      <c r="K210" s="1124" t="s">
        <v>1661</v>
      </c>
      <c r="L210" s="1124"/>
      <c r="M210" s="66"/>
      <c r="N210" s="1124" t="s">
        <v>1662</v>
      </c>
      <c r="O210" s="1124"/>
      <c r="P210" s="66"/>
      <c r="Q210" s="1122" t="s">
        <v>1663</v>
      </c>
      <c r="R210" s="1122"/>
      <c r="S210" s="66"/>
      <c r="T210" s="1122" t="s">
        <v>1664</v>
      </c>
      <c r="U210" s="1122"/>
    </row>
    <row r="211" spans="1:21" s="90" customFormat="1">
      <c r="A211" s="66" t="s">
        <v>1665</v>
      </c>
      <c r="B211" s="294" t="s">
        <v>938</v>
      </c>
      <c r="C211" s="160" t="s">
        <v>389</v>
      </c>
      <c r="D211" s="66"/>
      <c r="E211" s="294" t="s">
        <v>938</v>
      </c>
      <c r="F211" s="160" t="s">
        <v>389</v>
      </c>
      <c r="G211" s="295"/>
      <c r="H211" s="294" t="s">
        <v>938</v>
      </c>
      <c r="I211" s="160" t="s">
        <v>389</v>
      </c>
      <c r="J211" s="295"/>
      <c r="K211" s="296" t="s">
        <v>938</v>
      </c>
      <c r="L211" s="297" t="s">
        <v>389</v>
      </c>
      <c r="M211" s="175"/>
      <c r="N211" s="296" t="s">
        <v>938</v>
      </c>
      <c r="O211" s="297" t="s">
        <v>389</v>
      </c>
      <c r="P211" s="175"/>
      <c r="Q211" s="296" t="s">
        <v>938</v>
      </c>
      <c r="R211" s="297" t="s">
        <v>389</v>
      </c>
      <c r="S211" s="175"/>
      <c r="T211" s="296" t="s">
        <v>938</v>
      </c>
      <c r="U211" s="297" t="s">
        <v>389</v>
      </c>
    </row>
    <row r="212" spans="1:21" s="90" customFormat="1" ht="13.5" thickBot="1">
      <c r="A212" s="178"/>
      <c r="B212" s="690"/>
      <c r="C212" s="178"/>
      <c r="D212" s="178"/>
      <c r="E212" s="308"/>
      <c r="F212" s="308"/>
      <c r="G212" s="308"/>
      <c r="H212" s="308"/>
      <c r="I212" s="308"/>
      <c r="J212" s="308"/>
      <c r="K212" s="308"/>
      <c r="L212" s="308"/>
      <c r="M212" s="300"/>
      <c r="N212" s="311"/>
      <c r="O212" s="300"/>
      <c r="P212" s="300"/>
      <c r="Q212" s="301"/>
      <c r="R212" s="301"/>
      <c r="S212" s="300"/>
      <c r="T212" s="301"/>
      <c r="U212" s="301"/>
    </row>
    <row r="213" spans="1:21" s="90" customFormat="1">
      <c r="A213" s="14"/>
      <c r="B213" s="307"/>
      <c r="C213" s="14"/>
      <c r="D213" s="14"/>
      <c r="E213" s="173"/>
      <c r="F213" s="147" t="str">
        <f>IF($A213&lt;&gt;0,E213/E$10*100,"")</f>
        <v/>
      </c>
      <c r="G213" s="108"/>
      <c r="H213" s="108"/>
      <c r="I213" s="108"/>
      <c r="J213" s="108"/>
      <c r="K213" s="14"/>
      <c r="L213" s="147" t="str">
        <f>IF($A213&lt;&gt;0,K213/K$10*100,"")</f>
        <v/>
      </c>
      <c r="M213" s="14"/>
      <c r="N213" s="14"/>
      <c r="O213" s="14"/>
      <c r="P213" s="14"/>
      <c r="S213" s="14"/>
    </row>
    <row r="214" spans="1:21" s="90" customFormat="1" ht="13">
      <c r="A214" s="17" t="s">
        <v>1010</v>
      </c>
      <c r="B214" s="304">
        <f>SUM(B215:B216)</f>
        <v>10</v>
      </c>
      <c r="C214" s="147">
        <f t="shared" si="27"/>
        <v>0.53705692803437166</v>
      </c>
      <c r="D214" s="17"/>
      <c r="E214" s="304">
        <f>SUM(E215:E216)</f>
        <v>0</v>
      </c>
      <c r="F214" s="147">
        <f t="shared" ref="F214:F219" si="32">IF($A214&lt;&gt;0,E214/E$10*100,"")</f>
        <v>0</v>
      </c>
      <c r="G214" s="147"/>
      <c r="H214" s="304">
        <f>SUM(H215:H216)</f>
        <v>0</v>
      </c>
      <c r="I214" s="147">
        <f t="shared" ref="I214:I224" si="33">IF($A214&lt;&gt;0,H214/H$10*100,"")</f>
        <v>0</v>
      </c>
      <c r="J214" s="147"/>
      <c r="K214" s="304">
        <f>SUM(K215:K216)</f>
        <v>1</v>
      </c>
      <c r="L214" s="147">
        <f t="shared" si="28"/>
        <v>2.5</v>
      </c>
      <c r="M214" s="14"/>
      <c r="N214" s="304">
        <f>SUM(N215:N216)</f>
        <v>1</v>
      </c>
      <c r="O214" s="147">
        <f>IF(A214&lt;&gt;0,N214/$N$10*100,"")</f>
        <v>0.22471910112359553</v>
      </c>
      <c r="P214" s="14"/>
      <c r="Q214" s="304">
        <f>SUM(Q215:Q216)</f>
        <v>9</v>
      </c>
      <c r="R214" s="147">
        <f t="shared" ref="R214:R224" si="34">IF($A214&lt;&gt;0,Q214/Q$10*100,"")</f>
        <v>1.4876033057851239</v>
      </c>
      <c r="S214" s="14"/>
      <c r="T214" s="304">
        <f>SUM(T215:T216)</f>
        <v>0</v>
      </c>
      <c r="U214" s="147">
        <f>IF(A214&lt;&gt;0,T214/$T$10*100,"")</f>
        <v>0</v>
      </c>
    </row>
    <row r="215" spans="1:21" s="90" customFormat="1">
      <c r="A215" s="66" t="s">
        <v>1011</v>
      </c>
      <c r="B215" s="686">
        <v>10</v>
      </c>
      <c r="C215" s="147">
        <f t="shared" si="27"/>
        <v>0.53705692803437166</v>
      </c>
      <c r="D215" s="686"/>
      <c r="E215" s="686"/>
      <c r="F215" s="147">
        <f t="shared" si="32"/>
        <v>0</v>
      </c>
      <c r="G215" s="686"/>
      <c r="H215" s="686"/>
      <c r="I215" s="147">
        <f t="shared" si="33"/>
        <v>0</v>
      </c>
      <c r="J215" s="686"/>
      <c r="K215" s="686"/>
      <c r="L215" s="147">
        <f t="shared" si="28"/>
        <v>0</v>
      </c>
      <c r="M215" s="686"/>
      <c r="N215" s="686">
        <v>1</v>
      </c>
      <c r="O215" s="147">
        <f t="shared" ref="O215:O224" si="35">IF(A215&lt;&gt;0,N215/$N$10*100,"")</f>
        <v>0.22471910112359553</v>
      </c>
      <c r="P215" s="686"/>
      <c r="Q215" s="686">
        <v>9</v>
      </c>
      <c r="R215" s="147">
        <f t="shared" si="34"/>
        <v>1.4876033057851239</v>
      </c>
      <c r="S215" s="686"/>
      <c r="T215" s="686"/>
      <c r="U215" s="147">
        <f>IF(A215&lt;&gt;0,T215/$T$10*100,"")</f>
        <v>0</v>
      </c>
    </row>
    <row r="216" spans="1:21" s="90" customFormat="1">
      <c r="A216" s="66" t="s">
        <v>1033</v>
      </c>
      <c r="B216" s="686"/>
      <c r="C216" s="147">
        <f t="shared" si="27"/>
        <v>0</v>
      </c>
      <c r="D216" s="686"/>
      <c r="E216" s="686"/>
      <c r="F216" s="147">
        <f t="shared" si="32"/>
        <v>0</v>
      </c>
      <c r="G216" s="686"/>
      <c r="H216" s="686"/>
      <c r="I216" s="147">
        <f t="shared" si="33"/>
        <v>0</v>
      </c>
      <c r="J216" s="686"/>
      <c r="K216" s="686">
        <v>1</v>
      </c>
      <c r="L216" s="147">
        <f t="shared" si="28"/>
        <v>2.5</v>
      </c>
      <c r="M216" s="686"/>
      <c r="N216" s="686"/>
      <c r="O216" s="147">
        <f t="shared" si="35"/>
        <v>0</v>
      </c>
      <c r="P216" s="686"/>
      <c r="Q216" s="686"/>
      <c r="R216" s="147">
        <f t="shared" si="34"/>
        <v>0</v>
      </c>
      <c r="S216" s="686"/>
      <c r="T216" s="686"/>
      <c r="U216" s="147"/>
    </row>
    <row r="217" spans="1:21" s="90" customFormat="1">
      <c r="A217" s="66" t="s">
        <v>1012</v>
      </c>
      <c r="B217" s="304"/>
      <c r="C217" s="147">
        <f t="shared" si="27"/>
        <v>0</v>
      </c>
      <c r="D217" s="66"/>
      <c r="E217" s="173"/>
      <c r="F217" s="147">
        <f t="shared" si="32"/>
        <v>0</v>
      </c>
      <c r="G217" s="147"/>
      <c r="H217" s="147"/>
      <c r="I217" s="147">
        <f t="shared" si="33"/>
        <v>0</v>
      </c>
      <c r="J217" s="147"/>
      <c r="K217" s="14"/>
      <c r="L217" s="147">
        <f t="shared" si="28"/>
        <v>0</v>
      </c>
      <c r="M217" s="14"/>
      <c r="N217" s="14"/>
      <c r="O217" s="147">
        <f t="shared" si="35"/>
        <v>0</v>
      </c>
      <c r="P217" s="14"/>
      <c r="R217" s="147">
        <f t="shared" si="34"/>
        <v>0</v>
      </c>
      <c r="S217" s="14"/>
      <c r="U217" s="147"/>
    </row>
    <row r="218" spans="1:21" s="90" customFormat="1" ht="13">
      <c r="A218" s="17" t="s">
        <v>802</v>
      </c>
      <c r="B218" s="304">
        <f>SUM(B219:B224)</f>
        <v>113</v>
      </c>
      <c r="C218" s="147">
        <f t="shared" si="27"/>
        <v>6.0687432867883997</v>
      </c>
      <c r="D218" s="17"/>
      <c r="E218" s="304">
        <f>SUM(E219:E224)</f>
        <v>34</v>
      </c>
      <c r="F218" s="147">
        <f t="shared" si="32"/>
        <v>6.7326732673267333</v>
      </c>
      <c r="G218" s="147"/>
      <c r="H218" s="304">
        <f>SUM(H219:H224)</f>
        <v>2</v>
      </c>
      <c r="I218" s="147">
        <f t="shared" si="33"/>
        <v>7.6923076923076925</v>
      </c>
      <c r="J218" s="147"/>
      <c r="K218" s="304">
        <f>SUM(K219:K224)</f>
        <v>0</v>
      </c>
      <c r="L218" s="147">
        <f t="shared" si="28"/>
        <v>0</v>
      </c>
      <c r="M218" s="147"/>
      <c r="N218" s="304">
        <f>SUM(N219:N224)</f>
        <v>27</v>
      </c>
      <c r="O218" s="147">
        <f t="shared" si="35"/>
        <v>6.0674157303370784</v>
      </c>
      <c r="P218" s="147"/>
      <c r="Q218" s="304">
        <f>SUM(Q219:Q224)</f>
        <v>23</v>
      </c>
      <c r="R218" s="147">
        <f t="shared" si="34"/>
        <v>3.8016528925619832</v>
      </c>
      <c r="S218" s="147"/>
      <c r="T218" s="304">
        <f>SUM(T219:T224)</f>
        <v>0</v>
      </c>
      <c r="U218" s="147">
        <f t="shared" ref="U218:U224" si="36">IF(A218&lt;&gt;0,T218/$T$10*100,"")</f>
        <v>0</v>
      </c>
    </row>
    <row r="219" spans="1:21" s="90" customFormat="1">
      <c r="A219" s="14" t="s">
        <v>411</v>
      </c>
      <c r="B219" s="686">
        <v>50</v>
      </c>
      <c r="C219" s="147">
        <f t="shared" si="27"/>
        <v>2.685284640171858</v>
      </c>
      <c r="D219" s="686"/>
      <c r="E219" s="686">
        <v>20</v>
      </c>
      <c r="F219" s="147">
        <f t="shared" si="32"/>
        <v>3.9603960396039604</v>
      </c>
      <c r="G219" s="686"/>
      <c r="H219" s="686"/>
      <c r="I219" s="147">
        <f t="shared" si="33"/>
        <v>0</v>
      </c>
      <c r="J219" s="686"/>
      <c r="K219" s="686"/>
      <c r="L219" s="147">
        <f t="shared" si="28"/>
        <v>0</v>
      </c>
      <c r="M219" s="686"/>
      <c r="N219" s="686">
        <v>11</v>
      </c>
      <c r="O219" s="147">
        <f t="shared" si="35"/>
        <v>2.4719101123595504</v>
      </c>
      <c r="P219" s="686"/>
      <c r="Q219" s="686">
        <v>7</v>
      </c>
      <c r="R219" s="147">
        <f t="shared" si="34"/>
        <v>1.1570247933884297</v>
      </c>
      <c r="S219" s="305"/>
      <c r="T219" s="305">
        <v>0</v>
      </c>
      <c r="U219" s="147">
        <f t="shared" si="36"/>
        <v>0</v>
      </c>
    </row>
    <row r="220" spans="1:21" s="90" customFormat="1">
      <c r="A220" s="14" t="s">
        <v>412</v>
      </c>
      <c r="B220" s="686">
        <v>10</v>
      </c>
      <c r="C220" s="147">
        <f t="shared" si="27"/>
        <v>0.53705692803437166</v>
      </c>
      <c r="D220" s="686"/>
      <c r="E220" s="686">
        <v>4</v>
      </c>
      <c r="F220" s="147">
        <f t="shared" si="31"/>
        <v>0.79207920792079212</v>
      </c>
      <c r="G220" s="686"/>
      <c r="H220" s="686"/>
      <c r="I220" s="147">
        <f t="shared" si="33"/>
        <v>0</v>
      </c>
      <c r="J220" s="686"/>
      <c r="K220" s="686"/>
      <c r="L220" s="147">
        <f t="shared" si="28"/>
        <v>0</v>
      </c>
      <c r="M220" s="686"/>
      <c r="N220" s="686">
        <v>3</v>
      </c>
      <c r="O220" s="147">
        <f t="shared" si="35"/>
        <v>0.6741573033707865</v>
      </c>
      <c r="P220" s="686"/>
      <c r="Q220" s="686">
        <v>2</v>
      </c>
      <c r="R220" s="147">
        <f t="shared" si="34"/>
        <v>0.33057851239669422</v>
      </c>
      <c r="S220" s="305"/>
      <c r="T220" s="305">
        <v>0</v>
      </c>
      <c r="U220" s="147">
        <f t="shared" si="36"/>
        <v>0</v>
      </c>
    </row>
    <row r="221" spans="1:21" s="90" customFormat="1">
      <c r="A221" s="14" t="s">
        <v>413</v>
      </c>
      <c r="B221" s="686">
        <v>19</v>
      </c>
      <c r="C221" s="147">
        <f t="shared" si="27"/>
        <v>1.0204081632653061</v>
      </c>
      <c r="D221" s="686"/>
      <c r="E221" s="686">
        <v>3</v>
      </c>
      <c r="F221" s="147">
        <f t="shared" si="31"/>
        <v>0.59405940594059403</v>
      </c>
      <c r="G221" s="686"/>
      <c r="H221" s="686">
        <v>1</v>
      </c>
      <c r="I221" s="147">
        <f t="shared" si="33"/>
        <v>3.8461538461538463</v>
      </c>
      <c r="J221" s="686"/>
      <c r="K221" s="686"/>
      <c r="L221" s="147">
        <f t="shared" si="28"/>
        <v>0</v>
      </c>
      <c r="M221" s="686"/>
      <c r="N221" s="686">
        <v>5</v>
      </c>
      <c r="O221" s="147">
        <f t="shared" si="35"/>
        <v>1.1235955056179776</v>
      </c>
      <c r="P221" s="686"/>
      <c r="Q221" s="686">
        <v>5</v>
      </c>
      <c r="R221" s="147">
        <f t="shared" si="34"/>
        <v>0.82644628099173556</v>
      </c>
      <c r="S221" s="305"/>
      <c r="T221" s="305">
        <v>0</v>
      </c>
      <c r="U221" s="147">
        <f t="shared" si="36"/>
        <v>0</v>
      </c>
    </row>
    <row r="222" spans="1:21" s="90" customFormat="1">
      <c r="A222" s="14" t="s">
        <v>414</v>
      </c>
      <c r="B222" s="686">
        <v>17</v>
      </c>
      <c r="C222" s="147">
        <f t="shared" si="27"/>
        <v>0.9129967776584319</v>
      </c>
      <c r="D222" s="686"/>
      <c r="E222" s="686">
        <v>5</v>
      </c>
      <c r="F222" s="147">
        <f t="shared" si="31"/>
        <v>0.99009900990099009</v>
      </c>
      <c r="G222" s="686"/>
      <c r="H222" s="686">
        <v>1</v>
      </c>
      <c r="I222" s="147">
        <f t="shared" si="33"/>
        <v>3.8461538461538463</v>
      </c>
      <c r="J222" s="686"/>
      <c r="K222" s="686"/>
      <c r="L222" s="147">
        <f t="shared" si="28"/>
        <v>0</v>
      </c>
      <c r="M222" s="686"/>
      <c r="N222" s="686">
        <v>1</v>
      </c>
      <c r="O222" s="147">
        <f t="shared" si="35"/>
        <v>0.22471910112359553</v>
      </c>
      <c r="P222" s="686"/>
      <c r="Q222" s="686">
        <v>5</v>
      </c>
      <c r="R222" s="147">
        <f t="shared" si="34"/>
        <v>0.82644628099173556</v>
      </c>
      <c r="S222" s="305"/>
      <c r="T222" s="305">
        <v>0</v>
      </c>
      <c r="U222" s="147">
        <f t="shared" si="36"/>
        <v>0</v>
      </c>
    </row>
    <row r="223" spans="1:21" s="90" customFormat="1">
      <c r="A223" s="14" t="s">
        <v>568</v>
      </c>
      <c r="B223" s="686">
        <v>6</v>
      </c>
      <c r="C223" s="147">
        <f t="shared" si="27"/>
        <v>0.32223415682062301</v>
      </c>
      <c r="D223" s="686"/>
      <c r="E223" s="686">
        <v>1</v>
      </c>
      <c r="F223" s="147">
        <f t="shared" si="31"/>
        <v>0.19801980198019803</v>
      </c>
      <c r="G223" s="686"/>
      <c r="H223" s="686"/>
      <c r="I223" s="147">
        <f t="shared" si="33"/>
        <v>0</v>
      </c>
      <c r="J223" s="686"/>
      <c r="K223" s="686"/>
      <c r="L223" s="147">
        <f t="shared" si="28"/>
        <v>0</v>
      </c>
      <c r="M223" s="686"/>
      <c r="N223" s="686">
        <v>3</v>
      </c>
      <c r="O223" s="147">
        <f t="shared" si="35"/>
        <v>0.6741573033707865</v>
      </c>
      <c r="P223" s="686"/>
      <c r="Q223" s="686">
        <v>1</v>
      </c>
      <c r="R223" s="147">
        <f t="shared" si="34"/>
        <v>0.16528925619834711</v>
      </c>
      <c r="S223" s="305"/>
      <c r="T223" s="305"/>
      <c r="U223" s="147">
        <f t="shared" si="36"/>
        <v>0</v>
      </c>
    </row>
    <row r="224" spans="1:21" s="90" customFormat="1">
      <c r="A224" s="14" t="s">
        <v>1535</v>
      </c>
      <c r="B224" s="686">
        <v>11</v>
      </c>
      <c r="C224" s="147">
        <f t="shared" si="27"/>
        <v>0.59076262083780884</v>
      </c>
      <c r="D224" s="686"/>
      <c r="E224" s="686">
        <v>1</v>
      </c>
      <c r="F224" s="147">
        <f t="shared" si="31"/>
        <v>0.19801980198019803</v>
      </c>
      <c r="G224" s="686"/>
      <c r="H224" s="686"/>
      <c r="I224" s="147">
        <f t="shared" si="33"/>
        <v>0</v>
      </c>
      <c r="J224" s="686"/>
      <c r="K224" s="686"/>
      <c r="L224" s="147">
        <f t="shared" si="28"/>
        <v>0</v>
      </c>
      <c r="M224" s="686"/>
      <c r="N224" s="686">
        <v>4</v>
      </c>
      <c r="O224" s="147">
        <f t="shared" si="35"/>
        <v>0.89887640449438211</v>
      </c>
      <c r="P224" s="686"/>
      <c r="Q224" s="686">
        <v>3</v>
      </c>
      <c r="R224" s="147">
        <f t="shared" si="34"/>
        <v>0.49586776859504134</v>
      </c>
      <c r="S224" s="305"/>
      <c r="T224" s="305"/>
      <c r="U224" s="147">
        <f t="shared" si="36"/>
        <v>0</v>
      </c>
    </row>
    <row r="225" spans="1:21" s="90" customFormat="1" ht="13" thickBot="1">
      <c r="A225" s="14"/>
      <c r="B225" s="14"/>
      <c r="C225" s="14"/>
      <c r="D225" s="14"/>
      <c r="E225" s="14"/>
      <c r="F225" s="14"/>
      <c r="G225" s="14"/>
      <c r="H225" s="14"/>
      <c r="I225" s="14"/>
      <c r="J225" s="14"/>
      <c r="K225" s="14"/>
      <c r="L225" s="14"/>
      <c r="M225" s="14"/>
      <c r="N225" s="14"/>
      <c r="O225" s="14"/>
      <c r="P225" s="14"/>
      <c r="Q225" s="97"/>
      <c r="R225" s="97"/>
      <c r="S225" s="14"/>
      <c r="T225" s="97"/>
      <c r="U225" s="97"/>
    </row>
    <row r="226" spans="1:21" s="90" customFormat="1">
      <c r="A226" s="256"/>
      <c r="B226" s="256"/>
      <c r="C226" s="256"/>
      <c r="D226" s="256"/>
      <c r="E226" s="256"/>
      <c r="F226" s="256"/>
      <c r="G226" s="256"/>
      <c r="H226" s="256"/>
      <c r="I226" s="256"/>
      <c r="J226" s="256"/>
      <c r="K226" s="256"/>
      <c r="L226" s="256"/>
      <c r="M226" s="256"/>
      <c r="N226" s="256"/>
      <c r="O226" s="256"/>
      <c r="P226" s="256"/>
      <c r="S226" s="256"/>
    </row>
    <row r="227" spans="1:21" s="90" customFormat="1" ht="14.5">
      <c r="A227" s="66" t="s">
        <v>1013</v>
      </c>
      <c r="B227" s="66"/>
      <c r="C227" s="66"/>
      <c r="D227" s="66"/>
      <c r="E227" s="66"/>
      <c r="F227" s="66"/>
      <c r="G227" s="66"/>
      <c r="H227" s="66"/>
      <c r="I227" s="66"/>
      <c r="J227" s="66"/>
      <c r="K227" s="66"/>
      <c r="L227" s="66"/>
      <c r="M227" s="66"/>
      <c r="N227" s="66"/>
      <c r="O227" s="66"/>
      <c r="P227" s="66"/>
      <c r="S227" s="66"/>
    </row>
    <row r="228" spans="1:21" s="90" customFormat="1" ht="14.5">
      <c r="A228" s="27" t="s">
        <v>1014</v>
      </c>
      <c r="B228" s="27"/>
      <c r="C228" s="27"/>
      <c r="D228" s="27"/>
      <c r="E228" s="66"/>
      <c r="F228" s="66"/>
      <c r="G228" s="66"/>
      <c r="H228" s="66"/>
      <c r="I228" s="66"/>
      <c r="J228" s="66"/>
      <c r="K228" s="66"/>
      <c r="L228" s="66"/>
      <c r="M228" s="66"/>
      <c r="N228" s="66"/>
      <c r="O228" s="66"/>
      <c r="P228" s="66"/>
      <c r="S228" s="66"/>
    </row>
    <row r="229" spans="1:21" s="90" customFormat="1" ht="13.5" customHeight="1">
      <c r="A229" s="27" t="s">
        <v>1015</v>
      </c>
      <c r="B229" s="27"/>
      <c r="C229" s="27"/>
      <c r="D229" s="27"/>
      <c r="E229" s="66"/>
      <c r="F229" s="66"/>
      <c r="G229" s="66"/>
      <c r="H229" s="66"/>
      <c r="I229" s="66"/>
      <c r="J229" s="66"/>
      <c r="K229" s="66"/>
      <c r="L229" s="66"/>
      <c r="M229" s="66"/>
      <c r="N229" s="66"/>
      <c r="O229" s="66"/>
      <c r="P229" s="66"/>
      <c r="S229" s="66"/>
    </row>
    <row r="230" spans="1:21" s="90" customFormat="1" ht="14.5">
      <c r="A230" s="27" t="s">
        <v>1668</v>
      </c>
      <c r="B230" s="27"/>
      <c r="C230" s="27"/>
      <c r="D230" s="27"/>
      <c r="E230" s="66"/>
      <c r="F230" s="66"/>
      <c r="G230" s="66"/>
      <c r="H230" s="66"/>
      <c r="I230" s="66"/>
      <c r="J230" s="66"/>
      <c r="K230" s="66"/>
      <c r="L230" s="66"/>
      <c r="M230" s="66"/>
      <c r="N230" s="66"/>
      <c r="O230" s="66"/>
      <c r="P230" s="66"/>
      <c r="S230" s="66"/>
    </row>
    <row r="231" spans="1:21" s="90" customFormat="1" ht="30" customHeight="1">
      <c r="A231" s="1125" t="s">
        <v>1669</v>
      </c>
      <c r="B231" s="1125"/>
      <c r="C231" s="1125"/>
      <c r="D231" s="1125"/>
      <c r="E231" s="1125"/>
      <c r="F231" s="1125"/>
      <c r="G231" s="1125"/>
      <c r="H231" s="1125"/>
      <c r="I231" s="1125"/>
      <c r="J231" s="1125"/>
      <c r="K231" s="1125"/>
      <c r="L231" s="1125"/>
      <c r="M231" s="1125"/>
      <c r="N231" s="1125"/>
      <c r="O231" s="1125"/>
      <c r="P231" s="1125"/>
      <c r="Q231" s="1125"/>
      <c r="R231" s="1125"/>
      <c r="S231" s="1125"/>
      <c r="T231" s="1125"/>
      <c r="U231" s="1125"/>
    </row>
    <row r="232" spans="1:21" s="90" customFormat="1" ht="14.5">
      <c r="A232" s="27" t="s">
        <v>1670</v>
      </c>
      <c r="B232" s="27"/>
      <c r="C232" s="27"/>
      <c r="D232" s="27"/>
      <c r="E232" s="66"/>
      <c r="F232" s="66"/>
      <c r="G232" s="66"/>
      <c r="H232" s="66"/>
      <c r="I232" s="66"/>
      <c r="J232" s="66"/>
      <c r="K232" s="312"/>
      <c r="L232" s="159"/>
      <c r="M232" s="66"/>
      <c r="N232" s="66"/>
      <c r="O232" s="66"/>
      <c r="P232" s="66"/>
      <c r="Q232" s="66"/>
      <c r="R232" s="66"/>
      <c r="S232" s="66"/>
    </row>
    <row r="233" spans="1:21" s="90" customFormat="1" ht="14.5">
      <c r="A233" s="27" t="s">
        <v>1671</v>
      </c>
      <c r="B233" s="27"/>
      <c r="C233" s="27"/>
      <c r="D233" s="27"/>
      <c r="E233" s="27"/>
      <c r="F233" s="27"/>
      <c r="G233" s="27"/>
      <c r="H233" s="27"/>
      <c r="I233" s="27"/>
      <c r="J233" s="27"/>
      <c r="K233" s="233"/>
      <c r="L233" s="147"/>
      <c r="M233" s="14"/>
      <c r="N233" s="14"/>
      <c r="O233" s="14"/>
      <c r="P233" s="14"/>
      <c r="Q233" s="14"/>
      <c r="R233" s="14"/>
      <c r="S233" s="14"/>
    </row>
    <row r="234" spans="1:21" s="90" customFormat="1" ht="14.5">
      <c r="A234" s="14"/>
      <c r="B234" s="14"/>
      <c r="C234" s="14"/>
      <c r="D234" s="14"/>
      <c r="E234" s="27"/>
      <c r="F234" s="27"/>
      <c r="G234" s="27"/>
      <c r="H234" s="27"/>
      <c r="I234" s="27"/>
      <c r="J234" s="27"/>
      <c r="K234" s="233"/>
      <c r="L234" s="147"/>
      <c r="M234" s="14"/>
      <c r="N234" s="14"/>
      <c r="O234" s="14"/>
      <c r="P234" s="14"/>
      <c r="Q234" s="14"/>
      <c r="R234" s="14"/>
      <c r="S234" s="14"/>
    </row>
    <row r="235" spans="1:21" s="90" customFormat="1">
      <c r="A235" s="14" t="s">
        <v>1016</v>
      </c>
      <c r="B235" s="14"/>
      <c r="C235" s="14"/>
      <c r="D235" s="14"/>
      <c r="E235" s="14"/>
      <c r="F235" s="14"/>
      <c r="G235" s="14"/>
      <c r="H235" s="14"/>
      <c r="I235" s="14"/>
      <c r="J235" s="14"/>
      <c r="K235" s="233"/>
      <c r="L235" s="147"/>
      <c r="M235" s="14"/>
      <c r="N235" s="14"/>
      <c r="O235" s="14"/>
      <c r="P235" s="14"/>
      <c r="Q235" s="14"/>
      <c r="R235" s="14"/>
      <c r="S235" s="14"/>
    </row>
    <row r="236" spans="1:21">
      <c r="A236" s="14" t="s">
        <v>437</v>
      </c>
    </row>
  </sheetData>
  <mergeCells count="22">
    <mergeCell ref="Q210:R210"/>
    <mergeCell ref="T210:U210"/>
    <mergeCell ref="A231:U231"/>
    <mergeCell ref="B210:C210"/>
    <mergeCell ref="E210:F210"/>
    <mergeCell ref="H210:I210"/>
    <mergeCell ref="K210:L210"/>
    <mergeCell ref="N210:O210"/>
    <mergeCell ref="T6:U6"/>
    <mergeCell ref="B107:C107"/>
    <mergeCell ref="E107:F107"/>
    <mergeCell ref="H107:I107"/>
    <mergeCell ref="K107:L107"/>
    <mergeCell ref="N107:O107"/>
    <mergeCell ref="Q107:R107"/>
    <mergeCell ref="T107:U107"/>
    <mergeCell ref="Q6:R6"/>
    <mergeCell ref="B6:C6"/>
    <mergeCell ref="E6:F6"/>
    <mergeCell ref="H6:I6"/>
    <mergeCell ref="K6:L6"/>
    <mergeCell ref="N6:O6"/>
  </mergeCells>
  <conditionalFormatting sqref="H15:H16">
    <cfRule type="cellIs" dxfId="64" priority="1" operator="equal">
      <formula>0</formula>
    </cfRule>
  </conditionalFormatting>
  <conditionalFormatting sqref="A77:B80 A18 A219:A223 A125:A129 A119 A81:A89 A67:A75 A56:A61 A45:A53 A43:B44 A38:A42 A29:A33 A23:A25 D43:E44 D77:E80 M77:N80 P77:Q80 S77:T80 M43:N44 P43:Q44 S43:T44 A231 V231 A142:A180 V224 A215:A216 U215:V216 A17:B17 A15:G16 A19:B22 A26:B28 A34:B37 G43:H44 A54:B55 A62:B66 G77:H80 A120:B124 A130:B131 A217:B218 A1:XFD9 D62:E66 D54:E55 D34:E37 D26:E28 D19:E22 D17:E17 C17:C89 A183:B184 D183:E184 D130:E131 D120:E124 A112:B118 D112:E118 C112:C184 D217:E218 C215:C224 G217:H218 J217:K218 A10:V12 A13:H14 J13:V13 J19:K22 J26:K28 J34:K37 J54:K55 J62:K66 J77:K80 J43:K44 J112:K118 J120:K124 J130:K131 J183:K184 I112:I184 I215:I224 M62:N66 M54:N55 M34:N37 M26:N28 M19:N22 J14:K17 M14:N17 L14:L89 M183:N184 M130:N131 M120:N124 M112:N118 L112:L184 M217:N218 L215:L224 P217:Q218 O215:O224 S217:V223 R215:R224 P14:V15 P16:T16 P19:Q22 P26:Q28 P34:Q37 P54:Q55 P62:Q66 O14:O89 P112:Q118 P120:Q124 P130:Q131 P183:Q184 O112:O184 S130:T131 S120:T124 S112:T118 A185:Q185 S184:V185 R112:R185 S183:T183 U112:V183 S62:T66 S54:T55 S34:T37 S26:T28 S19:T22 P17:Q17 S17:T17 R17:R89 U16:V89 A225:V230 A232:V1048576 W10:XFD1048576 G17:H17 G19:H22 G26:H28 G34:H37 G54:H55 G62:H66 F17:F89 A90:V111 G112:H118 G120:H124 G130:H131 G183:H184 F112:F184 A186:V214 F215:F224 I13:I89">
    <cfRule type="cellIs" dxfId="63" priority="12" operator="equal">
      <formula>0</formula>
    </cfRule>
  </conditionalFormatting>
  <conditionalFormatting sqref="A132">
    <cfRule type="cellIs" dxfId="62" priority="10" operator="equal">
      <formula>0</formula>
    </cfRule>
  </conditionalFormatting>
  <conditionalFormatting sqref="A134">
    <cfRule type="cellIs" dxfId="61" priority="9" operator="equal">
      <formula>0</formula>
    </cfRule>
  </conditionalFormatting>
  <conditionalFormatting sqref="A135">
    <cfRule type="cellIs" dxfId="60" priority="8" operator="equal">
      <formula>0</formula>
    </cfRule>
  </conditionalFormatting>
  <conditionalFormatting sqref="A136:A137">
    <cfRule type="cellIs" dxfId="59" priority="7" operator="equal">
      <formula>0</formula>
    </cfRule>
  </conditionalFormatting>
  <conditionalFormatting sqref="A138:A139">
    <cfRule type="cellIs" dxfId="58" priority="6" operator="equal">
      <formula>0</formula>
    </cfRule>
  </conditionalFormatting>
  <conditionalFormatting sqref="A140:A141">
    <cfRule type="cellIs" dxfId="57" priority="5" operator="equal">
      <formula>0</formula>
    </cfRule>
  </conditionalFormatting>
  <conditionalFormatting sqref="A181">
    <cfRule type="cellIs" dxfId="56" priority="4" operator="equal">
      <formula>0</formula>
    </cfRule>
  </conditionalFormatting>
  <conditionalFormatting sqref="A182">
    <cfRule type="cellIs" dxfId="55" priority="3" operator="equal">
      <formula>0</formula>
    </cfRule>
  </conditionalFormatting>
  <conditionalFormatting sqref="A224 S224:U224">
    <cfRule type="cellIs" dxfId="54" priority="2" operator="equal">
      <formula>0</formula>
    </cfRule>
  </conditionalFormatting>
  <conditionalFormatting sqref="A133">
    <cfRule type="cellIs" dxfId="53" priority="11" operator="equal">
      <formula>0</formula>
    </cfRule>
  </conditionalFormatting>
  <printOptions horizontalCentered="1" verticalCentered="1"/>
  <pageMargins left="0" right="0" top="0" bottom="0" header="0.31496062992125984" footer="0.31496062992125984"/>
  <pageSetup scale="70"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000"/>
  </sheetPr>
  <dimension ref="B2:K4"/>
  <sheetViews>
    <sheetView workbookViewId="0">
      <selection activeCell="K22" sqref="K22"/>
    </sheetView>
  </sheetViews>
  <sheetFormatPr baseColWidth="10" defaultRowHeight="14.5"/>
  <sheetData>
    <row r="2" spans="2:11" ht="23">
      <c r="J2" s="282"/>
    </row>
    <row r="3" spans="2:11">
      <c r="B3" s="33"/>
      <c r="C3" s="33"/>
      <c r="D3" s="33"/>
      <c r="E3" s="33"/>
      <c r="F3" s="33"/>
      <c r="H3" s="33"/>
    </row>
    <row r="4" spans="2:11" ht="23">
      <c r="B4" s="287"/>
      <c r="C4" s="287"/>
      <c r="D4" s="287"/>
      <c r="E4" s="287"/>
      <c r="F4" s="287"/>
      <c r="H4" s="61"/>
      <c r="K4" s="32"/>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4" tint="-0.249977111117893"/>
  </sheetPr>
  <dimension ref="A1:AA35"/>
  <sheetViews>
    <sheetView workbookViewId="0">
      <selection sqref="A1:XFD1048576"/>
    </sheetView>
  </sheetViews>
  <sheetFormatPr baseColWidth="10" defaultColWidth="8.81640625" defaultRowHeight="15.5"/>
  <cols>
    <col min="1" max="1" width="27.453125" style="262" customWidth="1"/>
    <col min="2" max="2" width="3.1796875" customWidth="1"/>
    <col min="4" max="4" width="3.1796875" customWidth="1"/>
    <col min="6" max="6" width="3.1796875" customWidth="1"/>
    <col min="8" max="8" width="3.1796875" customWidth="1"/>
    <col min="9" max="9" width="10" customWidth="1"/>
    <col min="10" max="10" width="3" customWidth="1"/>
    <col min="12" max="12" width="3.453125" customWidth="1"/>
    <col min="257" max="257" width="27.453125" customWidth="1"/>
    <col min="258" max="258" width="3.1796875" customWidth="1"/>
    <col min="260" max="260" width="3.1796875" customWidth="1"/>
    <col min="262" max="262" width="3.1796875" customWidth="1"/>
    <col min="264" max="264" width="3.1796875" customWidth="1"/>
    <col min="265" max="265" width="10" customWidth="1"/>
    <col min="266" max="266" width="3" customWidth="1"/>
    <col min="268" max="268" width="3.453125" customWidth="1"/>
    <col min="513" max="513" width="27.453125" customWidth="1"/>
    <col min="514" max="514" width="3.1796875" customWidth="1"/>
    <col min="516" max="516" width="3.1796875" customWidth="1"/>
    <col min="518" max="518" width="3.1796875" customWidth="1"/>
    <col min="520" max="520" width="3.1796875" customWidth="1"/>
    <col min="521" max="521" width="10" customWidth="1"/>
    <col min="522" max="522" width="3" customWidth="1"/>
    <col min="524" max="524" width="3.453125" customWidth="1"/>
    <col min="769" max="769" width="27.453125" customWidth="1"/>
    <col min="770" max="770" width="3.1796875" customWidth="1"/>
    <col min="772" max="772" width="3.1796875" customWidth="1"/>
    <col min="774" max="774" width="3.1796875" customWidth="1"/>
    <col min="776" max="776" width="3.1796875" customWidth="1"/>
    <col min="777" max="777" width="10" customWidth="1"/>
    <col min="778" max="778" width="3" customWidth="1"/>
    <col min="780" max="780" width="3.453125" customWidth="1"/>
    <col min="1025" max="1025" width="27.453125" customWidth="1"/>
    <col min="1026" max="1026" width="3.1796875" customWidth="1"/>
    <col min="1028" max="1028" width="3.1796875" customWidth="1"/>
    <col min="1030" max="1030" width="3.1796875" customWidth="1"/>
    <col min="1032" max="1032" width="3.1796875" customWidth="1"/>
    <col min="1033" max="1033" width="10" customWidth="1"/>
    <col min="1034" max="1034" width="3" customWidth="1"/>
    <col min="1036" max="1036" width="3.453125" customWidth="1"/>
    <col min="1281" max="1281" width="27.453125" customWidth="1"/>
    <col min="1282" max="1282" width="3.1796875" customWidth="1"/>
    <col min="1284" max="1284" width="3.1796875" customWidth="1"/>
    <col min="1286" max="1286" width="3.1796875" customWidth="1"/>
    <col min="1288" max="1288" width="3.1796875" customWidth="1"/>
    <col min="1289" max="1289" width="10" customWidth="1"/>
    <col min="1290" max="1290" width="3" customWidth="1"/>
    <col min="1292" max="1292" width="3.453125" customWidth="1"/>
    <col min="1537" max="1537" width="27.453125" customWidth="1"/>
    <col min="1538" max="1538" width="3.1796875" customWidth="1"/>
    <col min="1540" max="1540" width="3.1796875" customWidth="1"/>
    <col min="1542" max="1542" width="3.1796875" customWidth="1"/>
    <col min="1544" max="1544" width="3.1796875" customWidth="1"/>
    <col min="1545" max="1545" width="10" customWidth="1"/>
    <col min="1546" max="1546" width="3" customWidth="1"/>
    <col min="1548" max="1548" width="3.453125" customWidth="1"/>
    <col min="1793" max="1793" width="27.453125" customWidth="1"/>
    <col min="1794" max="1794" width="3.1796875" customWidth="1"/>
    <col min="1796" max="1796" width="3.1796875" customWidth="1"/>
    <col min="1798" max="1798" width="3.1796875" customWidth="1"/>
    <col min="1800" max="1800" width="3.1796875" customWidth="1"/>
    <col min="1801" max="1801" width="10" customWidth="1"/>
    <col min="1802" max="1802" width="3" customWidth="1"/>
    <col min="1804" max="1804" width="3.453125" customWidth="1"/>
    <col min="2049" max="2049" width="27.453125" customWidth="1"/>
    <col min="2050" max="2050" width="3.1796875" customWidth="1"/>
    <col min="2052" max="2052" width="3.1796875" customWidth="1"/>
    <col min="2054" max="2054" width="3.1796875" customWidth="1"/>
    <col min="2056" max="2056" width="3.1796875" customWidth="1"/>
    <col min="2057" max="2057" width="10" customWidth="1"/>
    <col min="2058" max="2058" width="3" customWidth="1"/>
    <col min="2060" max="2060" width="3.453125" customWidth="1"/>
    <col min="2305" max="2305" width="27.453125" customWidth="1"/>
    <col min="2306" max="2306" width="3.1796875" customWidth="1"/>
    <col min="2308" max="2308" width="3.1796875" customWidth="1"/>
    <col min="2310" max="2310" width="3.1796875" customWidth="1"/>
    <col min="2312" max="2312" width="3.1796875" customWidth="1"/>
    <col min="2313" max="2313" width="10" customWidth="1"/>
    <col min="2314" max="2314" width="3" customWidth="1"/>
    <col min="2316" max="2316" width="3.453125" customWidth="1"/>
    <col min="2561" max="2561" width="27.453125" customWidth="1"/>
    <col min="2562" max="2562" width="3.1796875" customWidth="1"/>
    <col min="2564" max="2564" width="3.1796875" customWidth="1"/>
    <col min="2566" max="2566" width="3.1796875" customWidth="1"/>
    <col min="2568" max="2568" width="3.1796875" customWidth="1"/>
    <col min="2569" max="2569" width="10" customWidth="1"/>
    <col min="2570" max="2570" width="3" customWidth="1"/>
    <col min="2572" max="2572" width="3.453125" customWidth="1"/>
    <col min="2817" max="2817" width="27.453125" customWidth="1"/>
    <col min="2818" max="2818" width="3.1796875" customWidth="1"/>
    <col min="2820" max="2820" width="3.1796875" customWidth="1"/>
    <col min="2822" max="2822" width="3.1796875" customWidth="1"/>
    <col min="2824" max="2824" width="3.1796875" customWidth="1"/>
    <col min="2825" max="2825" width="10" customWidth="1"/>
    <col min="2826" max="2826" width="3" customWidth="1"/>
    <col min="2828" max="2828" width="3.453125" customWidth="1"/>
    <col min="3073" max="3073" width="27.453125" customWidth="1"/>
    <col min="3074" max="3074" width="3.1796875" customWidth="1"/>
    <col min="3076" max="3076" width="3.1796875" customWidth="1"/>
    <col min="3078" max="3078" width="3.1796875" customWidth="1"/>
    <col min="3080" max="3080" width="3.1796875" customWidth="1"/>
    <col min="3081" max="3081" width="10" customWidth="1"/>
    <col min="3082" max="3082" width="3" customWidth="1"/>
    <col min="3084" max="3084" width="3.453125" customWidth="1"/>
    <col min="3329" max="3329" width="27.453125" customWidth="1"/>
    <col min="3330" max="3330" width="3.1796875" customWidth="1"/>
    <col min="3332" max="3332" width="3.1796875" customWidth="1"/>
    <col min="3334" max="3334" width="3.1796875" customWidth="1"/>
    <col min="3336" max="3336" width="3.1796875" customWidth="1"/>
    <col min="3337" max="3337" width="10" customWidth="1"/>
    <col min="3338" max="3338" width="3" customWidth="1"/>
    <col min="3340" max="3340" width="3.453125" customWidth="1"/>
    <col min="3585" max="3585" width="27.453125" customWidth="1"/>
    <col min="3586" max="3586" width="3.1796875" customWidth="1"/>
    <col min="3588" max="3588" width="3.1796875" customWidth="1"/>
    <col min="3590" max="3590" width="3.1796875" customWidth="1"/>
    <col min="3592" max="3592" width="3.1796875" customWidth="1"/>
    <col min="3593" max="3593" width="10" customWidth="1"/>
    <col min="3594" max="3594" width="3" customWidth="1"/>
    <col min="3596" max="3596" width="3.453125" customWidth="1"/>
    <col min="3841" max="3841" width="27.453125" customWidth="1"/>
    <col min="3842" max="3842" width="3.1796875" customWidth="1"/>
    <col min="3844" max="3844" width="3.1796875" customWidth="1"/>
    <col min="3846" max="3846" width="3.1796875" customWidth="1"/>
    <col min="3848" max="3848" width="3.1796875" customWidth="1"/>
    <col min="3849" max="3849" width="10" customWidth="1"/>
    <col min="3850" max="3850" width="3" customWidth="1"/>
    <col min="3852" max="3852" width="3.453125" customWidth="1"/>
    <col min="4097" max="4097" width="27.453125" customWidth="1"/>
    <col min="4098" max="4098" width="3.1796875" customWidth="1"/>
    <col min="4100" max="4100" width="3.1796875" customWidth="1"/>
    <col min="4102" max="4102" width="3.1796875" customWidth="1"/>
    <col min="4104" max="4104" width="3.1796875" customWidth="1"/>
    <col min="4105" max="4105" width="10" customWidth="1"/>
    <col min="4106" max="4106" width="3" customWidth="1"/>
    <col min="4108" max="4108" width="3.453125" customWidth="1"/>
    <col min="4353" max="4353" width="27.453125" customWidth="1"/>
    <col min="4354" max="4354" width="3.1796875" customWidth="1"/>
    <col min="4356" max="4356" width="3.1796875" customWidth="1"/>
    <col min="4358" max="4358" width="3.1796875" customWidth="1"/>
    <col min="4360" max="4360" width="3.1796875" customWidth="1"/>
    <col min="4361" max="4361" width="10" customWidth="1"/>
    <col min="4362" max="4362" width="3" customWidth="1"/>
    <col min="4364" max="4364" width="3.453125" customWidth="1"/>
    <col min="4609" max="4609" width="27.453125" customWidth="1"/>
    <col min="4610" max="4610" width="3.1796875" customWidth="1"/>
    <col min="4612" max="4612" width="3.1796875" customWidth="1"/>
    <col min="4614" max="4614" width="3.1796875" customWidth="1"/>
    <col min="4616" max="4616" width="3.1796875" customWidth="1"/>
    <col min="4617" max="4617" width="10" customWidth="1"/>
    <col min="4618" max="4618" width="3" customWidth="1"/>
    <col min="4620" max="4620" width="3.453125" customWidth="1"/>
    <col min="4865" max="4865" width="27.453125" customWidth="1"/>
    <col min="4866" max="4866" width="3.1796875" customWidth="1"/>
    <col min="4868" max="4868" width="3.1796875" customWidth="1"/>
    <col min="4870" max="4870" width="3.1796875" customWidth="1"/>
    <col min="4872" max="4872" width="3.1796875" customWidth="1"/>
    <col min="4873" max="4873" width="10" customWidth="1"/>
    <col min="4874" max="4874" width="3" customWidth="1"/>
    <col min="4876" max="4876" width="3.453125" customWidth="1"/>
    <col min="5121" max="5121" width="27.453125" customWidth="1"/>
    <col min="5122" max="5122" width="3.1796875" customWidth="1"/>
    <col min="5124" max="5124" width="3.1796875" customWidth="1"/>
    <col min="5126" max="5126" width="3.1796875" customWidth="1"/>
    <col min="5128" max="5128" width="3.1796875" customWidth="1"/>
    <col min="5129" max="5129" width="10" customWidth="1"/>
    <col min="5130" max="5130" width="3" customWidth="1"/>
    <col min="5132" max="5132" width="3.453125" customWidth="1"/>
    <col min="5377" max="5377" width="27.453125" customWidth="1"/>
    <col min="5378" max="5378" width="3.1796875" customWidth="1"/>
    <col min="5380" max="5380" width="3.1796875" customWidth="1"/>
    <col min="5382" max="5382" width="3.1796875" customWidth="1"/>
    <col min="5384" max="5384" width="3.1796875" customWidth="1"/>
    <col min="5385" max="5385" width="10" customWidth="1"/>
    <col min="5386" max="5386" width="3" customWidth="1"/>
    <col min="5388" max="5388" width="3.453125" customWidth="1"/>
    <col min="5633" max="5633" width="27.453125" customWidth="1"/>
    <col min="5634" max="5634" width="3.1796875" customWidth="1"/>
    <col min="5636" max="5636" width="3.1796875" customWidth="1"/>
    <col min="5638" max="5638" width="3.1796875" customWidth="1"/>
    <col min="5640" max="5640" width="3.1796875" customWidth="1"/>
    <col min="5641" max="5641" width="10" customWidth="1"/>
    <col min="5642" max="5642" width="3" customWidth="1"/>
    <col min="5644" max="5644" width="3.453125" customWidth="1"/>
    <col min="5889" max="5889" width="27.453125" customWidth="1"/>
    <col min="5890" max="5890" width="3.1796875" customWidth="1"/>
    <col min="5892" max="5892" width="3.1796875" customWidth="1"/>
    <col min="5894" max="5894" width="3.1796875" customWidth="1"/>
    <col min="5896" max="5896" width="3.1796875" customWidth="1"/>
    <col min="5897" max="5897" width="10" customWidth="1"/>
    <col min="5898" max="5898" width="3" customWidth="1"/>
    <col min="5900" max="5900" width="3.453125" customWidth="1"/>
    <col min="6145" max="6145" width="27.453125" customWidth="1"/>
    <col min="6146" max="6146" width="3.1796875" customWidth="1"/>
    <col min="6148" max="6148" width="3.1796875" customWidth="1"/>
    <col min="6150" max="6150" width="3.1796875" customWidth="1"/>
    <col min="6152" max="6152" width="3.1796875" customWidth="1"/>
    <col min="6153" max="6153" width="10" customWidth="1"/>
    <col min="6154" max="6154" width="3" customWidth="1"/>
    <col min="6156" max="6156" width="3.453125" customWidth="1"/>
    <col min="6401" max="6401" width="27.453125" customWidth="1"/>
    <col min="6402" max="6402" width="3.1796875" customWidth="1"/>
    <col min="6404" max="6404" width="3.1796875" customWidth="1"/>
    <col min="6406" max="6406" width="3.1796875" customWidth="1"/>
    <col min="6408" max="6408" width="3.1796875" customWidth="1"/>
    <col min="6409" max="6409" width="10" customWidth="1"/>
    <col min="6410" max="6410" width="3" customWidth="1"/>
    <col min="6412" max="6412" width="3.453125" customWidth="1"/>
    <col min="6657" max="6657" width="27.453125" customWidth="1"/>
    <col min="6658" max="6658" width="3.1796875" customWidth="1"/>
    <col min="6660" max="6660" width="3.1796875" customWidth="1"/>
    <col min="6662" max="6662" width="3.1796875" customWidth="1"/>
    <col min="6664" max="6664" width="3.1796875" customWidth="1"/>
    <col min="6665" max="6665" width="10" customWidth="1"/>
    <col min="6666" max="6666" width="3" customWidth="1"/>
    <col min="6668" max="6668" width="3.453125" customWidth="1"/>
    <col min="6913" max="6913" width="27.453125" customWidth="1"/>
    <col min="6914" max="6914" width="3.1796875" customWidth="1"/>
    <col min="6916" max="6916" width="3.1796875" customWidth="1"/>
    <col min="6918" max="6918" width="3.1796875" customWidth="1"/>
    <col min="6920" max="6920" width="3.1796875" customWidth="1"/>
    <col min="6921" max="6921" width="10" customWidth="1"/>
    <col min="6922" max="6922" width="3" customWidth="1"/>
    <col min="6924" max="6924" width="3.453125" customWidth="1"/>
    <col min="7169" max="7169" width="27.453125" customWidth="1"/>
    <col min="7170" max="7170" width="3.1796875" customWidth="1"/>
    <col min="7172" max="7172" width="3.1796875" customWidth="1"/>
    <col min="7174" max="7174" width="3.1796875" customWidth="1"/>
    <col min="7176" max="7176" width="3.1796875" customWidth="1"/>
    <col min="7177" max="7177" width="10" customWidth="1"/>
    <col min="7178" max="7178" width="3" customWidth="1"/>
    <col min="7180" max="7180" width="3.453125" customWidth="1"/>
    <col min="7425" max="7425" width="27.453125" customWidth="1"/>
    <col min="7426" max="7426" width="3.1796875" customWidth="1"/>
    <col min="7428" max="7428" width="3.1796875" customWidth="1"/>
    <col min="7430" max="7430" width="3.1796875" customWidth="1"/>
    <col min="7432" max="7432" width="3.1796875" customWidth="1"/>
    <col min="7433" max="7433" width="10" customWidth="1"/>
    <col min="7434" max="7434" width="3" customWidth="1"/>
    <col min="7436" max="7436" width="3.453125" customWidth="1"/>
    <col min="7681" max="7681" width="27.453125" customWidth="1"/>
    <col min="7682" max="7682" width="3.1796875" customWidth="1"/>
    <col min="7684" max="7684" width="3.1796875" customWidth="1"/>
    <col min="7686" max="7686" width="3.1796875" customWidth="1"/>
    <col min="7688" max="7688" width="3.1796875" customWidth="1"/>
    <col min="7689" max="7689" width="10" customWidth="1"/>
    <col min="7690" max="7690" width="3" customWidth="1"/>
    <col min="7692" max="7692" width="3.453125" customWidth="1"/>
    <col min="7937" max="7937" width="27.453125" customWidth="1"/>
    <col min="7938" max="7938" width="3.1796875" customWidth="1"/>
    <col min="7940" max="7940" width="3.1796875" customWidth="1"/>
    <col min="7942" max="7942" width="3.1796875" customWidth="1"/>
    <col min="7944" max="7944" width="3.1796875" customWidth="1"/>
    <col min="7945" max="7945" width="10" customWidth="1"/>
    <col min="7946" max="7946" width="3" customWidth="1"/>
    <col min="7948" max="7948" width="3.453125" customWidth="1"/>
    <col min="8193" max="8193" width="27.453125" customWidth="1"/>
    <col min="8194" max="8194" width="3.1796875" customWidth="1"/>
    <col min="8196" max="8196" width="3.1796875" customWidth="1"/>
    <col min="8198" max="8198" width="3.1796875" customWidth="1"/>
    <col min="8200" max="8200" width="3.1796875" customWidth="1"/>
    <col min="8201" max="8201" width="10" customWidth="1"/>
    <col min="8202" max="8202" width="3" customWidth="1"/>
    <col min="8204" max="8204" width="3.453125" customWidth="1"/>
    <col min="8449" max="8449" width="27.453125" customWidth="1"/>
    <col min="8450" max="8450" width="3.1796875" customWidth="1"/>
    <col min="8452" max="8452" width="3.1796875" customWidth="1"/>
    <col min="8454" max="8454" width="3.1796875" customWidth="1"/>
    <col min="8456" max="8456" width="3.1796875" customWidth="1"/>
    <col min="8457" max="8457" width="10" customWidth="1"/>
    <col min="8458" max="8458" width="3" customWidth="1"/>
    <col min="8460" max="8460" width="3.453125" customWidth="1"/>
    <col min="8705" max="8705" width="27.453125" customWidth="1"/>
    <col min="8706" max="8706" width="3.1796875" customWidth="1"/>
    <col min="8708" max="8708" width="3.1796875" customWidth="1"/>
    <col min="8710" max="8710" width="3.1796875" customWidth="1"/>
    <col min="8712" max="8712" width="3.1796875" customWidth="1"/>
    <col min="8713" max="8713" width="10" customWidth="1"/>
    <col min="8714" max="8714" width="3" customWidth="1"/>
    <col min="8716" max="8716" width="3.453125" customWidth="1"/>
    <col min="8961" max="8961" width="27.453125" customWidth="1"/>
    <col min="8962" max="8962" width="3.1796875" customWidth="1"/>
    <col min="8964" max="8964" width="3.1796875" customWidth="1"/>
    <col min="8966" max="8966" width="3.1796875" customWidth="1"/>
    <col min="8968" max="8968" width="3.1796875" customWidth="1"/>
    <col min="8969" max="8969" width="10" customWidth="1"/>
    <col min="8970" max="8970" width="3" customWidth="1"/>
    <col min="8972" max="8972" width="3.453125" customWidth="1"/>
    <col min="9217" max="9217" width="27.453125" customWidth="1"/>
    <col min="9218" max="9218" width="3.1796875" customWidth="1"/>
    <col min="9220" max="9220" width="3.1796875" customWidth="1"/>
    <col min="9222" max="9222" width="3.1796875" customWidth="1"/>
    <col min="9224" max="9224" width="3.1796875" customWidth="1"/>
    <col min="9225" max="9225" width="10" customWidth="1"/>
    <col min="9226" max="9226" width="3" customWidth="1"/>
    <col min="9228" max="9228" width="3.453125" customWidth="1"/>
    <col min="9473" max="9473" width="27.453125" customWidth="1"/>
    <col min="9474" max="9474" width="3.1796875" customWidth="1"/>
    <col min="9476" max="9476" width="3.1796875" customWidth="1"/>
    <col min="9478" max="9478" width="3.1796875" customWidth="1"/>
    <col min="9480" max="9480" width="3.1796875" customWidth="1"/>
    <col min="9481" max="9481" width="10" customWidth="1"/>
    <col min="9482" max="9482" width="3" customWidth="1"/>
    <col min="9484" max="9484" width="3.453125" customWidth="1"/>
    <col min="9729" max="9729" width="27.453125" customWidth="1"/>
    <col min="9730" max="9730" width="3.1796875" customWidth="1"/>
    <col min="9732" max="9732" width="3.1796875" customWidth="1"/>
    <col min="9734" max="9734" width="3.1796875" customWidth="1"/>
    <col min="9736" max="9736" width="3.1796875" customWidth="1"/>
    <col min="9737" max="9737" width="10" customWidth="1"/>
    <col min="9738" max="9738" width="3" customWidth="1"/>
    <col min="9740" max="9740" width="3.453125" customWidth="1"/>
    <col min="9985" max="9985" width="27.453125" customWidth="1"/>
    <col min="9986" max="9986" width="3.1796875" customWidth="1"/>
    <col min="9988" max="9988" width="3.1796875" customWidth="1"/>
    <col min="9990" max="9990" width="3.1796875" customWidth="1"/>
    <col min="9992" max="9992" width="3.1796875" customWidth="1"/>
    <col min="9993" max="9993" width="10" customWidth="1"/>
    <col min="9994" max="9994" width="3" customWidth="1"/>
    <col min="9996" max="9996" width="3.453125" customWidth="1"/>
    <col min="10241" max="10241" width="27.453125" customWidth="1"/>
    <col min="10242" max="10242" width="3.1796875" customWidth="1"/>
    <col min="10244" max="10244" width="3.1796875" customWidth="1"/>
    <col min="10246" max="10246" width="3.1796875" customWidth="1"/>
    <col min="10248" max="10248" width="3.1796875" customWidth="1"/>
    <col min="10249" max="10249" width="10" customWidth="1"/>
    <col min="10250" max="10250" width="3" customWidth="1"/>
    <col min="10252" max="10252" width="3.453125" customWidth="1"/>
    <col min="10497" max="10497" width="27.453125" customWidth="1"/>
    <col min="10498" max="10498" width="3.1796875" customWidth="1"/>
    <col min="10500" max="10500" width="3.1796875" customWidth="1"/>
    <col min="10502" max="10502" width="3.1796875" customWidth="1"/>
    <col min="10504" max="10504" width="3.1796875" customWidth="1"/>
    <col min="10505" max="10505" width="10" customWidth="1"/>
    <col min="10506" max="10506" width="3" customWidth="1"/>
    <col min="10508" max="10508" width="3.453125" customWidth="1"/>
    <col min="10753" max="10753" width="27.453125" customWidth="1"/>
    <col min="10754" max="10754" width="3.1796875" customWidth="1"/>
    <col min="10756" max="10756" width="3.1796875" customWidth="1"/>
    <col min="10758" max="10758" width="3.1796875" customWidth="1"/>
    <col min="10760" max="10760" width="3.1796875" customWidth="1"/>
    <col min="10761" max="10761" width="10" customWidth="1"/>
    <col min="10762" max="10762" width="3" customWidth="1"/>
    <col min="10764" max="10764" width="3.453125" customWidth="1"/>
    <col min="11009" max="11009" width="27.453125" customWidth="1"/>
    <col min="11010" max="11010" width="3.1796875" customWidth="1"/>
    <col min="11012" max="11012" width="3.1796875" customWidth="1"/>
    <col min="11014" max="11014" width="3.1796875" customWidth="1"/>
    <col min="11016" max="11016" width="3.1796875" customWidth="1"/>
    <col min="11017" max="11017" width="10" customWidth="1"/>
    <col min="11018" max="11018" width="3" customWidth="1"/>
    <col min="11020" max="11020" width="3.453125" customWidth="1"/>
    <col min="11265" max="11265" width="27.453125" customWidth="1"/>
    <col min="11266" max="11266" width="3.1796875" customWidth="1"/>
    <col min="11268" max="11268" width="3.1796875" customWidth="1"/>
    <col min="11270" max="11270" width="3.1796875" customWidth="1"/>
    <col min="11272" max="11272" width="3.1796875" customWidth="1"/>
    <col min="11273" max="11273" width="10" customWidth="1"/>
    <col min="11274" max="11274" width="3" customWidth="1"/>
    <col min="11276" max="11276" width="3.453125" customWidth="1"/>
    <col min="11521" max="11521" width="27.453125" customWidth="1"/>
    <col min="11522" max="11522" width="3.1796875" customWidth="1"/>
    <col min="11524" max="11524" width="3.1796875" customWidth="1"/>
    <col min="11526" max="11526" width="3.1796875" customWidth="1"/>
    <col min="11528" max="11528" width="3.1796875" customWidth="1"/>
    <col min="11529" max="11529" width="10" customWidth="1"/>
    <col min="11530" max="11530" width="3" customWidth="1"/>
    <col min="11532" max="11532" width="3.453125" customWidth="1"/>
    <col min="11777" max="11777" width="27.453125" customWidth="1"/>
    <col min="11778" max="11778" width="3.1796875" customWidth="1"/>
    <col min="11780" max="11780" width="3.1796875" customWidth="1"/>
    <col min="11782" max="11782" width="3.1796875" customWidth="1"/>
    <col min="11784" max="11784" width="3.1796875" customWidth="1"/>
    <col min="11785" max="11785" width="10" customWidth="1"/>
    <col min="11786" max="11786" width="3" customWidth="1"/>
    <col min="11788" max="11788" width="3.453125" customWidth="1"/>
    <col min="12033" max="12033" width="27.453125" customWidth="1"/>
    <col min="12034" max="12034" width="3.1796875" customWidth="1"/>
    <col min="12036" max="12036" width="3.1796875" customWidth="1"/>
    <col min="12038" max="12038" width="3.1796875" customWidth="1"/>
    <col min="12040" max="12040" width="3.1796875" customWidth="1"/>
    <col min="12041" max="12041" width="10" customWidth="1"/>
    <col min="12042" max="12042" width="3" customWidth="1"/>
    <col min="12044" max="12044" width="3.453125" customWidth="1"/>
    <col min="12289" max="12289" width="27.453125" customWidth="1"/>
    <col min="12290" max="12290" width="3.1796875" customWidth="1"/>
    <col min="12292" max="12292" width="3.1796875" customWidth="1"/>
    <col min="12294" max="12294" width="3.1796875" customWidth="1"/>
    <col min="12296" max="12296" width="3.1796875" customWidth="1"/>
    <col min="12297" max="12297" width="10" customWidth="1"/>
    <col min="12298" max="12298" width="3" customWidth="1"/>
    <col min="12300" max="12300" width="3.453125" customWidth="1"/>
    <col min="12545" max="12545" width="27.453125" customWidth="1"/>
    <col min="12546" max="12546" width="3.1796875" customWidth="1"/>
    <col min="12548" max="12548" width="3.1796875" customWidth="1"/>
    <col min="12550" max="12550" width="3.1796875" customWidth="1"/>
    <col min="12552" max="12552" width="3.1796875" customWidth="1"/>
    <col min="12553" max="12553" width="10" customWidth="1"/>
    <col min="12554" max="12554" width="3" customWidth="1"/>
    <col min="12556" max="12556" width="3.453125" customWidth="1"/>
    <col min="12801" max="12801" width="27.453125" customWidth="1"/>
    <col min="12802" max="12802" width="3.1796875" customWidth="1"/>
    <col min="12804" max="12804" width="3.1796875" customWidth="1"/>
    <col min="12806" max="12806" width="3.1796875" customWidth="1"/>
    <col min="12808" max="12808" width="3.1796875" customWidth="1"/>
    <col min="12809" max="12809" width="10" customWidth="1"/>
    <col min="12810" max="12810" width="3" customWidth="1"/>
    <col min="12812" max="12812" width="3.453125" customWidth="1"/>
    <col min="13057" max="13057" width="27.453125" customWidth="1"/>
    <col min="13058" max="13058" width="3.1796875" customWidth="1"/>
    <col min="13060" max="13060" width="3.1796875" customWidth="1"/>
    <col min="13062" max="13062" width="3.1796875" customWidth="1"/>
    <col min="13064" max="13064" width="3.1796875" customWidth="1"/>
    <col min="13065" max="13065" width="10" customWidth="1"/>
    <col min="13066" max="13066" width="3" customWidth="1"/>
    <col min="13068" max="13068" width="3.453125" customWidth="1"/>
    <col min="13313" max="13313" width="27.453125" customWidth="1"/>
    <col min="13314" max="13314" width="3.1796875" customWidth="1"/>
    <col min="13316" max="13316" width="3.1796875" customWidth="1"/>
    <col min="13318" max="13318" width="3.1796875" customWidth="1"/>
    <col min="13320" max="13320" width="3.1796875" customWidth="1"/>
    <col min="13321" max="13321" width="10" customWidth="1"/>
    <col min="13322" max="13322" width="3" customWidth="1"/>
    <col min="13324" max="13324" width="3.453125" customWidth="1"/>
    <col min="13569" max="13569" width="27.453125" customWidth="1"/>
    <col min="13570" max="13570" width="3.1796875" customWidth="1"/>
    <col min="13572" max="13572" width="3.1796875" customWidth="1"/>
    <col min="13574" max="13574" width="3.1796875" customWidth="1"/>
    <col min="13576" max="13576" width="3.1796875" customWidth="1"/>
    <col min="13577" max="13577" width="10" customWidth="1"/>
    <col min="13578" max="13578" width="3" customWidth="1"/>
    <col min="13580" max="13580" width="3.453125" customWidth="1"/>
    <col min="13825" max="13825" width="27.453125" customWidth="1"/>
    <col min="13826" max="13826" width="3.1796875" customWidth="1"/>
    <col min="13828" max="13828" width="3.1796875" customWidth="1"/>
    <col min="13830" max="13830" width="3.1796875" customWidth="1"/>
    <col min="13832" max="13832" width="3.1796875" customWidth="1"/>
    <col min="13833" max="13833" width="10" customWidth="1"/>
    <col min="13834" max="13834" width="3" customWidth="1"/>
    <col min="13836" max="13836" width="3.453125" customWidth="1"/>
    <col min="14081" max="14081" width="27.453125" customWidth="1"/>
    <col min="14082" max="14082" width="3.1796875" customWidth="1"/>
    <col min="14084" max="14084" width="3.1796875" customWidth="1"/>
    <col min="14086" max="14086" width="3.1796875" customWidth="1"/>
    <col min="14088" max="14088" width="3.1796875" customWidth="1"/>
    <col min="14089" max="14089" width="10" customWidth="1"/>
    <col min="14090" max="14090" width="3" customWidth="1"/>
    <col min="14092" max="14092" width="3.453125" customWidth="1"/>
    <col min="14337" max="14337" width="27.453125" customWidth="1"/>
    <col min="14338" max="14338" width="3.1796875" customWidth="1"/>
    <col min="14340" max="14340" width="3.1796875" customWidth="1"/>
    <col min="14342" max="14342" width="3.1796875" customWidth="1"/>
    <col min="14344" max="14344" width="3.1796875" customWidth="1"/>
    <col min="14345" max="14345" width="10" customWidth="1"/>
    <col min="14346" max="14346" width="3" customWidth="1"/>
    <col min="14348" max="14348" width="3.453125" customWidth="1"/>
    <col min="14593" max="14593" width="27.453125" customWidth="1"/>
    <col min="14594" max="14594" width="3.1796875" customWidth="1"/>
    <col min="14596" max="14596" width="3.1796875" customWidth="1"/>
    <col min="14598" max="14598" width="3.1796875" customWidth="1"/>
    <col min="14600" max="14600" width="3.1796875" customWidth="1"/>
    <col min="14601" max="14601" width="10" customWidth="1"/>
    <col min="14602" max="14602" width="3" customWidth="1"/>
    <col min="14604" max="14604" width="3.453125" customWidth="1"/>
    <col min="14849" max="14849" width="27.453125" customWidth="1"/>
    <col min="14850" max="14850" width="3.1796875" customWidth="1"/>
    <col min="14852" max="14852" width="3.1796875" customWidth="1"/>
    <col min="14854" max="14854" width="3.1796875" customWidth="1"/>
    <col min="14856" max="14856" width="3.1796875" customWidth="1"/>
    <col min="14857" max="14857" width="10" customWidth="1"/>
    <col min="14858" max="14858" width="3" customWidth="1"/>
    <col min="14860" max="14860" width="3.453125" customWidth="1"/>
    <col min="15105" max="15105" width="27.453125" customWidth="1"/>
    <col min="15106" max="15106" width="3.1796875" customWidth="1"/>
    <col min="15108" max="15108" width="3.1796875" customWidth="1"/>
    <col min="15110" max="15110" width="3.1796875" customWidth="1"/>
    <col min="15112" max="15112" width="3.1796875" customWidth="1"/>
    <col min="15113" max="15113" width="10" customWidth="1"/>
    <col min="15114" max="15114" width="3" customWidth="1"/>
    <col min="15116" max="15116" width="3.453125" customWidth="1"/>
    <col min="15361" max="15361" width="27.453125" customWidth="1"/>
    <col min="15362" max="15362" width="3.1796875" customWidth="1"/>
    <col min="15364" max="15364" width="3.1796875" customWidth="1"/>
    <col min="15366" max="15366" width="3.1796875" customWidth="1"/>
    <col min="15368" max="15368" width="3.1796875" customWidth="1"/>
    <col min="15369" max="15369" width="10" customWidth="1"/>
    <col min="15370" max="15370" width="3" customWidth="1"/>
    <col min="15372" max="15372" width="3.453125" customWidth="1"/>
    <col min="15617" max="15617" width="27.453125" customWidth="1"/>
    <col min="15618" max="15618" width="3.1796875" customWidth="1"/>
    <col min="15620" max="15620" width="3.1796875" customWidth="1"/>
    <col min="15622" max="15622" width="3.1796875" customWidth="1"/>
    <col min="15624" max="15624" width="3.1796875" customWidth="1"/>
    <col min="15625" max="15625" width="10" customWidth="1"/>
    <col min="15626" max="15626" width="3" customWidth="1"/>
    <col min="15628" max="15628" width="3.453125" customWidth="1"/>
    <col min="15873" max="15873" width="27.453125" customWidth="1"/>
    <col min="15874" max="15874" width="3.1796875" customWidth="1"/>
    <col min="15876" max="15876" width="3.1796875" customWidth="1"/>
    <col min="15878" max="15878" width="3.1796875" customWidth="1"/>
    <col min="15880" max="15880" width="3.1796875" customWidth="1"/>
    <col min="15881" max="15881" width="10" customWidth="1"/>
    <col min="15882" max="15882" width="3" customWidth="1"/>
    <col min="15884" max="15884" width="3.453125" customWidth="1"/>
    <col min="16129" max="16129" width="27.453125" customWidth="1"/>
    <col min="16130" max="16130" width="3.1796875" customWidth="1"/>
    <col min="16132" max="16132" width="3.1796875" customWidth="1"/>
    <col min="16134" max="16134" width="3.1796875" customWidth="1"/>
    <col min="16136" max="16136" width="3.1796875" customWidth="1"/>
    <col min="16137" max="16137" width="10" customWidth="1"/>
    <col min="16138" max="16138" width="3" customWidth="1"/>
    <col min="16140" max="16140" width="3.453125" customWidth="1"/>
  </cols>
  <sheetData>
    <row r="1" spans="1:27">
      <c r="A1" s="313" t="s">
        <v>144</v>
      </c>
    </row>
    <row r="2" spans="1:27">
      <c r="A2" s="262" t="s">
        <v>145</v>
      </c>
    </row>
    <row r="4" spans="1:27">
      <c r="A4" s="262" t="s">
        <v>1439</v>
      </c>
    </row>
    <row r="5" spans="1:27">
      <c r="A5" s="350" t="s">
        <v>1672</v>
      </c>
    </row>
    <row r="6" spans="1:27" ht="16" thickBot="1">
      <c r="B6" s="3"/>
      <c r="C6" s="3"/>
      <c r="D6" s="3"/>
      <c r="E6" s="3"/>
      <c r="F6" s="3"/>
      <c r="G6" s="3"/>
      <c r="H6" s="3"/>
      <c r="I6" s="3"/>
      <c r="J6" s="3"/>
      <c r="K6" s="3"/>
      <c r="L6" s="3"/>
    </row>
    <row r="7" spans="1:27" ht="20.149999999999999" customHeight="1">
      <c r="A7" s="315"/>
      <c r="B7" s="316"/>
      <c r="C7" s="316"/>
      <c r="D7" s="316"/>
      <c r="E7" s="316"/>
      <c r="F7" s="316"/>
      <c r="G7" s="316"/>
      <c r="H7" s="316"/>
      <c r="I7" s="316"/>
      <c r="J7" s="316"/>
      <c r="K7" s="316"/>
      <c r="L7" s="316"/>
      <c r="M7" s="17"/>
      <c r="N7" s="173"/>
      <c r="O7" s="147"/>
      <c r="P7" s="147"/>
      <c r="Q7" s="173"/>
      <c r="R7" s="147"/>
      <c r="S7" s="14"/>
      <c r="T7" s="173"/>
      <c r="U7" s="147"/>
      <c r="V7" s="14"/>
      <c r="W7" s="173"/>
      <c r="X7" s="147"/>
      <c r="Y7" s="14"/>
      <c r="Z7" s="173"/>
      <c r="AA7" s="147"/>
    </row>
    <row r="8" spans="1:27" ht="20.149999999999999" customHeight="1">
      <c r="A8" s="317" t="s">
        <v>1017</v>
      </c>
      <c r="C8" s="318" t="s">
        <v>599</v>
      </c>
      <c r="E8" s="318" t="s">
        <v>600</v>
      </c>
      <c r="G8" s="318" t="s">
        <v>601</v>
      </c>
      <c r="I8" s="318" t="s">
        <v>1450</v>
      </c>
      <c r="K8" s="318" t="s">
        <v>1566</v>
      </c>
      <c r="M8" s="17"/>
      <c r="N8" s="173"/>
      <c r="O8" s="147"/>
      <c r="P8" s="147"/>
      <c r="Q8" s="173"/>
      <c r="R8" s="147"/>
      <c r="S8" s="14"/>
      <c r="T8" s="173"/>
      <c r="U8" s="147"/>
      <c r="V8" s="14"/>
      <c r="W8" s="173"/>
      <c r="X8" s="147"/>
      <c r="Y8" s="14"/>
      <c r="Z8" s="173">
        <f>SUM(Z10+Z182)</f>
        <v>0</v>
      </c>
      <c r="AA8" s="147">
        <f>SUM(AA10+AA182)</f>
        <v>0</v>
      </c>
    </row>
    <row r="9" spans="1:27" ht="20.149999999999999" customHeight="1" thickBot="1">
      <c r="A9" s="314"/>
      <c r="C9" s="320"/>
      <c r="E9" s="320"/>
      <c r="G9" s="320"/>
      <c r="I9" s="320"/>
      <c r="K9" s="320"/>
    </row>
    <row r="10" spans="1:27" ht="20.149999999999999" customHeight="1">
      <c r="A10" s="263"/>
      <c r="B10" s="316"/>
      <c r="C10" s="3"/>
      <c r="D10" s="316"/>
      <c r="E10" s="3"/>
      <c r="F10" s="316"/>
      <c r="G10" s="3"/>
      <c r="H10" s="316"/>
      <c r="I10" s="3"/>
      <c r="J10" s="316"/>
      <c r="K10" s="3"/>
      <c r="L10" s="316"/>
    </row>
    <row r="11" spans="1:27" ht="20.149999999999999" customHeight="1">
      <c r="A11" s="262" t="s">
        <v>1018</v>
      </c>
      <c r="C11" s="321">
        <v>1859</v>
      </c>
      <c r="E11" s="321">
        <v>1924</v>
      </c>
      <c r="G11" s="321">
        <v>1839</v>
      </c>
      <c r="I11" s="321">
        <v>1865</v>
      </c>
      <c r="K11" s="321">
        <v>1862</v>
      </c>
      <c r="L11" s="319"/>
    </row>
    <row r="12" spans="1:27" ht="20.149999999999999" customHeight="1">
      <c r="C12" s="321"/>
      <c r="E12" s="321"/>
      <c r="G12" s="321"/>
      <c r="I12" s="321"/>
      <c r="K12" s="321"/>
      <c r="L12" s="319"/>
    </row>
    <row r="13" spans="1:27" ht="20.149999999999999" customHeight="1">
      <c r="A13" s="262" t="s">
        <v>1019</v>
      </c>
      <c r="C13" s="321">
        <v>546</v>
      </c>
      <c r="E13" s="321">
        <v>578</v>
      </c>
      <c r="G13" s="321">
        <v>555</v>
      </c>
      <c r="I13" s="321">
        <v>506</v>
      </c>
      <c r="K13" s="321">
        <v>505</v>
      </c>
      <c r="L13" s="319"/>
    </row>
    <row r="14" spans="1:27" ht="20.149999999999999" customHeight="1">
      <c r="A14" s="263"/>
      <c r="B14" s="319"/>
      <c r="C14" s="3"/>
      <c r="D14" s="319"/>
      <c r="E14" s="3"/>
      <c r="F14" s="319"/>
      <c r="G14" s="3"/>
      <c r="H14" s="319"/>
      <c r="I14" s="3"/>
      <c r="J14" s="319"/>
      <c r="K14" s="3"/>
      <c r="L14" s="319"/>
    </row>
    <row r="15" spans="1:27" ht="20.149999999999999" customHeight="1">
      <c r="A15" s="262" t="s">
        <v>1673</v>
      </c>
      <c r="C15" s="321">
        <v>1</v>
      </c>
      <c r="E15" s="321">
        <v>2</v>
      </c>
      <c r="G15" s="321"/>
      <c r="I15" s="321"/>
      <c r="K15" s="321">
        <v>26</v>
      </c>
      <c r="L15" s="319"/>
    </row>
    <row r="16" spans="1:27" ht="20.149999999999999" customHeight="1">
      <c r="A16" s="263"/>
      <c r="B16" s="319"/>
      <c r="C16" s="3"/>
      <c r="D16" s="319"/>
      <c r="E16" s="3"/>
      <c r="F16" s="319"/>
      <c r="G16" s="3"/>
      <c r="H16" s="319"/>
      <c r="I16" s="3"/>
      <c r="J16" s="319"/>
      <c r="K16" s="3"/>
      <c r="L16" s="319"/>
    </row>
    <row r="17" spans="1:21" ht="20.149999999999999" customHeight="1">
      <c r="A17" s="262" t="s">
        <v>1020</v>
      </c>
      <c r="C17" s="321">
        <v>29</v>
      </c>
      <c r="E17" s="321">
        <v>28</v>
      </c>
      <c r="G17" s="321">
        <v>37</v>
      </c>
      <c r="I17" s="321">
        <v>34</v>
      </c>
      <c r="K17" s="321">
        <v>40</v>
      </c>
      <c r="L17" s="319"/>
    </row>
    <row r="18" spans="1:21" ht="20.149999999999999" customHeight="1">
      <c r="A18" s="263"/>
      <c r="B18" s="319"/>
      <c r="C18" s="3"/>
      <c r="D18" s="319"/>
      <c r="E18" s="3"/>
      <c r="F18" s="319"/>
      <c r="G18" s="3"/>
      <c r="H18" s="319"/>
      <c r="I18" s="3"/>
      <c r="J18" s="319"/>
      <c r="K18" s="3"/>
      <c r="L18" s="319"/>
    </row>
    <row r="19" spans="1:21" ht="19.5" customHeight="1">
      <c r="A19" s="262" t="s">
        <v>1674</v>
      </c>
      <c r="C19" s="321">
        <v>480</v>
      </c>
      <c r="E19" s="321">
        <v>519</v>
      </c>
      <c r="G19" s="321">
        <v>542</v>
      </c>
      <c r="I19" s="321">
        <v>471</v>
      </c>
      <c r="K19" s="321">
        <v>445</v>
      </c>
    </row>
    <row r="20" spans="1:21" ht="20.149999999999999" customHeight="1">
      <c r="C20" s="321"/>
      <c r="E20" s="321"/>
      <c r="G20" s="321"/>
      <c r="I20" s="321"/>
      <c r="K20" s="321"/>
    </row>
    <row r="21" spans="1:21" ht="20.149999999999999" customHeight="1">
      <c r="A21" s="262" t="s">
        <v>1021</v>
      </c>
      <c r="C21" s="321">
        <v>601</v>
      </c>
      <c r="E21" s="321">
        <v>636</v>
      </c>
      <c r="G21" s="321">
        <v>611</v>
      </c>
      <c r="I21" s="321">
        <v>602</v>
      </c>
      <c r="K21" s="321">
        <v>605</v>
      </c>
    </row>
    <row r="22" spans="1:21" ht="20.149999999999999" customHeight="1">
      <c r="C22" s="321"/>
      <c r="E22" s="321"/>
      <c r="G22" s="321"/>
      <c r="I22" s="321"/>
      <c r="K22" s="321"/>
    </row>
    <row r="23" spans="1:21" ht="20.149999999999999" customHeight="1">
      <c r="A23" s="262" t="s">
        <v>1022</v>
      </c>
      <c r="C23" s="321">
        <v>13</v>
      </c>
      <c r="E23" s="321">
        <v>21</v>
      </c>
      <c r="G23" s="321">
        <v>20</v>
      </c>
      <c r="I23" s="321">
        <v>25</v>
      </c>
      <c r="K23" s="321">
        <v>27</v>
      </c>
    </row>
    <row r="24" spans="1:21" ht="20.149999999999999" customHeight="1" thickBot="1">
      <c r="A24"/>
      <c r="C24" s="320"/>
      <c r="E24" s="320"/>
      <c r="G24" s="320"/>
      <c r="I24" s="320"/>
      <c r="K24" s="320"/>
    </row>
    <row r="25" spans="1:21" ht="11.25" customHeight="1">
      <c r="A25" s="315"/>
      <c r="B25" s="316"/>
      <c r="C25" s="3"/>
      <c r="D25" s="316"/>
      <c r="E25" s="3"/>
      <c r="F25" s="316"/>
      <c r="G25" s="3"/>
      <c r="H25" s="316"/>
      <c r="I25" s="3"/>
      <c r="J25" s="316"/>
      <c r="K25" s="3"/>
      <c r="L25" s="316"/>
    </row>
    <row r="26" spans="1:21" s="33" customFormat="1" ht="18.649999999999999" customHeight="1">
      <c r="A26" s="66" t="s">
        <v>1013</v>
      </c>
      <c r="B26" s="66"/>
      <c r="C26" s="66"/>
      <c r="D26" s="66"/>
      <c r="E26" s="66"/>
      <c r="F26" s="66"/>
      <c r="G26" s="66"/>
      <c r="H26" s="66"/>
      <c r="I26" s="66"/>
      <c r="J26" s="66"/>
      <c r="K26" s="66"/>
      <c r="L26" s="66"/>
      <c r="M26" s="66"/>
      <c r="N26" s="66"/>
      <c r="O26" s="66"/>
      <c r="P26" s="66"/>
      <c r="Q26" s="90"/>
      <c r="R26" s="90"/>
      <c r="S26" s="66"/>
      <c r="T26" s="90"/>
      <c r="U26" s="90"/>
    </row>
    <row r="27" spans="1:21" s="33" customFormat="1" ht="18.649999999999999" customHeight="1">
      <c r="A27" s="27" t="s">
        <v>1014</v>
      </c>
      <c r="B27" s="27"/>
      <c r="C27" s="27"/>
      <c r="D27" s="27"/>
      <c r="E27" s="66"/>
      <c r="F27" s="66"/>
      <c r="G27" s="66"/>
      <c r="H27" s="66"/>
      <c r="I27" s="66"/>
      <c r="J27" s="66"/>
      <c r="K27" s="66"/>
      <c r="L27" s="66"/>
      <c r="M27" s="66"/>
      <c r="N27" s="66"/>
      <c r="O27" s="66"/>
      <c r="P27" s="66"/>
      <c r="Q27" s="90"/>
      <c r="R27" s="90"/>
      <c r="S27" s="66"/>
      <c r="T27" s="90"/>
      <c r="U27" s="90"/>
    </row>
    <row r="28" spans="1:21" s="33" customFormat="1" ht="27.65" customHeight="1">
      <c r="A28" s="1126" t="s">
        <v>1015</v>
      </c>
      <c r="B28" s="1126"/>
      <c r="C28" s="1126"/>
      <c r="D28" s="1126"/>
      <c r="E28" s="1126"/>
      <c r="F28" s="1126"/>
      <c r="G28" s="1126"/>
      <c r="H28" s="1126"/>
      <c r="I28" s="1126"/>
      <c r="J28" s="1126"/>
      <c r="K28" s="1126"/>
      <c r="L28" s="66"/>
      <c r="M28" s="66"/>
      <c r="N28" s="66"/>
      <c r="O28" s="66"/>
      <c r="P28" s="66"/>
      <c r="Q28" s="90"/>
      <c r="R28" s="90"/>
      <c r="S28" s="66"/>
      <c r="T28" s="90"/>
      <c r="U28" s="90"/>
    </row>
    <row r="29" spans="1:21" s="33" customFormat="1" ht="18.649999999999999" customHeight="1">
      <c r="A29" s="27" t="s">
        <v>1668</v>
      </c>
      <c r="B29" s="27"/>
      <c r="C29" s="27"/>
      <c r="D29" s="27"/>
      <c r="E29" s="66"/>
      <c r="F29" s="66"/>
      <c r="G29" s="66"/>
      <c r="H29" s="66"/>
      <c r="I29" s="66"/>
      <c r="J29" s="66"/>
      <c r="K29" s="66"/>
      <c r="L29" s="66"/>
      <c r="M29" s="66"/>
      <c r="N29" s="66"/>
      <c r="O29" s="66"/>
      <c r="P29" s="66"/>
      <c r="Q29" s="90"/>
      <c r="R29" s="90"/>
      <c r="S29" s="66"/>
      <c r="T29" s="90"/>
      <c r="U29" s="90"/>
    </row>
    <row r="30" spans="1:21" s="33" customFormat="1" ht="41.5" customHeight="1">
      <c r="A30" s="1125" t="s">
        <v>1669</v>
      </c>
      <c r="B30" s="1125"/>
      <c r="C30" s="1125"/>
      <c r="D30" s="1125"/>
      <c r="E30" s="1125"/>
      <c r="F30" s="1125"/>
      <c r="G30" s="1125"/>
      <c r="H30" s="1125"/>
      <c r="I30" s="1125"/>
      <c r="J30" s="1125"/>
      <c r="K30" s="1125"/>
      <c r="L30" s="695"/>
      <c r="M30" s="695"/>
      <c r="N30" s="695"/>
      <c r="O30" s="695"/>
      <c r="P30" s="695"/>
      <c r="Q30" s="695"/>
      <c r="R30" s="695"/>
      <c r="S30" s="695"/>
      <c r="T30" s="695"/>
      <c r="U30" s="695"/>
    </row>
    <row r="31" spans="1:21" s="33" customFormat="1" ht="18.649999999999999" customHeight="1">
      <c r="A31" s="27" t="s">
        <v>1670</v>
      </c>
      <c r="B31" s="27"/>
      <c r="C31" s="27"/>
      <c r="D31" s="27"/>
      <c r="E31" s="66"/>
      <c r="F31" s="66"/>
      <c r="G31" s="66"/>
      <c r="H31" s="66"/>
      <c r="I31" s="66"/>
      <c r="J31" s="66"/>
      <c r="K31" s="312"/>
      <c r="L31" s="159"/>
      <c r="M31" s="66"/>
      <c r="N31" s="66"/>
      <c r="O31" s="66"/>
      <c r="P31" s="66"/>
      <c r="Q31" s="66"/>
      <c r="R31" s="66"/>
      <c r="S31" s="66"/>
      <c r="T31" s="90"/>
      <c r="U31" s="90"/>
    </row>
    <row r="32" spans="1:21" s="33" customFormat="1" ht="18.649999999999999" customHeight="1">
      <c r="A32" s="27" t="s">
        <v>1671</v>
      </c>
      <c r="B32" s="27"/>
      <c r="C32" s="27"/>
      <c r="D32" s="27"/>
      <c r="E32" s="27"/>
      <c r="F32" s="27"/>
      <c r="G32" s="27"/>
      <c r="H32" s="27"/>
      <c r="I32" s="27"/>
      <c r="J32" s="27"/>
      <c r="K32" s="233"/>
      <c r="L32" s="147"/>
      <c r="M32" s="14"/>
      <c r="N32" s="14"/>
      <c r="O32" s="14"/>
      <c r="P32" s="14"/>
      <c r="Q32" s="14"/>
      <c r="R32" s="14"/>
      <c r="S32" s="14"/>
      <c r="T32" s="90"/>
      <c r="U32" s="90"/>
    </row>
    <row r="33" spans="1:1" s="33" customFormat="1" ht="12.75" customHeight="1">
      <c r="A33" s="120"/>
    </row>
    <row r="34" spans="1:1" s="33" customFormat="1" ht="17.149999999999999" customHeight="1">
      <c r="A34" s="120" t="s">
        <v>1016</v>
      </c>
    </row>
    <row r="35" spans="1:1" s="33" customFormat="1" ht="17.149999999999999" customHeight="1">
      <c r="A35" s="120" t="s">
        <v>437</v>
      </c>
    </row>
  </sheetData>
  <mergeCells count="2">
    <mergeCell ref="A28:K28"/>
    <mergeCell ref="A30:K30"/>
  </mergeCells>
  <conditionalFormatting sqref="A65537:XFD1048576 IW1:XFD65536">
    <cfRule type="cellIs" dxfId="52" priority="9" operator="equal">
      <formula>0</formula>
    </cfRule>
  </conditionalFormatting>
  <conditionalFormatting sqref="A4:I5 A33:H35">
    <cfRule type="cellIs" dxfId="51" priority="4" operator="equal">
      <formula>0</formula>
    </cfRule>
  </conditionalFormatting>
  <conditionalFormatting sqref="M7:AA7">
    <cfRule type="cellIs" dxfId="50" priority="3" operator="equal">
      <formula>0</formula>
    </cfRule>
  </conditionalFormatting>
  <conditionalFormatting sqref="M8:AA8">
    <cfRule type="cellIs" dxfId="49" priority="2" operator="equal">
      <formula>0</formula>
    </cfRule>
  </conditionalFormatting>
  <conditionalFormatting sqref="A30 A31:U32 A26:U27 A29:U29 A28 L28:U28">
    <cfRule type="cellIs" dxfId="48" priority="1" operator="equal">
      <formula>0</formula>
    </cfRule>
  </conditionalFormatting>
  <pageMargins left="0.7" right="0.7" top="0.75" bottom="0.75" header="0.3" footer="0.3"/>
  <pageSetup orientation="portrait" r:id="rId1"/>
  <ignoredErrors>
    <ignoredError sqref="C8:K8"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sheetPr>
  <dimension ref="A1:K50"/>
  <sheetViews>
    <sheetView workbookViewId="0">
      <selection sqref="A1:XFD1048576"/>
    </sheetView>
  </sheetViews>
  <sheetFormatPr baseColWidth="10" defaultColWidth="9.1796875" defaultRowHeight="12.5"/>
  <cols>
    <col min="1" max="1" width="21.1796875" style="81" customWidth="1"/>
    <col min="2" max="2" width="4.453125" style="81" customWidth="1"/>
    <col min="3" max="3" width="10.81640625" style="105" customWidth="1"/>
    <col min="4" max="4" width="10.81640625" style="87" customWidth="1"/>
    <col min="5" max="5" width="3.1796875" style="81" customWidth="1"/>
    <col min="6" max="6" width="10.81640625" style="105" customWidth="1"/>
    <col min="7" max="7" width="10.81640625" style="88" customWidth="1"/>
    <col min="8" max="8" width="3.1796875" style="81" customWidth="1"/>
    <col min="9" max="9" width="10.81640625" style="105" customWidth="1"/>
    <col min="10" max="10" width="9.1796875" style="88" customWidth="1"/>
    <col min="11" max="11" width="3.54296875" style="81" customWidth="1"/>
    <col min="12" max="256" width="9.1796875" style="81"/>
    <col min="257" max="257" width="21.1796875" style="81" customWidth="1"/>
    <col min="258" max="258" width="4.453125" style="81" customWidth="1"/>
    <col min="259" max="260" width="10.81640625" style="81" customWidth="1"/>
    <col min="261" max="261" width="3.1796875" style="81" customWidth="1"/>
    <col min="262" max="263" width="10.81640625" style="81" customWidth="1"/>
    <col min="264" max="264" width="3.1796875" style="81" customWidth="1"/>
    <col min="265" max="265" width="10.81640625" style="81" customWidth="1"/>
    <col min="266" max="266" width="9.1796875" style="81" customWidth="1"/>
    <col min="267" max="267" width="3.54296875" style="81" customWidth="1"/>
    <col min="268" max="512" width="9.1796875" style="81"/>
    <col min="513" max="513" width="21.1796875" style="81" customWidth="1"/>
    <col min="514" max="514" width="4.453125" style="81" customWidth="1"/>
    <col min="515" max="516" width="10.81640625" style="81" customWidth="1"/>
    <col min="517" max="517" width="3.1796875" style="81" customWidth="1"/>
    <col min="518" max="519" width="10.81640625" style="81" customWidth="1"/>
    <col min="520" max="520" width="3.1796875" style="81" customWidth="1"/>
    <col min="521" max="521" width="10.81640625" style="81" customWidth="1"/>
    <col min="522" max="522" width="9.1796875" style="81" customWidth="1"/>
    <col min="523" max="523" width="3.54296875" style="81" customWidth="1"/>
    <col min="524" max="768" width="9.1796875" style="81"/>
    <col min="769" max="769" width="21.1796875" style="81" customWidth="1"/>
    <col min="770" max="770" width="4.453125" style="81" customWidth="1"/>
    <col min="771" max="772" width="10.81640625" style="81" customWidth="1"/>
    <col min="773" max="773" width="3.1796875" style="81" customWidth="1"/>
    <col min="774" max="775" width="10.81640625" style="81" customWidth="1"/>
    <col min="776" max="776" width="3.1796875" style="81" customWidth="1"/>
    <col min="777" max="777" width="10.81640625" style="81" customWidth="1"/>
    <col min="778" max="778" width="9.1796875" style="81" customWidth="1"/>
    <col min="779" max="779" width="3.54296875" style="81" customWidth="1"/>
    <col min="780" max="1024" width="9.1796875" style="81"/>
    <col min="1025" max="1025" width="21.1796875" style="81" customWidth="1"/>
    <col min="1026" max="1026" width="4.453125" style="81" customWidth="1"/>
    <col min="1027" max="1028" width="10.81640625" style="81" customWidth="1"/>
    <col min="1029" max="1029" width="3.1796875" style="81" customWidth="1"/>
    <col min="1030" max="1031" width="10.81640625" style="81" customWidth="1"/>
    <col min="1032" max="1032" width="3.1796875" style="81" customWidth="1"/>
    <col min="1033" max="1033" width="10.81640625" style="81" customWidth="1"/>
    <col min="1034" max="1034" width="9.1796875" style="81" customWidth="1"/>
    <col min="1035" max="1035" width="3.54296875" style="81" customWidth="1"/>
    <col min="1036" max="1280" width="9.1796875" style="81"/>
    <col min="1281" max="1281" width="21.1796875" style="81" customWidth="1"/>
    <col min="1282" max="1282" width="4.453125" style="81" customWidth="1"/>
    <col min="1283" max="1284" width="10.81640625" style="81" customWidth="1"/>
    <col min="1285" max="1285" width="3.1796875" style="81" customWidth="1"/>
    <col min="1286" max="1287" width="10.81640625" style="81" customWidth="1"/>
    <col min="1288" max="1288" width="3.1796875" style="81" customWidth="1"/>
    <col min="1289" max="1289" width="10.81640625" style="81" customWidth="1"/>
    <col min="1290" max="1290" width="9.1796875" style="81" customWidth="1"/>
    <col min="1291" max="1291" width="3.54296875" style="81" customWidth="1"/>
    <col min="1292" max="1536" width="9.1796875" style="81"/>
    <col min="1537" max="1537" width="21.1796875" style="81" customWidth="1"/>
    <col min="1538" max="1538" width="4.453125" style="81" customWidth="1"/>
    <col min="1539" max="1540" width="10.81640625" style="81" customWidth="1"/>
    <col min="1541" max="1541" width="3.1796875" style="81" customWidth="1"/>
    <col min="1542" max="1543" width="10.81640625" style="81" customWidth="1"/>
    <col min="1544" max="1544" width="3.1796875" style="81" customWidth="1"/>
    <col min="1545" max="1545" width="10.81640625" style="81" customWidth="1"/>
    <col min="1546" max="1546" width="9.1796875" style="81" customWidth="1"/>
    <col min="1547" max="1547" width="3.54296875" style="81" customWidth="1"/>
    <col min="1548" max="1792" width="9.1796875" style="81"/>
    <col min="1793" max="1793" width="21.1796875" style="81" customWidth="1"/>
    <col min="1794" max="1794" width="4.453125" style="81" customWidth="1"/>
    <col min="1795" max="1796" width="10.81640625" style="81" customWidth="1"/>
    <col min="1797" max="1797" width="3.1796875" style="81" customWidth="1"/>
    <col min="1798" max="1799" width="10.81640625" style="81" customWidth="1"/>
    <col min="1800" max="1800" width="3.1796875" style="81" customWidth="1"/>
    <col min="1801" max="1801" width="10.81640625" style="81" customWidth="1"/>
    <col min="1802" max="1802" width="9.1796875" style="81" customWidth="1"/>
    <col min="1803" max="1803" width="3.54296875" style="81" customWidth="1"/>
    <col min="1804" max="2048" width="9.1796875" style="81"/>
    <col min="2049" max="2049" width="21.1796875" style="81" customWidth="1"/>
    <col min="2050" max="2050" width="4.453125" style="81" customWidth="1"/>
    <col min="2051" max="2052" width="10.81640625" style="81" customWidth="1"/>
    <col min="2053" max="2053" width="3.1796875" style="81" customWidth="1"/>
    <col min="2054" max="2055" width="10.81640625" style="81" customWidth="1"/>
    <col min="2056" max="2056" width="3.1796875" style="81" customWidth="1"/>
    <col min="2057" max="2057" width="10.81640625" style="81" customWidth="1"/>
    <col min="2058" max="2058" width="9.1796875" style="81" customWidth="1"/>
    <col min="2059" max="2059" width="3.54296875" style="81" customWidth="1"/>
    <col min="2060" max="2304" width="9.1796875" style="81"/>
    <col min="2305" max="2305" width="21.1796875" style="81" customWidth="1"/>
    <col min="2306" max="2306" width="4.453125" style="81" customWidth="1"/>
    <col min="2307" max="2308" width="10.81640625" style="81" customWidth="1"/>
    <col min="2309" max="2309" width="3.1796875" style="81" customWidth="1"/>
    <col min="2310" max="2311" width="10.81640625" style="81" customWidth="1"/>
    <col min="2312" max="2312" width="3.1796875" style="81" customWidth="1"/>
    <col min="2313" max="2313" width="10.81640625" style="81" customWidth="1"/>
    <col min="2314" max="2314" width="9.1796875" style="81" customWidth="1"/>
    <col min="2315" max="2315" width="3.54296875" style="81" customWidth="1"/>
    <col min="2316" max="2560" width="9.1796875" style="81"/>
    <col min="2561" max="2561" width="21.1796875" style="81" customWidth="1"/>
    <col min="2562" max="2562" width="4.453125" style="81" customWidth="1"/>
    <col min="2563" max="2564" width="10.81640625" style="81" customWidth="1"/>
    <col min="2565" max="2565" width="3.1796875" style="81" customWidth="1"/>
    <col min="2566" max="2567" width="10.81640625" style="81" customWidth="1"/>
    <col min="2568" max="2568" width="3.1796875" style="81" customWidth="1"/>
    <col min="2569" max="2569" width="10.81640625" style="81" customWidth="1"/>
    <col min="2570" max="2570" width="9.1796875" style="81" customWidth="1"/>
    <col min="2571" max="2571" width="3.54296875" style="81" customWidth="1"/>
    <col min="2572" max="2816" width="9.1796875" style="81"/>
    <col min="2817" max="2817" width="21.1796875" style="81" customWidth="1"/>
    <col min="2818" max="2818" width="4.453125" style="81" customWidth="1"/>
    <col min="2819" max="2820" width="10.81640625" style="81" customWidth="1"/>
    <col min="2821" max="2821" width="3.1796875" style="81" customWidth="1"/>
    <col min="2822" max="2823" width="10.81640625" style="81" customWidth="1"/>
    <col min="2824" max="2824" width="3.1796875" style="81" customWidth="1"/>
    <col min="2825" max="2825" width="10.81640625" style="81" customWidth="1"/>
    <col min="2826" max="2826" width="9.1796875" style="81" customWidth="1"/>
    <col min="2827" max="2827" width="3.54296875" style="81" customWidth="1"/>
    <col min="2828" max="3072" width="9.1796875" style="81"/>
    <col min="3073" max="3073" width="21.1796875" style="81" customWidth="1"/>
    <col min="3074" max="3074" width="4.453125" style="81" customWidth="1"/>
    <col min="3075" max="3076" width="10.81640625" style="81" customWidth="1"/>
    <col min="3077" max="3077" width="3.1796875" style="81" customWidth="1"/>
    <col min="3078" max="3079" width="10.81640625" style="81" customWidth="1"/>
    <col min="3080" max="3080" width="3.1796875" style="81" customWidth="1"/>
    <col min="3081" max="3081" width="10.81640625" style="81" customWidth="1"/>
    <col min="3082" max="3082" width="9.1796875" style="81" customWidth="1"/>
    <col min="3083" max="3083" width="3.54296875" style="81" customWidth="1"/>
    <col min="3084" max="3328" width="9.1796875" style="81"/>
    <col min="3329" max="3329" width="21.1796875" style="81" customWidth="1"/>
    <col min="3330" max="3330" width="4.453125" style="81" customWidth="1"/>
    <col min="3331" max="3332" width="10.81640625" style="81" customWidth="1"/>
    <col min="3333" max="3333" width="3.1796875" style="81" customWidth="1"/>
    <col min="3334" max="3335" width="10.81640625" style="81" customWidth="1"/>
    <col min="3336" max="3336" width="3.1796875" style="81" customWidth="1"/>
    <col min="3337" max="3337" width="10.81640625" style="81" customWidth="1"/>
    <col min="3338" max="3338" width="9.1796875" style="81" customWidth="1"/>
    <col min="3339" max="3339" width="3.54296875" style="81" customWidth="1"/>
    <col min="3340" max="3584" width="9.1796875" style="81"/>
    <col min="3585" max="3585" width="21.1796875" style="81" customWidth="1"/>
    <col min="3586" max="3586" width="4.453125" style="81" customWidth="1"/>
    <col min="3587" max="3588" width="10.81640625" style="81" customWidth="1"/>
    <col min="3589" max="3589" width="3.1796875" style="81" customWidth="1"/>
    <col min="3590" max="3591" width="10.81640625" style="81" customWidth="1"/>
    <col min="3592" max="3592" width="3.1796875" style="81" customWidth="1"/>
    <col min="3593" max="3593" width="10.81640625" style="81" customWidth="1"/>
    <col min="3594" max="3594" width="9.1796875" style="81" customWidth="1"/>
    <col min="3595" max="3595" width="3.54296875" style="81" customWidth="1"/>
    <col min="3596" max="3840" width="9.1796875" style="81"/>
    <col min="3841" max="3841" width="21.1796875" style="81" customWidth="1"/>
    <col min="3842" max="3842" width="4.453125" style="81" customWidth="1"/>
    <col min="3843" max="3844" width="10.81640625" style="81" customWidth="1"/>
    <col min="3845" max="3845" width="3.1796875" style="81" customWidth="1"/>
    <col min="3846" max="3847" width="10.81640625" style="81" customWidth="1"/>
    <col min="3848" max="3848" width="3.1796875" style="81" customWidth="1"/>
    <col min="3849" max="3849" width="10.81640625" style="81" customWidth="1"/>
    <col min="3850" max="3850" width="9.1796875" style="81" customWidth="1"/>
    <col min="3851" max="3851" width="3.54296875" style="81" customWidth="1"/>
    <col min="3852" max="4096" width="9.1796875" style="81"/>
    <col min="4097" max="4097" width="21.1796875" style="81" customWidth="1"/>
    <col min="4098" max="4098" width="4.453125" style="81" customWidth="1"/>
    <col min="4099" max="4100" width="10.81640625" style="81" customWidth="1"/>
    <col min="4101" max="4101" width="3.1796875" style="81" customWidth="1"/>
    <col min="4102" max="4103" width="10.81640625" style="81" customWidth="1"/>
    <col min="4104" max="4104" width="3.1796875" style="81" customWidth="1"/>
    <col min="4105" max="4105" width="10.81640625" style="81" customWidth="1"/>
    <col min="4106" max="4106" width="9.1796875" style="81" customWidth="1"/>
    <col min="4107" max="4107" width="3.54296875" style="81" customWidth="1"/>
    <col min="4108" max="4352" width="9.1796875" style="81"/>
    <col min="4353" max="4353" width="21.1796875" style="81" customWidth="1"/>
    <col min="4354" max="4354" width="4.453125" style="81" customWidth="1"/>
    <col min="4355" max="4356" width="10.81640625" style="81" customWidth="1"/>
    <col min="4357" max="4357" width="3.1796875" style="81" customWidth="1"/>
    <col min="4358" max="4359" width="10.81640625" style="81" customWidth="1"/>
    <col min="4360" max="4360" width="3.1796875" style="81" customWidth="1"/>
    <col min="4361" max="4361" width="10.81640625" style="81" customWidth="1"/>
    <col min="4362" max="4362" width="9.1796875" style="81" customWidth="1"/>
    <col min="4363" max="4363" width="3.54296875" style="81" customWidth="1"/>
    <col min="4364" max="4608" width="9.1796875" style="81"/>
    <col min="4609" max="4609" width="21.1796875" style="81" customWidth="1"/>
    <col min="4610" max="4610" width="4.453125" style="81" customWidth="1"/>
    <col min="4611" max="4612" width="10.81640625" style="81" customWidth="1"/>
    <col min="4613" max="4613" width="3.1796875" style="81" customWidth="1"/>
    <col min="4614" max="4615" width="10.81640625" style="81" customWidth="1"/>
    <col min="4616" max="4616" width="3.1796875" style="81" customWidth="1"/>
    <col min="4617" max="4617" width="10.81640625" style="81" customWidth="1"/>
    <col min="4618" max="4618" width="9.1796875" style="81" customWidth="1"/>
    <col min="4619" max="4619" width="3.54296875" style="81" customWidth="1"/>
    <col min="4620" max="4864" width="9.1796875" style="81"/>
    <col min="4865" max="4865" width="21.1796875" style="81" customWidth="1"/>
    <col min="4866" max="4866" width="4.453125" style="81" customWidth="1"/>
    <col min="4867" max="4868" width="10.81640625" style="81" customWidth="1"/>
    <col min="4869" max="4869" width="3.1796875" style="81" customWidth="1"/>
    <col min="4870" max="4871" width="10.81640625" style="81" customWidth="1"/>
    <col min="4872" max="4872" width="3.1796875" style="81" customWidth="1"/>
    <col min="4873" max="4873" width="10.81640625" style="81" customWidth="1"/>
    <col min="4874" max="4874" width="9.1796875" style="81" customWidth="1"/>
    <col min="4875" max="4875" width="3.54296875" style="81" customWidth="1"/>
    <col min="4876" max="5120" width="9.1796875" style="81"/>
    <col min="5121" max="5121" width="21.1796875" style="81" customWidth="1"/>
    <col min="5122" max="5122" width="4.453125" style="81" customWidth="1"/>
    <col min="5123" max="5124" width="10.81640625" style="81" customWidth="1"/>
    <col min="5125" max="5125" width="3.1796875" style="81" customWidth="1"/>
    <col min="5126" max="5127" width="10.81640625" style="81" customWidth="1"/>
    <col min="5128" max="5128" width="3.1796875" style="81" customWidth="1"/>
    <col min="5129" max="5129" width="10.81640625" style="81" customWidth="1"/>
    <col min="5130" max="5130" width="9.1796875" style="81" customWidth="1"/>
    <col min="5131" max="5131" width="3.54296875" style="81" customWidth="1"/>
    <col min="5132" max="5376" width="9.1796875" style="81"/>
    <col min="5377" max="5377" width="21.1796875" style="81" customWidth="1"/>
    <col min="5378" max="5378" width="4.453125" style="81" customWidth="1"/>
    <col min="5379" max="5380" width="10.81640625" style="81" customWidth="1"/>
    <col min="5381" max="5381" width="3.1796875" style="81" customWidth="1"/>
    <col min="5382" max="5383" width="10.81640625" style="81" customWidth="1"/>
    <col min="5384" max="5384" width="3.1796875" style="81" customWidth="1"/>
    <col min="5385" max="5385" width="10.81640625" style="81" customWidth="1"/>
    <col min="5386" max="5386" width="9.1796875" style="81" customWidth="1"/>
    <col min="5387" max="5387" width="3.54296875" style="81" customWidth="1"/>
    <col min="5388" max="5632" width="9.1796875" style="81"/>
    <col min="5633" max="5633" width="21.1796875" style="81" customWidth="1"/>
    <col min="5634" max="5634" width="4.453125" style="81" customWidth="1"/>
    <col min="5635" max="5636" width="10.81640625" style="81" customWidth="1"/>
    <col min="5637" max="5637" width="3.1796875" style="81" customWidth="1"/>
    <col min="5638" max="5639" width="10.81640625" style="81" customWidth="1"/>
    <col min="5640" max="5640" width="3.1796875" style="81" customWidth="1"/>
    <col min="5641" max="5641" width="10.81640625" style="81" customWidth="1"/>
    <col min="5642" max="5642" width="9.1796875" style="81" customWidth="1"/>
    <col min="5643" max="5643" width="3.54296875" style="81" customWidth="1"/>
    <col min="5644" max="5888" width="9.1796875" style="81"/>
    <col min="5889" max="5889" width="21.1796875" style="81" customWidth="1"/>
    <col min="5890" max="5890" width="4.453125" style="81" customWidth="1"/>
    <col min="5891" max="5892" width="10.81640625" style="81" customWidth="1"/>
    <col min="5893" max="5893" width="3.1796875" style="81" customWidth="1"/>
    <col min="5894" max="5895" width="10.81640625" style="81" customWidth="1"/>
    <col min="5896" max="5896" width="3.1796875" style="81" customWidth="1"/>
    <col min="5897" max="5897" width="10.81640625" style="81" customWidth="1"/>
    <col min="5898" max="5898" width="9.1796875" style="81" customWidth="1"/>
    <col min="5899" max="5899" width="3.54296875" style="81" customWidth="1"/>
    <col min="5900" max="6144" width="9.1796875" style="81"/>
    <col min="6145" max="6145" width="21.1796875" style="81" customWidth="1"/>
    <col min="6146" max="6146" width="4.453125" style="81" customWidth="1"/>
    <col min="6147" max="6148" width="10.81640625" style="81" customWidth="1"/>
    <col min="6149" max="6149" width="3.1796875" style="81" customWidth="1"/>
    <col min="6150" max="6151" width="10.81640625" style="81" customWidth="1"/>
    <col min="6152" max="6152" width="3.1796875" style="81" customWidth="1"/>
    <col min="6153" max="6153" width="10.81640625" style="81" customWidth="1"/>
    <col min="6154" max="6154" width="9.1796875" style="81" customWidth="1"/>
    <col min="6155" max="6155" width="3.54296875" style="81" customWidth="1"/>
    <col min="6156" max="6400" width="9.1796875" style="81"/>
    <col min="6401" max="6401" width="21.1796875" style="81" customWidth="1"/>
    <col min="6402" max="6402" width="4.453125" style="81" customWidth="1"/>
    <col min="6403" max="6404" width="10.81640625" style="81" customWidth="1"/>
    <col min="6405" max="6405" width="3.1796875" style="81" customWidth="1"/>
    <col min="6406" max="6407" width="10.81640625" style="81" customWidth="1"/>
    <col min="6408" max="6408" width="3.1796875" style="81" customWidth="1"/>
    <col min="6409" max="6409" width="10.81640625" style="81" customWidth="1"/>
    <col min="6410" max="6410" width="9.1796875" style="81" customWidth="1"/>
    <col min="6411" max="6411" width="3.54296875" style="81" customWidth="1"/>
    <col min="6412" max="6656" width="9.1796875" style="81"/>
    <col min="6657" max="6657" width="21.1796875" style="81" customWidth="1"/>
    <col min="6658" max="6658" width="4.453125" style="81" customWidth="1"/>
    <col min="6659" max="6660" width="10.81640625" style="81" customWidth="1"/>
    <col min="6661" max="6661" width="3.1796875" style="81" customWidth="1"/>
    <col min="6662" max="6663" width="10.81640625" style="81" customWidth="1"/>
    <col min="6664" max="6664" width="3.1796875" style="81" customWidth="1"/>
    <col min="6665" max="6665" width="10.81640625" style="81" customWidth="1"/>
    <col min="6666" max="6666" width="9.1796875" style="81" customWidth="1"/>
    <col min="6667" max="6667" width="3.54296875" style="81" customWidth="1"/>
    <col min="6668" max="6912" width="9.1796875" style="81"/>
    <col min="6913" max="6913" width="21.1796875" style="81" customWidth="1"/>
    <col min="6914" max="6914" width="4.453125" style="81" customWidth="1"/>
    <col min="6915" max="6916" width="10.81640625" style="81" customWidth="1"/>
    <col min="6917" max="6917" width="3.1796875" style="81" customWidth="1"/>
    <col min="6918" max="6919" width="10.81640625" style="81" customWidth="1"/>
    <col min="6920" max="6920" width="3.1796875" style="81" customWidth="1"/>
    <col min="6921" max="6921" width="10.81640625" style="81" customWidth="1"/>
    <col min="6922" max="6922" width="9.1796875" style="81" customWidth="1"/>
    <col min="6923" max="6923" width="3.54296875" style="81" customWidth="1"/>
    <col min="6924" max="7168" width="9.1796875" style="81"/>
    <col min="7169" max="7169" width="21.1796875" style="81" customWidth="1"/>
    <col min="7170" max="7170" width="4.453125" style="81" customWidth="1"/>
    <col min="7171" max="7172" width="10.81640625" style="81" customWidth="1"/>
    <col min="7173" max="7173" width="3.1796875" style="81" customWidth="1"/>
    <col min="7174" max="7175" width="10.81640625" style="81" customWidth="1"/>
    <col min="7176" max="7176" width="3.1796875" style="81" customWidth="1"/>
    <col min="7177" max="7177" width="10.81640625" style="81" customWidth="1"/>
    <col min="7178" max="7178" width="9.1796875" style="81" customWidth="1"/>
    <col min="7179" max="7179" width="3.54296875" style="81" customWidth="1"/>
    <col min="7180" max="7424" width="9.1796875" style="81"/>
    <col min="7425" max="7425" width="21.1796875" style="81" customWidth="1"/>
    <col min="7426" max="7426" width="4.453125" style="81" customWidth="1"/>
    <col min="7427" max="7428" width="10.81640625" style="81" customWidth="1"/>
    <col min="7429" max="7429" width="3.1796875" style="81" customWidth="1"/>
    <col min="7430" max="7431" width="10.81640625" style="81" customWidth="1"/>
    <col min="7432" max="7432" width="3.1796875" style="81" customWidth="1"/>
    <col min="7433" max="7433" width="10.81640625" style="81" customWidth="1"/>
    <col min="7434" max="7434" width="9.1796875" style="81" customWidth="1"/>
    <col min="7435" max="7435" width="3.54296875" style="81" customWidth="1"/>
    <col min="7436" max="7680" width="9.1796875" style="81"/>
    <col min="7681" max="7681" width="21.1796875" style="81" customWidth="1"/>
    <col min="7682" max="7682" width="4.453125" style="81" customWidth="1"/>
    <col min="7683" max="7684" width="10.81640625" style="81" customWidth="1"/>
    <col min="7685" max="7685" width="3.1796875" style="81" customWidth="1"/>
    <col min="7686" max="7687" width="10.81640625" style="81" customWidth="1"/>
    <col min="7688" max="7688" width="3.1796875" style="81" customWidth="1"/>
    <col min="7689" max="7689" width="10.81640625" style="81" customWidth="1"/>
    <col min="7690" max="7690" width="9.1796875" style="81" customWidth="1"/>
    <col min="7691" max="7691" width="3.54296875" style="81" customWidth="1"/>
    <col min="7692" max="7936" width="9.1796875" style="81"/>
    <col min="7937" max="7937" width="21.1796875" style="81" customWidth="1"/>
    <col min="7938" max="7938" width="4.453125" style="81" customWidth="1"/>
    <col min="7939" max="7940" width="10.81640625" style="81" customWidth="1"/>
    <col min="7941" max="7941" width="3.1796875" style="81" customWidth="1"/>
    <col min="7942" max="7943" width="10.81640625" style="81" customWidth="1"/>
    <col min="7944" max="7944" width="3.1796875" style="81" customWidth="1"/>
    <col min="7945" max="7945" width="10.81640625" style="81" customWidth="1"/>
    <col min="7946" max="7946" width="9.1796875" style="81" customWidth="1"/>
    <col min="7947" max="7947" width="3.54296875" style="81" customWidth="1"/>
    <col min="7948" max="8192" width="9.1796875" style="81"/>
    <col min="8193" max="8193" width="21.1796875" style="81" customWidth="1"/>
    <col min="8194" max="8194" width="4.453125" style="81" customWidth="1"/>
    <col min="8195" max="8196" width="10.81640625" style="81" customWidth="1"/>
    <col min="8197" max="8197" width="3.1796875" style="81" customWidth="1"/>
    <col min="8198" max="8199" width="10.81640625" style="81" customWidth="1"/>
    <col min="8200" max="8200" width="3.1796875" style="81" customWidth="1"/>
    <col min="8201" max="8201" width="10.81640625" style="81" customWidth="1"/>
    <col min="8202" max="8202" width="9.1796875" style="81" customWidth="1"/>
    <col min="8203" max="8203" width="3.54296875" style="81" customWidth="1"/>
    <col min="8204" max="8448" width="9.1796875" style="81"/>
    <col min="8449" max="8449" width="21.1796875" style="81" customWidth="1"/>
    <col min="8450" max="8450" width="4.453125" style="81" customWidth="1"/>
    <col min="8451" max="8452" width="10.81640625" style="81" customWidth="1"/>
    <col min="8453" max="8453" width="3.1796875" style="81" customWidth="1"/>
    <col min="8454" max="8455" width="10.81640625" style="81" customWidth="1"/>
    <col min="8456" max="8456" width="3.1796875" style="81" customWidth="1"/>
    <col min="8457" max="8457" width="10.81640625" style="81" customWidth="1"/>
    <col min="8458" max="8458" width="9.1796875" style="81" customWidth="1"/>
    <col min="8459" max="8459" width="3.54296875" style="81" customWidth="1"/>
    <col min="8460" max="8704" width="9.1796875" style="81"/>
    <col min="8705" max="8705" width="21.1796875" style="81" customWidth="1"/>
    <col min="8706" max="8706" width="4.453125" style="81" customWidth="1"/>
    <col min="8707" max="8708" width="10.81640625" style="81" customWidth="1"/>
    <col min="8709" max="8709" width="3.1796875" style="81" customWidth="1"/>
    <col min="8710" max="8711" width="10.81640625" style="81" customWidth="1"/>
    <col min="8712" max="8712" width="3.1796875" style="81" customWidth="1"/>
    <col min="8713" max="8713" width="10.81640625" style="81" customWidth="1"/>
    <col min="8714" max="8714" width="9.1796875" style="81" customWidth="1"/>
    <col min="8715" max="8715" width="3.54296875" style="81" customWidth="1"/>
    <col min="8716" max="8960" width="9.1796875" style="81"/>
    <col min="8961" max="8961" width="21.1796875" style="81" customWidth="1"/>
    <col min="8962" max="8962" width="4.453125" style="81" customWidth="1"/>
    <col min="8963" max="8964" width="10.81640625" style="81" customWidth="1"/>
    <col min="8965" max="8965" width="3.1796875" style="81" customWidth="1"/>
    <col min="8966" max="8967" width="10.81640625" style="81" customWidth="1"/>
    <col min="8968" max="8968" width="3.1796875" style="81" customWidth="1"/>
    <col min="8969" max="8969" width="10.81640625" style="81" customWidth="1"/>
    <col min="8970" max="8970" width="9.1796875" style="81" customWidth="1"/>
    <col min="8971" max="8971" width="3.54296875" style="81" customWidth="1"/>
    <col min="8972" max="9216" width="9.1796875" style="81"/>
    <col min="9217" max="9217" width="21.1796875" style="81" customWidth="1"/>
    <col min="9218" max="9218" width="4.453125" style="81" customWidth="1"/>
    <col min="9219" max="9220" width="10.81640625" style="81" customWidth="1"/>
    <col min="9221" max="9221" width="3.1796875" style="81" customWidth="1"/>
    <col min="9222" max="9223" width="10.81640625" style="81" customWidth="1"/>
    <col min="9224" max="9224" width="3.1796875" style="81" customWidth="1"/>
    <col min="9225" max="9225" width="10.81640625" style="81" customWidth="1"/>
    <col min="9226" max="9226" width="9.1796875" style="81" customWidth="1"/>
    <col min="9227" max="9227" width="3.54296875" style="81" customWidth="1"/>
    <col min="9228" max="9472" width="9.1796875" style="81"/>
    <col min="9473" max="9473" width="21.1796875" style="81" customWidth="1"/>
    <col min="9474" max="9474" width="4.453125" style="81" customWidth="1"/>
    <col min="9475" max="9476" width="10.81640625" style="81" customWidth="1"/>
    <col min="9477" max="9477" width="3.1796875" style="81" customWidth="1"/>
    <col min="9478" max="9479" width="10.81640625" style="81" customWidth="1"/>
    <col min="9480" max="9480" width="3.1796875" style="81" customWidth="1"/>
    <col min="9481" max="9481" width="10.81640625" style="81" customWidth="1"/>
    <col min="9482" max="9482" width="9.1796875" style="81" customWidth="1"/>
    <col min="9483" max="9483" width="3.54296875" style="81" customWidth="1"/>
    <col min="9484" max="9728" width="9.1796875" style="81"/>
    <col min="9729" max="9729" width="21.1796875" style="81" customWidth="1"/>
    <col min="9730" max="9730" width="4.453125" style="81" customWidth="1"/>
    <col min="9731" max="9732" width="10.81640625" style="81" customWidth="1"/>
    <col min="9733" max="9733" width="3.1796875" style="81" customWidth="1"/>
    <col min="9734" max="9735" width="10.81640625" style="81" customWidth="1"/>
    <col min="9736" max="9736" width="3.1796875" style="81" customWidth="1"/>
    <col min="9737" max="9737" width="10.81640625" style="81" customWidth="1"/>
    <col min="9738" max="9738" width="9.1796875" style="81" customWidth="1"/>
    <col min="9739" max="9739" width="3.54296875" style="81" customWidth="1"/>
    <col min="9740" max="9984" width="9.1796875" style="81"/>
    <col min="9985" max="9985" width="21.1796875" style="81" customWidth="1"/>
    <col min="9986" max="9986" width="4.453125" style="81" customWidth="1"/>
    <col min="9987" max="9988" width="10.81640625" style="81" customWidth="1"/>
    <col min="9989" max="9989" width="3.1796875" style="81" customWidth="1"/>
    <col min="9990" max="9991" width="10.81640625" style="81" customWidth="1"/>
    <col min="9992" max="9992" width="3.1796875" style="81" customWidth="1"/>
    <col min="9993" max="9993" width="10.81640625" style="81" customWidth="1"/>
    <col min="9994" max="9994" width="9.1796875" style="81" customWidth="1"/>
    <col min="9995" max="9995" width="3.54296875" style="81" customWidth="1"/>
    <col min="9996" max="10240" width="9.1796875" style="81"/>
    <col min="10241" max="10241" width="21.1796875" style="81" customWidth="1"/>
    <col min="10242" max="10242" width="4.453125" style="81" customWidth="1"/>
    <col min="10243" max="10244" width="10.81640625" style="81" customWidth="1"/>
    <col min="10245" max="10245" width="3.1796875" style="81" customWidth="1"/>
    <col min="10246" max="10247" width="10.81640625" style="81" customWidth="1"/>
    <col min="10248" max="10248" width="3.1796875" style="81" customWidth="1"/>
    <col min="10249" max="10249" width="10.81640625" style="81" customWidth="1"/>
    <col min="10250" max="10250" width="9.1796875" style="81" customWidth="1"/>
    <col min="10251" max="10251" width="3.54296875" style="81" customWidth="1"/>
    <col min="10252" max="10496" width="9.1796875" style="81"/>
    <col min="10497" max="10497" width="21.1796875" style="81" customWidth="1"/>
    <col min="10498" max="10498" width="4.453125" style="81" customWidth="1"/>
    <col min="10499" max="10500" width="10.81640625" style="81" customWidth="1"/>
    <col min="10501" max="10501" width="3.1796875" style="81" customWidth="1"/>
    <col min="10502" max="10503" width="10.81640625" style="81" customWidth="1"/>
    <col min="10504" max="10504" width="3.1796875" style="81" customWidth="1"/>
    <col min="10505" max="10505" width="10.81640625" style="81" customWidth="1"/>
    <col min="10506" max="10506" width="9.1796875" style="81" customWidth="1"/>
    <col min="10507" max="10507" width="3.54296875" style="81" customWidth="1"/>
    <col min="10508" max="10752" width="9.1796875" style="81"/>
    <col min="10753" max="10753" width="21.1796875" style="81" customWidth="1"/>
    <col min="10754" max="10754" width="4.453125" style="81" customWidth="1"/>
    <col min="10755" max="10756" width="10.81640625" style="81" customWidth="1"/>
    <col min="10757" max="10757" width="3.1796875" style="81" customWidth="1"/>
    <col min="10758" max="10759" width="10.81640625" style="81" customWidth="1"/>
    <col min="10760" max="10760" width="3.1796875" style="81" customWidth="1"/>
    <col min="10761" max="10761" width="10.81640625" style="81" customWidth="1"/>
    <col min="10762" max="10762" width="9.1796875" style="81" customWidth="1"/>
    <col min="10763" max="10763" width="3.54296875" style="81" customWidth="1"/>
    <col min="10764" max="11008" width="9.1796875" style="81"/>
    <col min="11009" max="11009" width="21.1796875" style="81" customWidth="1"/>
    <col min="11010" max="11010" width="4.453125" style="81" customWidth="1"/>
    <col min="11011" max="11012" width="10.81640625" style="81" customWidth="1"/>
    <col min="11013" max="11013" width="3.1796875" style="81" customWidth="1"/>
    <col min="11014" max="11015" width="10.81640625" style="81" customWidth="1"/>
    <col min="11016" max="11016" width="3.1796875" style="81" customWidth="1"/>
    <col min="11017" max="11017" width="10.81640625" style="81" customWidth="1"/>
    <col min="11018" max="11018" width="9.1796875" style="81" customWidth="1"/>
    <col min="11019" max="11019" width="3.54296875" style="81" customWidth="1"/>
    <col min="11020" max="11264" width="9.1796875" style="81"/>
    <col min="11265" max="11265" width="21.1796875" style="81" customWidth="1"/>
    <col min="11266" max="11266" width="4.453125" style="81" customWidth="1"/>
    <col min="11267" max="11268" width="10.81640625" style="81" customWidth="1"/>
    <col min="11269" max="11269" width="3.1796875" style="81" customWidth="1"/>
    <col min="11270" max="11271" width="10.81640625" style="81" customWidth="1"/>
    <col min="11272" max="11272" width="3.1796875" style="81" customWidth="1"/>
    <col min="11273" max="11273" width="10.81640625" style="81" customWidth="1"/>
    <col min="11274" max="11274" width="9.1796875" style="81" customWidth="1"/>
    <col min="11275" max="11275" width="3.54296875" style="81" customWidth="1"/>
    <col min="11276" max="11520" width="9.1796875" style="81"/>
    <col min="11521" max="11521" width="21.1796875" style="81" customWidth="1"/>
    <col min="11522" max="11522" width="4.453125" style="81" customWidth="1"/>
    <col min="11523" max="11524" width="10.81640625" style="81" customWidth="1"/>
    <col min="11525" max="11525" width="3.1796875" style="81" customWidth="1"/>
    <col min="11526" max="11527" width="10.81640625" style="81" customWidth="1"/>
    <col min="11528" max="11528" width="3.1796875" style="81" customWidth="1"/>
    <col min="11529" max="11529" width="10.81640625" style="81" customWidth="1"/>
    <col min="11530" max="11530" width="9.1796875" style="81" customWidth="1"/>
    <col min="11531" max="11531" width="3.54296875" style="81" customWidth="1"/>
    <col min="11532" max="11776" width="9.1796875" style="81"/>
    <col min="11777" max="11777" width="21.1796875" style="81" customWidth="1"/>
    <col min="11778" max="11778" width="4.453125" style="81" customWidth="1"/>
    <col min="11779" max="11780" width="10.81640625" style="81" customWidth="1"/>
    <col min="11781" max="11781" width="3.1796875" style="81" customWidth="1"/>
    <col min="11782" max="11783" width="10.81640625" style="81" customWidth="1"/>
    <col min="11784" max="11784" width="3.1796875" style="81" customWidth="1"/>
    <col min="11785" max="11785" width="10.81640625" style="81" customWidth="1"/>
    <col min="11786" max="11786" width="9.1796875" style="81" customWidth="1"/>
    <col min="11787" max="11787" width="3.54296875" style="81" customWidth="1"/>
    <col min="11788" max="12032" width="9.1796875" style="81"/>
    <col min="12033" max="12033" width="21.1796875" style="81" customWidth="1"/>
    <col min="12034" max="12034" width="4.453125" style="81" customWidth="1"/>
    <col min="12035" max="12036" width="10.81640625" style="81" customWidth="1"/>
    <col min="12037" max="12037" width="3.1796875" style="81" customWidth="1"/>
    <col min="12038" max="12039" width="10.81640625" style="81" customWidth="1"/>
    <col min="12040" max="12040" width="3.1796875" style="81" customWidth="1"/>
    <col min="12041" max="12041" width="10.81640625" style="81" customWidth="1"/>
    <col min="12042" max="12042" width="9.1796875" style="81" customWidth="1"/>
    <col min="12043" max="12043" width="3.54296875" style="81" customWidth="1"/>
    <col min="12044" max="12288" width="9.1796875" style="81"/>
    <col min="12289" max="12289" width="21.1796875" style="81" customWidth="1"/>
    <col min="12290" max="12290" width="4.453125" style="81" customWidth="1"/>
    <col min="12291" max="12292" width="10.81640625" style="81" customWidth="1"/>
    <col min="12293" max="12293" width="3.1796875" style="81" customWidth="1"/>
    <col min="12294" max="12295" width="10.81640625" style="81" customWidth="1"/>
    <col min="12296" max="12296" width="3.1796875" style="81" customWidth="1"/>
    <col min="12297" max="12297" width="10.81640625" style="81" customWidth="1"/>
    <col min="12298" max="12298" width="9.1796875" style="81" customWidth="1"/>
    <col min="12299" max="12299" width="3.54296875" style="81" customWidth="1"/>
    <col min="12300" max="12544" width="9.1796875" style="81"/>
    <col min="12545" max="12545" width="21.1796875" style="81" customWidth="1"/>
    <col min="12546" max="12546" width="4.453125" style="81" customWidth="1"/>
    <col min="12547" max="12548" width="10.81640625" style="81" customWidth="1"/>
    <col min="12549" max="12549" width="3.1796875" style="81" customWidth="1"/>
    <col min="12550" max="12551" width="10.81640625" style="81" customWidth="1"/>
    <col min="12552" max="12552" width="3.1796875" style="81" customWidth="1"/>
    <col min="12553" max="12553" width="10.81640625" style="81" customWidth="1"/>
    <col min="12554" max="12554" width="9.1796875" style="81" customWidth="1"/>
    <col min="12555" max="12555" width="3.54296875" style="81" customWidth="1"/>
    <col min="12556" max="12800" width="9.1796875" style="81"/>
    <col min="12801" max="12801" width="21.1796875" style="81" customWidth="1"/>
    <col min="12802" max="12802" width="4.453125" style="81" customWidth="1"/>
    <col min="12803" max="12804" width="10.81640625" style="81" customWidth="1"/>
    <col min="12805" max="12805" width="3.1796875" style="81" customWidth="1"/>
    <col min="12806" max="12807" width="10.81640625" style="81" customWidth="1"/>
    <col min="12808" max="12808" width="3.1796875" style="81" customWidth="1"/>
    <col min="12809" max="12809" width="10.81640625" style="81" customWidth="1"/>
    <col min="12810" max="12810" width="9.1796875" style="81" customWidth="1"/>
    <col min="12811" max="12811" width="3.54296875" style="81" customWidth="1"/>
    <col min="12812" max="13056" width="9.1796875" style="81"/>
    <col min="13057" max="13057" width="21.1796875" style="81" customWidth="1"/>
    <col min="13058" max="13058" width="4.453125" style="81" customWidth="1"/>
    <col min="13059" max="13060" width="10.81640625" style="81" customWidth="1"/>
    <col min="13061" max="13061" width="3.1796875" style="81" customWidth="1"/>
    <col min="13062" max="13063" width="10.81640625" style="81" customWidth="1"/>
    <col min="13064" max="13064" width="3.1796875" style="81" customWidth="1"/>
    <col min="13065" max="13065" width="10.81640625" style="81" customWidth="1"/>
    <col min="13066" max="13066" width="9.1796875" style="81" customWidth="1"/>
    <col min="13067" max="13067" width="3.54296875" style="81" customWidth="1"/>
    <col min="13068" max="13312" width="9.1796875" style="81"/>
    <col min="13313" max="13313" width="21.1796875" style="81" customWidth="1"/>
    <col min="13314" max="13314" width="4.453125" style="81" customWidth="1"/>
    <col min="13315" max="13316" width="10.81640625" style="81" customWidth="1"/>
    <col min="13317" max="13317" width="3.1796875" style="81" customWidth="1"/>
    <col min="13318" max="13319" width="10.81640625" style="81" customWidth="1"/>
    <col min="13320" max="13320" width="3.1796875" style="81" customWidth="1"/>
    <col min="13321" max="13321" width="10.81640625" style="81" customWidth="1"/>
    <col min="13322" max="13322" width="9.1796875" style="81" customWidth="1"/>
    <col min="13323" max="13323" width="3.54296875" style="81" customWidth="1"/>
    <col min="13324" max="13568" width="9.1796875" style="81"/>
    <col min="13569" max="13569" width="21.1796875" style="81" customWidth="1"/>
    <col min="13570" max="13570" width="4.453125" style="81" customWidth="1"/>
    <col min="13571" max="13572" width="10.81640625" style="81" customWidth="1"/>
    <col min="13573" max="13573" width="3.1796875" style="81" customWidth="1"/>
    <col min="13574" max="13575" width="10.81640625" style="81" customWidth="1"/>
    <col min="13576" max="13576" width="3.1796875" style="81" customWidth="1"/>
    <col min="13577" max="13577" width="10.81640625" style="81" customWidth="1"/>
    <col min="13578" max="13578" width="9.1796875" style="81" customWidth="1"/>
    <col min="13579" max="13579" width="3.54296875" style="81" customWidth="1"/>
    <col min="13580" max="13824" width="9.1796875" style="81"/>
    <col min="13825" max="13825" width="21.1796875" style="81" customWidth="1"/>
    <col min="13826" max="13826" width="4.453125" style="81" customWidth="1"/>
    <col min="13827" max="13828" width="10.81640625" style="81" customWidth="1"/>
    <col min="13829" max="13829" width="3.1796875" style="81" customWidth="1"/>
    <col min="13830" max="13831" width="10.81640625" style="81" customWidth="1"/>
    <col min="13832" max="13832" width="3.1796875" style="81" customWidth="1"/>
    <col min="13833" max="13833" width="10.81640625" style="81" customWidth="1"/>
    <col min="13834" max="13834" width="9.1796875" style="81" customWidth="1"/>
    <col min="13835" max="13835" width="3.54296875" style="81" customWidth="1"/>
    <col min="13836" max="14080" width="9.1796875" style="81"/>
    <col min="14081" max="14081" width="21.1796875" style="81" customWidth="1"/>
    <col min="14082" max="14082" width="4.453125" style="81" customWidth="1"/>
    <col min="14083" max="14084" width="10.81640625" style="81" customWidth="1"/>
    <col min="14085" max="14085" width="3.1796875" style="81" customWidth="1"/>
    <col min="14086" max="14087" width="10.81640625" style="81" customWidth="1"/>
    <col min="14088" max="14088" width="3.1796875" style="81" customWidth="1"/>
    <col min="14089" max="14089" width="10.81640625" style="81" customWidth="1"/>
    <col min="14090" max="14090" width="9.1796875" style="81" customWidth="1"/>
    <col min="14091" max="14091" width="3.54296875" style="81" customWidth="1"/>
    <col min="14092" max="14336" width="9.1796875" style="81"/>
    <col min="14337" max="14337" width="21.1796875" style="81" customWidth="1"/>
    <col min="14338" max="14338" width="4.453125" style="81" customWidth="1"/>
    <col min="14339" max="14340" width="10.81640625" style="81" customWidth="1"/>
    <col min="14341" max="14341" width="3.1796875" style="81" customWidth="1"/>
    <col min="14342" max="14343" width="10.81640625" style="81" customWidth="1"/>
    <col min="14344" max="14344" width="3.1796875" style="81" customWidth="1"/>
    <col min="14345" max="14345" width="10.81640625" style="81" customWidth="1"/>
    <col min="14346" max="14346" width="9.1796875" style="81" customWidth="1"/>
    <col min="14347" max="14347" width="3.54296875" style="81" customWidth="1"/>
    <col min="14348" max="14592" width="9.1796875" style="81"/>
    <col min="14593" max="14593" width="21.1796875" style="81" customWidth="1"/>
    <col min="14594" max="14594" width="4.453125" style="81" customWidth="1"/>
    <col min="14595" max="14596" width="10.81640625" style="81" customWidth="1"/>
    <col min="14597" max="14597" width="3.1796875" style="81" customWidth="1"/>
    <col min="14598" max="14599" width="10.81640625" style="81" customWidth="1"/>
    <col min="14600" max="14600" width="3.1796875" style="81" customWidth="1"/>
    <col min="14601" max="14601" width="10.81640625" style="81" customWidth="1"/>
    <col min="14602" max="14602" width="9.1796875" style="81" customWidth="1"/>
    <col min="14603" max="14603" width="3.54296875" style="81" customWidth="1"/>
    <col min="14604" max="14848" width="9.1796875" style="81"/>
    <col min="14849" max="14849" width="21.1796875" style="81" customWidth="1"/>
    <col min="14850" max="14850" width="4.453125" style="81" customWidth="1"/>
    <col min="14851" max="14852" width="10.81640625" style="81" customWidth="1"/>
    <col min="14853" max="14853" width="3.1796875" style="81" customWidth="1"/>
    <col min="14854" max="14855" width="10.81640625" style="81" customWidth="1"/>
    <col min="14856" max="14856" width="3.1796875" style="81" customWidth="1"/>
    <col min="14857" max="14857" width="10.81640625" style="81" customWidth="1"/>
    <col min="14858" max="14858" width="9.1796875" style="81" customWidth="1"/>
    <col min="14859" max="14859" width="3.54296875" style="81" customWidth="1"/>
    <col min="14860" max="15104" width="9.1796875" style="81"/>
    <col min="15105" max="15105" width="21.1796875" style="81" customWidth="1"/>
    <col min="15106" max="15106" width="4.453125" style="81" customWidth="1"/>
    <col min="15107" max="15108" width="10.81640625" style="81" customWidth="1"/>
    <col min="15109" max="15109" width="3.1796875" style="81" customWidth="1"/>
    <col min="15110" max="15111" width="10.81640625" style="81" customWidth="1"/>
    <col min="15112" max="15112" width="3.1796875" style="81" customWidth="1"/>
    <col min="15113" max="15113" width="10.81640625" style="81" customWidth="1"/>
    <col min="15114" max="15114" width="9.1796875" style="81" customWidth="1"/>
    <col min="15115" max="15115" width="3.54296875" style="81" customWidth="1"/>
    <col min="15116" max="15360" width="9.1796875" style="81"/>
    <col min="15361" max="15361" width="21.1796875" style="81" customWidth="1"/>
    <col min="15362" max="15362" width="4.453125" style="81" customWidth="1"/>
    <col min="15363" max="15364" width="10.81640625" style="81" customWidth="1"/>
    <col min="15365" max="15365" width="3.1796875" style="81" customWidth="1"/>
    <col min="15366" max="15367" width="10.81640625" style="81" customWidth="1"/>
    <col min="15368" max="15368" width="3.1796875" style="81" customWidth="1"/>
    <col min="15369" max="15369" width="10.81640625" style="81" customWidth="1"/>
    <col min="15370" max="15370" width="9.1796875" style="81" customWidth="1"/>
    <col min="15371" max="15371" width="3.54296875" style="81" customWidth="1"/>
    <col min="15372" max="15616" width="9.1796875" style="81"/>
    <col min="15617" max="15617" width="21.1796875" style="81" customWidth="1"/>
    <col min="15618" max="15618" width="4.453125" style="81" customWidth="1"/>
    <col min="15619" max="15620" width="10.81640625" style="81" customWidth="1"/>
    <col min="15621" max="15621" width="3.1796875" style="81" customWidth="1"/>
    <col min="15622" max="15623" width="10.81640625" style="81" customWidth="1"/>
    <col min="15624" max="15624" width="3.1796875" style="81" customWidth="1"/>
    <col min="15625" max="15625" width="10.81640625" style="81" customWidth="1"/>
    <col min="15626" max="15626" width="9.1796875" style="81" customWidth="1"/>
    <col min="15627" max="15627" width="3.54296875" style="81" customWidth="1"/>
    <col min="15628" max="15872" width="9.1796875" style="81"/>
    <col min="15873" max="15873" width="21.1796875" style="81" customWidth="1"/>
    <col min="15874" max="15874" width="4.453125" style="81" customWidth="1"/>
    <col min="15875" max="15876" width="10.81640625" style="81" customWidth="1"/>
    <col min="15877" max="15877" width="3.1796875" style="81" customWidth="1"/>
    <col min="15878" max="15879" width="10.81640625" style="81" customWidth="1"/>
    <col min="15880" max="15880" width="3.1796875" style="81" customWidth="1"/>
    <col min="15881" max="15881" width="10.81640625" style="81" customWidth="1"/>
    <col min="15882" max="15882" width="9.1796875" style="81" customWidth="1"/>
    <col min="15883" max="15883" width="3.54296875" style="81" customWidth="1"/>
    <col min="15884" max="16128" width="9.1796875" style="81"/>
    <col min="16129" max="16129" width="21.1796875" style="81" customWidth="1"/>
    <col min="16130" max="16130" width="4.453125" style="81" customWidth="1"/>
    <col min="16131" max="16132" width="10.81640625" style="81" customWidth="1"/>
    <col min="16133" max="16133" width="3.1796875" style="81" customWidth="1"/>
    <col min="16134" max="16135" width="10.81640625" style="81" customWidth="1"/>
    <col min="16136" max="16136" width="3.1796875" style="81" customWidth="1"/>
    <col min="16137" max="16137" width="10.81640625" style="81" customWidth="1"/>
    <col min="16138" max="16138" width="9.1796875" style="81" customWidth="1"/>
    <col min="16139" max="16139" width="3.54296875" style="81" customWidth="1"/>
    <col min="16140" max="16384" width="9.1796875" style="81"/>
  </cols>
  <sheetData>
    <row r="1" spans="1:11">
      <c r="A1" s="81" t="s">
        <v>376</v>
      </c>
    </row>
    <row r="2" spans="1:11">
      <c r="A2" s="81" t="s">
        <v>377</v>
      </c>
    </row>
    <row r="4" spans="1:11">
      <c r="A4" s="14" t="s">
        <v>1536</v>
      </c>
    </row>
    <row r="5" spans="1:11" ht="4.5" customHeight="1">
      <c r="A5" s="81" t="s">
        <v>420</v>
      </c>
    </row>
    <row r="6" spans="1:11" ht="9.75" customHeight="1" thickBot="1">
      <c r="K6" s="88"/>
    </row>
    <row r="7" spans="1:11" ht="15" customHeight="1">
      <c r="A7" s="83"/>
      <c r="B7" s="83"/>
      <c r="C7" s="107"/>
      <c r="D7" s="836"/>
      <c r="E7" s="83"/>
      <c r="F7" s="107"/>
      <c r="G7" s="84"/>
      <c r="H7" s="83"/>
      <c r="I7" s="107"/>
      <c r="J7" s="84"/>
      <c r="K7" s="84"/>
    </row>
    <row r="8" spans="1:11" ht="15" customHeight="1">
      <c r="A8" s="94" t="s">
        <v>421</v>
      </c>
      <c r="B8" s="94"/>
      <c r="C8" s="1091" t="s">
        <v>148</v>
      </c>
      <c r="D8" s="1091"/>
      <c r="E8" s="818"/>
      <c r="F8" s="726" t="s">
        <v>422</v>
      </c>
      <c r="G8" s="837"/>
      <c r="H8" s="818"/>
      <c r="I8" s="726" t="s">
        <v>423</v>
      </c>
      <c r="J8" s="838"/>
    </row>
    <row r="9" spans="1:11" ht="15" customHeight="1">
      <c r="A9" s="94"/>
      <c r="B9" s="94"/>
      <c r="C9" s="839" t="s">
        <v>424</v>
      </c>
      <c r="D9" s="840" t="s">
        <v>153</v>
      </c>
      <c r="E9" s="818"/>
      <c r="F9" s="727" t="s">
        <v>424</v>
      </c>
      <c r="G9" s="111" t="s">
        <v>153</v>
      </c>
      <c r="H9" s="818"/>
      <c r="I9" s="727" t="s">
        <v>424</v>
      </c>
      <c r="J9" s="813" t="s">
        <v>153</v>
      </c>
    </row>
    <row r="10" spans="1:11" ht="15" customHeight="1" thickBot="1">
      <c r="A10" s="86"/>
      <c r="B10" s="86"/>
      <c r="C10" s="113"/>
      <c r="D10" s="841"/>
      <c r="E10" s="86"/>
      <c r="F10" s="113"/>
      <c r="G10" s="82"/>
      <c r="H10" s="86"/>
      <c r="I10" s="113"/>
      <c r="J10" s="82"/>
    </row>
    <row r="11" spans="1:11" ht="15" customHeight="1">
      <c r="A11" s="94"/>
      <c r="B11" s="94"/>
      <c r="C11" s="114"/>
      <c r="D11" s="100"/>
      <c r="E11" s="94"/>
      <c r="F11" s="114"/>
      <c r="G11" s="101"/>
      <c r="H11" s="94"/>
      <c r="I11" s="114"/>
      <c r="K11" s="84"/>
    </row>
    <row r="12" spans="1:11" ht="14.15" hidden="1" customHeight="1">
      <c r="A12" s="52" t="s">
        <v>425</v>
      </c>
      <c r="B12" s="89"/>
      <c r="C12" s="812">
        <f>F12+I12</f>
        <v>5936</v>
      </c>
      <c r="D12" s="842">
        <f>G12+J12</f>
        <v>100</v>
      </c>
      <c r="E12" s="89"/>
      <c r="F12" s="812">
        <v>1644</v>
      </c>
      <c r="G12" s="813">
        <f>IF(A12&lt;&gt;0,F12/C12*100,"")</f>
        <v>27.695417789757414</v>
      </c>
      <c r="H12" s="89"/>
      <c r="I12" s="812">
        <v>4292</v>
      </c>
      <c r="J12" s="88">
        <f>IF(A12&lt;&gt;0,I12/C12*100,"")</f>
        <v>72.304582210242586</v>
      </c>
    </row>
    <row r="13" spans="1:11" ht="14.15" hidden="1" customHeight="1">
      <c r="A13" s="89"/>
      <c r="B13" s="89"/>
      <c r="C13" s="812"/>
      <c r="D13" s="842"/>
      <c r="E13" s="89"/>
      <c r="F13" s="812"/>
      <c r="G13" s="813" t="str">
        <f>IF(A13&lt;&gt;0,F13/C13*100,"")</f>
        <v/>
      </c>
      <c r="H13" s="89"/>
      <c r="I13" s="812"/>
      <c r="J13" s="88" t="str">
        <f>IF(A13&lt;&gt;0,I13/C13*100,"")</f>
        <v/>
      </c>
    </row>
    <row r="14" spans="1:11" ht="14.15" hidden="1" customHeight="1">
      <c r="A14" s="52" t="s">
        <v>426</v>
      </c>
      <c r="B14" s="89"/>
      <c r="C14" s="812">
        <f>F14+I14</f>
        <v>6231</v>
      </c>
      <c r="D14" s="842">
        <f>G14+J14</f>
        <v>100</v>
      </c>
      <c r="E14" s="89"/>
      <c r="F14" s="812">
        <v>1624</v>
      </c>
      <c r="G14" s="813">
        <f>IF(A14&lt;&gt;0,F14/C14*100,"")</f>
        <v>26.063232225966935</v>
      </c>
      <c r="H14" s="89"/>
      <c r="I14" s="812">
        <v>4607</v>
      </c>
      <c r="J14" s="88">
        <f>IF(A14&lt;&gt;0,I14/C14*100,"")</f>
        <v>73.936767774033058</v>
      </c>
    </row>
    <row r="15" spans="1:11" ht="14.15" hidden="1" customHeight="1">
      <c r="A15" s="52"/>
      <c r="B15" s="89"/>
      <c r="C15" s="812"/>
      <c r="D15" s="842"/>
      <c r="E15" s="89"/>
      <c r="F15" s="812"/>
      <c r="G15" s="813"/>
      <c r="H15" s="89"/>
      <c r="I15" s="812"/>
    </row>
    <row r="16" spans="1:11" ht="14.15" hidden="1" customHeight="1">
      <c r="A16" s="52" t="s">
        <v>427</v>
      </c>
      <c r="B16" s="89"/>
      <c r="C16" s="812">
        <f>F16+I16</f>
        <v>6067</v>
      </c>
      <c r="D16" s="842">
        <f>G16+J16</f>
        <v>99.999999999999986</v>
      </c>
      <c r="E16" s="89"/>
      <c r="F16" s="812">
        <v>1687</v>
      </c>
      <c r="G16" s="813">
        <f>IF(A16&lt;&gt;0,F16/C16*100,"")</f>
        <v>27.806164496456237</v>
      </c>
      <c r="H16" s="89"/>
      <c r="I16" s="812">
        <v>4380</v>
      </c>
      <c r="J16" s="88">
        <f>IF(A16&lt;&gt;0,I16/C16*100,"")</f>
        <v>72.193835503543752</v>
      </c>
    </row>
    <row r="17" spans="1:10" ht="14.15" hidden="1" customHeight="1">
      <c r="A17" s="89"/>
      <c r="B17" s="89"/>
      <c r="C17" s="812"/>
      <c r="D17" s="842"/>
      <c r="E17" s="89"/>
      <c r="F17" s="812"/>
      <c r="G17" s="813" t="str">
        <f>IF(A17&lt;&gt;0,F17/C17*100,"")</f>
        <v/>
      </c>
      <c r="H17" s="89"/>
      <c r="I17" s="812"/>
      <c r="J17" s="88" t="str">
        <f>IF(A17&lt;&gt;0,I17/C17*100,"")</f>
        <v/>
      </c>
    </row>
    <row r="18" spans="1:10" ht="15" hidden="1" customHeight="1">
      <c r="A18" s="52" t="s">
        <v>428</v>
      </c>
      <c r="B18" s="89"/>
      <c r="C18" s="812">
        <f>F18+I18</f>
        <v>6038</v>
      </c>
      <c r="D18" s="842">
        <f>G18+J18</f>
        <v>100</v>
      </c>
      <c r="E18" s="89"/>
      <c r="F18" s="812">
        <v>1677</v>
      </c>
      <c r="G18" s="813">
        <f>IF(A18&lt;&gt;0,F18/C18*100,"")</f>
        <v>27.774097383239482</v>
      </c>
      <c r="H18" s="89"/>
      <c r="I18" s="812">
        <v>4361</v>
      </c>
      <c r="J18" s="88">
        <f>IF(A18&lt;&gt;0,I18/C18*100,"")</f>
        <v>72.225902616760521</v>
      </c>
    </row>
    <row r="19" spans="1:10" ht="15" hidden="1" customHeight="1">
      <c r="A19" s="52"/>
      <c r="B19" s="89"/>
      <c r="C19" s="812"/>
      <c r="D19" s="842"/>
      <c r="E19" s="89"/>
      <c r="F19" s="812"/>
      <c r="G19" s="813"/>
      <c r="H19" s="89"/>
      <c r="I19" s="812"/>
    </row>
    <row r="20" spans="1:10" ht="15" hidden="1" customHeight="1">
      <c r="A20" s="52" t="s">
        <v>429</v>
      </c>
      <c r="B20" s="89"/>
      <c r="C20" s="812">
        <f>F20+I20</f>
        <v>6074</v>
      </c>
      <c r="D20" s="842">
        <f>G20+J20</f>
        <v>100</v>
      </c>
      <c r="E20" s="89"/>
      <c r="F20" s="812">
        <v>1749</v>
      </c>
      <c r="G20" s="813">
        <f>IF(A20&lt;&gt;0,F20/C20*100,"")</f>
        <v>28.794863351992095</v>
      </c>
      <c r="H20" s="89"/>
      <c r="I20" s="812">
        <v>4325</v>
      </c>
      <c r="J20" s="88">
        <f>IF(A20&lt;&gt;0,I20/C20*100,"")</f>
        <v>71.205136648007908</v>
      </c>
    </row>
    <row r="21" spans="1:10" ht="15" hidden="1" customHeight="1">
      <c r="A21" s="89"/>
      <c r="B21" s="89"/>
      <c r="C21" s="812"/>
      <c r="D21" s="842"/>
      <c r="E21" s="89"/>
      <c r="F21" s="812"/>
      <c r="G21" s="813" t="str">
        <f>IF(A21&lt;&gt;0,F21/C21*100,"")</f>
        <v/>
      </c>
      <c r="H21" s="89"/>
      <c r="I21" s="812"/>
      <c r="J21" s="88" t="str">
        <f>IF(A21&lt;&gt;0,I21/C21*100,"")</f>
        <v/>
      </c>
    </row>
    <row r="22" spans="1:10" ht="15" hidden="1" customHeight="1">
      <c r="A22" s="52" t="s">
        <v>430</v>
      </c>
      <c r="B22" s="89"/>
      <c r="C22" s="812">
        <f>F22+I22</f>
        <v>6278</v>
      </c>
      <c r="D22" s="842">
        <f>G22+J22</f>
        <v>100</v>
      </c>
      <c r="E22" s="89"/>
      <c r="F22" s="812">
        <v>1730</v>
      </c>
      <c r="G22" s="813">
        <f>IF(A22&lt;&gt;0,F22/C22*100,"")</f>
        <v>27.556546670914305</v>
      </c>
      <c r="H22" s="89"/>
      <c r="I22" s="812">
        <v>4548</v>
      </c>
      <c r="J22" s="88">
        <f>IF(A22&lt;&gt;0,I22/C22*100,"")</f>
        <v>72.443453329085699</v>
      </c>
    </row>
    <row r="23" spans="1:10" ht="15" hidden="1" customHeight="1">
      <c r="A23" s="52"/>
      <c r="B23" s="89"/>
      <c r="C23" s="812"/>
      <c r="D23" s="842"/>
      <c r="E23" s="89"/>
      <c r="F23" s="812"/>
      <c r="G23" s="813"/>
      <c r="H23" s="89"/>
      <c r="I23" s="812"/>
    </row>
    <row r="24" spans="1:10" ht="15" customHeight="1">
      <c r="A24" s="55" t="s">
        <v>431</v>
      </c>
      <c r="B24" s="811"/>
      <c r="C24" s="827">
        <f>F24+I24</f>
        <v>6100</v>
      </c>
      <c r="D24" s="843">
        <f>G24+J24</f>
        <v>100.00000000000001</v>
      </c>
      <c r="E24" s="811"/>
      <c r="F24" s="827">
        <v>1875</v>
      </c>
      <c r="G24" s="844">
        <f>IF(A24&lt;&gt;0,F24/C24*100,"")</f>
        <v>30.737704918032787</v>
      </c>
      <c r="H24" s="811"/>
      <c r="I24" s="827">
        <v>4225</v>
      </c>
      <c r="J24" s="104">
        <f>IF(A24&lt;&gt;0,I24/C24*100,"")</f>
        <v>69.262295081967224</v>
      </c>
    </row>
    <row r="25" spans="1:10" ht="15" customHeight="1">
      <c r="A25" s="811"/>
      <c r="B25" s="811"/>
      <c r="C25" s="827"/>
      <c r="D25" s="843"/>
      <c r="E25" s="811"/>
      <c r="F25" s="827"/>
      <c r="G25" s="844" t="str">
        <f>IF(A25&lt;&gt;0,F25/C25*100,"")</f>
        <v/>
      </c>
      <c r="H25" s="811"/>
      <c r="I25" s="827"/>
      <c r="J25" s="104" t="str">
        <f>IF(A25&lt;&gt;0,I25/C25*100,"")</f>
        <v/>
      </c>
    </row>
    <row r="26" spans="1:10" ht="15" customHeight="1">
      <c r="A26" s="55" t="s">
        <v>432</v>
      </c>
      <c r="B26" s="811"/>
      <c r="C26" s="827">
        <f>F26+I26</f>
        <v>6133</v>
      </c>
      <c r="D26" s="843">
        <f>G26+J26</f>
        <v>100</v>
      </c>
      <c r="E26" s="811"/>
      <c r="F26" s="827">
        <v>1877</v>
      </c>
      <c r="G26" s="844">
        <f>IF(A26&lt;&gt;0,F26/C26*100,"")</f>
        <v>30.604924180661992</v>
      </c>
      <c r="H26" s="811"/>
      <c r="I26" s="827">
        <v>4256</v>
      </c>
      <c r="J26" s="104">
        <f>IF(A26&lt;&gt;0,I26/C26*100,"")</f>
        <v>69.395075819338004</v>
      </c>
    </row>
    <row r="27" spans="1:10" ht="15" customHeight="1">
      <c r="A27" s="55"/>
      <c r="B27" s="811"/>
      <c r="C27" s="827"/>
      <c r="D27" s="843"/>
      <c r="E27" s="811"/>
      <c r="F27" s="827"/>
      <c r="G27" s="844"/>
      <c r="H27" s="811"/>
      <c r="I27" s="827"/>
      <c r="J27" s="104"/>
    </row>
    <row r="28" spans="1:10" ht="15" customHeight="1">
      <c r="A28" s="55" t="s">
        <v>433</v>
      </c>
      <c r="B28" s="811"/>
      <c r="C28" s="827">
        <f>F28+I28</f>
        <v>6300</v>
      </c>
      <c r="D28" s="843">
        <f>G28+J28</f>
        <v>100</v>
      </c>
      <c r="E28" s="811"/>
      <c r="F28" s="827">
        <v>1950</v>
      </c>
      <c r="G28" s="844">
        <f>IF(A28&lt;&gt;0,F28/C28*100,"")</f>
        <v>30.952380952380953</v>
      </c>
      <c r="H28" s="811"/>
      <c r="I28" s="827">
        <v>4350</v>
      </c>
      <c r="J28" s="104">
        <f>IF(A28&lt;&gt;0,I28/C28*100,"")</f>
        <v>69.047619047619051</v>
      </c>
    </row>
    <row r="29" spans="1:10" ht="15" customHeight="1">
      <c r="A29" s="811"/>
      <c r="B29" s="811"/>
      <c r="C29" s="827"/>
      <c r="D29" s="843"/>
      <c r="E29" s="811"/>
      <c r="F29" s="827"/>
      <c r="G29" s="844" t="str">
        <f>IF(A29&lt;&gt;0,F29/C29*100,"")</f>
        <v/>
      </c>
      <c r="H29" s="811"/>
      <c r="I29" s="827"/>
      <c r="J29" s="104" t="str">
        <f>IF(A29&lt;&gt;0,I29/C29*100,"")</f>
        <v/>
      </c>
    </row>
    <row r="30" spans="1:10" ht="15" customHeight="1">
      <c r="A30" s="55" t="s">
        <v>434</v>
      </c>
      <c r="B30" s="811"/>
      <c r="C30" s="827">
        <f>F30+I30</f>
        <v>5960</v>
      </c>
      <c r="D30" s="843">
        <f>G30+J30</f>
        <v>100</v>
      </c>
      <c r="E30" s="811"/>
      <c r="F30" s="827">
        <v>1867</v>
      </c>
      <c r="G30" s="844">
        <f>IF(A30&lt;&gt;0,F30/C30*100,"")</f>
        <v>31.325503355704697</v>
      </c>
      <c r="H30" s="811"/>
      <c r="I30" s="827">
        <v>4093</v>
      </c>
      <c r="J30" s="104">
        <f>IF(A30&lt;&gt;0,I30/C30*100,"")</f>
        <v>68.674496644295303</v>
      </c>
    </row>
    <row r="31" spans="1:10" ht="15" customHeight="1">
      <c r="A31" s="55"/>
      <c r="B31" s="811"/>
      <c r="C31" s="827"/>
      <c r="D31" s="843"/>
      <c r="E31" s="811"/>
      <c r="F31" s="827"/>
      <c r="G31" s="844"/>
      <c r="H31" s="811"/>
      <c r="I31" s="827"/>
      <c r="J31" s="104"/>
    </row>
    <row r="32" spans="1:10" ht="15" customHeight="1">
      <c r="A32" s="55" t="s">
        <v>435</v>
      </c>
      <c r="B32" s="811"/>
      <c r="C32" s="827">
        <f>F32+I32</f>
        <v>6197</v>
      </c>
      <c r="D32" s="843">
        <f>G32+J32</f>
        <v>100.00000000000001</v>
      </c>
      <c r="E32" s="811"/>
      <c r="F32" s="827">
        <v>1871</v>
      </c>
      <c r="G32" s="844">
        <f>IF(A32&lt;&gt;0,F32/C32*100,"")</f>
        <v>30.192028400839117</v>
      </c>
      <c r="H32" s="811"/>
      <c r="I32" s="827">
        <v>4326</v>
      </c>
      <c r="J32" s="104">
        <f>IF(A32&lt;&gt;0,I32/C32*100,"")</f>
        <v>69.807971599160894</v>
      </c>
    </row>
    <row r="33" spans="1:11" ht="15" customHeight="1">
      <c r="A33" s="811"/>
      <c r="B33" s="811"/>
      <c r="C33" s="827"/>
      <c r="D33" s="843"/>
      <c r="E33" s="811"/>
      <c r="F33" s="827"/>
      <c r="G33" s="844" t="str">
        <f>IF(A33&lt;&gt;0,F33/C33*100,"")</f>
        <v/>
      </c>
      <c r="H33" s="811"/>
      <c r="I33" s="827"/>
      <c r="J33" s="104" t="str">
        <f>IF(A33&lt;&gt;0,I33/C33*100,"")</f>
        <v/>
      </c>
    </row>
    <row r="34" spans="1:11" ht="15" customHeight="1">
      <c r="A34" s="55" t="s">
        <v>436</v>
      </c>
      <c r="B34" s="811"/>
      <c r="C34" s="827">
        <f>F34+I34</f>
        <v>6289</v>
      </c>
      <c r="D34" s="843">
        <f>G34+J34</f>
        <v>100</v>
      </c>
      <c r="E34" s="811"/>
      <c r="F34" s="827">
        <v>1890</v>
      </c>
      <c r="G34" s="844">
        <f>IF(A34&lt;&gt;0,F34/C34*100,"")</f>
        <v>30.052472571155985</v>
      </c>
      <c r="H34" s="811"/>
      <c r="I34" s="827">
        <v>4399</v>
      </c>
      <c r="J34" s="104">
        <f>IF(A34&lt;&gt;0,I34/C34*100,"")</f>
        <v>69.947527428844012</v>
      </c>
    </row>
    <row r="35" spans="1:11" ht="15" customHeight="1">
      <c r="A35" s="55"/>
      <c r="B35" s="811"/>
      <c r="C35" s="827"/>
      <c r="D35" s="843"/>
      <c r="E35" s="811"/>
      <c r="F35" s="827"/>
      <c r="G35" s="844"/>
      <c r="H35" s="811"/>
      <c r="I35" s="827"/>
      <c r="J35" s="104"/>
    </row>
    <row r="36" spans="1:11" ht="15" customHeight="1">
      <c r="A36" s="55" t="s">
        <v>1441</v>
      </c>
      <c r="B36" s="811"/>
      <c r="C36" s="827">
        <f>F36+I36</f>
        <v>6161</v>
      </c>
      <c r="D36" s="843">
        <f>G36+J36</f>
        <v>100</v>
      </c>
      <c r="E36" s="811"/>
      <c r="F36" s="827">
        <v>1878</v>
      </c>
      <c r="G36" s="844">
        <f>IF(A36&lt;&gt;0,F36/C36*100,"")</f>
        <v>30.482064599902614</v>
      </c>
      <c r="H36" s="811"/>
      <c r="I36" s="827">
        <v>4283</v>
      </c>
      <c r="J36" s="104">
        <f>IF(A36&lt;&gt;0,I36/C36*100,"")</f>
        <v>69.517935400097386</v>
      </c>
    </row>
    <row r="37" spans="1:11" ht="15" customHeight="1">
      <c r="A37" s="811"/>
      <c r="B37" s="811"/>
      <c r="C37" s="827"/>
      <c r="D37" s="843"/>
      <c r="E37" s="811"/>
      <c r="F37" s="827"/>
      <c r="G37" s="844" t="str">
        <f>IF(A37&lt;&gt;0,F37/C37*100,"")</f>
        <v/>
      </c>
      <c r="H37" s="811"/>
      <c r="I37" s="827"/>
      <c r="J37" s="104" t="str">
        <f>IF(A37&lt;&gt;0,I37/C37*100,"")</f>
        <v/>
      </c>
    </row>
    <row r="38" spans="1:11" ht="15" customHeight="1">
      <c r="A38" s="55" t="s">
        <v>1442</v>
      </c>
      <c r="B38" s="811"/>
      <c r="C38" s="827">
        <f>F38+I38</f>
        <v>6289</v>
      </c>
      <c r="D38" s="843">
        <f>G38+J38</f>
        <v>100</v>
      </c>
      <c r="E38" s="811"/>
      <c r="F38" s="827">
        <v>1890</v>
      </c>
      <c r="G38" s="844">
        <f>IF(A38&lt;&gt;0,F38/C38*100,"")</f>
        <v>30.052472571155985</v>
      </c>
      <c r="H38" s="811"/>
      <c r="I38" s="827">
        <v>4399</v>
      </c>
      <c r="J38" s="104">
        <f>IF(A38&lt;&gt;0,I38/C38*100,"")</f>
        <v>69.947527428844012</v>
      </c>
    </row>
    <row r="39" spans="1:11" ht="15" customHeight="1">
      <c r="A39" s="55"/>
      <c r="B39" s="811"/>
      <c r="C39" s="827"/>
      <c r="D39" s="843"/>
      <c r="E39" s="811"/>
      <c r="F39" s="827"/>
      <c r="G39" s="844"/>
      <c r="H39" s="811"/>
      <c r="I39" s="827"/>
      <c r="J39" s="104"/>
    </row>
    <row r="40" spans="1:11" ht="13.15" customHeight="1">
      <c r="A40" s="55" t="s">
        <v>1537</v>
      </c>
      <c r="B40" s="811"/>
      <c r="C40" s="827">
        <f>F40+I40</f>
        <v>6363</v>
      </c>
      <c r="D40" s="843">
        <f>G40+J40</f>
        <v>100</v>
      </c>
      <c r="E40" s="811"/>
      <c r="F40" s="827">
        <v>1949</v>
      </c>
      <c r="G40" s="844">
        <f>IF(A40&lt;&gt;0,F40/C40*100,"")</f>
        <v>30.630205877730631</v>
      </c>
      <c r="H40" s="811"/>
      <c r="I40" s="827">
        <v>4414</v>
      </c>
      <c r="J40" s="104">
        <f>IF(A40&lt;&gt;0,I40/C40*100,"")</f>
        <v>69.369794122269369</v>
      </c>
    </row>
    <row r="41" spans="1:11" ht="13.15" customHeight="1">
      <c r="A41" s="811"/>
      <c r="B41" s="811"/>
      <c r="C41" s="827"/>
      <c r="D41" s="843"/>
      <c r="E41" s="811"/>
      <c r="F41" s="827"/>
      <c r="G41" s="844" t="str">
        <f>IF(A41&lt;&gt;0,F41/C41*100,"")</f>
        <v/>
      </c>
      <c r="H41" s="811"/>
      <c r="I41" s="827"/>
      <c r="J41" s="104" t="str">
        <f>IF(A41&lt;&gt;0,I41/C41*100,"")</f>
        <v/>
      </c>
    </row>
    <row r="42" spans="1:11" ht="13.15" customHeight="1">
      <c r="A42" s="55" t="s">
        <v>1538</v>
      </c>
      <c r="B42" s="811"/>
      <c r="C42" s="827">
        <f>F42+I42</f>
        <v>6317</v>
      </c>
      <c r="D42" s="843">
        <f>G42+J42</f>
        <v>100</v>
      </c>
      <c r="E42" s="811"/>
      <c r="F42" s="827">
        <v>1944</v>
      </c>
      <c r="G42" s="844">
        <f>IF(A42&lt;&gt;0,F42/C42*100,"")</f>
        <v>30.774101630520818</v>
      </c>
      <c r="H42" s="811"/>
      <c r="I42" s="827">
        <v>4373</v>
      </c>
      <c r="J42" s="104">
        <f>IF(A42&lt;&gt;0,I42/C42*100,"")</f>
        <v>69.225898369479182</v>
      </c>
    </row>
    <row r="43" spans="1:11" ht="13" thickBot="1">
      <c r="A43" s="52"/>
      <c r="B43" s="89"/>
      <c r="C43" s="812"/>
      <c r="D43" s="842"/>
      <c r="E43" s="89"/>
      <c r="F43" s="812"/>
      <c r="G43" s="813"/>
      <c r="H43" s="89"/>
      <c r="I43" s="812"/>
    </row>
    <row r="44" spans="1:11">
      <c r="A44" s="83"/>
      <c r="B44" s="83"/>
      <c r="C44" s="107"/>
      <c r="D44" s="836"/>
      <c r="E44" s="83"/>
      <c r="F44" s="107"/>
      <c r="G44" s="84"/>
      <c r="H44" s="83"/>
      <c r="I44" s="107"/>
      <c r="J44" s="84"/>
      <c r="K44" s="84"/>
    </row>
    <row r="45" spans="1:11">
      <c r="A45" s="94" t="s">
        <v>1443</v>
      </c>
      <c r="B45" s="94"/>
      <c r="C45" s="114"/>
      <c r="D45" s="100"/>
      <c r="E45" s="94"/>
      <c r="F45" s="114"/>
      <c r="G45" s="101"/>
      <c r="H45" s="94"/>
      <c r="I45" s="114"/>
    </row>
    <row r="46" spans="1:11">
      <c r="A46" s="94" t="s">
        <v>1444</v>
      </c>
      <c r="B46" s="94"/>
      <c r="C46" s="114"/>
      <c r="D46" s="100"/>
      <c r="E46" s="94"/>
      <c r="F46" s="114"/>
      <c r="G46" s="101"/>
      <c r="H46" s="94"/>
      <c r="I46" s="114"/>
    </row>
    <row r="47" spans="1:11">
      <c r="A47" s="94"/>
      <c r="B47" s="94"/>
      <c r="C47" s="114"/>
      <c r="D47" s="100"/>
      <c r="E47" s="94"/>
      <c r="F47" s="114"/>
      <c r="G47" s="101"/>
      <c r="H47" s="94"/>
      <c r="I47" s="114"/>
    </row>
    <row r="48" spans="1:11">
      <c r="A48" s="81" t="s">
        <v>418</v>
      </c>
    </row>
    <row r="49" spans="1:7">
      <c r="A49" s="81" t="s">
        <v>437</v>
      </c>
    </row>
    <row r="50" spans="1:7">
      <c r="G50" s="105"/>
    </row>
  </sheetData>
  <mergeCells count="1">
    <mergeCell ref="C8:D8"/>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4" tint="-0.249977111117893"/>
  </sheetPr>
  <dimension ref="A1:U224"/>
  <sheetViews>
    <sheetView showZeros="0" topLeftCell="A16" workbookViewId="0">
      <selection activeCell="A61" sqref="A61"/>
    </sheetView>
  </sheetViews>
  <sheetFormatPr baseColWidth="10" defaultColWidth="8.81640625" defaultRowHeight="14.5"/>
  <cols>
    <col min="1" max="1" width="34.54296875" style="33" customWidth="1"/>
    <col min="2" max="2" width="8.81640625" style="173" customWidth="1"/>
    <col min="3" max="3" width="8.81640625" style="12" customWidth="1"/>
    <col min="4" max="4" width="2.1796875" style="14" customWidth="1"/>
    <col min="5" max="5" width="8.1796875" style="173" customWidth="1"/>
    <col min="6" max="6" width="8.81640625" style="147" customWidth="1"/>
    <col min="7" max="7" width="2.1796875" style="14" customWidth="1"/>
    <col min="8" max="8" width="9" style="233" customWidth="1"/>
    <col min="9" max="9" width="10.1796875" style="147" customWidth="1"/>
    <col min="10" max="10" width="2.1796875" style="14" customWidth="1"/>
    <col min="11" max="11" width="8" style="14" customWidth="1"/>
    <col min="12" max="12" width="8.81640625" style="14" customWidth="1"/>
    <col min="13" max="13" width="2.1796875" style="14" customWidth="1"/>
    <col min="14" max="21" width="8.81640625" style="33"/>
    <col min="257" max="257" width="34.54296875" customWidth="1"/>
    <col min="258" max="259" width="8.81640625" customWidth="1"/>
    <col min="260" max="260" width="2.1796875" customWidth="1"/>
    <col min="261" max="261" width="8.1796875" customWidth="1"/>
    <col min="262" max="262" width="8.81640625" customWidth="1"/>
    <col min="263" max="263" width="2.1796875" customWidth="1"/>
    <col min="264" max="264" width="9" customWidth="1"/>
    <col min="265" max="265" width="10.1796875" customWidth="1"/>
    <col min="266" max="266" width="2.1796875" customWidth="1"/>
    <col min="267" max="267" width="8" customWidth="1"/>
    <col min="268" max="268" width="8.81640625" customWidth="1"/>
    <col min="269" max="269" width="2.1796875" customWidth="1"/>
    <col min="513" max="513" width="34.54296875" customWidth="1"/>
    <col min="514" max="515" width="8.81640625" customWidth="1"/>
    <col min="516" max="516" width="2.1796875" customWidth="1"/>
    <col min="517" max="517" width="8.1796875" customWidth="1"/>
    <col min="518" max="518" width="8.81640625" customWidth="1"/>
    <col min="519" max="519" width="2.1796875" customWidth="1"/>
    <col min="520" max="520" width="9" customWidth="1"/>
    <col min="521" max="521" width="10.1796875" customWidth="1"/>
    <col min="522" max="522" width="2.1796875" customWidth="1"/>
    <col min="523" max="523" width="8" customWidth="1"/>
    <col min="524" max="524" width="8.81640625" customWidth="1"/>
    <col min="525" max="525" width="2.1796875" customWidth="1"/>
    <col min="769" max="769" width="34.54296875" customWidth="1"/>
    <col min="770" max="771" width="8.81640625" customWidth="1"/>
    <col min="772" max="772" width="2.1796875" customWidth="1"/>
    <col min="773" max="773" width="8.1796875" customWidth="1"/>
    <col min="774" max="774" width="8.81640625" customWidth="1"/>
    <col min="775" max="775" width="2.1796875" customWidth="1"/>
    <col min="776" max="776" width="9" customWidth="1"/>
    <col min="777" max="777" width="10.1796875" customWidth="1"/>
    <col min="778" max="778" width="2.1796875" customWidth="1"/>
    <col min="779" max="779" width="8" customWidth="1"/>
    <col min="780" max="780" width="8.81640625" customWidth="1"/>
    <col min="781" max="781" width="2.1796875" customWidth="1"/>
    <col min="1025" max="1025" width="34.54296875" customWidth="1"/>
    <col min="1026" max="1027" width="8.81640625" customWidth="1"/>
    <col min="1028" max="1028" width="2.1796875" customWidth="1"/>
    <col min="1029" max="1029" width="8.1796875" customWidth="1"/>
    <col min="1030" max="1030" width="8.81640625" customWidth="1"/>
    <col min="1031" max="1031" width="2.1796875" customWidth="1"/>
    <col min="1032" max="1032" width="9" customWidth="1"/>
    <col min="1033" max="1033" width="10.1796875" customWidth="1"/>
    <col min="1034" max="1034" width="2.1796875" customWidth="1"/>
    <col min="1035" max="1035" width="8" customWidth="1"/>
    <col min="1036" max="1036" width="8.81640625" customWidth="1"/>
    <col min="1037" max="1037" width="2.1796875" customWidth="1"/>
    <col min="1281" max="1281" width="34.54296875" customWidth="1"/>
    <col min="1282" max="1283" width="8.81640625" customWidth="1"/>
    <col min="1284" max="1284" width="2.1796875" customWidth="1"/>
    <col min="1285" max="1285" width="8.1796875" customWidth="1"/>
    <col min="1286" max="1286" width="8.81640625" customWidth="1"/>
    <col min="1287" max="1287" width="2.1796875" customWidth="1"/>
    <col min="1288" max="1288" width="9" customWidth="1"/>
    <col min="1289" max="1289" width="10.1796875" customWidth="1"/>
    <col min="1290" max="1290" width="2.1796875" customWidth="1"/>
    <col min="1291" max="1291" width="8" customWidth="1"/>
    <col min="1292" max="1292" width="8.81640625" customWidth="1"/>
    <col min="1293" max="1293" width="2.1796875" customWidth="1"/>
    <col min="1537" max="1537" width="34.54296875" customWidth="1"/>
    <col min="1538" max="1539" width="8.81640625" customWidth="1"/>
    <col min="1540" max="1540" width="2.1796875" customWidth="1"/>
    <col min="1541" max="1541" width="8.1796875" customWidth="1"/>
    <col min="1542" max="1542" width="8.81640625" customWidth="1"/>
    <col min="1543" max="1543" width="2.1796875" customWidth="1"/>
    <col min="1544" max="1544" width="9" customWidth="1"/>
    <col min="1545" max="1545" width="10.1796875" customWidth="1"/>
    <col min="1546" max="1546" width="2.1796875" customWidth="1"/>
    <col min="1547" max="1547" width="8" customWidth="1"/>
    <col min="1548" max="1548" width="8.81640625" customWidth="1"/>
    <col min="1549" max="1549" width="2.1796875" customWidth="1"/>
    <col min="1793" max="1793" width="34.54296875" customWidth="1"/>
    <col min="1794" max="1795" width="8.81640625" customWidth="1"/>
    <col min="1796" max="1796" width="2.1796875" customWidth="1"/>
    <col min="1797" max="1797" width="8.1796875" customWidth="1"/>
    <col min="1798" max="1798" width="8.81640625" customWidth="1"/>
    <col min="1799" max="1799" width="2.1796875" customWidth="1"/>
    <col min="1800" max="1800" width="9" customWidth="1"/>
    <col min="1801" max="1801" width="10.1796875" customWidth="1"/>
    <col min="1802" max="1802" width="2.1796875" customWidth="1"/>
    <col min="1803" max="1803" width="8" customWidth="1"/>
    <col min="1804" max="1804" width="8.81640625" customWidth="1"/>
    <col min="1805" max="1805" width="2.1796875" customWidth="1"/>
    <col min="2049" max="2049" width="34.54296875" customWidth="1"/>
    <col min="2050" max="2051" width="8.81640625" customWidth="1"/>
    <col min="2052" max="2052" width="2.1796875" customWidth="1"/>
    <col min="2053" max="2053" width="8.1796875" customWidth="1"/>
    <col min="2054" max="2054" width="8.81640625" customWidth="1"/>
    <col min="2055" max="2055" width="2.1796875" customWidth="1"/>
    <col min="2056" max="2056" width="9" customWidth="1"/>
    <col min="2057" max="2057" width="10.1796875" customWidth="1"/>
    <col min="2058" max="2058" width="2.1796875" customWidth="1"/>
    <col min="2059" max="2059" width="8" customWidth="1"/>
    <col min="2060" max="2060" width="8.81640625" customWidth="1"/>
    <col min="2061" max="2061" width="2.1796875" customWidth="1"/>
    <col min="2305" max="2305" width="34.54296875" customWidth="1"/>
    <col min="2306" max="2307" width="8.81640625" customWidth="1"/>
    <col min="2308" max="2308" width="2.1796875" customWidth="1"/>
    <col min="2309" max="2309" width="8.1796875" customWidth="1"/>
    <col min="2310" max="2310" width="8.81640625" customWidth="1"/>
    <col min="2311" max="2311" width="2.1796875" customWidth="1"/>
    <col min="2312" max="2312" width="9" customWidth="1"/>
    <col min="2313" max="2313" width="10.1796875" customWidth="1"/>
    <col min="2314" max="2314" width="2.1796875" customWidth="1"/>
    <col min="2315" max="2315" width="8" customWidth="1"/>
    <col min="2316" max="2316" width="8.81640625" customWidth="1"/>
    <col min="2317" max="2317" width="2.1796875" customWidth="1"/>
    <col min="2561" max="2561" width="34.54296875" customWidth="1"/>
    <col min="2562" max="2563" width="8.81640625" customWidth="1"/>
    <col min="2564" max="2564" width="2.1796875" customWidth="1"/>
    <col min="2565" max="2565" width="8.1796875" customWidth="1"/>
    <col min="2566" max="2566" width="8.81640625" customWidth="1"/>
    <col min="2567" max="2567" width="2.1796875" customWidth="1"/>
    <col min="2568" max="2568" width="9" customWidth="1"/>
    <col min="2569" max="2569" width="10.1796875" customWidth="1"/>
    <col min="2570" max="2570" width="2.1796875" customWidth="1"/>
    <col min="2571" max="2571" width="8" customWidth="1"/>
    <col min="2572" max="2572" width="8.81640625" customWidth="1"/>
    <col min="2573" max="2573" width="2.1796875" customWidth="1"/>
    <col min="2817" max="2817" width="34.54296875" customWidth="1"/>
    <col min="2818" max="2819" width="8.81640625" customWidth="1"/>
    <col min="2820" max="2820" width="2.1796875" customWidth="1"/>
    <col min="2821" max="2821" width="8.1796875" customWidth="1"/>
    <col min="2822" max="2822" width="8.81640625" customWidth="1"/>
    <col min="2823" max="2823" width="2.1796875" customWidth="1"/>
    <col min="2824" max="2824" width="9" customWidth="1"/>
    <col min="2825" max="2825" width="10.1796875" customWidth="1"/>
    <col min="2826" max="2826" width="2.1796875" customWidth="1"/>
    <col min="2827" max="2827" width="8" customWidth="1"/>
    <col min="2828" max="2828" width="8.81640625" customWidth="1"/>
    <col min="2829" max="2829" width="2.1796875" customWidth="1"/>
    <col min="3073" max="3073" width="34.54296875" customWidth="1"/>
    <col min="3074" max="3075" width="8.81640625" customWidth="1"/>
    <col min="3076" max="3076" width="2.1796875" customWidth="1"/>
    <col min="3077" max="3077" width="8.1796875" customWidth="1"/>
    <col min="3078" max="3078" width="8.81640625" customWidth="1"/>
    <col min="3079" max="3079" width="2.1796875" customWidth="1"/>
    <col min="3080" max="3080" width="9" customWidth="1"/>
    <col min="3081" max="3081" width="10.1796875" customWidth="1"/>
    <col min="3082" max="3082" width="2.1796875" customWidth="1"/>
    <col min="3083" max="3083" width="8" customWidth="1"/>
    <col min="3084" max="3084" width="8.81640625" customWidth="1"/>
    <col min="3085" max="3085" width="2.1796875" customWidth="1"/>
    <col min="3329" max="3329" width="34.54296875" customWidth="1"/>
    <col min="3330" max="3331" width="8.81640625" customWidth="1"/>
    <col min="3332" max="3332" width="2.1796875" customWidth="1"/>
    <col min="3333" max="3333" width="8.1796875" customWidth="1"/>
    <col min="3334" max="3334" width="8.81640625" customWidth="1"/>
    <col min="3335" max="3335" width="2.1796875" customWidth="1"/>
    <col min="3336" max="3336" width="9" customWidth="1"/>
    <col min="3337" max="3337" width="10.1796875" customWidth="1"/>
    <col min="3338" max="3338" width="2.1796875" customWidth="1"/>
    <col min="3339" max="3339" width="8" customWidth="1"/>
    <col min="3340" max="3340" width="8.81640625" customWidth="1"/>
    <col min="3341" max="3341" width="2.1796875" customWidth="1"/>
    <col min="3585" max="3585" width="34.54296875" customWidth="1"/>
    <col min="3586" max="3587" width="8.81640625" customWidth="1"/>
    <col min="3588" max="3588" width="2.1796875" customWidth="1"/>
    <col min="3589" max="3589" width="8.1796875" customWidth="1"/>
    <col min="3590" max="3590" width="8.81640625" customWidth="1"/>
    <col min="3591" max="3591" width="2.1796875" customWidth="1"/>
    <col min="3592" max="3592" width="9" customWidth="1"/>
    <col min="3593" max="3593" width="10.1796875" customWidth="1"/>
    <col min="3594" max="3594" width="2.1796875" customWidth="1"/>
    <col min="3595" max="3595" width="8" customWidth="1"/>
    <col min="3596" max="3596" width="8.81640625" customWidth="1"/>
    <col min="3597" max="3597" width="2.1796875" customWidth="1"/>
    <col min="3841" max="3841" width="34.54296875" customWidth="1"/>
    <col min="3842" max="3843" width="8.81640625" customWidth="1"/>
    <col min="3844" max="3844" width="2.1796875" customWidth="1"/>
    <col min="3845" max="3845" width="8.1796875" customWidth="1"/>
    <col min="3846" max="3846" width="8.81640625" customWidth="1"/>
    <col min="3847" max="3847" width="2.1796875" customWidth="1"/>
    <col min="3848" max="3848" width="9" customWidth="1"/>
    <col min="3849" max="3849" width="10.1796875" customWidth="1"/>
    <col min="3850" max="3850" width="2.1796875" customWidth="1"/>
    <col min="3851" max="3851" width="8" customWidth="1"/>
    <col min="3852" max="3852" width="8.81640625" customWidth="1"/>
    <col min="3853" max="3853" width="2.1796875" customWidth="1"/>
    <col min="4097" max="4097" width="34.54296875" customWidth="1"/>
    <col min="4098" max="4099" width="8.81640625" customWidth="1"/>
    <col min="4100" max="4100" width="2.1796875" customWidth="1"/>
    <col min="4101" max="4101" width="8.1796875" customWidth="1"/>
    <col min="4102" max="4102" width="8.81640625" customWidth="1"/>
    <col min="4103" max="4103" width="2.1796875" customWidth="1"/>
    <col min="4104" max="4104" width="9" customWidth="1"/>
    <col min="4105" max="4105" width="10.1796875" customWidth="1"/>
    <col min="4106" max="4106" width="2.1796875" customWidth="1"/>
    <col min="4107" max="4107" width="8" customWidth="1"/>
    <col min="4108" max="4108" width="8.81640625" customWidth="1"/>
    <col min="4109" max="4109" width="2.1796875" customWidth="1"/>
    <col min="4353" max="4353" width="34.54296875" customWidth="1"/>
    <col min="4354" max="4355" width="8.81640625" customWidth="1"/>
    <col min="4356" max="4356" width="2.1796875" customWidth="1"/>
    <col min="4357" max="4357" width="8.1796875" customWidth="1"/>
    <col min="4358" max="4358" width="8.81640625" customWidth="1"/>
    <col min="4359" max="4359" width="2.1796875" customWidth="1"/>
    <col min="4360" max="4360" width="9" customWidth="1"/>
    <col min="4361" max="4361" width="10.1796875" customWidth="1"/>
    <col min="4362" max="4362" width="2.1796875" customWidth="1"/>
    <col min="4363" max="4363" width="8" customWidth="1"/>
    <col min="4364" max="4364" width="8.81640625" customWidth="1"/>
    <col min="4365" max="4365" width="2.1796875" customWidth="1"/>
    <col min="4609" max="4609" width="34.54296875" customWidth="1"/>
    <col min="4610" max="4611" width="8.81640625" customWidth="1"/>
    <col min="4612" max="4612" width="2.1796875" customWidth="1"/>
    <col min="4613" max="4613" width="8.1796875" customWidth="1"/>
    <col min="4614" max="4614" width="8.81640625" customWidth="1"/>
    <col min="4615" max="4615" width="2.1796875" customWidth="1"/>
    <col min="4616" max="4616" width="9" customWidth="1"/>
    <col min="4617" max="4617" width="10.1796875" customWidth="1"/>
    <col min="4618" max="4618" width="2.1796875" customWidth="1"/>
    <col min="4619" max="4619" width="8" customWidth="1"/>
    <col min="4620" max="4620" width="8.81640625" customWidth="1"/>
    <col min="4621" max="4621" width="2.1796875" customWidth="1"/>
    <col min="4865" max="4865" width="34.54296875" customWidth="1"/>
    <col min="4866" max="4867" width="8.81640625" customWidth="1"/>
    <col min="4868" max="4868" width="2.1796875" customWidth="1"/>
    <col min="4869" max="4869" width="8.1796875" customWidth="1"/>
    <col min="4870" max="4870" width="8.81640625" customWidth="1"/>
    <col min="4871" max="4871" width="2.1796875" customWidth="1"/>
    <col min="4872" max="4872" width="9" customWidth="1"/>
    <col min="4873" max="4873" width="10.1796875" customWidth="1"/>
    <col min="4874" max="4874" width="2.1796875" customWidth="1"/>
    <col min="4875" max="4875" width="8" customWidth="1"/>
    <col min="4876" max="4876" width="8.81640625" customWidth="1"/>
    <col min="4877" max="4877" width="2.1796875" customWidth="1"/>
    <col min="5121" max="5121" width="34.54296875" customWidth="1"/>
    <col min="5122" max="5123" width="8.81640625" customWidth="1"/>
    <col min="5124" max="5124" width="2.1796875" customWidth="1"/>
    <col min="5125" max="5125" width="8.1796875" customWidth="1"/>
    <col min="5126" max="5126" width="8.81640625" customWidth="1"/>
    <col min="5127" max="5127" width="2.1796875" customWidth="1"/>
    <col min="5128" max="5128" width="9" customWidth="1"/>
    <col min="5129" max="5129" width="10.1796875" customWidth="1"/>
    <col min="5130" max="5130" width="2.1796875" customWidth="1"/>
    <col min="5131" max="5131" width="8" customWidth="1"/>
    <col min="5132" max="5132" width="8.81640625" customWidth="1"/>
    <col min="5133" max="5133" width="2.1796875" customWidth="1"/>
    <col min="5377" max="5377" width="34.54296875" customWidth="1"/>
    <col min="5378" max="5379" width="8.81640625" customWidth="1"/>
    <col min="5380" max="5380" width="2.1796875" customWidth="1"/>
    <col min="5381" max="5381" width="8.1796875" customWidth="1"/>
    <col min="5382" max="5382" width="8.81640625" customWidth="1"/>
    <col min="5383" max="5383" width="2.1796875" customWidth="1"/>
    <col min="5384" max="5384" width="9" customWidth="1"/>
    <col min="5385" max="5385" width="10.1796875" customWidth="1"/>
    <col min="5386" max="5386" width="2.1796875" customWidth="1"/>
    <col min="5387" max="5387" width="8" customWidth="1"/>
    <col min="5388" max="5388" width="8.81640625" customWidth="1"/>
    <col min="5389" max="5389" width="2.1796875" customWidth="1"/>
    <col min="5633" max="5633" width="34.54296875" customWidth="1"/>
    <col min="5634" max="5635" width="8.81640625" customWidth="1"/>
    <col min="5636" max="5636" width="2.1796875" customWidth="1"/>
    <col min="5637" max="5637" width="8.1796875" customWidth="1"/>
    <col min="5638" max="5638" width="8.81640625" customWidth="1"/>
    <col min="5639" max="5639" width="2.1796875" customWidth="1"/>
    <col min="5640" max="5640" width="9" customWidth="1"/>
    <col min="5641" max="5641" width="10.1796875" customWidth="1"/>
    <col min="5642" max="5642" width="2.1796875" customWidth="1"/>
    <col min="5643" max="5643" width="8" customWidth="1"/>
    <col min="5644" max="5644" width="8.81640625" customWidth="1"/>
    <col min="5645" max="5645" width="2.1796875" customWidth="1"/>
    <col min="5889" max="5889" width="34.54296875" customWidth="1"/>
    <col min="5890" max="5891" width="8.81640625" customWidth="1"/>
    <col min="5892" max="5892" width="2.1796875" customWidth="1"/>
    <col min="5893" max="5893" width="8.1796875" customWidth="1"/>
    <col min="5894" max="5894" width="8.81640625" customWidth="1"/>
    <col min="5895" max="5895" width="2.1796875" customWidth="1"/>
    <col min="5896" max="5896" width="9" customWidth="1"/>
    <col min="5897" max="5897" width="10.1796875" customWidth="1"/>
    <col min="5898" max="5898" width="2.1796875" customWidth="1"/>
    <col min="5899" max="5899" width="8" customWidth="1"/>
    <col min="5900" max="5900" width="8.81640625" customWidth="1"/>
    <col min="5901" max="5901" width="2.1796875" customWidth="1"/>
    <col min="6145" max="6145" width="34.54296875" customWidth="1"/>
    <col min="6146" max="6147" width="8.81640625" customWidth="1"/>
    <col min="6148" max="6148" width="2.1796875" customWidth="1"/>
    <col min="6149" max="6149" width="8.1796875" customWidth="1"/>
    <col min="6150" max="6150" width="8.81640625" customWidth="1"/>
    <col min="6151" max="6151" width="2.1796875" customWidth="1"/>
    <col min="6152" max="6152" width="9" customWidth="1"/>
    <col min="6153" max="6153" width="10.1796875" customWidth="1"/>
    <col min="6154" max="6154" width="2.1796875" customWidth="1"/>
    <col min="6155" max="6155" width="8" customWidth="1"/>
    <col min="6156" max="6156" width="8.81640625" customWidth="1"/>
    <col min="6157" max="6157" width="2.1796875" customWidth="1"/>
    <col min="6401" max="6401" width="34.54296875" customWidth="1"/>
    <col min="6402" max="6403" width="8.81640625" customWidth="1"/>
    <col min="6404" max="6404" width="2.1796875" customWidth="1"/>
    <col min="6405" max="6405" width="8.1796875" customWidth="1"/>
    <col min="6406" max="6406" width="8.81640625" customWidth="1"/>
    <col min="6407" max="6407" width="2.1796875" customWidth="1"/>
    <col min="6408" max="6408" width="9" customWidth="1"/>
    <col min="6409" max="6409" width="10.1796875" customWidth="1"/>
    <col min="6410" max="6410" width="2.1796875" customWidth="1"/>
    <col min="6411" max="6411" width="8" customWidth="1"/>
    <col min="6412" max="6412" width="8.81640625" customWidth="1"/>
    <col min="6413" max="6413" width="2.1796875" customWidth="1"/>
    <col min="6657" max="6657" width="34.54296875" customWidth="1"/>
    <col min="6658" max="6659" width="8.81640625" customWidth="1"/>
    <col min="6660" max="6660" width="2.1796875" customWidth="1"/>
    <col min="6661" max="6661" width="8.1796875" customWidth="1"/>
    <col min="6662" max="6662" width="8.81640625" customWidth="1"/>
    <col min="6663" max="6663" width="2.1796875" customWidth="1"/>
    <col min="6664" max="6664" width="9" customWidth="1"/>
    <col min="6665" max="6665" width="10.1796875" customWidth="1"/>
    <col min="6666" max="6666" width="2.1796875" customWidth="1"/>
    <col min="6667" max="6667" width="8" customWidth="1"/>
    <col min="6668" max="6668" width="8.81640625" customWidth="1"/>
    <col min="6669" max="6669" width="2.1796875" customWidth="1"/>
    <col min="6913" max="6913" width="34.54296875" customWidth="1"/>
    <col min="6914" max="6915" width="8.81640625" customWidth="1"/>
    <col min="6916" max="6916" width="2.1796875" customWidth="1"/>
    <col min="6917" max="6917" width="8.1796875" customWidth="1"/>
    <col min="6918" max="6918" width="8.81640625" customWidth="1"/>
    <col min="6919" max="6919" width="2.1796875" customWidth="1"/>
    <col min="6920" max="6920" width="9" customWidth="1"/>
    <col min="6921" max="6921" width="10.1796875" customWidth="1"/>
    <col min="6922" max="6922" width="2.1796875" customWidth="1"/>
    <col min="6923" max="6923" width="8" customWidth="1"/>
    <col min="6924" max="6924" width="8.81640625" customWidth="1"/>
    <col min="6925" max="6925" width="2.1796875" customWidth="1"/>
    <col min="7169" max="7169" width="34.54296875" customWidth="1"/>
    <col min="7170" max="7171" width="8.81640625" customWidth="1"/>
    <col min="7172" max="7172" width="2.1796875" customWidth="1"/>
    <col min="7173" max="7173" width="8.1796875" customWidth="1"/>
    <col min="7174" max="7174" width="8.81640625" customWidth="1"/>
    <col min="7175" max="7175" width="2.1796875" customWidth="1"/>
    <col min="7176" max="7176" width="9" customWidth="1"/>
    <col min="7177" max="7177" width="10.1796875" customWidth="1"/>
    <col min="7178" max="7178" width="2.1796875" customWidth="1"/>
    <col min="7179" max="7179" width="8" customWidth="1"/>
    <col min="7180" max="7180" width="8.81640625" customWidth="1"/>
    <col min="7181" max="7181" width="2.1796875" customWidth="1"/>
    <col min="7425" max="7425" width="34.54296875" customWidth="1"/>
    <col min="7426" max="7427" width="8.81640625" customWidth="1"/>
    <col min="7428" max="7428" width="2.1796875" customWidth="1"/>
    <col min="7429" max="7429" width="8.1796875" customWidth="1"/>
    <col min="7430" max="7430" width="8.81640625" customWidth="1"/>
    <col min="7431" max="7431" width="2.1796875" customWidth="1"/>
    <col min="7432" max="7432" width="9" customWidth="1"/>
    <col min="7433" max="7433" width="10.1796875" customWidth="1"/>
    <col min="7434" max="7434" width="2.1796875" customWidth="1"/>
    <col min="7435" max="7435" width="8" customWidth="1"/>
    <col min="7436" max="7436" width="8.81640625" customWidth="1"/>
    <col min="7437" max="7437" width="2.1796875" customWidth="1"/>
    <col min="7681" max="7681" width="34.54296875" customWidth="1"/>
    <col min="7682" max="7683" width="8.81640625" customWidth="1"/>
    <col min="7684" max="7684" width="2.1796875" customWidth="1"/>
    <col min="7685" max="7685" width="8.1796875" customWidth="1"/>
    <col min="7686" max="7686" width="8.81640625" customWidth="1"/>
    <col min="7687" max="7687" width="2.1796875" customWidth="1"/>
    <col min="7688" max="7688" width="9" customWidth="1"/>
    <col min="7689" max="7689" width="10.1796875" customWidth="1"/>
    <col min="7690" max="7690" width="2.1796875" customWidth="1"/>
    <col min="7691" max="7691" width="8" customWidth="1"/>
    <col min="7692" max="7692" width="8.81640625" customWidth="1"/>
    <col min="7693" max="7693" width="2.1796875" customWidth="1"/>
    <col min="7937" max="7937" width="34.54296875" customWidth="1"/>
    <col min="7938" max="7939" width="8.81640625" customWidth="1"/>
    <col min="7940" max="7940" width="2.1796875" customWidth="1"/>
    <col min="7941" max="7941" width="8.1796875" customWidth="1"/>
    <col min="7942" max="7942" width="8.81640625" customWidth="1"/>
    <col min="7943" max="7943" width="2.1796875" customWidth="1"/>
    <col min="7944" max="7944" width="9" customWidth="1"/>
    <col min="7945" max="7945" width="10.1796875" customWidth="1"/>
    <col min="7946" max="7946" width="2.1796875" customWidth="1"/>
    <col min="7947" max="7947" width="8" customWidth="1"/>
    <col min="7948" max="7948" width="8.81640625" customWidth="1"/>
    <col min="7949" max="7949" width="2.1796875" customWidth="1"/>
    <col min="8193" max="8193" width="34.54296875" customWidth="1"/>
    <col min="8194" max="8195" width="8.81640625" customWidth="1"/>
    <col min="8196" max="8196" width="2.1796875" customWidth="1"/>
    <col min="8197" max="8197" width="8.1796875" customWidth="1"/>
    <col min="8198" max="8198" width="8.81640625" customWidth="1"/>
    <col min="8199" max="8199" width="2.1796875" customWidth="1"/>
    <col min="8200" max="8200" width="9" customWidth="1"/>
    <col min="8201" max="8201" width="10.1796875" customWidth="1"/>
    <col min="8202" max="8202" width="2.1796875" customWidth="1"/>
    <col min="8203" max="8203" width="8" customWidth="1"/>
    <col min="8204" max="8204" width="8.81640625" customWidth="1"/>
    <col min="8205" max="8205" width="2.1796875" customWidth="1"/>
    <col min="8449" max="8449" width="34.54296875" customWidth="1"/>
    <col min="8450" max="8451" width="8.81640625" customWidth="1"/>
    <col min="8452" max="8452" width="2.1796875" customWidth="1"/>
    <col min="8453" max="8453" width="8.1796875" customWidth="1"/>
    <col min="8454" max="8454" width="8.81640625" customWidth="1"/>
    <col min="8455" max="8455" width="2.1796875" customWidth="1"/>
    <col min="8456" max="8456" width="9" customWidth="1"/>
    <col min="8457" max="8457" width="10.1796875" customWidth="1"/>
    <col min="8458" max="8458" width="2.1796875" customWidth="1"/>
    <col min="8459" max="8459" width="8" customWidth="1"/>
    <col min="8460" max="8460" width="8.81640625" customWidth="1"/>
    <col min="8461" max="8461" width="2.1796875" customWidth="1"/>
    <col min="8705" max="8705" width="34.54296875" customWidth="1"/>
    <col min="8706" max="8707" width="8.81640625" customWidth="1"/>
    <col min="8708" max="8708" width="2.1796875" customWidth="1"/>
    <col min="8709" max="8709" width="8.1796875" customWidth="1"/>
    <col min="8710" max="8710" width="8.81640625" customWidth="1"/>
    <col min="8711" max="8711" width="2.1796875" customWidth="1"/>
    <col min="8712" max="8712" width="9" customWidth="1"/>
    <col min="8713" max="8713" width="10.1796875" customWidth="1"/>
    <col min="8714" max="8714" width="2.1796875" customWidth="1"/>
    <col min="8715" max="8715" width="8" customWidth="1"/>
    <col min="8716" max="8716" width="8.81640625" customWidth="1"/>
    <col min="8717" max="8717" width="2.1796875" customWidth="1"/>
    <col min="8961" max="8961" width="34.54296875" customWidth="1"/>
    <col min="8962" max="8963" width="8.81640625" customWidth="1"/>
    <col min="8964" max="8964" width="2.1796875" customWidth="1"/>
    <col min="8965" max="8965" width="8.1796875" customWidth="1"/>
    <col min="8966" max="8966" width="8.81640625" customWidth="1"/>
    <col min="8967" max="8967" width="2.1796875" customWidth="1"/>
    <col min="8968" max="8968" width="9" customWidth="1"/>
    <col min="8969" max="8969" width="10.1796875" customWidth="1"/>
    <col min="8970" max="8970" width="2.1796875" customWidth="1"/>
    <col min="8971" max="8971" width="8" customWidth="1"/>
    <col min="8972" max="8972" width="8.81640625" customWidth="1"/>
    <col min="8973" max="8973" width="2.1796875" customWidth="1"/>
    <col min="9217" max="9217" width="34.54296875" customWidth="1"/>
    <col min="9218" max="9219" width="8.81640625" customWidth="1"/>
    <col min="9220" max="9220" width="2.1796875" customWidth="1"/>
    <col min="9221" max="9221" width="8.1796875" customWidth="1"/>
    <col min="9222" max="9222" width="8.81640625" customWidth="1"/>
    <col min="9223" max="9223" width="2.1796875" customWidth="1"/>
    <col min="9224" max="9224" width="9" customWidth="1"/>
    <col min="9225" max="9225" width="10.1796875" customWidth="1"/>
    <col min="9226" max="9226" width="2.1796875" customWidth="1"/>
    <col min="9227" max="9227" width="8" customWidth="1"/>
    <col min="9228" max="9228" width="8.81640625" customWidth="1"/>
    <col min="9229" max="9229" width="2.1796875" customWidth="1"/>
    <col min="9473" max="9473" width="34.54296875" customWidth="1"/>
    <col min="9474" max="9475" width="8.81640625" customWidth="1"/>
    <col min="9476" max="9476" width="2.1796875" customWidth="1"/>
    <col min="9477" max="9477" width="8.1796875" customWidth="1"/>
    <col min="9478" max="9478" width="8.81640625" customWidth="1"/>
    <col min="9479" max="9479" width="2.1796875" customWidth="1"/>
    <col min="9480" max="9480" width="9" customWidth="1"/>
    <col min="9481" max="9481" width="10.1796875" customWidth="1"/>
    <col min="9482" max="9482" width="2.1796875" customWidth="1"/>
    <col min="9483" max="9483" width="8" customWidth="1"/>
    <col min="9484" max="9484" width="8.81640625" customWidth="1"/>
    <col min="9485" max="9485" width="2.1796875" customWidth="1"/>
    <col min="9729" max="9729" width="34.54296875" customWidth="1"/>
    <col min="9730" max="9731" width="8.81640625" customWidth="1"/>
    <col min="9732" max="9732" width="2.1796875" customWidth="1"/>
    <col min="9733" max="9733" width="8.1796875" customWidth="1"/>
    <col min="9734" max="9734" width="8.81640625" customWidth="1"/>
    <col min="9735" max="9735" width="2.1796875" customWidth="1"/>
    <col min="9736" max="9736" width="9" customWidth="1"/>
    <col min="9737" max="9737" width="10.1796875" customWidth="1"/>
    <col min="9738" max="9738" width="2.1796875" customWidth="1"/>
    <col min="9739" max="9739" width="8" customWidth="1"/>
    <col min="9740" max="9740" width="8.81640625" customWidth="1"/>
    <col min="9741" max="9741" width="2.1796875" customWidth="1"/>
    <col min="9985" max="9985" width="34.54296875" customWidth="1"/>
    <col min="9986" max="9987" width="8.81640625" customWidth="1"/>
    <col min="9988" max="9988" width="2.1796875" customWidth="1"/>
    <col min="9989" max="9989" width="8.1796875" customWidth="1"/>
    <col min="9990" max="9990" width="8.81640625" customWidth="1"/>
    <col min="9991" max="9991" width="2.1796875" customWidth="1"/>
    <col min="9992" max="9992" width="9" customWidth="1"/>
    <col min="9993" max="9993" width="10.1796875" customWidth="1"/>
    <col min="9994" max="9994" width="2.1796875" customWidth="1"/>
    <col min="9995" max="9995" width="8" customWidth="1"/>
    <col min="9996" max="9996" width="8.81640625" customWidth="1"/>
    <col min="9997" max="9997" width="2.1796875" customWidth="1"/>
    <col min="10241" max="10241" width="34.54296875" customWidth="1"/>
    <col min="10242" max="10243" width="8.81640625" customWidth="1"/>
    <col min="10244" max="10244" width="2.1796875" customWidth="1"/>
    <col min="10245" max="10245" width="8.1796875" customWidth="1"/>
    <col min="10246" max="10246" width="8.81640625" customWidth="1"/>
    <col min="10247" max="10247" width="2.1796875" customWidth="1"/>
    <col min="10248" max="10248" width="9" customWidth="1"/>
    <col min="10249" max="10249" width="10.1796875" customWidth="1"/>
    <col min="10250" max="10250" width="2.1796875" customWidth="1"/>
    <col min="10251" max="10251" width="8" customWidth="1"/>
    <col min="10252" max="10252" width="8.81640625" customWidth="1"/>
    <col min="10253" max="10253" width="2.1796875" customWidth="1"/>
    <col min="10497" max="10497" width="34.54296875" customWidth="1"/>
    <col min="10498" max="10499" width="8.81640625" customWidth="1"/>
    <col min="10500" max="10500" width="2.1796875" customWidth="1"/>
    <col min="10501" max="10501" width="8.1796875" customWidth="1"/>
    <col min="10502" max="10502" width="8.81640625" customWidth="1"/>
    <col min="10503" max="10503" width="2.1796875" customWidth="1"/>
    <col min="10504" max="10504" width="9" customWidth="1"/>
    <col min="10505" max="10505" width="10.1796875" customWidth="1"/>
    <col min="10506" max="10506" width="2.1796875" customWidth="1"/>
    <col min="10507" max="10507" width="8" customWidth="1"/>
    <col min="10508" max="10508" width="8.81640625" customWidth="1"/>
    <col min="10509" max="10509" width="2.1796875" customWidth="1"/>
    <col min="10753" max="10753" width="34.54296875" customWidth="1"/>
    <col min="10754" max="10755" width="8.81640625" customWidth="1"/>
    <col min="10756" max="10756" width="2.1796875" customWidth="1"/>
    <col min="10757" max="10757" width="8.1796875" customWidth="1"/>
    <col min="10758" max="10758" width="8.81640625" customWidth="1"/>
    <col min="10759" max="10759" width="2.1796875" customWidth="1"/>
    <col min="10760" max="10760" width="9" customWidth="1"/>
    <col min="10761" max="10761" width="10.1796875" customWidth="1"/>
    <col min="10762" max="10762" width="2.1796875" customWidth="1"/>
    <col min="10763" max="10763" width="8" customWidth="1"/>
    <col min="10764" max="10764" width="8.81640625" customWidth="1"/>
    <col min="10765" max="10765" width="2.1796875" customWidth="1"/>
    <col min="11009" max="11009" width="34.54296875" customWidth="1"/>
    <col min="11010" max="11011" width="8.81640625" customWidth="1"/>
    <col min="11012" max="11012" width="2.1796875" customWidth="1"/>
    <col min="11013" max="11013" width="8.1796875" customWidth="1"/>
    <col min="11014" max="11014" width="8.81640625" customWidth="1"/>
    <col min="11015" max="11015" width="2.1796875" customWidth="1"/>
    <col min="11016" max="11016" width="9" customWidth="1"/>
    <col min="11017" max="11017" width="10.1796875" customWidth="1"/>
    <col min="11018" max="11018" width="2.1796875" customWidth="1"/>
    <col min="11019" max="11019" width="8" customWidth="1"/>
    <col min="11020" max="11020" width="8.81640625" customWidth="1"/>
    <col min="11021" max="11021" width="2.1796875" customWidth="1"/>
    <col min="11265" max="11265" width="34.54296875" customWidth="1"/>
    <col min="11266" max="11267" width="8.81640625" customWidth="1"/>
    <col min="11268" max="11268" width="2.1796875" customWidth="1"/>
    <col min="11269" max="11269" width="8.1796875" customWidth="1"/>
    <col min="11270" max="11270" width="8.81640625" customWidth="1"/>
    <col min="11271" max="11271" width="2.1796875" customWidth="1"/>
    <col min="11272" max="11272" width="9" customWidth="1"/>
    <col min="11273" max="11273" width="10.1796875" customWidth="1"/>
    <col min="11274" max="11274" width="2.1796875" customWidth="1"/>
    <col min="11275" max="11275" width="8" customWidth="1"/>
    <col min="11276" max="11276" width="8.81640625" customWidth="1"/>
    <col min="11277" max="11277" width="2.1796875" customWidth="1"/>
    <col min="11521" max="11521" width="34.54296875" customWidth="1"/>
    <col min="11522" max="11523" width="8.81640625" customWidth="1"/>
    <col min="11524" max="11524" width="2.1796875" customWidth="1"/>
    <col min="11525" max="11525" width="8.1796875" customWidth="1"/>
    <col min="11526" max="11526" width="8.81640625" customWidth="1"/>
    <col min="11527" max="11527" width="2.1796875" customWidth="1"/>
    <col min="11528" max="11528" width="9" customWidth="1"/>
    <col min="11529" max="11529" width="10.1796875" customWidth="1"/>
    <col min="11530" max="11530" width="2.1796875" customWidth="1"/>
    <col min="11531" max="11531" width="8" customWidth="1"/>
    <col min="11532" max="11532" width="8.81640625" customWidth="1"/>
    <col min="11533" max="11533" width="2.1796875" customWidth="1"/>
    <col min="11777" max="11777" width="34.54296875" customWidth="1"/>
    <col min="11778" max="11779" width="8.81640625" customWidth="1"/>
    <col min="11780" max="11780" width="2.1796875" customWidth="1"/>
    <col min="11781" max="11781" width="8.1796875" customWidth="1"/>
    <col min="11782" max="11782" width="8.81640625" customWidth="1"/>
    <col min="11783" max="11783" width="2.1796875" customWidth="1"/>
    <col min="11784" max="11784" width="9" customWidth="1"/>
    <col min="11785" max="11785" width="10.1796875" customWidth="1"/>
    <col min="11786" max="11786" width="2.1796875" customWidth="1"/>
    <col min="11787" max="11787" width="8" customWidth="1"/>
    <col min="11788" max="11788" width="8.81640625" customWidth="1"/>
    <col min="11789" max="11789" width="2.1796875" customWidth="1"/>
    <col min="12033" max="12033" width="34.54296875" customWidth="1"/>
    <col min="12034" max="12035" width="8.81640625" customWidth="1"/>
    <col min="12036" max="12036" width="2.1796875" customWidth="1"/>
    <col min="12037" max="12037" width="8.1796875" customWidth="1"/>
    <col min="12038" max="12038" width="8.81640625" customWidth="1"/>
    <col min="12039" max="12039" width="2.1796875" customWidth="1"/>
    <col min="12040" max="12040" width="9" customWidth="1"/>
    <col min="12041" max="12041" width="10.1796875" customWidth="1"/>
    <col min="12042" max="12042" width="2.1796875" customWidth="1"/>
    <col min="12043" max="12043" width="8" customWidth="1"/>
    <col min="12044" max="12044" width="8.81640625" customWidth="1"/>
    <col min="12045" max="12045" width="2.1796875" customWidth="1"/>
    <col min="12289" max="12289" width="34.54296875" customWidth="1"/>
    <col min="12290" max="12291" width="8.81640625" customWidth="1"/>
    <col min="12292" max="12292" width="2.1796875" customWidth="1"/>
    <col min="12293" max="12293" width="8.1796875" customWidth="1"/>
    <col min="12294" max="12294" width="8.81640625" customWidth="1"/>
    <col min="12295" max="12295" width="2.1796875" customWidth="1"/>
    <col min="12296" max="12296" width="9" customWidth="1"/>
    <col min="12297" max="12297" width="10.1796875" customWidth="1"/>
    <col min="12298" max="12298" width="2.1796875" customWidth="1"/>
    <col min="12299" max="12299" width="8" customWidth="1"/>
    <col min="12300" max="12300" width="8.81640625" customWidth="1"/>
    <col min="12301" max="12301" width="2.1796875" customWidth="1"/>
    <col min="12545" max="12545" width="34.54296875" customWidth="1"/>
    <col min="12546" max="12547" width="8.81640625" customWidth="1"/>
    <col min="12548" max="12548" width="2.1796875" customWidth="1"/>
    <col min="12549" max="12549" width="8.1796875" customWidth="1"/>
    <col min="12550" max="12550" width="8.81640625" customWidth="1"/>
    <col min="12551" max="12551" width="2.1796875" customWidth="1"/>
    <col min="12552" max="12552" width="9" customWidth="1"/>
    <col min="12553" max="12553" width="10.1796875" customWidth="1"/>
    <col min="12554" max="12554" width="2.1796875" customWidth="1"/>
    <col min="12555" max="12555" width="8" customWidth="1"/>
    <col min="12556" max="12556" width="8.81640625" customWidth="1"/>
    <col min="12557" max="12557" width="2.1796875" customWidth="1"/>
    <col min="12801" max="12801" width="34.54296875" customWidth="1"/>
    <col min="12802" max="12803" width="8.81640625" customWidth="1"/>
    <col min="12804" max="12804" width="2.1796875" customWidth="1"/>
    <col min="12805" max="12805" width="8.1796875" customWidth="1"/>
    <col min="12806" max="12806" width="8.81640625" customWidth="1"/>
    <col min="12807" max="12807" width="2.1796875" customWidth="1"/>
    <col min="12808" max="12808" width="9" customWidth="1"/>
    <col min="12809" max="12809" width="10.1796875" customWidth="1"/>
    <col min="12810" max="12810" width="2.1796875" customWidth="1"/>
    <col min="12811" max="12811" width="8" customWidth="1"/>
    <col min="12812" max="12812" width="8.81640625" customWidth="1"/>
    <col min="12813" max="12813" width="2.1796875" customWidth="1"/>
    <col min="13057" max="13057" width="34.54296875" customWidth="1"/>
    <col min="13058" max="13059" width="8.81640625" customWidth="1"/>
    <col min="13060" max="13060" width="2.1796875" customWidth="1"/>
    <col min="13061" max="13061" width="8.1796875" customWidth="1"/>
    <col min="13062" max="13062" width="8.81640625" customWidth="1"/>
    <col min="13063" max="13063" width="2.1796875" customWidth="1"/>
    <col min="13064" max="13064" width="9" customWidth="1"/>
    <col min="13065" max="13065" width="10.1796875" customWidth="1"/>
    <col min="13066" max="13066" width="2.1796875" customWidth="1"/>
    <col min="13067" max="13067" width="8" customWidth="1"/>
    <col min="13068" max="13068" width="8.81640625" customWidth="1"/>
    <col min="13069" max="13069" width="2.1796875" customWidth="1"/>
    <col min="13313" max="13313" width="34.54296875" customWidth="1"/>
    <col min="13314" max="13315" width="8.81640625" customWidth="1"/>
    <col min="13316" max="13316" width="2.1796875" customWidth="1"/>
    <col min="13317" max="13317" width="8.1796875" customWidth="1"/>
    <col min="13318" max="13318" width="8.81640625" customWidth="1"/>
    <col min="13319" max="13319" width="2.1796875" customWidth="1"/>
    <col min="13320" max="13320" width="9" customWidth="1"/>
    <col min="13321" max="13321" width="10.1796875" customWidth="1"/>
    <col min="13322" max="13322" width="2.1796875" customWidth="1"/>
    <col min="13323" max="13323" width="8" customWidth="1"/>
    <col min="13324" max="13324" width="8.81640625" customWidth="1"/>
    <col min="13325" max="13325" width="2.1796875" customWidth="1"/>
    <col min="13569" max="13569" width="34.54296875" customWidth="1"/>
    <col min="13570" max="13571" width="8.81640625" customWidth="1"/>
    <col min="13572" max="13572" width="2.1796875" customWidth="1"/>
    <col min="13573" max="13573" width="8.1796875" customWidth="1"/>
    <col min="13574" max="13574" width="8.81640625" customWidth="1"/>
    <col min="13575" max="13575" width="2.1796875" customWidth="1"/>
    <col min="13576" max="13576" width="9" customWidth="1"/>
    <col min="13577" max="13577" width="10.1796875" customWidth="1"/>
    <col min="13578" max="13578" width="2.1796875" customWidth="1"/>
    <col min="13579" max="13579" width="8" customWidth="1"/>
    <col min="13580" max="13580" width="8.81640625" customWidth="1"/>
    <col min="13581" max="13581" width="2.1796875" customWidth="1"/>
    <col min="13825" max="13825" width="34.54296875" customWidth="1"/>
    <col min="13826" max="13827" width="8.81640625" customWidth="1"/>
    <col min="13828" max="13828" width="2.1796875" customWidth="1"/>
    <col min="13829" max="13829" width="8.1796875" customWidth="1"/>
    <col min="13830" max="13830" width="8.81640625" customWidth="1"/>
    <col min="13831" max="13831" width="2.1796875" customWidth="1"/>
    <col min="13832" max="13832" width="9" customWidth="1"/>
    <col min="13833" max="13833" width="10.1796875" customWidth="1"/>
    <col min="13834" max="13834" width="2.1796875" customWidth="1"/>
    <col min="13835" max="13835" width="8" customWidth="1"/>
    <col min="13836" max="13836" width="8.81640625" customWidth="1"/>
    <col min="13837" max="13837" width="2.1796875" customWidth="1"/>
    <col min="14081" max="14081" width="34.54296875" customWidth="1"/>
    <col min="14082" max="14083" width="8.81640625" customWidth="1"/>
    <col min="14084" max="14084" width="2.1796875" customWidth="1"/>
    <col min="14085" max="14085" width="8.1796875" customWidth="1"/>
    <col min="14086" max="14086" width="8.81640625" customWidth="1"/>
    <col min="14087" max="14087" width="2.1796875" customWidth="1"/>
    <col min="14088" max="14088" width="9" customWidth="1"/>
    <col min="14089" max="14089" width="10.1796875" customWidth="1"/>
    <col min="14090" max="14090" width="2.1796875" customWidth="1"/>
    <col min="14091" max="14091" width="8" customWidth="1"/>
    <col min="14092" max="14092" width="8.81640625" customWidth="1"/>
    <col min="14093" max="14093" width="2.1796875" customWidth="1"/>
    <col min="14337" max="14337" width="34.54296875" customWidth="1"/>
    <col min="14338" max="14339" width="8.81640625" customWidth="1"/>
    <col min="14340" max="14340" width="2.1796875" customWidth="1"/>
    <col min="14341" max="14341" width="8.1796875" customWidth="1"/>
    <col min="14342" max="14342" width="8.81640625" customWidth="1"/>
    <col min="14343" max="14343" width="2.1796875" customWidth="1"/>
    <col min="14344" max="14344" width="9" customWidth="1"/>
    <col min="14345" max="14345" width="10.1796875" customWidth="1"/>
    <col min="14346" max="14346" width="2.1796875" customWidth="1"/>
    <col min="14347" max="14347" width="8" customWidth="1"/>
    <col min="14348" max="14348" width="8.81640625" customWidth="1"/>
    <col min="14349" max="14349" width="2.1796875" customWidth="1"/>
    <col min="14593" max="14593" width="34.54296875" customWidth="1"/>
    <col min="14594" max="14595" width="8.81640625" customWidth="1"/>
    <col min="14596" max="14596" width="2.1796875" customWidth="1"/>
    <col min="14597" max="14597" width="8.1796875" customWidth="1"/>
    <col min="14598" max="14598" width="8.81640625" customWidth="1"/>
    <col min="14599" max="14599" width="2.1796875" customWidth="1"/>
    <col min="14600" max="14600" width="9" customWidth="1"/>
    <col min="14601" max="14601" width="10.1796875" customWidth="1"/>
    <col min="14602" max="14602" width="2.1796875" customWidth="1"/>
    <col min="14603" max="14603" width="8" customWidth="1"/>
    <col min="14604" max="14604" width="8.81640625" customWidth="1"/>
    <col min="14605" max="14605" width="2.1796875" customWidth="1"/>
    <col min="14849" max="14849" width="34.54296875" customWidth="1"/>
    <col min="14850" max="14851" width="8.81640625" customWidth="1"/>
    <col min="14852" max="14852" width="2.1796875" customWidth="1"/>
    <col min="14853" max="14853" width="8.1796875" customWidth="1"/>
    <col min="14854" max="14854" width="8.81640625" customWidth="1"/>
    <col min="14855" max="14855" width="2.1796875" customWidth="1"/>
    <col min="14856" max="14856" width="9" customWidth="1"/>
    <col min="14857" max="14857" width="10.1796875" customWidth="1"/>
    <col min="14858" max="14858" width="2.1796875" customWidth="1"/>
    <col min="14859" max="14859" width="8" customWidth="1"/>
    <col min="14860" max="14860" width="8.81640625" customWidth="1"/>
    <col min="14861" max="14861" width="2.1796875" customWidth="1"/>
    <col min="15105" max="15105" width="34.54296875" customWidth="1"/>
    <col min="15106" max="15107" width="8.81640625" customWidth="1"/>
    <col min="15108" max="15108" width="2.1796875" customWidth="1"/>
    <col min="15109" max="15109" width="8.1796875" customWidth="1"/>
    <col min="15110" max="15110" width="8.81640625" customWidth="1"/>
    <col min="15111" max="15111" width="2.1796875" customWidth="1"/>
    <col min="15112" max="15112" width="9" customWidth="1"/>
    <col min="15113" max="15113" width="10.1796875" customWidth="1"/>
    <col min="15114" max="15114" width="2.1796875" customWidth="1"/>
    <col min="15115" max="15115" width="8" customWidth="1"/>
    <col min="15116" max="15116" width="8.81640625" customWidth="1"/>
    <col min="15117" max="15117" width="2.1796875" customWidth="1"/>
    <col min="15361" max="15361" width="34.54296875" customWidth="1"/>
    <col min="15362" max="15363" width="8.81640625" customWidth="1"/>
    <col min="15364" max="15364" width="2.1796875" customWidth="1"/>
    <col min="15365" max="15365" width="8.1796875" customWidth="1"/>
    <col min="15366" max="15366" width="8.81640625" customWidth="1"/>
    <col min="15367" max="15367" width="2.1796875" customWidth="1"/>
    <col min="15368" max="15368" width="9" customWidth="1"/>
    <col min="15369" max="15369" width="10.1796875" customWidth="1"/>
    <col min="15370" max="15370" width="2.1796875" customWidth="1"/>
    <col min="15371" max="15371" width="8" customWidth="1"/>
    <col min="15372" max="15372" width="8.81640625" customWidth="1"/>
    <col min="15373" max="15373" width="2.1796875" customWidth="1"/>
    <col min="15617" max="15617" width="34.54296875" customWidth="1"/>
    <col min="15618" max="15619" width="8.81640625" customWidth="1"/>
    <col min="15620" max="15620" width="2.1796875" customWidth="1"/>
    <col min="15621" max="15621" width="8.1796875" customWidth="1"/>
    <col min="15622" max="15622" width="8.81640625" customWidth="1"/>
    <col min="15623" max="15623" width="2.1796875" customWidth="1"/>
    <col min="15624" max="15624" width="9" customWidth="1"/>
    <col min="15625" max="15625" width="10.1796875" customWidth="1"/>
    <col min="15626" max="15626" width="2.1796875" customWidth="1"/>
    <col min="15627" max="15627" width="8" customWidth="1"/>
    <col min="15628" max="15628" width="8.81640625" customWidth="1"/>
    <col min="15629" max="15629" width="2.1796875" customWidth="1"/>
    <col min="15873" max="15873" width="34.54296875" customWidth="1"/>
    <col min="15874" max="15875" width="8.81640625" customWidth="1"/>
    <col min="15876" max="15876" width="2.1796875" customWidth="1"/>
    <col min="15877" max="15877" width="8.1796875" customWidth="1"/>
    <col min="15878" max="15878" width="8.81640625" customWidth="1"/>
    <col min="15879" max="15879" width="2.1796875" customWidth="1"/>
    <col min="15880" max="15880" width="9" customWidth="1"/>
    <col min="15881" max="15881" width="10.1796875" customWidth="1"/>
    <col min="15882" max="15882" width="2.1796875" customWidth="1"/>
    <col min="15883" max="15883" width="8" customWidth="1"/>
    <col min="15884" max="15884" width="8.81640625" customWidth="1"/>
    <col min="15885" max="15885" width="2.1796875" customWidth="1"/>
    <col min="16129" max="16129" width="34.54296875" customWidth="1"/>
    <col min="16130" max="16131" width="8.81640625" customWidth="1"/>
    <col min="16132" max="16132" width="2.1796875" customWidth="1"/>
    <col min="16133" max="16133" width="8.1796875" customWidth="1"/>
    <col min="16134" max="16134" width="8.81640625" customWidth="1"/>
    <col min="16135" max="16135" width="2.1796875" customWidth="1"/>
    <col min="16136" max="16136" width="9" customWidth="1"/>
    <col min="16137" max="16137" width="10.1796875" customWidth="1"/>
    <col min="16138" max="16138" width="2.1796875" customWidth="1"/>
    <col min="16139" max="16139" width="8" customWidth="1"/>
    <col min="16140" max="16140" width="8.81640625" customWidth="1"/>
    <col min="16141" max="16141" width="2.1796875" customWidth="1"/>
  </cols>
  <sheetData>
    <row r="1" spans="1:13">
      <c r="A1" s="33" t="s">
        <v>649</v>
      </c>
    </row>
    <row r="2" spans="1:13">
      <c r="A2" s="33" t="s">
        <v>1023</v>
      </c>
    </row>
    <row r="3" spans="1:13" ht="6.75" customHeight="1"/>
    <row r="4" spans="1:13">
      <c r="A4" s="14" t="s">
        <v>1675</v>
      </c>
    </row>
    <row r="5" spans="1:13" ht="8.25" customHeight="1" thickBot="1">
      <c r="B5" s="323"/>
      <c r="C5" s="324"/>
      <c r="D5" s="324"/>
      <c r="E5" s="323"/>
      <c r="F5" s="325"/>
      <c r="G5" s="324"/>
      <c r="H5" s="326"/>
      <c r="I5" s="325"/>
      <c r="J5" s="324"/>
      <c r="K5" s="324"/>
      <c r="L5" s="324"/>
      <c r="M5" s="324"/>
    </row>
    <row r="6" spans="1:13" ht="9" customHeight="1">
      <c r="A6" s="131"/>
      <c r="B6" s="292"/>
      <c r="C6" s="256"/>
      <c r="D6" s="256"/>
      <c r="E6" s="292"/>
      <c r="F6" s="158"/>
      <c r="G6" s="256"/>
      <c r="H6" s="327"/>
      <c r="I6" s="158"/>
      <c r="J6" s="256"/>
      <c r="K6" s="256"/>
      <c r="L6" s="256"/>
      <c r="M6" s="256"/>
    </row>
    <row r="7" spans="1:13" ht="12" customHeight="1">
      <c r="A7" s="33" t="s">
        <v>147</v>
      </c>
      <c r="B7" s="1123" t="s">
        <v>1024</v>
      </c>
      <c r="C7" s="1123"/>
      <c r="D7" s="66"/>
      <c r="E7" s="1123" t="s">
        <v>929</v>
      </c>
      <c r="F7" s="1123"/>
      <c r="G7" s="66"/>
      <c r="H7" s="1127" t="s">
        <v>1025</v>
      </c>
      <c r="I7" s="1127"/>
      <c r="J7" s="66"/>
      <c r="K7" s="1124" t="s">
        <v>930</v>
      </c>
      <c r="L7" s="1124"/>
      <c r="M7" s="66"/>
    </row>
    <row r="8" spans="1:13" ht="11.15" customHeight="1">
      <c r="A8" s="49" t="s">
        <v>1026</v>
      </c>
      <c r="B8" s="294" t="s">
        <v>938</v>
      </c>
      <c r="C8" s="297" t="s">
        <v>389</v>
      </c>
      <c r="D8" s="175"/>
      <c r="E8" s="294" t="s">
        <v>938</v>
      </c>
      <c r="F8" s="160" t="s">
        <v>389</v>
      </c>
      <c r="G8" s="175"/>
      <c r="H8" s="328" t="s">
        <v>938</v>
      </c>
      <c r="I8" s="160" t="s">
        <v>389</v>
      </c>
      <c r="J8" s="175"/>
      <c r="K8" s="296" t="s">
        <v>938</v>
      </c>
      <c r="L8" s="297" t="s">
        <v>389</v>
      </c>
      <c r="M8" s="175"/>
    </row>
    <row r="9" spans="1:13" ht="11.15" customHeight="1" thickBot="1">
      <c r="A9" s="142"/>
      <c r="B9" s="308"/>
      <c r="C9" s="300"/>
      <c r="D9" s="300"/>
      <c r="E9" s="308"/>
      <c r="F9" s="299"/>
      <c r="G9" s="300"/>
      <c r="H9" s="330"/>
      <c r="I9" s="299"/>
      <c r="J9" s="300"/>
      <c r="K9" s="311"/>
      <c r="L9" s="300"/>
      <c r="M9" s="300"/>
    </row>
    <row r="10" spans="1:13" ht="8.25" customHeight="1">
      <c r="H10" s="312"/>
      <c r="I10" s="45"/>
    </row>
    <row r="11" spans="1:13" ht="13" customHeight="1">
      <c r="A11" s="17" t="s">
        <v>390</v>
      </c>
      <c r="B11" s="335">
        <f>IF(A11&lt;&gt;"",E11+H11+K11,"")</f>
        <v>1381</v>
      </c>
      <c r="C11" s="227">
        <f>IF(B11&lt;&gt;"",F11+I11+L11,"")</f>
        <v>100</v>
      </c>
      <c r="D11" s="17"/>
      <c r="E11" s="335">
        <f>SUM(E13+E182)</f>
        <v>1342</v>
      </c>
      <c r="F11" s="302">
        <f>IF($A11&lt;&gt;"",E11/$B11*100,"")</f>
        <v>97.175959449674153</v>
      </c>
      <c r="G11" s="17"/>
      <c r="H11" s="288">
        <f>SUM(H13+H182)</f>
        <v>31</v>
      </c>
      <c r="I11" s="302">
        <f>IF($A11&lt;&gt;"",H11/$B11*100,"")</f>
        <v>2.2447501810282406</v>
      </c>
      <c r="J11" s="17"/>
      <c r="K11" s="288">
        <f>SUM(K13+K182)</f>
        <v>8</v>
      </c>
      <c r="L11" s="302">
        <f>IF($A11&lt;&gt;"",K11/$B11*100,"")</f>
        <v>0.57929036929761035</v>
      </c>
    </row>
    <row r="12" spans="1:13" ht="13.5" customHeight="1">
      <c r="A12" s="14"/>
      <c r="B12" s="304" t="str">
        <f t="shared" ref="B12:B75" si="0">IF(A12&lt;&gt;"",E12+H12+K12,"")</f>
        <v/>
      </c>
      <c r="C12" s="147"/>
      <c r="H12" s="173"/>
      <c r="K12" s="173"/>
      <c r="L12" s="147" t="str">
        <f t="shared" ref="L12:L75" si="1">IF($A12&lt;&gt;"",K12/$B12*100,"")</f>
        <v/>
      </c>
    </row>
    <row r="13" spans="1:13" ht="13" customHeight="1">
      <c r="A13" s="17" t="s">
        <v>391</v>
      </c>
      <c r="B13" s="335">
        <f t="shared" si="0"/>
        <v>1294</v>
      </c>
      <c r="C13" s="302">
        <f t="shared" ref="C13:C77" si="2">IF(A13&lt;&gt;0,B13/$B$11*100,"")</f>
        <v>93.70021723388848</v>
      </c>
      <c r="D13" s="17"/>
      <c r="E13" s="226">
        <f>SUM(E15+E101+E176)</f>
        <v>1256</v>
      </c>
      <c r="F13" s="302">
        <f t="shared" ref="F13:F76" si="3">IF($A13&lt;&gt;"",E13/$B13*100,"")</f>
        <v>97.063369397217926</v>
      </c>
      <c r="G13" s="17"/>
      <c r="H13" s="226">
        <f>SUM(H15+H101+H176)</f>
        <v>31</v>
      </c>
      <c r="I13" s="302">
        <f t="shared" ref="I13:I76" si="4">IF($A13&lt;&gt;"",H13/$B13*100,"")</f>
        <v>2.3956723338485317</v>
      </c>
      <c r="J13" s="17"/>
      <c r="K13" s="226">
        <f>SUM(K15+K101+K176)</f>
        <v>7</v>
      </c>
      <c r="L13" s="302">
        <f t="shared" si="1"/>
        <v>0.54095826893353938</v>
      </c>
    </row>
    <row r="14" spans="1:13" ht="7.5" customHeight="1">
      <c r="A14" s="14"/>
      <c r="B14" s="304" t="str">
        <f t="shared" si="0"/>
        <v/>
      </c>
      <c r="C14" s="147" t="str">
        <f t="shared" si="2"/>
        <v/>
      </c>
      <c r="F14" s="147" t="str">
        <f t="shared" si="3"/>
        <v/>
      </c>
      <c r="I14" s="147" t="str">
        <f t="shared" si="4"/>
        <v/>
      </c>
      <c r="L14" s="147" t="str">
        <f t="shared" si="1"/>
        <v/>
      </c>
    </row>
    <row r="15" spans="1:13" ht="13" customHeight="1">
      <c r="A15" s="17" t="s">
        <v>939</v>
      </c>
      <c r="B15" s="335">
        <f t="shared" si="0"/>
        <v>337</v>
      </c>
      <c r="C15" s="302">
        <f t="shared" si="2"/>
        <v>24.40260680666184</v>
      </c>
      <c r="D15" s="17"/>
      <c r="E15" s="226">
        <f>SUM(E17+E28+E36+E64+E77+E90+E97+E98+E99)</f>
        <v>327</v>
      </c>
      <c r="F15" s="302">
        <f t="shared" si="3"/>
        <v>97.032640949554889</v>
      </c>
      <c r="G15" s="17"/>
      <c r="H15" s="226">
        <f>SUM(H17+H28+H36+H64+H77+H90+H97+H98+H99)</f>
        <v>7</v>
      </c>
      <c r="I15" s="302">
        <f t="shared" si="4"/>
        <v>2.0771513353115725</v>
      </c>
      <c r="J15" s="17"/>
      <c r="K15" s="226">
        <f>SUM(K17+K28+K36+K64+K77+K90+K97+K98+K99)</f>
        <v>3</v>
      </c>
      <c r="L15" s="302">
        <f t="shared" si="1"/>
        <v>0.89020771513353114</v>
      </c>
    </row>
    <row r="16" spans="1:13" ht="7.5" customHeight="1">
      <c r="A16" s="14"/>
      <c r="B16" s="304" t="str">
        <f t="shared" si="0"/>
        <v/>
      </c>
      <c r="C16" s="147" t="str">
        <f t="shared" si="2"/>
        <v/>
      </c>
      <c r="F16" s="147" t="str">
        <f t="shared" si="3"/>
        <v/>
      </c>
      <c r="I16" s="147" t="str">
        <f t="shared" si="4"/>
        <v/>
      </c>
      <c r="L16" s="147" t="str">
        <f t="shared" si="1"/>
        <v/>
      </c>
    </row>
    <row r="17" spans="1:12" ht="13" customHeight="1">
      <c r="A17" s="17" t="s">
        <v>392</v>
      </c>
      <c r="B17" s="335">
        <f t="shared" si="0"/>
        <v>24</v>
      </c>
      <c r="C17" s="302">
        <f t="shared" si="2"/>
        <v>1.7378711078928313</v>
      </c>
      <c r="D17" s="17"/>
      <c r="E17" s="288">
        <f>SUM(E18+E24)</f>
        <v>24</v>
      </c>
      <c r="F17" s="302">
        <f t="shared" si="3"/>
        <v>100</v>
      </c>
      <c r="G17" s="17"/>
      <c r="H17" s="226">
        <f>SUM(H18+H24)</f>
        <v>0</v>
      </c>
      <c r="I17" s="302">
        <f t="shared" si="4"/>
        <v>0</v>
      </c>
      <c r="J17" s="17"/>
      <c r="K17" s="17">
        <f>SUM(K18+K24)</f>
        <v>0</v>
      </c>
      <c r="L17" s="302">
        <f t="shared" si="1"/>
        <v>0</v>
      </c>
    </row>
    <row r="18" spans="1:12" ht="13" customHeight="1">
      <c r="A18" s="14" t="s">
        <v>161</v>
      </c>
      <c r="B18" s="304">
        <f t="shared" si="0"/>
        <v>1</v>
      </c>
      <c r="C18" s="147">
        <f t="shared" si="2"/>
        <v>7.2411296162201294E-2</v>
      </c>
      <c r="E18" s="173">
        <f>SUM(E19:E22)</f>
        <v>1</v>
      </c>
      <c r="F18" s="147">
        <f t="shared" si="3"/>
        <v>100</v>
      </c>
      <c r="H18" s="173">
        <f>SUM(H19:H22)</f>
        <v>0</v>
      </c>
      <c r="I18" s="147">
        <f t="shared" si="4"/>
        <v>0</v>
      </c>
      <c r="K18" s="173">
        <f>SUM(K19:K22)</f>
        <v>0</v>
      </c>
      <c r="L18" s="147">
        <f t="shared" si="1"/>
        <v>0</v>
      </c>
    </row>
    <row r="19" spans="1:12" ht="13" hidden="1" customHeight="1">
      <c r="A19" s="14" t="s">
        <v>1027</v>
      </c>
      <c r="B19" s="304">
        <f t="shared" si="0"/>
        <v>0</v>
      </c>
      <c r="C19" s="147">
        <f t="shared" si="2"/>
        <v>0</v>
      </c>
      <c r="F19" s="147" t="e">
        <f t="shared" si="3"/>
        <v>#DIV/0!</v>
      </c>
      <c r="I19" s="147" t="e">
        <f t="shared" si="4"/>
        <v>#DIV/0!</v>
      </c>
      <c r="L19" s="147" t="e">
        <f t="shared" si="1"/>
        <v>#DIV/0!</v>
      </c>
    </row>
    <row r="20" spans="1:12" ht="13" customHeight="1">
      <c r="A20" s="14" t="s">
        <v>163</v>
      </c>
      <c r="B20" s="304">
        <f t="shared" si="0"/>
        <v>1</v>
      </c>
      <c r="C20" s="147">
        <f t="shared" si="2"/>
        <v>7.2411296162201294E-2</v>
      </c>
      <c r="E20" s="331">
        <v>1</v>
      </c>
      <c r="F20" s="147">
        <f t="shared" si="3"/>
        <v>100</v>
      </c>
      <c r="G20" s="331"/>
      <c r="H20" s="331"/>
      <c r="I20" s="147">
        <f t="shared" si="4"/>
        <v>0</v>
      </c>
      <c r="J20" s="331"/>
      <c r="K20" s="331"/>
      <c r="L20" s="147">
        <f t="shared" si="1"/>
        <v>0</v>
      </c>
    </row>
    <row r="21" spans="1:12" ht="13" hidden="1" customHeight="1">
      <c r="A21" s="14" t="s">
        <v>162</v>
      </c>
      <c r="B21" s="304">
        <f t="shared" si="0"/>
        <v>0</v>
      </c>
      <c r="C21" s="147">
        <f t="shared" si="2"/>
        <v>0</v>
      </c>
      <c r="E21" s="66"/>
      <c r="F21" s="147" t="e">
        <f t="shared" si="3"/>
        <v>#DIV/0!</v>
      </c>
      <c r="G21" s="66"/>
      <c r="H21" s="66"/>
      <c r="I21" s="147" t="e">
        <f t="shared" si="4"/>
        <v>#DIV/0!</v>
      </c>
      <c r="J21" s="66"/>
      <c r="K21" s="66"/>
      <c r="L21" s="147" t="e">
        <f t="shared" si="1"/>
        <v>#DIV/0!</v>
      </c>
    </row>
    <row r="22" spans="1:12" ht="13" hidden="1" customHeight="1">
      <c r="A22" s="14" t="s">
        <v>164</v>
      </c>
      <c r="B22" s="304">
        <f t="shared" si="0"/>
        <v>0</v>
      </c>
      <c r="C22" s="147">
        <f t="shared" si="2"/>
        <v>0</v>
      </c>
      <c r="E22" s="96"/>
      <c r="F22" s="147" t="e">
        <f t="shared" si="3"/>
        <v>#DIV/0!</v>
      </c>
      <c r="G22" s="96"/>
      <c r="H22" s="96">
        <v>0</v>
      </c>
      <c r="I22" s="147" t="e">
        <f t="shared" si="4"/>
        <v>#DIV/0!</v>
      </c>
      <c r="J22" s="96"/>
      <c r="K22" s="96">
        <v>0</v>
      </c>
      <c r="L22" s="147" t="e">
        <f t="shared" si="1"/>
        <v>#DIV/0!</v>
      </c>
    </row>
    <row r="23" spans="1:12" ht="6.75" customHeight="1">
      <c r="A23" s="14"/>
      <c r="B23" s="304" t="str">
        <f t="shared" si="0"/>
        <v/>
      </c>
      <c r="C23" s="147" t="str">
        <f t="shared" si="2"/>
        <v/>
      </c>
      <c r="F23" s="147" t="str">
        <f t="shared" si="3"/>
        <v/>
      </c>
      <c r="I23" s="147" t="str">
        <f t="shared" si="4"/>
        <v/>
      </c>
      <c r="L23" s="147" t="str">
        <f t="shared" si="1"/>
        <v/>
      </c>
    </row>
    <row r="24" spans="1:12" ht="13" customHeight="1">
      <c r="A24" s="14" t="s">
        <v>165</v>
      </c>
      <c r="B24" s="304">
        <f t="shared" si="0"/>
        <v>23</v>
      </c>
      <c r="C24" s="147">
        <f t="shared" si="2"/>
        <v>1.6654598117306301</v>
      </c>
      <c r="E24" s="331">
        <f>SUM(E25:E26)</f>
        <v>23</v>
      </c>
      <c r="F24" s="147">
        <f t="shared" si="3"/>
        <v>100</v>
      </c>
      <c r="G24" s="331"/>
      <c r="H24" s="331">
        <f>SUM(H25:H26)</f>
        <v>0</v>
      </c>
      <c r="I24" s="147">
        <f t="shared" si="4"/>
        <v>0</v>
      </c>
      <c r="J24" s="331"/>
      <c r="K24" s="331">
        <f>SUM(K25:K26)</f>
        <v>0</v>
      </c>
      <c r="L24" s="147">
        <f t="shared" si="1"/>
        <v>0</v>
      </c>
    </row>
    <row r="25" spans="1:12" ht="13" customHeight="1">
      <c r="A25" s="14" t="s">
        <v>166</v>
      </c>
      <c r="B25" s="304">
        <f t="shared" si="0"/>
        <v>7</v>
      </c>
      <c r="C25" s="147">
        <f t="shared" si="2"/>
        <v>0.50687907313540914</v>
      </c>
      <c r="E25" s="33">
        <v>7</v>
      </c>
      <c r="F25" s="147">
        <f t="shared" si="3"/>
        <v>100</v>
      </c>
      <c r="G25" s="331"/>
      <c r="H25" s="331"/>
      <c r="I25" s="147">
        <f t="shared" si="4"/>
        <v>0</v>
      </c>
      <c r="J25" s="331"/>
      <c r="K25" s="331"/>
      <c r="L25" s="147">
        <f t="shared" si="1"/>
        <v>0</v>
      </c>
    </row>
    <row r="26" spans="1:12" ht="13" customHeight="1">
      <c r="A26" s="14" t="s">
        <v>168</v>
      </c>
      <c r="B26" s="304">
        <f t="shared" si="0"/>
        <v>16</v>
      </c>
      <c r="C26" s="147">
        <f t="shared" si="2"/>
        <v>1.1585807385952207</v>
      </c>
      <c r="E26" s="33">
        <v>16</v>
      </c>
      <c r="F26" s="147">
        <f t="shared" si="3"/>
        <v>100</v>
      </c>
      <c r="G26" s="331"/>
      <c r="H26" s="331"/>
      <c r="I26" s="147">
        <f t="shared" si="4"/>
        <v>0</v>
      </c>
      <c r="J26" s="331"/>
      <c r="K26" s="331"/>
      <c r="L26" s="147">
        <f t="shared" si="1"/>
        <v>0</v>
      </c>
    </row>
    <row r="27" spans="1:12" ht="7.5" customHeight="1">
      <c r="A27" s="14"/>
      <c r="B27" s="304" t="str">
        <f t="shared" si="0"/>
        <v/>
      </c>
      <c r="C27" s="147" t="str">
        <f t="shared" si="2"/>
        <v/>
      </c>
      <c r="F27" s="147" t="str">
        <f t="shared" si="3"/>
        <v/>
      </c>
      <c r="I27" s="147" t="str">
        <f t="shared" si="4"/>
        <v/>
      </c>
      <c r="L27" s="147" t="str">
        <f t="shared" si="1"/>
        <v/>
      </c>
    </row>
    <row r="28" spans="1:12" ht="13" customHeight="1">
      <c r="A28" s="17" t="s">
        <v>449</v>
      </c>
      <c r="B28" s="335">
        <f t="shared" si="0"/>
        <v>76</v>
      </c>
      <c r="C28" s="302">
        <f t="shared" si="2"/>
        <v>5.5032585083272991</v>
      </c>
      <c r="D28" s="17"/>
      <c r="E28" s="17">
        <f>SUM(E29)</f>
        <v>76</v>
      </c>
      <c r="F28" s="302">
        <f t="shared" si="3"/>
        <v>100</v>
      </c>
      <c r="G28" s="17"/>
      <c r="H28" s="540">
        <f>SUM(H29)</f>
        <v>0</v>
      </c>
      <c r="I28" s="302">
        <f t="shared" si="4"/>
        <v>0</v>
      </c>
      <c r="J28" s="17"/>
      <c r="K28" s="17">
        <f>SUM(K29)</f>
        <v>0</v>
      </c>
      <c r="L28" s="302">
        <f t="shared" si="1"/>
        <v>0</v>
      </c>
    </row>
    <row r="29" spans="1:12" ht="13" customHeight="1">
      <c r="A29" s="14" t="s">
        <v>169</v>
      </c>
      <c r="B29" s="304">
        <f t="shared" si="0"/>
        <v>76</v>
      </c>
      <c r="C29" s="147">
        <f t="shared" si="2"/>
        <v>5.5032585083272991</v>
      </c>
      <c r="E29" s="14">
        <f>SUM(E30:E34)</f>
        <v>76</v>
      </c>
      <c r="F29" s="147">
        <f t="shared" si="3"/>
        <v>100</v>
      </c>
      <c r="H29" s="306">
        <f>SUM(H30:H34)</f>
        <v>0</v>
      </c>
      <c r="I29" s="147">
        <f t="shared" si="4"/>
        <v>0</v>
      </c>
      <c r="K29" s="14">
        <f>SUM(K30:K34)</f>
        <v>0</v>
      </c>
      <c r="L29" s="147">
        <f t="shared" si="1"/>
        <v>0</v>
      </c>
    </row>
    <row r="30" spans="1:12">
      <c r="A30" s="14" t="s">
        <v>170</v>
      </c>
      <c r="B30" s="304">
        <f t="shared" si="0"/>
        <v>49</v>
      </c>
      <c r="C30" s="147">
        <f t="shared" si="2"/>
        <v>3.5481535119478638</v>
      </c>
      <c r="E30" s="33">
        <v>49</v>
      </c>
      <c r="F30" s="147">
        <f t="shared" si="3"/>
        <v>100</v>
      </c>
      <c r="G30" s="331"/>
      <c r="H30" s="331"/>
      <c r="I30" s="147">
        <f t="shared" si="4"/>
        <v>0</v>
      </c>
      <c r="J30" s="331"/>
      <c r="K30" s="331"/>
      <c r="L30" s="147">
        <f t="shared" si="1"/>
        <v>0</v>
      </c>
    </row>
    <row r="31" spans="1:12">
      <c r="A31" s="14" t="s">
        <v>171</v>
      </c>
      <c r="B31" s="304">
        <f t="shared" si="0"/>
        <v>5</v>
      </c>
      <c r="C31" s="147">
        <f t="shared" si="2"/>
        <v>0.3620564808110065</v>
      </c>
      <c r="E31" s="33">
        <v>5</v>
      </c>
      <c r="F31" s="147">
        <f t="shared" si="3"/>
        <v>100</v>
      </c>
      <c r="G31" s="331"/>
      <c r="H31" s="331"/>
      <c r="I31" s="147">
        <f t="shared" si="4"/>
        <v>0</v>
      </c>
      <c r="J31" s="331"/>
      <c r="K31" s="331"/>
      <c r="L31" s="147">
        <f t="shared" si="1"/>
        <v>0</v>
      </c>
    </row>
    <row r="32" spans="1:12">
      <c r="A32" s="14" t="s">
        <v>172</v>
      </c>
      <c r="B32" s="304">
        <f t="shared" si="0"/>
        <v>7</v>
      </c>
      <c r="C32" s="147">
        <f t="shared" si="2"/>
        <v>0.50687907313540914</v>
      </c>
      <c r="E32" s="33">
        <v>7</v>
      </c>
      <c r="F32" s="147">
        <f t="shared" si="3"/>
        <v>100</v>
      </c>
      <c r="G32" s="331"/>
      <c r="H32" s="331"/>
      <c r="I32" s="147">
        <f t="shared" si="4"/>
        <v>0</v>
      </c>
      <c r="J32" s="331"/>
      <c r="K32" s="331"/>
      <c r="L32" s="147">
        <f t="shared" si="1"/>
        <v>0</v>
      </c>
    </row>
    <row r="33" spans="1:12" hidden="1">
      <c r="A33" s="14" t="s">
        <v>173</v>
      </c>
      <c r="B33" s="304">
        <f t="shared" si="0"/>
        <v>0</v>
      </c>
      <c r="C33" s="147">
        <f t="shared" si="2"/>
        <v>0</v>
      </c>
      <c r="E33" s="33"/>
      <c r="F33" s="147" t="e">
        <f t="shared" si="3"/>
        <v>#DIV/0!</v>
      </c>
      <c r="G33" s="331"/>
      <c r="H33" s="331"/>
      <c r="I33" s="147" t="e">
        <f t="shared" si="4"/>
        <v>#DIV/0!</v>
      </c>
      <c r="J33" s="331"/>
      <c r="K33" s="331"/>
      <c r="L33" s="147" t="e">
        <f t="shared" si="1"/>
        <v>#DIV/0!</v>
      </c>
    </row>
    <row r="34" spans="1:12">
      <c r="A34" s="14" t="s">
        <v>174</v>
      </c>
      <c r="B34" s="304">
        <f t="shared" si="0"/>
        <v>15</v>
      </c>
      <c r="C34" s="147">
        <f t="shared" si="2"/>
        <v>1.0861694424330195</v>
      </c>
      <c r="E34" s="33">
        <v>15</v>
      </c>
      <c r="F34" s="147">
        <f t="shared" si="3"/>
        <v>100</v>
      </c>
      <c r="G34" s="331"/>
      <c r="H34" s="331"/>
      <c r="I34" s="147">
        <f t="shared" si="4"/>
        <v>0</v>
      </c>
      <c r="J34" s="331"/>
      <c r="K34" s="331"/>
      <c r="L34" s="147">
        <f t="shared" si="1"/>
        <v>0</v>
      </c>
    </row>
    <row r="35" spans="1:12" ht="6" customHeight="1">
      <c r="A35" s="14"/>
      <c r="B35" s="304" t="str">
        <f t="shared" si="0"/>
        <v/>
      </c>
      <c r="C35" s="147" t="str">
        <f t="shared" si="2"/>
        <v/>
      </c>
      <c r="E35" s="14"/>
      <c r="F35" s="147" t="str">
        <f t="shared" si="3"/>
        <v/>
      </c>
      <c r="H35" s="306"/>
      <c r="I35" s="147" t="str">
        <f t="shared" si="4"/>
        <v/>
      </c>
      <c r="L35" s="147" t="str">
        <f t="shared" si="1"/>
        <v/>
      </c>
    </row>
    <row r="36" spans="1:12" ht="13" customHeight="1">
      <c r="A36" s="17" t="s">
        <v>394</v>
      </c>
      <c r="B36" s="335">
        <f t="shared" si="0"/>
        <v>57</v>
      </c>
      <c r="C36" s="302">
        <f t="shared" si="2"/>
        <v>4.1274438812454743</v>
      </c>
      <c r="D36" s="17"/>
      <c r="E36" s="17">
        <f>SUM(E37+E43+E54+E56)</f>
        <v>56</v>
      </c>
      <c r="F36" s="302">
        <f t="shared" si="3"/>
        <v>98.245614035087712</v>
      </c>
      <c r="G36" s="17"/>
      <c r="H36" s="17">
        <f>SUM(H37+H43+H54+H56)</f>
        <v>1</v>
      </c>
      <c r="I36" s="302">
        <f t="shared" si="4"/>
        <v>1.7543859649122806</v>
      </c>
      <c r="J36" s="17"/>
      <c r="K36" s="17">
        <f>SUM(K37+K43+K54+K56)</f>
        <v>0</v>
      </c>
      <c r="L36" s="302">
        <f t="shared" si="1"/>
        <v>0</v>
      </c>
    </row>
    <row r="37" spans="1:12" ht="13" customHeight="1">
      <c r="A37" s="14" t="s">
        <v>175</v>
      </c>
      <c r="B37" s="304">
        <f t="shared" si="0"/>
        <v>20</v>
      </c>
      <c r="C37" s="147">
        <f t="shared" si="2"/>
        <v>1.448225923244026</v>
      </c>
      <c r="E37" s="14">
        <f>SUM(E38:E41)</f>
        <v>20</v>
      </c>
      <c r="F37" s="147">
        <f t="shared" si="3"/>
        <v>100</v>
      </c>
      <c r="H37" s="14">
        <f>SUM(H38:H41)</f>
        <v>0</v>
      </c>
      <c r="I37" s="147">
        <f t="shared" si="4"/>
        <v>0</v>
      </c>
      <c r="K37" s="14">
        <f>SUM(K38:K41)</f>
        <v>0</v>
      </c>
      <c r="L37" s="147">
        <f t="shared" si="1"/>
        <v>0</v>
      </c>
    </row>
    <row r="38" spans="1:12" ht="13" customHeight="1">
      <c r="A38" s="14" t="s">
        <v>176</v>
      </c>
      <c r="B38" s="304">
        <f t="shared" si="0"/>
        <v>7</v>
      </c>
      <c r="C38" s="147">
        <f t="shared" si="2"/>
        <v>0.50687907313540914</v>
      </c>
      <c r="E38" s="33">
        <v>7</v>
      </c>
      <c r="F38" s="147">
        <f t="shared" si="3"/>
        <v>100</v>
      </c>
      <c r="G38" s="331"/>
      <c r="H38" s="331"/>
      <c r="I38" s="147">
        <f t="shared" si="4"/>
        <v>0</v>
      </c>
      <c r="J38" s="331"/>
      <c r="K38" s="331"/>
      <c r="L38" s="147">
        <f t="shared" si="1"/>
        <v>0</v>
      </c>
    </row>
    <row r="39" spans="1:12" ht="13" customHeight="1">
      <c r="A39" s="14" t="s">
        <v>177</v>
      </c>
      <c r="B39" s="304">
        <f t="shared" si="0"/>
        <v>3</v>
      </c>
      <c r="C39" s="147">
        <f t="shared" si="2"/>
        <v>0.21723388848660391</v>
      </c>
      <c r="E39" s="33">
        <v>3</v>
      </c>
      <c r="F39" s="147">
        <f t="shared" si="3"/>
        <v>100</v>
      </c>
      <c r="G39" s="331"/>
      <c r="H39" s="331"/>
      <c r="I39" s="147">
        <f t="shared" si="4"/>
        <v>0</v>
      </c>
      <c r="J39" s="331"/>
      <c r="K39" s="331"/>
      <c r="L39" s="147">
        <f t="shared" si="1"/>
        <v>0</v>
      </c>
    </row>
    <row r="40" spans="1:12" ht="13" customHeight="1">
      <c r="A40" s="14" t="s">
        <v>178</v>
      </c>
      <c r="B40" s="304">
        <f t="shared" si="0"/>
        <v>9</v>
      </c>
      <c r="C40" s="147">
        <f t="shared" si="2"/>
        <v>0.65170166545981179</v>
      </c>
      <c r="E40" s="33">
        <v>9</v>
      </c>
      <c r="F40" s="147">
        <f t="shared" si="3"/>
        <v>100</v>
      </c>
      <c r="G40" s="331"/>
      <c r="H40" s="331"/>
      <c r="I40" s="147">
        <f t="shared" si="4"/>
        <v>0</v>
      </c>
      <c r="J40" s="331"/>
      <c r="K40" s="331"/>
      <c r="L40" s="147">
        <f t="shared" si="1"/>
        <v>0</v>
      </c>
    </row>
    <row r="41" spans="1:12" ht="13" customHeight="1">
      <c r="A41" s="14" t="s">
        <v>179</v>
      </c>
      <c r="B41" s="304">
        <f t="shared" si="0"/>
        <v>1</v>
      </c>
      <c r="C41" s="147">
        <f t="shared" si="2"/>
        <v>7.2411296162201294E-2</v>
      </c>
      <c r="E41" s="33">
        <v>1</v>
      </c>
      <c r="F41" s="147">
        <f t="shared" si="3"/>
        <v>100</v>
      </c>
      <c r="G41" s="331"/>
      <c r="H41" s="331"/>
      <c r="I41" s="147">
        <f t="shared" si="4"/>
        <v>0</v>
      </c>
      <c r="J41" s="331"/>
      <c r="K41" s="331"/>
      <c r="L41" s="147">
        <f t="shared" si="1"/>
        <v>0</v>
      </c>
    </row>
    <row r="42" spans="1:12" ht="6.75" customHeight="1">
      <c r="A42" s="14"/>
      <c r="B42" s="304" t="str">
        <f t="shared" si="0"/>
        <v/>
      </c>
      <c r="C42" s="147" t="str">
        <f t="shared" si="2"/>
        <v/>
      </c>
      <c r="E42" s="14"/>
      <c r="F42" s="147" t="str">
        <f t="shared" si="3"/>
        <v/>
      </c>
      <c r="H42" s="306"/>
      <c r="I42" s="147" t="str">
        <f t="shared" si="4"/>
        <v/>
      </c>
      <c r="L42" s="147" t="str">
        <f t="shared" si="1"/>
        <v/>
      </c>
    </row>
    <row r="43" spans="1:12" ht="13" customHeight="1">
      <c r="A43" s="14" t="s">
        <v>180</v>
      </c>
      <c r="B43" s="304">
        <f t="shared" si="0"/>
        <v>29</v>
      </c>
      <c r="C43" s="147">
        <f t="shared" si="2"/>
        <v>2.0999275887038378</v>
      </c>
      <c r="E43" s="14">
        <f>SUM(E44:E52)</f>
        <v>28</v>
      </c>
      <c r="F43" s="147">
        <f t="shared" si="3"/>
        <v>96.551724137931032</v>
      </c>
      <c r="H43" s="306">
        <f>SUM(H44:H52)</f>
        <v>1</v>
      </c>
      <c r="I43" s="147">
        <f t="shared" si="4"/>
        <v>3.4482758620689653</v>
      </c>
      <c r="K43" s="14">
        <f>SUM(K44:K52)</f>
        <v>0</v>
      </c>
      <c r="L43" s="147">
        <f t="shared" si="1"/>
        <v>0</v>
      </c>
    </row>
    <row r="44" spans="1:12" ht="13" hidden="1" customHeight="1">
      <c r="A44" s="14" t="s">
        <v>942</v>
      </c>
      <c r="B44" s="304">
        <f t="shared" si="0"/>
        <v>0</v>
      </c>
      <c r="C44" s="147">
        <f t="shared" si="2"/>
        <v>0</v>
      </c>
      <c r="E44" s="14"/>
      <c r="F44" s="147" t="e">
        <f t="shared" si="3"/>
        <v>#DIV/0!</v>
      </c>
      <c r="H44" s="306"/>
      <c r="I44" s="147" t="e">
        <f t="shared" si="4"/>
        <v>#DIV/0!</v>
      </c>
      <c r="L44" s="147" t="e">
        <f t="shared" si="1"/>
        <v>#DIV/0!</v>
      </c>
    </row>
    <row r="45" spans="1:12" ht="13" customHeight="1">
      <c r="A45" s="14" t="s">
        <v>395</v>
      </c>
      <c r="B45" s="304">
        <f t="shared" si="0"/>
        <v>1</v>
      </c>
      <c r="C45" s="147">
        <f t="shared" si="2"/>
        <v>7.2411296162201294E-2</v>
      </c>
      <c r="E45" s="541">
        <v>1</v>
      </c>
      <c r="F45" s="147">
        <f t="shared" si="3"/>
        <v>100</v>
      </c>
      <c r="G45" s="331"/>
      <c r="H45" s="331"/>
      <c r="I45" s="147">
        <f t="shared" si="4"/>
        <v>0</v>
      </c>
      <c r="J45" s="331"/>
      <c r="K45" s="331"/>
      <c r="L45" s="147">
        <f t="shared" si="1"/>
        <v>0</v>
      </c>
    </row>
    <row r="46" spans="1:12" ht="13" customHeight="1">
      <c r="A46" s="14" t="s">
        <v>181</v>
      </c>
      <c r="B46" s="304">
        <f t="shared" si="0"/>
        <v>4</v>
      </c>
      <c r="C46" s="147">
        <f t="shared" si="2"/>
        <v>0.28964518464880518</v>
      </c>
      <c r="E46" s="541">
        <v>4</v>
      </c>
      <c r="F46" s="147">
        <f t="shared" si="3"/>
        <v>100</v>
      </c>
      <c r="G46" s="331"/>
      <c r="H46" s="331"/>
      <c r="I46" s="147">
        <f t="shared" si="4"/>
        <v>0</v>
      </c>
      <c r="J46" s="331"/>
      <c r="K46" s="331"/>
      <c r="L46" s="147">
        <f t="shared" si="1"/>
        <v>0</v>
      </c>
    </row>
    <row r="47" spans="1:12" ht="13" hidden="1" customHeight="1">
      <c r="A47" s="14" t="s">
        <v>182</v>
      </c>
      <c r="B47" s="304">
        <f t="shared" si="0"/>
        <v>0</v>
      </c>
      <c r="C47" s="147">
        <f t="shared" si="2"/>
        <v>0</v>
      </c>
      <c r="E47" s="389"/>
      <c r="F47" s="147" t="e">
        <f t="shared" si="3"/>
        <v>#DIV/0!</v>
      </c>
      <c r="G47" s="48"/>
      <c r="H47" s="48"/>
      <c r="I47" s="147" t="e">
        <f t="shared" si="4"/>
        <v>#DIV/0!</v>
      </c>
      <c r="J47" s="48"/>
      <c r="K47" s="48"/>
      <c r="L47" s="147" t="e">
        <f t="shared" si="1"/>
        <v>#DIV/0!</v>
      </c>
    </row>
    <row r="48" spans="1:12" ht="13" customHeight="1">
      <c r="A48" s="14" t="s">
        <v>183</v>
      </c>
      <c r="B48" s="304">
        <f t="shared" si="0"/>
        <v>1</v>
      </c>
      <c r="C48" s="147">
        <f t="shared" si="2"/>
        <v>7.2411296162201294E-2</v>
      </c>
      <c r="E48" s="389">
        <v>1</v>
      </c>
      <c r="F48" s="147">
        <f t="shared" si="3"/>
        <v>100</v>
      </c>
      <c r="G48" s="48"/>
      <c r="H48" s="48"/>
      <c r="I48" s="147">
        <f t="shared" si="4"/>
        <v>0</v>
      </c>
      <c r="J48" s="48"/>
      <c r="K48" s="48"/>
      <c r="L48" s="147">
        <f t="shared" si="1"/>
        <v>0</v>
      </c>
    </row>
    <row r="49" spans="1:12" ht="13" hidden="1" customHeight="1">
      <c r="A49" s="14" t="s">
        <v>514</v>
      </c>
      <c r="B49" s="304">
        <f t="shared" si="0"/>
        <v>0</v>
      </c>
      <c r="C49" s="147">
        <f t="shared" si="2"/>
        <v>0</v>
      </c>
      <c r="E49" s="542"/>
      <c r="F49" s="147" t="e">
        <f t="shared" si="3"/>
        <v>#DIV/0!</v>
      </c>
      <c r="G49" s="48"/>
      <c r="H49" s="48"/>
      <c r="I49" s="147" t="e">
        <f t="shared" si="4"/>
        <v>#DIV/0!</v>
      </c>
      <c r="J49" s="48"/>
      <c r="K49" s="48"/>
      <c r="L49" s="147" t="e">
        <f t="shared" si="1"/>
        <v>#DIV/0!</v>
      </c>
    </row>
    <row r="50" spans="1:12" ht="13" customHeight="1">
      <c r="A50" s="14" t="s">
        <v>187</v>
      </c>
      <c r="B50" s="304">
        <f t="shared" si="0"/>
        <v>16</v>
      </c>
      <c r="C50" s="147">
        <f t="shared" si="2"/>
        <v>1.1585807385952207</v>
      </c>
      <c r="E50" s="33">
        <v>15</v>
      </c>
      <c r="F50" s="147">
        <f t="shared" si="3"/>
        <v>93.75</v>
      </c>
      <c r="G50" s="331"/>
      <c r="H50" s="331">
        <v>1</v>
      </c>
      <c r="I50" s="147">
        <f t="shared" si="4"/>
        <v>6.25</v>
      </c>
      <c r="J50" s="331"/>
      <c r="K50" s="331"/>
      <c r="L50" s="147">
        <f t="shared" si="1"/>
        <v>0</v>
      </c>
    </row>
    <row r="51" spans="1:12" ht="13" customHeight="1">
      <c r="A51" s="14" t="s">
        <v>186</v>
      </c>
      <c r="B51" s="304">
        <f t="shared" si="0"/>
        <v>4</v>
      </c>
      <c r="C51" s="147">
        <f t="shared" si="2"/>
        <v>0.28964518464880518</v>
      </c>
      <c r="E51" s="33">
        <v>4</v>
      </c>
      <c r="F51" s="147">
        <f t="shared" si="3"/>
        <v>100</v>
      </c>
      <c r="G51" s="331"/>
      <c r="H51" s="331"/>
      <c r="I51" s="147">
        <f t="shared" si="4"/>
        <v>0</v>
      </c>
      <c r="J51" s="331"/>
      <c r="K51" s="331"/>
      <c r="L51" s="147">
        <f t="shared" si="1"/>
        <v>0</v>
      </c>
    </row>
    <row r="52" spans="1:12" ht="13" customHeight="1">
      <c r="A52" s="14" t="s">
        <v>185</v>
      </c>
      <c r="B52" s="304">
        <f t="shared" si="0"/>
        <v>3</v>
      </c>
      <c r="C52" s="147">
        <f t="shared" si="2"/>
        <v>0.21723388848660391</v>
      </c>
      <c r="E52" s="33">
        <v>3</v>
      </c>
      <c r="F52" s="147">
        <f t="shared" si="3"/>
        <v>100</v>
      </c>
      <c r="G52" s="331"/>
      <c r="H52" s="331"/>
      <c r="I52" s="147">
        <f t="shared" si="4"/>
        <v>0</v>
      </c>
      <c r="J52" s="331"/>
      <c r="K52" s="331"/>
      <c r="L52" s="147">
        <f t="shared" si="1"/>
        <v>0</v>
      </c>
    </row>
    <row r="53" spans="1:12" ht="6.75" customHeight="1">
      <c r="A53" s="14"/>
      <c r="B53" s="304" t="str">
        <f t="shared" si="0"/>
        <v/>
      </c>
      <c r="C53" s="147" t="str">
        <f t="shared" si="2"/>
        <v/>
      </c>
      <c r="E53" s="14"/>
      <c r="F53" s="147" t="str">
        <f t="shared" si="3"/>
        <v/>
      </c>
      <c r="H53" s="306"/>
      <c r="I53" s="147" t="str">
        <f t="shared" si="4"/>
        <v/>
      </c>
      <c r="L53" s="147" t="str">
        <f t="shared" si="1"/>
        <v/>
      </c>
    </row>
    <row r="54" spans="1:12" ht="13" hidden="1" customHeight="1">
      <c r="A54" s="14" t="s">
        <v>189</v>
      </c>
      <c r="B54" s="304">
        <f t="shared" si="0"/>
        <v>0</v>
      </c>
      <c r="C54" s="147">
        <f t="shared" si="2"/>
        <v>0</v>
      </c>
      <c r="E54" s="14"/>
      <c r="F54" s="147" t="e">
        <f t="shared" si="3"/>
        <v>#DIV/0!</v>
      </c>
      <c r="H54" s="306"/>
      <c r="I54" s="147" t="e">
        <f t="shared" si="4"/>
        <v>#DIV/0!</v>
      </c>
      <c r="L54" s="147" t="e">
        <f t="shared" si="1"/>
        <v>#DIV/0!</v>
      </c>
    </row>
    <row r="55" spans="1:12" ht="6.75" hidden="1" customHeight="1">
      <c r="A55" s="14"/>
      <c r="B55" s="304" t="str">
        <f t="shared" si="0"/>
        <v/>
      </c>
      <c r="C55" s="147" t="str">
        <f t="shared" si="2"/>
        <v/>
      </c>
      <c r="E55" s="14"/>
      <c r="F55" s="147" t="str">
        <f t="shared" si="3"/>
        <v/>
      </c>
      <c r="H55" s="306"/>
      <c r="I55" s="147" t="str">
        <f t="shared" si="4"/>
        <v/>
      </c>
      <c r="L55" s="147" t="str">
        <f t="shared" si="1"/>
        <v/>
      </c>
    </row>
    <row r="56" spans="1:12" ht="13" customHeight="1">
      <c r="A56" s="14" t="s">
        <v>190</v>
      </c>
      <c r="B56" s="304">
        <f t="shared" si="0"/>
        <v>8</v>
      </c>
      <c r="C56" s="147">
        <f t="shared" si="2"/>
        <v>0.57929036929761035</v>
      </c>
      <c r="E56" s="14">
        <f>SUM(E57:E62)</f>
        <v>8</v>
      </c>
      <c r="F56" s="147">
        <f t="shared" si="3"/>
        <v>100</v>
      </c>
      <c r="H56" s="331">
        <f>IF(A56&lt;&gt;0,SUM(H59:H62),"")</f>
        <v>0</v>
      </c>
      <c r="I56" s="147">
        <f t="shared" si="4"/>
        <v>0</v>
      </c>
      <c r="K56" s="14">
        <f>SUM(K57:K62)</f>
        <v>0</v>
      </c>
      <c r="L56" s="147">
        <f t="shared" si="1"/>
        <v>0</v>
      </c>
    </row>
    <row r="57" spans="1:12" ht="13" hidden="1" customHeight="1">
      <c r="A57" s="14" t="s">
        <v>943</v>
      </c>
      <c r="B57" s="304">
        <f t="shared" si="0"/>
        <v>0</v>
      </c>
      <c r="C57" s="147">
        <f t="shared" si="2"/>
        <v>0</v>
      </c>
      <c r="E57" s="14"/>
      <c r="F57" s="147" t="e">
        <f t="shared" si="3"/>
        <v>#DIV/0!</v>
      </c>
      <c r="H57" s="306"/>
      <c r="I57" s="147" t="e">
        <f t="shared" si="4"/>
        <v>#DIV/0!</v>
      </c>
      <c r="L57" s="147" t="e">
        <f t="shared" si="1"/>
        <v>#DIV/0!</v>
      </c>
    </row>
    <row r="58" spans="1:12" ht="13" hidden="1" customHeight="1">
      <c r="A58" s="14" t="s">
        <v>191</v>
      </c>
      <c r="B58" s="304">
        <f t="shared" si="0"/>
        <v>0</v>
      </c>
      <c r="C58" s="147">
        <f t="shared" si="2"/>
        <v>0</v>
      </c>
      <c r="E58" s="541"/>
      <c r="F58" s="147" t="e">
        <f t="shared" si="3"/>
        <v>#DIV/0!</v>
      </c>
      <c r="G58" s="331"/>
      <c r="H58" s="331">
        <v>0</v>
      </c>
      <c r="I58" s="147" t="e">
        <f t="shared" si="4"/>
        <v>#DIV/0!</v>
      </c>
      <c r="J58" s="331"/>
      <c r="K58" s="331">
        <v>0</v>
      </c>
      <c r="L58" s="147" t="e">
        <f t="shared" si="1"/>
        <v>#DIV/0!</v>
      </c>
    </row>
    <row r="59" spans="1:12" ht="13" customHeight="1">
      <c r="A59" s="14" t="s">
        <v>192</v>
      </c>
      <c r="B59" s="304">
        <f t="shared" si="0"/>
        <v>3</v>
      </c>
      <c r="C59" s="147">
        <f t="shared" si="2"/>
        <v>0.21723388848660391</v>
      </c>
      <c r="E59" s="33">
        <v>3</v>
      </c>
      <c r="F59" s="147">
        <f t="shared" si="3"/>
        <v>100</v>
      </c>
      <c r="G59" s="331"/>
      <c r="H59" s="331"/>
      <c r="I59" s="147">
        <f t="shared" si="4"/>
        <v>0</v>
      </c>
      <c r="J59" s="331"/>
      <c r="K59" s="331"/>
      <c r="L59" s="147">
        <f t="shared" si="1"/>
        <v>0</v>
      </c>
    </row>
    <row r="60" spans="1:12" ht="13" hidden="1" customHeight="1">
      <c r="A60" s="14" t="s">
        <v>944</v>
      </c>
      <c r="B60" s="304">
        <f t="shared" si="0"/>
        <v>0</v>
      </c>
      <c r="C60" s="147">
        <f t="shared" si="2"/>
        <v>0</v>
      </c>
      <c r="E60" s="33"/>
      <c r="F60" s="147" t="e">
        <f t="shared" si="3"/>
        <v>#DIV/0!</v>
      </c>
      <c r="G60" s="48"/>
      <c r="H60" s="48"/>
      <c r="I60" s="147" t="e">
        <f t="shared" si="4"/>
        <v>#DIV/0!</v>
      </c>
      <c r="J60" s="48"/>
      <c r="K60" s="48"/>
      <c r="L60" s="147" t="e">
        <f t="shared" si="1"/>
        <v>#DIV/0!</v>
      </c>
    </row>
    <row r="61" spans="1:12" ht="13" customHeight="1">
      <c r="A61" s="14" t="s">
        <v>2033</v>
      </c>
      <c r="B61" s="304">
        <f>IF(A61&lt;&gt;"",E61+H61+K61,"")</f>
        <v>4</v>
      </c>
      <c r="C61" s="147">
        <f t="shared" si="2"/>
        <v>0.28964518464880518</v>
      </c>
      <c r="E61" s="33">
        <v>4</v>
      </c>
      <c r="F61" s="147">
        <f t="shared" si="3"/>
        <v>100</v>
      </c>
      <c r="G61" s="331"/>
      <c r="H61" s="331"/>
      <c r="I61" s="147">
        <f t="shared" si="4"/>
        <v>0</v>
      </c>
      <c r="J61" s="331"/>
      <c r="K61" s="331"/>
      <c r="L61" s="147">
        <f t="shared" si="1"/>
        <v>0</v>
      </c>
    </row>
    <row r="62" spans="1:12" ht="13" customHeight="1">
      <c r="A62" s="14" t="s">
        <v>194</v>
      </c>
      <c r="B62" s="304">
        <f t="shared" si="0"/>
        <v>1</v>
      </c>
      <c r="C62" s="147">
        <f t="shared" si="2"/>
        <v>7.2411296162201294E-2</v>
      </c>
      <c r="E62" s="33">
        <v>1</v>
      </c>
      <c r="F62" s="147">
        <f t="shared" si="3"/>
        <v>100</v>
      </c>
      <c r="G62" s="331"/>
      <c r="H62" s="331"/>
      <c r="I62" s="147">
        <f t="shared" si="4"/>
        <v>0</v>
      </c>
      <c r="J62" s="331"/>
      <c r="K62" s="331"/>
      <c r="L62" s="147">
        <f t="shared" si="1"/>
        <v>0</v>
      </c>
    </row>
    <row r="63" spans="1:12" ht="7.5" customHeight="1">
      <c r="A63" s="14"/>
      <c r="B63" s="304" t="str">
        <f t="shared" si="0"/>
        <v/>
      </c>
      <c r="C63" s="147" t="str">
        <f t="shared" si="2"/>
        <v/>
      </c>
      <c r="E63" s="14"/>
      <c r="F63" s="147" t="str">
        <f t="shared" si="3"/>
        <v/>
      </c>
      <c r="H63" s="306"/>
      <c r="I63" s="147" t="str">
        <f t="shared" si="4"/>
        <v/>
      </c>
      <c r="L63" s="147" t="str">
        <f t="shared" si="1"/>
        <v/>
      </c>
    </row>
    <row r="64" spans="1:12" ht="13" customHeight="1">
      <c r="A64" s="17" t="s">
        <v>397</v>
      </c>
      <c r="B64" s="335">
        <f t="shared" si="0"/>
        <v>69</v>
      </c>
      <c r="C64" s="302">
        <f t="shared" si="2"/>
        <v>4.9963794351918907</v>
      </c>
      <c r="D64" s="17"/>
      <c r="E64" s="17">
        <f>SUM(E65+E73+E75)</f>
        <v>68</v>
      </c>
      <c r="F64" s="302">
        <f t="shared" si="3"/>
        <v>98.550724637681171</v>
      </c>
      <c r="G64" s="17"/>
      <c r="H64" s="17">
        <f>SUM(H65+H73+H75)</f>
        <v>1</v>
      </c>
      <c r="I64" s="302">
        <f t="shared" si="4"/>
        <v>1.4492753623188406</v>
      </c>
      <c r="J64" s="17"/>
      <c r="K64" s="17">
        <f>SUM(K65+K73+K75)</f>
        <v>0</v>
      </c>
      <c r="L64" s="302">
        <f t="shared" si="1"/>
        <v>0</v>
      </c>
    </row>
    <row r="65" spans="1:12" ht="13" customHeight="1">
      <c r="A65" s="14" t="s">
        <v>195</v>
      </c>
      <c r="B65" s="304">
        <f t="shared" si="0"/>
        <v>40</v>
      </c>
      <c r="C65" s="147">
        <f t="shared" si="2"/>
        <v>2.896451846488052</v>
      </c>
      <c r="E65" s="14">
        <f>SUM(E66:E71)</f>
        <v>39</v>
      </c>
      <c r="F65" s="147">
        <f t="shared" si="3"/>
        <v>97.5</v>
      </c>
      <c r="H65" s="14">
        <f>SUM(H66:H71)</f>
        <v>1</v>
      </c>
      <c r="I65" s="147">
        <f t="shared" si="4"/>
        <v>2.5</v>
      </c>
      <c r="K65" s="14">
        <f>SUM(K66:K71)</f>
        <v>0</v>
      </c>
      <c r="L65" s="147">
        <f t="shared" si="1"/>
        <v>0</v>
      </c>
    </row>
    <row r="66" spans="1:12" ht="13" hidden="1" customHeight="1">
      <c r="A66" s="14" t="s">
        <v>945</v>
      </c>
      <c r="B66" s="304">
        <f t="shared" si="0"/>
        <v>0</v>
      </c>
      <c r="C66" s="147">
        <f t="shared" si="2"/>
        <v>0</v>
      </c>
      <c r="E66" s="14"/>
      <c r="F66" s="147" t="e">
        <f t="shared" si="3"/>
        <v>#DIV/0!</v>
      </c>
      <c r="H66" s="306"/>
      <c r="I66" s="147" t="e">
        <f t="shared" si="4"/>
        <v>#DIV/0!</v>
      </c>
      <c r="L66" s="147" t="e">
        <f t="shared" si="1"/>
        <v>#DIV/0!</v>
      </c>
    </row>
    <row r="67" spans="1:12" ht="13" customHeight="1">
      <c r="A67" s="14" t="s">
        <v>196</v>
      </c>
      <c r="B67" s="304">
        <f t="shared" si="0"/>
        <v>12</v>
      </c>
      <c r="C67" s="147">
        <f t="shared" si="2"/>
        <v>0.86893555394641564</v>
      </c>
      <c r="E67" s="33">
        <v>12</v>
      </c>
      <c r="F67" s="147">
        <f t="shared" si="3"/>
        <v>100</v>
      </c>
      <c r="G67" s="33"/>
      <c r="H67" s="33">
        <v>0</v>
      </c>
      <c r="I67" s="147">
        <f t="shared" si="4"/>
        <v>0</v>
      </c>
      <c r="J67" s="331"/>
      <c r="K67" s="331">
        <v>0</v>
      </c>
      <c r="L67" s="147">
        <f t="shared" si="1"/>
        <v>0</v>
      </c>
    </row>
    <row r="68" spans="1:12" ht="13" customHeight="1">
      <c r="A68" s="14" t="s">
        <v>197</v>
      </c>
      <c r="B68" s="304">
        <f t="shared" si="0"/>
        <v>10</v>
      </c>
      <c r="C68" s="147">
        <f t="shared" si="2"/>
        <v>0.724112961622013</v>
      </c>
      <c r="E68" s="33">
        <v>10</v>
      </c>
      <c r="F68" s="147">
        <f t="shared" si="3"/>
        <v>100</v>
      </c>
      <c r="G68" s="33"/>
      <c r="H68" s="33">
        <v>0</v>
      </c>
      <c r="I68" s="147">
        <f t="shared" si="4"/>
        <v>0</v>
      </c>
      <c r="J68" s="331"/>
      <c r="K68" s="331">
        <v>0</v>
      </c>
      <c r="L68" s="147">
        <f t="shared" si="1"/>
        <v>0</v>
      </c>
    </row>
    <row r="69" spans="1:12" ht="13" customHeight="1">
      <c r="A69" s="14" t="s">
        <v>199</v>
      </c>
      <c r="B69" s="304">
        <f t="shared" si="0"/>
        <v>4</v>
      </c>
      <c r="C69" s="147">
        <f t="shared" si="2"/>
        <v>0.28964518464880518</v>
      </c>
      <c r="E69" s="33">
        <v>4</v>
      </c>
      <c r="F69" s="147">
        <f t="shared" si="3"/>
        <v>100</v>
      </c>
      <c r="G69" s="33"/>
      <c r="H69" s="33">
        <v>0</v>
      </c>
      <c r="I69" s="147">
        <f t="shared" si="4"/>
        <v>0</v>
      </c>
      <c r="J69" s="331"/>
      <c r="K69" s="331">
        <v>0</v>
      </c>
      <c r="L69" s="147">
        <f t="shared" si="1"/>
        <v>0</v>
      </c>
    </row>
    <row r="70" spans="1:12" ht="13" customHeight="1">
      <c r="A70" s="14" t="s">
        <v>946</v>
      </c>
      <c r="B70" s="304">
        <f t="shared" si="0"/>
        <v>3</v>
      </c>
      <c r="C70" s="147">
        <f t="shared" si="2"/>
        <v>0.21723388848660391</v>
      </c>
      <c r="E70" s="33">
        <v>2</v>
      </c>
      <c r="F70" s="147">
        <f t="shared" si="3"/>
        <v>66.666666666666657</v>
      </c>
      <c r="G70" s="33"/>
      <c r="H70" s="33">
        <v>1</v>
      </c>
      <c r="I70" s="147">
        <f t="shared" si="4"/>
        <v>33.333333333333329</v>
      </c>
      <c r="J70" s="331"/>
      <c r="K70" s="331">
        <v>0</v>
      </c>
      <c r="L70" s="147">
        <f t="shared" si="1"/>
        <v>0</v>
      </c>
    </row>
    <row r="71" spans="1:12" ht="13" customHeight="1">
      <c r="A71" s="14" t="s">
        <v>198</v>
      </c>
      <c r="B71" s="304">
        <f t="shared" si="0"/>
        <v>11</v>
      </c>
      <c r="C71" s="147">
        <f t="shared" si="2"/>
        <v>0.79652425778421432</v>
      </c>
      <c r="E71" s="33">
        <v>11</v>
      </c>
      <c r="F71" s="147">
        <f t="shared" si="3"/>
        <v>100</v>
      </c>
      <c r="G71" s="33"/>
      <c r="H71" s="33">
        <v>0</v>
      </c>
      <c r="I71" s="147">
        <f t="shared" si="4"/>
        <v>0</v>
      </c>
      <c r="J71" s="331"/>
      <c r="K71" s="331">
        <v>0</v>
      </c>
      <c r="L71" s="147">
        <f t="shared" si="1"/>
        <v>0</v>
      </c>
    </row>
    <row r="72" spans="1:12" ht="9" customHeight="1">
      <c r="A72" s="14"/>
      <c r="B72" s="304" t="str">
        <f t="shared" si="0"/>
        <v/>
      </c>
      <c r="C72" s="147" t="str">
        <f t="shared" si="2"/>
        <v/>
      </c>
      <c r="E72" s="33"/>
      <c r="F72" s="147" t="str">
        <f t="shared" si="3"/>
        <v/>
      </c>
      <c r="G72" s="33"/>
      <c r="H72" s="33"/>
      <c r="I72" s="147" t="str">
        <f t="shared" si="4"/>
        <v/>
      </c>
      <c r="J72" s="48"/>
      <c r="K72" s="48"/>
      <c r="L72" s="147" t="str">
        <f t="shared" si="1"/>
        <v/>
      </c>
    </row>
    <row r="73" spans="1:12" ht="13" customHeight="1">
      <c r="A73" s="14" t="s">
        <v>201</v>
      </c>
      <c r="B73" s="304">
        <f t="shared" si="0"/>
        <v>5</v>
      </c>
      <c r="C73" s="147">
        <f t="shared" si="2"/>
        <v>0.3620564808110065</v>
      </c>
      <c r="E73" s="33">
        <v>5</v>
      </c>
      <c r="F73" s="147">
        <f t="shared" si="3"/>
        <v>100</v>
      </c>
      <c r="G73" s="33"/>
      <c r="H73" s="33">
        <v>0</v>
      </c>
      <c r="I73" s="147">
        <f t="shared" si="4"/>
        <v>0</v>
      </c>
      <c r="J73" s="331"/>
      <c r="K73" s="331">
        <v>0</v>
      </c>
      <c r="L73" s="147">
        <f t="shared" si="1"/>
        <v>0</v>
      </c>
    </row>
    <row r="74" spans="1:12" ht="9" customHeight="1">
      <c r="A74" s="14"/>
      <c r="B74" s="304" t="str">
        <f t="shared" si="0"/>
        <v/>
      </c>
      <c r="C74" s="147" t="str">
        <f t="shared" si="2"/>
        <v/>
      </c>
      <c r="E74" s="33"/>
      <c r="F74" s="147" t="str">
        <f t="shared" si="3"/>
        <v/>
      </c>
      <c r="G74" s="33"/>
      <c r="H74" s="33"/>
      <c r="I74" s="147" t="str">
        <f t="shared" si="4"/>
        <v/>
      </c>
      <c r="J74" s="48"/>
      <c r="K74" s="48"/>
      <c r="L74" s="147" t="str">
        <f t="shared" si="1"/>
        <v/>
      </c>
    </row>
    <row r="75" spans="1:12" ht="13" customHeight="1">
      <c r="A75" s="14" t="s">
        <v>202</v>
      </c>
      <c r="B75" s="304">
        <f t="shared" si="0"/>
        <v>24</v>
      </c>
      <c r="C75" s="147">
        <f t="shared" si="2"/>
        <v>1.7378711078928313</v>
      </c>
      <c r="E75" s="33">
        <v>24</v>
      </c>
      <c r="F75" s="147">
        <f t="shared" si="3"/>
        <v>100</v>
      </c>
      <c r="G75" s="33"/>
      <c r="H75" s="33">
        <v>0</v>
      </c>
      <c r="I75" s="147">
        <f t="shared" si="4"/>
        <v>0</v>
      </c>
      <c r="J75" s="331"/>
      <c r="K75" s="331">
        <v>0</v>
      </c>
      <c r="L75" s="147">
        <f t="shared" si="1"/>
        <v>0</v>
      </c>
    </row>
    <row r="76" spans="1:12" ht="10.5" customHeight="1">
      <c r="B76" s="304" t="str">
        <f t="shared" ref="B76:B99" si="5">IF(A76&lt;&gt;"",E76+H76+K76,"")</f>
        <v/>
      </c>
      <c r="C76" s="14"/>
      <c r="E76" s="14"/>
      <c r="F76" s="147" t="str">
        <f t="shared" si="3"/>
        <v/>
      </c>
      <c r="H76" s="332"/>
      <c r="I76" s="147" t="str">
        <f t="shared" si="4"/>
        <v/>
      </c>
      <c r="L76" s="147" t="str">
        <f t="shared" ref="L76:L99" si="6">IF($A76&lt;&gt;"",K76/$B76*100,"")</f>
        <v/>
      </c>
    </row>
    <row r="77" spans="1:12" ht="13" customHeight="1">
      <c r="A77" s="17" t="s">
        <v>468</v>
      </c>
      <c r="B77" s="335">
        <f t="shared" si="5"/>
        <v>90</v>
      </c>
      <c r="C77" s="302">
        <f t="shared" si="2"/>
        <v>6.5170166545981179</v>
      </c>
      <c r="D77" s="17"/>
      <c r="E77" s="17">
        <f>SUM(E78)</f>
        <v>82</v>
      </c>
      <c r="F77" s="302">
        <f t="shared" ref="F77:F99" si="7">IF($A77&lt;&gt;"",E77/$B77*100,"")</f>
        <v>91.111111111111114</v>
      </c>
      <c r="G77" s="17"/>
      <c r="H77" s="540">
        <f>SUM(H78)</f>
        <v>5</v>
      </c>
      <c r="I77" s="302">
        <f t="shared" ref="I77:I99" si="8">IF($A77&lt;&gt;"",H77/$B77*100,"")</f>
        <v>5.5555555555555554</v>
      </c>
      <c r="J77" s="17"/>
      <c r="K77" s="17">
        <f>SUM(K78)</f>
        <v>3</v>
      </c>
      <c r="L77" s="302">
        <f t="shared" si="6"/>
        <v>3.3333333333333335</v>
      </c>
    </row>
    <row r="78" spans="1:12" ht="13" customHeight="1">
      <c r="A78" s="14" t="s">
        <v>209</v>
      </c>
      <c r="B78" s="304">
        <f t="shared" si="5"/>
        <v>90</v>
      </c>
      <c r="C78" s="147">
        <f t="shared" ref="C78:C108" si="9">IF(A78&lt;&gt;0,B78/$B$11*100,"")</f>
        <v>6.5170166545981179</v>
      </c>
      <c r="E78" s="14">
        <f>SUM(E79:E88)</f>
        <v>82</v>
      </c>
      <c r="F78" s="147">
        <f t="shared" si="7"/>
        <v>91.111111111111114</v>
      </c>
      <c r="H78" s="14">
        <f>SUM(H79:H88)</f>
        <v>5</v>
      </c>
      <c r="I78" s="147">
        <f t="shared" si="8"/>
        <v>5.5555555555555554</v>
      </c>
      <c r="K78" s="14">
        <f>SUM(K79:K88)</f>
        <v>3</v>
      </c>
      <c r="L78" s="147">
        <f t="shared" si="6"/>
        <v>3.3333333333333335</v>
      </c>
    </row>
    <row r="79" spans="1:12" ht="13" hidden="1" customHeight="1">
      <c r="A79" s="14" t="s">
        <v>947</v>
      </c>
      <c r="B79" s="304">
        <f t="shared" si="5"/>
        <v>0</v>
      </c>
      <c r="C79" s="147">
        <f t="shared" si="9"/>
        <v>0</v>
      </c>
      <c r="E79" s="14"/>
      <c r="F79" s="147" t="e">
        <f t="shared" si="7"/>
        <v>#DIV/0!</v>
      </c>
      <c r="H79" s="306"/>
      <c r="I79" s="147" t="e">
        <f t="shared" si="8"/>
        <v>#DIV/0!</v>
      </c>
      <c r="L79" s="147" t="e">
        <f t="shared" si="6"/>
        <v>#DIV/0!</v>
      </c>
    </row>
    <row r="80" spans="1:12" ht="13" customHeight="1">
      <c r="A80" s="14" t="s">
        <v>210</v>
      </c>
      <c r="B80" s="304">
        <f t="shared" si="5"/>
        <v>23</v>
      </c>
      <c r="C80" s="147">
        <f t="shared" si="9"/>
        <v>1.6654598117306301</v>
      </c>
      <c r="E80" s="33">
        <v>19</v>
      </c>
      <c r="F80" s="147">
        <f t="shared" si="7"/>
        <v>82.608695652173907</v>
      </c>
      <c r="G80" s="33"/>
      <c r="H80" s="33">
        <v>2</v>
      </c>
      <c r="I80" s="147">
        <f t="shared" si="8"/>
        <v>8.695652173913043</v>
      </c>
      <c r="J80" s="33"/>
      <c r="K80" s="33">
        <v>2</v>
      </c>
      <c r="L80" s="147">
        <f t="shared" si="6"/>
        <v>8.695652173913043</v>
      </c>
    </row>
    <row r="81" spans="1:12" ht="13" customHeight="1">
      <c r="A81" s="14" t="s">
        <v>212</v>
      </c>
      <c r="B81" s="304">
        <f t="shared" si="5"/>
        <v>17</v>
      </c>
      <c r="C81" s="147">
        <f t="shared" si="9"/>
        <v>1.2309920347574221</v>
      </c>
      <c r="E81" s="33">
        <v>15</v>
      </c>
      <c r="F81" s="147">
        <f t="shared" si="7"/>
        <v>88.235294117647058</v>
      </c>
      <c r="G81" s="33"/>
      <c r="H81" s="33">
        <v>1</v>
      </c>
      <c r="I81" s="147">
        <f t="shared" si="8"/>
        <v>5.8823529411764701</v>
      </c>
      <c r="J81" s="33"/>
      <c r="K81" s="33">
        <v>1</v>
      </c>
      <c r="L81" s="147">
        <f t="shared" si="6"/>
        <v>5.8823529411764701</v>
      </c>
    </row>
    <row r="82" spans="1:12" ht="13" customHeight="1">
      <c r="A82" s="14" t="s">
        <v>214</v>
      </c>
      <c r="B82" s="304">
        <f t="shared" si="5"/>
        <v>10</v>
      </c>
      <c r="C82" s="147">
        <f t="shared" si="9"/>
        <v>0.724112961622013</v>
      </c>
      <c r="E82" s="33">
        <v>10</v>
      </c>
      <c r="F82" s="147">
        <f t="shared" si="7"/>
        <v>100</v>
      </c>
      <c r="G82" s="33"/>
      <c r="H82" s="33">
        <v>0</v>
      </c>
      <c r="I82" s="147">
        <f t="shared" si="8"/>
        <v>0</v>
      </c>
      <c r="J82" s="33"/>
      <c r="K82" s="33">
        <v>0</v>
      </c>
      <c r="L82" s="147">
        <f t="shared" si="6"/>
        <v>0</v>
      </c>
    </row>
    <row r="83" spans="1:12" ht="13" customHeight="1">
      <c r="A83" s="14" t="s">
        <v>213</v>
      </c>
      <c r="B83" s="304">
        <f t="shared" si="5"/>
        <v>1</v>
      </c>
      <c r="C83" s="147">
        <f t="shared" si="9"/>
        <v>7.2411296162201294E-2</v>
      </c>
      <c r="E83" s="33">
        <v>1</v>
      </c>
      <c r="F83" s="147">
        <f t="shared" si="7"/>
        <v>100</v>
      </c>
      <c r="G83" s="33"/>
      <c r="H83" s="33">
        <v>0</v>
      </c>
      <c r="I83" s="147">
        <f t="shared" si="8"/>
        <v>0</v>
      </c>
      <c r="J83" s="33"/>
      <c r="K83" s="33">
        <v>0</v>
      </c>
      <c r="L83" s="147">
        <f t="shared" si="6"/>
        <v>0</v>
      </c>
    </row>
    <row r="84" spans="1:12" ht="13" customHeight="1">
      <c r="A84" s="14" t="s">
        <v>211</v>
      </c>
      <c r="B84" s="304">
        <f t="shared" si="5"/>
        <v>8</v>
      </c>
      <c r="C84" s="147">
        <f t="shared" si="9"/>
        <v>0.57929036929761035</v>
      </c>
      <c r="E84" s="33">
        <v>7</v>
      </c>
      <c r="F84" s="147">
        <f t="shared" si="7"/>
        <v>87.5</v>
      </c>
      <c r="G84" s="33"/>
      <c r="H84" s="33">
        <v>1</v>
      </c>
      <c r="I84" s="147">
        <f t="shared" si="8"/>
        <v>12.5</v>
      </c>
      <c r="J84" s="33"/>
      <c r="K84" s="33">
        <v>0</v>
      </c>
      <c r="L84" s="147">
        <f t="shared" si="6"/>
        <v>0</v>
      </c>
    </row>
    <row r="85" spans="1:12" ht="13" customHeight="1">
      <c r="A85" s="14" t="s">
        <v>403</v>
      </c>
      <c r="B85" s="304">
        <f t="shared" si="5"/>
        <v>1</v>
      </c>
      <c r="C85" s="147">
        <f t="shared" si="9"/>
        <v>7.2411296162201294E-2</v>
      </c>
      <c r="E85" s="33">
        <v>1</v>
      </c>
      <c r="F85" s="147">
        <f t="shared" si="7"/>
        <v>100</v>
      </c>
      <c r="G85" s="33"/>
      <c r="H85" s="33">
        <v>0</v>
      </c>
      <c r="I85" s="147">
        <f t="shared" si="8"/>
        <v>0</v>
      </c>
      <c r="J85" s="33"/>
      <c r="K85" s="33">
        <v>0</v>
      </c>
      <c r="L85" s="147">
        <f t="shared" si="6"/>
        <v>0</v>
      </c>
    </row>
    <row r="86" spans="1:12" ht="13" customHeight="1">
      <c r="A86" s="14" t="s">
        <v>215</v>
      </c>
      <c r="B86" s="304">
        <f t="shared" si="5"/>
        <v>14</v>
      </c>
      <c r="C86" s="147">
        <f t="shared" si="9"/>
        <v>1.0137581462708183</v>
      </c>
      <c r="E86" s="33">
        <v>14</v>
      </c>
      <c r="F86" s="147">
        <f t="shared" si="7"/>
        <v>100</v>
      </c>
      <c r="G86" s="33"/>
      <c r="H86" s="33">
        <v>0</v>
      </c>
      <c r="I86" s="147">
        <f t="shared" si="8"/>
        <v>0</v>
      </c>
      <c r="J86" s="33"/>
      <c r="K86" s="33">
        <v>0</v>
      </c>
      <c r="L86" s="147">
        <f t="shared" si="6"/>
        <v>0</v>
      </c>
    </row>
    <row r="87" spans="1:12" ht="13" customHeight="1">
      <c r="A87" s="14" t="s">
        <v>948</v>
      </c>
      <c r="B87" s="304">
        <f t="shared" si="5"/>
        <v>5</v>
      </c>
      <c r="C87" s="147"/>
      <c r="E87" s="33">
        <v>5</v>
      </c>
      <c r="F87" s="147">
        <f t="shared" si="7"/>
        <v>100</v>
      </c>
      <c r="G87" s="33"/>
      <c r="H87" s="33">
        <v>0</v>
      </c>
      <c r="I87" s="147">
        <f t="shared" si="8"/>
        <v>0</v>
      </c>
      <c r="J87" s="33"/>
      <c r="K87" s="33">
        <v>0</v>
      </c>
      <c r="L87" s="147">
        <f t="shared" si="6"/>
        <v>0</v>
      </c>
    </row>
    <row r="88" spans="1:12" ht="13" customHeight="1">
      <c r="A88" s="14" t="s">
        <v>949</v>
      </c>
      <c r="B88" s="304">
        <f t="shared" si="5"/>
        <v>11</v>
      </c>
      <c r="C88" s="147">
        <f t="shared" si="9"/>
        <v>0.79652425778421432</v>
      </c>
      <c r="E88" s="33">
        <v>10</v>
      </c>
      <c r="F88" s="147">
        <f t="shared" si="7"/>
        <v>90.909090909090907</v>
      </c>
      <c r="G88" s="33"/>
      <c r="H88" s="33">
        <v>1</v>
      </c>
      <c r="I88" s="147">
        <f t="shared" si="8"/>
        <v>9.0909090909090917</v>
      </c>
      <c r="J88" s="33"/>
      <c r="K88" s="33">
        <v>0</v>
      </c>
      <c r="L88" s="147">
        <f t="shared" si="6"/>
        <v>0</v>
      </c>
    </row>
    <row r="89" spans="1:12" ht="13" hidden="1" customHeight="1">
      <c r="A89" s="14"/>
      <c r="B89" s="304" t="str">
        <f t="shared" si="5"/>
        <v/>
      </c>
      <c r="C89" s="147" t="str">
        <f t="shared" si="9"/>
        <v/>
      </c>
      <c r="E89" s="543"/>
      <c r="F89" s="147" t="str">
        <f t="shared" si="7"/>
        <v/>
      </c>
      <c r="G89" s="543"/>
      <c r="H89" s="544"/>
      <c r="I89" s="147" t="str">
        <f t="shared" si="8"/>
        <v/>
      </c>
      <c r="J89" s="544"/>
      <c r="K89" s="544"/>
      <c r="L89" s="147" t="str">
        <f t="shared" si="6"/>
        <v/>
      </c>
    </row>
    <row r="90" spans="1:12" ht="13" hidden="1" customHeight="1">
      <c r="A90" s="17" t="s">
        <v>400</v>
      </c>
      <c r="B90" s="304">
        <f t="shared" si="5"/>
        <v>0</v>
      </c>
      <c r="C90" s="147">
        <f t="shared" si="9"/>
        <v>0</v>
      </c>
      <c r="E90" s="14"/>
      <c r="F90" s="147" t="e">
        <f t="shared" si="7"/>
        <v>#DIV/0!</v>
      </c>
      <c r="H90" s="306">
        <f>SUM(H91)</f>
        <v>0</v>
      </c>
      <c r="I90" s="147" t="e">
        <f t="shared" si="8"/>
        <v>#DIV/0!</v>
      </c>
      <c r="K90" s="14">
        <f>SUM(K91)</f>
        <v>0</v>
      </c>
      <c r="L90" s="147" t="e">
        <f t="shared" si="6"/>
        <v>#DIV/0!</v>
      </c>
    </row>
    <row r="91" spans="1:12" ht="13" hidden="1" customHeight="1">
      <c r="A91" s="14" t="s">
        <v>401</v>
      </c>
      <c r="B91" s="304">
        <f t="shared" si="5"/>
        <v>0</v>
      </c>
      <c r="C91" s="147">
        <f t="shared" si="9"/>
        <v>0</v>
      </c>
      <c r="E91" s="14">
        <f>SUM(E92:E95)</f>
        <v>0</v>
      </c>
      <c r="F91" s="147" t="e">
        <f t="shared" si="7"/>
        <v>#DIV/0!</v>
      </c>
      <c r="H91" s="14">
        <f>SUM(H92:H95)</f>
        <v>0</v>
      </c>
      <c r="I91" s="147" t="e">
        <f t="shared" si="8"/>
        <v>#DIV/0!</v>
      </c>
      <c r="K91" s="14">
        <f>SUM(K92:K95)</f>
        <v>0</v>
      </c>
      <c r="L91" s="147" t="e">
        <f t="shared" si="6"/>
        <v>#DIV/0!</v>
      </c>
    </row>
    <row r="92" spans="1:12" ht="13" hidden="1" customHeight="1">
      <c r="A92" s="14" t="s">
        <v>1028</v>
      </c>
      <c r="B92" s="304">
        <f t="shared" si="5"/>
        <v>0</v>
      </c>
      <c r="C92" s="147">
        <f t="shared" si="9"/>
        <v>0</v>
      </c>
      <c r="E92" s="543">
        <v>0</v>
      </c>
      <c r="F92" s="147" t="e">
        <f t="shared" si="7"/>
        <v>#DIV/0!</v>
      </c>
      <c r="G92" s="543"/>
      <c r="H92" s="544"/>
      <c r="I92" s="147" t="e">
        <f t="shared" si="8"/>
        <v>#DIV/0!</v>
      </c>
      <c r="J92" s="544"/>
      <c r="K92" s="544">
        <v>0</v>
      </c>
      <c r="L92" s="147" t="e">
        <f t="shared" si="6"/>
        <v>#DIV/0!</v>
      </c>
    </row>
    <row r="93" spans="1:12" ht="13" hidden="1" customHeight="1">
      <c r="A93" s="14" t="s">
        <v>1029</v>
      </c>
      <c r="B93" s="304">
        <f t="shared" si="5"/>
        <v>0</v>
      </c>
      <c r="C93" s="147">
        <f t="shared" si="9"/>
        <v>0</v>
      </c>
      <c r="E93" s="543"/>
      <c r="F93" s="147" t="e">
        <f t="shared" si="7"/>
        <v>#DIV/0!</v>
      </c>
      <c r="G93" s="543"/>
      <c r="H93" s="544"/>
      <c r="I93" s="147" t="e">
        <f t="shared" si="8"/>
        <v>#DIV/0!</v>
      </c>
      <c r="J93" s="544"/>
      <c r="K93" s="544"/>
      <c r="L93" s="147" t="e">
        <f t="shared" si="6"/>
        <v>#DIV/0!</v>
      </c>
    </row>
    <row r="94" spans="1:12" ht="13" hidden="1" customHeight="1">
      <c r="A94" s="14" t="s">
        <v>1030</v>
      </c>
      <c r="B94" s="304">
        <f t="shared" si="5"/>
        <v>0</v>
      </c>
      <c r="C94" s="147">
        <f t="shared" si="9"/>
        <v>0</v>
      </c>
      <c r="E94" s="14"/>
      <c r="F94" s="147" t="e">
        <f t="shared" si="7"/>
        <v>#DIV/0!</v>
      </c>
      <c r="H94" s="306"/>
      <c r="I94" s="147" t="e">
        <f t="shared" si="8"/>
        <v>#DIV/0!</v>
      </c>
      <c r="L94" s="147" t="e">
        <f t="shared" si="6"/>
        <v>#DIV/0!</v>
      </c>
    </row>
    <row r="95" spans="1:12" ht="13" hidden="1" customHeight="1">
      <c r="A95" s="14" t="s">
        <v>204</v>
      </c>
      <c r="B95" s="304">
        <f t="shared" si="5"/>
        <v>0</v>
      </c>
      <c r="C95" s="147">
        <f t="shared" si="9"/>
        <v>0</v>
      </c>
      <c r="E95" s="14"/>
      <c r="F95" s="147" t="e">
        <f t="shared" si="7"/>
        <v>#DIV/0!</v>
      </c>
      <c r="H95" s="306"/>
      <c r="I95" s="147" t="e">
        <f t="shared" si="8"/>
        <v>#DIV/0!</v>
      </c>
      <c r="L95" s="147" t="e">
        <f t="shared" si="6"/>
        <v>#DIV/0!</v>
      </c>
    </row>
    <row r="96" spans="1:12" ht="13" customHeight="1">
      <c r="A96" s="14"/>
      <c r="B96" s="304" t="str">
        <f t="shared" si="5"/>
        <v/>
      </c>
      <c r="C96" s="147" t="str">
        <f t="shared" si="9"/>
        <v/>
      </c>
      <c r="E96" s="14"/>
      <c r="F96" s="147" t="str">
        <f t="shared" si="7"/>
        <v/>
      </c>
      <c r="H96" s="306"/>
      <c r="I96" s="147" t="str">
        <f t="shared" si="8"/>
        <v/>
      </c>
      <c r="L96" s="147" t="str">
        <f t="shared" si="6"/>
        <v/>
      </c>
    </row>
    <row r="97" spans="1:13" ht="13" customHeight="1">
      <c r="A97" s="14" t="s">
        <v>953</v>
      </c>
      <c r="B97" s="304">
        <f t="shared" si="5"/>
        <v>10</v>
      </c>
      <c r="C97" s="147">
        <f t="shared" si="9"/>
        <v>0.724112961622013</v>
      </c>
      <c r="E97" s="541">
        <v>10</v>
      </c>
      <c r="F97" s="147">
        <f t="shared" si="7"/>
        <v>100</v>
      </c>
      <c r="G97" s="331"/>
      <c r="H97" s="331">
        <v>0</v>
      </c>
      <c r="I97" s="147">
        <f t="shared" si="8"/>
        <v>0</v>
      </c>
      <c r="J97" s="331"/>
      <c r="K97" s="331">
        <v>0</v>
      </c>
      <c r="L97" s="147">
        <f t="shared" si="6"/>
        <v>0</v>
      </c>
    </row>
    <row r="98" spans="1:13" ht="13" customHeight="1">
      <c r="A98" s="14" t="s">
        <v>404</v>
      </c>
      <c r="B98" s="304">
        <f t="shared" si="5"/>
        <v>11</v>
      </c>
      <c r="C98" s="147">
        <f t="shared" si="9"/>
        <v>0.79652425778421432</v>
      </c>
      <c r="E98" s="541">
        <v>11</v>
      </c>
      <c r="F98" s="147">
        <f t="shared" si="7"/>
        <v>100</v>
      </c>
      <c r="G98" s="331"/>
      <c r="H98" s="331">
        <v>0</v>
      </c>
      <c r="I98" s="147">
        <f t="shared" si="8"/>
        <v>0</v>
      </c>
      <c r="J98" s="331"/>
      <c r="K98" s="331">
        <v>0</v>
      </c>
      <c r="L98" s="147">
        <f t="shared" si="6"/>
        <v>0</v>
      </c>
    </row>
    <row r="99" spans="1:13" ht="13" hidden="1" customHeight="1">
      <c r="A99" s="14" t="s">
        <v>157</v>
      </c>
      <c r="B99" s="304">
        <f t="shared" si="5"/>
        <v>0</v>
      </c>
      <c r="C99" s="147">
        <f>IF(A99&lt;&gt;0,B99/$B$11*100,"")</f>
        <v>0</v>
      </c>
      <c r="E99" s="543"/>
      <c r="F99" s="147" t="e">
        <f t="shared" si="7"/>
        <v>#DIV/0!</v>
      </c>
      <c r="G99" s="543"/>
      <c r="H99" s="544">
        <v>0</v>
      </c>
      <c r="I99" s="147" t="e">
        <f t="shared" si="8"/>
        <v>#DIV/0!</v>
      </c>
      <c r="J99" s="544"/>
      <c r="K99" s="12"/>
      <c r="L99" s="147" t="e">
        <f t="shared" si="6"/>
        <v>#DIV/0!</v>
      </c>
    </row>
    <row r="100" spans="1:13" ht="13" customHeight="1">
      <c r="A100" s="14"/>
      <c r="B100" s="304"/>
      <c r="C100" s="147"/>
      <c r="E100" s="543"/>
      <c r="G100" s="543"/>
      <c r="H100" s="544"/>
      <c r="J100" s="544"/>
      <c r="K100" s="12"/>
      <c r="L100" s="147"/>
    </row>
    <row r="101" spans="1:13" ht="13" customHeight="1">
      <c r="A101" s="17" t="s">
        <v>954</v>
      </c>
      <c r="B101" s="335">
        <f t="shared" ref="B101:B107" si="10">IF(A101&lt;&gt;"",E101+H101+K101,"")</f>
        <v>953</v>
      </c>
      <c r="C101" s="302">
        <f t="shared" ref="C101:C107" si="11">IF(A101&lt;&gt;0,B101/$B$11*100,"")</f>
        <v>69.007965242577839</v>
      </c>
      <c r="D101" s="17"/>
      <c r="E101" s="17">
        <f>SUM(E103+E119)</f>
        <v>926</v>
      </c>
      <c r="F101" s="302">
        <f>IF($A101&lt;&gt;"",E101/$B101*100,"")</f>
        <v>97.166841552990562</v>
      </c>
      <c r="G101" s="17"/>
      <c r="H101" s="17">
        <f>SUM(H103+H119)</f>
        <v>23</v>
      </c>
      <c r="I101" s="302">
        <f>IF($A101&lt;&gt;"",H101/$B101*100,"")</f>
        <v>2.4134312696747111</v>
      </c>
      <c r="J101" s="17"/>
      <c r="K101" s="17">
        <f>SUM(K103+K119)</f>
        <v>4</v>
      </c>
      <c r="L101" s="302">
        <f t="shared" ref="L101:L164" si="12">IF($A101&lt;&gt;"",K101/$B101*100,"")</f>
        <v>0.41972717733473242</v>
      </c>
    </row>
    <row r="102" spans="1:13" ht="13" customHeight="1">
      <c r="A102" s="14"/>
      <c r="B102" s="304" t="str">
        <f t="shared" si="10"/>
        <v/>
      </c>
      <c r="C102" s="147" t="str">
        <f t="shared" si="11"/>
        <v/>
      </c>
      <c r="E102" s="14"/>
      <c r="F102" s="147" t="str">
        <f t="shared" ref="F102:F107" si="13">IF($A102&lt;&gt;"",E102/$B102*100,"")</f>
        <v/>
      </c>
      <c r="H102" s="306"/>
      <c r="I102" s="147" t="str">
        <f t="shared" ref="I102:I107" si="14">IF($A102&lt;&gt;"",H102/$B102*100,"")</f>
        <v/>
      </c>
      <c r="L102" s="147" t="str">
        <f t="shared" si="12"/>
        <v/>
      </c>
    </row>
    <row r="103" spans="1:13" ht="13" customHeight="1">
      <c r="A103" s="14" t="s">
        <v>955</v>
      </c>
      <c r="B103" s="304">
        <f t="shared" si="10"/>
        <v>54</v>
      </c>
      <c r="C103" s="147">
        <f t="shared" si="11"/>
        <v>3.9102099927588703</v>
      </c>
      <c r="E103" s="14">
        <f>SUM(E104:E107)</f>
        <v>50</v>
      </c>
      <c r="F103" s="147">
        <f t="shared" si="13"/>
        <v>92.592592592592595</v>
      </c>
      <c r="H103" s="14">
        <f>SUM(H104:H108)</f>
        <v>2</v>
      </c>
      <c r="I103" s="147">
        <f t="shared" si="14"/>
        <v>3.7037037037037033</v>
      </c>
      <c r="K103" s="14">
        <f>SUM(K104:K108)</f>
        <v>2</v>
      </c>
      <c r="L103" s="147">
        <f t="shared" si="12"/>
        <v>3.7037037037037033</v>
      </c>
    </row>
    <row r="104" spans="1:13" ht="13" customHeight="1">
      <c r="A104" s="14" t="s">
        <v>956</v>
      </c>
      <c r="B104" s="304">
        <f t="shared" si="10"/>
        <v>22</v>
      </c>
      <c r="C104" s="147">
        <f t="shared" si="11"/>
        <v>1.5930485155684286</v>
      </c>
      <c r="E104">
        <v>19</v>
      </c>
      <c r="F104" s="147">
        <f t="shared" si="13"/>
        <v>86.36363636363636</v>
      </c>
      <c r="G104"/>
      <c r="H104">
        <v>1</v>
      </c>
      <c r="I104" s="147">
        <f t="shared" si="14"/>
        <v>4.5454545454545459</v>
      </c>
      <c r="J104"/>
      <c r="K104">
        <v>2</v>
      </c>
      <c r="L104" s="147">
        <f t="shared" si="12"/>
        <v>9.0909090909090917</v>
      </c>
    </row>
    <row r="105" spans="1:13" ht="13" customHeight="1">
      <c r="A105" s="14" t="s">
        <v>957</v>
      </c>
      <c r="B105" s="304">
        <f t="shared" si="10"/>
        <v>16</v>
      </c>
      <c r="C105" s="147">
        <f t="shared" si="11"/>
        <v>1.1585807385952207</v>
      </c>
      <c r="E105">
        <v>15</v>
      </c>
      <c r="F105" s="147">
        <f t="shared" si="13"/>
        <v>93.75</v>
      </c>
      <c r="G105"/>
      <c r="H105">
        <v>1</v>
      </c>
      <c r="I105" s="147">
        <f t="shared" si="14"/>
        <v>6.25</v>
      </c>
      <c r="J105"/>
      <c r="K105">
        <v>0</v>
      </c>
      <c r="L105" s="147">
        <f t="shared" si="12"/>
        <v>0</v>
      </c>
    </row>
    <row r="106" spans="1:13" ht="13" customHeight="1">
      <c r="A106" s="14" t="s">
        <v>958</v>
      </c>
      <c r="B106" s="304">
        <f t="shared" si="10"/>
        <v>6</v>
      </c>
      <c r="C106" s="147">
        <f t="shared" si="11"/>
        <v>0.43446777697320782</v>
      </c>
      <c r="E106">
        <v>6</v>
      </c>
      <c r="F106" s="147">
        <f t="shared" si="13"/>
        <v>100</v>
      </c>
      <c r="G106"/>
      <c r="H106">
        <v>0</v>
      </c>
      <c r="I106" s="147">
        <f t="shared" si="14"/>
        <v>0</v>
      </c>
      <c r="J106"/>
      <c r="K106">
        <v>0</v>
      </c>
      <c r="L106" s="147">
        <f t="shared" si="12"/>
        <v>0</v>
      </c>
    </row>
    <row r="107" spans="1:13" ht="13" customHeight="1">
      <c r="A107" s="14" t="s">
        <v>564</v>
      </c>
      <c r="B107" s="304">
        <f t="shared" si="10"/>
        <v>10</v>
      </c>
      <c r="C107" s="147">
        <f t="shared" si="11"/>
        <v>0.724112961622013</v>
      </c>
      <c r="E107">
        <v>10</v>
      </c>
      <c r="F107" s="147">
        <f t="shared" si="13"/>
        <v>100</v>
      </c>
      <c r="G107"/>
      <c r="H107">
        <v>0</v>
      </c>
      <c r="I107" s="147">
        <f t="shared" si="14"/>
        <v>0</v>
      </c>
      <c r="J107"/>
      <c r="K107">
        <v>0</v>
      </c>
      <c r="L107" s="147">
        <f t="shared" si="12"/>
        <v>0</v>
      </c>
    </row>
    <row r="108" spans="1:13" ht="13" customHeight="1" thickBot="1">
      <c r="A108" s="178"/>
      <c r="B108" s="178" t="str">
        <f>IF(A108&lt;&gt;"",E108+H108+K108+#REF!,"")</f>
        <v/>
      </c>
      <c r="C108" s="162" t="str">
        <f t="shared" si="9"/>
        <v/>
      </c>
      <c r="D108" s="178"/>
      <c r="E108" s="178"/>
      <c r="F108" s="162"/>
      <c r="G108" s="178"/>
      <c r="H108" s="696"/>
      <c r="I108" s="162" t="str">
        <f>IF($A108&lt;&gt;"",H108/$B108*100,"")</f>
        <v/>
      </c>
      <c r="J108" s="178"/>
      <c r="K108" s="178"/>
      <c r="L108" s="162" t="str">
        <f t="shared" si="12"/>
        <v/>
      </c>
      <c r="M108" s="178"/>
    </row>
    <row r="109" spans="1:13" ht="13" customHeight="1">
      <c r="A109" s="14"/>
      <c r="B109" s="14"/>
      <c r="C109" s="147"/>
      <c r="E109" s="14"/>
      <c r="H109" s="306"/>
      <c r="L109" s="147"/>
    </row>
    <row r="110" spans="1:13" ht="13" customHeight="1">
      <c r="A110" s="14"/>
      <c r="B110" s="14"/>
      <c r="C110" s="147"/>
      <c r="E110" s="14"/>
      <c r="H110" s="306"/>
      <c r="L110" s="147"/>
    </row>
    <row r="111" spans="1:13" ht="13" customHeight="1">
      <c r="A111" s="14"/>
      <c r="B111" s="14"/>
      <c r="C111" s="147"/>
      <c r="E111" s="14"/>
      <c r="H111" s="306"/>
      <c r="L111" s="147"/>
    </row>
    <row r="112" spans="1:13" ht="13" customHeight="1">
      <c r="A112" s="14"/>
      <c r="B112" s="14"/>
      <c r="C112" s="147"/>
      <c r="E112" s="14"/>
      <c r="H112" s="306"/>
      <c r="L112" s="147"/>
    </row>
    <row r="113" spans="1:13" ht="13" customHeight="1" thickBot="1">
      <c r="B113" s="324"/>
      <c r="C113" s="324"/>
      <c r="D113" s="324"/>
      <c r="E113" s="324"/>
      <c r="F113" s="325"/>
      <c r="G113" s="324"/>
      <c r="H113" s="697"/>
      <c r="I113" s="325"/>
      <c r="J113" s="324"/>
      <c r="K113" s="324"/>
      <c r="L113" s="324"/>
      <c r="M113" s="324"/>
    </row>
    <row r="114" spans="1:13" ht="13" customHeight="1">
      <c r="A114" s="131"/>
      <c r="B114" s="256"/>
      <c r="C114" s="256"/>
      <c r="D114" s="256"/>
      <c r="E114" s="256"/>
      <c r="F114" s="158"/>
      <c r="G114" s="256"/>
      <c r="H114" s="698"/>
      <c r="I114" s="158"/>
      <c r="J114" s="256"/>
      <c r="K114" s="256"/>
      <c r="L114" s="256"/>
      <c r="M114" s="256"/>
    </row>
    <row r="115" spans="1:13" ht="13" customHeight="1">
      <c r="A115" s="33" t="s">
        <v>147</v>
      </c>
      <c r="B115" s="1124" t="s">
        <v>482</v>
      </c>
      <c r="C115" s="1124"/>
      <c r="D115" s="66"/>
      <c r="E115" s="1124" t="s">
        <v>929</v>
      </c>
      <c r="F115" s="1124"/>
      <c r="G115" s="66"/>
      <c r="H115" s="1119" t="s">
        <v>1025</v>
      </c>
      <c r="I115" s="1119"/>
      <c r="J115" s="66"/>
      <c r="K115" s="1124" t="s">
        <v>930</v>
      </c>
      <c r="L115" s="1124"/>
      <c r="M115" s="66"/>
    </row>
    <row r="116" spans="1:13" ht="13" customHeight="1">
      <c r="A116" s="49" t="s">
        <v>1026</v>
      </c>
      <c r="B116" s="296" t="s">
        <v>938</v>
      </c>
      <c r="C116" s="297" t="s">
        <v>389</v>
      </c>
      <c r="D116" s="175"/>
      <c r="E116" s="296" t="s">
        <v>938</v>
      </c>
      <c r="F116" s="160" t="s">
        <v>389</v>
      </c>
      <c r="G116" s="175"/>
      <c r="H116" s="699" t="s">
        <v>938</v>
      </c>
      <c r="I116" s="160" t="s">
        <v>389</v>
      </c>
      <c r="J116" s="175"/>
      <c r="K116" s="296" t="s">
        <v>938</v>
      </c>
      <c r="L116" s="297" t="s">
        <v>389</v>
      </c>
      <c r="M116" s="175"/>
    </row>
    <row r="117" spans="1:13" ht="13" customHeight="1" thickBot="1">
      <c r="A117" s="142"/>
      <c r="B117" s="311"/>
      <c r="C117" s="300"/>
      <c r="D117" s="300"/>
      <c r="E117" s="311"/>
      <c r="F117" s="299"/>
      <c r="G117" s="300"/>
      <c r="H117" s="700"/>
      <c r="I117" s="299"/>
      <c r="J117" s="300"/>
      <c r="K117" s="311"/>
      <c r="L117" s="300"/>
      <c r="M117" s="300"/>
    </row>
    <row r="118" spans="1:13" ht="13" customHeight="1">
      <c r="B118" s="14"/>
      <c r="C118" s="14"/>
      <c r="E118" s="14"/>
      <c r="H118" s="332"/>
      <c r="I118" s="159"/>
    </row>
    <row r="119" spans="1:13" ht="14.15" customHeight="1">
      <c r="A119" s="14" t="s">
        <v>960</v>
      </c>
      <c r="B119" s="304">
        <f t="shared" ref="B119:B182" si="15">IF(A119&lt;&gt;"",E119+H119+K119,"")</f>
        <v>899</v>
      </c>
      <c r="C119" s="147">
        <f t="shared" ref="C119:C182" si="16">IF(A119&lt;&gt;0,B119/$B$11*100,"")</f>
        <v>65.097755249818974</v>
      </c>
      <c r="E119" s="14">
        <f>SUM(E120:E170)</f>
        <v>876</v>
      </c>
      <c r="F119" s="147">
        <f t="shared" ref="F119:F182" si="17">IF($A119&lt;&gt;"",E119/$B119*100,"")</f>
        <v>97.441601779755288</v>
      </c>
      <c r="H119" s="14">
        <f>SUM(H120:H170)</f>
        <v>21</v>
      </c>
      <c r="I119" s="147">
        <f t="shared" ref="I119:I182" si="18">IF($A119&lt;&gt;"",H119/$B119*100,"")</f>
        <v>2.3359288097886544</v>
      </c>
      <c r="K119" s="14">
        <f>SUM(K120:K170)</f>
        <v>2</v>
      </c>
      <c r="L119" s="147">
        <f t="shared" si="12"/>
        <v>0.22246941045606228</v>
      </c>
    </row>
    <row r="120" spans="1:13" ht="14.15" customHeight="1">
      <c r="A120" s="14" t="s">
        <v>961</v>
      </c>
      <c r="B120" s="304">
        <f t="shared" si="15"/>
        <v>10</v>
      </c>
      <c r="C120" s="147">
        <f>IF(A120&lt;&gt;0,B120/$B$11*100,"")</f>
        <v>0.724112961622013</v>
      </c>
      <c r="E120">
        <v>10</v>
      </c>
      <c r="F120" s="147">
        <f t="shared" si="17"/>
        <v>100</v>
      </c>
      <c r="G120"/>
      <c r="H120">
        <v>0</v>
      </c>
      <c r="I120" s="147">
        <f t="shared" si="18"/>
        <v>0</v>
      </c>
      <c r="J120"/>
      <c r="K120">
        <v>0</v>
      </c>
      <c r="L120" s="147">
        <f t="shared" si="12"/>
        <v>0</v>
      </c>
    </row>
    <row r="121" spans="1:13" ht="14.15" customHeight="1">
      <c r="A121" s="14" t="s">
        <v>962</v>
      </c>
      <c r="B121" s="304">
        <f t="shared" si="15"/>
        <v>21</v>
      </c>
      <c r="C121" s="147">
        <f t="shared" si="16"/>
        <v>1.5206372194062274</v>
      </c>
      <c r="E121">
        <v>20</v>
      </c>
      <c r="F121" s="147">
        <f t="shared" si="17"/>
        <v>95.238095238095227</v>
      </c>
      <c r="G121"/>
      <c r="H121">
        <v>1</v>
      </c>
      <c r="I121" s="147">
        <f t="shared" si="18"/>
        <v>4.7619047619047619</v>
      </c>
      <c r="J121"/>
      <c r="K121">
        <v>0</v>
      </c>
      <c r="L121" s="147">
        <f t="shared" si="12"/>
        <v>0</v>
      </c>
    </row>
    <row r="122" spans="1:13" ht="14.15" customHeight="1">
      <c r="A122" s="14" t="s">
        <v>963</v>
      </c>
      <c r="B122" s="304">
        <f t="shared" si="15"/>
        <v>24</v>
      </c>
      <c r="C122" s="147">
        <f t="shared" si="16"/>
        <v>1.7378711078928313</v>
      </c>
      <c r="E122">
        <v>21</v>
      </c>
      <c r="F122" s="147">
        <f t="shared" si="17"/>
        <v>87.5</v>
      </c>
      <c r="G122"/>
      <c r="H122">
        <v>3</v>
      </c>
      <c r="I122" s="147">
        <f t="shared" si="18"/>
        <v>12.5</v>
      </c>
      <c r="J122"/>
      <c r="K122">
        <v>0</v>
      </c>
      <c r="L122" s="147">
        <f t="shared" si="12"/>
        <v>0</v>
      </c>
    </row>
    <row r="123" spans="1:13" ht="14.15" customHeight="1">
      <c r="A123" s="14" t="s">
        <v>964</v>
      </c>
      <c r="B123" s="304">
        <f t="shared" si="15"/>
        <v>11</v>
      </c>
      <c r="C123" s="147">
        <f t="shared" si="16"/>
        <v>0.79652425778421432</v>
      </c>
      <c r="E123">
        <v>11</v>
      </c>
      <c r="F123" s="147">
        <f t="shared" si="17"/>
        <v>100</v>
      </c>
      <c r="G123"/>
      <c r="H123">
        <v>0</v>
      </c>
      <c r="I123" s="147">
        <f t="shared" si="18"/>
        <v>0</v>
      </c>
      <c r="J123"/>
      <c r="K123">
        <v>0</v>
      </c>
      <c r="L123" s="147">
        <f t="shared" si="12"/>
        <v>0</v>
      </c>
    </row>
    <row r="124" spans="1:13" ht="14.15" customHeight="1">
      <c r="A124" s="14" t="s">
        <v>965</v>
      </c>
      <c r="B124" s="304">
        <f t="shared" si="15"/>
        <v>36</v>
      </c>
      <c r="C124" s="147">
        <f t="shared" si="16"/>
        <v>2.6068066618392471</v>
      </c>
      <c r="E124">
        <v>36</v>
      </c>
      <c r="F124" s="147">
        <f t="shared" si="17"/>
        <v>100</v>
      </c>
      <c r="G124"/>
      <c r="H124">
        <v>0</v>
      </c>
      <c r="I124" s="147">
        <f t="shared" si="18"/>
        <v>0</v>
      </c>
      <c r="J124"/>
      <c r="K124">
        <v>0</v>
      </c>
      <c r="L124" s="147">
        <f t="shared" si="12"/>
        <v>0</v>
      </c>
    </row>
    <row r="125" spans="1:13" ht="14.15" customHeight="1">
      <c r="A125" s="14" t="s">
        <v>1666</v>
      </c>
      <c r="B125" s="304">
        <f t="shared" si="15"/>
        <v>2</v>
      </c>
      <c r="C125" s="147">
        <f t="shared" si="16"/>
        <v>0.14482259232440259</v>
      </c>
      <c r="E125">
        <v>2</v>
      </c>
      <c r="F125" s="147">
        <f t="shared" si="17"/>
        <v>100</v>
      </c>
      <c r="G125"/>
      <c r="H125">
        <v>0</v>
      </c>
      <c r="I125" s="147">
        <f t="shared" si="18"/>
        <v>0</v>
      </c>
      <c r="J125"/>
      <c r="K125">
        <v>0</v>
      </c>
      <c r="L125" s="147"/>
    </row>
    <row r="126" spans="1:13" ht="14.15" customHeight="1">
      <c r="A126" s="14" t="s">
        <v>966</v>
      </c>
      <c r="B126" s="304">
        <f t="shared" si="15"/>
        <v>16</v>
      </c>
      <c r="C126" s="147">
        <f t="shared" si="16"/>
        <v>1.1585807385952207</v>
      </c>
      <c r="E126">
        <v>16</v>
      </c>
      <c r="F126" s="147">
        <f t="shared" si="17"/>
        <v>100</v>
      </c>
      <c r="G126"/>
      <c r="H126">
        <v>0</v>
      </c>
      <c r="I126" s="147">
        <f t="shared" si="18"/>
        <v>0</v>
      </c>
      <c r="J126"/>
      <c r="K126">
        <v>0</v>
      </c>
      <c r="L126" s="147">
        <f t="shared" si="12"/>
        <v>0</v>
      </c>
    </row>
    <row r="127" spans="1:13" ht="14.15" customHeight="1">
      <c r="A127" s="14" t="s">
        <v>967</v>
      </c>
      <c r="B127" s="304">
        <f t="shared" si="15"/>
        <v>19</v>
      </c>
      <c r="C127" s="147">
        <f t="shared" si="16"/>
        <v>1.3758146270818248</v>
      </c>
      <c r="E127">
        <v>19</v>
      </c>
      <c r="F127" s="147">
        <f t="shared" si="17"/>
        <v>100</v>
      </c>
      <c r="G127"/>
      <c r="H127">
        <v>0</v>
      </c>
      <c r="I127" s="147">
        <f t="shared" si="18"/>
        <v>0</v>
      </c>
      <c r="J127"/>
      <c r="K127">
        <v>0</v>
      </c>
      <c r="L127" s="147">
        <f t="shared" si="12"/>
        <v>0</v>
      </c>
    </row>
    <row r="128" spans="1:13" ht="14.15" customHeight="1">
      <c r="A128" s="14" t="s">
        <v>969</v>
      </c>
      <c r="B128" s="304">
        <f t="shared" si="15"/>
        <v>6</v>
      </c>
      <c r="C128" s="147">
        <f t="shared" si="16"/>
        <v>0.43446777697320782</v>
      </c>
      <c r="E128">
        <v>6</v>
      </c>
      <c r="F128" s="147">
        <f t="shared" si="17"/>
        <v>100</v>
      </c>
      <c r="G128"/>
      <c r="H128">
        <v>0</v>
      </c>
      <c r="I128" s="147">
        <f t="shared" si="18"/>
        <v>0</v>
      </c>
      <c r="J128"/>
      <c r="K128">
        <v>0</v>
      </c>
      <c r="L128" s="147">
        <f t="shared" si="12"/>
        <v>0</v>
      </c>
    </row>
    <row r="129" spans="1:12" ht="14.15" customHeight="1">
      <c r="A129" s="14" t="s">
        <v>1667</v>
      </c>
      <c r="B129" s="304">
        <f t="shared" si="15"/>
        <v>5</v>
      </c>
      <c r="C129" s="147">
        <f t="shared" si="16"/>
        <v>0.3620564808110065</v>
      </c>
      <c r="E129">
        <v>5</v>
      </c>
      <c r="F129" s="147">
        <f t="shared" si="17"/>
        <v>100</v>
      </c>
      <c r="G129"/>
      <c r="H129">
        <v>0</v>
      </c>
      <c r="I129" s="147">
        <f t="shared" si="18"/>
        <v>0</v>
      </c>
      <c r="J129"/>
      <c r="K129">
        <v>0</v>
      </c>
      <c r="L129" s="147"/>
    </row>
    <row r="130" spans="1:12" ht="14.15" customHeight="1">
      <c r="A130" s="14" t="s">
        <v>1462</v>
      </c>
      <c r="B130" s="304">
        <f t="shared" si="15"/>
        <v>14</v>
      </c>
      <c r="C130" s="147">
        <f t="shared" si="16"/>
        <v>1.0137581462708183</v>
      </c>
      <c r="E130">
        <v>14</v>
      </c>
      <c r="F130" s="147">
        <f t="shared" si="17"/>
        <v>100</v>
      </c>
      <c r="G130"/>
      <c r="H130">
        <v>0</v>
      </c>
      <c r="I130" s="147">
        <f t="shared" si="18"/>
        <v>0</v>
      </c>
      <c r="J130"/>
      <c r="K130">
        <v>0</v>
      </c>
      <c r="L130" s="147">
        <f t="shared" si="12"/>
        <v>0</v>
      </c>
    </row>
    <row r="131" spans="1:12" ht="14.15" customHeight="1">
      <c r="A131" s="14" t="s">
        <v>968</v>
      </c>
      <c r="B131" s="304">
        <f t="shared" si="15"/>
        <v>29</v>
      </c>
      <c r="C131" s="147">
        <f t="shared" si="16"/>
        <v>2.0999275887038378</v>
      </c>
      <c r="E131">
        <v>29</v>
      </c>
      <c r="F131" s="147">
        <f t="shared" si="17"/>
        <v>100</v>
      </c>
      <c r="G131"/>
      <c r="H131">
        <v>0</v>
      </c>
      <c r="I131" s="147">
        <f t="shared" si="18"/>
        <v>0</v>
      </c>
      <c r="J131"/>
      <c r="K131">
        <v>0</v>
      </c>
      <c r="L131" s="147">
        <f t="shared" si="12"/>
        <v>0</v>
      </c>
    </row>
    <row r="132" spans="1:12" ht="14.15" customHeight="1">
      <c r="A132" s="14" t="s">
        <v>970</v>
      </c>
      <c r="B132" s="304">
        <f t="shared" si="15"/>
        <v>20</v>
      </c>
      <c r="C132" s="147">
        <f t="shared" si="16"/>
        <v>1.448225923244026</v>
      </c>
      <c r="E132">
        <v>20</v>
      </c>
      <c r="F132" s="147">
        <f t="shared" si="17"/>
        <v>100</v>
      </c>
      <c r="G132"/>
      <c r="H132">
        <v>0</v>
      </c>
      <c r="I132" s="147">
        <f t="shared" si="18"/>
        <v>0</v>
      </c>
      <c r="J132"/>
      <c r="K132">
        <v>0</v>
      </c>
      <c r="L132" s="147">
        <f t="shared" si="12"/>
        <v>0</v>
      </c>
    </row>
    <row r="133" spans="1:12" ht="14.15" customHeight="1">
      <c r="A133" s="14" t="s">
        <v>972</v>
      </c>
      <c r="B133" s="304">
        <f t="shared" si="15"/>
        <v>19</v>
      </c>
      <c r="C133" s="147">
        <f t="shared" si="16"/>
        <v>1.3758146270818248</v>
      </c>
      <c r="E133">
        <v>19</v>
      </c>
      <c r="F133" s="147">
        <f t="shared" si="17"/>
        <v>100</v>
      </c>
      <c r="G133"/>
      <c r="H133">
        <v>0</v>
      </c>
      <c r="I133" s="147">
        <f t="shared" si="18"/>
        <v>0</v>
      </c>
      <c r="J133"/>
      <c r="K133">
        <v>0</v>
      </c>
      <c r="L133" s="147">
        <f t="shared" si="12"/>
        <v>0</v>
      </c>
    </row>
    <row r="134" spans="1:12" ht="14.15" customHeight="1">
      <c r="A134" s="14" t="s">
        <v>971</v>
      </c>
      <c r="B134" s="304">
        <f t="shared" si="15"/>
        <v>16</v>
      </c>
      <c r="C134" s="147">
        <f t="shared" si="16"/>
        <v>1.1585807385952207</v>
      </c>
      <c r="E134">
        <v>15</v>
      </c>
      <c r="F134" s="147">
        <f t="shared" si="17"/>
        <v>93.75</v>
      </c>
      <c r="G134"/>
      <c r="H134">
        <v>1</v>
      </c>
      <c r="I134" s="147">
        <f t="shared" si="18"/>
        <v>6.25</v>
      </c>
      <c r="J134"/>
      <c r="K134">
        <v>0</v>
      </c>
      <c r="L134" s="147">
        <f t="shared" si="12"/>
        <v>0</v>
      </c>
    </row>
    <row r="135" spans="1:12" ht="14.15" customHeight="1">
      <c r="A135" s="14" t="s">
        <v>973</v>
      </c>
      <c r="B135" s="304">
        <f t="shared" si="15"/>
        <v>7</v>
      </c>
      <c r="C135" s="147">
        <f t="shared" si="16"/>
        <v>0.50687907313540914</v>
      </c>
      <c r="E135">
        <v>7</v>
      </c>
      <c r="F135" s="147">
        <f t="shared" si="17"/>
        <v>100</v>
      </c>
      <c r="G135"/>
      <c r="H135">
        <v>0</v>
      </c>
      <c r="I135" s="147">
        <f t="shared" si="18"/>
        <v>0</v>
      </c>
      <c r="J135"/>
      <c r="K135">
        <v>0</v>
      </c>
      <c r="L135" s="147">
        <f t="shared" si="12"/>
        <v>0</v>
      </c>
    </row>
    <row r="136" spans="1:12" ht="14.15" customHeight="1">
      <c r="A136" s="14" t="s">
        <v>975</v>
      </c>
      <c r="B136" s="304">
        <f t="shared" si="15"/>
        <v>8</v>
      </c>
      <c r="C136" s="147">
        <f t="shared" si="16"/>
        <v>0.57929036929761035</v>
      </c>
      <c r="E136">
        <v>8</v>
      </c>
      <c r="F136" s="147">
        <f t="shared" si="17"/>
        <v>100</v>
      </c>
      <c r="G136"/>
      <c r="H136">
        <v>0</v>
      </c>
      <c r="I136" s="147">
        <f t="shared" si="18"/>
        <v>0</v>
      </c>
      <c r="J136"/>
      <c r="K136">
        <v>0</v>
      </c>
      <c r="L136" s="147">
        <f t="shared" si="12"/>
        <v>0</v>
      </c>
    </row>
    <row r="137" spans="1:12" ht="14.15" customHeight="1">
      <c r="A137" s="14" t="s">
        <v>976</v>
      </c>
      <c r="B137" s="304">
        <f t="shared" si="15"/>
        <v>22</v>
      </c>
      <c r="C137" s="147">
        <f t="shared" si="16"/>
        <v>1.5930485155684286</v>
      </c>
      <c r="E137">
        <v>22</v>
      </c>
      <c r="F137" s="147">
        <f t="shared" si="17"/>
        <v>100</v>
      </c>
      <c r="G137"/>
      <c r="H137">
        <v>0</v>
      </c>
      <c r="I137" s="147">
        <f t="shared" si="18"/>
        <v>0</v>
      </c>
      <c r="J137"/>
      <c r="K137">
        <v>0</v>
      </c>
      <c r="L137" s="147">
        <f t="shared" si="12"/>
        <v>0</v>
      </c>
    </row>
    <row r="138" spans="1:12" ht="14.15" customHeight="1">
      <c r="A138" s="14" t="s">
        <v>974</v>
      </c>
      <c r="B138" s="304">
        <f t="shared" si="15"/>
        <v>19</v>
      </c>
      <c r="C138" s="147">
        <f t="shared" si="16"/>
        <v>1.3758146270818248</v>
      </c>
      <c r="E138">
        <v>19</v>
      </c>
      <c r="F138" s="147">
        <f t="shared" si="17"/>
        <v>100</v>
      </c>
      <c r="G138"/>
      <c r="H138">
        <v>0</v>
      </c>
      <c r="I138" s="147">
        <f t="shared" si="18"/>
        <v>0</v>
      </c>
      <c r="J138"/>
      <c r="K138">
        <v>0</v>
      </c>
      <c r="L138" s="147">
        <f t="shared" si="12"/>
        <v>0</v>
      </c>
    </row>
    <row r="139" spans="1:12" ht="14.15" customHeight="1">
      <c r="A139" s="14" t="s">
        <v>977</v>
      </c>
      <c r="B139" s="304">
        <f t="shared" si="15"/>
        <v>36</v>
      </c>
      <c r="C139" s="147">
        <f t="shared" si="16"/>
        <v>2.6068066618392471</v>
      </c>
      <c r="E139">
        <v>36</v>
      </c>
      <c r="F139" s="147">
        <f t="shared" si="17"/>
        <v>100</v>
      </c>
      <c r="G139"/>
      <c r="H139">
        <v>0</v>
      </c>
      <c r="I139" s="147">
        <f t="shared" si="18"/>
        <v>0</v>
      </c>
      <c r="J139"/>
      <c r="K139">
        <v>0</v>
      </c>
      <c r="L139" s="147">
        <f t="shared" si="12"/>
        <v>0</v>
      </c>
    </row>
    <row r="140" spans="1:12" ht="14.15" customHeight="1">
      <c r="A140" s="14" t="s">
        <v>978</v>
      </c>
      <c r="B140" s="304">
        <f t="shared" si="15"/>
        <v>11</v>
      </c>
      <c r="C140" s="147">
        <f t="shared" si="16"/>
        <v>0.79652425778421432</v>
      </c>
      <c r="E140">
        <v>11</v>
      </c>
      <c r="F140" s="147">
        <f t="shared" si="17"/>
        <v>100</v>
      </c>
      <c r="G140"/>
      <c r="H140">
        <v>0</v>
      </c>
      <c r="I140" s="147">
        <f t="shared" si="18"/>
        <v>0</v>
      </c>
      <c r="J140"/>
      <c r="K140">
        <v>0</v>
      </c>
      <c r="L140" s="147">
        <f t="shared" si="12"/>
        <v>0</v>
      </c>
    </row>
    <row r="141" spans="1:12" ht="14.15" customHeight="1">
      <c r="A141" s="14" t="s">
        <v>979</v>
      </c>
      <c r="B141" s="304">
        <f t="shared" si="15"/>
        <v>16</v>
      </c>
      <c r="C141" s="147">
        <f t="shared" si="16"/>
        <v>1.1585807385952207</v>
      </c>
      <c r="E141">
        <v>14</v>
      </c>
      <c r="F141" s="147">
        <f t="shared" si="17"/>
        <v>87.5</v>
      </c>
      <c r="G141"/>
      <c r="H141">
        <v>1</v>
      </c>
      <c r="I141" s="147">
        <f t="shared" si="18"/>
        <v>6.25</v>
      </c>
      <c r="J141"/>
      <c r="K141">
        <v>1</v>
      </c>
      <c r="L141" s="147">
        <f t="shared" si="12"/>
        <v>6.25</v>
      </c>
    </row>
    <row r="142" spans="1:12" ht="14.15" customHeight="1">
      <c r="A142" s="14" t="s">
        <v>980</v>
      </c>
      <c r="B142" s="304">
        <f t="shared" si="15"/>
        <v>13</v>
      </c>
      <c r="C142" s="147">
        <f t="shared" si="16"/>
        <v>0.94134685010861707</v>
      </c>
      <c r="E142">
        <v>13</v>
      </c>
      <c r="F142" s="147">
        <f t="shared" si="17"/>
        <v>100</v>
      </c>
      <c r="G142"/>
      <c r="H142">
        <v>0</v>
      </c>
      <c r="I142" s="147">
        <f t="shared" si="18"/>
        <v>0</v>
      </c>
      <c r="J142"/>
      <c r="K142">
        <v>0</v>
      </c>
      <c r="L142" s="147">
        <f t="shared" si="12"/>
        <v>0</v>
      </c>
    </row>
    <row r="143" spans="1:12" ht="14.15" customHeight="1">
      <c r="A143" s="14" t="s">
        <v>981</v>
      </c>
      <c r="B143" s="304">
        <f t="shared" si="15"/>
        <v>14</v>
      </c>
      <c r="C143" s="147">
        <f t="shared" si="16"/>
        <v>1.0137581462708183</v>
      </c>
      <c r="E143">
        <v>14</v>
      </c>
      <c r="F143" s="147">
        <f t="shared" si="17"/>
        <v>100</v>
      </c>
      <c r="G143"/>
      <c r="H143">
        <v>0</v>
      </c>
      <c r="I143" s="147">
        <f t="shared" si="18"/>
        <v>0</v>
      </c>
      <c r="J143"/>
      <c r="K143">
        <v>0</v>
      </c>
      <c r="L143" s="147">
        <f t="shared" si="12"/>
        <v>0</v>
      </c>
    </row>
    <row r="144" spans="1:12" ht="14.15" customHeight="1">
      <c r="A144" s="14" t="s">
        <v>982</v>
      </c>
      <c r="B144" s="304">
        <f t="shared" si="15"/>
        <v>18</v>
      </c>
      <c r="C144" s="147">
        <f t="shared" si="16"/>
        <v>1.3034033309196236</v>
      </c>
      <c r="E144">
        <v>18</v>
      </c>
      <c r="F144" s="147">
        <f t="shared" si="17"/>
        <v>100</v>
      </c>
      <c r="G144"/>
      <c r="H144">
        <v>0</v>
      </c>
      <c r="I144" s="147">
        <f t="shared" si="18"/>
        <v>0</v>
      </c>
      <c r="J144"/>
      <c r="K144">
        <v>0</v>
      </c>
      <c r="L144" s="147">
        <f t="shared" si="12"/>
        <v>0</v>
      </c>
    </row>
    <row r="145" spans="1:12" ht="14.15" customHeight="1">
      <c r="A145" s="14" t="s">
        <v>983</v>
      </c>
      <c r="B145" s="304">
        <f t="shared" si="15"/>
        <v>56</v>
      </c>
      <c r="C145" s="147">
        <f t="shared" si="16"/>
        <v>4.0550325850832731</v>
      </c>
      <c r="E145">
        <v>53</v>
      </c>
      <c r="F145" s="147">
        <f t="shared" si="17"/>
        <v>94.642857142857139</v>
      </c>
      <c r="G145"/>
      <c r="H145">
        <v>3</v>
      </c>
      <c r="I145" s="147">
        <f t="shared" si="18"/>
        <v>5.3571428571428568</v>
      </c>
      <c r="J145"/>
      <c r="K145">
        <v>0</v>
      </c>
      <c r="L145" s="147">
        <f t="shared" si="12"/>
        <v>0</v>
      </c>
    </row>
    <row r="146" spans="1:12" ht="14.15" customHeight="1">
      <c r="A146" s="14" t="s">
        <v>990</v>
      </c>
      <c r="B146" s="304">
        <f t="shared" si="15"/>
        <v>14</v>
      </c>
      <c r="C146" s="147">
        <f t="shared" si="16"/>
        <v>1.0137581462708183</v>
      </c>
      <c r="E146">
        <v>14</v>
      </c>
      <c r="F146" s="147">
        <f t="shared" si="17"/>
        <v>100</v>
      </c>
      <c r="G146"/>
      <c r="H146">
        <v>0</v>
      </c>
      <c r="I146" s="147">
        <f t="shared" si="18"/>
        <v>0</v>
      </c>
      <c r="J146"/>
      <c r="K146">
        <v>0</v>
      </c>
      <c r="L146" s="147">
        <f t="shared" si="12"/>
        <v>0</v>
      </c>
    </row>
    <row r="147" spans="1:12" ht="14.15" customHeight="1">
      <c r="A147" s="14" t="s">
        <v>991</v>
      </c>
      <c r="B147" s="304">
        <f t="shared" si="15"/>
        <v>9</v>
      </c>
      <c r="C147" s="147">
        <f t="shared" si="16"/>
        <v>0.65170166545981179</v>
      </c>
      <c r="E147">
        <v>9</v>
      </c>
      <c r="F147" s="147">
        <f t="shared" si="17"/>
        <v>100</v>
      </c>
      <c r="G147"/>
      <c r="H147">
        <v>0</v>
      </c>
      <c r="I147" s="147">
        <f t="shared" si="18"/>
        <v>0</v>
      </c>
      <c r="J147"/>
      <c r="K147">
        <v>0</v>
      </c>
      <c r="L147" s="147">
        <f t="shared" si="12"/>
        <v>0</v>
      </c>
    </row>
    <row r="148" spans="1:12" ht="14.15" customHeight="1">
      <c r="A148" s="14" t="s">
        <v>993</v>
      </c>
      <c r="B148" s="304">
        <f t="shared" si="15"/>
        <v>33</v>
      </c>
      <c r="C148" s="147">
        <f t="shared" si="16"/>
        <v>2.3895727733526431</v>
      </c>
      <c r="E148">
        <v>33</v>
      </c>
      <c r="F148" s="147">
        <f t="shared" si="17"/>
        <v>100</v>
      </c>
      <c r="G148"/>
      <c r="H148">
        <v>0</v>
      </c>
      <c r="I148" s="147">
        <f t="shared" si="18"/>
        <v>0</v>
      </c>
      <c r="J148"/>
      <c r="K148">
        <v>0</v>
      </c>
      <c r="L148" s="147">
        <f t="shared" si="12"/>
        <v>0</v>
      </c>
    </row>
    <row r="149" spans="1:12" ht="14.15" customHeight="1">
      <c r="A149" s="14" t="s">
        <v>992</v>
      </c>
      <c r="B149" s="304">
        <f t="shared" si="15"/>
        <v>8</v>
      </c>
      <c r="C149" s="147">
        <f t="shared" si="16"/>
        <v>0.57929036929761035</v>
      </c>
      <c r="E149">
        <v>8</v>
      </c>
      <c r="F149" s="147">
        <f t="shared" si="17"/>
        <v>100</v>
      </c>
      <c r="G149"/>
      <c r="H149">
        <v>0</v>
      </c>
      <c r="I149" s="147">
        <f t="shared" si="18"/>
        <v>0</v>
      </c>
      <c r="J149"/>
      <c r="K149">
        <v>0</v>
      </c>
      <c r="L149" s="147">
        <f t="shared" si="12"/>
        <v>0</v>
      </c>
    </row>
    <row r="150" spans="1:12" ht="14.15" customHeight="1">
      <c r="A150" s="14" t="s">
        <v>984</v>
      </c>
      <c r="B150" s="304">
        <f t="shared" si="15"/>
        <v>27</v>
      </c>
      <c r="C150" s="147">
        <f t="shared" si="16"/>
        <v>1.9551049963794351</v>
      </c>
      <c r="E150">
        <v>27</v>
      </c>
      <c r="F150" s="147">
        <f t="shared" si="17"/>
        <v>100</v>
      </c>
      <c r="G150"/>
      <c r="H150">
        <v>0</v>
      </c>
      <c r="I150" s="147">
        <f t="shared" si="18"/>
        <v>0</v>
      </c>
      <c r="J150"/>
      <c r="K150">
        <v>0</v>
      </c>
      <c r="L150" s="147">
        <f t="shared" si="12"/>
        <v>0</v>
      </c>
    </row>
    <row r="151" spans="1:12" ht="14.15" customHeight="1">
      <c r="A151" s="14" t="s">
        <v>985</v>
      </c>
      <c r="B151" s="304">
        <f t="shared" si="15"/>
        <v>9</v>
      </c>
      <c r="C151" s="147">
        <f t="shared" si="16"/>
        <v>0.65170166545981179</v>
      </c>
      <c r="E151">
        <v>8</v>
      </c>
      <c r="F151" s="147">
        <f t="shared" si="17"/>
        <v>88.888888888888886</v>
      </c>
      <c r="G151"/>
      <c r="H151">
        <v>1</v>
      </c>
      <c r="I151" s="147">
        <f t="shared" si="18"/>
        <v>11.111111111111111</v>
      </c>
      <c r="J151"/>
      <c r="K151">
        <v>0</v>
      </c>
      <c r="L151" s="147">
        <f t="shared" si="12"/>
        <v>0</v>
      </c>
    </row>
    <row r="152" spans="1:12" ht="14.15" customHeight="1">
      <c r="A152" s="14" t="s">
        <v>986</v>
      </c>
      <c r="B152" s="304">
        <f t="shared" si="15"/>
        <v>12</v>
      </c>
      <c r="C152" s="147">
        <f t="shared" si="16"/>
        <v>0.86893555394641564</v>
      </c>
      <c r="E152">
        <v>12</v>
      </c>
      <c r="F152" s="147">
        <f t="shared" si="17"/>
        <v>100</v>
      </c>
      <c r="G152"/>
      <c r="H152">
        <v>0</v>
      </c>
      <c r="I152" s="147">
        <f t="shared" si="18"/>
        <v>0</v>
      </c>
      <c r="J152"/>
      <c r="K152">
        <v>0</v>
      </c>
      <c r="L152" s="147">
        <f t="shared" si="12"/>
        <v>0</v>
      </c>
    </row>
    <row r="153" spans="1:12" ht="14.15" customHeight="1">
      <c r="A153" s="14" t="s">
        <v>987</v>
      </c>
      <c r="B153" s="304">
        <f t="shared" si="15"/>
        <v>25</v>
      </c>
      <c r="C153" s="147">
        <f t="shared" si="16"/>
        <v>1.8102824040550327</v>
      </c>
      <c r="E153">
        <v>25</v>
      </c>
      <c r="F153" s="147">
        <f t="shared" si="17"/>
        <v>100</v>
      </c>
      <c r="G153"/>
      <c r="H153">
        <v>0</v>
      </c>
      <c r="I153" s="147">
        <f t="shared" si="18"/>
        <v>0</v>
      </c>
      <c r="J153"/>
      <c r="K153">
        <v>0</v>
      </c>
      <c r="L153" s="147">
        <f t="shared" si="12"/>
        <v>0</v>
      </c>
    </row>
    <row r="154" spans="1:12" ht="14.15" customHeight="1">
      <c r="A154" s="14" t="s">
        <v>988</v>
      </c>
      <c r="B154" s="304">
        <f t="shared" si="15"/>
        <v>36</v>
      </c>
      <c r="C154" s="147">
        <f t="shared" si="16"/>
        <v>2.6068066618392471</v>
      </c>
      <c r="E154">
        <v>28</v>
      </c>
      <c r="F154" s="147">
        <f t="shared" si="17"/>
        <v>77.777777777777786</v>
      </c>
      <c r="G154"/>
      <c r="H154">
        <v>7</v>
      </c>
      <c r="I154" s="147">
        <f t="shared" si="18"/>
        <v>19.444444444444446</v>
      </c>
      <c r="J154"/>
      <c r="K154">
        <v>1</v>
      </c>
      <c r="L154" s="147">
        <f t="shared" si="12"/>
        <v>2.7777777777777777</v>
      </c>
    </row>
    <row r="155" spans="1:12" ht="12.75" customHeight="1">
      <c r="A155" s="14" t="s">
        <v>989</v>
      </c>
      <c r="B155" s="304">
        <f t="shared" si="15"/>
        <v>13</v>
      </c>
      <c r="C155" s="147">
        <f t="shared" si="16"/>
        <v>0.94134685010861707</v>
      </c>
      <c r="E155">
        <v>13</v>
      </c>
      <c r="F155" s="147">
        <f t="shared" si="17"/>
        <v>100</v>
      </c>
      <c r="G155"/>
      <c r="H155">
        <v>0</v>
      </c>
      <c r="I155" s="147">
        <f t="shared" si="18"/>
        <v>0</v>
      </c>
      <c r="J155"/>
      <c r="K155">
        <v>0</v>
      </c>
      <c r="L155" s="147">
        <f t="shared" si="12"/>
        <v>0</v>
      </c>
    </row>
    <row r="156" spans="1:12" ht="12.75" customHeight="1">
      <c r="A156" s="14" t="s">
        <v>1007</v>
      </c>
      <c r="B156" s="304">
        <f t="shared" si="15"/>
        <v>2</v>
      </c>
      <c r="C156" s="147">
        <f t="shared" si="16"/>
        <v>0.14482259232440259</v>
      </c>
      <c r="E156">
        <v>2</v>
      </c>
      <c r="F156" s="147">
        <f t="shared" si="17"/>
        <v>100</v>
      </c>
      <c r="G156"/>
      <c r="H156">
        <v>0</v>
      </c>
      <c r="I156" s="147">
        <f t="shared" si="18"/>
        <v>0</v>
      </c>
      <c r="J156"/>
      <c r="K156">
        <v>0</v>
      </c>
      <c r="L156" s="147">
        <f t="shared" si="12"/>
        <v>0</v>
      </c>
    </row>
    <row r="157" spans="1:12" ht="12.75" customHeight="1">
      <c r="A157" s="14" t="s">
        <v>1676</v>
      </c>
      <c r="B157" s="304">
        <f t="shared" si="15"/>
        <v>1</v>
      </c>
      <c r="C157" s="147">
        <f t="shared" si="16"/>
        <v>7.2411296162201294E-2</v>
      </c>
      <c r="E157">
        <v>1</v>
      </c>
      <c r="F157" s="147">
        <f t="shared" si="17"/>
        <v>100</v>
      </c>
      <c r="G157"/>
      <c r="H157">
        <v>0</v>
      </c>
      <c r="I157" s="147">
        <f t="shared" si="18"/>
        <v>0</v>
      </c>
      <c r="J157"/>
      <c r="K157">
        <v>0</v>
      </c>
      <c r="L157" s="147"/>
    </row>
    <row r="158" spans="1:12" ht="14.15" customHeight="1">
      <c r="A158" s="14" t="s">
        <v>994</v>
      </c>
      <c r="B158" s="304">
        <f t="shared" si="15"/>
        <v>24</v>
      </c>
      <c r="C158" s="147">
        <f t="shared" si="16"/>
        <v>1.7378711078928313</v>
      </c>
      <c r="E158">
        <v>24</v>
      </c>
      <c r="F158" s="147">
        <f t="shared" si="17"/>
        <v>100</v>
      </c>
      <c r="G158"/>
      <c r="H158">
        <v>0</v>
      </c>
      <c r="I158" s="147">
        <f t="shared" si="18"/>
        <v>0</v>
      </c>
      <c r="J158"/>
      <c r="K158">
        <v>0</v>
      </c>
      <c r="L158" s="147">
        <f t="shared" si="12"/>
        <v>0</v>
      </c>
    </row>
    <row r="159" spans="1:12" ht="14.15" customHeight="1">
      <c r="A159" s="14" t="s">
        <v>995</v>
      </c>
      <c r="B159" s="304">
        <f t="shared" si="15"/>
        <v>9</v>
      </c>
      <c r="C159" s="147">
        <f t="shared" si="16"/>
        <v>0.65170166545981179</v>
      </c>
      <c r="E159">
        <v>9</v>
      </c>
      <c r="F159" s="147">
        <f t="shared" si="17"/>
        <v>100</v>
      </c>
      <c r="G159"/>
      <c r="H159">
        <v>0</v>
      </c>
      <c r="I159" s="147">
        <f t="shared" si="18"/>
        <v>0</v>
      </c>
      <c r="J159"/>
      <c r="K159">
        <v>0</v>
      </c>
      <c r="L159" s="147">
        <f t="shared" si="12"/>
        <v>0</v>
      </c>
    </row>
    <row r="160" spans="1:12" ht="14.15" customHeight="1">
      <c r="A160" s="14" t="s">
        <v>996</v>
      </c>
      <c r="B160" s="304">
        <f t="shared" si="15"/>
        <v>9</v>
      </c>
      <c r="C160" s="147">
        <f t="shared" si="16"/>
        <v>0.65170166545981179</v>
      </c>
      <c r="E160">
        <v>9</v>
      </c>
      <c r="F160" s="147">
        <f t="shared" si="17"/>
        <v>100</v>
      </c>
      <c r="G160"/>
      <c r="H160">
        <v>0</v>
      </c>
      <c r="I160" s="147">
        <f t="shared" si="18"/>
        <v>0</v>
      </c>
      <c r="J160"/>
      <c r="K160">
        <v>0</v>
      </c>
      <c r="L160" s="147">
        <f t="shared" si="12"/>
        <v>0</v>
      </c>
    </row>
    <row r="161" spans="1:12" ht="14.15" customHeight="1">
      <c r="A161" s="14" t="s">
        <v>997</v>
      </c>
      <c r="B161" s="304">
        <f t="shared" si="15"/>
        <v>25</v>
      </c>
      <c r="C161" s="147">
        <f t="shared" si="16"/>
        <v>1.8102824040550327</v>
      </c>
      <c r="E161">
        <v>25</v>
      </c>
      <c r="F161" s="147">
        <f t="shared" si="17"/>
        <v>100</v>
      </c>
      <c r="G161"/>
      <c r="H161">
        <v>0</v>
      </c>
      <c r="I161" s="147">
        <f t="shared" si="18"/>
        <v>0</v>
      </c>
      <c r="J161"/>
      <c r="K161">
        <v>0</v>
      </c>
      <c r="L161" s="147">
        <f t="shared" si="12"/>
        <v>0</v>
      </c>
    </row>
    <row r="162" spans="1:12" ht="14.15" customHeight="1">
      <c r="A162" s="14" t="s">
        <v>998</v>
      </c>
      <c r="B162" s="304">
        <f t="shared" si="15"/>
        <v>30</v>
      </c>
      <c r="C162" s="147">
        <f t="shared" si="16"/>
        <v>2.172338884866039</v>
      </c>
      <c r="E162">
        <v>30</v>
      </c>
      <c r="F162" s="147">
        <f t="shared" si="17"/>
        <v>100</v>
      </c>
      <c r="G162"/>
      <c r="H162">
        <v>0</v>
      </c>
      <c r="I162" s="147">
        <f t="shared" si="18"/>
        <v>0</v>
      </c>
      <c r="J162"/>
      <c r="K162">
        <v>0</v>
      </c>
      <c r="L162" s="147">
        <f t="shared" si="12"/>
        <v>0</v>
      </c>
    </row>
    <row r="163" spans="1:12" ht="14.15" customHeight="1">
      <c r="A163" s="14" t="s">
        <v>999</v>
      </c>
      <c r="B163" s="304">
        <f t="shared" si="15"/>
        <v>14</v>
      </c>
      <c r="C163" s="147">
        <f t="shared" si="16"/>
        <v>1.0137581462708183</v>
      </c>
      <c r="E163">
        <v>14</v>
      </c>
      <c r="F163" s="147">
        <f t="shared" si="17"/>
        <v>100</v>
      </c>
      <c r="G163"/>
      <c r="H163">
        <v>0</v>
      </c>
      <c r="I163" s="147">
        <f t="shared" si="18"/>
        <v>0</v>
      </c>
      <c r="J163"/>
      <c r="K163">
        <v>0</v>
      </c>
      <c r="L163" s="147">
        <f t="shared" si="12"/>
        <v>0</v>
      </c>
    </row>
    <row r="164" spans="1:12" ht="14.15" customHeight="1">
      <c r="A164" s="14" t="s">
        <v>1001</v>
      </c>
      <c r="B164" s="304">
        <f t="shared" si="15"/>
        <v>31</v>
      </c>
      <c r="C164" s="147">
        <f t="shared" si="16"/>
        <v>2.2447501810282406</v>
      </c>
      <c r="E164">
        <v>31</v>
      </c>
      <c r="F164" s="147">
        <f t="shared" si="17"/>
        <v>100</v>
      </c>
      <c r="G164"/>
      <c r="H164">
        <v>0</v>
      </c>
      <c r="I164" s="147">
        <f t="shared" si="18"/>
        <v>0</v>
      </c>
      <c r="J164"/>
      <c r="K164">
        <v>0</v>
      </c>
      <c r="L164" s="147">
        <f t="shared" si="12"/>
        <v>0</v>
      </c>
    </row>
    <row r="165" spans="1:12" ht="14.15" customHeight="1">
      <c r="A165" s="14" t="s">
        <v>1000</v>
      </c>
      <c r="B165" s="304">
        <f t="shared" si="15"/>
        <v>9</v>
      </c>
      <c r="C165" s="147">
        <f t="shared" si="16"/>
        <v>0.65170166545981179</v>
      </c>
      <c r="E165">
        <v>9</v>
      </c>
      <c r="F165" s="147">
        <f t="shared" si="17"/>
        <v>100</v>
      </c>
      <c r="G165"/>
      <c r="H165">
        <v>0</v>
      </c>
      <c r="I165" s="147">
        <f t="shared" si="18"/>
        <v>0</v>
      </c>
      <c r="J165"/>
      <c r="K165">
        <v>0</v>
      </c>
      <c r="L165" s="147">
        <f t="shared" ref="L165:L187" si="19">IF($A165&lt;&gt;"",K165/$B165*100,"")</f>
        <v>0</v>
      </c>
    </row>
    <row r="166" spans="1:12" ht="14.15" customHeight="1">
      <c r="A166" s="14" t="s">
        <v>1004</v>
      </c>
      <c r="B166" s="304">
        <f t="shared" si="15"/>
        <v>15</v>
      </c>
      <c r="C166" s="147">
        <f>IF(A166&lt;&gt;0,B166/$B$11*100,"")</f>
        <v>1.0861694424330195</v>
      </c>
      <c r="E166">
        <v>15</v>
      </c>
      <c r="F166" s="147">
        <f t="shared" si="17"/>
        <v>100</v>
      </c>
      <c r="G166"/>
      <c r="H166">
        <v>0</v>
      </c>
      <c r="I166" s="147">
        <f t="shared" si="18"/>
        <v>0</v>
      </c>
      <c r="J166"/>
      <c r="K166">
        <v>0</v>
      </c>
      <c r="L166" s="147">
        <f t="shared" si="19"/>
        <v>0</v>
      </c>
    </row>
    <row r="167" spans="1:12" ht="14.15" customHeight="1">
      <c r="A167" s="14" t="s">
        <v>1002</v>
      </c>
      <c r="B167" s="304">
        <f t="shared" si="15"/>
        <v>25</v>
      </c>
      <c r="C167" s="147">
        <f t="shared" si="16"/>
        <v>1.8102824040550327</v>
      </c>
      <c r="E167">
        <v>23</v>
      </c>
      <c r="F167" s="147">
        <f t="shared" si="17"/>
        <v>92</v>
      </c>
      <c r="G167"/>
      <c r="H167">
        <v>2</v>
      </c>
      <c r="I167" s="147">
        <f t="shared" si="18"/>
        <v>8</v>
      </c>
      <c r="J167"/>
      <c r="K167">
        <v>0</v>
      </c>
      <c r="L167" s="147">
        <f t="shared" si="19"/>
        <v>0</v>
      </c>
    </row>
    <row r="168" spans="1:12" ht="14.15" customHeight="1">
      <c r="A168" s="14" t="s">
        <v>1005</v>
      </c>
      <c r="B168" s="304">
        <f t="shared" si="15"/>
        <v>17</v>
      </c>
      <c r="C168" s="147">
        <f t="shared" si="16"/>
        <v>1.2309920347574221</v>
      </c>
      <c r="E168">
        <v>17</v>
      </c>
      <c r="F168" s="147">
        <f t="shared" si="17"/>
        <v>100</v>
      </c>
      <c r="G168"/>
      <c r="H168">
        <v>0</v>
      </c>
      <c r="I168" s="147">
        <f t="shared" si="18"/>
        <v>0</v>
      </c>
      <c r="J168"/>
      <c r="K168">
        <v>0</v>
      </c>
      <c r="L168" s="147">
        <f t="shared" si="19"/>
        <v>0</v>
      </c>
    </row>
    <row r="169" spans="1:12" ht="14.15" customHeight="1">
      <c r="A169" s="14" t="s">
        <v>1003</v>
      </c>
      <c r="B169" s="304">
        <f t="shared" si="15"/>
        <v>26</v>
      </c>
      <c r="C169" s="147">
        <f t="shared" si="16"/>
        <v>1.8826937002172341</v>
      </c>
      <c r="E169">
        <v>24</v>
      </c>
      <c r="F169" s="147">
        <f t="shared" si="17"/>
        <v>92.307692307692307</v>
      </c>
      <c r="G169"/>
      <c r="H169">
        <v>2</v>
      </c>
      <c r="I169" s="147">
        <f t="shared" si="18"/>
        <v>7.6923076923076925</v>
      </c>
      <c r="J169"/>
      <c r="K169">
        <v>0</v>
      </c>
      <c r="L169" s="147">
        <f t="shared" si="19"/>
        <v>0</v>
      </c>
    </row>
    <row r="170" spans="1:12" ht="14.15" customHeight="1">
      <c r="A170" s="14" t="s">
        <v>1006</v>
      </c>
      <c r="B170" s="304">
        <f t="shared" si="15"/>
        <v>8</v>
      </c>
      <c r="C170" s="147">
        <f t="shared" si="16"/>
        <v>0.57929036929761035</v>
      </c>
      <c r="E170">
        <v>8</v>
      </c>
      <c r="F170" s="147">
        <f t="shared" si="17"/>
        <v>100</v>
      </c>
      <c r="G170"/>
      <c r="H170">
        <v>0</v>
      </c>
      <c r="I170" s="147">
        <f t="shared" si="18"/>
        <v>0</v>
      </c>
      <c r="J170"/>
      <c r="K170">
        <v>0</v>
      </c>
      <c r="L170" s="147">
        <f t="shared" si="19"/>
        <v>0</v>
      </c>
    </row>
    <row r="171" spans="1:12" ht="14.15" customHeight="1">
      <c r="A171" s="14"/>
      <c r="B171" s="304" t="str">
        <f t="shared" si="15"/>
        <v/>
      </c>
      <c r="C171" s="147" t="str">
        <f t="shared" si="16"/>
        <v/>
      </c>
      <c r="E171" s="14"/>
      <c r="F171" s="147" t="str">
        <f t="shared" si="17"/>
        <v/>
      </c>
      <c r="H171" s="306"/>
      <c r="I171" s="147" t="str">
        <f t="shared" si="18"/>
        <v/>
      </c>
      <c r="L171" s="147" t="str">
        <f t="shared" si="19"/>
        <v/>
      </c>
    </row>
    <row r="172" spans="1:12" ht="14.15" hidden="1" customHeight="1">
      <c r="A172" s="14" t="s">
        <v>1008</v>
      </c>
      <c r="B172" s="304">
        <f t="shared" si="15"/>
        <v>0</v>
      </c>
      <c r="C172" s="147">
        <f t="shared" si="16"/>
        <v>0</v>
      </c>
      <c r="E172" s="14">
        <f>SUM(E173:E174)</f>
        <v>0</v>
      </c>
      <c r="F172" s="147" t="e">
        <f t="shared" si="17"/>
        <v>#DIV/0!</v>
      </c>
      <c r="H172" s="14">
        <f>SUM(H173:H174)</f>
        <v>0</v>
      </c>
      <c r="I172" s="147" t="e">
        <f t="shared" si="18"/>
        <v>#DIV/0!</v>
      </c>
      <c r="L172" s="147" t="e">
        <f t="shared" si="19"/>
        <v>#DIV/0!</v>
      </c>
    </row>
    <row r="173" spans="1:12" ht="7.5" hidden="1" customHeight="1">
      <c r="A173" s="14"/>
      <c r="B173" s="304" t="str">
        <f t="shared" si="15"/>
        <v/>
      </c>
      <c r="C173" s="147" t="str">
        <f t="shared" si="16"/>
        <v/>
      </c>
      <c r="E173" s="14"/>
      <c r="F173" s="147" t="str">
        <f t="shared" si="17"/>
        <v/>
      </c>
      <c r="H173" s="306"/>
      <c r="I173" s="147" t="str">
        <f t="shared" si="18"/>
        <v/>
      </c>
      <c r="L173" s="147" t="str">
        <f t="shared" si="19"/>
        <v/>
      </c>
    </row>
    <row r="174" spans="1:12" ht="14.15" hidden="1" customHeight="1">
      <c r="A174" s="14" t="s">
        <v>1009</v>
      </c>
      <c r="B174" s="304">
        <f t="shared" si="15"/>
        <v>0</v>
      </c>
      <c r="C174" s="147">
        <f t="shared" si="16"/>
        <v>0</v>
      </c>
      <c r="E174" s="14"/>
      <c r="F174" s="147" t="e">
        <f t="shared" si="17"/>
        <v>#DIV/0!</v>
      </c>
      <c r="H174" s="306"/>
      <c r="I174" s="147" t="e">
        <f t="shared" si="18"/>
        <v>#DIV/0!</v>
      </c>
      <c r="L174" s="147" t="e">
        <f t="shared" si="19"/>
        <v>#DIV/0!</v>
      </c>
    </row>
    <row r="175" spans="1:12" ht="10.5" hidden="1" customHeight="1">
      <c r="A175" s="14"/>
      <c r="B175" s="304" t="str">
        <f t="shared" si="15"/>
        <v/>
      </c>
      <c r="C175" s="147" t="str">
        <f t="shared" si="16"/>
        <v/>
      </c>
      <c r="E175" s="14"/>
      <c r="F175" s="147" t="str">
        <f t="shared" si="17"/>
        <v/>
      </c>
      <c r="H175" s="306"/>
      <c r="I175" s="147" t="str">
        <f t="shared" si="18"/>
        <v/>
      </c>
      <c r="L175" s="147" t="str">
        <f t="shared" si="19"/>
        <v/>
      </c>
    </row>
    <row r="176" spans="1:12" ht="14.15" customHeight="1">
      <c r="A176" s="17" t="s">
        <v>1032</v>
      </c>
      <c r="B176" s="335">
        <f t="shared" si="15"/>
        <v>4</v>
      </c>
      <c r="C176" s="302">
        <f t="shared" si="16"/>
        <v>0.28964518464880518</v>
      </c>
      <c r="D176" s="17"/>
      <c r="E176" s="17">
        <f>SUM(E178)</f>
        <v>3</v>
      </c>
      <c r="F176" s="302">
        <f t="shared" si="17"/>
        <v>75</v>
      </c>
      <c r="G176" s="17"/>
      <c r="H176" s="17">
        <f>SUM(H178)</f>
        <v>1</v>
      </c>
      <c r="I176" s="302">
        <f t="shared" si="18"/>
        <v>25</v>
      </c>
      <c r="J176" s="17"/>
      <c r="K176" s="17">
        <f>SUM(K178)</f>
        <v>0</v>
      </c>
      <c r="L176" s="302">
        <f t="shared" si="19"/>
        <v>0</v>
      </c>
    </row>
    <row r="177" spans="1:13" ht="7.5" customHeight="1">
      <c r="A177" s="14"/>
      <c r="B177" s="304" t="str">
        <f t="shared" si="15"/>
        <v/>
      </c>
      <c r="C177" s="147" t="str">
        <f t="shared" si="16"/>
        <v/>
      </c>
      <c r="E177" s="14"/>
      <c r="F177" s="147" t="str">
        <f t="shared" si="17"/>
        <v/>
      </c>
      <c r="H177" s="14"/>
      <c r="I177" s="147" t="str">
        <f t="shared" si="18"/>
        <v/>
      </c>
      <c r="L177" s="147" t="str">
        <f t="shared" si="19"/>
        <v/>
      </c>
    </row>
    <row r="178" spans="1:13" ht="14.15" customHeight="1">
      <c r="A178" s="14" t="s">
        <v>313</v>
      </c>
      <c r="B178" s="304">
        <f t="shared" si="15"/>
        <v>4</v>
      </c>
      <c r="C178" s="147">
        <f t="shared" si="16"/>
        <v>0.28964518464880518</v>
      </c>
      <c r="E178" s="14">
        <f>SUM(E179:E180)</f>
        <v>3</v>
      </c>
      <c r="F178" s="147">
        <f t="shared" si="17"/>
        <v>75</v>
      </c>
      <c r="H178" s="14">
        <f>SUM(H179:H180)</f>
        <v>1</v>
      </c>
      <c r="I178" s="147">
        <f t="shared" si="18"/>
        <v>25</v>
      </c>
      <c r="K178" s="14">
        <f>SUM(K179:K180)</f>
        <v>0</v>
      </c>
      <c r="L178" s="147">
        <f t="shared" si="19"/>
        <v>0</v>
      </c>
    </row>
    <row r="179" spans="1:13" ht="14.15" customHeight="1">
      <c r="A179" s="66" t="s">
        <v>1011</v>
      </c>
      <c r="B179" s="304">
        <f t="shared" si="15"/>
        <v>4</v>
      </c>
      <c r="C179" s="147">
        <f t="shared" si="16"/>
        <v>0.28964518464880518</v>
      </c>
      <c r="E179" s="541">
        <v>3</v>
      </c>
      <c r="F179" s="147">
        <f t="shared" si="17"/>
        <v>75</v>
      </c>
      <c r="G179" s="541"/>
      <c r="H179" s="541">
        <v>1</v>
      </c>
      <c r="I179" s="147">
        <f t="shared" si="18"/>
        <v>25</v>
      </c>
      <c r="J179" s="331"/>
      <c r="K179" s="331"/>
      <c r="L179" s="147">
        <f t="shared" si="19"/>
        <v>0</v>
      </c>
    </row>
    <row r="180" spans="1:13" ht="14.15" hidden="1" customHeight="1">
      <c r="A180" s="66" t="s">
        <v>1033</v>
      </c>
      <c r="B180" s="304">
        <f t="shared" si="15"/>
        <v>0</v>
      </c>
      <c r="C180" s="147">
        <f t="shared" si="16"/>
        <v>0</v>
      </c>
      <c r="E180" s="14"/>
      <c r="F180" s="147" t="e">
        <f t="shared" si="17"/>
        <v>#DIV/0!</v>
      </c>
      <c r="H180" s="306"/>
      <c r="I180" s="147" t="e">
        <f t="shared" si="18"/>
        <v>#DIV/0!</v>
      </c>
      <c r="L180" s="147" t="e">
        <f t="shared" si="19"/>
        <v>#DIV/0!</v>
      </c>
    </row>
    <row r="181" spans="1:13" ht="8.25" customHeight="1">
      <c r="A181" s="66" t="s">
        <v>1012</v>
      </c>
      <c r="B181" s="304">
        <f t="shared" si="15"/>
        <v>0</v>
      </c>
      <c r="C181" s="147">
        <f t="shared" si="16"/>
        <v>0</v>
      </c>
      <c r="E181" s="14"/>
      <c r="H181" s="306"/>
      <c r="L181" s="147"/>
    </row>
    <row r="182" spans="1:13" ht="14.15" customHeight="1">
      <c r="A182" s="17" t="s">
        <v>802</v>
      </c>
      <c r="B182" s="335">
        <f t="shared" si="15"/>
        <v>87</v>
      </c>
      <c r="C182" s="302">
        <f t="shared" si="16"/>
        <v>6.2997827661115124</v>
      </c>
      <c r="D182" s="302"/>
      <c r="E182" s="17">
        <f>SUM(E183:E187)</f>
        <v>86</v>
      </c>
      <c r="F182" s="302">
        <f t="shared" si="17"/>
        <v>98.850574712643677</v>
      </c>
      <c r="G182" s="302"/>
      <c r="H182" s="540">
        <f>SUM(H183:H187)</f>
        <v>0</v>
      </c>
      <c r="I182" s="302">
        <f t="shared" si="18"/>
        <v>0</v>
      </c>
      <c r="J182" s="302"/>
      <c r="K182" s="540">
        <f>SUM(K183:K187)</f>
        <v>1</v>
      </c>
      <c r="L182" s="302">
        <f t="shared" si="19"/>
        <v>1.1494252873563218</v>
      </c>
      <c r="M182" s="147"/>
    </row>
    <row r="183" spans="1:13" ht="14.15" customHeight="1">
      <c r="A183" s="14" t="s">
        <v>411</v>
      </c>
      <c r="B183" s="304">
        <f t="shared" ref="B183:B187" si="20">IF(A183&lt;&gt;"",E183+H183+K183,"")</f>
        <v>43</v>
      </c>
      <c r="C183" s="147">
        <f t="shared" ref="C183:C187" si="21">IF(A183&lt;&gt;0,B183/$B$11*100,"")</f>
        <v>3.1136857349746561</v>
      </c>
      <c r="D183" s="147"/>
      <c r="E183">
        <v>43</v>
      </c>
      <c r="F183" s="147">
        <f t="shared" ref="F183:F187" si="22">IF($A183&lt;&gt;"",E183/$B183*100,"")</f>
        <v>100</v>
      </c>
      <c r="G183"/>
      <c r="H183">
        <v>0</v>
      </c>
      <c r="I183"/>
      <c r="J183"/>
      <c r="K183">
        <v>0</v>
      </c>
      <c r="L183" s="147">
        <f t="shared" si="19"/>
        <v>0</v>
      </c>
      <c r="M183" s="147"/>
    </row>
    <row r="184" spans="1:13" ht="14.15" customHeight="1">
      <c r="A184" s="14" t="s">
        <v>412</v>
      </c>
      <c r="B184" s="304">
        <f t="shared" si="20"/>
        <v>8</v>
      </c>
      <c r="C184" s="147">
        <f t="shared" si="21"/>
        <v>0.57929036929761035</v>
      </c>
      <c r="D184" s="147"/>
      <c r="E184">
        <v>8</v>
      </c>
      <c r="F184" s="147">
        <f t="shared" si="22"/>
        <v>100</v>
      </c>
      <c r="G184"/>
      <c r="H184">
        <v>0</v>
      </c>
      <c r="I184"/>
      <c r="J184"/>
      <c r="K184">
        <v>0</v>
      </c>
      <c r="L184" s="147">
        <f t="shared" si="19"/>
        <v>0</v>
      </c>
      <c r="M184" s="147"/>
    </row>
    <row r="185" spans="1:13" ht="14.15" customHeight="1">
      <c r="A185" s="14" t="s">
        <v>413</v>
      </c>
      <c r="B185" s="304">
        <f t="shared" si="20"/>
        <v>17</v>
      </c>
      <c r="C185" s="147">
        <f t="shared" si="21"/>
        <v>1.2309920347574221</v>
      </c>
      <c r="D185" s="147"/>
      <c r="E185">
        <v>16</v>
      </c>
      <c r="F185" s="147">
        <f t="shared" si="22"/>
        <v>94.117647058823522</v>
      </c>
      <c r="G185"/>
      <c r="H185">
        <v>0</v>
      </c>
      <c r="I185"/>
      <c r="J185"/>
      <c r="K185">
        <v>1</v>
      </c>
      <c r="L185" s="147">
        <f t="shared" si="19"/>
        <v>5.8823529411764701</v>
      </c>
      <c r="M185" s="147"/>
    </row>
    <row r="186" spans="1:13" ht="14.15" customHeight="1">
      <c r="A186" s="14" t="s">
        <v>414</v>
      </c>
      <c r="B186" s="304">
        <f t="shared" si="20"/>
        <v>14</v>
      </c>
      <c r="C186" s="147">
        <f t="shared" si="21"/>
        <v>1.0137581462708183</v>
      </c>
      <c r="D186" s="147"/>
      <c r="E186">
        <v>14</v>
      </c>
      <c r="F186" s="147">
        <f t="shared" si="22"/>
        <v>100</v>
      </c>
      <c r="G186"/>
      <c r="H186">
        <v>0</v>
      </c>
      <c r="I186"/>
      <c r="J186"/>
      <c r="K186">
        <v>0</v>
      </c>
      <c r="L186" s="147">
        <f t="shared" si="19"/>
        <v>0</v>
      </c>
      <c r="M186" s="147"/>
    </row>
    <row r="187" spans="1:13" ht="14.15" customHeight="1">
      <c r="A187" s="14" t="s">
        <v>568</v>
      </c>
      <c r="B187" s="304">
        <f t="shared" si="20"/>
        <v>5</v>
      </c>
      <c r="C187" s="147">
        <f t="shared" si="21"/>
        <v>0.3620564808110065</v>
      </c>
      <c r="D187" s="147"/>
      <c r="E187">
        <v>5</v>
      </c>
      <c r="F187" s="147">
        <f t="shared" si="22"/>
        <v>100</v>
      </c>
      <c r="G187"/>
      <c r="H187">
        <v>0</v>
      </c>
      <c r="I187"/>
      <c r="J187"/>
      <c r="K187">
        <v>0</v>
      </c>
      <c r="L187" s="147">
        <f t="shared" si="19"/>
        <v>0</v>
      </c>
      <c r="M187" s="147"/>
    </row>
    <row r="188" spans="1:13" ht="10.5" customHeight="1" thickBot="1">
      <c r="A188" s="14"/>
      <c r="B188" s="14"/>
      <c r="C188" s="14"/>
      <c r="E188" s="14"/>
      <c r="H188" s="306"/>
    </row>
    <row r="189" spans="1:13" ht="6.75" customHeight="1">
      <c r="A189" s="256"/>
      <c r="B189" s="256"/>
      <c r="C189" s="256"/>
      <c r="D189" s="256"/>
      <c r="E189" s="292"/>
      <c r="F189" s="158"/>
      <c r="G189" s="256"/>
      <c r="H189" s="327"/>
      <c r="I189" s="158"/>
      <c r="J189" s="256"/>
      <c r="K189" s="256"/>
      <c r="L189" s="256"/>
      <c r="M189" s="256"/>
    </row>
    <row r="190" spans="1:13" ht="15.5">
      <c r="A190" s="146" t="s">
        <v>1677</v>
      </c>
      <c r="B190" s="50"/>
      <c r="C190" s="147"/>
      <c r="D190" s="12"/>
      <c r="E190" s="34"/>
      <c r="F190" s="24"/>
      <c r="G190" s="12"/>
      <c r="H190" s="34"/>
      <c r="I190" s="24"/>
      <c r="J190" s="12"/>
      <c r="K190" s="34"/>
      <c r="L190" s="24"/>
      <c r="M190" s="12"/>
    </row>
    <row r="191" spans="1:13" ht="12" customHeight="1">
      <c r="B191" s="14"/>
      <c r="C191" s="14"/>
    </row>
    <row r="192" spans="1:13">
      <c r="A192" s="33" t="s">
        <v>1016</v>
      </c>
      <c r="B192" s="14"/>
      <c r="C192" s="14"/>
    </row>
    <row r="193" spans="1:3">
      <c r="A193" s="33" t="s">
        <v>437</v>
      </c>
      <c r="B193" s="14"/>
      <c r="C193" s="14"/>
    </row>
    <row r="194" spans="1:3">
      <c r="B194" s="14"/>
      <c r="C194" s="14"/>
    </row>
    <row r="195" spans="1:3">
      <c r="B195" s="14"/>
      <c r="C195" s="14"/>
    </row>
    <row r="196" spans="1:3">
      <c r="B196" s="14"/>
      <c r="C196" s="14"/>
    </row>
    <row r="197" spans="1:3">
      <c r="B197" s="14"/>
      <c r="C197" s="14"/>
    </row>
    <row r="198" spans="1:3">
      <c r="B198" s="14"/>
      <c r="C198" s="14"/>
    </row>
    <row r="199" spans="1:3">
      <c r="B199" s="14"/>
      <c r="C199" s="14"/>
    </row>
    <row r="200" spans="1:3">
      <c r="B200" s="14"/>
      <c r="C200" s="14"/>
    </row>
    <row r="201" spans="1:3">
      <c r="B201" s="14"/>
      <c r="C201" s="14"/>
    </row>
    <row r="202" spans="1:3">
      <c r="B202" s="14"/>
      <c r="C202" s="14"/>
    </row>
    <row r="203" spans="1:3">
      <c r="B203" s="14"/>
      <c r="C203" s="14"/>
    </row>
    <row r="204" spans="1:3">
      <c r="B204" s="14"/>
      <c r="C204" s="14"/>
    </row>
    <row r="205" spans="1:3">
      <c r="B205" s="14"/>
      <c r="C205" s="14"/>
    </row>
    <row r="206" spans="1:3">
      <c r="B206" s="14"/>
      <c r="C206" s="14"/>
    </row>
    <row r="207" spans="1:3">
      <c r="B207" s="14"/>
      <c r="C207" s="14"/>
    </row>
    <row r="208" spans="1:3">
      <c r="B208" s="14"/>
      <c r="C208" s="14"/>
    </row>
    <row r="209" spans="2:3">
      <c r="B209" s="14"/>
      <c r="C209" s="14"/>
    </row>
    <row r="210" spans="2:3">
      <c r="B210" s="14"/>
      <c r="C210" s="14"/>
    </row>
    <row r="211" spans="2:3">
      <c r="B211" s="14"/>
      <c r="C211" s="14"/>
    </row>
    <row r="212" spans="2:3">
      <c r="B212" s="14"/>
      <c r="C212" s="14"/>
    </row>
    <row r="213" spans="2:3">
      <c r="B213" s="14"/>
      <c r="C213" s="14"/>
    </row>
    <row r="214" spans="2:3">
      <c r="B214" s="14"/>
      <c r="C214" s="14"/>
    </row>
    <row r="215" spans="2:3">
      <c r="B215" s="14"/>
      <c r="C215" s="14"/>
    </row>
    <row r="216" spans="2:3">
      <c r="B216" s="14"/>
      <c r="C216" s="14"/>
    </row>
    <row r="217" spans="2:3">
      <c r="B217" s="14"/>
      <c r="C217" s="14"/>
    </row>
    <row r="218" spans="2:3">
      <c r="B218" s="14"/>
      <c r="C218" s="14"/>
    </row>
    <row r="219" spans="2:3">
      <c r="B219" s="14"/>
      <c r="C219" s="14"/>
    </row>
    <row r="220" spans="2:3">
      <c r="B220" s="14"/>
      <c r="C220" s="14"/>
    </row>
    <row r="221" spans="2:3">
      <c r="B221" s="14"/>
      <c r="C221" s="14"/>
    </row>
    <row r="222" spans="2:3">
      <c r="B222" s="14"/>
      <c r="C222" s="14"/>
    </row>
    <row r="223" spans="2:3">
      <c r="B223" s="14"/>
      <c r="C223" s="14"/>
    </row>
    <row r="224" spans="2:3">
      <c r="B224" s="14"/>
      <c r="C224" s="14"/>
    </row>
  </sheetData>
  <mergeCells count="8">
    <mergeCell ref="B7:C7"/>
    <mergeCell ref="E7:F7"/>
    <mergeCell ref="H7:I7"/>
    <mergeCell ref="K7:L7"/>
    <mergeCell ref="B115:C115"/>
    <mergeCell ref="E115:F115"/>
    <mergeCell ref="H115:I115"/>
    <mergeCell ref="K115:L115"/>
  </mergeCells>
  <conditionalFormatting sqref="A65537:XFD1048576 IW1:XFD65536">
    <cfRule type="cellIs" dxfId="47" priority="20" operator="equal">
      <formula>0</formula>
    </cfRule>
  </conditionalFormatting>
  <conditionalFormatting sqref="A121 A130:A168">
    <cfRule type="cellIs" dxfId="46" priority="10" operator="equal">
      <formula>0</formula>
    </cfRule>
  </conditionalFormatting>
  <conditionalFormatting sqref="A120">
    <cfRule type="cellIs" dxfId="45" priority="9" operator="equal">
      <formula>0</formula>
    </cfRule>
  </conditionalFormatting>
  <conditionalFormatting sqref="A122">
    <cfRule type="cellIs" dxfId="44" priority="8" operator="equal">
      <formula>0</formula>
    </cfRule>
  </conditionalFormatting>
  <conditionalFormatting sqref="A123">
    <cfRule type="cellIs" dxfId="43" priority="7" operator="equal">
      <formula>0</formula>
    </cfRule>
  </conditionalFormatting>
  <conditionalFormatting sqref="A124:A125">
    <cfRule type="cellIs" dxfId="42" priority="6" operator="equal">
      <formula>0</formula>
    </cfRule>
  </conditionalFormatting>
  <conditionalFormatting sqref="A126:A127">
    <cfRule type="cellIs" dxfId="41" priority="5" operator="equal">
      <formula>0</formula>
    </cfRule>
  </conditionalFormatting>
  <conditionalFormatting sqref="A128:A129">
    <cfRule type="cellIs" dxfId="40" priority="4" operator="equal">
      <formula>0</formula>
    </cfRule>
  </conditionalFormatting>
  <conditionalFormatting sqref="A169">
    <cfRule type="cellIs" dxfId="39" priority="3" operator="equal">
      <formula>0</formula>
    </cfRule>
  </conditionalFormatting>
  <conditionalFormatting sqref="A170">
    <cfRule type="cellIs" dxfId="38" priority="2" operator="equal">
      <formula>0</formula>
    </cfRule>
  </conditionalFormatting>
  <conditionalFormatting sqref="A61">
    <cfRule type="cellIs" dxfId="6" priority="1" operator="equal">
      <formula>0</formula>
    </cfRule>
  </conditionalFormatting>
  <printOptions horizontalCentered="1" verticalCentered="1"/>
  <pageMargins left="0" right="0" top="0.39370078740157483" bottom="0.39370078740157483" header="0" footer="0.31496062992125984"/>
  <pageSetup scale="80"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000"/>
  </sheetPr>
  <dimension ref="B1:K29"/>
  <sheetViews>
    <sheetView workbookViewId="0">
      <selection activeCell="K12" sqref="K12"/>
    </sheetView>
  </sheetViews>
  <sheetFormatPr baseColWidth="10" defaultRowHeight="14.5"/>
  <sheetData>
    <row r="1" spans="2:11" ht="12.75" customHeight="1"/>
    <row r="2" spans="2:11" ht="12.75" customHeight="1">
      <c r="J2" s="282"/>
    </row>
    <row r="3" spans="2:11" ht="12.75" customHeight="1">
      <c r="B3" s="33"/>
      <c r="C3" s="33"/>
      <c r="D3" s="33"/>
      <c r="H3" s="30"/>
    </row>
    <row r="4" spans="2:11" ht="12.75" customHeight="1">
      <c r="B4" s="287"/>
      <c r="C4" s="287"/>
      <c r="D4" s="287"/>
      <c r="E4" s="28"/>
      <c r="F4" s="28"/>
      <c r="H4" s="31"/>
      <c r="K4" s="32"/>
    </row>
    <row r="29" ht="13.5" customHeight="1"/>
  </sheetData>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4" tint="-0.249977111117893"/>
  </sheetPr>
  <dimension ref="A1:Y237"/>
  <sheetViews>
    <sheetView topLeftCell="A50" workbookViewId="0">
      <selection activeCell="A67" sqref="A67"/>
    </sheetView>
  </sheetViews>
  <sheetFormatPr baseColWidth="10" defaultColWidth="11.453125" defaultRowHeight="12.5"/>
  <cols>
    <col min="1" max="1" width="32.81640625" style="14" customWidth="1"/>
    <col min="2" max="2" width="8.453125" style="173" customWidth="1"/>
    <col min="3" max="3" width="8.453125" style="90" customWidth="1"/>
    <col min="4" max="4" width="1.54296875" style="14" customWidth="1"/>
    <col min="5" max="5" width="6.81640625" style="14" customWidth="1"/>
    <col min="6" max="6" width="7.1796875" style="173" customWidth="1"/>
    <col min="7" max="7" width="6.81640625" style="173" customWidth="1"/>
    <col min="8" max="8" width="7.1796875" style="147" customWidth="1"/>
    <col min="9" max="9" width="1.54296875" style="14" customWidth="1"/>
    <col min="10" max="10" width="6.81640625" style="14" customWidth="1"/>
    <col min="11" max="11" width="7.1796875" style="233" customWidth="1"/>
    <col min="12" max="12" width="6.81640625" style="233" customWidth="1"/>
    <col min="13" max="13" width="7.1796875" style="147" customWidth="1"/>
    <col min="14" max="14" width="1.54296875" style="14" customWidth="1"/>
    <col min="15" max="15" width="6.81640625" style="14" customWidth="1"/>
    <col min="16" max="16" width="7.1796875" style="14" customWidth="1"/>
    <col min="17" max="17" width="6.81640625" style="14" customWidth="1"/>
    <col min="18" max="18" width="7.1796875" style="14" customWidth="1"/>
    <col min="19" max="19" width="1.54296875" style="14" customWidth="1"/>
    <col min="20" max="20" width="6.81640625" style="14" customWidth="1"/>
    <col min="21" max="21" width="7.81640625" style="14" customWidth="1"/>
    <col min="22" max="22" width="6.54296875" style="14" customWidth="1"/>
    <col min="23" max="23" width="7.81640625" style="14" customWidth="1"/>
    <col min="24" max="24" width="1.54296875" style="90" customWidth="1"/>
    <col min="25" max="25" width="2.81640625" style="90" customWidth="1"/>
    <col min="26" max="16384" width="11.453125" style="90"/>
  </cols>
  <sheetData>
    <row r="1" spans="1:25" ht="9" customHeight="1"/>
    <row r="2" spans="1:25">
      <c r="A2" s="14" t="s">
        <v>649</v>
      </c>
    </row>
    <row r="3" spans="1:25">
      <c r="A3" s="14" t="s">
        <v>934</v>
      </c>
    </row>
    <row r="4" spans="1:25" ht="8.25" customHeight="1"/>
    <row r="5" spans="1:25">
      <c r="A5" s="14" t="s">
        <v>1678</v>
      </c>
    </row>
    <row r="6" spans="1:25" ht="8.25" customHeight="1" thickBot="1">
      <c r="B6" s="290"/>
      <c r="C6" s="55"/>
      <c r="D6" s="55"/>
      <c r="E6" s="55"/>
      <c r="F6" s="290"/>
      <c r="G6" s="290"/>
      <c r="H6" s="291"/>
      <c r="I6" s="55"/>
      <c r="J6" s="55"/>
      <c r="K6" s="333"/>
      <c r="L6" s="333"/>
      <c r="M6" s="291"/>
      <c r="N6" s="55"/>
      <c r="O6" s="55"/>
      <c r="P6" s="55"/>
      <c r="Q6" s="55"/>
      <c r="R6" s="55"/>
      <c r="S6" s="55"/>
      <c r="T6" s="55"/>
      <c r="U6" s="55"/>
      <c r="V6" s="55"/>
    </row>
    <row r="7" spans="1:25">
      <c r="A7" s="256"/>
      <c r="B7" s="292"/>
      <c r="C7" s="256"/>
      <c r="D7" s="256"/>
      <c r="E7" s="256"/>
      <c r="F7" s="292"/>
      <c r="G7" s="292"/>
      <c r="H7" s="158"/>
      <c r="I7" s="256"/>
      <c r="J7" s="256"/>
      <c r="K7" s="327"/>
      <c r="L7" s="327"/>
      <c r="M7" s="158"/>
      <c r="N7" s="256"/>
      <c r="O7" s="256"/>
      <c r="P7" s="256"/>
      <c r="Q7" s="256"/>
      <c r="R7" s="256"/>
      <c r="S7" s="256"/>
      <c r="T7" s="256"/>
      <c r="U7" s="256"/>
      <c r="V7" s="256"/>
      <c r="W7" s="256"/>
      <c r="X7" s="92"/>
    </row>
    <row r="8" spans="1:25" ht="14.5">
      <c r="A8" s="14" t="s">
        <v>1034</v>
      </c>
      <c r="B8" s="1123" t="s">
        <v>1024</v>
      </c>
      <c r="C8" s="1123"/>
      <c r="D8" s="66"/>
      <c r="E8" s="1128" t="s">
        <v>1035</v>
      </c>
      <c r="F8" s="1128"/>
      <c r="G8" s="1128"/>
      <c r="H8" s="1128"/>
      <c r="I8" s="66"/>
      <c r="J8" s="1128" t="s">
        <v>1036</v>
      </c>
      <c r="K8" s="1128"/>
      <c r="L8" s="1128"/>
      <c r="M8" s="1128"/>
      <c r="N8" s="66"/>
      <c r="O8" s="1128" t="s">
        <v>1464</v>
      </c>
      <c r="P8" s="1128"/>
      <c r="Q8" s="1128"/>
      <c r="R8" s="1128"/>
      <c r="S8" s="66"/>
      <c r="T8" s="1128" t="s">
        <v>653</v>
      </c>
      <c r="U8" s="1128"/>
      <c r="V8" s="1128"/>
      <c r="W8" s="1128"/>
      <c r="X8" s="96"/>
    </row>
    <row r="9" spans="1:25">
      <c r="A9" s="66" t="s">
        <v>1037</v>
      </c>
      <c r="B9" s="294" t="s">
        <v>938</v>
      </c>
      <c r="C9" s="297" t="s">
        <v>389</v>
      </c>
      <c r="D9" s="175"/>
      <c r="E9" s="1130" t="s">
        <v>932</v>
      </c>
      <c r="F9" s="1130"/>
      <c r="G9" s="1129" t="s">
        <v>931</v>
      </c>
      <c r="H9" s="1129"/>
      <c r="I9" s="175"/>
      <c r="J9" s="1130" t="s">
        <v>932</v>
      </c>
      <c r="K9" s="1130"/>
      <c r="L9" s="1129" t="s">
        <v>931</v>
      </c>
      <c r="M9" s="1129"/>
      <c r="N9" s="175"/>
      <c r="O9" s="1130" t="s">
        <v>932</v>
      </c>
      <c r="P9" s="1130"/>
      <c r="Q9" s="1129" t="s">
        <v>931</v>
      </c>
      <c r="R9" s="1129"/>
      <c r="S9" s="175"/>
      <c r="T9" s="1130" t="s">
        <v>932</v>
      </c>
      <c r="U9" s="1130"/>
      <c r="V9" s="1129" t="s">
        <v>931</v>
      </c>
      <c r="W9" s="1129"/>
      <c r="X9" s="96"/>
    </row>
    <row r="10" spans="1:25">
      <c r="A10" s="66"/>
      <c r="B10" s="334"/>
      <c r="C10" s="175"/>
      <c r="D10" s="175"/>
      <c r="E10" s="328" t="s">
        <v>938</v>
      </c>
      <c r="F10" s="160" t="s">
        <v>389</v>
      </c>
      <c r="G10" s="328" t="s">
        <v>938</v>
      </c>
      <c r="H10" s="160" t="s">
        <v>389</v>
      </c>
      <c r="I10" s="175"/>
      <c r="J10" s="328" t="s">
        <v>938</v>
      </c>
      <c r="K10" s="160" t="s">
        <v>389</v>
      </c>
      <c r="L10" s="328" t="s">
        <v>938</v>
      </c>
      <c r="M10" s="160" t="s">
        <v>389</v>
      </c>
      <c r="N10" s="175"/>
      <c r="O10" s="328" t="s">
        <v>938</v>
      </c>
      <c r="P10" s="160" t="s">
        <v>389</v>
      </c>
      <c r="Q10" s="328" t="s">
        <v>938</v>
      </c>
      <c r="R10" s="160" t="s">
        <v>389</v>
      </c>
      <c r="S10" s="175"/>
      <c r="T10" s="328" t="s">
        <v>938</v>
      </c>
      <c r="U10" s="160" t="s">
        <v>389</v>
      </c>
      <c r="V10" s="328" t="s">
        <v>938</v>
      </c>
      <c r="W10" s="160" t="s">
        <v>389</v>
      </c>
      <c r="X10" s="96"/>
    </row>
    <row r="11" spans="1:25" ht="13.5" thickBot="1">
      <c r="A11" s="178"/>
      <c r="B11" s="308"/>
      <c r="C11" s="300"/>
      <c r="D11" s="300"/>
      <c r="E11" s="300"/>
      <c r="F11" s="308"/>
      <c r="G11" s="308"/>
      <c r="H11" s="299"/>
      <c r="I11" s="300"/>
      <c r="J11" s="300"/>
      <c r="K11" s="330"/>
      <c r="L11" s="330"/>
      <c r="M11" s="299"/>
      <c r="N11" s="300"/>
      <c r="O11" s="300"/>
      <c r="P11" s="300"/>
      <c r="Q11" s="311"/>
      <c r="R11" s="300"/>
      <c r="S11" s="300"/>
      <c r="T11" s="300"/>
      <c r="U11" s="300"/>
      <c r="V11" s="311"/>
      <c r="W11" s="300"/>
      <c r="X11" s="301"/>
    </row>
    <row r="12" spans="1:25" ht="6.75" customHeight="1">
      <c r="K12" s="312"/>
      <c r="L12" s="312"/>
      <c r="M12" s="108"/>
    </row>
    <row r="13" spans="1:25" ht="13">
      <c r="A13" s="17" t="s">
        <v>390</v>
      </c>
      <c r="B13" s="335">
        <f>IF(A13&lt;&gt;"",E13+G13+J13+L13+O13+Q13+T13+V13,"")</f>
        <v>1881</v>
      </c>
      <c r="C13" s="227">
        <f>IF(B13&lt;&gt;"",F13+H13+K13+M13+P13+R13+U13+W13,"")</f>
        <v>100</v>
      </c>
      <c r="D13" s="17"/>
      <c r="E13" s="288">
        <f>SUM(E15+E223)</f>
        <v>93</v>
      </c>
      <c r="F13" s="302">
        <f>IF($A13&lt;&gt;"",E13/$B13*100,"")</f>
        <v>4.944178628389154</v>
      </c>
      <c r="G13" s="288">
        <f>SUM(G15+G223)</f>
        <v>59</v>
      </c>
      <c r="H13" s="302">
        <f>IF($A13&lt;&gt;"",G13/$B13*100,"")</f>
        <v>3.1366294524189264</v>
      </c>
      <c r="I13" s="17"/>
      <c r="J13" s="288">
        <f>SUM(J15+J223)</f>
        <v>211</v>
      </c>
      <c r="K13" s="302">
        <f>IF($A13&lt;&gt;"",J13/$B13*100,"")</f>
        <v>11.217437533227006</v>
      </c>
      <c r="L13" s="288">
        <f>SUM(L15+L223)</f>
        <v>200</v>
      </c>
      <c r="M13" s="302">
        <f>IF($A13&lt;&gt;"",L13/$B13*100,"")</f>
        <v>10.63264221158958</v>
      </c>
      <c r="N13" s="17"/>
      <c r="O13" s="288">
        <f>SUM(O15+O223)</f>
        <v>283</v>
      </c>
      <c r="P13" s="302">
        <f>IF($A13&lt;&gt;"",O13/$B13*100,"")</f>
        <v>15.045188729399255</v>
      </c>
      <c r="Q13" s="288">
        <f>SUM(Q15+Q223)</f>
        <v>316</v>
      </c>
      <c r="R13" s="302">
        <f>IF($A13&lt;&gt;"",Q13/$B13*100,"")</f>
        <v>16.799574694311538</v>
      </c>
      <c r="S13" s="17"/>
      <c r="T13" s="288">
        <f>SUM(T15+T223)</f>
        <v>458</v>
      </c>
      <c r="U13" s="302">
        <f>IF($A13&lt;&gt;"",T13/$B13*100,"")</f>
        <v>24.348750664540137</v>
      </c>
      <c r="V13" s="288">
        <f>SUM(V15+V223)</f>
        <v>261</v>
      </c>
      <c r="W13" s="147">
        <f>IF($A13&lt;&gt;"",V13/$B13*100,"")</f>
        <v>13.875598086124402</v>
      </c>
      <c r="X13" s="96"/>
      <c r="Y13" s="104"/>
    </row>
    <row r="14" spans="1:25" ht="6.75" customHeight="1">
      <c r="B14" s="304" t="str">
        <f t="shared" ref="B14:B30" si="0">IF(A14&lt;&gt;"",E14+G14+J14+L14+O14+Q14+T14+V14,"")</f>
        <v/>
      </c>
      <c r="C14" s="147" t="str">
        <f t="shared" ref="C14:C98" si="1">IF(A14&lt;&gt;0,B14/$B$13*100,"")</f>
        <v/>
      </c>
      <c r="E14" s="173"/>
      <c r="F14" s="147" t="str">
        <f t="shared" ref="F14:F77" si="2">IF($A14&lt;&gt;"",E14/$B14*100,"")</f>
        <v/>
      </c>
      <c r="H14" s="147" t="str">
        <f t="shared" ref="H14:H77" si="3">IF($A14&lt;&gt;"",G14/$B14*100,"")</f>
        <v/>
      </c>
      <c r="J14" s="173"/>
      <c r="K14" s="147" t="str">
        <f t="shared" ref="K14:K77" si="4">IF($A14&lt;&gt;"",J14/$B14*100,"")</f>
        <v/>
      </c>
      <c r="L14" s="173"/>
      <c r="M14" s="147" t="str">
        <f t="shared" ref="M14:M77" si="5">IF($A14&lt;&gt;"",L14/$B14*100,"")</f>
        <v/>
      </c>
      <c r="O14" s="173"/>
      <c r="P14" s="147" t="str">
        <f t="shared" ref="P14:P77" si="6">IF($A14&lt;&gt;"",O14/$B14*100,"")</f>
        <v/>
      </c>
      <c r="Q14" s="173"/>
      <c r="R14" s="147" t="str">
        <f t="shared" ref="R14:R77" si="7">IF($A14&lt;&gt;"",Q14/$B14*100,"")</f>
        <v/>
      </c>
      <c r="T14" s="173"/>
      <c r="U14" s="147" t="str">
        <f t="shared" ref="U14:U77" si="8">IF($A14&lt;&gt;"",T14/$B14*100,"")</f>
        <v/>
      </c>
      <c r="V14" s="173"/>
      <c r="W14" s="147" t="str">
        <f t="shared" ref="W14:W81" si="9">IF($A14&lt;&gt;"",V14/$B14*100,"")</f>
        <v/>
      </c>
      <c r="X14" s="96"/>
    </row>
    <row r="15" spans="1:25" ht="13">
      <c r="A15" s="17" t="s">
        <v>1038</v>
      </c>
      <c r="B15" s="335">
        <f t="shared" si="0"/>
        <v>1706</v>
      </c>
      <c r="C15" s="302">
        <f t="shared" si="1"/>
        <v>90.696438064859123</v>
      </c>
      <c r="D15" s="17"/>
      <c r="E15" s="288">
        <f>SUM(E17+E123+E207)</f>
        <v>87</v>
      </c>
      <c r="F15" s="302">
        <f t="shared" si="2"/>
        <v>5.0996483001172335</v>
      </c>
      <c r="G15" s="288">
        <f>SUM(G17+G123+G207)</f>
        <v>58</v>
      </c>
      <c r="H15" s="302">
        <f t="shared" si="3"/>
        <v>3.3997655334114891</v>
      </c>
      <c r="I15" s="17"/>
      <c r="J15" s="288">
        <f>SUM(J17+J123+J207)</f>
        <v>192</v>
      </c>
      <c r="K15" s="302">
        <f t="shared" si="4"/>
        <v>11.254396248534585</v>
      </c>
      <c r="L15" s="288">
        <f>SUM(L17+L123+L207)</f>
        <v>179</v>
      </c>
      <c r="M15" s="302">
        <f t="shared" si="5"/>
        <v>10.492379835873388</v>
      </c>
      <c r="N15" s="17"/>
      <c r="O15" s="288">
        <f>SUM(O17+O123+O207)</f>
        <v>236</v>
      </c>
      <c r="P15" s="302">
        <f t="shared" si="6"/>
        <v>13.833528722157093</v>
      </c>
      <c r="Q15" s="288">
        <f>SUM(Q17+Q123+Q207)</f>
        <v>268</v>
      </c>
      <c r="R15" s="302">
        <f t="shared" si="7"/>
        <v>15.70926143024619</v>
      </c>
      <c r="S15" s="17"/>
      <c r="T15" s="288">
        <f>SUM(T17+T123+T207)</f>
        <v>435</v>
      </c>
      <c r="U15" s="302">
        <f t="shared" si="8"/>
        <v>25.498241500586165</v>
      </c>
      <c r="V15" s="288">
        <f>SUM(V17+V123+V207)</f>
        <v>251</v>
      </c>
      <c r="W15" s="147">
        <f t="shared" si="9"/>
        <v>14.712778429073857</v>
      </c>
      <c r="X15" s="96"/>
      <c r="Y15" s="271"/>
    </row>
    <row r="16" spans="1:25" ht="6.75" customHeight="1">
      <c r="B16" s="304" t="str">
        <f t="shared" si="0"/>
        <v/>
      </c>
      <c r="C16" s="147" t="str">
        <f t="shared" si="1"/>
        <v/>
      </c>
      <c r="E16" s="173"/>
      <c r="F16" s="147" t="str">
        <f t="shared" si="2"/>
        <v/>
      </c>
      <c r="H16" s="147" t="str">
        <f t="shared" si="3"/>
        <v/>
      </c>
      <c r="J16" s="173"/>
      <c r="K16" s="147" t="str">
        <f t="shared" si="4"/>
        <v/>
      </c>
      <c r="L16" s="173"/>
      <c r="M16" s="147" t="str">
        <f t="shared" si="5"/>
        <v/>
      </c>
      <c r="O16" s="173"/>
      <c r="P16" s="147" t="str">
        <f t="shared" si="6"/>
        <v/>
      </c>
      <c r="Q16" s="173"/>
      <c r="R16" s="147" t="str">
        <f t="shared" si="7"/>
        <v/>
      </c>
      <c r="T16" s="173"/>
      <c r="U16" s="147" t="str">
        <f t="shared" si="8"/>
        <v/>
      </c>
      <c r="V16" s="173"/>
      <c r="W16" s="147" t="str">
        <f t="shared" si="9"/>
        <v/>
      </c>
      <c r="X16" s="96"/>
      <c r="Y16" s="104"/>
    </row>
    <row r="17" spans="1:25" ht="13">
      <c r="A17" s="17" t="s">
        <v>1039</v>
      </c>
      <c r="B17" s="335">
        <f t="shared" si="0"/>
        <v>1155</v>
      </c>
      <c r="C17" s="302">
        <f t="shared" si="1"/>
        <v>61.403508771929829</v>
      </c>
      <c r="D17" s="17"/>
      <c r="E17" s="288">
        <f>SUM(E19+E32+E41+E70+E98+E112+E121)</f>
        <v>32</v>
      </c>
      <c r="F17" s="302">
        <f t="shared" si="2"/>
        <v>2.7705627705627704</v>
      </c>
      <c r="G17" s="288">
        <f>SUM(G19+G32+G41+G70+G98+G112+G121)</f>
        <v>11</v>
      </c>
      <c r="H17" s="302">
        <f t="shared" si="3"/>
        <v>0.95238095238095244</v>
      </c>
      <c r="I17" s="17"/>
      <c r="J17" s="288">
        <f>SUM(J19+J32+J41+J70+J98+J112+J121)</f>
        <v>107</v>
      </c>
      <c r="K17" s="302">
        <f t="shared" si="4"/>
        <v>9.2640692640692635</v>
      </c>
      <c r="L17" s="288">
        <f>SUM(L19+L32+L41+L70+L98+L112+L121)</f>
        <v>96</v>
      </c>
      <c r="M17" s="302">
        <f t="shared" si="5"/>
        <v>8.3116883116883109</v>
      </c>
      <c r="N17" s="17"/>
      <c r="O17" s="288">
        <f>SUM(O19+O32+O41+O70+O98+O112+O121)</f>
        <v>175</v>
      </c>
      <c r="P17" s="302">
        <f t="shared" si="6"/>
        <v>15.151515151515152</v>
      </c>
      <c r="Q17" s="288">
        <f>SUM(Q19+Q32+Q41+Q70+Q98+Q112+Q121)</f>
        <v>190</v>
      </c>
      <c r="R17" s="302">
        <f t="shared" si="7"/>
        <v>16.450216450216452</v>
      </c>
      <c r="S17" s="17"/>
      <c r="T17" s="288">
        <f>SUM(T19+T32+T41+T70+T98+T112+T121)</f>
        <v>350</v>
      </c>
      <c r="U17" s="302">
        <f t="shared" si="8"/>
        <v>30.303030303030305</v>
      </c>
      <c r="V17" s="288">
        <f>SUM(V19+V32+V41+V70+V98+V112+V121)</f>
        <v>194</v>
      </c>
      <c r="W17" s="147">
        <f t="shared" si="9"/>
        <v>16.796536796536795</v>
      </c>
      <c r="X17" s="96"/>
    </row>
    <row r="18" spans="1:25" ht="6.75" customHeight="1">
      <c r="B18" s="173" t="str">
        <f t="shared" si="0"/>
        <v/>
      </c>
      <c r="C18" s="147" t="str">
        <f t="shared" si="1"/>
        <v/>
      </c>
      <c r="E18" s="173"/>
      <c r="F18" s="302" t="str">
        <f t="shared" si="2"/>
        <v/>
      </c>
      <c r="H18" s="302" t="str">
        <f t="shared" si="3"/>
        <v/>
      </c>
      <c r="J18" s="173"/>
      <c r="K18" s="147" t="str">
        <f t="shared" si="4"/>
        <v/>
      </c>
      <c r="L18" s="173"/>
      <c r="M18" s="147" t="str">
        <f t="shared" si="5"/>
        <v/>
      </c>
      <c r="O18" s="173"/>
      <c r="P18" s="147" t="str">
        <f t="shared" si="6"/>
        <v/>
      </c>
      <c r="Q18" s="173"/>
      <c r="R18" s="147" t="str">
        <f t="shared" si="7"/>
        <v/>
      </c>
      <c r="T18" s="173"/>
      <c r="U18" s="147" t="str">
        <f t="shared" si="8"/>
        <v/>
      </c>
      <c r="V18" s="173"/>
      <c r="W18" s="147" t="str">
        <f t="shared" si="9"/>
        <v/>
      </c>
      <c r="X18" s="96"/>
    </row>
    <row r="19" spans="1:25" ht="13">
      <c r="A19" s="17" t="s">
        <v>655</v>
      </c>
      <c r="B19" s="288">
        <f t="shared" si="0"/>
        <v>73</v>
      </c>
      <c r="C19" s="302">
        <f t="shared" si="1"/>
        <v>3.8809144072301969</v>
      </c>
      <c r="D19" s="17"/>
      <c r="E19" s="288">
        <f>SUM(E20+E26)</f>
        <v>1</v>
      </c>
      <c r="F19" s="302">
        <f t="shared" si="2"/>
        <v>1.3698630136986301</v>
      </c>
      <c r="G19" s="288">
        <f>SUM(G20+G26)</f>
        <v>0</v>
      </c>
      <c r="H19" s="302">
        <f t="shared" si="3"/>
        <v>0</v>
      </c>
      <c r="I19" s="17"/>
      <c r="J19" s="226">
        <f>SUM(J20+J26)</f>
        <v>2</v>
      </c>
      <c r="K19" s="302">
        <f t="shared" si="4"/>
        <v>2.7397260273972601</v>
      </c>
      <c r="L19" s="288">
        <f>SUM(L20+L26)</f>
        <v>5</v>
      </c>
      <c r="M19" s="302">
        <f t="shared" si="5"/>
        <v>6.8493150684931505</v>
      </c>
      <c r="N19" s="17"/>
      <c r="O19" s="226">
        <f>SUM(O20+O26)</f>
        <v>10</v>
      </c>
      <c r="P19" s="302">
        <f t="shared" si="6"/>
        <v>13.698630136986301</v>
      </c>
      <c r="Q19" s="288">
        <f>SUM(Q20+Q26)</f>
        <v>20</v>
      </c>
      <c r="R19" s="302">
        <f t="shared" si="7"/>
        <v>27.397260273972602</v>
      </c>
      <c r="S19" s="17"/>
      <c r="T19" s="226">
        <f>SUM(T20+T26)</f>
        <v>22</v>
      </c>
      <c r="U19" s="302">
        <f t="shared" si="8"/>
        <v>30.136986301369863</v>
      </c>
      <c r="V19" s="288">
        <f>SUM(V20+V26)</f>
        <v>13</v>
      </c>
      <c r="W19" s="302">
        <f t="shared" si="9"/>
        <v>17.80821917808219</v>
      </c>
      <c r="X19" s="96"/>
      <c r="Y19" s="103"/>
    </row>
    <row r="20" spans="1:25" ht="13">
      <c r="A20" s="14" t="s">
        <v>161</v>
      </c>
      <c r="B20" s="173">
        <f t="shared" si="0"/>
        <v>10</v>
      </c>
      <c r="C20" s="147">
        <f t="shared" si="1"/>
        <v>0.53163211057947901</v>
      </c>
      <c r="E20" s="173">
        <f>SUM(E21:E24)</f>
        <v>0</v>
      </c>
      <c r="F20" s="147">
        <f t="shared" si="2"/>
        <v>0</v>
      </c>
      <c r="G20" s="173">
        <f>SUM(G21:G24)</f>
        <v>0</v>
      </c>
      <c r="H20" s="302">
        <f t="shared" si="3"/>
        <v>0</v>
      </c>
      <c r="J20" s="173">
        <f>SUM(J21:J24)</f>
        <v>0</v>
      </c>
      <c r="K20" s="147">
        <f t="shared" si="4"/>
        <v>0</v>
      </c>
      <c r="L20" s="173">
        <f>SUM(L21:L24)</f>
        <v>0</v>
      </c>
      <c r="M20" s="147">
        <f t="shared" si="5"/>
        <v>0</v>
      </c>
      <c r="O20" s="233">
        <f>SUM(O21:O24)</f>
        <v>2</v>
      </c>
      <c r="P20" s="147">
        <f t="shared" si="6"/>
        <v>20</v>
      </c>
      <c r="Q20" s="173">
        <f>SUM(Q21:Q24)</f>
        <v>5</v>
      </c>
      <c r="R20" s="147">
        <f t="shared" si="7"/>
        <v>50</v>
      </c>
      <c r="T20" s="173">
        <f>SUM(T21:T24)</f>
        <v>2</v>
      </c>
      <c r="U20" s="147">
        <f t="shared" si="8"/>
        <v>20</v>
      </c>
      <c r="V20" s="173">
        <f>SUM(V21:V24)</f>
        <v>1</v>
      </c>
      <c r="W20" s="147">
        <f t="shared" si="9"/>
        <v>10</v>
      </c>
      <c r="X20" s="96"/>
    </row>
    <row r="21" spans="1:25" hidden="1">
      <c r="A21" s="14" t="s">
        <v>1040</v>
      </c>
      <c r="B21" s="173">
        <f t="shared" si="0"/>
        <v>0</v>
      </c>
      <c r="C21" s="147">
        <f t="shared" si="1"/>
        <v>0</v>
      </c>
      <c r="E21" s="545"/>
      <c r="F21" s="147" t="e">
        <f t="shared" si="2"/>
        <v>#DIV/0!</v>
      </c>
      <c r="G21" s="545"/>
      <c r="H21" s="147" t="e">
        <f t="shared" si="3"/>
        <v>#DIV/0!</v>
      </c>
      <c r="I21" s="545"/>
      <c r="J21" s="545"/>
      <c r="K21" s="147" t="e">
        <f t="shared" si="4"/>
        <v>#DIV/0!</v>
      </c>
      <c r="L21" s="545"/>
      <c r="M21" s="147" t="e">
        <f t="shared" si="5"/>
        <v>#DIV/0!</v>
      </c>
      <c r="N21" s="545"/>
      <c r="O21" s="546"/>
      <c r="P21" s="147" t="e">
        <f t="shared" si="6"/>
        <v>#DIV/0!</v>
      </c>
      <c r="Q21" s="546"/>
      <c r="R21" s="147" t="e">
        <f t="shared" si="7"/>
        <v>#DIV/0!</v>
      </c>
      <c r="S21" s="546"/>
      <c r="T21" s="545"/>
      <c r="U21" s="147" t="e">
        <f t="shared" si="8"/>
        <v>#DIV/0!</v>
      </c>
      <c r="V21" s="547"/>
      <c r="W21" s="147" t="e">
        <f t="shared" si="9"/>
        <v>#DIV/0!</v>
      </c>
      <c r="X21" s="96"/>
    </row>
    <row r="22" spans="1:25">
      <c r="A22" s="14" t="s">
        <v>163</v>
      </c>
      <c r="B22" s="173">
        <f t="shared" si="0"/>
        <v>2</v>
      </c>
      <c r="C22" s="147">
        <f t="shared" si="1"/>
        <v>0.10632642211589581</v>
      </c>
      <c r="E22" s="81"/>
      <c r="F22" s="147">
        <f t="shared" si="2"/>
        <v>0</v>
      </c>
      <c r="G22" s="701"/>
      <c r="H22" s="701"/>
      <c r="I22" s="701"/>
      <c r="J22" s="701"/>
      <c r="K22" s="147">
        <f t="shared" si="4"/>
        <v>0</v>
      </c>
      <c r="L22" s="701"/>
      <c r="M22" s="147">
        <f t="shared" si="5"/>
        <v>0</v>
      </c>
      <c r="N22" s="701"/>
      <c r="O22" s="701"/>
      <c r="P22" s="147">
        <f t="shared" si="6"/>
        <v>0</v>
      </c>
      <c r="Q22" s="701"/>
      <c r="R22" s="147">
        <f t="shared" si="7"/>
        <v>0</v>
      </c>
      <c r="S22" s="701"/>
      <c r="T22" s="701">
        <v>1</v>
      </c>
      <c r="U22" s="147">
        <f t="shared" si="8"/>
        <v>50</v>
      </c>
      <c r="V22" s="81">
        <v>1</v>
      </c>
      <c r="W22" s="90"/>
    </row>
    <row r="23" spans="1:25">
      <c r="A23" s="14" t="s">
        <v>162</v>
      </c>
      <c r="B23" s="173">
        <f t="shared" si="0"/>
        <v>1</v>
      </c>
      <c r="C23" s="147">
        <f t="shared" si="1"/>
        <v>5.3163211057947905E-2</v>
      </c>
      <c r="E23" s="81"/>
      <c r="F23" s="147">
        <f t="shared" si="2"/>
        <v>0</v>
      </c>
      <c r="G23" s="701"/>
      <c r="H23" s="701"/>
      <c r="I23" s="701"/>
      <c r="J23" s="701"/>
      <c r="K23" s="147">
        <f t="shared" si="4"/>
        <v>0</v>
      </c>
      <c r="L23" s="701"/>
      <c r="M23" s="147">
        <f t="shared" si="5"/>
        <v>0</v>
      </c>
      <c r="N23" s="701"/>
      <c r="O23" s="701"/>
      <c r="P23" s="147">
        <f t="shared" si="6"/>
        <v>0</v>
      </c>
      <c r="Q23" s="701">
        <v>1</v>
      </c>
      <c r="R23" s="147">
        <f t="shared" si="7"/>
        <v>100</v>
      </c>
      <c r="S23" s="701"/>
      <c r="T23" s="701"/>
      <c r="U23" s="147">
        <f t="shared" si="8"/>
        <v>0</v>
      </c>
      <c r="V23" s="81"/>
      <c r="W23" s="147">
        <f t="shared" si="9"/>
        <v>0</v>
      </c>
      <c r="X23" s="96"/>
    </row>
    <row r="24" spans="1:25">
      <c r="A24" s="14" t="s">
        <v>164</v>
      </c>
      <c r="B24" s="173">
        <f t="shared" si="0"/>
        <v>7</v>
      </c>
      <c r="C24" s="147">
        <f t="shared" si="1"/>
        <v>0.37214247740563527</v>
      </c>
      <c r="E24" s="81"/>
      <c r="F24" s="147">
        <f t="shared" si="2"/>
        <v>0</v>
      </c>
      <c r="G24" s="701"/>
      <c r="H24" s="701"/>
      <c r="I24" s="701"/>
      <c r="J24" s="701"/>
      <c r="K24" s="147">
        <f t="shared" si="4"/>
        <v>0</v>
      </c>
      <c r="L24" s="701"/>
      <c r="M24" s="147">
        <f t="shared" si="5"/>
        <v>0</v>
      </c>
      <c r="N24" s="701"/>
      <c r="O24" s="701">
        <v>2</v>
      </c>
      <c r="P24" s="147">
        <f t="shared" si="6"/>
        <v>28.571428571428569</v>
      </c>
      <c r="Q24" s="701">
        <v>4</v>
      </c>
      <c r="R24" s="147">
        <f t="shared" si="7"/>
        <v>57.142857142857139</v>
      </c>
      <c r="S24" s="701"/>
      <c r="T24" s="701">
        <v>1</v>
      </c>
      <c r="U24" s="147">
        <f t="shared" si="8"/>
        <v>14.285714285714285</v>
      </c>
      <c r="V24" s="81"/>
      <c r="W24" s="147">
        <f t="shared" si="9"/>
        <v>0</v>
      </c>
      <c r="X24" s="96"/>
    </row>
    <row r="25" spans="1:25" ht="6.75" customHeight="1">
      <c r="B25" s="173" t="str">
        <f t="shared" si="0"/>
        <v/>
      </c>
      <c r="C25" s="147" t="str">
        <f t="shared" si="1"/>
        <v/>
      </c>
      <c r="E25" s="173"/>
      <c r="F25" s="147" t="str">
        <f t="shared" si="2"/>
        <v/>
      </c>
      <c r="H25" s="147" t="str">
        <f t="shared" si="3"/>
        <v/>
      </c>
      <c r="J25" s="173"/>
      <c r="K25" s="147" t="str">
        <f t="shared" si="4"/>
        <v/>
      </c>
      <c r="L25" s="173"/>
      <c r="M25" s="147" t="str">
        <f t="shared" si="5"/>
        <v/>
      </c>
      <c r="O25" s="173"/>
      <c r="P25" s="147" t="str">
        <f t="shared" si="6"/>
        <v/>
      </c>
      <c r="Q25" s="173"/>
      <c r="R25" s="147" t="str">
        <f t="shared" si="7"/>
        <v/>
      </c>
      <c r="T25" s="173"/>
      <c r="U25" s="147" t="str">
        <f t="shared" si="8"/>
        <v/>
      </c>
      <c r="V25" s="173"/>
      <c r="W25" s="147" t="str">
        <f t="shared" si="9"/>
        <v/>
      </c>
      <c r="X25" s="96"/>
    </row>
    <row r="26" spans="1:25">
      <c r="A26" s="14" t="s">
        <v>165</v>
      </c>
      <c r="B26" s="173">
        <f t="shared" si="0"/>
        <v>63</v>
      </c>
      <c r="C26" s="147">
        <f t="shared" si="1"/>
        <v>3.3492822966507179</v>
      </c>
      <c r="E26" s="233">
        <f>SUM(E27:E30)</f>
        <v>1</v>
      </c>
      <c r="F26" s="147">
        <f t="shared" si="2"/>
        <v>1.5873015873015872</v>
      </c>
      <c r="G26" s="233">
        <f>SUM(G27:G30)</f>
        <v>0</v>
      </c>
      <c r="H26" s="147">
        <f t="shared" si="3"/>
        <v>0</v>
      </c>
      <c r="J26" s="233">
        <f>SUM(J27:J30)</f>
        <v>2</v>
      </c>
      <c r="K26" s="147">
        <f t="shared" si="4"/>
        <v>3.1746031746031744</v>
      </c>
      <c r="L26" s="233">
        <f>SUM(L27:L30)</f>
        <v>5</v>
      </c>
      <c r="M26" s="147">
        <f t="shared" si="5"/>
        <v>7.9365079365079358</v>
      </c>
      <c r="O26" s="233">
        <f>SUM(O27:O30)</f>
        <v>8</v>
      </c>
      <c r="P26" s="147">
        <f t="shared" si="6"/>
        <v>12.698412698412698</v>
      </c>
      <c r="Q26" s="233">
        <f>SUM(Q27:Q30)</f>
        <v>15</v>
      </c>
      <c r="R26" s="147">
        <f t="shared" si="7"/>
        <v>23.809523809523807</v>
      </c>
      <c r="T26" s="233">
        <f>SUM(T27:T30)</f>
        <v>20</v>
      </c>
      <c r="U26" s="147">
        <f t="shared" si="8"/>
        <v>31.746031746031743</v>
      </c>
      <c r="V26" s="233">
        <f>SUM(V27:V30)</f>
        <v>12</v>
      </c>
      <c r="W26" s="147">
        <f t="shared" si="9"/>
        <v>19.047619047619047</v>
      </c>
      <c r="X26" s="96"/>
    </row>
    <row r="27" spans="1:25">
      <c r="A27" s="14" t="s">
        <v>1041</v>
      </c>
      <c r="B27" s="173">
        <f t="shared" si="0"/>
        <v>3</v>
      </c>
      <c r="C27" s="147">
        <f t="shared" si="1"/>
        <v>0.15948963317384371</v>
      </c>
      <c r="E27" s="701"/>
      <c r="F27" s="147">
        <f t="shared" si="2"/>
        <v>0</v>
      </c>
      <c r="G27" s="701"/>
      <c r="H27" s="701"/>
      <c r="I27" s="701"/>
      <c r="J27" s="701"/>
      <c r="K27" s="147">
        <f t="shared" si="4"/>
        <v>0</v>
      </c>
      <c r="L27" s="701">
        <v>3</v>
      </c>
      <c r="M27" s="147">
        <f t="shared" si="5"/>
        <v>100</v>
      </c>
      <c r="N27" s="701"/>
      <c r="O27" s="701"/>
      <c r="P27" s="147">
        <f t="shared" si="6"/>
        <v>0</v>
      </c>
      <c r="Q27" s="701"/>
      <c r="R27" s="147">
        <f t="shared" si="7"/>
        <v>0</v>
      </c>
      <c r="S27" s="701"/>
      <c r="T27" s="701">
        <v>0</v>
      </c>
      <c r="U27" s="147">
        <f t="shared" si="8"/>
        <v>0</v>
      </c>
      <c r="V27" s="81"/>
      <c r="W27" s="548"/>
      <c r="X27" s="548"/>
      <c r="Y27" s="548"/>
    </row>
    <row r="28" spans="1:25">
      <c r="A28" s="14" t="s">
        <v>166</v>
      </c>
      <c r="B28" s="173">
        <f t="shared" si="0"/>
        <v>25</v>
      </c>
      <c r="C28" s="147">
        <f t="shared" si="1"/>
        <v>1.3290802764486975</v>
      </c>
      <c r="E28" s="701">
        <v>1</v>
      </c>
      <c r="F28" s="147">
        <f t="shared" si="2"/>
        <v>4</v>
      </c>
      <c r="G28" s="701"/>
      <c r="H28" s="701"/>
      <c r="I28" s="701"/>
      <c r="J28" s="701"/>
      <c r="K28" s="147">
        <f t="shared" si="4"/>
        <v>0</v>
      </c>
      <c r="L28" s="701">
        <v>1</v>
      </c>
      <c r="M28" s="147">
        <f t="shared" si="5"/>
        <v>4</v>
      </c>
      <c r="N28" s="701"/>
      <c r="O28" s="701">
        <v>4</v>
      </c>
      <c r="P28" s="147">
        <f t="shared" si="6"/>
        <v>16</v>
      </c>
      <c r="Q28" s="701">
        <v>6</v>
      </c>
      <c r="R28" s="147">
        <f t="shared" si="7"/>
        <v>24</v>
      </c>
      <c r="S28" s="701"/>
      <c r="T28" s="701">
        <v>8</v>
      </c>
      <c r="U28" s="147">
        <f t="shared" si="8"/>
        <v>32</v>
      </c>
      <c r="V28" s="81">
        <v>5</v>
      </c>
      <c r="W28" s="548">
        <v>13</v>
      </c>
      <c r="X28" s="548"/>
      <c r="Y28" s="548"/>
    </row>
    <row r="29" spans="1:25">
      <c r="A29" s="14" t="s">
        <v>167</v>
      </c>
      <c r="B29" s="173">
        <f t="shared" si="0"/>
        <v>13</v>
      </c>
      <c r="C29" s="147">
        <f t="shared" si="1"/>
        <v>0.69112174375332269</v>
      </c>
      <c r="E29" s="701"/>
      <c r="F29" s="147">
        <f t="shared" si="2"/>
        <v>0</v>
      </c>
      <c r="G29" s="701"/>
      <c r="H29" s="701"/>
      <c r="I29" s="701"/>
      <c r="J29" s="701">
        <v>1</v>
      </c>
      <c r="K29" s="147">
        <f t="shared" si="4"/>
        <v>7.6923076923076925</v>
      </c>
      <c r="L29" s="701">
        <v>1</v>
      </c>
      <c r="M29" s="147">
        <f t="shared" si="5"/>
        <v>7.6923076923076925</v>
      </c>
      <c r="N29" s="701"/>
      <c r="O29" s="701"/>
      <c r="P29" s="147">
        <f t="shared" si="6"/>
        <v>0</v>
      </c>
      <c r="Q29" s="701"/>
      <c r="R29" s="147">
        <f t="shared" si="7"/>
        <v>0</v>
      </c>
      <c r="S29" s="701"/>
      <c r="T29" s="701">
        <v>8</v>
      </c>
      <c r="U29" s="147">
        <f t="shared" si="8"/>
        <v>61.53846153846154</v>
      </c>
      <c r="V29" s="81">
        <v>3</v>
      </c>
      <c r="W29" s="548">
        <v>11</v>
      </c>
      <c r="X29" s="548"/>
      <c r="Y29" s="548"/>
    </row>
    <row r="30" spans="1:25">
      <c r="A30" s="14" t="s">
        <v>168</v>
      </c>
      <c r="B30" s="173">
        <f t="shared" si="0"/>
        <v>22</v>
      </c>
      <c r="C30" s="147">
        <f t="shared" si="1"/>
        <v>1.1695906432748537</v>
      </c>
      <c r="E30" s="701"/>
      <c r="F30" s="147">
        <f t="shared" si="2"/>
        <v>0</v>
      </c>
      <c r="G30" s="701"/>
      <c r="H30" s="701"/>
      <c r="I30" s="701"/>
      <c r="J30" s="701">
        <v>1</v>
      </c>
      <c r="K30" s="147">
        <f t="shared" si="4"/>
        <v>4.5454545454545459</v>
      </c>
      <c r="L30" s="701"/>
      <c r="M30" s="147">
        <f t="shared" si="5"/>
        <v>0</v>
      </c>
      <c r="N30" s="701"/>
      <c r="O30" s="701">
        <v>4</v>
      </c>
      <c r="P30" s="147">
        <f t="shared" si="6"/>
        <v>18.181818181818183</v>
      </c>
      <c r="Q30" s="701">
        <v>9</v>
      </c>
      <c r="R30" s="147">
        <f t="shared" si="7"/>
        <v>40.909090909090914</v>
      </c>
      <c r="S30" s="701"/>
      <c r="T30" s="701">
        <v>4</v>
      </c>
      <c r="U30" s="147">
        <f t="shared" si="8"/>
        <v>18.181818181818183</v>
      </c>
      <c r="V30" s="81">
        <v>4</v>
      </c>
      <c r="W30" s="548">
        <v>6</v>
      </c>
      <c r="X30" s="548"/>
      <c r="Y30" s="548"/>
    </row>
    <row r="31" spans="1:25" ht="6.75" customHeight="1">
      <c r="C31" s="147"/>
      <c r="E31" s="173"/>
      <c r="F31" s="147" t="str">
        <f t="shared" si="2"/>
        <v/>
      </c>
      <c r="H31" s="147" t="str">
        <f t="shared" si="3"/>
        <v/>
      </c>
      <c r="J31" s="173"/>
      <c r="K31" s="147" t="str">
        <f t="shared" si="4"/>
        <v/>
      </c>
      <c r="L31" s="173"/>
      <c r="M31" s="147" t="str">
        <f t="shared" si="5"/>
        <v/>
      </c>
      <c r="O31" s="173"/>
      <c r="P31" s="147" t="str">
        <f t="shared" si="6"/>
        <v/>
      </c>
      <c r="Q31" s="173"/>
      <c r="R31" s="147" t="str">
        <f t="shared" si="7"/>
        <v/>
      </c>
      <c r="T31" s="173"/>
      <c r="U31" s="147" t="str">
        <f t="shared" si="8"/>
        <v/>
      </c>
      <c r="V31" s="173"/>
      <c r="W31" s="147"/>
      <c r="X31" s="96"/>
    </row>
    <row r="32" spans="1:25" ht="13">
      <c r="A32" s="17" t="s">
        <v>656</v>
      </c>
      <c r="B32" s="288">
        <f t="shared" ref="B32:B84" si="10">IF(A32&lt;&gt;"",E32+G32+J32+L32+O32+Q32+T32+V32,"")</f>
        <v>215</v>
      </c>
      <c r="C32" s="302">
        <f t="shared" si="1"/>
        <v>11.430090377458798</v>
      </c>
      <c r="D32" s="17"/>
      <c r="E32" s="176">
        <f>SUM(E33)</f>
        <v>10</v>
      </c>
      <c r="F32" s="302">
        <f t="shared" si="2"/>
        <v>4.6511627906976747</v>
      </c>
      <c r="G32" s="176">
        <f>SUM(G33)</f>
        <v>3</v>
      </c>
      <c r="H32" s="302">
        <f t="shared" si="3"/>
        <v>1.3953488372093024</v>
      </c>
      <c r="I32" s="177"/>
      <c r="J32" s="176">
        <f>SUM(J33)</f>
        <v>15</v>
      </c>
      <c r="K32" s="302">
        <f t="shared" si="4"/>
        <v>6.9767441860465116</v>
      </c>
      <c r="L32" s="176">
        <f>SUM(L33)</f>
        <v>3</v>
      </c>
      <c r="M32" s="302">
        <f t="shared" si="5"/>
        <v>1.3953488372093024</v>
      </c>
      <c r="N32" s="177"/>
      <c r="O32" s="176">
        <f>SUM(O33)</f>
        <v>22</v>
      </c>
      <c r="P32" s="302">
        <f t="shared" si="6"/>
        <v>10.232558139534884</v>
      </c>
      <c r="Q32" s="176">
        <f>SUM(Q33)</f>
        <v>11</v>
      </c>
      <c r="R32" s="302">
        <f t="shared" si="7"/>
        <v>5.1162790697674421</v>
      </c>
      <c r="S32" s="177"/>
      <c r="T32" s="176">
        <f>SUM(T33)</f>
        <v>120</v>
      </c>
      <c r="U32" s="302">
        <f t="shared" si="8"/>
        <v>55.813953488372093</v>
      </c>
      <c r="V32" s="176">
        <f>SUM(V33)</f>
        <v>31</v>
      </c>
      <c r="W32" s="302">
        <f t="shared" si="9"/>
        <v>14.418604651162791</v>
      </c>
      <c r="X32" s="96"/>
    </row>
    <row r="33" spans="1:25">
      <c r="A33" s="14" t="s">
        <v>169</v>
      </c>
      <c r="B33" s="173">
        <f t="shared" si="10"/>
        <v>215</v>
      </c>
      <c r="C33" s="147">
        <f t="shared" si="1"/>
        <v>11.430090377458798</v>
      </c>
      <c r="E33" s="174">
        <f>SUM(E34:E39)</f>
        <v>10</v>
      </c>
      <c r="F33" s="147">
        <f t="shared" si="2"/>
        <v>4.6511627906976747</v>
      </c>
      <c r="G33" s="174">
        <f>SUM(G34:G39)</f>
        <v>3</v>
      </c>
      <c r="H33" s="147">
        <f t="shared" si="3"/>
        <v>1.3953488372093024</v>
      </c>
      <c r="I33" s="66"/>
      <c r="J33" s="174">
        <f>SUM(J34:J39)</f>
        <v>15</v>
      </c>
      <c r="K33" s="147">
        <f t="shared" si="4"/>
        <v>6.9767441860465116</v>
      </c>
      <c r="L33" s="174">
        <f>SUM(L34:L39)</f>
        <v>3</v>
      </c>
      <c r="M33" s="147">
        <f t="shared" si="5"/>
        <v>1.3953488372093024</v>
      </c>
      <c r="N33" s="66"/>
      <c r="O33" s="174">
        <f>SUM(O34:O39)</f>
        <v>22</v>
      </c>
      <c r="P33" s="147">
        <f t="shared" si="6"/>
        <v>10.232558139534884</v>
      </c>
      <c r="Q33" s="174">
        <f>SUM(Q34:Q39)</f>
        <v>11</v>
      </c>
      <c r="R33" s="147">
        <f t="shared" si="7"/>
        <v>5.1162790697674421</v>
      </c>
      <c r="S33" s="66"/>
      <c r="T33" s="174">
        <f>SUM(T34:T39)</f>
        <v>120</v>
      </c>
      <c r="U33" s="147">
        <f t="shared" si="8"/>
        <v>55.813953488372093</v>
      </c>
      <c r="V33" s="174">
        <f>SUM(V34:V39)</f>
        <v>31</v>
      </c>
      <c r="W33" s="147">
        <f t="shared" si="9"/>
        <v>14.418604651162791</v>
      </c>
      <c r="X33" s="96"/>
    </row>
    <row r="34" spans="1:25" ht="12.75" hidden="1" customHeight="1">
      <c r="A34" s="14" t="s">
        <v>1042</v>
      </c>
      <c r="B34" s="173">
        <f t="shared" si="10"/>
        <v>0</v>
      </c>
      <c r="C34" s="147">
        <f t="shared" si="1"/>
        <v>0</v>
      </c>
      <c r="E34" s="90"/>
      <c r="F34" s="147" t="e">
        <f t="shared" si="2"/>
        <v>#DIV/0!</v>
      </c>
      <c r="G34" s="90"/>
      <c r="H34" s="147" t="e">
        <f t="shared" si="3"/>
        <v>#DIV/0!</v>
      </c>
      <c r="I34" s="90"/>
      <c r="J34" s="90"/>
      <c r="K34" s="147" t="e">
        <f t="shared" si="4"/>
        <v>#DIV/0!</v>
      </c>
      <c r="L34" s="90"/>
      <c r="M34" s="147" t="e">
        <f t="shared" si="5"/>
        <v>#DIV/0!</v>
      </c>
      <c r="N34" s="90"/>
      <c r="O34" s="90"/>
      <c r="P34" s="147" t="e">
        <f t="shared" si="6"/>
        <v>#DIV/0!</v>
      </c>
      <c r="Q34" s="90"/>
      <c r="R34" s="147" t="e">
        <f t="shared" si="7"/>
        <v>#DIV/0!</v>
      </c>
      <c r="S34" s="90"/>
      <c r="T34" s="90"/>
      <c r="U34" s="147" t="e">
        <f t="shared" si="8"/>
        <v>#DIV/0!</v>
      </c>
      <c r="V34" s="90"/>
      <c r="W34" s="147" t="e">
        <f t="shared" si="9"/>
        <v>#DIV/0!</v>
      </c>
      <c r="X34" s="96"/>
    </row>
    <row r="35" spans="1:25">
      <c r="A35" s="14" t="s">
        <v>170</v>
      </c>
      <c r="B35" s="173">
        <f t="shared" si="10"/>
        <v>47</v>
      </c>
      <c r="C35" s="147">
        <f t="shared" si="1"/>
        <v>2.4986709197235513</v>
      </c>
      <c r="E35" s="702"/>
      <c r="F35" s="147">
        <f t="shared" si="2"/>
        <v>0</v>
      </c>
      <c r="G35" s="701"/>
      <c r="H35" s="147">
        <f t="shared" si="3"/>
        <v>0</v>
      </c>
      <c r="I35" s="701"/>
      <c r="J35" s="701">
        <v>2</v>
      </c>
      <c r="K35" s="147">
        <f t="shared" si="4"/>
        <v>4.2553191489361701</v>
      </c>
      <c r="L35" s="701">
        <v>1</v>
      </c>
      <c r="M35" s="147">
        <f t="shared" si="5"/>
        <v>2.1276595744680851</v>
      </c>
      <c r="N35" s="701"/>
      <c r="O35" s="701">
        <v>3</v>
      </c>
      <c r="P35" s="147">
        <f t="shared" si="6"/>
        <v>6.3829787234042552</v>
      </c>
      <c r="Q35" s="701">
        <v>4</v>
      </c>
      <c r="R35" s="147">
        <f t="shared" si="7"/>
        <v>8.5106382978723403</v>
      </c>
      <c r="S35" s="701"/>
      <c r="T35" s="701">
        <v>25</v>
      </c>
      <c r="U35" s="147">
        <f t="shared" si="8"/>
        <v>53.191489361702125</v>
      </c>
      <c r="V35" s="81">
        <v>12</v>
      </c>
      <c r="W35" s="548">
        <v>30</v>
      </c>
      <c r="X35" s="548"/>
      <c r="Y35" s="548"/>
    </row>
    <row r="36" spans="1:25">
      <c r="A36" s="14" t="s">
        <v>171</v>
      </c>
      <c r="B36" s="173">
        <f t="shared" si="10"/>
        <v>50</v>
      </c>
      <c r="C36" s="147">
        <f t="shared" si="1"/>
        <v>2.6581605528973951</v>
      </c>
      <c r="E36" s="701">
        <v>2</v>
      </c>
      <c r="F36" s="147">
        <f t="shared" si="2"/>
        <v>4</v>
      </c>
      <c r="G36" s="701"/>
      <c r="H36" s="147">
        <f t="shared" si="3"/>
        <v>0</v>
      </c>
      <c r="I36" s="701"/>
      <c r="J36" s="701">
        <v>2</v>
      </c>
      <c r="K36" s="147">
        <f t="shared" si="4"/>
        <v>4</v>
      </c>
      <c r="L36" s="701"/>
      <c r="M36" s="147">
        <f t="shared" si="5"/>
        <v>0</v>
      </c>
      <c r="N36" s="701"/>
      <c r="O36" s="701">
        <v>10</v>
      </c>
      <c r="P36" s="147">
        <f t="shared" si="6"/>
        <v>20</v>
      </c>
      <c r="Q36" s="701">
        <v>1</v>
      </c>
      <c r="R36" s="147">
        <f t="shared" si="7"/>
        <v>2</v>
      </c>
      <c r="S36" s="701"/>
      <c r="T36" s="701">
        <v>29</v>
      </c>
      <c r="U36" s="147">
        <f t="shared" si="8"/>
        <v>57.999999999999993</v>
      </c>
      <c r="V36" s="81">
        <v>6</v>
      </c>
      <c r="W36" s="548">
        <v>40</v>
      </c>
      <c r="X36" s="548"/>
      <c r="Y36" s="548"/>
    </row>
    <row r="37" spans="1:25">
      <c r="A37" s="14" t="s">
        <v>172</v>
      </c>
      <c r="B37" s="173">
        <f t="shared" si="10"/>
        <v>32</v>
      </c>
      <c r="C37" s="147">
        <f t="shared" si="1"/>
        <v>1.701222753854333</v>
      </c>
      <c r="E37" s="701">
        <v>4</v>
      </c>
      <c r="F37" s="147">
        <f t="shared" si="2"/>
        <v>12.5</v>
      </c>
      <c r="G37" s="701">
        <v>1</v>
      </c>
      <c r="H37" s="147">
        <f t="shared" si="3"/>
        <v>3.125</v>
      </c>
      <c r="I37" s="701"/>
      <c r="J37" s="701">
        <v>2</v>
      </c>
      <c r="K37" s="147">
        <f t="shared" si="4"/>
        <v>6.25</v>
      </c>
      <c r="L37" s="701"/>
      <c r="M37" s="147">
        <f t="shared" si="5"/>
        <v>0</v>
      </c>
      <c r="N37" s="701"/>
      <c r="O37" s="701">
        <v>5</v>
      </c>
      <c r="P37" s="147">
        <f t="shared" si="6"/>
        <v>15.625</v>
      </c>
      <c r="Q37" s="701">
        <v>5</v>
      </c>
      <c r="R37" s="147">
        <f t="shared" si="7"/>
        <v>15.625</v>
      </c>
      <c r="S37" s="701"/>
      <c r="T37" s="701">
        <v>10</v>
      </c>
      <c r="U37" s="147">
        <f t="shared" si="8"/>
        <v>31.25</v>
      </c>
      <c r="V37" s="81">
        <v>5</v>
      </c>
      <c r="W37" s="548">
        <v>23</v>
      </c>
      <c r="X37" s="548"/>
      <c r="Y37" s="548"/>
    </row>
    <row r="38" spans="1:25">
      <c r="A38" s="14" t="s">
        <v>173</v>
      </c>
      <c r="B38" s="173">
        <f t="shared" si="10"/>
        <v>41</v>
      </c>
      <c r="C38" s="147">
        <f t="shared" si="1"/>
        <v>2.1796916533758637</v>
      </c>
      <c r="E38" s="701">
        <v>1</v>
      </c>
      <c r="F38" s="147">
        <f t="shared" si="2"/>
        <v>2.4390243902439024</v>
      </c>
      <c r="G38" s="701"/>
      <c r="H38" s="147">
        <f t="shared" si="3"/>
        <v>0</v>
      </c>
      <c r="I38" s="701"/>
      <c r="J38" s="701">
        <v>5</v>
      </c>
      <c r="K38" s="147">
        <f t="shared" si="4"/>
        <v>12.195121951219512</v>
      </c>
      <c r="L38" s="701">
        <v>2</v>
      </c>
      <c r="M38" s="147">
        <f t="shared" si="5"/>
        <v>4.8780487804878048</v>
      </c>
      <c r="N38" s="701"/>
      <c r="O38" s="701"/>
      <c r="P38" s="147">
        <f t="shared" si="6"/>
        <v>0</v>
      </c>
      <c r="Q38" s="701"/>
      <c r="R38" s="147">
        <f t="shared" si="7"/>
        <v>0</v>
      </c>
      <c r="S38" s="701"/>
      <c r="T38" s="701">
        <v>33</v>
      </c>
      <c r="U38" s="147">
        <f t="shared" si="8"/>
        <v>80.487804878048792</v>
      </c>
      <c r="V38" s="81"/>
      <c r="W38" s="548">
        <v>38</v>
      </c>
      <c r="X38" s="548"/>
      <c r="Y38" s="548"/>
    </row>
    <row r="39" spans="1:25">
      <c r="A39" s="14" t="s">
        <v>174</v>
      </c>
      <c r="B39" s="173">
        <f t="shared" si="10"/>
        <v>45</v>
      </c>
      <c r="C39" s="147">
        <f t="shared" si="1"/>
        <v>2.3923444976076556</v>
      </c>
      <c r="E39" s="701">
        <v>3</v>
      </c>
      <c r="F39" s="147">
        <f t="shared" si="2"/>
        <v>6.666666666666667</v>
      </c>
      <c r="G39" s="701">
        <v>2</v>
      </c>
      <c r="H39" s="147">
        <f t="shared" si="3"/>
        <v>4.4444444444444446</v>
      </c>
      <c r="I39" s="701"/>
      <c r="J39" s="701">
        <v>4</v>
      </c>
      <c r="K39" s="147">
        <f t="shared" si="4"/>
        <v>8.8888888888888893</v>
      </c>
      <c r="L39" s="701"/>
      <c r="M39" s="147">
        <f t="shared" si="5"/>
        <v>0</v>
      </c>
      <c r="N39" s="701"/>
      <c r="O39" s="701">
        <v>4</v>
      </c>
      <c r="P39" s="147">
        <f t="shared" si="6"/>
        <v>8.8888888888888893</v>
      </c>
      <c r="Q39" s="701">
        <v>1</v>
      </c>
      <c r="R39" s="147">
        <f t="shared" si="7"/>
        <v>2.2222222222222223</v>
      </c>
      <c r="S39" s="701"/>
      <c r="T39" s="701">
        <v>23</v>
      </c>
      <c r="U39" s="147">
        <f t="shared" si="8"/>
        <v>51.111111111111107</v>
      </c>
      <c r="V39" s="81">
        <v>8</v>
      </c>
      <c r="W39" s="548">
        <v>35</v>
      </c>
      <c r="X39" s="548"/>
      <c r="Y39" s="548"/>
    </row>
    <row r="40" spans="1:25" ht="6.75" customHeight="1">
      <c r="B40" s="173" t="str">
        <f t="shared" si="10"/>
        <v/>
      </c>
      <c r="C40" s="147" t="str">
        <f t="shared" si="1"/>
        <v/>
      </c>
      <c r="E40" s="174"/>
      <c r="F40" s="147" t="str">
        <f t="shared" si="2"/>
        <v/>
      </c>
      <c r="G40" s="174"/>
      <c r="H40" s="147" t="str">
        <f t="shared" si="3"/>
        <v/>
      </c>
      <c r="I40" s="66"/>
      <c r="J40" s="174"/>
      <c r="K40" s="147" t="str">
        <f t="shared" si="4"/>
        <v/>
      </c>
      <c r="L40" s="174"/>
      <c r="M40" s="147" t="str">
        <f t="shared" si="5"/>
        <v/>
      </c>
      <c r="N40" s="66"/>
      <c r="O40" s="174"/>
      <c r="P40" s="147" t="str">
        <f t="shared" si="6"/>
        <v/>
      </c>
      <c r="Q40" s="174"/>
      <c r="R40" s="147" t="str">
        <f t="shared" si="7"/>
        <v/>
      </c>
      <c r="S40" s="66"/>
      <c r="T40" s="174"/>
      <c r="U40" s="147" t="str">
        <f t="shared" si="8"/>
        <v/>
      </c>
      <c r="V40" s="174"/>
      <c r="W40" s="147" t="str">
        <f t="shared" si="9"/>
        <v/>
      </c>
      <c r="X40" s="96"/>
    </row>
    <row r="41" spans="1:25" ht="13">
      <c r="A41" s="17" t="s">
        <v>657</v>
      </c>
      <c r="B41" s="288">
        <f t="shared" si="10"/>
        <v>317</v>
      </c>
      <c r="C41" s="302">
        <f t="shared" si="1"/>
        <v>16.852737905369484</v>
      </c>
      <c r="D41" s="17"/>
      <c r="E41" s="176">
        <f>SUM(E42+E49+E51+E62)</f>
        <v>9</v>
      </c>
      <c r="F41" s="302">
        <f t="shared" si="2"/>
        <v>2.8391167192429023</v>
      </c>
      <c r="G41" s="704">
        <f>SUM(G42+G49+G51+G62)</f>
        <v>3</v>
      </c>
      <c r="H41" s="302">
        <f t="shared" si="3"/>
        <v>0.94637223974763407</v>
      </c>
      <c r="I41" s="177"/>
      <c r="J41" s="704">
        <f>SUM(J42+J49+J51+J62)</f>
        <v>20</v>
      </c>
      <c r="K41" s="302">
        <f t="shared" si="4"/>
        <v>6.309148264984227</v>
      </c>
      <c r="L41" s="704">
        <f>SUM(L42+L49+L51+L62)</f>
        <v>22</v>
      </c>
      <c r="M41" s="302">
        <f t="shared" si="5"/>
        <v>6.9400630914826493</v>
      </c>
      <c r="N41" s="177"/>
      <c r="O41" s="704">
        <f>SUM(O42+O49+O51+O62)</f>
        <v>48</v>
      </c>
      <c r="P41" s="302">
        <f t="shared" si="6"/>
        <v>15.141955835962145</v>
      </c>
      <c r="Q41" s="176">
        <f>SUM(Q42+Q49+Q51+Q62)</f>
        <v>55</v>
      </c>
      <c r="R41" s="302">
        <f t="shared" si="7"/>
        <v>17.350157728706623</v>
      </c>
      <c r="S41" s="177"/>
      <c r="T41" s="176">
        <f>SUM(T42+T49+T51+T62)</f>
        <v>85</v>
      </c>
      <c r="U41" s="302">
        <f t="shared" si="8"/>
        <v>26.813880126182966</v>
      </c>
      <c r="V41" s="176">
        <f>SUM(V42+V49+V51+V62)</f>
        <v>75</v>
      </c>
      <c r="W41" s="302">
        <f t="shared" si="9"/>
        <v>23.65930599369085</v>
      </c>
      <c r="X41" s="96"/>
    </row>
    <row r="42" spans="1:25">
      <c r="A42" s="14" t="s">
        <v>175</v>
      </c>
      <c r="B42" s="173">
        <f t="shared" si="10"/>
        <v>58</v>
      </c>
      <c r="C42" s="147">
        <f t="shared" si="1"/>
        <v>3.0834662413609779</v>
      </c>
      <c r="E42" s="233">
        <f>SUM(E43:E47)</f>
        <v>6</v>
      </c>
      <c r="F42" s="147">
        <f t="shared" si="2"/>
        <v>10.344827586206897</v>
      </c>
      <c r="G42" s="233">
        <f t="shared" ref="G42:V42" si="11">SUM(G43:G47)</f>
        <v>3</v>
      </c>
      <c r="H42" s="147">
        <f t="shared" si="3"/>
        <v>5.1724137931034484</v>
      </c>
      <c r="I42" s="233">
        <f t="shared" si="11"/>
        <v>0</v>
      </c>
      <c r="J42" s="233">
        <f t="shared" si="11"/>
        <v>3</v>
      </c>
      <c r="K42" s="147">
        <f t="shared" si="4"/>
        <v>5.1724137931034484</v>
      </c>
      <c r="L42" s="233">
        <f t="shared" si="11"/>
        <v>2</v>
      </c>
      <c r="M42" s="147">
        <f t="shared" si="5"/>
        <v>3.4482758620689653</v>
      </c>
      <c r="N42" s="233">
        <f t="shared" si="11"/>
        <v>0</v>
      </c>
      <c r="O42" s="233">
        <f t="shared" si="11"/>
        <v>7</v>
      </c>
      <c r="P42" s="147">
        <f t="shared" si="6"/>
        <v>12.068965517241379</v>
      </c>
      <c r="Q42" s="233">
        <f t="shared" si="11"/>
        <v>9</v>
      </c>
      <c r="R42" s="147">
        <f t="shared" si="7"/>
        <v>15.517241379310345</v>
      </c>
      <c r="S42" s="233">
        <f t="shared" si="11"/>
        <v>0</v>
      </c>
      <c r="T42" s="233">
        <f t="shared" si="11"/>
        <v>17</v>
      </c>
      <c r="U42" s="147">
        <f t="shared" si="8"/>
        <v>29.310344827586203</v>
      </c>
      <c r="V42" s="233">
        <f t="shared" si="11"/>
        <v>11</v>
      </c>
      <c r="W42" s="147">
        <f t="shared" si="9"/>
        <v>18.96551724137931</v>
      </c>
      <c r="X42" s="96"/>
    </row>
    <row r="43" spans="1:25">
      <c r="A43" s="14" t="s">
        <v>1043</v>
      </c>
      <c r="B43" s="173">
        <f t="shared" si="10"/>
        <v>1</v>
      </c>
      <c r="C43" s="147">
        <f t="shared" si="1"/>
        <v>5.3163211057947905E-2</v>
      </c>
      <c r="E43" s="701"/>
      <c r="F43" s="147">
        <f t="shared" si="2"/>
        <v>0</v>
      </c>
      <c r="G43" s="701"/>
      <c r="H43" s="147">
        <f t="shared" si="3"/>
        <v>0</v>
      </c>
      <c r="I43" s="701"/>
      <c r="J43" s="701"/>
      <c r="K43" s="147">
        <f t="shared" si="4"/>
        <v>0</v>
      </c>
      <c r="L43" s="701"/>
      <c r="M43" s="147">
        <f t="shared" si="5"/>
        <v>0</v>
      </c>
      <c r="N43" s="701"/>
      <c r="O43" s="701"/>
      <c r="P43" s="147">
        <f t="shared" si="6"/>
        <v>0</v>
      </c>
      <c r="Q43" s="701">
        <v>1</v>
      </c>
      <c r="R43" s="147">
        <f t="shared" si="7"/>
        <v>100</v>
      </c>
      <c r="S43" s="701"/>
      <c r="T43" s="701"/>
      <c r="U43" s="147">
        <f t="shared" si="8"/>
        <v>0</v>
      </c>
      <c r="V43" s="81"/>
      <c r="W43" s="147"/>
      <c r="X43" s="96"/>
    </row>
    <row r="44" spans="1:25">
      <c r="A44" s="14" t="s">
        <v>176</v>
      </c>
      <c r="B44" s="173">
        <f t="shared" si="10"/>
        <v>11</v>
      </c>
      <c r="C44" s="147">
        <f t="shared" si="1"/>
        <v>0.58479532163742687</v>
      </c>
      <c r="E44" s="701"/>
      <c r="F44" s="147">
        <f t="shared" si="2"/>
        <v>0</v>
      </c>
      <c r="G44" s="701"/>
      <c r="H44" s="147">
        <f t="shared" si="3"/>
        <v>0</v>
      </c>
      <c r="I44" s="701"/>
      <c r="J44" s="701"/>
      <c r="K44" s="147">
        <f t="shared" si="4"/>
        <v>0</v>
      </c>
      <c r="L44" s="701"/>
      <c r="M44" s="147">
        <f t="shared" si="5"/>
        <v>0</v>
      </c>
      <c r="N44" s="701"/>
      <c r="O44" s="701">
        <v>4</v>
      </c>
      <c r="P44" s="147">
        <f t="shared" si="6"/>
        <v>36.363636363636367</v>
      </c>
      <c r="Q44" s="701">
        <v>3</v>
      </c>
      <c r="R44" s="147">
        <f t="shared" si="7"/>
        <v>27.27272727272727</v>
      </c>
      <c r="S44" s="701"/>
      <c r="T44" s="701">
        <v>2</v>
      </c>
      <c r="U44" s="147">
        <f t="shared" si="8"/>
        <v>18.181818181818183</v>
      </c>
      <c r="V44" s="81">
        <v>2</v>
      </c>
      <c r="W44" s="147">
        <f t="shared" si="9"/>
        <v>18.181818181818183</v>
      </c>
      <c r="X44" s="96"/>
    </row>
    <row r="45" spans="1:25">
      <c r="A45" s="14" t="s">
        <v>177</v>
      </c>
      <c r="B45" s="173">
        <f t="shared" si="10"/>
        <v>11</v>
      </c>
      <c r="C45" s="147">
        <f t="shared" si="1"/>
        <v>0.58479532163742687</v>
      </c>
      <c r="E45" s="701"/>
      <c r="F45" s="147">
        <f t="shared" si="2"/>
        <v>0</v>
      </c>
      <c r="G45" s="701"/>
      <c r="H45" s="147">
        <f t="shared" si="3"/>
        <v>0</v>
      </c>
      <c r="I45" s="701"/>
      <c r="J45" s="701">
        <v>1</v>
      </c>
      <c r="K45" s="147">
        <f t="shared" si="4"/>
        <v>9.0909090909090917</v>
      </c>
      <c r="L45" s="701">
        <v>1</v>
      </c>
      <c r="M45" s="147">
        <f t="shared" si="5"/>
        <v>9.0909090909090917</v>
      </c>
      <c r="N45" s="701"/>
      <c r="O45" s="701">
        <v>1</v>
      </c>
      <c r="P45" s="147">
        <f t="shared" si="6"/>
        <v>9.0909090909090917</v>
      </c>
      <c r="Q45" s="701"/>
      <c r="R45" s="147">
        <f t="shared" si="7"/>
        <v>0</v>
      </c>
      <c r="S45" s="701"/>
      <c r="T45" s="701">
        <v>6</v>
      </c>
      <c r="U45" s="147">
        <f t="shared" si="8"/>
        <v>54.54545454545454</v>
      </c>
      <c r="V45" s="81">
        <v>2</v>
      </c>
      <c r="W45" s="147">
        <f t="shared" si="9"/>
        <v>18.181818181818183</v>
      </c>
      <c r="X45" s="96"/>
    </row>
    <row r="46" spans="1:25">
      <c r="A46" s="14" t="s">
        <v>178</v>
      </c>
      <c r="B46" s="173">
        <f t="shared" si="10"/>
        <v>24</v>
      </c>
      <c r="C46" s="147">
        <f t="shared" si="1"/>
        <v>1.2759170653907497</v>
      </c>
      <c r="E46" s="701">
        <v>6</v>
      </c>
      <c r="F46" s="147">
        <f t="shared" si="2"/>
        <v>25</v>
      </c>
      <c r="G46" s="701">
        <v>3</v>
      </c>
      <c r="H46" s="147">
        <f t="shared" si="3"/>
        <v>12.5</v>
      </c>
      <c r="I46" s="701"/>
      <c r="J46" s="701">
        <v>2</v>
      </c>
      <c r="K46" s="147">
        <f t="shared" si="4"/>
        <v>8.3333333333333321</v>
      </c>
      <c r="L46" s="701">
        <v>1</v>
      </c>
      <c r="M46" s="147">
        <f t="shared" si="5"/>
        <v>4.1666666666666661</v>
      </c>
      <c r="N46" s="701"/>
      <c r="O46" s="701"/>
      <c r="P46" s="147">
        <f t="shared" si="6"/>
        <v>0</v>
      </c>
      <c r="Q46" s="701">
        <v>2</v>
      </c>
      <c r="R46" s="147">
        <f t="shared" si="7"/>
        <v>8.3333333333333321</v>
      </c>
      <c r="S46" s="701"/>
      <c r="T46" s="701">
        <v>6</v>
      </c>
      <c r="U46" s="147">
        <f t="shared" si="8"/>
        <v>25</v>
      </c>
      <c r="V46" s="81">
        <v>4</v>
      </c>
      <c r="W46" s="147">
        <f t="shared" si="9"/>
        <v>16.666666666666664</v>
      </c>
      <c r="X46" s="96"/>
    </row>
    <row r="47" spans="1:25">
      <c r="A47" s="14" t="s">
        <v>179</v>
      </c>
      <c r="B47" s="173">
        <f t="shared" si="10"/>
        <v>11</v>
      </c>
      <c r="C47" s="147">
        <f t="shared" si="1"/>
        <v>0.58479532163742687</v>
      </c>
      <c r="E47" s="701"/>
      <c r="F47" s="147">
        <f t="shared" si="2"/>
        <v>0</v>
      </c>
      <c r="G47" s="701"/>
      <c r="H47" s="147">
        <f t="shared" si="3"/>
        <v>0</v>
      </c>
      <c r="I47" s="701"/>
      <c r="J47" s="701"/>
      <c r="K47" s="147">
        <f t="shared" si="4"/>
        <v>0</v>
      </c>
      <c r="L47" s="701"/>
      <c r="M47" s="147">
        <f t="shared" si="5"/>
        <v>0</v>
      </c>
      <c r="N47" s="701"/>
      <c r="O47" s="701">
        <v>2</v>
      </c>
      <c r="P47" s="147">
        <f t="shared" si="6"/>
        <v>18.181818181818183</v>
      </c>
      <c r="Q47" s="701">
        <v>3</v>
      </c>
      <c r="R47" s="147">
        <f t="shared" si="7"/>
        <v>27.27272727272727</v>
      </c>
      <c r="S47" s="701"/>
      <c r="T47" s="701">
        <v>3</v>
      </c>
      <c r="U47" s="147">
        <f t="shared" si="8"/>
        <v>27.27272727272727</v>
      </c>
      <c r="V47" s="81">
        <v>3</v>
      </c>
      <c r="W47" s="147">
        <f t="shared" si="9"/>
        <v>27.27272727272727</v>
      </c>
      <c r="X47" s="96"/>
    </row>
    <row r="48" spans="1:25" ht="6.75" customHeight="1">
      <c r="B48" s="173" t="str">
        <f t="shared" si="10"/>
        <v/>
      </c>
      <c r="C48" s="147" t="str">
        <f t="shared" si="1"/>
        <v/>
      </c>
      <c r="E48" s="410"/>
      <c r="F48" s="147" t="str">
        <f t="shared" si="2"/>
        <v/>
      </c>
      <c r="G48" s="410"/>
      <c r="H48" s="147" t="str">
        <f t="shared" si="3"/>
        <v/>
      </c>
      <c r="I48" s="410"/>
      <c r="J48" s="410"/>
      <c r="K48" s="147" t="str">
        <f t="shared" si="4"/>
        <v/>
      </c>
      <c r="L48" s="410"/>
      <c r="M48" s="147" t="str">
        <f t="shared" si="5"/>
        <v/>
      </c>
      <c r="N48" s="410"/>
      <c r="O48" s="701"/>
      <c r="P48" s="147" t="str">
        <f t="shared" si="6"/>
        <v/>
      </c>
      <c r="Q48" s="701"/>
      <c r="R48" s="147" t="str">
        <f t="shared" si="7"/>
        <v/>
      </c>
      <c r="S48" s="410"/>
      <c r="T48" s="410"/>
      <c r="U48" s="147" t="str">
        <f t="shared" si="8"/>
        <v/>
      </c>
      <c r="V48" s="81"/>
      <c r="W48" s="147" t="str">
        <f t="shared" si="9"/>
        <v/>
      </c>
      <c r="X48" s="96"/>
    </row>
    <row r="49" spans="1:24">
      <c r="A49" s="14" t="s">
        <v>1044</v>
      </c>
      <c r="B49" s="173">
        <f t="shared" si="10"/>
        <v>23</v>
      </c>
      <c r="C49" s="147">
        <f t="shared" si="1"/>
        <v>1.2227538543328018</v>
      </c>
      <c r="E49" s="701"/>
      <c r="F49" s="147">
        <f t="shared" si="2"/>
        <v>0</v>
      </c>
      <c r="G49" s="701"/>
      <c r="H49" s="147">
        <f t="shared" si="3"/>
        <v>0</v>
      </c>
      <c r="I49" s="701"/>
      <c r="J49" s="701">
        <v>1</v>
      </c>
      <c r="K49" s="147">
        <f t="shared" si="4"/>
        <v>4.3478260869565215</v>
      </c>
      <c r="L49" s="701"/>
      <c r="M49" s="147">
        <f t="shared" si="5"/>
        <v>0</v>
      </c>
      <c r="N49" s="701"/>
      <c r="O49" s="701">
        <v>4</v>
      </c>
      <c r="P49" s="147">
        <f t="shared" si="6"/>
        <v>17.391304347826086</v>
      </c>
      <c r="Q49" s="701">
        <v>2</v>
      </c>
      <c r="R49" s="147">
        <f t="shared" si="7"/>
        <v>8.695652173913043</v>
      </c>
      <c r="S49" s="701"/>
      <c r="T49" s="701">
        <v>12</v>
      </c>
      <c r="U49" s="147">
        <f t="shared" si="8"/>
        <v>52.173913043478258</v>
      </c>
      <c r="V49" s="81">
        <v>4</v>
      </c>
      <c r="W49" s="147">
        <f t="shared" si="9"/>
        <v>17.391304347826086</v>
      </c>
      <c r="X49" s="96"/>
    </row>
    <row r="50" spans="1:24" ht="11.25" customHeight="1">
      <c r="B50" s="173" t="str">
        <f t="shared" si="10"/>
        <v/>
      </c>
      <c r="C50" s="147" t="str">
        <f t="shared" si="1"/>
        <v/>
      </c>
      <c r="E50" s="173"/>
      <c r="F50" s="147" t="str">
        <f t="shared" si="2"/>
        <v/>
      </c>
      <c r="H50" s="147" t="str">
        <f t="shared" si="3"/>
        <v/>
      </c>
      <c r="J50" s="173"/>
      <c r="K50" s="147" t="str">
        <f t="shared" si="4"/>
        <v/>
      </c>
      <c r="L50" s="173"/>
      <c r="M50" s="147" t="str">
        <f t="shared" si="5"/>
        <v/>
      </c>
      <c r="O50" s="173"/>
      <c r="P50" s="147" t="str">
        <f t="shared" si="6"/>
        <v/>
      </c>
      <c r="Q50" s="173"/>
      <c r="R50" s="147" t="str">
        <f t="shared" si="7"/>
        <v/>
      </c>
      <c r="T50" s="173"/>
      <c r="U50" s="147" t="str">
        <f t="shared" si="8"/>
        <v/>
      </c>
      <c r="V50" s="173"/>
      <c r="W50" s="147" t="str">
        <f t="shared" si="9"/>
        <v/>
      </c>
      <c r="X50" s="96"/>
    </row>
    <row r="51" spans="1:24">
      <c r="A51" s="14" t="s">
        <v>180</v>
      </c>
      <c r="B51" s="173">
        <f t="shared" si="10"/>
        <v>158</v>
      </c>
      <c r="C51" s="147">
        <f t="shared" si="1"/>
        <v>8.3997873471557689</v>
      </c>
      <c r="E51" s="173">
        <f>SUM(E52:E60)</f>
        <v>2</v>
      </c>
      <c r="F51" s="147">
        <f t="shared" si="2"/>
        <v>1.2658227848101267</v>
      </c>
      <c r="G51" s="173">
        <f>SUM(G52:G60)</f>
        <v>0</v>
      </c>
      <c r="H51" s="147">
        <f t="shared" si="3"/>
        <v>0</v>
      </c>
      <c r="J51" s="173">
        <f>SUM(J52:J60)</f>
        <v>10</v>
      </c>
      <c r="K51" s="147">
        <f t="shared" si="4"/>
        <v>6.3291139240506329</v>
      </c>
      <c r="L51" s="173">
        <f>SUM(L52:L60)</f>
        <v>11</v>
      </c>
      <c r="M51" s="147">
        <f t="shared" si="5"/>
        <v>6.962025316455696</v>
      </c>
      <c r="O51" s="173">
        <f>SUM(O52:O60)</f>
        <v>24</v>
      </c>
      <c r="P51" s="147">
        <f t="shared" si="6"/>
        <v>15.18987341772152</v>
      </c>
      <c r="Q51" s="173">
        <f>SUM(Q52:Q60)</f>
        <v>28</v>
      </c>
      <c r="R51" s="147">
        <f t="shared" si="7"/>
        <v>17.721518987341771</v>
      </c>
      <c r="T51" s="173">
        <f>SUM(T52:T60)</f>
        <v>51</v>
      </c>
      <c r="U51" s="147">
        <f t="shared" si="8"/>
        <v>32.278481012658226</v>
      </c>
      <c r="V51" s="173">
        <f>SUM(V52:V60)</f>
        <v>32</v>
      </c>
      <c r="W51" s="147">
        <f t="shared" si="9"/>
        <v>20.253164556962027</v>
      </c>
    </row>
    <row r="52" spans="1:24" ht="12.65" hidden="1" customHeight="1">
      <c r="A52" s="14" t="s">
        <v>942</v>
      </c>
      <c r="B52" s="173">
        <f t="shared" si="10"/>
        <v>0</v>
      </c>
      <c r="C52" s="147">
        <f t="shared" si="1"/>
        <v>0</v>
      </c>
      <c r="E52" s="90"/>
      <c r="F52" s="147" t="e">
        <f t="shared" si="2"/>
        <v>#DIV/0!</v>
      </c>
      <c r="G52" s="90"/>
      <c r="H52" s="147" t="e">
        <f t="shared" si="3"/>
        <v>#DIV/0!</v>
      </c>
      <c r="I52" s="90"/>
      <c r="J52" s="90"/>
      <c r="K52" s="147" t="e">
        <f t="shared" si="4"/>
        <v>#DIV/0!</v>
      </c>
      <c r="L52" s="90"/>
      <c r="M52" s="147" t="e">
        <f t="shared" si="5"/>
        <v>#DIV/0!</v>
      </c>
      <c r="N52" s="90"/>
      <c r="O52" s="90"/>
      <c r="P52" s="147" t="e">
        <f t="shared" si="6"/>
        <v>#DIV/0!</v>
      </c>
      <c r="Q52" s="90"/>
      <c r="R52" s="147" t="e">
        <f t="shared" si="7"/>
        <v>#DIV/0!</v>
      </c>
      <c r="S52" s="90"/>
      <c r="T52" s="90"/>
      <c r="U52" s="147" t="e">
        <f t="shared" si="8"/>
        <v>#DIV/0!</v>
      </c>
      <c r="V52" s="90"/>
      <c r="W52" s="147" t="e">
        <f t="shared" si="9"/>
        <v>#DIV/0!</v>
      </c>
      <c r="X52" s="96"/>
    </row>
    <row r="53" spans="1:24">
      <c r="A53" s="14" t="s">
        <v>188</v>
      </c>
      <c r="B53" s="173">
        <f t="shared" si="10"/>
        <v>14</v>
      </c>
      <c r="C53" s="147">
        <f t="shared" si="1"/>
        <v>0.74428495481127055</v>
      </c>
      <c r="E53" s="701"/>
      <c r="F53" s="147">
        <f t="shared" si="2"/>
        <v>0</v>
      </c>
      <c r="G53" s="701"/>
      <c r="H53" s="147">
        <f t="shared" si="3"/>
        <v>0</v>
      </c>
      <c r="I53" s="701"/>
      <c r="J53" s="701">
        <v>2</v>
      </c>
      <c r="K53" s="147">
        <f t="shared" si="4"/>
        <v>14.285714285714285</v>
      </c>
      <c r="L53" s="701"/>
      <c r="M53" s="147">
        <f t="shared" si="5"/>
        <v>0</v>
      </c>
      <c r="N53" s="701"/>
      <c r="O53" s="701"/>
      <c r="P53" s="147">
        <f t="shared" si="6"/>
        <v>0</v>
      </c>
      <c r="Q53" s="701">
        <v>3</v>
      </c>
      <c r="R53" s="147">
        <f t="shared" si="7"/>
        <v>21.428571428571427</v>
      </c>
      <c r="S53" s="701"/>
      <c r="T53" s="701">
        <v>6</v>
      </c>
      <c r="U53" s="147">
        <f t="shared" si="8"/>
        <v>42.857142857142854</v>
      </c>
      <c r="V53" s="81">
        <v>3</v>
      </c>
      <c r="W53" s="147">
        <f t="shared" si="9"/>
        <v>21.428571428571427</v>
      </c>
      <c r="X53" s="96"/>
    </row>
    <row r="54" spans="1:24">
      <c r="A54" s="14" t="s">
        <v>181</v>
      </c>
      <c r="B54" s="173">
        <f t="shared" si="10"/>
        <v>19</v>
      </c>
      <c r="C54" s="147">
        <f t="shared" si="1"/>
        <v>1.0101010101010102</v>
      </c>
      <c r="E54" s="701"/>
      <c r="F54" s="147">
        <f t="shared" si="2"/>
        <v>0</v>
      </c>
      <c r="G54" s="701"/>
      <c r="H54" s="147">
        <f t="shared" si="3"/>
        <v>0</v>
      </c>
      <c r="I54" s="701"/>
      <c r="J54" s="701">
        <v>1</v>
      </c>
      <c r="K54" s="147">
        <f t="shared" si="4"/>
        <v>5.2631578947368416</v>
      </c>
      <c r="L54" s="701"/>
      <c r="M54" s="147">
        <f t="shared" si="5"/>
        <v>0</v>
      </c>
      <c r="N54" s="701"/>
      <c r="O54" s="701">
        <v>2</v>
      </c>
      <c r="P54" s="147">
        <f t="shared" si="6"/>
        <v>10.526315789473683</v>
      </c>
      <c r="Q54" s="701">
        <v>1</v>
      </c>
      <c r="R54" s="147">
        <f t="shared" si="7"/>
        <v>5.2631578947368416</v>
      </c>
      <c r="S54" s="701"/>
      <c r="T54" s="701">
        <v>10</v>
      </c>
      <c r="U54" s="147">
        <f t="shared" si="8"/>
        <v>52.631578947368418</v>
      </c>
      <c r="V54" s="81">
        <v>5</v>
      </c>
      <c r="W54" s="147">
        <f t="shared" si="9"/>
        <v>26.315789473684209</v>
      </c>
      <c r="X54" s="96"/>
    </row>
    <row r="55" spans="1:24">
      <c r="A55" s="14" t="s">
        <v>182</v>
      </c>
      <c r="B55" s="173">
        <f t="shared" si="10"/>
        <v>27</v>
      </c>
      <c r="C55" s="147">
        <f t="shared" si="1"/>
        <v>1.4354066985645932</v>
      </c>
      <c r="E55" s="701"/>
      <c r="F55" s="147">
        <f t="shared" si="2"/>
        <v>0</v>
      </c>
      <c r="G55" s="701"/>
      <c r="H55" s="147">
        <f t="shared" si="3"/>
        <v>0</v>
      </c>
      <c r="I55" s="701"/>
      <c r="J55" s="701"/>
      <c r="K55" s="147">
        <f t="shared" si="4"/>
        <v>0</v>
      </c>
      <c r="L55" s="701">
        <v>4</v>
      </c>
      <c r="M55" s="147">
        <f t="shared" si="5"/>
        <v>14.814814814814813</v>
      </c>
      <c r="N55" s="701"/>
      <c r="O55" s="701">
        <v>5</v>
      </c>
      <c r="P55" s="147">
        <f t="shared" si="6"/>
        <v>18.518518518518519</v>
      </c>
      <c r="Q55" s="701">
        <v>8</v>
      </c>
      <c r="R55" s="147">
        <f t="shared" si="7"/>
        <v>29.629629629629626</v>
      </c>
      <c r="S55" s="701"/>
      <c r="T55" s="701">
        <v>5</v>
      </c>
      <c r="U55" s="147">
        <f t="shared" si="8"/>
        <v>18.518518518518519</v>
      </c>
      <c r="V55" s="81">
        <v>5</v>
      </c>
      <c r="W55" s="147">
        <f t="shared" si="9"/>
        <v>18.518518518518519</v>
      </c>
      <c r="X55" s="96"/>
    </row>
    <row r="56" spans="1:24">
      <c r="A56" s="14" t="s">
        <v>183</v>
      </c>
      <c r="B56" s="173">
        <f t="shared" si="10"/>
        <v>23</v>
      </c>
      <c r="C56" s="147">
        <f t="shared" si="1"/>
        <v>1.2227538543328018</v>
      </c>
      <c r="E56" s="701"/>
      <c r="F56" s="147">
        <f t="shared" si="2"/>
        <v>0</v>
      </c>
      <c r="G56" s="701"/>
      <c r="H56" s="147">
        <f t="shared" si="3"/>
        <v>0</v>
      </c>
      <c r="I56" s="701"/>
      <c r="J56" s="701">
        <v>1</v>
      </c>
      <c r="K56" s="147">
        <f t="shared" si="4"/>
        <v>4.3478260869565215</v>
      </c>
      <c r="L56" s="701">
        <v>1</v>
      </c>
      <c r="M56" s="147">
        <f t="shared" si="5"/>
        <v>4.3478260869565215</v>
      </c>
      <c r="N56" s="701"/>
      <c r="O56" s="701">
        <v>3</v>
      </c>
      <c r="P56" s="147">
        <f t="shared" si="6"/>
        <v>13.043478260869565</v>
      </c>
      <c r="Q56" s="701">
        <v>2</v>
      </c>
      <c r="R56" s="147">
        <f t="shared" si="7"/>
        <v>8.695652173913043</v>
      </c>
      <c r="S56" s="701"/>
      <c r="T56" s="701">
        <v>10</v>
      </c>
      <c r="U56" s="147">
        <f t="shared" si="8"/>
        <v>43.478260869565219</v>
      </c>
      <c r="V56" s="81">
        <v>6</v>
      </c>
      <c r="W56" s="147">
        <f t="shared" si="9"/>
        <v>26.086956521739129</v>
      </c>
      <c r="X56" s="96"/>
    </row>
    <row r="57" spans="1:24">
      <c r="A57" s="14" t="s">
        <v>514</v>
      </c>
      <c r="B57" s="173">
        <f t="shared" si="10"/>
        <v>24</v>
      </c>
      <c r="C57" s="147">
        <f t="shared" si="1"/>
        <v>1.2759170653907497</v>
      </c>
      <c r="E57" s="701">
        <v>1</v>
      </c>
      <c r="F57" s="147">
        <f t="shared" si="2"/>
        <v>4.1666666666666661</v>
      </c>
      <c r="G57" s="701"/>
      <c r="H57" s="147">
        <f t="shared" si="3"/>
        <v>0</v>
      </c>
      <c r="I57" s="701"/>
      <c r="J57" s="701"/>
      <c r="K57" s="147">
        <f t="shared" si="4"/>
        <v>0</v>
      </c>
      <c r="L57" s="701">
        <v>1</v>
      </c>
      <c r="M57" s="147">
        <f t="shared" si="5"/>
        <v>4.1666666666666661</v>
      </c>
      <c r="N57" s="701"/>
      <c r="O57" s="701">
        <v>6</v>
      </c>
      <c r="P57" s="147">
        <f t="shared" si="6"/>
        <v>25</v>
      </c>
      <c r="Q57" s="701"/>
      <c r="R57" s="147">
        <f t="shared" si="7"/>
        <v>0</v>
      </c>
      <c r="S57" s="701"/>
      <c r="T57" s="701">
        <v>11</v>
      </c>
      <c r="U57" s="147">
        <f t="shared" si="8"/>
        <v>45.833333333333329</v>
      </c>
      <c r="V57" s="81">
        <v>5</v>
      </c>
      <c r="W57" s="147">
        <f t="shared" si="9"/>
        <v>20.833333333333336</v>
      </c>
      <c r="X57" s="96"/>
    </row>
    <row r="58" spans="1:24">
      <c r="A58" s="14" t="s">
        <v>187</v>
      </c>
      <c r="B58" s="173">
        <f t="shared" si="10"/>
        <v>18</v>
      </c>
      <c r="C58" s="147">
        <f t="shared" si="1"/>
        <v>0.9569377990430622</v>
      </c>
      <c r="E58" s="701">
        <v>1</v>
      </c>
      <c r="F58" s="147">
        <f t="shared" si="2"/>
        <v>5.5555555555555554</v>
      </c>
      <c r="G58" s="701"/>
      <c r="H58" s="147">
        <f t="shared" si="3"/>
        <v>0</v>
      </c>
      <c r="I58" s="701"/>
      <c r="J58" s="701">
        <v>2</v>
      </c>
      <c r="K58" s="147">
        <f t="shared" si="4"/>
        <v>11.111111111111111</v>
      </c>
      <c r="L58" s="701">
        <v>1</v>
      </c>
      <c r="M58" s="147">
        <f t="shared" si="5"/>
        <v>5.5555555555555554</v>
      </c>
      <c r="N58" s="701"/>
      <c r="O58" s="701">
        <v>5</v>
      </c>
      <c r="P58" s="147">
        <f t="shared" si="6"/>
        <v>27.777777777777779</v>
      </c>
      <c r="Q58" s="701">
        <v>4</v>
      </c>
      <c r="R58" s="147">
        <f t="shared" si="7"/>
        <v>22.222222222222221</v>
      </c>
      <c r="S58" s="701"/>
      <c r="T58" s="701">
        <v>3</v>
      </c>
      <c r="U58" s="147">
        <f t="shared" si="8"/>
        <v>16.666666666666664</v>
      </c>
      <c r="V58" s="81">
        <v>2</v>
      </c>
      <c r="W58" s="147">
        <f t="shared" si="9"/>
        <v>11.111111111111111</v>
      </c>
      <c r="X58" s="96"/>
    </row>
    <row r="59" spans="1:24">
      <c r="A59" s="14" t="s">
        <v>186</v>
      </c>
      <c r="B59" s="173">
        <f t="shared" si="10"/>
        <v>20</v>
      </c>
      <c r="C59" s="147">
        <f t="shared" si="1"/>
        <v>1.063264221158958</v>
      </c>
      <c r="E59" s="701"/>
      <c r="F59" s="147">
        <f t="shared" si="2"/>
        <v>0</v>
      </c>
      <c r="G59" s="701"/>
      <c r="H59" s="147">
        <f t="shared" si="3"/>
        <v>0</v>
      </c>
      <c r="I59" s="701"/>
      <c r="J59" s="701">
        <v>2</v>
      </c>
      <c r="K59" s="147">
        <f t="shared" si="4"/>
        <v>10</v>
      </c>
      <c r="L59" s="701">
        <v>3</v>
      </c>
      <c r="M59" s="147">
        <f t="shared" si="5"/>
        <v>15</v>
      </c>
      <c r="N59" s="701"/>
      <c r="O59" s="701">
        <v>2</v>
      </c>
      <c r="P59" s="147">
        <f t="shared" si="6"/>
        <v>10</v>
      </c>
      <c r="Q59" s="701">
        <v>4</v>
      </c>
      <c r="R59" s="147">
        <f t="shared" si="7"/>
        <v>20</v>
      </c>
      <c r="S59" s="701"/>
      <c r="T59" s="701">
        <v>5</v>
      </c>
      <c r="U59" s="147">
        <f t="shared" si="8"/>
        <v>25</v>
      </c>
      <c r="V59" s="81">
        <v>4</v>
      </c>
      <c r="W59" s="147">
        <f t="shared" si="9"/>
        <v>20</v>
      </c>
      <c r="X59" s="96"/>
    </row>
    <row r="60" spans="1:24">
      <c r="A60" s="14" t="s">
        <v>185</v>
      </c>
      <c r="B60" s="173">
        <f t="shared" si="10"/>
        <v>13</v>
      </c>
      <c r="C60" s="147">
        <f t="shared" si="1"/>
        <v>0.69112174375332269</v>
      </c>
      <c r="E60" s="701"/>
      <c r="F60" s="147">
        <f t="shared" si="2"/>
        <v>0</v>
      </c>
      <c r="G60" s="701"/>
      <c r="H60" s="147">
        <f t="shared" si="3"/>
        <v>0</v>
      </c>
      <c r="I60" s="701"/>
      <c r="J60" s="701">
        <v>2</v>
      </c>
      <c r="K60" s="147">
        <f t="shared" si="4"/>
        <v>15.384615384615385</v>
      </c>
      <c r="L60" s="701">
        <v>1</v>
      </c>
      <c r="M60" s="147">
        <f t="shared" si="5"/>
        <v>7.6923076923076925</v>
      </c>
      <c r="N60" s="701"/>
      <c r="O60" s="701">
        <v>1</v>
      </c>
      <c r="P60" s="147">
        <f t="shared" si="6"/>
        <v>7.6923076923076925</v>
      </c>
      <c r="Q60" s="701">
        <v>6</v>
      </c>
      <c r="R60" s="147">
        <f t="shared" si="7"/>
        <v>46.153846153846153</v>
      </c>
      <c r="S60" s="701"/>
      <c r="T60" s="701">
        <v>1</v>
      </c>
      <c r="U60" s="147">
        <f t="shared" si="8"/>
        <v>7.6923076923076925</v>
      </c>
      <c r="V60" s="81">
        <v>2</v>
      </c>
      <c r="W60" s="147">
        <f t="shared" si="9"/>
        <v>15.384615384615385</v>
      </c>
      <c r="X60" s="96"/>
    </row>
    <row r="61" spans="1:24" ht="8.25" customHeight="1">
      <c r="B61" s="173" t="str">
        <f t="shared" si="10"/>
        <v/>
      </c>
      <c r="C61" s="147" t="str">
        <f t="shared" si="1"/>
        <v/>
      </c>
      <c r="E61" s="173"/>
      <c r="F61" s="147" t="str">
        <f t="shared" si="2"/>
        <v/>
      </c>
      <c r="H61" s="147" t="str">
        <f t="shared" si="3"/>
        <v/>
      </c>
      <c r="J61" s="173"/>
      <c r="K61" s="147" t="str">
        <f t="shared" si="4"/>
        <v/>
      </c>
      <c r="L61" s="173"/>
      <c r="M61" s="147" t="str">
        <f t="shared" si="5"/>
        <v/>
      </c>
      <c r="O61" s="173"/>
      <c r="P61" s="147" t="str">
        <f t="shared" si="6"/>
        <v/>
      </c>
      <c r="Q61" s="173"/>
      <c r="R61" s="147" t="str">
        <f t="shared" si="7"/>
        <v/>
      </c>
      <c r="T61" s="173"/>
      <c r="U61" s="147" t="str">
        <f t="shared" si="8"/>
        <v/>
      </c>
      <c r="V61" s="173"/>
      <c r="W61" s="147" t="str">
        <f t="shared" si="9"/>
        <v/>
      </c>
      <c r="X61" s="96"/>
    </row>
    <row r="62" spans="1:24">
      <c r="A62" s="14" t="s">
        <v>190</v>
      </c>
      <c r="B62" s="173">
        <f t="shared" si="10"/>
        <v>78</v>
      </c>
      <c r="C62" s="147">
        <f t="shared" si="1"/>
        <v>4.1467304625199359</v>
      </c>
      <c r="E62" s="173">
        <f>SUM(E63:E68)</f>
        <v>1</v>
      </c>
      <c r="F62" s="147">
        <f t="shared" si="2"/>
        <v>1.2820512820512819</v>
      </c>
      <c r="G62" s="173">
        <f>SUM(G63:G68)</f>
        <v>0</v>
      </c>
      <c r="H62" s="147">
        <f t="shared" si="3"/>
        <v>0</v>
      </c>
      <c r="J62" s="173">
        <f>SUM(J63:J68)</f>
        <v>6</v>
      </c>
      <c r="K62" s="147">
        <f t="shared" si="4"/>
        <v>7.6923076923076925</v>
      </c>
      <c r="L62" s="173">
        <f>SUM(L63:L68)</f>
        <v>9</v>
      </c>
      <c r="M62" s="147">
        <f t="shared" si="5"/>
        <v>11.538461538461538</v>
      </c>
      <c r="O62" s="173">
        <f>SUM(O63:O68)</f>
        <v>13</v>
      </c>
      <c r="P62" s="147">
        <f t="shared" si="6"/>
        <v>16.666666666666664</v>
      </c>
      <c r="Q62" s="173">
        <f>SUM(Q63:Q68)</f>
        <v>16</v>
      </c>
      <c r="R62" s="147">
        <f t="shared" si="7"/>
        <v>20.512820512820511</v>
      </c>
      <c r="T62" s="233">
        <f>SUM(T63:T68)</f>
        <v>5</v>
      </c>
      <c r="U62" s="147">
        <f t="shared" si="8"/>
        <v>6.4102564102564097</v>
      </c>
      <c r="V62" s="173">
        <f>SUM(V63:V68)</f>
        <v>28</v>
      </c>
      <c r="W62" s="147">
        <f t="shared" si="9"/>
        <v>35.897435897435898</v>
      </c>
      <c r="X62" s="96"/>
    </row>
    <row r="63" spans="1:24">
      <c r="A63" s="14" t="s">
        <v>943</v>
      </c>
      <c r="B63" s="173">
        <f t="shared" si="10"/>
        <v>2</v>
      </c>
      <c r="C63" s="147">
        <f t="shared" si="1"/>
        <v>0.10632642211589581</v>
      </c>
      <c r="E63" s="701"/>
      <c r="F63" s="147">
        <f t="shared" si="2"/>
        <v>0</v>
      </c>
      <c r="G63" s="701"/>
      <c r="H63" s="147">
        <f t="shared" si="3"/>
        <v>0</v>
      </c>
      <c r="I63" s="701"/>
      <c r="J63" s="701"/>
      <c r="K63" s="147">
        <f t="shared" si="4"/>
        <v>0</v>
      </c>
      <c r="L63" s="701">
        <v>1</v>
      </c>
      <c r="M63" s="147">
        <f t="shared" si="5"/>
        <v>50</v>
      </c>
      <c r="N63" s="701"/>
      <c r="O63" s="701"/>
      <c r="P63" s="147">
        <f t="shared" si="6"/>
        <v>0</v>
      </c>
      <c r="Q63" s="701"/>
      <c r="R63" s="147">
        <f t="shared" si="7"/>
        <v>0</v>
      </c>
      <c r="S63" s="701"/>
      <c r="T63" s="701"/>
      <c r="U63" s="147">
        <f t="shared" si="8"/>
        <v>0</v>
      </c>
      <c r="V63" s="81">
        <v>1</v>
      </c>
      <c r="W63" s="147">
        <f t="shared" si="9"/>
        <v>50</v>
      </c>
      <c r="X63" s="96"/>
    </row>
    <row r="64" spans="1:24">
      <c r="A64" s="14" t="s">
        <v>191</v>
      </c>
      <c r="B64" s="173">
        <f t="shared" si="10"/>
        <v>5</v>
      </c>
      <c r="C64" s="147">
        <f t="shared" si="1"/>
        <v>0.26581605528973951</v>
      </c>
      <c r="E64" s="701"/>
      <c r="F64" s="147">
        <f t="shared" si="2"/>
        <v>0</v>
      </c>
      <c r="G64" s="701"/>
      <c r="H64" s="147">
        <f t="shared" si="3"/>
        <v>0</v>
      </c>
      <c r="I64" s="701"/>
      <c r="J64" s="701"/>
      <c r="K64" s="147">
        <f t="shared" si="4"/>
        <v>0</v>
      </c>
      <c r="L64" s="701">
        <v>1</v>
      </c>
      <c r="M64" s="147">
        <f t="shared" si="5"/>
        <v>20</v>
      </c>
      <c r="N64" s="701"/>
      <c r="O64" s="701"/>
      <c r="P64" s="147">
        <f t="shared" si="6"/>
        <v>0</v>
      </c>
      <c r="Q64" s="701">
        <v>1</v>
      </c>
      <c r="R64" s="147">
        <f t="shared" si="7"/>
        <v>20</v>
      </c>
      <c r="S64" s="701"/>
      <c r="T64" s="701"/>
      <c r="U64" s="147">
        <f t="shared" si="8"/>
        <v>0</v>
      </c>
      <c r="V64" s="81">
        <v>3</v>
      </c>
      <c r="W64" s="147">
        <f t="shared" si="9"/>
        <v>60</v>
      </c>
      <c r="X64" s="96"/>
    </row>
    <row r="65" spans="1:24">
      <c r="A65" s="14" t="s">
        <v>192</v>
      </c>
      <c r="B65" s="173">
        <f t="shared" si="10"/>
        <v>24</v>
      </c>
      <c r="C65" s="147">
        <f t="shared" si="1"/>
        <v>1.2759170653907497</v>
      </c>
      <c r="E65" s="701"/>
      <c r="F65" s="147">
        <f t="shared" si="2"/>
        <v>0</v>
      </c>
      <c r="G65" s="701"/>
      <c r="H65" s="147">
        <f t="shared" si="3"/>
        <v>0</v>
      </c>
      <c r="I65" s="701"/>
      <c r="J65" s="701">
        <v>3</v>
      </c>
      <c r="K65" s="147">
        <f t="shared" si="4"/>
        <v>12.5</v>
      </c>
      <c r="L65" s="701">
        <v>2</v>
      </c>
      <c r="M65" s="147">
        <f t="shared" si="5"/>
        <v>8.3333333333333321</v>
      </c>
      <c r="N65" s="701"/>
      <c r="O65" s="701">
        <v>2</v>
      </c>
      <c r="P65" s="147">
        <f t="shared" si="6"/>
        <v>8.3333333333333321</v>
      </c>
      <c r="Q65" s="701">
        <v>4</v>
      </c>
      <c r="R65" s="147">
        <f t="shared" si="7"/>
        <v>16.666666666666664</v>
      </c>
      <c r="S65" s="701"/>
      <c r="T65" s="701">
        <v>1</v>
      </c>
      <c r="U65" s="147">
        <f t="shared" si="8"/>
        <v>4.1666666666666661</v>
      </c>
      <c r="V65" s="81">
        <v>12</v>
      </c>
      <c r="W65" s="147">
        <f t="shared" si="9"/>
        <v>50</v>
      </c>
      <c r="X65" s="96"/>
    </row>
    <row r="66" spans="1:24">
      <c r="A66" s="14" t="s">
        <v>944</v>
      </c>
      <c r="B66" s="173">
        <f t="shared" si="10"/>
        <v>15</v>
      </c>
      <c r="C66" s="147">
        <f t="shared" si="1"/>
        <v>0.79744816586921841</v>
      </c>
      <c r="E66" s="701"/>
      <c r="F66" s="147">
        <f t="shared" si="2"/>
        <v>0</v>
      </c>
      <c r="G66" s="701"/>
      <c r="H66" s="147">
        <f t="shared" si="3"/>
        <v>0</v>
      </c>
      <c r="I66" s="701"/>
      <c r="J66" s="701">
        <v>1</v>
      </c>
      <c r="K66" s="147">
        <f t="shared" si="4"/>
        <v>6.666666666666667</v>
      </c>
      <c r="L66" s="701">
        <v>3</v>
      </c>
      <c r="M66" s="147">
        <f t="shared" si="5"/>
        <v>20</v>
      </c>
      <c r="N66" s="701"/>
      <c r="O66" s="701">
        <v>0</v>
      </c>
      <c r="P66" s="147">
        <f t="shared" si="6"/>
        <v>0</v>
      </c>
      <c r="Q66" s="701">
        <v>6</v>
      </c>
      <c r="R66" s="147">
        <f t="shared" si="7"/>
        <v>40</v>
      </c>
      <c r="S66" s="701"/>
      <c r="T66" s="701"/>
      <c r="U66" s="147">
        <f t="shared" si="8"/>
        <v>0</v>
      </c>
      <c r="V66" s="81">
        <v>5</v>
      </c>
      <c r="W66" s="147">
        <f t="shared" si="9"/>
        <v>33.333333333333329</v>
      </c>
      <c r="X66" s="96"/>
    </row>
    <row r="67" spans="1:24">
      <c r="A67" s="14" t="s">
        <v>2033</v>
      </c>
      <c r="B67" s="173">
        <f t="shared" si="10"/>
        <v>16</v>
      </c>
      <c r="C67" s="147">
        <f t="shared" si="1"/>
        <v>0.85061137692716648</v>
      </c>
      <c r="E67" s="701">
        <v>1</v>
      </c>
      <c r="F67" s="147">
        <f t="shared" si="2"/>
        <v>6.25</v>
      </c>
      <c r="G67" s="701"/>
      <c r="H67" s="147">
        <f t="shared" si="3"/>
        <v>0</v>
      </c>
      <c r="I67" s="701"/>
      <c r="J67" s="701">
        <v>1</v>
      </c>
      <c r="K67" s="147">
        <f t="shared" si="4"/>
        <v>6.25</v>
      </c>
      <c r="L67" s="701">
        <v>2</v>
      </c>
      <c r="M67" s="147">
        <f t="shared" si="5"/>
        <v>12.5</v>
      </c>
      <c r="N67" s="701"/>
      <c r="O67" s="701">
        <v>8</v>
      </c>
      <c r="P67" s="147">
        <f t="shared" si="6"/>
        <v>50</v>
      </c>
      <c r="Q67" s="701">
        <v>3</v>
      </c>
      <c r="R67" s="147">
        <f t="shared" si="7"/>
        <v>18.75</v>
      </c>
      <c r="S67" s="701"/>
      <c r="T67" s="701"/>
      <c r="U67" s="147">
        <f t="shared" si="8"/>
        <v>0</v>
      </c>
      <c r="V67" s="81">
        <v>1</v>
      </c>
      <c r="W67" s="147">
        <f t="shared" si="9"/>
        <v>6.25</v>
      </c>
      <c r="X67" s="96"/>
    </row>
    <row r="68" spans="1:24">
      <c r="A68" s="14" t="s">
        <v>194</v>
      </c>
      <c r="B68" s="173">
        <f t="shared" si="10"/>
        <v>16</v>
      </c>
      <c r="C68" s="147">
        <f t="shared" si="1"/>
        <v>0.85061137692716648</v>
      </c>
      <c r="E68" s="701"/>
      <c r="F68" s="147">
        <f t="shared" si="2"/>
        <v>0</v>
      </c>
      <c r="G68" s="701"/>
      <c r="H68" s="147">
        <f t="shared" si="3"/>
        <v>0</v>
      </c>
      <c r="I68" s="701"/>
      <c r="J68" s="701">
        <v>1</v>
      </c>
      <c r="K68" s="147">
        <f t="shared" si="4"/>
        <v>6.25</v>
      </c>
      <c r="L68" s="701"/>
      <c r="M68" s="147">
        <f t="shared" si="5"/>
        <v>0</v>
      </c>
      <c r="N68" s="701"/>
      <c r="O68" s="701">
        <v>3</v>
      </c>
      <c r="P68" s="147">
        <f t="shared" si="6"/>
        <v>18.75</v>
      </c>
      <c r="Q68" s="701">
        <v>2</v>
      </c>
      <c r="R68" s="147">
        <f t="shared" si="7"/>
        <v>12.5</v>
      </c>
      <c r="S68" s="701"/>
      <c r="T68" s="701">
        <v>4</v>
      </c>
      <c r="U68" s="147">
        <f t="shared" si="8"/>
        <v>25</v>
      </c>
      <c r="V68" s="81">
        <v>6</v>
      </c>
      <c r="W68" s="147">
        <f t="shared" si="9"/>
        <v>37.5</v>
      </c>
      <c r="X68" s="96"/>
    </row>
    <row r="69" spans="1:24" ht="6.75" customHeight="1">
      <c r="B69" s="173" t="str">
        <f t="shared" si="10"/>
        <v/>
      </c>
      <c r="C69" s="147" t="str">
        <f t="shared" si="1"/>
        <v/>
      </c>
      <c r="E69" s="173"/>
      <c r="F69" s="147" t="str">
        <f t="shared" si="2"/>
        <v/>
      </c>
      <c r="H69" s="147" t="str">
        <f t="shared" si="3"/>
        <v/>
      </c>
      <c r="J69" s="173"/>
      <c r="K69" s="147" t="str">
        <f t="shared" si="4"/>
        <v/>
      </c>
      <c r="L69" s="173"/>
      <c r="M69" s="147" t="str">
        <f t="shared" si="5"/>
        <v/>
      </c>
      <c r="O69" s="173"/>
      <c r="P69" s="147" t="str">
        <f t="shared" si="6"/>
        <v/>
      </c>
      <c r="Q69" s="173"/>
      <c r="R69" s="147" t="str">
        <f t="shared" si="7"/>
        <v/>
      </c>
      <c r="T69" s="173"/>
      <c r="U69" s="147" t="str">
        <f t="shared" si="8"/>
        <v/>
      </c>
      <c r="V69" s="173"/>
      <c r="W69" s="147" t="str">
        <f t="shared" si="9"/>
        <v/>
      </c>
      <c r="X69" s="96"/>
    </row>
    <row r="70" spans="1:24" ht="13">
      <c r="A70" s="17" t="s">
        <v>658</v>
      </c>
      <c r="B70" s="288">
        <f t="shared" si="10"/>
        <v>252</v>
      </c>
      <c r="C70" s="302">
        <f t="shared" si="1"/>
        <v>13.397129186602871</v>
      </c>
      <c r="D70" s="17"/>
      <c r="E70" s="288">
        <f>SUM(E72+E74+E82+E84)</f>
        <v>3</v>
      </c>
      <c r="F70" s="302">
        <f t="shared" si="2"/>
        <v>1.1904761904761905</v>
      </c>
      <c r="G70" s="288">
        <f>SUM(G72+G74+G82+G84)</f>
        <v>3</v>
      </c>
      <c r="H70" s="302">
        <f t="shared" si="3"/>
        <v>1.1904761904761905</v>
      </c>
      <c r="I70" s="17"/>
      <c r="J70" s="288">
        <f>SUM(J72+J74+J82+J84)</f>
        <v>28</v>
      </c>
      <c r="K70" s="302">
        <f t="shared" si="4"/>
        <v>11.111111111111111</v>
      </c>
      <c r="L70" s="288">
        <f>SUM(L72+L74+L82+L84)</f>
        <v>27</v>
      </c>
      <c r="M70" s="302">
        <f t="shared" si="5"/>
        <v>10.714285714285714</v>
      </c>
      <c r="N70" s="17"/>
      <c r="O70" s="288">
        <f>SUM(O72+O74+O82+O84)</f>
        <v>43</v>
      </c>
      <c r="P70" s="302">
        <f t="shared" si="6"/>
        <v>17.063492063492063</v>
      </c>
      <c r="Q70" s="288">
        <f>SUM(Q72+Q74+Q82+Q84)</f>
        <v>72</v>
      </c>
      <c r="R70" s="302">
        <f t="shared" si="7"/>
        <v>28.571428571428569</v>
      </c>
      <c r="S70" s="17"/>
      <c r="T70" s="288">
        <f>SUM(T72+T74+T82+T84)</f>
        <v>39</v>
      </c>
      <c r="U70" s="302">
        <f t="shared" si="8"/>
        <v>15.476190476190476</v>
      </c>
      <c r="V70" s="288">
        <f>SUM(V72+V74+V82+V84)</f>
        <v>37</v>
      </c>
      <c r="W70" s="302">
        <f t="shared" si="9"/>
        <v>14.682539682539684</v>
      </c>
      <c r="X70" s="96"/>
    </row>
    <row r="71" spans="1:24" ht="6.65" customHeight="1">
      <c r="A71" s="17"/>
      <c r="B71" s="173" t="str">
        <f t="shared" si="10"/>
        <v/>
      </c>
      <c r="C71" s="147" t="str">
        <f t="shared" si="1"/>
        <v/>
      </c>
      <c r="E71" s="173"/>
      <c r="F71" s="147" t="str">
        <f t="shared" si="2"/>
        <v/>
      </c>
      <c r="H71" s="147" t="str">
        <f t="shared" si="3"/>
        <v/>
      </c>
      <c r="J71" s="173"/>
      <c r="K71" s="147" t="str">
        <f t="shared" si="4"/>
        <v/>
      </c>
      <c r="L71" s="173"/>
      <c r="M71" s="147" t="str">
        <f t="shared" si="5"/>
        <v/>
      </c>
      <c r="O71" s="173"/>
      <c r="P71" s="147" t="str">
        <f t="shared" si="6"/>
        <v/>
      </c>
      <c r="Q71" s="173"/>
      <c r="R71" s="147" t="str">
        <f t="shared" si="7"/>
        <v/>
      </c>
      <c r="T71" s="173"/>
      <c r="U71" s="147" t="str">
        <f t="shared" si="8"/>
        <v/>
      </c>
      <c r="V71" s="173"/>
      <c r="W71" s="147" t="str">
        <f t="shared" si="9"/>
        <v/>
      </c>
      <c r="X71" s="96"/>
    </row>
    <row r="72" spans="1:24" ht="13.5" customHeight="1">
      <c r="A72" s="14" t="s">
        <v>398</v>
      </c>
      <c r="B72" s="173">
        <f t="shared" si="10"/>
        <v>37</v>
      </c>
      <c r="C72" s="147">
        <f t="shared" si="1"/>
        <v>1.9670388091440723</v>
      </c>
      <c r="E72" s="81">
        <v>1</v>
      </c>
      <c r="F72" s="147">
        <f t="shared" si="2"/>
        <v>2.7027027027027026</v>
      </c>
      <c r="G72" s="81"/>
      <c r="H72" s="147">
        <f t="shared" si="3"/>
        <v>0</v>
      </c>
      <c r="I72" s="81"/>
      <c r="J72" s="81">
        <v>6</v>
      </c>
      <c r="K72" s="147">
        <f t="shared" si="4"/>
        <v>16.216216216216218</v>
      </c>
      <c r="L72" s="81">
        <v>7</v>
      </c>
      <c r="M72" s="147">
        <f t="shared" si="5"/>
        <v>18.918918918918919</v>
      </c>
      <c r="N72" s="81"/>
      <c r="O72" s="90">
        <v>7</v>
      </c>
      <c r="P72" s="147">
        <f t="shared" si="6"/>
        <v>18.918918918918919</v>
      </c>
      <c r="Q72" s="81">
        <v>7</v>
      </c>
      <c r="R72" s="147">
        <f t="shared" si="7"/>
        <v>18.918918918918919</v>
      </c>
      <c r="S72" s="81"/>
      <c r="T72" s="81">
        <v>7</v>
      </c>
      <c r="U72" s="147">
        <f t="shared" si="8"/>
        <v>18.918918918918919</v>
      </c>
      <c r="V72" s="81">
        <v>2</v>
      </c>
      <c r="W72" s="147">
        <f t="shared" si="9"/>
        <v>5.4054054054054053</v>
      </c>
      <c r="X72" s="96"/>
    </row>
    <row r="73" spans="1:24" ht="7" customHeight="1">
      <c r="B73" s="173" t="str">
        <f t="shared" si="10"/>
        <v/>
      </c>
      <c r="C73" s="147" t="str">
        <f t="shared" si="1"/>
        <v/>
      </c>
      <c r="E73" s="173"/>
      <c r="F73" s="147" t="str">
        <f t="shared" si="2"/>
        <v/>
      </c>
      <c r="H73" s="147" t="str">
        <f t="shared" si="3"/>
        <v/>
      </c>
      <c r="J73" s="173"/>
      <c r="K73" s="147" t="str">
        <f t="shared" si="4"/>
        <v/>
      </c>
      <c r="L73" s="173"/>
      <c r="M73" s="147" t="str">
        <f t="shared" si="5"/>
        <v/>
      </c>
      <c r="O73" s="173"/>
      <c r="P73" s="147" t="str">
        <f t="shared" si="6"/>
        <v/>
      </c>
      <c r="Q73" s="173"/>
      <c r="R73" s="147" t="str">
        <f t="shared" si="7"/>
        <v/>
      </c>
      <c r="T73" s="173"/>
      <c r="U73" s="147" t="str">
        <f t="shared" si="8"/>
        <v/>
      </c>
      <c r="V73" s="173"/>
      <c r="W73" s="147" t="str">
        <f t="shared" si="9"/>
        <v/>
      </c>
      <c r="X73" s="96"/>
    </row>
    <row r="74" spans="1:24">
      <c r="A74" s="14" t="s">
        <v>195</v>
      </c>
      <c r="B74" s="173">
        <f t="shared" si="10"/>
        <v>106</v>
      </c>
      <c r="C74" s="147">
        <f t="shared" si="1"/>
        <v>5.6353003721424777</v>
      </c>
      <c r="E74" s="173">
        <f>SUM(E75:E80)</f>
        <v>2</v>
      </c>
      <c r="F74" s="147">
        <f t="shared" si="2"/>
        <v>1.8867924528301887</v>
      </c>
      <c r="G74" s="173">
        <f>SUM(G75:G80)</f>
        <v>3</v>
      </c>
      <c r="H74" s="147">
        <f t="shared" si="3"/>
        <v>2.8301886792452833</v>
      </c>
      <c r="J74" s="173">
        <f>SUM(J75:J80)</f>
        <v>9</v>
      </c>
      <c r="K74" s="147">
        <f t="shared" si="4"/>
        <v>8.4905660377358494</v>
      </c>
      <c r="L74" s="173">
        <f>SUM(L75:L80)</f>
        <v>12</v>
      </c>
      <c r="M74" s="147">
        <f t="shared" si="5"/>
        <v>11.320754716981133</v>
      </c>
      <c r="O74" s="173">
        <f>SUM(O75:O80)</f>
        <v>20</v>
      </c>
      <c r="P74" s="147">
        <f t="shared" si="6"/>
        <v>18.867924528301888</v>
      </c>
      <c r="Q74" s="173">
        <f>SUM(Q75:Q80)</f>
        <v>30</v>
      </c>
      <c r="R74" s="147">
        <f t="shared" si="7"/>
        <v>28.30188679245283</v>
      </c>
      <c r="T74" s="233">
        <f>SUM(T75:T80)</f>
        <v>9</v>
      </c>
      <c r="U74" s="147">
        <f t="shared" si="8"/>
        <v>8.4905660377358494</v>
      </c>
      <c r="V74" s="173">
        <f>SUM(V75:V80)</f>
        <v>21</v>
      </c>
      <c r="W74" s="147">
        <f t="shared" si="9"/>
        <v>19.811320754716981</v>
      </c>
      <c r="X74" s="96"/>
    </row>
    <row r="75" spans="1:24">
      <c r="A75" s="14" t="s">
        <v>945</v>
      </c>
      <c r="B75" s="173">
        <f t="shared" si="10"/>
        <v>1</v>
      </c>
      <c r="C75" s="147">
        <f t="shared" si="1"/>
        <v>5.3163211057947905E-2</v>
      </c>
      <c r="E75" s="701"/>
      <c r="F75" s="147">
        <f t="shared" si="2"/>
        <v>0</v>
      </c>
      <c r="G75" s="701"/>
      <c r="H75" s="147">
        <f t="shared" si="3"/>
        <v>0</v>
      </c>
      <c r="I75" s="701"/>
      <c r="J75" s="701"/>
      <c r="K75" s="147">
        <f t="shared" si="4"/>
        <v>0</v>
      </c>
      <c r="L75" s="701"/>
      <c r="M75" s="147">
        <f t="shared" si="5"/>
        <v>0</v>
      </c>
      <c r="N75" s="701"/>
      <c r="O75" s="701">
        <v>1</v>
      </c>
      <c r="P75" s="147">
        <f t="shared" si="6"/>
        <v>100</v>
      </c>
      <c r="Q75" s="701">
        <v>0</v>
      </c>
      <c r="R75" s="147">
        <f t="shared" si="7"/>
        <v>0</v>
      </c>
      <c r="S75" s="701"/>
      <c r="T75" s="701">
        <v>0</v>
      </c>
      <c r="U75" s="147">
        <f t="shared" si="8"/>
        <v>0</v>
      </c>
      <c r="V75" s="701">
        <v>0</v>
      </c>
      <c r="W75" s="147">
        <f t="shared" si="9"/>
        <v>0</v>
      </c>
      <c r="X75" s="96"/>
    </row>
    <row r="76" spans="1:24">
      <c r="A76" s="14" t="s">
        <v>196</v>
      </c>
      <c r="B76" s="173">
        <f t="shared" si="10"/>
        <v>40</v>
      </c>
      <c r="C76" s="147">
        <f t="shared" si="1"/>
        <v>2.126528442317916</v>
      </c>
      <c r="E76" s="701">
        <v>2</v>
      </c>
      <c r="F76" s="147">
        <f t="shared" si="2"/>
        <v>5</v>
      </c>
      <c r="G76" s="701">
        <v>2</v>
      </c>
      <c r="H76" s="147">
        <f t="shared" si="3"/>
        <v>5</v>
      </c>
      <c r="I76" s="701"/>
      <c r="J76" s="701">
        <v>8</v>
      </c>
      <c r="K76" s="147">
        <f t="shared" si="4"/>
        <v>20</v>
      </c>
      <c r="L76" s="701">
        <v>3</v>
      </c>
      <c r="M76" s="147">
        <f t="shared" si="5"/>
        <v>7.5</v>
      </c>
      <c r="N76" s="701"/>
      <c r="O76" s="701">
        <v>9</v>
      </c>
      <c r="P76" s="147">
        <f t="shared" si="6"/>
        <v>22.5</v>
      </c>
      <c r="Q76" s="701">
        <v>2</v>
      </c>
      <c r="R76" s="147">
        <f t="shared" si="7"/>
        <v>5</v>
      </c>
      <c r="S76" s="701"/>
      <c r="T76" s="701">
        <v>4</v>
      </c>
      <c r="U76" s="147">
        <f t="shared" si="8"/>
        <v>10</v>
      </c>
      <c r="V76" s="701">
        <v>10</v>
      </c>
      <c r="W76" s="147">
        <f t="shared" si="9"/>
        <v>25</v>
      </c>
      <c r="X76" s="96"/>
    </row>
    <row r="77" spans="1:24">
      <c r="A77" s="14" t="s">
        <v>197</v>
      </c>
      <c r="B77" s="173">
        <f t="shared" si="10"/>
        <v>30</v>
      </c>
      <c r="C77" s="147">
        <f t="shared" si="1"/>
        <v>1.5948963317384368</v>
      </c>
      <c r="E77" s="701"/>
      <c r="F77" s="147">
        <f t="shared" si="2"/>
        <v>0</v>
      </c>
      <c r="G77" s="701"/>
      <c r="H77" s="147">
        <f t="shared" si="3"/>
        <v>0</v>
      </c>
      <c r="I77" s="701"/>
      <c r="J77" s="701">
        <v>1</v>
      </c>
      <c r="K77" s="147">
        <f t="shared" si="4"/>
        <v>3.3333333333333335</v>
      </c>
      <c r="L77" s="701">
        <v>3</v>
      </c>
      <c r="M77" s="147">
        <f t="shared" si="5"/>
        <v>10</v>
      </c>
      <c r="N77" s="701"/>
      <c r="O77" s="701">
        <v>3</v>
      </c>
      <c r="P77" s="147">
        <f t="shared" si="6"/>
        <v>10</v>
      </c>
      <c r="Q77" s="701">
        <v>17</v>
      </c>
      <c r="R77" s="147">
        <f t="shared" si="7"/>
        <v>56.666666666666664</v>
      </c>
      <c r="S77" s="701"/>
      <c r="T77" s="701">
        <v>3</v>
      </c>
      <c r="U77" s="147">
        <f t="shared" si="8"/>
        <v>10</v>
      </c>
      <c r="V77" s="701">
        <v>3</v>
      </c>
      <c r="W77" s="147">
        <f t="shared" si="9"/>
        <v>10</v>
      </c>
      <c r="X77" s="96"/>
    </row>
    <row r="78" spans="1:24">
      <c r="A78" s="14" t="s">
        <v>199</v>
      </c>
      <c r="B78" s="173">
        <f t="shared" si="10"/>
        <v>15</v>
      </c>
      <c r="C78" s="147">
        <f t="shared" si="1"/>
        <v>0.79744816586921841</v>
      </c>
      <c r="E78" s="701"/>
      <c r="F78" s="147">
        <f t="shared" ref="F78:F84" si="12">IF($A78&lt;&gt;"",E78/$B78*100,"")</f>
        <v>0</v>
      </c>
      <c r="G78" s="701"/>
      <c r="H78" s="147">
        <f t="shared" ref="H78:H84" si="13">IF($A78&lt;&gt;"",G78/$B78*100,"")</f>
        <v>0</v>
      </c>
      <c r="I78" s="701"/>
      <c r="J78" s="701"/>
      <c r="K78" s="147">
        <f t="shared" ref="K78:K84" si="14">IF($A78&lt;&gt;"",J78/$B78*100,"")</f>
        <v>0</v>
      </c>
      <c r="L78" s="701">
        <v>3</v>
      </c>
      <c r="M78" s="147">
        <f t="shared" ref="M78:M84" si="15">IF($A78&lt;&gt;"",L78/$B78*100,"")</f>
        <v>20</v>
      </c>
      <c r="N78" s="701"/>
      <c r="O78" s="701">
        <v>1</v>
      </c>
      <c r="P78" s="147">
        <f t="shared" ref="P78:P84" si="16">IF($A78&lt;&gt;"",O78/$B78*100,"")</f>
        <v>6.666666666666667</v>
      </c>
      <c r="Q78" s="701">
        <v>5</v>
      </c>
      <c r="R78" s="147">
        <f t="shared" ref="R78:R84" si="17">IF($A78&lt;&gt;"",Q78/$B78*100,"")</f>
        <v>33.333333333333329</v>
      </c>
      <c r="S78" s="701"/>
      <c r="T78" s="701"/>
      <c r="U78" s="147">
        <f t="shared" ref="U78:U84" si="18">IF($A78&lt;&gt;"",T78/$B78*100,"")</f>
        <v>0</v>
      </c>
      <c r="V78" s="701">
        <v>6</v>
      </c>
      <c r="W78" s="147">
        <f t="shared" si="9"/>
        <v>40</v>
      </c>
      <c r="X78" s="96"/>
    </row>
    <row r="79" spans="1:24">
      <c r="A79" s="14" t="s">
        <v>946</v>
      </c>
      <c r="B79" s="173">
        <f t="shared" si="10"/>
        <v>4</v>
      </c>
      <c r="C79" s="147">
        <f t="shared" si="1"/>
        <v>0.21265284423179162</v>
      </c>
      <c r="E79" s="701"/>
      <c r="F79" s="147">
        <f t="shared" si="12"/>
        <v>0</v>
      </c>
      <c r="G79" s="701"/>
      <c r="H79" s="147">
        <f t="shared" si="13"/>
        <v>0</v>
      </c>
      <c r="I79" s="701"/>
      <c r="J79" s="701"/>
      <c r="K79" s="147">
        <f t="shared" si="14"/>
        <v>0</v>
      </c>
      <c r="L79" s="701"/>
      <c r="M79" s="147">
        <f t="shared" si="15"/>
        <v>0</v>
      </c>
      <c r="N79" s="701"/>
      <c r="O79" s="701">
        <v>2</v>
      </c>
      <c r="P79" s="147">
        <f t="shared" si="16"/>
        <v>50</v>
      </c>
      <c r="Q79" s="701">
        <v>1</v>
      </c>
      <c r="R79" s="147">
        <f t="shared" si="17"/>
        <v>25</v>
      </c>
      <c r="S79" s="701"/>
      <c r="T79" s="701">
        <v>1</v>
      </c>
      <c r="U79" s="147">
        <f t="shared" si="18"/>
        <v>25</v>
      </c>
      <c r="V79" s="701"/>
      <c r="W79" s="147"/>
      <c r="X79" s="96"/>
    </row>
    <row r="80" spans="1:24">
      <c r="A80" s="14" t="s">
        <v>198</v>
      </c>
      <c r="B80" s="173">
        <f t="shared" si="10"/>
        <v>16</v>
      </c>
      <c r="C80" s="147">
        <f t="shared" si="1"/>
        <v>0.85061137692716648</v>
      </c>
      <c r="E80" s="701"/>
      <c r="F80" s="147">
        <f t="shared" si="12"/>
        <v>0</v>
      </c>
      <c r="G80" s="701">
        <v>1</v>
      </c>
      <c r="H80" s="147">
        <f t="shared" si="13"/>
        <v>6.25</v>
      </c>
      <c r="I80" s="701"/>
      <c r="J80" s="701"/>
      <c r="K80" s="147">
        <f t="shared" si="14"/>
        <v>0</v>
      </c>
      <c r="L80" s="701">
        <v>3</v>
      </c>
      <c r="M80" s="147">
        <f t="shared" si="15"/>
        <v>18.75</v>
      </c>
      <c r="N80" s="701"/>
      <c r="O80" s="701">
        <v>4</v>
      </c>
      <c r="P80" s="147">
        <f t="shared" si="16"/>
        <v>25</v>
      </c>
      <c r="Q80" s="701">
        <v>5</v>
      </c>
      <c r="R80" s="147">
        <f t="shared" si="17"/>
        <v>31.25</v>
      </c>
      <c r="S80" s="701"/>
      <c r="T80" s="701">
        <v>1</v>
      </c>
      <c r="U80" s="147">
        <f t="shared" si="18"/>
        <v>6.25</v>
      </c>
      <c r="V80" s="701">
        <v>2</v>
      </c>
      <c r="W80" s="147">
        <f t="shared" si="9"/>
        <v>12.5</v>
      </c>
      <c r="X80" s="96"/>
    </row>
    <row r="81" spans="1:24" ht="6.75" customHeight="1">
      <c r="B81" s="173" t="str">
        <f t="shared" si="10"/>
        <v/>
      </c>
      <c r="C81" s="147" t="str">
        <f t="shared" si="1"/>
        <v/>
      </c>
      <c r="E81" s="410"/>
      <c r="F81" s="147" t="str">
        <f t="shared" si="12"/>
        <v/>
      </c>
      <c r="G81" s="410"/>
      <c r="H81" s="147" t="str">
        <f t="shared" si="13"/>
        <v/>
      </c>
      <c r="I81" s="410"/>
      <c r="J81" s="410"/>
      <c r="K81" s="147" t="str">
        <f t="shared" si="14"/>
        <v/>
      </c>
      <c r="L81" s="410"/>
      <c r="M81" s="147" t="str">
        <f t="shared" si="15"/>
        <v/>
      </c>
      <c r="N81" s="410"/>
      <c r="O81" s="701"/>
      <c r="P81" s="147" t="str">
        <f t="shared" si="16"/>
        <v/>
      </c>
      <c r="Q81" s="701"/>
      <c r="R81" s="147" t="str">
        <f t="shared" si="17"/>
        <v/>
      </c>
      <c r="S81" s="410"/>
      <c r="T81" s="410"/>
      <c r="U81" s="147" t="str">
        <f t="shared" si="18"/>
        <v/>
      </c>
      <c r="V81" s="410"/>
      <c r="W81" s="147" t="str">
        <f t="shared" si="9"/>
        <v/>
      </c>
      <c r="X81" s="96"/>
    </row>
    <row r="82" spans="1:24">
      <c r="A82" s="14" t="s">
        <v>201</v>
      </c>
      <c r="B82" s="173">
        <f t="shared" si="10"/>
        <v>62</v>
      </c>
      <c r="C82" s="147">
        <f t="shared" si="1"/>
        <v>3.2961190855927698</v>
      </c>
      <c r="E82" s="701"/>
      <c r="F82" s="147">
        <f t="shared" si="12"/>
        <v>0</v>
      </c>
      <c r="G82" s="701"/>
      <c r="H82" s="147">
        <f t="shared" si="13"/>
        <v>0</v>
      </c>
      <c r="I82" s="701"/>
      <c r="J82" s="701">
        <v>10</v>
      </c>
      <c r="K82" s="147">
        <f t="shared" si="14"/>
        <v>16.129032258064516</v>
      </c>
      <c r="L82" s="701">
        <v>5</v>
      </c>
      <c r="M82" s="147">
        <f t="shared" si="15"/>
        <v>8.064516129032258</v>
      </c>
      <c r="N82" s="701"/>
      <c r="O82" s="701">
        <v>5</v>
      </c>
      <c r="P82" s="147">
        <f t="shared" si="16"/>
        <v>8.064516129032258</v>
      </c>
      <c r="Q82" s="701">
        <v>13</v>
      </c>
      <c r="R82" s="147">
        <f t="shared" si="17"/>
        <v>20.967741935483872</v>
      </c>
      <c r="S82" s="701"/>
      <c r="T82" s="701">
        <v>19</v>
      </c>
      <c r="U82" s="147">
        <f t="shared" si="18"/>
        <v>30.64516129032258</v>
      </c>
      <c r="V82" s="701">
        <v>10</v>
      </c>
      <c r="W82" s="147">
        <f>IF($A82&lt;&gt;"",V82/$B82*100,"")</f>
        <v>16.129032258064516</v>
      </c>
      <c r="X82" s="96"/>
    </row>
    <row r="83" spans="1:24" ht="6.75" customHeight="1">
      <c r="B83" s="173" t="str">
        <f t="shared" si="10"/>
        <v/>
      </c>
      <c r="C83" s="147" t="str">
        <f t="shared" si="1"/>
        <v/>
      </c>
      <c r="E83" s="410"/>
      <c r="F83" s="147" t="str">
        <f t="shared" si="12"/>
        <v/>
      </c>
      <c r="G83" s="410"/>
      <c r="H83" s="147" t="str">
        <f t="shared" si="13"/>
        <v/>
      </c>
      <c r="I83" s="410"/>
      <c r="J83" s="410"/>
      <c r="K83" s="147" t="str">
        <f t="shared" si="14"/>
        <v/>
      </c>
      <c r="L83" s="410"/>
      <c r="M83" s="147" t="str">
        <f t="shared" si="15"/>
        <v/>
      </c>
      <c r="N83" s="410"/>
      <c r="O83" s="701"/>
      <c r="P83" s="147" t="str">
        <f t="shared" si="16"/>
        <v/>
      </c>
      <c r="Q83" s="701"/>
      <c r="R83" s="147" t="str">
        <f t="shared" si="17"/>
        <v/>
      </c>
      <c r="S83" s="410"/>
      <c r="T83" s="410"/>
      <c r="U83" s="147" t="str">
        <f t="shared" si="18"/>
        <v/>
      </c>
      <c r="V83" s="410"/>
      <c r="W83" s="147" t="str">
        <f>IF($A83&lt;&gt;"",V83/$B83*100,"")</f>
        <v/>
      </c>
      <c r="X83" s="96"/>
    </row>
    <row r="84" spans="1:24">
      <c r="A84" s="14" t="s">
        <v>202</v>
      </c>
      <c r="B84" s="173">
        <f t="shared" si="10"/>
        <v>47</v>
      </c>
      <c r="C84" s="147">
        <f t="shared" si="1"/>
        <v>2.4986709197235513</v>
      </c>
      <c r="E84" s="701"/>
      <c r="F84" s="147">
        <f t="shared" si="12"/>
        <v>0</v>
      </c>
      <c r="G84" s="701"/>
      <c r="H84" s="147">
        <f t="shared" si="13"/>
        <v>0</v>
      </c>
      <c r="I84" s="701"/>
      <c r="J84" s="701">
        <v>3</v>
      </c>
      <c r="K84" s="147">
        <f t="shared" si="14"/>
        <v>6.3829787234042552</v>
      </c>
      <c r="L84" s="701">
        <v>3</v>
      </c>
      <c r="M84" s="147">
        <f t="shared" si="15"/>
        <v>6.3829787234042552</v>
      </c>
      <c r="N84" s="701"/>
      <c r="O84" s="701">
        <v>11</v>
      </c>
      <c r="P84" s="147">
        <f t="shared" si="16"/>
        <v>23.404255319148938</v>
      </c>
      <c r="Q84" s="701">
        <v>22</v>
      </c>
      <c r="R84" s="147">
        <f t="shared" si="17"/>
        <v>46.808510638297875</v>
      </c>
      <c r="S84" s="701"/>
      <c r="T84" s="701">
        <v>4</v>
      </c>
      <c r="U84" s="147">
        <f t="shared" si="18"/>
        <v>8.5106382978723403</v>
      </c>
      <c r="V84" s="701">
        <v>4</v>
      </c>
      <c r="W84" s="147">
        <f>IF($A84&lt;&gt;"",V84/$B84*100,"")</f>
        <v>8.5106382978723403</v>
      </c>
      <c r="X84" s="96"/>
    </row>
    <row r="85" spans="1:24" ht="6.75" customHeight="1" thickBot="1">
      <c r="A85" s="178"/>
      <c r="B85" s="691"/>
      <c r="C85" s="162" t="str">
        <f t="shared" si="1"/>
        <v/>
      </c>
      <c r="D85" s="178"/>
      <c r="E85" s="178"/>
      <c r="F85" s="691"/>
      <c r="G85" s="691"/>
      <c r="H85" s="162" t="str">
        <f>IF(A85&lt;&gt;0,F85/$F$13*100,"")</f>
        <v/>
      </c>
      <c r="I85" s="178"/>
      <c r="J85" s="178"/>
      <c r="K85" s="703"/>
      <c r="L85" s="703"/>
      <c r="M85" s="162" t="str">
        <f>IF(A85&lt;&gt;0,K85/$K$13*100,"")</f>
        <v/>
      </c>
      <c r="N85" s="178"/>
      <c r="O85" s="178"/>
      <c r="P85" s="178"/>
      <c r="Q85" s="178"/>
      <c r="R85" s="162" t="str">
        <f>IF(A85&lt;&gt;0,Q85/$Q$13*100,"")</f>
        <v/>
      </c>
      <c r="S85" s="178"/>
      <c r="T85" s="178"/>
      <c r="U85" s="178"/>
      <c r="V85" s="178"/>
      <c r="W85" s="162" t="str">
        <f>IF(A85&lt;&gt;0,V85/$V$13*100,"")</f>
        <v/>
      </c>
      <c r="X85" s="97"/>
    </row>
    <row r="86" spans="1:24">
      <c r="C86" s="147"/>
      <c r="R86" s="147"/>
      <c r="W86" s="147"/>
      <c r="X86" s="96"/>
    </row>
    <row r="87" spans="1:24">
      <c r="C87" s="147"/>
      <c r="R87" s="147"/>
      <c r="U87" s="147" t="str">
        <f>IF($A87&lt;&gt;"",T87/$B87*100,"")</f>
        <v/>
      </c>
      <c r="W87" s="147"/>
      <c r="X87" s="96"/>
    </row>
    <row r="88" spans="1:24">
      <c r="C88" s="147"/>
      <c r="R88" s="147"/>
      <c r="U88" s="147"/>
      <c r="W88" s="147"/>
      <c r="X88" s="96"/>
    </row>
    <row r="89" spans="1:24">
      <c r="C89" s="147"/>
      <c r="R89" s="147"/>
      <c r="U89" s="147"/>
      <c r="W89" s="147"/>
      <c r="X89" s="96"/>
    </row>
    <row r="90" spans="1:24">
      <c r="C90" s="147"/>
      <c r="R90" s="147"/>
      <c r="U90" s="147"/>
      <c r="W90" s="147"/>
      <c r="X90" s="96"/>
    </row>
    <row r="91" spans="1:24" ht="13" thickBot="1">
      <c r="B91" s="290"/>
      <c r="C91" s="55"/>
      <c r="D91" s="55"/>
      <c r="E91" s="55"/>
      <c r="F91" s="290"/>
      <c r="G91" s="290"/>
      <c r="H91" s="291"/>
      <c r="I91" s="55"/>
      <c r="J91" s="55"/>
      <c r="K91" s="333"/>
      <c r="L91" s="333"/>
      <c r="M91" s="291"/>
      <c r="N91" s="55"/>
      <c r="O91" s="55"/>
      <c r="P91" s="55"/>
      <c r="Q91" s="55"/>
      <c r="R91" s="55"/>
      <c r="S91" s="55"/>
      <c r="T91" s="55"/>
      <c r="U91" s="55"/>
      <c r="V91" s="55"/>
    </row>
    <row r="92" spans="1:24">
      <c r="A92" s="256"/>
      <c r="B92" s="292"/>
      <c r="C92" s="256"/>
      <c r="D92" s="256"/>
      <c r="E92" s="256"/>
      <c r="F92" s="292"/>
      <c r="G92" s="292"/>
      <c r="H92" s="158"/>
      <c r="I92" s="256"/>
      <c r="J92" s="256"/>
      <c r="K92" s="327"/>
      <c r="L92" s="327"/>
      <c r="M92" s="158"/>
      <c r="N92" s="256"/>
      <c r="O92" s="256"/>
      <c r="P92" s="256"/>
      <c r="Q92" s="256"/>
      <c r="R92" s="256"/>
      <c r="S92" s="256"/>
      <c r="T92" s="256"/>
      <c r="U92" s="256"/>
      <c r="V92" s="256"/>
      <c r="W92" s="256"/>
      <c r="X92" s="92"/>
    </row>
    <row r="93" spans="1:24" ht="14.5">
      <c r="A93" s="14" t="s">
        <v>1034</v>
      </c>
      <c r="B93" s="1123" t="s">
        <v>1024</v>
      </c>
      <c r="C93" s="1123"/>
      <c r="D93" s="66"/>
      <c r="E93" s="1128" t="s">
        <v>1035</v>
      </c>
      <c r="F93" s="1128"/>
      <c r="G93" s="1128"/>
      <c r="H93" s="1128"/>
      <c r="I93" s="66"/>
      <c r="J93" s="1128" t="s">
        <v>1036</v>
      </c>
      <c r="K93" s="1128"/>
      <c r="L93" s="1128"/>
      <c r="M93" s="1128"/>
      <c r="N93" s="66"/>
      <c r="O93" s="1128" t="s">
        <v>1679</v>
      </c>
      <c r="P93" s="1128"/>
      <c r="Q93" s="1128"/>
      <c r="R93" s="1128"/>
      <c r="S93" s="66"/>
      <c r="T93" s="1128" t="s">
        <v>653</v>
      </c>
      <c r="U93" s="1128"/>
      <c r="V93" s="1128"/>
      <c r="W93" s="1128"/>
      <c r="X93" s="96"/>
    </row>
    <row r="94" spans="1:24">
      <c r="A94" s="66" t="s">
        <v>1037</v>
      </c>
      <c r="B94" s="294" t="s">
        <v>938</v>
      </c>
      <c r="C94" s="297" t="s">
        <v>389</v>
      </c>
      <c r="D94" s="175"/>
      <c r="E94" s="1130" t="s">
        <v>932</v>
      </c>
      <c r="F94" s="1130"/>
      <c r="G94" s="1129" t="s">
        <v>931</v>
      </c>
      <c r="H94" s="1129"/>
      <c r="I94" s="175"/>
      <c r="J94" s="1130" t="s">
        <v>932</v>
      </c>
      <c r="K94" s="1130"/>
      <c r="L94" s="1129" t="s">
        <v>931</v>
      </c>
      <c r="M94" s="1129"/>
      <c r="N94" s="175"/>
      <c r="O94" s="1130" t="s">
        <v>932</v>
      </c>
      <c r="P94" s="1130"/>
      <c r="Q94" s="1129" t="s">
        <v>931</v>
      </c>
      <c r="R94" s="1129"/>
      <c r="S94" s="175"/>
      <c r="T94" s="1130" t="s">
        <v>932</v>
      </c>
      <c r="U94" s="1130"/>
      <c r="V94" s="1129" t="s">
        <v>931</v>
      </c>
      <c r="W94" s="1129"/>
      <c r="X94" s="96"/>
    </row>
    <row r="95" spans="1:24">
      <c r="A95" s="66"/>
      <c r="B95" s="334"/>
      <c r="C95" s="175"/>
      <c r="D95" s="175"/>
      <c r="E95" s="328" t="s">
        <v>938</v>
      </c>
      <c r="F95" s="160" t="s">
        <v>389</v>
      </c>
      <c r="G95" s="328" t="s">
        <v>938</v>
      </c>
      <c r="H95" s="160" t="s">
        <v>389</v>
      </c>
      <c r="I95" s="175"/>
      <c r="J95" s="328" t="s">
        <v>938</v>
      </c>
      <c r="K95" s="160" t="s">
        <v>389</v>
      </c>
      <c r="L95" s="328" t="s">
        <v>938</v>
      </c>
      <c r="M95" s="160" t="s">
        <v>389</v>
      </c>
      <c r="N95" s="175"/>
      <c r="O95" s="328" t="s">
        <v>938</v>
      </c>
      <c r="P95" s="160" t="s">
        <v>389</v>
      </c>
      <c r="Q95" s="328" t="s">
        <v>938</v>
      </c>
      <c r="R95" s="160" t="s">
        <v>389</v>
      </c>
      <c r="S95" s="175"/>
      <c r="T95" s="328" t="s">
        <v>938</v>
      </c>
      <c r="U95" s="160" t="s">
        <v>389</v>
      </c>
      <c r="V95" s="328" t="s">
        <v>938</v>
      </c>
      <c r="W95" s="160" t="s">
        <v>389</v>
      </c>
      <c r="X95" s="96"/>
    </row>
    <row r="96" spans="1:24" ht="13.5" thickBot="1">
      <c r="A96" s="178"/>
      <c r="B96" s="308"/>
      <c r="C96" s="300"/>
      <c r="D96" s="300"/>
      <c r="E96" s="300"/>
      <c r="F96" s="308"/>
      <c r="G96" s="308"/>
      <c r="H96" s="299"/>
      <c r="I96" s="300"/>
      <c r="J96" s="300"/>
      <c r="K96" s="330"/>
      <c r="L96" s="330"/>
      <c r="M96" s="299"/>
      <c r="N96" s="300"/>
      <c r="O96" s="300"/>
      <c r="P96" s="300"/>
      <c r="Q96" s="311"/>
      <c r="R96" s="300"/>
      <c r="S96" s="300"/>
      <c r="T96" s="300"/>
      <c r="U96" s="300"/>
      <c r="V96" s="311"/>
      <c r="W96" s="300"/>
      <c r="X96" s="301"/>
    </row>
    <row r="97" spans="1:25">
      <c r="K97" s="312"/>
      <c r="L97" s="312"/>
      <c r="M97" s="108"/>
    </row>
    <row r="98" spans="1:25" ht="13">
      <c r="A98" s="17" t="s">
        <v>659</v>
      </c>
      <c r="B98" s="288">
        <f t="shared" ref="B98:B159" si="19">IF(A98&lt;&gt;"",E98+G98+J98+L98+O98+Q98+T98+V98,"")</f>
        <v>170</v>
      </c>
      <c r="C98" s="302">
        <f t="shared" si="1"/>
        <v>9.0377458798511423</v>
      </c>
      <c r="D98" s="17"/>
      <c r="E98" s="288">
        <f>SUM(E100)</f>
        <v>4</v>
      </c>
      <c r="F98" s="302">
        <f t="shared" ref="F98:F161" si="20">IF($A98&lt;&gt;"",E98/$B98*100,"")</f>
        <v>2.3529411764705883</v>
      </c>
      <c r="G98" s="288">
        <f>SUM(G100)</f>
        <v>2</v>
      </c>
      <c r="H98" s="302">
        <f t="shared" ref="H98:H161" si="21">IF($A98&lt;&gt;"",G98/$B98*100,"")</f>
        <v>1.1764705882352942</v>
      </c>
      <c r="I98" s="17"/>
      <c r="J98" s="288">
        <f>SUM(J100)</f>
        <v>28</v>
      </c>
      <c r="K98" s="302">
        <f t="shared" ref="K98:K161" si="22">IF($A98&lt;&gt;"",J98/$B98*100,"")</f>
        <v>16.470588235294116</v>
      </c>
      <c r="L98" s="288">
        <f>SUM(L100)</f>
        <v>23</v>
      </c>
      <c r="M98" s="302">
        <f t="shared" ref="M98:M161" si="23">IF($A98&lt;&gt;"",L98/$B98*100,"")</f>
        <v>13.529411764705882</v>
      </c>
      <c r="N98" s="17"/>
      <c r="O98" s="288">
        <f>SUM(O100)</f>
        <v>31</v>
      </c>
      <c r="P98" s="302">
        <f t="shared" ref="P98:P161" si="24">IF($A98&lt;&gt;"",O98/$B98*100,"")</f>
        <v>18.235294117647058</v>
      </c>
      <c r="Q98" s="288">
        <f>SUM(Q100)</f>
        <v>12</v>
      </c>
      <c r="R98" s="302">
        <f t="shared" ref="R98:R161" si="25">IF($A98&lt;&gt;"",Q98/$B98*100,"")</f>
        <v>7.0588235294117645</v>
      </c>
      <c r="S98" s="17"/>
      <c r="T98" s="288">
        <f>SUM(T100)</f>
        <v>52</v>
      </c>
      <c r="U98" s="302">
        <f t="shared" ref="U98:U161" si="26">IF($A98&lt;&gt;"",T98/$B98*100,"")</f>
        <v>30.588235294117649</v>
      </c>
      <c r="V98" s="288">
        <f>SUM(V100)</f>
        <v>18</v>
      </c>
      <c r="W98" s="302">
        <f t="shared" ref="W98:W160" si="27">IF($A98&lt;&gt;"",V98/$B98*100,"")</f>
        <v>10.588235294117647</v>
      </c>
      <c r="X98" s="96"/>
      <c r="Y98" s="104"/>
    </row>
    <row r="99" spans="1:25" ht="6.75" customHeight="1">
      <c r="B99" s="173" t="str">
        <f t="shared" si="19"/>
        <v/>
      </c>
      <c r="C99" s="147"/>
      <c r="E99" s="173"/>
      <c r="F99" s="147" t="str">
        <f t="shared" si="20"/>
        <v/>
      </c>
      <c r="H99" s="147" t="str">
        <f t="shared" si="21"/>
        <v/>
      </c>
      <c r="J99" s="173"/>
      <c r="K99" s="147" t="str">
        <f t="shared" si="22"/>
        <v/>
      </c>
      <c r="L99" s="173"/>
      <c r="M99" s="147" t="str">
        <f t="shared" si="23"/>
        <v/>
      </c>
      <c r="O99" s="173"/>
      <c r="P99" s="147" t="str">
        <f t="shared" si="24"/>
        <v/>
      </c>
      <c r="Q99" s="173"/>
      <c r="R99" s="147" t="str">
        <f t="shared" si="25"/>
        <v/>
      </c>
      <c r="T99" s="173"/>
      <c r="U99" s="147" t="str">
        <f t="shared" si="26"/>
        <v/>
      </c>
      <c r="V99" s="173"/>
      <c r="W99" s="147" t="str">
        <f t="shared" si="27"/>
        <v/>
      </c>
    </row>
    <row r="100" spans="1:25">
      <c r="A100" s="14" t="s">
        <v>209</v>
      </c>
      <c r="B100" s="173">
        <f t="shared" si="19"/>
        <v>170</v>
      </c>
      <c r="C100" s="147">
        <f t="shared" ref="C100:C112" si="28">IF(A100&lt;&gt;0,B100/$B$13*100,"")</f>
        <v>9.0377458798511423</v>
      </c>
      <c r="E100" s="173">
        <f>SUM(E101:E110)</f>
        <v>4</v>
      </c>
      <c r="F100" s="147">
        <f t="shared" si="20"/>
        <v>2.3529411764705883</v>
      </c>
      <c r="G100" s="173">
        <f>SUM(G101:G110)</f>
        <v>2</v>
      </c>
      <c r="H100" s="147">
        <f t="shared" si="21"/>
        <v>1.1764705882352942</v>
      </c>
      <c r="J100" s="173">
        <f>SUM(J101:J110)</f>
        <v>28</v>
      </c>
      <c r="K100" s="147">
        <f t="shared" si="22"/>
        <v>16.470588235294116</v>
      </c>
      <c r="L100" s="173">
        <f>SUM(L101:L110)</f>
        <v>23</v>
      </c>
      <c r="M100" s="147">
        <f t="shared" si="23"/>
        <v>13.529411764705882</v>
      </c>
      <c r="O100" s="233">
        <f>SUM(O101:O110)</f>
        <v>31</v>
      </c>
      <c r="P100" s="147">
        <f t="shared" si="24"/>
        <v>18.235294117647058</v>
      </c>
      <c r="Q100" s="173">
        <f>SUM(Q101:Q110)</f>
        <v>12</v>
      </c>
      <c r="R100" s="147">
        <f t="shared" si="25"/>
        <v>7.0588235294117645</v>
      </c>
      <c r="T100" s="173">
        <f>SUM(T101:T110)</f>
        <v>52</v>
      </c>
      <c r="U100" s="147">
        <f t="shared" si="26"/>
        <v>30.588235294117649</v>
      </c>
      <c r="V100" s="173">
        <f>SUM(V101:V110)</f>
        <v>18</v>
      </c>
      <c r="W100" s="147">
        <f t="shared" si="27"/>
        <v>10.588235294117647</v>
      </c>
      <c r="X100" s="96"/>
    </row>
    <row r="101" spans="1:25">
      <c r="A101" s="14" t="s">
        <v>947</v>
      </c>
      <c r="B101" s="173">
        <f t="shared" si="19"/>
        <v>4</v>
      </c>
      <c r="C101" s="147">
        <f t="shared" si="28"/>
        <v>0.21265284423179162</v>
      </c>
      <c r="E101" s="701"/>
      <c r="F101" s="147">
        <f t="shared" si="20"/>
        <v>0</v>
      </c>
      <c r="G101" s="701"/>
      <c r="H101" s="147">
        <f t="shared" si="21"/>
        <v>0</v>
      </c>
      <c r="I101" s="701"/>
      <c r="J101" s="701"/>
      <c r="K101" s="147">
        <f t="shared" si="22"/>
        <v>0</v>
      </c>
      <c r="L101" s="701">
        <v>1</v>
      </c>
      <c r="M101" s="147">
        <f t="shared" si="23"/>
        <v>25</v>
      </c>
      <c r="N101" s="701"/>
      <c r="O101" s="701"/>
      <c r="P101" s="147">
        <f t="shared" si="24"/>
        <v>0</v>
      </c>
      <c r="Q101" s="701"/>
      <c r="R101" s="147">
        <f t="shared" si="25"/>
        <v>0</v>
      </c>
      <c r="S101" s="701"/>
      <c r="T101" s="701">
        <v>1</v>
      </c>
      <c r="U101" s="147">
        <f t="shared" si="26"/>
        <v>25</v>
      </c>
      <c r="V101" s="81">
        <v>2</v>
      </c>
      <c r="W101" s="147">
        <f t="shared" si="27"/>
        <v>50</v>
      </c>
      <c r="X101" s="96"/>
    </row>
    <row r="102" spans="1:25">
      <c r="A102" s="14" t="s">
        <v>210</v>
      </c>
      <c r="B102" s="173">
        <f t="shared" si="19"/>
        <v>29</v>
      </c>
      <c r="C102" s="147">
        <f t="shared" si="28"/>
        <v>1.541733120680489</v>
      </c>
      <c r="E102" s="701">
        <v>1</v>
      </c>
      <c r="F102" s="147">
        <f t="shared" si="20"/>
        <v>3.4482758620689653</v>
      </c>
      <c r="G102" s="701"/>
      <c r="H102" s="147">
        <f t="shared" si="21"/>
        <v>0</v>
      </c>
      <c r="I102" s="701"/>
      <c r="J102" s="701">
        <v>6</v>
      </c>
      <c r="K102" s="147">
        <f t="shared" si="22"/>
        <v>20.689655172413794</v>
      </c>
      <c r="L102" s="701">
        <v>4</v>
      </c>
      <c r="M102" s="147">
        <f t="shared" si="23"/>
        <v>13.793103448275861</v>
      </c>
      <c r="N102" s="701"/>
      <c r="O102" s="701">
        <v>7</v>
      </c>
      <c r="P102" s="147">
        <f t="shared" si="24"/>
        <v>24.137931034482758</v>
      </c>
      <c r="Q102" s="701">
        <v>2</v>
      </c>
      <c r="R102" s="147">
        <f t="shared" si="25"/>
        <v>6.8965517241379306</v>
      </c>
      <c r="S102" s="701"/>
      <c r="T102" s="701">
        <v>9</v>
      </c>
      <c r="U102" s="147">
        <f t="shared" si="26"/>
        <v>31.03448275862069</v>
      </c>
      <c r="V102" s="81"/>
      <c r="W102" s="147">
        <f t="shared" si="27"/>
        <v>0</v>
      </c>
      <c r="X102" s="96"/>
    </row>
    <row r="103" spans="1:25">
      <c r="A103" s="14" t="s">
        <v>212</v>
      </c>
      <c r="B103" s="173">
        <f t="shared" si="19"/>
        <v>23</v>
      </c>
      <c r="C103" s="147">
        <f t="shared" si="28"/>
        <v>1.2227538543328018</v>
      </c>
      <c r="E103" s="701">
        <v>1</v>
      </c>
      <c r="F103" s="147">
        <f t="shared" si="20"/>
        <v>4.3478260869565215</v>
      </c>
      <c r="G103" s="701">
        <v>1</v>
      </c>
      <c r="H103" s="147">
        <f t="shared" si="21"/>
        <v>4.3478260869565215</v>
      </c>
      <c r="I103" s="701"/>
      <c r="J103" s="701"/>
      <c r="K103" s="147">
        <f t="shared" si="22"/>
        <v>0</v>
      </c>
      <c r="L103" s="701"/>
      <c r="M103" s="147">
        <f t="shared" si="23"/>
        <v>0</v>
      </c>
      <c r="N103" s="701"/>
      <c r="O103" s="701">
        <v>3</v>
      </c>
      <c r="P103" s="147">
        <f t="shared" si="24"/>
        <v>13.043478260869565</v>
      </c>
      <c r="Q103" s="701">
        <v>0</v>
      </c>
      <c r="R103" s="147">
        <f t="shared" si="25"/>
        <v>0</v>
      </c>
      <c r="S103" s="701"/>
      <c r="T103" s="701">
        <v>17</v>
      </c>
      <c r="U103" s="147">
        <f t="shared" si="26"/>
        <v>73.91304347826086</v>
      </c>
      <c r="V103" s="81">
        <v>1</v>
      </c>
      <c r="W103" s="147">
        <f t="shared" si="27"/>
        <v>4.3478260869565215</v>
      </c>
      <c r="X103" s="96"/>
    </row>
    <row r="104" spans="1:25">
      <c r="A104" s="14" t="s">
        <v>214</v>
      </c>
      <c r="B104" s="173">
        <f t="shared" si="19"/>
        <v>22</v>
      </c>
      <c r="C104" s="147">
        <f t="shared" si="28"/>
        <v>1.1695906432748537</v>
      </c>
      <c r="E104" s="701"/>
      <c r="F104" s="147">
        <f t="shared" si="20"/>
        <v>0</v>
      </c>
      <c r="G104" s="701"/>
      <c r="H104" s="147">
        <f t="shared" si="21"/>
        <v>0</v>
      </c>
      <c r="I104" s="701"/>
      <c r="J104" s="701">
        <v>6</v>
      </c>
      <c r="K104" s="147">
        <f t="shared" si="22"/>
        <v>27.27272727272727</v>
      </c>
      <c r="L104" s="701">
        <v>5</v>
      </c>
      <c r="M104" s="147">
        <f t="shared" si="23"/>
        <v>22.727272727272727</v>
      </c>
      <c r="N104" s="701"/>
      <c r="O104" s="701">
        <v>3</v>
      </c>
      <c r="P104" s="147">
        <f t="shared" si="24"/>
        <v>13.636363636363635</v>
      </c>
      <c r="Q104" s="701">
        <v>4</v>
      </c>
      <c r="R104" s="147">
        <f t="shared" si="25"/>
        <v>18.181818181818183</v>
      </c>
      <c r="S104" s="701"/>
      <c r="T104" s="701">
        <v>3</v>
      </c>
      <c r="U104" s="147">
        <f t="shared" si="26"/>
        <v>13.636363636363635</v>
      </c>
      <c r="V104" s="81">
        <v>1</v>
      </c>
      <c r="W104" s="147">
        <f t="shared" si="27"/>
        <v>4.5454545454545459</v>
      </c>
      <c r="X104" s="96"/>
    </row>
    <row r="105" spans="1:25">
      <c r="A105" s="14" t="s">
        <v>213</v>
      </c>
      <c r="B105" s="173">
        <f t="shared" si="19"/>
        <v>11</v>
      </c>
      <c r="C105" s="147">
        <f t="shared" si="28"/>
        <v>0.58479532163742687</v>
      </c>
      <c r="E105" s="701"/>
      <c r="F105" s="147">
        <f t="shared" si="20"/>
        <v>0</v>
      </c>
      <c r="G105" s="701"/>
      <c r="H105" s="147">
        <f t="shared" si="21"/>
        <v>0</v>
      </c>
      <c r="I105" s="701"/>
      <c r="J105" s="701">
        <v>2</v>
      </c>
      <c r="K105" s="147">
        <f t="shared" si="22"/>
        <v>18.181818181818183</v>
      </c>
      <c r="L105" s="701">
        <v>0</v>
      </c>
      <c r="M105" s="147">
        <f t="shared" si="23"/>
        <v>0</v>
      </c>
      <c r="N105" s="701"/>
      <c r="O105" s="701">
        <v>4</v>
      </c>
      <c r="P105" s="147">
        <f t="shared" si="24"/>
        <v>36.363636363636367</v>
      </c>
      <c r="Q105" s="701">
        <v>2</v>
      </c>
      <c r="R105" s="147">
        <f t="shared" si="25"/>
        <v>18.181818181818183</v>
      </c>
      <c r="S105" s="701"/>
      <c r="T105" s="701">
        <v>3</v>
      </c>
      <c r="U105" s="147">
        <f t="shared" si="26"/>
        <v>27.27272727272727</v>
      </c>
      <c r="V105" s="81"/>
      <c r="W105" s="147">
        <f t="shared" si="27"/>
        <v>0</v>
      </c>
      <c r="X105" s="96"/>
    </row>
    <row r="106" spans="1:25">
      <c r="A106" s="14" t="s">
        <v>211</v>
      </c>
      <c r="B106" s="173">
        <f t="shared" si="19"/>
        <v>18</v>
      </c>
      <c r="C106" s="147">
        <f t="shared" si="28"/>
        <v>0.9569377990430622</v>
      </c>
      <c r="E106" s="701"/>
      <c r="F106" s="147">
        <f t="shared" si="20"/>
        <v>0</v>
      </c>
      <c r="G106" s="701"/>
      <c r="H106" s="147">
        <f t="shared" si="21"/>
        <v>0</v>
      </c>
      <c r="I106" s="701"/>
      <c r="J106" s="701">
        <v>4</v>
      </c>
      <c r="K106" s="147">
        <f t="shared" si="22"/>
        <v>22.222222222222221</v>
      </c>
      <c r="L106" s="701">
        <v>7</v>
      </c>
      <c r="M106" s="147">
        <f t="shared" si="23"/>
        <v>38.888888888888893</v>
      </c>
      <c r="N106" s="701"/>
      <c r="O106" s="701">
        <v>2</v>
      </c>
      <c r="P106" s="147">
        <f t="shared" si="24"/>
        <v>11.111111111111111</v>
      </c>
      <c r="Q106" s="701">
        <v>1</v>
      </c>
      <c r="R106" s="147">
        <f t="shared" si="25"/>
        <v>5.5555555555555554</v>
      </c>
      <c r="S106" s="701"/>
      <c r="T106" s="701">
        <v>2</v>
      </c>
      <c r="U106" s="147">
        <f t="shared" si="26"/>
        <v>11.111111111111111</v>
      </c>
      <c r="V106" s="81">
        <v>2</v>
      </c>
      <c r="W106" s="147">
        <f t="shared" si="27"/>
        <v>11.111111111111111</v>
      </c>
      <c r="X106" s="96"/>
    </row>
    <row r="107" spans="1:25">
      <c r="A107" s="14" t="s">
        <v>403</v>
      </c>
      <c r="B107" s="173">
        <f t="shared" si="19"/>
        <v>18</v>
      </c>
      <c r="C107" s="147">
        <f t="shared" si="28"/>
        <v>0.9569377990430622</v>
      </c>
      <c r="E107" s="701"/>
      <c r="F107" s="147">
        <f t="shared" si="20"/>
        <v>0</v>
      </c>
      <c r="G107" s="701"/>
      <c r="H107" s="147">
        <f t="shared" si="21"/>
        <v>0</v>
      </c>
      <c r="I107" s="701"/>
      <c r="J107" s="701">
        <v>1</v>
      </c>
      <c r="K107" s="147">
        <f t="shared" si="22"/>
        <v>5.5555555555555554</v>
      </c>
      <c r="L107" s="701">
        <v>1</v>
      </c>
      <c r="M107" s="147">
        <f t="shared" si="23"/>
        <v>5.5555555555555554</v>
      </c>
      <c r="N107" s="701"/>
      <c r="O107" s="701">
        <v>1</v>
      </c>
      <c r="P107" s="147">
        <f t="shared" si="24"/>
        <v>5.5555555555555554</v>
      </c>
      <c r="Q107" s="701">
        <v>1</v>
      </c>
      <c r="R107" s="147">
        <f t="shared" si="25"/>
        <v>5.5555555555555554</v>
      </c>
      <c r="S107" s="701"/>
      <c r="T107" s="701">
        <v>11</v>
      </c>
      <c r="U107" s="147">
        <f t="shared" si="26"/>
        <v>61.111111111111114</v>
      </c>
      <c r="V107" s="81">
        <v>3</v>
      </c>
      <c r="W107" s="147">
        <f t="shared" si="27"/>
        <v>16.666666666666664</v>
      </c>
      <c r="X107" s="96"/>
    </row>
    <row r="108" spans="1:25">
      <c r="A108" s="14" t="s">
        <v>215</v>
      </c>
      <c r="B108" s="173">
        <f t="shared" si="19"/>
        <v>16</v>
      </c>
      <c r="C108" s="147">
        <f t="shared" si="28"/>
        <v>0.85061137692716648</v>
      </c>
      <c r="E108" s="701"/>
      <c r="F108" s="147">
        <f t="shared" si="20"/>
        <v>0</v>
      </c>
      <c r="G108" s="701"/>
      <c r="H108" s="147">
        <f t="shared" si="21"/>
        <v>0</v>
      </c>
      <c r="I108" s="701"/>
      <c r="J108" s="701">
        <v>1</v>
      </c>
      <c r="K108" s="147">
        <f t="shared" si="22"/>
        <v>6.25</v>
      </c>
      <c r="L108" s="701">
        <v>3</v>
      </c>
      <c r="M108" s="147">
        <f t="shared" si="23"/>
        <v>18.75</v>
      </c>
      <c r="N108" s="701"/>
      <c r="O108" s="701">
        <v>5</v>
      </c>
      <c r="P108" s="147">
        <f t="shared" si="24"/>
        <v>31.25</v>
      </c>
      <c r="Q108" s="701">
        <v>1</v>
      </c>
      <c r="R108" s="147">
        <f t="shared" si="25"/>
        <v>6.25</v>
      </c>
      <c r="S108" s="701"/>
      <c r="T108" s="701">
        <v>1</v>
      </c>
      <c r="U108" s="147">
        <f t="shared" si="26"/>
        <v>6.25</v>
      </c>
      <c r="V108" s="81">
        <v>5</v>
      </c>
      <c r="W108" s="147">
        <f t="shared" si="27"/>
        <v>31.25</v>
      </c>
      <c r="X108" s="96"/>
    </row>
    <row r="109" spans="1:25">
      <c r="A109" s="14" t="s">
        <v>949</v>
      </c>
      <c r="B109" s="173">
        <f t="shared" si="19"/>
        <v>20</v>
      </c>
      <c r="C109" s="147">
        <f t="shared" si="28"/>
        <v>1.063264221158958</v>
      </c>
      <c r="E109" s="701">
        <v>1</v>
      </c>
      <c r="F109" s="147">
        <f t="shared" si="20"/>
        <v>5</v>
      </c>
      <c r="G109" s="701">
        <v>1</v>
      </c>
      <c r="H109" s="147">
        <f t="shared" si="21"/>
        <v>5</v>
      </c>
      <c r="I109" s="701"/>
      <c r="J109" s="701">
        <v>5</v>
      </c>
      <c r="K109" s="147">
        <f t="shared" si="22"/>
        <v>25</v>
      </c>
      <c r="L109" s="701">
        <v>1</v>
      </c>
      <c r="M109" s="147">
        <f t="shared" si="23"/>
        <v>5</v>
      </c>
      <c r="N109" s="701"/>
      <c r="O109" s="701">
        <v>2</v>
      </c>
      <c r="P109" s="147">
        <f t="shared" si="24"/>
        <v>10</v>
      </c>
      <c r="Q109" s="701">
        <v>1</v>
      </c>
      <c r="R109" s="147">
        <f t="shared" si="25"/>
        <v>5</v>
      </c>
      <c r="S109" s="701"/>
      <c r="T109" s="701">
        <v>5</v>
      </c>
      <c r="U109" s="147">
        <f t="shared" si="26"/>
        <v>25</v>
      </c>
      <c r="V109" s="81">
        <v>4</v>
      </c>
      <c r="W109" s="147">
        <f t="shared" si="27"/>
        <v>20</v>
      </c>
      <c r="X109" s="96"/>
    </row>
    <row r="110" spans="1:25">
      <c r="A110" s="14" t="s">
        <v>948</v>
      </c>
      <c r="B110" s="173">
        <f t="shared" si="19"/>
        <v>9</v>
      </c>
      <c r="C110" s="147">
        <f t="shared" si="28"/>
        <v>0.4784688995215311</v>
      </c>
      <c r="E110" s="701">
        <v>1</v>
      </c>
      <c r="F110" s="147">
        <f t="shared" si="20"/>
        <v>11.111111111111111</v>
      </c>
      <c r="G110" s="701"/>
      <c r="H110" s="147">
        <f t="shared" si="21"/>
        <v>0</v>
      </c>
      <c r="I110" s="701"/>
      <c r="J110" s="701">
        <v>3</v>
      </c>
      <c r="K110" s="147">
        <f t="shared" si="22"/>
        <v>33.333333333333329</v>
      </c>
      <c r="L110" s="701">
        <v>1</v>
      </c>
      <c r="M110" s="147">
        <f t="shared" si="23"/>
        <v>11.111111111111111</v>
      </c>
      <c r="N110" s="701"/>
      <c r="O110" s="701">
        <v>4</v>
      </c>
      <c r="P110" s="147">
        <f t="shared" si="24"/>
        <v>44.444444444444443</v>
      </c>
      <c r="Q110" s="701"/>
      <c r="R110" s="147">
        <f t="shared" si="25"/>
        <v>0</v>
      </c>
      <c r="S110" s="701"/>
      <c r="T110" s="701"/>
      <c r="U110" s="147">
        <f t="shared" si="26"/>
        <v>0</v>
      </c>
      <c r="V110" s="81"/>
      <c r="W110" s="147"/>
      <c r="X110" s="96"/>
    </row>
    <row r="111" spans="1:25" ht="6.75" customHeight="1">
      <c r="B111" s="173" t="str">
        <f t="shared" si="19"/>
        <v/>
      </c>
      <c r="C111" s="147" t="str">
        <f t="shared" si="28"/>
        <v/>
      </c>
      <c r="E111" s="173"/>
      <c r="F111" s="147" t="str">
        <f t="shared" si="20"/>
        <v/>
      </c>
      <c r="H111" s="147" t="str">
        <f t="shared" si="21"/>
        <v/>
      </c>
      <c r="J111" s="173"/>
      <c r="K111" s="147" t="str">
        <f t="shared" si="22"/>
        <v/>
      </c>
      <c r="L111" s="173"/>
      <c r="M111" s="147" t="str">
        <f t="shared" si="23"/>
        <v/>
      </c>
      <c r="O111" s="173"/>
      <c r="P111" s="147" t="str">
        <f t="shared" si="24"/>
        <v/>
      </c>
      <c r="Q111" s="173"/>
      <c r="R111" s="147" t="str">
        <f t="shared" si="25"/>
        <v/>
      </c>
      <c r="T111" s="173"/>
      <c r="U111" s="147" t="str">
        <f t="shared" si="26"/>
        <v/>
      </c>
      <c r="V111" s="173"/>
      <c r="W111" s="147" t="str">
        <f t="shared" si="27"/>
        <v/>
      </c>
      <c r="X111" s="96"/>
    </row>
    <row r="112" spans="1:25" ht="13">
      <c r="A112" s="17" t="s">
        <v>660</v>
      </c>
      <c r="B112" s="288">
        <f t="shared" si="19"/>
        <v>105</v>
      </c>
      <c r="C112" s="302">
        <f t="shared" si="28"/>
        <v>5.5821371610845292</v>
      </c>
      <c r="D112" s="17"/>
      <c r="E112" s="288">
        <f>SUM(E114)</f>
        <v>4</v>
      </c>
      <c r="F112" s="302">
        <f t="shared" si="20"/>
        <v>3.8095238095238098</v>
      </c>
      <c r="G112" s="288">
        <f>SUM(G114)</f>
        <v>0</v>
      </c>
      <c r="H112" s="302">
        <f t="shared" si="21"/>
        <v>0</v>
      </c>
      <c r="I112" s="17"/>
      <c r="J112" s="288">
        <f>SUM(J114)</f>
        <v>13</v>
      </c>
      <c r="K112" s="302">
        <f t="shared" si="22"/>
        <v>12.380952380952381</v>
      </c>
      <c r="L112" s="288">
        <f>SUM(L114)</f>
        <v>15</v>
      </c>
      <c r="M112" s="302">
        <f t="shared" si="23"/>
        <v>14.285714285714285</v>
      </c>
      <c r="N112" s="17"/>
      <c r="O112" s="288">
        <f>SUM(O114)</f>
        <v>18</v>
      </c>
      <c r="P112" s="302">
        <f t="shared" si="24"/>
        <v>17.142857142857142</v>
      </c>
      <c r="Q112" s="288">
        <f>SUM(Q114)</f>
        <v>17</v>
      </c>
      <c r="R112" s="302">
        <f t="shared" si="25"/>
        <v>16.19047619047619</v>
      </c>
      <c r="S112" s="17"/>
      <c r="T112" s="288">
        <f>SUM(T114)</f>
        <v>25</v>
      </c>
      <c r="U112" s="302">
        <f t="shared" si="26"/>
        <v>23.809523809523807</v>
      </c>
      <c r="V112" s="288">
        <f>SUM(V114)</f>
        <v>13</v>
      </c>
      <c r="W112" s="302">
        <f t="shared" si="27"/>
        <v>12.380952380952381</v>
      </c>
      <c r="X112" s="96"/>
    </row>
    <row r="113" spans="1:24" ht="5.5" customHeight="1">
      <c r="B113" s="173" t="str">
        <f t="shared" si="19"/>
        <v/>
      </c>
      <c r="C113" s="147"/>
      <c r="E113" s="173"/>
      <c r="F113" s="147" t="str">
        <f t="shared" si="20"/>
        <v/>
      </c>
      <c r="H113" s="147" t="str">
        <f t="shared" si="21"/>
        <v/>
      </c>
      <c r="J113" s="173"/>
      <c r="K113" s="147" t="str">
        <f t="shared" si="22"/>
        <v/>
      </c>
      <c r="L113" s="173"/>
      <c r="M113" s="147" t="str">
        <f t="shared" si="23"/>
        <v/>
      </c>
      <c r="O113" s="173"/>
      <c r="P113" s="147" t="str">
        <f t="shared" si="24"/>
        <v/>
      </c>
      <c r="Q113" s="173"/>
      <c r="R113" s="147" t="str">
        <f t="shared" si="25"/>
        <v/>
      </c>
      <c r="T113" s="173"/>
      <c r="U113" s="147" t="str">
        <f t="shared" si="26"/>
        <v/>
      </c>
      <c r="V113" s="173"/>
      <c r="W113" s="147" t="str">
        <f t="shared" si="27"/>
        <v/>
      </c>
      <c r="X113" s="96"/>
    </row>
    <row r="114" spans="1:24">
      <c r="A114" s="14" t="s">
        <v>1045</v>
      </c>
      <c r="B114" s="173">
        <f t="shared" si="19"/>
        <v>105</v>
      </c>
      <c r="C114" s="147">
        <f t="shared" ref="C114:C163" si="29">IF(A114&lt;&gt;0,B114/$B$13*100,"")</f>
        <v>5.5821371610845292</v>
      </c>
      <c r="E114" s="233">
        <f>SUM(E115:E119)</f>
        <v>4</v>
      </c>
      <c r="F114" s="147">
        <f t="shared" si="20"/>
        <v>3.8095238095238098</v>
      </c>
      <c r="G114" s="233">
        <f>SUM(G115:G119)</f>
        <v>0</v>
      </c>
      <c r="H114" s="147">
        <f t="shared" si="21"/>
        <v>0</v>
      </c>
      <c r="J114" s="233">
        <f>SUM(J115:J119)</f>
        <v>13</v>
      </c>
      <c r="K114" s="147">
        <f t="shared" si="22"/>
        <v>12.380952380952381</v>
      </c>
      <c r="L114" s="233">
        <f>SUM(L115:L119)</f>
        <v>15</v>
      </c>
      <c r="M114" s="147">
        <f t="shared" si="23"/>
        <v>14.285714285714285</v>
      </c>
      <c r="O114" s="233">
        <f>SUM(O115:O119)</f>
        <v>18</v>
      </c>
      <c r="P114" s="147">
        <f t="shared" si="24"/>
        <v>17.142857142857142</v>
      </c>
      <c r="Q114" s="233">
        <f>SUM(Q115:Q119)</f>
        <v>17</v>
      </c>
      <c r="R114" s="147">
        <f t="shared" si="25"/>
        <v>16.19047619047619</v>
      </c>
      <c r="T114" s="233">
        <f>SUM(T115:T119)</f>
        <v>25</v>
      </c>
      <c r="U114" s="147">
        <f t="shared" si="26"/>
        <v>23.809523809523807</v>
      </c>
      <c r="V114" s="233">
        <f>SUM(V115:V119)</f>
        <v>13</v>
      </c>
      <c r="W114" s="147">
        <f t="shared" si="27"/>
        <v>12.380952380952381</v>
      </c>
    </row>
    <row r="115" spans="1:24">
      <c r="A115" s="14" t="s">
        <v>1046</v>
      </c>
      <c r="B115" s="173">
        <f t="shared" si="19"/>
        <v>3</v>
      </c>
      <c r="C115" s="147">
        <f t="shared" si="29"/>
        <v>0.15948963317384371</v>
      </c>
      <c r="E115" s="81"/>
      <c r="F115" s="147">
        <f t="shared" si="20"/>
        <v>0</v>
      </c>
      <c r="G115" s="81"/>
      <c r="H115" s="147">
        <f t="shared" si="21"/>
        <v>0</v>
      </c>
      <c r="I115" s="81"/>
      <c r="J115" s="81"/>
      <c r="K115" s="147">
        <f t="shared" si="22"/>
        <v>0</v>
      </c>
      <c r="L115" s="81">
        <v>1</v>
      </c>
      <c r="M115" s="147">
        <f t="shared" si="23"/>
        <v>33.333333333333329</v>
      </c>
      <c r="N115" s="81"/>
      <c r="O115" s="90"/>
      <c r="P115" s="147">
        <f t="shared" si="24"/>
        <v>0</v>
      </c>
      <c r="Q115" s="81">
        <v>1</v>
      </c>
      <c r="R115" s="147">
        <f t="shared" si="25"/>
        <v>33.333333333333329</v>
      </c>
      <c r="S115" s="81"/>
      <c r="T115" s="81"/>
      <c r="U115" s="147">
        <f t="shared" si="26"/>
        <v>0</v>
      </c>
      <c r="V115" s="81">
        <v>1</v>
      </c>
      <c r="W115" s="147">
        <f t="shared" si="27"/>
        <v>33.333333333333329</v>
      </c>
      <c r="X115" s="96"/>
    </row>
    <row r="116" spans="1:24">
      <c r="A116" s="14" t="s">
        <v>204</v>
      </c>
      <c r="B116" s="173">
        <f t="shared" si="19"/>
        <v>22</v>
      </c>
      <c r="C116" s="147">
        <f>IF(A116&lt;&gt;0,B116/$B$13*100,"")</f>
        <v>1.1695906432748537</v>
      </c>
      <c r="E116" s="81">
        <v>3</v>
      </c>
      <c r="F116" s="147">
        <f t="shared" si="20"/>
        <v>13.636363636363635</v>
      </c>
      <c r="G116" s="81"/>
      <c r="H116" s="147">
        <f t="shared" si="21"/>
        <v>0</v>
      </c>
      <c r="I116" s="81"/>
      <c r="J116" s="81"/>
      <c r="K116" s="147">
        <f t="shared" si="22"/>
        <v>0</v>
      </c>
      <c r="L116" s="81">
        <v>3</v>
      </c>
      <c r="M116" s="147">
        <f t="shared" si="23"/>
        <v>13.636363636363635</v>
      </c>
      <c r="N116" s="81"/>
      <c r="O116" s="90">
        <v>8</v>
      </c>
      <c r="P116" s="147">
        <f t="shared" si="24"/>
        <v>36.363636363636367</v>
      </c>
      <c r="Q116" s="81">
        <v>4</v>
      </c>
      <c r="R116" s="147">
        <f t="shared" si="25"/>
        <v>18.181818181818183</v>
      </c>
      <c r="S116" s="81"/>
      <c r="T116" s="81">
        <v>3</v>
      </c>
      <c r="U116" s="147">
        <f t="shared" si="26"/>
        <v>13.636363636363635</v>
      </c>
      <c r="V116" s="81">
        <v>1</v>
      </c>
      <c r="W116" s="147">
        <f>IF($A116&lt;&gt;"",V116/$B116*100,"")</f>
        <v>4.5454545454545459</v>
      </c>
      <c r="X116" s="96"/>
    </row>
    <row r="117" spans="1:24">
      <c r="A117" s="14" t="s">
        <v>205</v>
      </c>
      <c r="B117" s="173">
        <f t="shared" si="19"/>
        <v>41</v>
      </c>
      <c r="C117" s="147">
        <f t="shared" si="29"/>
        <v>2.1796916533758637</v>
      </c>
      <c r="E117" s="81"/>
      <c r="F117" s="147">
        <f t="shared" si="20"/>
        <v>0</v>
      </c>
      <c r="G117" s="81"/>
      <c r="H117" s="147">
        <f t="shared" si="21"/>
        <v>0</v>
      </c>
      <c r="I117" s="81"/>
      <c r="J117" s="81">
        <v>7</v>
      </c>
      <c r="K117" s="147">
        <f t="shared" si="22"/>
        <v>17.073170731707318</v>
      </c>
      <c r="L117" s="81">
        <v>3</v>
      </c>
      <c r="M117" s="147">
        <f t="shared" si="23"/>
        <v>7.3170731707317067</v>
      </c>
      <c r="N117" s="81"/>
      <c r="O117" s="90">
        <v>5</v>
      </c>
      <c r="P117" s="147">
        <f t="shared" si="24"/>
        <v>12.195121951219512</v>
      </c>
      <c r="Q117" s="81">
        <v>2</v>
      </c>
      <c r="R117" s="147">
        <f t="shared" si="25"/>
        <v>4.8780487804878048</v>
      </c>
      <c r="S117" s="81"/>
      <c r="T117" s="81">
        <v>19</v>
      </c>
      <c r="U117" s="147">
        <f t="shared" si="26"/>
        <v>46.341463414634148</v>
      </c>
      <c r="V117" s="81">
        <v>5</v>
      </c>
      <c r="W117" s="147">
        <f t="shared" si="27"/>
        <v>12.195121951219512</v>
      </c>
      <c r="X117" s="96"/>
    </row>
    <row r="118" spans="1:24" ht="12.65" hidden="1" customHeight="1">
      <c r="A118" s="14" t="s">
        <v>206</v>
      </c>
      <c r="B118" s="173">
        <f t="shared" si="19"/>
        <v>21</v>
      </c>
      <c r="C118" s="147">
        <f t="shared" si="29"/>
        <v>1.1164274322169059</v>
      </c>
      <c r="E118" s="81">
        <v>1</v>
      </c>
      <c r="F118" s="147">
        <f t="shared" si="20"/>
        <v>4.7619047619047619</v>
      </c>
      <c r="G118" s="81"/>
      <c r="H118" s="147">
        <f t="shared" si="21"/>
        <v>0</v>
      </c>
      <c r="I118" s="81"/>
      <c r="J118" s="81">
        <v>5</v>
      </c>
      <c r="K118" s="147">
        <f t="shared" si="22"/>
        <v>23.809523809523807</v>
      </c>
      <c r="L118" s="81">
        <v>3</v>
      </c>
      <c r="M118" s="147">
        <f t="shared" si="23"/>
        <v>14.285714285714285</v>
      </c>
      <c r="N118" s="81"/>
      <c r="O118" s="90">
        <v>5</v>
      </c>
      <c r="P118" s="147">
        <f t="shared" si="24"/>
        <v>23.809523809523807</v>
      </c>
      <c r="Q118" s="81">
        <v>3</v>
      </c>
      <c r="R118" s="147">
        <f t="shared" si="25"/>
        <v>14.285714285714285</v>
      </c>
      <c r="S118" s="81"/>
      <c r="T118" s="81">
        <v>2</v>
      </c>
      <c r="U118" s="147">
        <f t="shared" si="26"/>
        <v>9.5238095238095237</v>
      </c>
      <c r="V118" s="81">
        <v>2</v>
      </c>
      <c r="W118" s="147">
        <f t="shared" si="27"/>
        <v>9.5238095238095237</v>
      </c>
      <c r="X118" s="96"/>
    </row>
    <row r="119" spans="1:24">
      <c r="A119" s="14" t="s">
        <v>207</v>
      </c>
      <c r="B119" s="173">
        <f>IF(A119&lt;&gt;"",E119+G119+J119+L119+O119+Q119+T119+V119,"")</f>
        <v>18</v>
      </c>
      <c r="C119" s="147">
        <f t="shared" si="29"/>
        <v>0.9569377990430622</v>
      </c>
      <c r="E119" s="81"/>
      <c r="F119" s="147">
        <f t="shared" si="20"/>
        <v>0</v>
      </c>
      <c r="G119" s="81"/>
      <c r="H119" s="147">
        <f t="shared" si="21"/>
        <v>0</v>
      </c>
      <c r="I119" s="81"/>
      <c r="J119" s="81">
        <v>1</v>
      </c>
      <c r="K119" s="147">
        <f t="shared" si="22"/>
        <v>5.5555555555555554</v>
      </c>
      <c r="L119" s="81">
        <v>5</v>
      </c>
      <c r="M119" s="147">
        <f t="shared" si="23"/>
        <v>27.777777777777779</v>
      </c>
      <c r="N119" s="81"/>
      <c r="O119" s="90">
        <v>0</v>
      </c>
      <c r="P119" s="147">
        <f t="shared" si="24"/>
        <v>0</v>
      </c>
      <c r="Q119" s="81">
        <v>7</v>
      </c>
      <c r="R119" s="147">
        <f t="shared" si="25"/>
        <v>38.888888888888893</v>
      </c>
      <c r="S119" s="81"/>
      <c r="T119" s="81">
        <v>1</v>
      </c>
      <c r="U119" s="147">
        <f t="shared" si="26"/>
        <v>5.5555555555555554</v>
      </c>
      <c r="V119" s="81">
        <v>4</v>
      </c>
      <c r="W119" s="147">
        <f t="shared" si="27"/>
        <v>22.222222222222221</v>
      </c>
      <c r="X119" s="96"/>
    </row>
    <row r="120" spans="1:24" ht="6.75" customHeight="1">
      <c r="B120" s="173" t="str">
        <f t="shared" si="19"/>
        <v/>
      </c>
      <c r="C120" s="147" t="str">
        <f t="shared" si="29"/>
        <v/>
      </c>
      <c r="E120" s="81"/>
      <c r="F120" s="147" t="str">
        <f t="shared" si="20"/>
        <v/>
      </c>
      <c r="G120" s="81"/>
      <c r="H120" s="147" t="str">
        <f t="shared" si="21"/>
        <v/>
      </c>
      <c r="I120" s="81"/>
      <c r="J120" s="81"/>
      <c r="K120" s="147" t="str">
        <f t="shared" si="22"/>
        <v/>
      </c>
      <c r="L120" s="81"/>
      <c r="M120" s="147" t="str">
        <f t="shared" si="23"/>
        <v/>
      </c>
      <c r="N120" s="81"/>
      <c r="O120" s="90"/>
      <c r="P120" s="147" t="str">
        <f t="shared" si="24"/>
        <v/>
      </c>
      <c r="Q120" s="81"/>
      <c r="R120" s="147" t="str">
        <f t="shared" si="25"/>
        <v/>
      </c>
      <c r="S120" s="81"/>
      <c r="T120" s="81"/>
      <c r="U120" s="147" t="str">
        <f t="shared" si="26"/>
        <v/>
      </c>
      <c r="V120" s="81"/>
      <c r="W120" s="147" t="str">
        <f t="shared" si="27"/>
        <v/>
      </c>
      <c r="X120" s="96"/>
    </row>
    <row r="121" spans="1:24">
      <c r="A121" s="14" t="s">
        <v>953</v>
      </c>
      <c r="B121" s="173">
        <f t="shared" si="19"/>
        <v>23</v>
      </c>
      <c r="C121" s="147">
        <f t="shared" si="29"/>
        <v>1.2227538543328018</v>
      </c>
      <c r="E121" s="81">
        <v>1</v>
      </c>
      <c r="F121" s="147">
        <f t="shared" si="20"/>
        <v>4.3478260869565215</v>
      </c>
      <c r="G121" s="81"/>
      <c r="H121" s="147">
        <f t="shared" si="21"/>
        <v>0</v>
      </c>
      <c r="I121" s="81"/>
      <c r="J121" s="81">
        <v>1</v>
      </c>
      <c r="K121" s="147">
        <f t="shared" si="22"/>
        <v>4.3478260869565215</v>
      </c>
      <c r="L121" s="81">
        <v>1</v>
      </c>
      <c r="M121" s="147">
        <f t="shared" si="23"/>
        <v>4.3478260869565215</v>
      </c>
      <c r="N121" s="81"/>
      <c r="O121" s="90">
        <v>3</v>
      </c>
      <c r="P121" s="147">
        <f t="shared" si="24"/>
        <v>13.043478260869565</v>
      </c>
      <c r="Q121" s="81">
        <v>3</v>
      </c>
      <c r="R121" s="147">
        <f t="shared" si="25"/>
        <v>13.043478260869565</v>
      </c>
      <c r="S121" s="81"/>
      <c r="T121" s="81">
        <v>7</v>
      </c>
      <c r="U121" s="147">
        <f t="shared" si="26"/>
        <v>30.434782608695656</v>
      </c>
      <c r="V121" s="81">
        <v>7</v>
      </c>
      <c r="W121" s="147">
        <f t="shared" si="27"/>
        <v>30.434782608695656</v>
      </c>
      <c r="X121" s="96"/>
    </row>
    <row r="122" spans="1:24" ht="6" customHeight="1">
      <c r="B122" s="173" t="str">
        <f t="shared" si="19"/>
        <v/>
      </c>
      <c r="C122" s="147" t="str">
        <f t="shared" si="29"/>
        <v/>
      </c>
      <c r="E122" s="173"/>
      <c r="F122" s="147" t="str">
        <f t="shared" si="20"/>
        <v/>
      </c>
      <c r="H122" s="147" t="str">
        <f t="shared" si="21"/>
        <v/>
      </c>
      <c r="J122" s="173"/>
      <c r="K122" s="147" t="str">
        <f t="shared" si="22"/>
        <v/>
      </c>
      <c r="L122" s="173"/>
      <c r="M122" s="147" t="str">
        <f t="shared" si="23"/>
        <v/>
      </c>
      <c r="O122" s="173"/>
      <c r="P122" s="147" t="str">
        <f t="shared" si="24"/>
        <v/>
      </c>
      <c r="Q122" s="173"/>
      <c r="R122" s="147" t="str">
        <f t="shared" si="25"/>
        <v/>
      </c>
      <c r="T122" s="173"/>
      <c r="U122" s="147" t="str">
        <f t="shared" si="26"/>
        <v/>
      </c>
      <c r="V122" s="173"/>
      <c r="W122" s="147" t="str">
        <f t="shared" si="27"/>
        <v/>
      </c>
      <c r="X122" s="96"/>
    </row>
    <row r="123" spans="1:24" ht="13">
      <c r="A123" s="17" t="s">
        <v>1047</v>
      </c>
      <c r="B123" s="288">
        <f t="shared" si="19"/>
        <v>523</v>
      </c>
      <c r="C123" s="302">
        <f t="shared" si="29"/>
        <v>27.804359383306753</v>
      </c>
      <c r="D123" s="17"/>
      <c r="E123" s="226">
        <f>SUM(E125+E133+E203)</f>
        <v>52</v>
      </c>
      <c r="F123" s="302">
        <f t="shared" si="20"/>
        <v>9.9426386233269604</v>
      </c>
      <c r="G123" s="226">
        <f>SUM(G125+G133+G203)</f>
        <v>45</v>
      </c>
      <c r="H123" s="302">
        <f t="shared" si="21"/>
        <v>8.6042065009560229</v>
      </c>
      <c r="I123" s="17"/>
      <c r="J123" s="226">
        <f>SUM(J125+J133+J203)</f>
        <v>78</v>
      </c>
      <c r="K123" s="302">
        <f t="shared" si="22"/>
        <v>14.913957934990441</v>
      </c>
      <c r="L123" s="288">
        <f>SUM(L125+L133+L203)</f>
        <v>79</v>
      </c>
      <c r="M123" s="302">
        <f t="shared" si="23"/>
        <v>15.105162523900573</v>
      </c>
      <c r="N123" s="17"/>
      <c r="O123" s="288">
        <f>SUM(O125+O133+O203)</f>
        <v>59</v>
      </c>
      <c r="P123" s="302">
        <f t="shared" si="24"/>
        <v>11.281070745697896</v>
      </c>
      <c r="Q123" s="288">
        <f>SUM(Q125+Q133+Q203)</f>
        <v>74</v>
      </c>
      <c r="R123" s="302">
        <f t="shared" si="25"/>
        <v>14.149139579349903</v>
      </c>
      <c r="S123" s="17"/>
      <c r="T123" s="288">
        <f>SUM(T125+T133+T203)</f>
        <v>84</v>
      </c>
      <c r="U123" s="302">
        <f t="shared" si="26"/>
        <v>16.061185468451242</v>
      </c>
      <c r="V123" s="288">
        <f>SUM(V125+V133+V203)</f>
        <v>52</v>
      </c>
      <c r="W123" s="302">
        <f t="shared" si="27"/>
        <v>9.9426386233269604</v>
      </c>
      <c r="X123" s="96"/>
    </row>
    <row r="124" spans="1:24" ht="6.65" customHeight="1">
      <c r="B124" s="173" t="str">
        <f t="shared" si="19"/>
        <v/>
      </c>
      <c r="C124" s="147" t="str">
        <f t="shared" si="29"/>
        <v/>
      </c>
      <c r="E124" s="173"/>
      <c r="F124" s="147" t="str">
        <f t="shared" si="20"/>
        <v/>
      </c>
      <c r="H124" s="147" t="str">
        <f t="shared" si="21"/>
        <v/>
      </c>
      <c r="J124" s="173"/>
      <c r="K124" s="147" t="str">
        <f t="shared" si="22"/>
        <v/>
      </c>
      <c r="L124" s="173"/>
      <c r="M124" s="147" t="str">
        <f t="shared" si="23"/>
        <v/>
      </c>
      <c r="O124" s="173"/>
      <c r="P124" s="147" t="str">
        <f t="shared" si="24"/>
        <v/>
      </c>
      <c r="Q124" s="173"/>
      <c r="R124" s="147" t="str">
        <f t="shared" si="25"/>
        <v/>
      </c>
      <c r="T124" s="173"/>
      <c r="U124" s="147" t="str">
        <f t="shared" si="26"/>
        <v/>
      </c>
      <c r="V124" s="173"/>
      <c r="W124" s="147" t="str">
        <f t="shared" si="27"/>
        <v/>
      </c>
      <c r="X124" s="96"/>
    </row>
    <row r="125" spans="1:24">
      <c r="A125" s="14" t="s">
        <v>955</v>
      </c>
      <c r="B125" s="173">
        <f t="shared" si="19"/>
        <v>58</v>
      </c>
      <c r="C125" s="147">
        <f t="shared" si="29"/>
        <v>3.0834662413609779</v>
      </c>
      <c r="E125" s="233">
        <f>SUM(E126:E131)</f>
        <v>6</v>
      </c>
      <c r="F125" s="147">
        <f t="shared" si="20"/>
        <v>10.344827586206897</v>
      </c>
      <c r="G125" s="233">
        <f>SUM(G126:G131)</f>
        <v>6</v>
      </c>
      <c r="H125" s="147">
        <f t="shared" si="21"/>
        <v>10.344827586206897</v>
      </c>
      <c r="J125" s="233">
        <f>SUM(J126:J131)</f>
        <v>9</v>
      </c>
      <c r="K125" s="147">
        <f t="shared" si="22"/>
        <v>15.517241379310345</v>
      </c>
      <c r="L125" s="233">
        <f>SUM(L126:L131)</f>
        <v>6</v>
      </c>
      <c r="M125" s="147">
        <f t="shared" si="23"/>
        <v>10.344827586206897</v>
      </c>
      <c r="O125" s="233">
        <f>SUM(O126:O131)</f>
        <v>11</v>
      </c>
      <c r="P125" s="147">
        <f t="shared" si="24"/>
        <v>18.96551724137931</v>
      </c>
      <c r="Q125" s="233">
        <f>SUM(Q126:Q131)</f>
        <v>6</v>
      </c>
      <c r="R125" s="147">
        <f t="shared" si="25"/>
        <v>10.344827586206897</v>
      </c>
      <c r="T125" s="233">
        <f>SUM(T126:T131)</f>
        <v>12</v>
      </c>
      <c r="U125" s="147">
        <f t="shared" si="26"/>
        <v>20.689655172413794</v>
      </c>
      <c r="V125" s="233">
        <f>SUM(V126:V131)</f>
        <v>2</v>
      </c>
      <c r="W125" s="147">
        <f t="shared" si="27"/>
        <v>3.4482758620689653</v>
      </c>
      <c r="X125" s="96"/>
    </row>
    <row r="126" spans="1:24">
      <c r="A126" s="14" t="s">
        <v>956</v>
      </c>
      <c r="B126" s="173">
        <f t="shared" si="19"/>
        <v>15</v>
      </c>
      <c r="C126" s="147">
        <f t="shared" si="29"/>
        <v>0.79744816586921841</v>
      </c>
      <c r="E126" s="701">
        <v>1</v>
      </c>
      <c r="F126" s="147">
        <f t="shared" si="20"/>
        <v>6.666666666666667</v>
      </c>
      <c r="G126" s="701"/>
      <c r="H126" s="147">
        <f t="shared" si="21"/>
        <v>0</v>
      </c>
      <c r="I126" s="701"/>
      <c r="J126" s="701">
        <v>4</v>
      </c>
      <c r="K126" s="147">
        <f t="shared" si="22"/>
        <v>26.666666666666668</v>
      </c>
      <c r="L126" s="701">
        <v>1</v>
      </c>
      <c r="M126" s="147">
        <f t="shared" si="23"/>
        <v>6.666666666666667</v>
      </c>
      <c r="N126" s="701"/>
      <c r="O126" s="701">
        <v>4</v>
      </c>
      <c r="P126" s="147">
        <f t="shared" si="24"/>
        <v>26.666666666666668</v>
      </c>
      <c r="Q126" s="701">
        <v>1</v>
      </c>
      <c r="R126" s="147">
        <f t="shared" si="25"/>
        <v>6.666666666666667</v>
      </c>
      <c r="S126" s="701"/>
      <c r="T126" s="701">
        <v>4</v>
      </c>
      <c r="U126" s="147">
        <f t="shared" si="26"/>
        <v>26.666666666666668</v>
      </c>
      <c r="V126" s="81"/>
      <c r="W126" s="147">
        <f t="shared" si="27"/>
        <v>0</v>
      </c>
      <c r="X126" s="96"/>
    </row>
    <row r="127" spans="1:24">
      <c r="A127" s="14" t="s">
        <v>957</v>
      </c>
      <c r="B127" s="173">
        <f t="shared" si="19"/>
        <v>6</v>
      </c>
      <c r="C127" s="147">
        <f t="shared" si="29"/>
        <v>0.31897926634768742</v>
      </c>
      <c r="E127" s="701">
        <v>1</v>
      </c>
      <c r="F127" s="147">
        <f t="shared" si="20"/>
        <v>16.666666666666664</v>
      </c>
      <c r="G127" s="701"/>
      <c r="H127" s="147">
        <f t="shared" si="21"/>
        <v>0</v>
      </c>
      <c r="I127" s="701"/>
      <c r="J127" s="701"/>
      <c r="K127" s="147">
        <f t="shared" si="22"/>
        <v>0</v>
      </c>
      <c r="L127" s="701">
        <v>2</v>
      </c>
      <c r="M127" s="147">
        <f t="shared" si="23"/>
        <v>33.333333333333329</v>
      </c>
      <c r="N127" s="701"/>
      <c r="O127" s="701">
        <v>1</v>
      </c>
      <c r="P127" s="147">
        <f t="shared" si="24"/>
        <v>16.666666666666664</v>
      </c>
      <c r="Q127" s="701"/>
      <c r="R127" s="147">
        <f t="shared" si="25"/>
        <v>0</v>
      </c>
      <c r="S127" s="701"/>
      <c r="T127" s="701">
        <v>2</v>
      </c>
      <c r="U127" s="147">
        <f t="shared" si="26"/>
        <v>33.333333333333329</v>
      </c>
      <c r="V127" s="81"/>
      <c r="W127" s="147">
        <f t="shared" si="27"/>
        <v>0</v>
      </c>
      <c r="X127" s="96"/>
    </row>
    <row r="128" spans="1:24">
      <c r="A128" s="14" t="s">
        <v>958</v>
      </c>
      <c r="B128" s="173">
        <f t="shared" si="19"/>
        <v>6</v>
      </c>
      <c r="C128" s="147">
        <f t="shared" si="29"/>
        <v>0.31897926634768742</v>
      </c>
      <c r="E128" s="701">
        <v>2</v>
      </c>
      <c r="F128" s="147">
        <f t="shared" si="20"/>
        <v>33.333333333333329</v>
      </c>
      <c r="G128" s="701">
        <v>2</v>
      </c>
      <c r="H128" s="147">
        <f t="shared" si="21"/>
        <v>33.333333333333329</v>
      </c>
      <c r="I128" s="701"/>
      <c r="J128" s="701"/>
      <c r="K128" s="147">
        <f t="shared" si="22"/>
        <v>0</v>
      </c>
      <c r="L128" s="701"/>
      <c r="M128" s="147">
        <f t="shared" si="23"/>
        <v>0</v>
      </c>
      <c r="N128" s="701"/>
      <c r="O128" s="701"/>
      <c r="P128" s="147">
        <f t="shared" si="24"/>
        <v>0</v>
      </c>
      <c r="Q128" s="701">
        <v>1</v>
      </c>
      <c r="R128" s="147">
        <f t="shared" si="25"/>
        <v>16.666666666666664</v>
      </c>
      <c r="S128" s="701"/>
      <c r="T128" s="701"/>
      <c r="U128" s="147">
        <f t="shared" si="26"/>
        <v>0</v>
      </c>
      <c r="V128" s="81">
        <v>1</v>
      </c>
      <c r="W128" s="147">
        <f t="shared" si="27"/>
        <v>16.666666666666664</v>
      </c>
      <c r="X128" s="96"/>
    </row>
    <row r="129" spans="1:24">
      <c r="A129" s="14" t="s">
        <v>564</v>
      </c>
      <c r="B129" s="173">
        <f t="shared" si="19"/>
        <v>11</v>
      </c>
      <c r="C129" s="147">
        <f t="shared" si="29"/>
        <v>0.58479532163742687</v>
      </c>
      <c r="E129" s="701">
        <v>1</v>
      </c>
      <c r="F129" s="147">
        <f t="shared" si="20"/>
        <v>9.0909090909090917</v>
      </c>
      <c r="G129" s="701">
        <v>4</v>
      </c>
      <c r="H129" s="147">
        <f t="shared" si="21"/>
        <v>36.363636363636367</v>
      </c>
      <c r="I129" s="701"/>
      <c r="J129" s="701">
        <v>1</v>
      </c>
      <c r="K129" s="147">
        <f t="shared" si="22"/>
        <v>9.0909090909090917</v>
      </c>
      <c r="L129" s="701"/>
      <c r="M129" s="147">
        <f t="shared" si="23"/>
        <v>0</v>
      </c>
      <c r="N129" s="701"/>
      <c r="O129" s="701">
        <v>2</v>
      </c>
      <c r="P129" s="147">
        <f t="shared" si="24"/>
        <v>18.181818181818183</v>
      </c>
      <c r="Q129" s="701"/>
      <c r="R129" s="147">
        <f t="shared" si="25"/>
        <v>0</v>
      </c>
      <c r="S129" s="701"/>
      <c r="T129" s="701">
        <v>3</v>
      </c>
      <c r="U129" s="147">
        <f t="shared" si="26"/>
        <v>27.27272727272727</v>
      </c>
      <c r="V129" s="81"/>
      <c r="W129" s="147">
        <f t="shared" si="27"/>
        <v>0</v>
      </c>
      <c r="X129" s="96"/>
    </row>
    <row r="130" spans="1:24" hidden="1">
      <c r="A130" s="14" t="s">
        <v>1048</v>
      </c>
      <c r="B130" s="173">
        <f t="shared" ref="B130" si="30">IF(A130&lt;&gt;"",E130+G130+J130+L130+O130+Q130+T130+V130,"")</f>
        <v>0</v>
      </c>
      <c r="C130" s="147">
        <f t="shared" ref="C130" si="31">IF(A130&lt;&gt;0,B130/$B$13*100,"")</f>
        <v>0</v>
      </c>
      <c r="E130" s="90"/>
      <c r="F130" s="147" t="e">
        <f t="shared" si="20"/>
        <v>#DIV/0!</v>
      </c>
      <c r="G130" s="90"/>
      <c r="H130" s="147" t="e">
        <f t="shared" si="21"/>
        <v>#DIV/0!</v>
      </c>
      <c r="I130" s="90"/>
      <c r="J130" s="90"/>
      <c r="K130" s="147" t="e">
        <f t="shared" si="22"/>
        <v>#DIV/0!</v>
      </c>
      <c r="L130" s="90"/>
      <c r="M130" s="147" t="e">
        <f t="shared" si="23"/>
        <v>#DIV/0!</v>
      </c>
      <c r="N130" s="90"/>
      <c r="O130" s="90"/>
      <c r="P130" s="147" t="e">
        <f t="shared" si="24"/>
        <v>#DIV/0!</v>
      </c>
      <c r="Q130" s="90"/>
      <c r="R130" s="147" t="e">
        <f t="shared" si="25"/>
        <v>#DIV/0!</v>
      </c>
      <c r="S130" s="90"/>
      <c r="T130" s="90"/>
      <c r="U130" s="147" t="e">
        <f t="shared" si="26"/>
        <v>#DIV/0!</v>
      </c>
      <c r="V130" s="81"/>
      <c r="W130" s="147" t="e">
        <f t="shared" si="27"/>
        <v>#DIV/0!</v>
      </c>
      <c r="X130" s="96"/>
    </row>
    <row r="131" spans="1:24">
      <c r="A131" s="14" t="s">
        <v>1031</v>
      </c>
      <c r="B131" s="173">
        <f>IF(A131&lt;&gt;"",E131+G131+J131+L131+O131+Q131+T131+V131,"")</f>
        <v>20</v>
      </c>
      <c r="C131" s="147">
        <f>IF(A131&lt;&gt;0,B131/$B$13*100,"")</f>
        <v>1.063264221158958</v>
      </c>
      <c r="E131" s="701">
        <v>1</v>
      </c>
      <c r="F131" s="147">
        <f t="shared" si="20"/>
        <v>5</v>
      </c>
      <c r="G131" s="701">
        <v>0</v>
      </c>
      <c r="H131" s="147">
        <f t="shared" si="21"/>
        <v>0</v>
      </c>
      <c r="I131" s="701"/>
      <c r="J131" s="701">
        <v>4</v>
      </c>
      <c r="K131" s="147">
        <f t="shared" si="22"/>
        <v>20</v>
      </c>
      <c r="L131" s="701">
        <v>3</v>
      </c>
      <c r="M131" s="147">
        <f t="shared" si="23"/>
        <v>15</v>
      </c>
      <c r="N131" s="701"/>
      <c r="O131" s="701">
        <v>4</v>
      </c>
      <c r="P131" s="147">
        <f t="shared" si="24"/>
        <v>20</v>
      </c>
      <c r="Q131" s="701">
        <v>4</v>
      </c>
      <c r="R131" s="147">
        <f t="shared" si="25"/>
        <v>20</v>
      </c>
      <c r="S131" s="701"/>
      <c r="T131" s="701">
        <v>3</v>
      </c>
      <c r="U131" s="147">
        <f t="shared" si="26"/>
        <v>15</v>
      </c>
      <c r="V131" s="81">
        <v>1</v>
      </c>
      <c r="W131" s="147">
        <f>IF($A131&lt;&gt;"",V131/$B131*100,"")</f>
        <v>5</v>
      </c>
      <c r="X131" s="96"/>
    </row>
    <row r="132" spans="1:24" ht="7" customHeight="1">
      <c r="B132" s="173" t="str">
        <f t="shared" si="19"/>
        <v/>
      </c>
      <c r="C132" s="147" t="str">
        <f t="shared" si="29"/>
        <v/>
      </c>
      <c r="E132" s="173"/>
      <c r="F132" s="147" t="str">
        <f t="shared" si="20"/>
        <v/>
      </c>
      <c r="H132" s="147" t="str">
        <f t="shared" si="21"/>
        <v/>
      </c>
      <c r="J132" s="173"/>
      <c r="K132" s="147" t="str">
        <f t="shared" si="22"/>
        <v/>
      </c>
      <c r="L132" s="173"/>
      <c r="M132" s="147" t="str">
        <f t="shared" si="23"/>
        <v/>
      </c>
      <c r="O132" s="173"/>
      <c r="P132" s="147" t="str">
        <f t="shared" si="24"/>
        <v/>
      </c>
      <c r="Q132" s="173"/>
      <c r="R132" s="147" t="str">
        <f t="shared" si="25"/>
        <v/>
      </c>
      <c r="T132" s="173"/>
      <c r="U132" s="147" t="str">
        <f t="shared" si="26"/>
        <v/>
      </c>
      <c r="V132" s="173"/>
      <c r="W132" s="147" t="str">
        <f t="shared" si="27"/>
        <v/>
      </c>
    </row>
    <row r="133" spans="1:24">
      <c r="A133" s="14" t="s">
        <v>960</v>
      </c>
      <c r="B133" s="173">
        <f>IF(A133&lt;&gt;"",E133+G133+J133+L133+O133+Q133+T133+V133,"")</f>
        <v>459</v>
      </c>
      <c r="C133" s="147">
        <f t="shared" si="29"/>
        <v>24.401913875598087</v>
      </c>
      <c r="E133" s="174">
        <f>SUM(E134:E201)</f>
        <v>46</v>
      </c>
      <c r="F133" s="147">
        <f t="shared" si="20"/>
        <v>10.021786492374728</v>
      </c>
      <c r="G133" s="174">
        <f>SUM(G134:G201)</f>
        <v>39</v>
      </c>
      <c r="H133" s="147">
        <f t="shared" si="21"/>
        <v>8.4967320261437909</v>
      </c>
      <c r="J133" s="174">
        <f>SUM(J134:J201)</f>
        <v>69</v>
      </c>
      <c r="K133" s="147">
        <f t="shared" si="22"/>
        <v>15.032679738562091</v>
      </c>
      <c r="L133" s="174">
        <f>SUM(L134:L201)</f>
        <v>72</v>
      </c>
      <c r="M133" s="147">
        <f t="shared" si="23"/>
        <v>15.686274509803921</v>
      </c>
      <c r="O133" s="174">
        <f>SUM(O134:O201)</f>
        <v>48</v>
      </c>
      <c r="P133" s="147">
        <f t="shared" si="24"/>
        <v>10.457516339869281</v>
      </c>
      <c r="Q133" s="174">
        <f>SUM(Q134:Q201)</f>
        <v>66</v>
      </c>
      <c r="R133" s="147">
        <f t="shared" si="25"/>
        <v>14.37908496732026</v>
      </c>
      <c r="T133" s="174">
        <f>SUM(T134:T201)</f>
        <v>71</v>
      </c>
      <c r="U133" s="147">
        <f t="shared" si="26"/>
        <v>15.468409586056644</v>
      </c>
      <c r="V133" s="174">
        <f>SUM(V134:V201)</f>
        <v>48</v>
      </c>
      <c r="W133" s="147">
        <f t="shared" si="27"/>
        <v>10.457516339869281</v>
      </c>
      <c r="X133" s="96"/>
    </row>
    <row r="134" spans="1:24">
      <c r="A134" s="14" t="s">
        <v>961</v>
      </c>
      <c r="B134" s="173">
        <f t="shared" si="19"/>
        <v>3</v>
      </c>
      <c r="C134" s="147">
        <f t="shared" si="29"/>
        <v>0.15948963317384371</v>
      </c>
      <c r="E134" s="701"/>
      <c r="F134" s="147">
        <f t="shared" si="20"/>
        <v>0</v>
      </c>
      <c r="G134" s="701"/>
      <c r="H134" s="147">
        <f t="shared" si="21"/>
        <v>0</v>
      </c>
      <c r="I134" s="701"/>
      <c r="J134" s="701"/>
      <c r="K134" s="147">
        <f t="shared" si="22"/>
        <v>0</v>
      </c>
      <c r="L134" s="701"/>
      <c r="M134" s="147">
        <f t="shared" si="23"/>
        <v>0</v>
      </c>
      <c r="N134" s="701"/>
      <c r="O134" s="701">
        <v>1</v>
      </c>
      <c r="P134" s="147">
        <f t="shared" si="24"/>
        <v>33.333333333333329</v>
      </c>
      <c r="Q134" s="701">
        <v>1</v>
      </c>
      <c r="R134" s="147">
        <f t="shared" si="25"/>
        <v>33.333333333333329</v>
      </c>
      <c r="S134" s="701"/>
      <c r="T134" s="701">
        <v>1</v>
      </c>
      <c r="U134" s="147">
        <f t="shared" si="26"/>
        <v>33.333333333333329</v>
      </c>
      <c r="V134" s="81"/>
      <c r="W134" s="147">
        <f t="shared" si="27"/>
        <v>0</v>
      </c>
      <c r="X134" s="96"/>
    </row>
    <row r="135" spans="1:24">
      <c r="A135" s="14" t="s">
        <v>962</v>
      </c>
      <c r="B135" s="173">
        <f t="shared" si="19"/>
        <v>5</v>
      </c>
      <c r="C135" s="147">
        <f t="shared" si="29"/>
        <v>0.26581605528973951</v>
      </c>
      <c r="E135" s="701">
        <v>1</v>
      </c>
      <c r="F135" s="147">
        <f t="shared" si="20"/>
        <v>20</v>
      </c>
      <c r="G135" s="701"/>
      <c r="H135" s="147">
        <f t="shared" si="21"/>
        <v>0</v>
      </c>
      <c r="I135" s="701"/>
      <c r="J135" s="701">
        <v>1</v>
      </c>
      <c r="K135" s="147">
        <f t="shared" si="22"/>
        <v>20</v>
      </c>
      <c r="L135" s="701">
        <v>1</v>
      </c>
      <c r="M135" s="147">
        <f t="shared" si="23"/>
        <v>20</v>
      </c>
      <c r="N135" s="701"/>
      <c r="O135" s="701"/>
      <c r="P135" s="147">
        <f t="shared" si="24"/>
        <v>0</v>
      </c>
      <c r="Q135" s="701"/>
      <c r="R135" s="147">
        <f t="shared" si="25"/>
        <v>0</v>
      </c>
      <c r="S135" s="701"/>
      <c r="T135" s="701">
        <v>2</v>
      </c>
      <c r="U135" s="147">
        <f t="shared" si="26"/>
        <v>40</v>
      </c>
      <c r="V135" s="81"/>
      <c r="W135" s="147">
        <f t="shared" si="27"/>
        <v>0</v>
      </c>
      <c r="X135" s="96"/>
    </row>
    <row r="136" spans="1:24">
      <c r="A136" s="14" t="s">
        <v>963</v>
      </c>
      <c r="B136" s="173">
        <f t="shared" si="19"/>
        <v>19</v>
      </c>
      <c r="C136" s="147">
        <f t="shared" si="29"/>
        <v>1.0101010101010102</v>
      </c>
      <c r="E136" s="701">
        <v>2</v>
      </c>
      <c r="F136" s="147">
        <f t="shared" si="20"/>
        <v>10.526315789473683</v>
      </c>
      <c r="G136" s="701"/>
      <c r="H136" s="147">
        <f t="shared" si="21"/>
        <v>0</v>
      </c>
      <c r="I136" s="701"/>
      <c r="J136" s="701">
        <v>4</v>
      </c>
      <c r="K136" s="147">
        <f t="shared" si="22"/>
        <v>21.052631578947366</v>
      </c>
      <c r="L136" s="701">
        <v>4</v>
      </c>
      <c r="M136" s="147">
        <f t="shared" si="23"/>
        <v>21.052631578947366</v>
      </c>
      <c r="N136" s="701"/>
      <c r="O136" s="701">
        <v>1</v>
      </c>
      <c r="P136" s="147">
        <f t="shared" si="24"/>
        <v>5.2631578947368416</v>
      </c>
      <c r="Q136" s="701">
        <v>2</v>
      </c>
      <c r="R136" s="147">
        <f t="shared" si="25"/>
        <v>10.526315789473683</v>
      </c>
      <c r="S136" s="701"/>
      <c r="T136" s="701">
        <v>3</v>
      </c>
      <c r="U136" s="147">
        <f t="shared" si="26"/>
        <v>15.789473684210526</v>
      </c>
      <c r="V136" s="81">
        <v>3</v>
      </c>
      <c r="W136" s="147">
        <f t="shared" si="27"/>
        <v>15.789473684210526</v>
      </c>
      <c r="X136" s="96"/>
    </row>
    <row r="137" spans="1:24">
      <c r="A137" s="14" t="s">
        <v>965</v>
      </c>
      <c r="B137" s="173">
        <f t="shared" si="19"/>
        <v>28</v>
      </c>
      <c r="C137" s="147">
        <f t="shared" si="29"/>
        <v>1.4885699096225411</v>
      </c>
      <c r="E137" s="701">
        <v>2</v>
      </c>
      <c r="F137" s="147">
        <f t="shared" si="20"/>
        <v>7.1428571428571423</v>
      </c>
      <c r="G137" s="701">
        <v>3</v>
      </c>
      <c r="H137" s="147">
        <f t="shared" si="21"/>
        <v>10.714285714285714</v>
      </c>
      <c r="I137" s="701"/>
      <c r="J137" s="701">
        <v>3</v>
      </c>
      <c r="K137" s="147">
        <f t="shared" si="22"/>
        <v>10.714285714285714</v>
      </c>
      <c r="L137" s="701">
        <v>3</v>
      </c>
      <c r="M137" s="147">
        <f t="shared" si="23"/>
        <v>10.714285714285714</v>
      </c>
      <c r="N137" s="701"/>
      <c r="O137" s="701">
        <v>3</v>
      </c>
      <c r="P137" s="147">
        <f t="shared" si="24"/>
        <v>10.714285714285714</v>
      </c>
      <c r="Q137" s="701">
        <v>8</v>
      </c>
      <c r="R137" s="147">
        <f t="shared" si="25"/>
        <v>28.571428571428569</v>
      </c>
      <c r="S137" s="701"/>
      <c r="T137" s="701">
        <v>4</v>
      </c>
      <c r="U137" s="147">
        <f t="shared" si="26"/>
        <v>14.285714285714285</v>
      </c>
      <c r="V137" s="81">
        <v>2</v>
      </c>
      <c r="W137" s="147">
        <f t="shared" si="27"/>
        <v>7.1428571428571423</v>
      </c>
      <c r="X137" s="96"/>
    </row>
    <row r="138" spans="1:24">
      <c r="A138" s="14" t="s">
        <v>966</v>
      </c>
      <c r="B138" s="173">
        <f t="shared" si="19"/>
        <v>24</v>
      </c>
      <c r="C138" s="147">
        <f t="shared" si="29"/>
        <v>1.2759170653907497</v>
      </c>
      <c r="E138" s="701">
        <v>6</v>
      </c>
      <c r="F138" s="147">
        <f t="shared" si="20"/>
        <v>25</v>
      </c>
      <c r="G138" s="701">
        <v>3</v>
      </c>
      <c r="H138" s="147">
        <f t="shared" si="21"/>
        <v>12.5</v>
      </c>
      <c r="I138" s="701"/>
      <c r="J138" s="701">
        <v>4</v>
      </c>
      <c r="K138" s="147">
        <f t="shared" si="22"/>
        <v>16.666666666666664</v>
      </c>
      <c r="L138" s="701">
        <v>2</v>
      </c>
      <c r="M138" s="147">
        <f t="shared" si="23"/>
        <v>8.3333333333333321</v>
      </c>
      <c r="N138" s="701"/>
      <c r="O138" s="701">
        <v>2</v>
      </c>
      <c r="P138" s="147">
        <f t="shared" si="24"/>
        <v>8.3333333333333321</v>
      </c>
      <c r="Q138" s="701">
        <v>4</v>
      </c>
      <c r="R138" s="147">
        <f t="shared" si="25"/>
        <v>16.666666666666664</v>
      </c>
      <c r="S138" s="701"/>
      <c r="T138" s="701">
        <v>1</v>
      </c>
      <c r="U138" s="147">
        <f t="shared" si="26"/>
        <v>4.1666666666666661</v>
      </c>
      <c r="V138" s="81">
        <v>2</v>
      </c>
      <c r="W138" s="147">
        <f t="shared" si="27"/>
        <v>8.3333333333333321</v>
      </c>
      <c r="X138" s="96"/>
    </row>
    <row r="139" spans="1:24">
      <c r="A139" s="14" t="s">
        <v>967</v>
      </c>
      <c r="B139" s="173">
        <f t="shared" si="19"/>
        <v>2</v>
      </c>
      <c r="C139" s="147">
        <f t="shared" si="29"/>
        <v>0.10632642211589581</v>
      </c>
      <c r="E139" s="701"/>
      <c r="F139" s="147">
        <f t="shared" si="20"/>
        <v>0</v>
      </c>
      <c r="G139" s="701">
        <v>1</v>
      </c>
      <c r="H139" s="147">
        <f t="shared" si="21"/>
        <v>50</v>
      </c>
      <c r="I139" s="701"/>
      <c r="J139" s="701"/>
      <c r="K139" s="147">
        <f t="shared" si="22"/>
        <v>0</v>
      </c>
      <c r="L139" s="701">
        <v>1</v>
      </c>
      <c r="M139" s="147">
        <f t="shared" si="23"/>
        <v>50</v>
      </c>
      <c r="N139" s="701"/>
      <c r="O139" s="701"/>
      <c r="P139" s="147">
        <f t="shared" si="24"/>
        <v>0</v>
      </c>
      <c r="Q139" s="701"/>
      <c r="R139" s="147">
        <f t="shared" si="25"/>
        <v>0</v>
      </c>
      <c r="S139" s="701"/>
      <c r="T139" s="701"/>
      <c r="U139" s="147">
        <f t="shared" si="26"/>
        <v>0</v>
      </c>
      <c r="V139" s="81"/>
      <c r="W139" s="147">
        <f t="shared" si="27"/>
        <v>0</v>
      </c>
      <c r="X139" s="96"/>
    </row>
    <row r="140" spans="1:24">
      <c r="A140" s="14" t="s">
        <v>969</v>
      </c>
      <c r="B140" s="173">
        <f t="shared" si="19"/>
        <v>3</v>
      </c>
      <c r="C140" s="147">
        <f t="shared" si="29"/>
        <v>0.15948963317384371</v>
      </c>
      <c r="E140" s="701"/>
      <c r="F140" s="147">
        <f t="shared" si="20"/>
        <v>0</v>
      </c>
      <c r="G140" s="701"/>
      <c r="H140" s="147">
        <f t="shared" si="21"/>
        <v>0</v>
      </c>
      <c r="I140" s="701"/>
      <c r="J140" s="701">
        <v>1</v>
      </c>
      <c r="K140" s="147">
        <f t="shared" si="22"/>
        <v>33.333333333333329</v>
      </c>
      <c r="L140" s="701"/>
      <c r="M140" s="147">
        <f t="shared" si="23"/>
        <v>0</v>
      </c>
      <c r="N140" s="701"/>
      <c r="O140" s="701">
        <v>1</v>
      </c>
      <c r="P140" s="147">
        <f t="shared" si="24"/>
        <v>33.333333333333329</v>
      </c>
      <c r="Q140" s="701"/>
      <c r="R140" s="147">
        <f t="shared" si="25"/>
        <v>0</v>
      </c>
      <c r="S140" s="701"/>
      <c r="T140" s="701">
        <v>1</v>
      </c>
      <c r="U140" s="147">
        <f t="shared" si="26"/>
        <v>33.333333333333329</v>
      </c>
      <c r="V140" s="81"/>
      <c r="W140" s="147">
        <f t="shared" si="27"/>
        <v>0</v>
      </c>
      <c r="X140" s="96"/>
    </row>
    <row r="141" spans="1:24">
      <c r="A141" s="14" t="s">
        <v>1462</v>
      </c>
      <c r="B141" s="173">
        <f t="shared" si="19"/>
        <v>3</v>
      </c>
      <c r="C141" s="147">
        <f t="shared" si="29"/>
        <v>0.15948963317384371</v>
      </c>
      <c r="E141" s="701"/>
      <c r="F141" s="147">
        <f t="shared" si="20"/>
        <v>0</v>
      </c>
      <c r="G141" s="701"/>
      <c r="H141" s="147">
        <f t="shared" si="21"/>
        <v>0</v>
      </c>
      <c r="I141" s="701"/>
      <c r="J141" s="701">
        <v>1</v>
      </c>
      <c r="K141" s="147">
        <f t="shared" si="22"/>
        <v>33.333333333333329</v>
      </c>
      <c r="L141" s="701">
        <v>1</v>
      </c>
      <c r="M141" s="147">
        <f t="shared" si="23"/>
        <v>33.333333333333329</v>
      </c>
      <c r="N141" s="701"/>
      <c r="O141" s="701"/>
      <c r="P141" s="147">
        <f t="shared" si="24"/>
        <v>0</v>
      </c>
      <c r="Q141" s="701"/>
      <c r="R141" s="147">
        <f t="shared" si="25"/>
        <v>0</v>
      </c>
      <c r="S141" s="701"/>
      <c r="T141" s="701">
        <v>1</v>
      </c>
      <c r="U141" s="147">
        <f t="shared" si="26"/>
        <v>33.333333333333329</v>
      </c>
      <c r="V141" s="81"/>
      <c r="W141" s="147">
        <f t="shared" si="27"/>
        <v>0</v>
      </c>
      <c r="X141" s="96"/>
    </row>
    <row r="142" spans="1:24">
      <c r="A142" s="14" t="s">
        <v>968</v>
      </c>
      <c r="B142" s="173">
        <f t="shared" si="19"/>
        <v>3</v>
      </c>
      <c r="C142" s="147">
        <f t="shared" si="29"/>
        <v>0.15948963317384371</v>
      </c>
      <c r="E142" s="701"/>
      <c r="F142" s="147">
        <f t="shared" si="20"/>
        <v>0</v>
      </c>
      <c r="G142" s="701"/>
      <c r="H142" s="147">
        <f t="shared" si="21"/>
        <v>0</v>
      </c>
      <c r="I142" s="701"/>
      <c r="J142" s="701"/>
      <c r="K142" s="147">
        <f t="shared" si="22"/>
        <v>0</v>
      </c>
      <c r="L142" s="701"/>
      <c r="M142" s="147">
        <f t="shared" si="23"/>
        <v>0</v>
      </c>
      <c r="N142" s="701"/>
      <c r="O142" s="701"/>
      <c r="P142" s="147">
        <f t="shared" si="24"/>
        <v>0</v>
      </c>
      <c r="Q142" s="701">
        <v>1</v>
      </c>
      <c r="R142" s="147">
        <f t="shared" si="25"/>
        <v>33.333333333333329</v>
      </c>
      <c r="S142" s="701"/>
      <c r="T142" s="701">
        <v>2</v>
      </c>
      <c r="U142" s="147">
        <f t="shared" si="26"/>
        <v>66.666666666666657</v>
      </c>
      <c r="V142" s="81"/>
      <c r="W142" s="147"/>
      <c r="X142" s="96"/>
    </row>
    <row r="143" spans="1:24">
      <c r="A143" s="14" t="s">
        <v>970</v>
      </c>
      <c r="B143" s="173">
        <f t="shared" si="19"/>
        <v>2</v>
      </c>
      <c r="C143" s="147">
        <f t="shared" si="29"/>
        <v>0.10632642211589581</v>
      </c>
      <c r="E143" s="701"/>
      <c r="F143" s="147">
        <f t="shared" si="20"/>
        <v>0</v>
      </c>
      <c r="G143" s="701"/>
      <c r="H143" s="147">
        <f t="shared" si="21"/>
        <v>0</v>
      </c>
      <c r="I143" s="701"/>
      <c r="J143" s="701"/>
      <c r="K143" s="147">
        <f t="shared" si="22"/>
        <v>0</v>
      </c>
      <c r="L143" s="701"/>
      <c r="M143" s="147">
        <f t="shared" si="23"/>
        <v>0</v>
      </c>
      <c r="N143" s="701"/>
      <c r="O143" s="701"/>
      <c r="P143" s="147">
        <f t="shared" si="24"/>
        <v>0</v>
      </c>
      <c r="Q143" s="701">
        <v>1</v>
      </c>
      <c r="R143" s="147">
        <f t="shared" si="25"/>
        <v>50</v>
      </c>
      <c r="S143" s="701"/>
      <c r="T143" s="701"/>
      <c r="U143" s="147">
        <f t="shared" si="26"/>
        <v>0</v>
      </c>
      <c r="V143" s="81">
        <v>1</v>
      </c>
      <c r="W143" s="147">
        <f t="shared" si="27"/>
        <v>50</v>
      </c>
      <c r="X143" s="96"/>
    </row>
    <row r="144" spans="1:24">
      <c r="A144" s="14" t="s">
        <v>972</v>
      </c>
      <c r="B144" s="173">
        <f t="shared" si="19"/>
        <v>2</v>
      </c>
      <c r="C144" s="147">
        <f t="shared" si="29"/>
        <v>0.10632642211589581</v>
      </c>
      <c r="E144" s="701"/>
      <c r="F144" s="147">
        <f t="shared" si="20"/>
        <v>0</v>
      </c>
      <c r="G144" s="701"/>
      <c r="H144" s="147">
        <f t="shared" si="21"/>
        <v>0</v>
      </c>
      <c r="I144" s="701"/>
      <c r="J144" s="701"/>
      <c r="K144" s="147">
        <f t="shared" si="22"/>
        <v>0</v>
      </c>
      <c r="L144" s="701"/>
      <c r="M144" s="147">
        <f t="shared" si="23"/>
        <v>0</v>
      </c>
      <c r="N144" s="701"/>
      <c r="O144" s="701">
        <v>2</v>
      </c>
      <c r="P144" s="147">
        <f t="shared" si="24"/>
        <v>100</v>
      </c>
      <c r="Q144" s="701"/>
      <c r="R144" s="147">
        <f t="shared" si="25"/>
        <v>0</v>
      </c>
      <c r="S144" s="701"/>
      <c r="T144" s="701"/>
      <c r="U144" s="147">
        <f t="shared" si="26"/>
        <v>0</v>
      </c>
      <c r="V144" s="81"/>
      <c r="W144" s="147">
        <f t="shared" si="27"/>
        <v>0</v>
      </c>
      <c r="X144" s="96"/>
    </row>
    <row r="145" spans="1:24" hidden="1">
      <c r="A145" s="14" t="s">
        <v>971</v>
      </c>
      <c r="B145" s="173">
        <f t="shared" si="19"/>
        <v>0</v>
      </c>
      <c r="C145" s="147">
        <f t="shared" si="29"/>
        <v>0</v>
      </c>
      <c r="E145" s="410"/>
      <c r="F145" s="147" t="e">
        <f t="shared" si="20"/>
        <v>#DIV/0!</v>
      </c>
      <c r="G145" s="410"/>
      <c r="H145" s="147" t="e">
        <f t="shared" si="21"/>
        <v>#DIV/0!</v>
      </c>
      <c r="I145" s="410"/>
      <c r="J145" s="410"/>
      <c r="K145" s="147" t="e">
        <f t="shared" si="22"/>
        <v>#DIV/0!</v>
      </c>
      <c r="L145" s="410"/>
      <c r="M145" s="147" t="e">
        <f t="shared" si="23"/>
        <v>#DIV/0!</v>
      </c>
      <c r="N145" s="410"/>
      <c r="O145" s="701"/>
      <c r="P145" s="147" t="e">
        <f t="shared" si="24"/>
        <v>#DIV/0!</v>
      </c>
      <c r="Q145" s="701"/>
      <c r="R145" s="147" t="e">
        <f t="shared" si="25"/>
        <v>#DIV/0!</v>
      </c>
      <c r="S145" s="410"/>
      <c r="T145" s="410"/>
      <c r="U145" s="147" t="e">
        <f t="shared" si="26"/>
        <v>#DIV/0!</v>
      </c>
      <c r="V145" s="81"/>
      <c r="W145" s="147" t="e">
        <f t="shared" si="27"/>
        <v>#DIV/0!</v>
      </c>
      <c r="X145" s="96"/>
    </row>
    <row r="146" spans="1:24">
      <c r="A146" s="14" t="s">
        <v>973</v>
      </c>
      <c r="B146" s="173">
        <f t="shared" si="19"/>
        <v>4</v>
      </c>
      <c r="C146" s="147">
        <f t="shared" si="29"/>
        <v>0.21265284423179162</v>
      </c>
      <c r="E146" s="701"/>
      <c r="F146" s="147">
        <f t="shared" si="20"/>
        <v>0</v>
      </c>
      <c r="G146" s="701"/>
      <c r="H146" s="147">
        <f t="shared" si="21"/>
        <v>0</v>
      </c>
      <c r="I146" s="701"/>
      <c r="J146" s="701">
        <v>3</v>
      </c>
      <c r="K146" s="147">
        <f t="shared" si="22"/>
        <v>75</v>
      </c>
      <c r="L146" s="701"/>
      <c r="M146" s="147">
        <f t="shared" si="23"/>
        <v>0</v>
      </c>
      <c r="N146" s="701"/>
      <c r="O146" s="701">
        <v>1</v>
      </c>
      <c r="P146" s="147">
        <f t="shared" si="24"/>
        <v>25</v>
      </c>
      <c r="Q146" s="701"/>
      <c r="R146" s="147">
        <f t="shared" si="25"/>
        <v>0</v>
      </c>
      <c r="S146" s="701"/>
      <c r="T146" s="701"/>
      <c r="U146" s="147">
        <f t="shared" si="26"/>
        <v>0</v>
      </c>
      <c r="V146" s="81"/>
      <c r="W146" s="147">
        <f t="shared" si="27"/>
        <v>0</v>
      </c>
      <c r="X146" s="96"/>
    </row>
    <row r="147" spans="1:24">
      <c r="A147" s="14" t="s">
        <v>975</v>
      </c>
      <c r="B147" s="173">
        <f t="shared" si="19"/>
        <v>9</v>
      </c>
      <c r="C147" s="147">
        <f t="shared" si="29"/>
        <v>0.4784688995215311</v>
      </c>
      <c r="E147" s="701"/>
      <c r="F147" s="147">
        <f t="shared" si="20"/>
        <v>0</v>
      </c>
      <c r="G147" s="701">
        <v>1</v>
      </c>
      <c r="H147" s="147">
        <f t="shared" si="21"/>
        <v>11.111111111111111</v>
      </c>
      <c r="I147" s="701"/>
      <c r="J147" s="701"/>
      <c r="K147" s="147">
        <f t="shared" si="22"/>
        <v>0</v>
      </c>
      <c r="L147" s="701">
        <v>4</v>
      </c>
      <c r="M147" s="147">
        <f t="shared" si="23"/>
        <v>44.444444444444443</v>
      </c>
      <c r="N147" s="701"/>
      <c r="O147" s="701"/>
      <c r="P147" s="147">
        <f t="shared" si="24"/>
        <v>0</v>
      </c>
      <c r="Q147" s="701">
        <v>3</v>
      </c>
      <c r="R147" s="147">
        <f t="shared" si="25"/>
        <v>33.333333333333329</v>
      </c>
      <c r="S147" s="701"/>
      <c r="T147" s="701"/>
      <c r="U147" s="147">
        <f t="shared" si="26"/>
        <v>0</v>
      </c>
      <c r="V147" s="81">
        <v>1</v>
      </c>
      <c r="W147" s="147">
        <f t="shared" si="27"/>
        <v>11.111111111111111</v>
      </c>
      <c r="X147" s="96"/>
    </row>
    <row r="148" spans="1:24">
      <c r="A148" s="14" t="s">
        <v>976</v>
      </c>
      <c r="B148" s="173">
        <f t="shared" si="19"/>
        <v>13</v>
      </c>
      <c r="C148" s="147">
        <f t="shared" si="29"/>
        <v>0.69112174375332269</v>
      </c>
      <c r="E148" s="701">
        <v>3</v>
      </c>
      <c r="F148" s="147">
        <f t="shared" si="20"/>
        <v>23.076923076923077</v>
      </c>
      <c r="G148" s="701"/>
      <c r="H148" s="147">
        <f t="shared" si="21"/>
        <v>0</v>
      </c>
      <c r="I148" s="701"/>
      <c r="J148" s="701"/>
      <c r="K148" s="147">
        <f t="shared" si="22"/>
        <v>0</v>
      </c>
      <c r="L148" s="701">
        <v>1</v>
      </c>
      <c r="M148" s="147">
        <f t="shared" si="23"/>
        <v>7.6923076923076925</v>
      </c>
      <c r="N148" s="701"/>
      <c r="O148" s="701">
        <v>2</v>
      </c>
      <c r="P148" s="147">
        <f t="shared" si="24"/>
        <v>15.384615384615385</v>
      </c>
      <c r="Q148" s="701">
        <v>5</v>
      </c>
      <c r="R148" s="147">
        <f t="shared" si="25"/>
        <v>38.461538461538467</v>
      </c>
      <c r="S148" s="701"/>
      <c r="T148" s="701">
        <v>1</v>
      </c>
      <c r="U148" s="147">
        <f t="shared" si="26"/>
        <v>7.6923076923076925</v>
      </c>
      <c r="V148" s="81">
        <v>1</v>
      </c>
      <c r="W148" s="147">
        <f t="shared" si="27"/>
        <v>7.6923076923076925</v>
      </c>
      <c r="X148" s="96"/>
    </row>
    <row r="149" spans="1:24">
      <c r="A149" s="14" t="s">
        <v>974</v>
      </c>
      <c r="B149" s="173">
        <f t="shared" si="19"/>
        <v>6</v>
      </c>
      <c r="C149" s="147">
        <f t="shared" si="29"/>
        <v>0.31897926634768742</v>
      </c>
      <c r="E149" s="701"/>
      <c r="F149" s="147">
        <f t="shared" si="20"/>
        <v>0</v>
      </c>
      <c r="G149" s="701"/>
      <c r="H149" s="147">
        <f t="shared" si="21"/>
        <v>0</v>
      </c>
      <c r="I149" s="701"/>
      <c r="J149" s="701">
        <v>1</v>
      </c>
      <c r="K149" s="147">
        <f t="shared" si="22"/>
        <v>16.666666666666664</v>
      </c>
      <c r="L149" s="701">
        <v>2</v>
      </c>
      <c r="M149" s="147">
        <f t="shared" si="23"/>
        <v>33.333333333333329</v>
      </c>
      <c r="N149" s="701"/>
      <c r="O149" s="701"/>
      <c r="P149" s="147">
        <f t="shared" si="24"/>
        <v>0</v>
      </c>
      <c r="Q149" s="701">
        <v>1</v>
      </c>
      <c r="R149" s="147">
        <f t="shared" si="25"/>
        <v>16.666666666666664</v>
      </c>
      <c r="S149" s="701"/>
      <c r="T149" s="701">
        <v>2</v>
      </c>
      <c r="U149" s="147">
        <f t="shared" si="26"/>
        <v>33.333333333333329</v>
      </c>
      <c r="V149" s="81"/>
      <c r="W149" s="147">
        <f t="shared" si="27"/>
        <v>0</v>
      </c>
      <c r="X149" s="96"/>
    </row>
    <row r="150" spans="1:24">
      <c r="A150" s="14" t="s">
        <v>977</v>
      </c>
      <c r="B150" s="173">
        <f t="shared" si="19"/>
        <v>13</v>
      </c>
      <c r="C150" s="147">
        <f t="shared" si="29"/>
        <v>0.69112174375332269</v>
      </c>
      <c r="E150" s="701">
        <v>1</v>
      </c>
      <c r="F150" s="147">
        <f t="shared" si="20"/>
        <v>7.6923076923076925</v>
      </c>
      <c r="G150" s="701">
        <v>2</v>
      </c>
      <c r="H150" s="147">
        <f t="shared" si="21"/>
        <v>15.384615384615385</v>
      </c>
      <c r="I150" s="701"/>
      <c r="J150" s="701">
        <v>1</v>
      </c>
      <c r="K150" s="147">
        <f t="shared" si="22"/>
        <v>7.6923076923076925</v>
      </c>
      <c r="L150" s="701">
        <v>4</v>
      </c>
      <c r="M150" s="147">
        <f t="shared" si="23"/>
        <v>30.76923076923077</v>
      </c>
      <c r="N150" s="701"/>
      <c r="O150" s="701">
        <v>1</v>
      </c>
      <c r="P150" s="147">
        <f t="shared" si="24"/>
        <v>7.6923076923076925</v>
      </c>
      <c r="Q150" s="701"/>
      <c r="R150" s="147">
        <f t="shared" si="25"/>
        <v>0</v>
      </c>
      <c r="S150" s="701"/>
      <c r="T150" s="701">
        <v>3</v>
      </c>
      <c r="U150" s="147">
        <f t="shared" si="26"/>
        <v>23.076923076923077</v>
      </c>
      <c r="V150" s="81">
        <v>1</v>
      </c>
      <c r="W150" s="147">
        <f t="shared" si="27"/>
        <v>7.6923076923076925</v>
      </c>
      <c r="X150" s="96"/>
    </row>
    <row r="151" spans="1:24">
      <c r="A151" s="14" t="s">
        <v>978</v>
      </c>
      <c r="B151" s="173">
        <f t="shared" si="19"/>
        <v>8</v>
      </c>
      <c r="C151" s="147">
        <f t="shared" si="29"/>
        <v>0.42530568846358324</v>
      </c>
      <c r="E151" s="701">
        <v>1</v>
      </c>
      <c r="F151" s="147">
        <f t="shared" si="20"/>
        <v>12.5</v>
      </c>
      <c r="G151" s="701"/>
      <c r="H151" s="147">
        <f t="shared" si="21"/>
        <v>0</v>
      </c>
      <c r="I151" s="701"/>
      <c r="J151" s="701">
        <v>1</v>
      </c>
      <c r="K151" s="147">
        <f t="shared" si="22"/>
        <v>12.5</v>
      </c>
      <c r="L151" s="701"/>
      <c r="M151" s="147">
        <f t="shared" si="23"/>
        <v>0</v>
      </c>
      <c r="N151" s="701"/>
      <c r="O151" s="701">
        <v>2</v>
      </c>
      <c r="P151" s="147">
        <f t="shared" si="24"/>
        <v>25</v>
      </c>
      <c r="Q151" s="701"/>
      <c r="R151" s="147">
        <f t="shared" si="25"/>
        <v>0</v>
      </c>
      <c r="S151" s="701"/>
      <c r="T151" s="701">
        <v>3</v>
      </c>
      <c r="U151" s="147">
        <f t="shared" si="26"/>
        <v>37.5</v>
      </c>
      <c r="V151" s="81">
        <v>1</v>
      </c>
      <c r="W151" s="147">
        <f t="shared" si="27"/>
        <v>12.5</v>
      </c>
      <c r="X151" s="96"/>
    </row>
    <row r="152" spans="1:24">
      <c r="A152" s="14" t="s">
        <v>979</v>
      </c>
      <c r="B152" s="173">
        <f t="shared" si="19"/>
        <v>13</v>
      </c>
      <c r="C152" s="147">
        <f t="shared" si="29"/>
        <v>0.69112174375332269</v>
      </c>
      <c r="E152" s="701">
        <v>2</v>
      </c>
      <c r="F152" s="147">
        <f t="shared" si="20"/>
        <v>15.384615384615385</v>
      </c>
      <c r="G152" s="701">
        <v>2</v>
      </c>
      <c r="H152" s="147">
        <f t="shared" si="21"/>
        <v>15.384615384615385</v>
      </c>
      <c r="I152" s="701"/>
      <c r="J152" s="701">
        <v>2</v>
      </c>
      <c r="K152" s="147">
        <f t="shared" si="22"/>
        <v>15.384615384615385</v>
      </c>
      <c r="L152" s="701">
        <v>2</v>
      </c>
      <c r="M152" s="147">
        <f t="shared" si="23"/>
        <v>15.384615384615385</v>
      </c>
      <c r="N152" s="701"/>
      <c r="O152" s="701"/>
      <c r="P152" s="147">
        <f t="shared" si="24"/>
        <v>0</v>
      </c>
      <c r="Q152" s="701">
        <v>2</v>
      </c>
      <c r="R152" s="147">
        <f t="shared" si="25"/>
        <v>15.384615384615385</v>
      </c>
      <c r="S152" s="701"/>
      <c r="T152" s="701">
        <v>3</v>
      </c>
      <c r="U152" s="147">
        <f t="shared" si="26"/>
        <v>23.076923076923077</v>
      </c>
      <c r="V152" s="81"/>
      <c r="W152" s="147">
        <f t="shared" si="27"/>
        <v>0</v>
      </c>
      <c r="X152" s="96"/>
    </row>
    <row r="153" spans="1:24">
      <c r="A153" s="14" t="s">
        <v>980</v>
      </c>
      <c r="B153" s="173">
        <f t="shared" si="19"/>
        <v>21</v>
      </c>
      <c r="C153" s="147">
        <f t="shared" si="29"/>
        <v>1.1164274322169059</v>
      </c>
      <c r="E153" s="701">
        <v>3</v>
      </c>
      <c r="F153" s="147">
        <f t="shared" si="20"/>
        <v>14.285714285714285</v>
      </c>
      <c r="G153" s="701">
        <v>2</v>
      </c>
      <c r="H153" s="147">
        <f t="shared" si="21"/>
        <v>9.5238095238095237</v>
      </c>
      <c r="I153" s="701"/>
      <c r="J153" s="701">
        <v>2</v>
      </c>
      <c r="K153" s="147">
        <f t="shared" si="22"/>
        <v>9.5238095238095237</v>
      </c>
      <c r="L153" s="701">
        <v>3</v>
      </c>
      <c r="M153" s="147">
        <f t="shared" si="23"/>
        <v>14.285714285714285</v>
      </c>
      <c r="N153" s="701"/>
      <c r="O153" s="701">
        <v>2</v>
      </c>
      <c r="P153" s="147">
        <f t="shared" si="24"/>
        <v>9.5238095238095237</v>
      </c>
      <c r="Q153" s="701">
        <v>3</v>
      </c>
      <c r="R153" s="147">
        <f t="shared" si="25"/>
        <v>14.285714285714285</v>
      </c>
      <c r="S153" s="701"/>
      <c r="T153" s="701">
        <v>3</v>
      </c>
      <c r="U153" s="147">
        <f t="shared" si="26"/>
        <v>14.285714285714285</v>
      </c>
      <c r="V153" s="81">
        <v>3</v>
      </c>
      <c r="W153" s="147">
        <f t="shared" si="27"/>
        <v>14.285714285714285</v>
      </c>
      <c r="X153" s="96"/>
    </row>
    <row r="154" spans="1:24">
      <c r="A154" s="14" t="s">
        <v>981</v>
      </c>
      <c r="B154" s="173">
        <f t="shared" si="19"/>
        <v>3</v>
      </c>
      <c r="C154" s="147">
        <f t="shared" si="29"/>
        <v>0.15948963317384371</v>
      </c>
      <c r="E154" s="701">
        <v>1</v>
      </c>
      <c r="F154" s="147">
        <f t="shared" si="20"/>
        <v>33.333333333333329</v>
      </c>
      <c r="G154" s="701"/>
      <c r="H154" s="147">
        <f t="shared" si="21"/>
        <v>0</v>
      </c>
      <c r="I154" s="701"/>
      <c r="J154" s="701"/>
      <c r="K154" s="147">
        <f t="shared" si="22"/>
        <v>0</v>
      </c>
      <c r="L154" s="701">
        <v>1</v>
      </c>
      <c r="M154" s="147">
        <f t="shared" si="23"/>
        <v>33.333333333333329</v>
      </c>
      <c r="N154" s="701"/>
      <c r="O154" s="701"/>
      <c r="P154" s="147">
        <f t="shared" si="24"/>
        <v>0</v>
      </c>
      <c r="Q154" s="701">
        <v>1</v>
      </c>
      <c r="R154" s="147">
        <f t="shared" si="25"/>
        <v>33.333333333333329</v>
      </c>
      <c r="S154" s="701"/>
      <c r="T154" s="701"/>
      <c r="U154" s="147">
        <f t="shared" si="26"/>
        <v>0</v>
      </c>
      <c r="V154" s="81"/>
      <c r="W154" s="147">
        <f t="shared" si="27"/>
        <v>0</v>
      </c>
      <c r="X154" s="96"/>
    </row>
    <row r="155" spans="1:24">
      <c r="A155" s="14" t="s">
        <v>982</v>
      </c>
      <c r="B155" s="173">
        <f t="shared" si="19"/>
        <v>7</v>
      </c>
      <c r="C155" s="147">
        <f t="shared" si="29"/>
        <v>0.37214247740563527</v>
      </c>
      <c r="E155" s="701"/>
      <c r="F155" s="147">
        <f t="shared" si="20"/>
        <v>0</v>
      </c>
      <c r="G155" s="701">
        <v>2</v>
      </c>
      <c r="H155" s="147">
        <f t="shared" si="21"/>
        <v>28.571428571428569</v>
      </c>
      <c r="I155" s="701"/>
      <c r="J155" s="701"/>
      <c r="K155" s="147">
        <f t="shared" si="22"/>
        <v>0</v>
      </c>
      <c r="L155" s="701"/>
      <c r="M155" s="147">
        <f t="shared" si="23"/>
        <v>0</v>
      </c>
      <c r="N155" s="701"/>
      <c r="O155" s="701"/>
      <c r="P155" s="147">
        <f t="shared" si="24"/>
        <v>0</v>
      </c>
      <c r="Q155" s="701"/>
      <c r="R155" s="147">
        <f t="shared" si="25"/>
        <v>0</v>
      </c>
      <c r="S155" s="701"/>
      <c r="T155" s="701">
        <v>2</v>
      </c>
      <c r="U155" s="147">
        <f t="shared" si="26"/>
        <v>28.571428571428569</v>
      </c>
      <c r="V155" s="81">
        <v>3</v>
      </c>
      <c r="W155" s="147">
        <f t="shared" si="27"/>
        <v>42.857142857142854</v>
      </c>
      <c r="X155" s="96"/>
    </row>
    <row r="156" spans="1:24">
      <c r="A156" s="14" t="s">
        <v>983</v>
      </c>
      <c r="B156" s="173">
        <f t="shared" si="19"/>
        <v>12</v>
      </c>
      <c r="C156" s="147">
        <f t="shared" si="29"/>
        <v>0.63795853269537484</v>
      </c>
      <c r="E156" s="701">
        <v>2</v>
      </c>
      <c r="F156" s="147">
        <f t="shared" si="20"/>
        <v>16.666666666666664</v>
      </c>
      <c r="G156" s="701">
        <v>4</v>
      </c>
      <c r="H156" s="147">
        <f t="shared" si="21"/>
        <v>33.333333333333329</v>
      </c>
      <c r="I156" s="701"/>
      <c r="J156" s="701">
        <v>3</v>
      </c>
      <c r="K156" s="147">
        <f t="shared" si="22"/>
        <v>25</v>
      </c>
      <c r="L156" s="701">
        <v>1</v>
      </c>
      <c r="M156" s="147">
        <f t="shared" si="23"/>
        <v>8.3333333333333321</v>
      </c>
      <c r="N156" s="701"/>
      <c r="O156" s="701"/>
      <c r="P156" s="147">
        <f t="shared" si="24"/>
        <v>0</v>
      </c>
      <c r="Q156" s="701"/>
      <c r="R156" s="147">
        <f t="shared" si="25"/>
        <v>0</v>
      </c>
      <c r="S156" s="701"/>
      <c r="T156" s="701"/>
      <c r="U156" s="147">
        <f t="shared" si="26"/>
        <v>0</v>
      </c>
      <c r="V156" s="81">
        <v>2</v>
      </c>
      <c r="W156" s="147">
        <f t="shared" si="27"/>
        <v>16.666666666666664</v>
      </c>
      <c r="X156" s="96"/>
    </row>
    <row r="157" spans="1:24">
      <c r="A157" s="14" t="s">
        <v>991</v>
      </c>
      <c r="B157" s="173">
        <f t="shared" si="19"/>
        <v>2</v>
      </c>
      <c r="C157" s="147">
        <f t="shared" si="29"/>
        <v>0.10632642211589581</v>
      </c>
      <c r="E157" s="701"/>
      <c r="F157" s="147">
        <f t="shared" si="20"/>
        <v>0</v>
      </c>
      <c r="G157" s="701">
        <v>1</v>
      </c>
      <c r="H157" s="147">
        <f t="shared" si="21"/>
        <v>50</v>
      </c>
      <c r="I157" s="701"/>
      <c r="J157" s="701">
        <v>1</v>
      </c>
      <c r="K157" s="147">
        <f t="shared" si="22"/>
        <v>50</v>
      </c>
      <c r="L157" s="701"/>
      <c r="M157" s="147">
        <f t="shared" si="23"/>
        <v>0</v>
      </c>
      <c r="N157" s="701"/>
      <c r="O157" s="701"/>
      <c r="P157" s="147">
        <f t="shared" si="24"/>
        <v>0</v>
      </c>
      <c r="Q157" s="701"/>
      <c r="R157" s="147">
        <f t="shared" si="25"/>
        <v>0</v>
      </c>
      <c r="S157" s="701"/>
      <c r="T157" s="701"/>
      <c r="U157" s="147">
        <f t="shared" si="26"/>
        <v>0</v>
      </c>
      <c r="V157" s="81"/>
      <c r="W157" s="147">
        <f t="shared" si="27"/>
        <v>0</v>
      </c>
      <c r="X157" s="96"/>
    </row>
    <row r="158" spans="1:24">
      <c r="A158" s="14" t="s">
        <v>993</v>
      </c>
      <c r="B158" s="173">
        <f t="shared" si="19"/>
        <v>6</v>
      </c>
      <c r="C158" s="147">
        <f t="shared" si="29"/>
        <v>0.31897926634768742</v>
      </c>
      <c r="E158" s="701"/>
      <c r="F158" s="147">
        <f t="shared" si="20"/>
        <v>0</v>
      </c>
      <c r="G158" s="701"/>
      <c r="H158" s="147">
        <f t="shared" si="21"/>
        <v>0</v>
      </c>
      <c r="I158" s="701"/>
      <c r="J158" s="701"/>
      <c r="K158" s="147">
        <f t="shared" si="22"/>
        <v>0</v>
      </c>
      <c r="L158" s="701"/>
      <c r="M158" s="147">
        <f t="shared" si="23"/>
        <v>0</v>
      </c>
      <c r="N158" s="701"/>
      <c r="O158" s="701"/>
      <c r="P158" s="147">
        <f t="shared" si="24"/>
        <v>0</v>
      </c>
      <c r="Q158" s="701"/>
      <c r="R158" s="147">
        <f t="shared" si="25"/>
        <v>0</v>
      </c>
      <c r="S158" s="701"/>
      <c r="T158" s="701">
        <v>4</v>
      </c>
      <c r="U158" s="147">
        <f t="shared" si="26"/>
        <v>66.666666666666657</v>
      </c>
      <c r="V158" s="81">
        <v>2</v>
      </c>
      <c r="W158" s="147">
        <f t="shared" si="27"/>
        <v>33.333333333333329</v>
      </c>
      <c r="X158" s="96"/>
    </row>
    <row r="159" spans="1:24">
      <c r="A159" s="14" t="s">
        <v>992</v>
      </c>
      <c r="B159" s="173">
        <f t="shared" si="19"/>
        <v>2</v>
      </c>
      <c r="C159" s="147">
        <f t="shared" si="29"/>
        <v>0.10632642211589581</v>
      </c>
      <c r="E159" s="701"/>
      <c r="F159" s="147">
        <f t="shared" si="20"/>
        <v>0</v>
      </c>
      <c r="G159" s="701"/>
      <c r="H159" s="147">
        <f t="shared" si="21"/>
        <v>0</v>
      </c>
      <c r="I159" s="701"/>
      <c r="J159" s="701">
        <v>1</v>
      </c>
      <c r="K159" s="147">
        <f t="shared" si="22"/>
        <v>50</v>
      </c>
      <c r="L159" s="701"/>
      <c r="M159" s="147">
        <f t="shared" si="23"/>
        <v>0</v>
      </c>
      <c r="N159" s="701"/>
      <c r="O159" s="701"/>
      <c r="P159" s="147">
        <f t="shared" si="24"/>
        <v>0</v>
      </c>
      <c r="Q159" s="701">
        <v>1</v>
      </c>
      <c r="R159" s="147">
        <f t="shared" si="25"/>
        <v>50</v>
      </c>
      <c r="S159" s="701"/>
      <c r="T159" s="701">
        <v>0</v>
      </c>
      <c r="U159" s="147">
        <f t="shared" si="26"/>
        <v>0</v>
      </c>
      <c r="V159" s="81"/>
      <c r="W159" s="147">
        <f t="shared" si="27"/>
        <v>0</v>
      </c>
      <c r="X159" s="96"/>
    </row>
    <row r="160" spans="1:24">
      <c r="A160" s="14" t="s">
        <v>984</v>
      </c>
      <c r="B160" s="173">
        <f>IF(A160&lt;&gt;"",E160+G160+J160+L160+O160+Q160+T160+V160,"")</f>
        <v>8</v>
      </c>
      <c r="C160" s="147">
        <f>IF(A160&lt;&gt;0,B160/$B$13*100,"")</f>
        <v>0.42530568846358324</v>
      </c>
      <c r="E160" s="701">
        <v>1</v>
      </c>
      <c r="F160" s="147">
        <f t="shared" si="20"/>
        <v>12.5</v>
      </c>
      <c r="G160" s="701">
        <v>1</v>
      </c>
      <c r="H160" s="147">
        <f t="shared" si="21"/>
        <v>12.5</v>
      </c>
      <c r="I160" s="701"/>
      <c r="J160" s="701">
        <v>3</v>
      </c>
      <c r="K160" s="147">
        <f t="shared" si="22"/>
        <v>37.5</v>
      </c>
      <c r="L160" s="701">
        <v>1</v>
      </c>
      <c r="M160" s="147">
        <f t="shared" si="23"/>
        <v>12.5</v>
      </c>
      <c r="N160" s="701"/>
      <c r="O160" s="701">
        <v>1</v>
      </c>
      <c r="P160" s="147">
        <f t="shared" si="24"/>
        <v>12.5</v>
      </c>
      <c r="Q160" s="701">
        <v>0</v>
      </c>
      <c r="R160" s="147">
        <f t="shared" si="25"/>
        <v>0</v>
      </c>
      <c r="S160" s="701"/>
      <c r="T160" s="701"/>
      <c r="U160" s="147">
        <f t="shared" si="26"/>
        <v>0</v>
      </c>
      <c r="V160" s="81">
        <v>1</v>
      </c>
      <c r="W160" s="147">
        <f t="shared" si="27"/>
        <v>12.5</v>
      </c>
      <c r="X160" s="96"/>
    </row>
    <row r="161" spans="1:24">
      <c r="A161" s="14" t="s">
        <v>985</v>
      </c>
      <c r="B161" s="173">
        <f>IF(A161&lt;&gt;"",E161+G161+J161+L161+O161+Q161+T161+V161,"")</f>
        <v>2</v>
      </c>
      <c r="C161" s="147">
        <f t="shared" si="29"/>
        <v>0.10632642211589581</v>
      </c>
      <c r="E161" s="701"/>
      <c r="F161" s="147">
        <f t="shared" si="20"/>
        <v>0</v>
      </c>
      <c r="G161" s="701"/>
      <c r="H161" s="147">
        <f t="shared" si="21"/>
        <v>0</v>
      </c>
      <c r="I161" s="701"/>
      <c r="J161" s="701">
        <v>1</v>
      </c>
      <c r="K161" s="147">
        <f t="shared" si="22"/>
        <v>50</v>
      </c>
      <c r="L161" s="701"/>
      <c r="M161" s="147">
        <f t="shared" si="23"/>
        <v>0</v>
      </c>
      <c r="N161" s="701"/>
      <c r="O161" s="701"/>
      <c r="P161" s="147">
        <f t="shared" si="24"/>
        <v>0</v>
      </c>
      <c r="Q161" s="701"/>
      <c r="R161" s="147">
        <f t="shared" si="25"/>
        <v>0</v>
      </c>
      <c r="S161" s="701"/>
      <c r="T161" s="701">
        <v>1</v>
      </c>
      <c r="U161" s="147">
        <f t="shared" si="26"/>
        <v>50</v>
      </c>
      <c r="V161" s="81"/>
      <c r="W161" s="147">
        <f>IF($A161&lt;&gt;"",V161/$B161*100,"")</f>
        <v>0</v>
      </c>
      <c r="X161" s="96"/>
    </row>
    <row r="162" spans="1:24" hidden="1">
      <c r="A162" s="14" t="s">
        <v>986</v>
      </c>
      <c r="B162" s="173">
        <f>IF(A162&lt;&gt;"",E162+G162+J162+L162+O162+Q162+T162+V162,"")</f>
        <v>0</v>
      </c>
      <c r="C162" s="147">
        <f t="shared" si="29"/>
        <v>0</v>
      </c>
      <c r="E162" s="410"/>
      <c r="F162" s="147" t="e">
        <f t="shared" ref="F162:F163" si="32">IF($A162&lt;&gt;"",E162/$B162*100,"")</f>
        <v>#DIV/0!</v>
      </c>
      <c r="G162" s="410"/>
      <c r="H162" s="147" t="e">
        <f t="shared" ref="H162:H163" si="33">IF($A162&lt;&gt;"",G162/$B162*100,"")</f>
        <v>#DIV/0!</v>
      </c>
      <c r="I162" s="410"/>
      <c r="J162" s="410"/>
      <c r="K162" s="147" t="e">
        <f t="shared" ref="K162:K163" si="34">IF($A162&lt;&gt;"",J162/$B162*100,"")</f>
        <v>#DIV/0!</v>
      </c>
      <c r="L162" s="410"/>
      <c r="M162" s="147" t="e">
        <f t="shared" ref="M162:M163" si="35">IF($A162&lt;&gt;"",L162/$B162*100,"")</f>
        <v>#DIV/0!</v>
      </c>
      <c r="N162" s="410"/>
      <c r="O162" s="701"/>
      <c r="P162" s="147" t="e">
        <f t="shared" ref="P162:P163" si="36">IF($A162&lt;&gt;"",O162/$B162*100,"")</f>
        <v>#DIV/0!</v>
      </c>
      <c r="Q162" s="701"/>
      <c r="R162" s="147" t="e">
        <f t="shared" ref="R162:R163" si="37">IF($A162&lt;&gt;"",Q162/$B162*100,"")</f>
        <v>#DIV/0!</v>
      </c>
      <c r="S162" s="410"/>
      <c r="T162" s="410"/>
      <c r="U162" s="147" t="e">
        <f t="shared" ref="U162:U163" si="38">IF($A162&lt;&gt;"",T162/$B162*100,"")</f>
        <v>#DIV/0!</v>
      </c>
      <c r="V162" s="81"/>
      <c r="W162" s="147" t="e">
        <f>IF($A162&lt;&gt;"",V162/$B162*100,"")</f>
        <v>#DIV/0!</v>
      </c>
      <c r="X162" s="96"/>
    </row>
    <row r="163" spans="1:24">
      <c r="A163" s="14" t="s">
        <v>987</v>
      </c>
      <c r="B163" s="173">
        <f>IF(A163&lt;&gt;"",E163+G163+J163+L163+O163+Q163+T163+V163,"")</f>
        <v>4</v>
      </c>
      <c r="C163" s="147">
        <f t="shared" si="29"/>
        <v>0.21265284423179162</v>
      </c>
      <c r="E163" s="701"/>
      <c r="F163" s="147">
        <f t="shared" si="32"/>
        <v>0</v>
      </c>
      <c r="G163" s="701"/>
      <c r="H163" s="147">
        <f t="shared" si="33"/>
        <v>0</v>
      </c>
      <c r="I163" s="701"/>
      <c r="J163" s="701"/>
      <c r="K163" s="147">
        <f t="shared" si="34"/>
        <v>0</v>
      </c>
      <c r="L163" s="701">
        <v>3</v>
      </c>
      <c r="M163" s="147">
        <f t="shared" si="35"/>
        <v>75</v>
      </c>
      <c r="N163" s="701"/>
      <c r="O163" s="701">
        <v>1</v>
      </c>
      <c r="P163" s="147">
        <f t="shared" si="36"/>
        <v>25</v>
      </c>
      <c r="Q163" s="701"/>
      <c r="R163" s="147">
        <f t="shared" si="37"/>
        <v>0</v>
      </c>
      <c r="S163" s="701"/>
      <c r="T163" s="701"/>
      <c r="U163" s="147">
        <f t="shared" si="38"/>
        <v>0</v>
      </c>
      <c r="V163" s="81"/>
      <c r="W163" s="147">
        <f>IF($A163&lt;&gt;"",V163/$B163*100,"")</f>
        <v>0</v>
      </c>
      <c r="X163" s="96"/>
    </row>
    <row r="164" spans="1:24" ht="13" thickBot="1">
      <c r="A164" s="178"/>
      <c r="B164" s="691"/>
      <c r="C164" s="162"/>
      <c r="D164" s="178"/>
      <c r="E164" s="178"/>
      <c r="F164" s="691"/>
      <c r="G164" s="691"/>
      <c r="H164" s="691"/>
      <c r="I164" s="178"/>
      <c r="J164" s="178"/>
      <c r="K164" s="703"/>
      <c r="L164" s="703"/>
      <c r="M164" s="162"/>
      <c r="N164" s="178"/>
      <c r="O164" s="178"/>
      <c r="P164" s="178"/>
      <c r="Q164" s="178"/>
      <c r="R164" s="162"/>
      <c r="S164" s="178"/>
      <c r="T164" s="178"/>
      <c r="U164" s="178"/>
      <c r="V164" s="178"/>
      <c r="W164" s="162"/>
      <c r="X164" s="97"/>
    </row>
    <row r="165" spans="1:24">
      <c r="A165" s="66"/>
      <c r="B165" s="174"/>
      <c r="C165" s="159"/>
      <c r="D165" s="66"/>
      <c r="E165" s="66"/>
      <c r="F165" s="174"/>
      <c r="G165" s="174"/>
      <c r="H165" s="147" t="str">
        <f t="shared" ref="H165:H178" si="39">IF($A165&lt;&gt;"",G165/$B165*100,"")</f>
        <v/>
      </c>
      <c r="I165" s="66"/>
      <c r="J165" s="66"/>
      <c r="K165" s="312"/>
      <c r="L165" s="312"/>
      <c r="M165" s="159"/>
      <c r="N165" s="66"/>
      <c r="O165" s="66"/>
      <c r="P165" s="66"/>
      <c r="Q165" s="66"/>
      <c r="R165" s="159"/>
      <c r="S165" s="66"/>
      <c r="T165" s="66"/>
      <c r="U165" s="66"/>
      <c r="V165" s="66"/>
      <c r="W165" s="159"/>
      <c r="X165" s="96"/>
    </row>
    <row r="166" spans="1:24">
      <c r="A166" s="66"/>
      <c r="B166" s="174"/>
      <c r="C166" s="159"/>
      <c r="D166" s="66"/>
      <c r="E166" s="66"/>
      <c r="F166" s="174"/>
      <c r="G166" s="174"/>
      <c r="H166" s="147" t="str">
        <f t="shared" si="39"/>
        <v/>
      </c>
      <c r="I166" s="66"/>
      <c r="J166" s="66"/>
      <c r="K166" s="312"/>
      <c r="L166" s="312"/>
      <c r="M166" s="159"/>
      <c r="N166" s="66"/>
      <c r="O166" s="66"/>
      <c r="P166" s="66"/>
      <c r="Q166" s="66"/>
      <c r="R166" s="159"/>
      <c r="S166" s="66"/>
      <c r="T166" s="66"/>
      <c r="U166" s="66"/>
      <c r="V166" s="66"/>
      <c r="W166" s="159"/>
      <c r="X166" s="96"/>
    </row>
    <row r="167" spans="1:24">
      <c r="A167" s="66"/>
      <c r="B167" s="174"/>
      <c r="C167" s="159"/>
      <c r="D167" s="66"/>
      <c r="E167" s="66"/>
      <c r="F167" s="174"/>
      <c r="G167" s="174"/>
      <c r="H167" s="147" t="str">
        <f t="shared" si="39"/>
        <v/>
      </c>
      <c r="I167" s="66"/>
      <c r="J167" s="66"/>
      <c r="K167" s="312"/>
      <c r="L167" s="312"/>
      <c r="M167" s="159"/>
      <c r="N167" s="66"/>
      <c r="O167" s="66"/>
      <c r="P167" s="66"/>
      <c r="Q167" s="66"/>
      <c r="R167" s="159"/>
      <c r="S167" s="66"/>
      <c r="T167" s="66"/>
      <c r="U167" s="66"/>
      <c r="V167" s="66"/>
      <c r="W167" s="159"/>
      <c r="X167" s="96"/>
    </row>
    <row r="168" spans="1:24">
      <c r="A168" s="66"/>
      <c r="B168" s="174"/>
      <c r="C168" s="159"/>
      <c r="D168" s="66"/>
      <c r="E168" s="66"/>
      <c r="F168" s="174"/>
      <c r="G168" s="174"/>
      <c r="H168" s="147" t="str">
        <f t="shared" si="39"/>
        <v/>
      </c>
      <c r="I168" s="66"/>
      <c r="J168" s="66"/>
      <c r="K168" s="312"/>
      <c r="L168" s="312"/>
      <c r="M168" s="159"/>
      <c r="N168" s="66"/>
      <c r="O168" s="66"/>
      <c r="P168" s="66"/>
      <c r="Q168" s="66"/>
      <c r="R168" s="159"/>
      <c r="S168" s="66"/>
      <c r="T168" s="66"/>
      <c r="U168" s="66"/>
      <c r="V168" s="66"/>
      <c r="W168" s="159"/>
      <c r="X168" s="96"/>
    </row>
    <row r="169" spans="1:24">
      <c r="A169" s="66"/>
      <c r="B169" s="174"/>
      <c r="C169" s="159"/>
      <c r="D169" s="66"/>
      <c r="E169" s="66"/>
      <c r="F169" s="174"/>
      <c r="G169" s="174"/>
      <c r="H169" s="147" t="str">
        <f t="shared" si="39"/>
        <v/>
      </c>
      <c r="I169" s="66"/>
      <c r="J169" s="66"/>
      <c r="K169" s="312"/>
      <c r="L169" s="312"/>
      <c r="M169" s="159"/>
      <c r="N169" s="66"/>
      <c r="O169" s="66"/>
      <c r="P169" s="66"/>
      <c r="Q169" s="66"/>
      <c r="R169" s="159"/>
      <c r="S169" s="66"/>
      <c r="T169" s="66"/>
      <c r="U169" s="66"/>
      <c r="V169" s="66"/>
      <c r="W169" s="159"/>
      <c r="X169" s="96"/>
    </row>
    <row r="170" spans="1:24" ht="6.75" customHeight="1">
      <c r="A170" s="66"/>
      <c r="B170" s="174"/>
      <c r="C170" s="159"/>
      <c r="D170" s="66"/>
      <c r="E170" s="66"/>
      <c r="F170" s="174"/>
      <c r="G170" s="174"/>
      <c r="H170" s="147" t="str">
        <f t="shared" si="39"/>
        <v/>
      </c>
      <c r="I170" s="66"/>
      <c r="J170" s="66"/>
      <c r="K170" s="312"/>
      <c r="L170" s="312"/>
      <c r="M170" s="159"/>
      <c r="N170" s="66"/>
      <c r="O170" s="66"/>
      <c r="P170" s="66"/>
      <c r="Q170" s="66"/>
      <c r="R170" s="159"/>
      <c r="S170" s="66"/>
      <c r="T170" s="66"/>
      <c r="U170" s="66"/>
      <c r="V170" s="66"/>
      <c r="W170" s="159"/>
      <c r="X170" s="96"/>
    </row>
    <row r="171" spans="1:24">
      <c r="A171" s="66"/>
      <c r="B171" s="174"/>
      <c r="C171" s="159"/>
      <c r="D171" s="66"/>
      <c r="E171" s="66"/>
      <c r="F171" s="174"/>
      <c r="G171" s="174"/>
      <c r="H171" s="147" t="str">
        <f t="shared" si="39"/>
        <v/>
      </c>
      <c r="I171" s="66"/>
      <c r="J171" s="66"/>
      <c r="K171" s="312"/>
      <c r="L171" s="312"/>
      <c r="M171" s="159"/>
      <c r="N171" s="66"/>
      <c r="O171" s="66"/>
      <c r="P171" s="66"/>
      <c r="Q171" s="66"/>
      <c r="R171" s="159"/>
      <c r="S171" s="66"/>
      <c r="T171" s="66"/>
      <c r="U171" s="66"/>
      <c r="V171" s="66"/>
      <c r="W171" s="159"/>
      <c r="X171" s="96"/>
    </row>
    <row r="172" spans="1:24" ht="6.75" customHeight="1">
      <c r="A172" s="66"/>
      <c r="B172" s="174"/>
      <c r="C172" s="159"/>
      <c r="D172" s="66"/>
      <c r="E172" s="66"/>
      <c r="F172" s="174"/>
      <c r="G172" s="174"/>
      <c r="H172" s="147" t="str">
        <f t="shared" si="39"/>
        <v/>
      </c>
      <c r="I172" s="66"/>
      <c r="J172" s="66"/>
      <c r="K172" s="312"/>
      <c r="L172" s="312"/>
      <c r="M172" s="159"/>
      <c r="N172" s="66"/>
      <c r="O172" s="66"/>
      <c r="P172" s="66"/>
      <c r="Q172" s="66"/>
      <c r="R172" s="159"/>
      <c r="S172" s="66"/>
      <c r="T172" s="66"/>
      <c r="U172" s="66"/>
      <c r="V172" s="66"/>
      <c r="W172" s="159"/>
      <c r="X172" s="96"/>
    </row>
    <row r="173" spans="1:24">
      <c r="A173" s="66"/>
      <c r="B173" s="174"/>
      <c r="C173" s="159"/>
      <c r="D173" s="66"/>
      <c r="E173" s="66"/>
      <c r="F173" s="174"/>
      <c r="G173" s="174"/>
      <c r="H173" s="147" t="str">
        <f t="shared" si="39"/>
        <v/>
      </c>
      <c r="I173" s="66"/>
      <c r="J173" s="66"/>
      <c r="K173" s="312"/>
      <c r="L173" s="312"/>
      <c r="M173" s="159"/>
      <c r="N173" s="66"/>
      <c r="O173" s="66"/>
      <c r="P173" s="66"/>
      <c r="Q173" s="66"/>
      <c r="R173" s="159"/>
      <c r="S173" s="66"/>
      <c r="T173" s="66"/>
      <c r="U173" s="66"/>
      <c r="V173" s="66"/>
      <c r="W173" s="159"/>
      <c r="X173" s="96"/>
    </row>
    <row r="174" spans="1:24" ht="6.75" customHeight="1">
      <c r="A174" s="66"/>
      <c r="B174" s="174"/>
      <c r="C174" s="159"/>
      <c r="D174" s="66"/>
      <c r="E174" s="66"/>
      <c r="F174" s="174"/>
      <c r="G174" s="174"/>
      <c r="H174" s="147" t="str">
        <f t="shared" si="39"/>
        <v/>
      </c>
      <c r="I174" s="66"/>
      <c r="J174" s="66"/>
      <c r="K174" s="312"/>
      <c r="L174" s="312"/>
      <c r="M174" s="159"/>
      <c r="N174" s="66"/>
      <c r="O174" s="66"/>
      <c r="P174" s="66"/>
      <c r="Q174" s="66"/>
      <c r="R174" s="159"/>
      <c r="S174" s="66"/>
      <c r="T174" s="66"/>
      <c r="U174" s="66"/>
      <c r="V174" s="66"/>
      <c r="W174" s="159"/>
      <c r="X174" s="96"/>
    </row>
    <row r="175" spans="1:24">
      <c r="A175" s="66"/>
      <c r="B175" s="174"/>
      <c r="C175" s="159"/>
      <c r="D175" s="66"/>
      <c r="E175" s="66"/>
      <c r="F175" s="174"/>
      <c r="G175" s="174"/>
      <c r="H175" s="147" t="str">
        <f t="shared" si="39"/>
        <v/>
      </c>
      <c r="I175" s="66"/>
      <c r="J175" s="66"/>
      <c r="K175" s="312"/>
      <c r="L175" s="312"/>
      <c r="M175" s="159"/>
      <c r="N175" s="66"/>
      <c r="O175" s="66"/>
      <c r="P175" s="66"/>
      <c r="Q175" s="66"/>
      <c r="R175" s="159"/>
      <c r="S175" s="66"/>
      <c r="T175" s="66"/>
      <c r="U175" s="66"/>
      <c r="V175" s="66"/>
      <c r="W175" s="159"/>
      <c r="X175" s="96"/>
    </row>
    <row r="176" spans="1:24" ht="6.75" customHeight="1">
      <c r="A176" s="66"/>
      <c r="B176" s="174"/>
      <c r="C176" s="159"/>
      <c r="D176" s="66"/>
      <c r="E176" s="66"/>
      <c r="F176" s="174"/>
      <c r="G176" s="174"/>
      <c r="H176" s="147" t="str">
        <f t="shared" si="39"/>
        <v/>
      </c>
      <c r="I176" s="66"/>
      <c r="J176" s="66"/>
      <c r="K176" s="312"/>
      <c r="L176" s="312"/>
      <c r="M176" s="159"/>
      <c r="N176" s="66"/>
      <c r="O176" s="66"/>
      <c r="P176" s="66"/>
      <c r="Q176" s="66"/>
      <c r="R176" s="159"/>
      <c r="S176" s="66"/>
      <c r="T176" s="66"/>
      <c r="U176" s="66"/>
      <c r="V176" s="66"/>
      <c r="W176" s="159"/>
      <c r="X176" s="96"/>
    </row>
    <row r="177" spans="1:25">
      <c r="A177" s="66"/>
      <c r="B177" s="174"/>
      <c r="C177" s="159"/>
      <c r="D177" s="66"/>
      <c r="E177" s="66"/>
      <c r="F177" s="174"/>
      <c r="G177" s="174"/>
      <c r="H177" s="147" t="str">
        <f t="shared" si="39"/>
        <v/>
      </c>
      <c r="I177" s="66"/>
      <c r="J177" s="66"/>
      <c r="K177" s="312"/>
      <c r="L177" s="312"/>
      <c r="M177" s="159"/>
      <c r="N177" s="66"/>
      <c r="O177" s="66"/>
      <c r="P177" s="66"/>
      <c r="Q177" s="66"/>
      <c r="R177" s="159"/>
      <c r="S177" s="66"/>
      <c r="T177" s="66"/>
      <c r="U177" s="66"/>
      <c r="V177" s="66"/>
      <c r="W177" s="159"/>
      <c r="X177" s="96"/>
    </row>
    <row r="178" spans="1:25" ht="13" thickBot="1">
      <c r="B178" s="290"/>
      <c r="C178" s="55"/>
      <c r="D178" s="55"/>
      <c r="E178" s="55"/>
      <c r="F178" s="290"/>
      <c r="G178" s="290"/>
      <c r="H178" s="147" t="str">
        <f t="shared" si="39"/>
        <v/>
      </c>
      <c r="I178" s="55"/>
      <c r="J178" s="55"/>
      <c r="K178" s="333"/>
      <c r="L178" s="333"/>
      <c r="M178" s="291"/>
      <c r="N178" s="55"/>
      <c r="O178" s="55"/>
      <c r="P178" s="55"/>
      <c r="Q178" s="55"/>
      <c r="R178" s="55"/>
      <c r="S178" s="55"/>
      <c r="T178" s="55"/>
      <c r="U178" s="55"/>
      <c r="V178" s="55"/>
    </row>
    <row r="179" spans="1:25">
      <c r="A179" s="256"/>
      <c r="B179" s="292"/>
      <c r="C179" s="256"/>
      <c r="D179" s="256"/>
      <c r="E179" s="256"/>
      <c r="F179" s="292"/>
      <c r="G179" s="292"/>
      <c r="H179" s="158"/>
      <c r="I179" s="256"/>
      <c r="J179" s="256"/>
      <c r="K179" s="327"/>
      <c r="L179" s="327"/>
      <c r="M179" s="158"/>
      <c r="N179" s="256"/>
      <c r="O179" s="256"/>
      <c r="P179" s="256"/>
      <c r="Q179" s="256"/>
      <c r="R179" s="256"/>
      <c r="S179" s="256"/>
      <c r="T179" s="256"/>
      <c r="U179" s="256"/>
      <c r="V179" s="256"/>
      <c r="W179" s="256"/>
      <c r="X179" s="92"/>
    </row>
    <row r="180" spans="1:25" ht="14.5">
      <c r="A180" s="14" t="s">
        <v>1034</v>
      </c>
      <c r="B180" s="1123" t="s">
        <v>1024</v>
      </c>
      <c r="C180" s="1123"/>
      <c r="D180" s="66"/>
      <c r="E180" s="1128" t="s">
        <v>1035</v>
      </c>
      <c r="F180" s="1128"/>
      <c r="G180" s="1128"/>
      <c r="H180" s="1128"/>
      <c r="I180" s="66"/>
      <c r="J180" s="1128" t="s">
        <v>1036</v>
      </c>
      <c r="K180" s="1128"/>
      <c r="L180" s="1128"/>
      <c r="M180" s="1128"/>
      <c r="N180" s="66"/>
      <c r="O180" s="1128" t="s">
        <v>1679</v>
      </c>
      <c r="P180" s="1128"/>
      <c r="Q180" s="1128"/>
      <c r="R180" s="1128"/>
      <c r="S180" s="66"/>
      <c r="T180" s="1128" t="s">
        <v>653</v>
      </c>
      <c r="U180" s="1128"/>
      <c r="V180" s="1128"/>
      <c r="W180" s="1128"/>
      <c r="X180" s="96"/>
    </row>
    <row r="181" spans="1:25">
      <c r="A181" s="66" t="s">
        <v>1037</v>
      </c>
      <c r="B181" s="294" t="s">
        <v>938</v>
      </c>
      <c r="C181" s="297" t="s">
        <v>389</v>
      </c>
      <c r="D181" s="175"/>
      <c r="E181" s="1130" t="s">
        <v>932</v>
      </c>
      <c r="F181" s="1130"/>
      <c r="G181" s="1129" t="s">
        <v>931</v>
      </c>
      <c r="H181" s="1129"/>
      <c r="I181" s="175"/>
      <c r="J181" s="1130" t="s">
        <v>932</v>
      </c>
      <c r="K181" s="1130"/>
      <c r="L181" s="1129" t="s">
        <v>931</v>
      </c>
      <c r="M181" s="1129"/>
      <c r="N181" s="175"/>
      <c r="O181" s="1130" t="s">
        <v>932</v>
      </c>
      <c r="P181" s="1130"/>
      <c r="Q181" s="1129" t="s">
        <v>931</v>
      </c>
      <c r="R181" s="1129"/>
      <c r="S181" s="175"/>
      <c r="T181" s="1130" t="s">
        <v>932</v>
      </c>
      <c r="U181" s="1130"/>
      <c r="V181" s="1129" t="s">
        <v>931</v>
      </c>
      <c r="W181" s="1129"/>
      <c r="X181" s="96"/>
    </row>
    <row r="182" spans="1:25">
      <c r="A182" s="66"/>
      <c r="B182" s="334"/>
      <c r="C182" s="175"/>
      <c r="D182" s="175"/>
      <c r="E182" s="328" t="s">
        <v>938</v>
      </c>
      <c r="F182" s="160" t="s">
        <v>389</v>
      </c>
      <c r="G182" s="328" t="s">
        <v>938</v>
      </c>
      <c r="H182" s="160" t="s">
        <v>389</v>
      </c>
      <c r="I182" s="175"/>
      <c r="J182" s="328" t="s">
        <v>938</v>
      </c>
      <c r="K182" s="160" t="s">
        <v>389</v>
      </c>
      <c r="L182" s="328" t="s">
        <v>938</v>
      </c>
      <c r="M182" s="160" t="s">
        <v>389</v>
      </c>
      <c r="N182" s="175"/>
      <c r="O182" s="328" t="s">
        <v>938</v>
      </c>
      <c r="P182" s="160" t="s">
        <v>389</v>
      </c>
      <c r="Q182" s="328" t="s">
        <v>938</v>
      </c>
      <c r="R182" s="160" t="s">
        <v>389</v>
      </c>
      <c r="S182" s="175"/>
      <c r="T182" s="328" t="s">
        <v>938</v>
      </c>
      <c r="U182" s="160" t="s">
        <v>389</v>
      </c>
      <c r="V182" s="328" t="s">
        <v>938</v>
      </c>
      <c r="W182" s="160" t="s">
        <v>389</v>
      </c>
      <c r="X182" s="96"/>
    </row>
    <row r="183" spans="1:25" ht="13.5" thickBot="1">
      <c r="A183" s="178"/>
      <c r="B183" s="308"/>
      <c r="C183" s="300"/>
      <c r="D183" s="300"/>
      <c r="E183" s="300"/>
      <c r="F183" s="308"/>
      <c r="G183" s="308"/>
      <c r="H183" s="299"/>
      <c r="I183" s="300"/>
      <c r="J183" s="300"/>
      <c r="K183" s="330"/>
      <c r="L183" s="330"/>
      <c r="M183" s="299"/>
      <c r="N183" s="300"/>
      <c r="O183" s="300"/>
      <c r="P183" s="300"/>
      <c r="Q183" s="311"/>
      <c r="R183" s="300"/>
      <c r="S183" s="300"/>
      <c r="T183" s="300"/>
      <c r="U183" s="300"/>
      <c r="V183" s="311"/>
      <c r="W183" s="300"/>
      <c r="X183" s="301"/>
    </row>
    <row r="184" spans="1:25" ht="9" customHeight="1">
      <c r="C184" s="147"/>
      <c r="F184" s="147"/>
      <c r="J184" s="173"/>
      <c r="K184" s="147"/>
      <c r="L184" s="173"/>
      <c r="O184" s="173"/>
      <c r="P184" s="147"/>
      <c r="Q184" s="173"/>
      <c r="R184" s="147"/>
      <c r="T184" s="173"/>
      <c r="U184" s="147"/>
      <c r="V184" s="173"/>
      <c r="W184" s="147"/>
      <c r="X184" s="96"/>
    </row>
    <row r="185" spans="1:25">
      <c r="A185" s="14" t="s">
        <v>988</v>
      </c>
      <c r="B185" s="173">
        <f t="shared" ref="B185:B229" si="40">IF(A185&lt;&gt;"",E185+G185+J185+L185+O185+Q185+T185+V185,"")</f>
        <v>22</v>
      </c>
      <c r="C185" s="147">
        <f t="shared" ref="C185:C210" si="41">IF(A185&lt;&gt;0,B185/$B$13*100,"")</f>
        <v>1.1695906432748537</v>
      </c>
      <c r="E185" s="701">
        <v>2</v>
      </c>
      <c r="F185" s="147">
        <f t="shared" ref="F185:F229" si="42">IF($A185&lt;&gt;"",E185/$B185*100,"")</f>
        <v>9.0909090909090917</v>
      </c>
      <c r="G185" s="701"/>
      <c r="H185" s="147">
        <f t="shared" ref="H185:H229" si="43">IF($A185&lt;&gt;"",G185/$B185*100,"")</f>
        <v>0</v>
      </c>
      <c r="I185" s="701"/>
      <c r="J185" s="701">
        <v>2</v>
      </c>
      <c r="K185" s="147">
        <f t="shared" ref="K185:K229" si="44">IF($A185&lt;&gt;"",J185/$B185*100,"")</f>
        <v>9.0909090909090917</v>
      </c>
      <c r="L185" s="701">
        <v>9</v>
      </c>
      <c r="M185" s="147">
        <f t="shared" ref="M185:M228" si="45">IF($A185&lt;&gt;"",L185/$B185*100,"")</f>
        <v>40.909090909090914</v>
      </c>
      <c r="N185" s="701"/>
      <c r="O185" s="701">
        <v>1</v>
      </c>
      <c r="P185" s="147">
        <f t="shared" ref="P185:P229" si="46">IF($A185&lt;&gt;"",O185/$B185*100,"")</f>
        <v>4.5454545454545459</v>
      </c>
      <c r="Q185" s="701">
        <v>3</v>
      </c>
      <c r="R185" s="147">
        <f t="shared" ref="R185:R229" si="47">IF($A185&lt;&gt;"",Q185/$B185*100,"")</f>
        <v>13.636363636363635</v>
      </c>
      <c r="S185" s="701"/>
      <c r="T185" s="701">
        <v>2</v>
      </c>
      <c r="U185" s="147">
        <f t="shared" ref="U185:U229" si="48">IF($A185&lt;&gt;"",T185/$B185*100,"")</f>
        <v>9.0909090909090917</v>
      </c>
      <c r="V185" s="81">
        <v>3</v>
      </c>
      <c r="W185" s="147">
        <f t="shared" ref="W185:W229" si="49">IF($A185&lt;&gt;"",V185/$B185*100,"")</f>
        <v>13.636363636363635</v>
      </c>
      <c r="X185" s="96"/>
    </row>
    <row r="186" spans="1:25">
      <c r="A186" s="14" t="s">
        <v>989</v>
      </c>
      <c r="B186" s="173">
        <f t="shared" si="40"/>
        <v>17</v>
      </c>
      <c r="C186" s="147">
        <f t="shared" si="41"/>
        <v>0.90377458798511434</v>
      </c>
      <c r="E186" s="701">
        <v>4</v>
      </c>
      <c r="F186" s="147">
        <f t="shared" si="42"/>
        <v>23.52941176470588</v>
      </c>
      <c r="G186" s="701">
        <v>1</v>
      </c>
      <c r="H186" s="147">
        <f t="shared" si="43"/>
        <v>5.8823529411764701</v>
      </c>
      <c r="I186" s="701"/>
      <c r="J186" s="701">
        <v>1</v>
      </c>
      <c r="K186" s="147">
        <f t="shared" si="44"/>
        <v>5.8823529411764701</v>
      </c>
      <c r="L186" s="701">
        <v>2</v>
      </c>
      <c r="M186" s="147">
        <f t="shared" si="45"/>
        <v>11.76470588235294</v>
      </c>
      <c r="N186" s="701"/>
      <c r="O186" s="701">
        <v>5</v>
      </c>
      <c r="P186" s="147">
        <f t="shared" si="46"/>
        <v>29.411764705882355</v>
      </c>
      <c r="Q186" s="701">
        <v>1</v>
      </c>
      <c r="R186" s="147">
        <f t="shared" si="47"/>
        <v>5.8823529411764701</v>
      </c>
      <c r="S186" s="701"/>
      <c r="T186" s="701">
        <v>2</v>
      </c>
      <c r="U186" s="147">
        <f t="shared" si="48"/>
        <v>11.76470588235294</v>
      </c>
      <c r="V186" s="81">
        <v>1</v>
      </c>
      <c r="W186" s="147">
        <f t="shared" si="49"/>
        <v>5.8823529411764701</v>
      </c>
      <c r="X186" s="96"/>
      <c r="Y186" s="104"/>
    </row>
    <row r="187" spans="1:25">
      <c r="A187" s="14" t="s">
        <v>994</v>
      </c>
      <c r="B187" s="173">
        <f t="shared" si="40"/>
        <v>24</v>
      </c>
      <c r="C187" s="147">
        <f t="shared" si="41"/>
        <v>1.2759170653907497</v>
      </c>
      <c r="E187" s="701">
        <v>3</v>
      </c>
      <c r="F187" s="147">
        <f t="shared" si="42"/>
        <v>12.5</v>
      </c>
      <c r="G187" s="701">
        <v>3</v>
      </c>
      <c r="H187" s="147">
        <f t="shared" si="43"/>
        <v>12.5</v>
      </c>
      <c r="I187" s="701"/>
      <c r="J187" s="701">
        <v>4</v>
      </c>
      <c r="K187" s="147">
        <f t="shared" si="44"/>
        <v>16.666666666666664</v>
      </c>
      <c r="L187" s="701">
        <v>3</v>
      </c>
      <c r="M187" s="147">
        <f t="shared" si="45"/>
        <v>12.5</v>
      </c>
      <c r="N187" s="701"/>
      <c r="O187" s="701">
        <v>2</v>
      </c>
      <c r="P187" s="147">
        <f t="shared" si="46"/>
        <v>8.3333333333333321</v>
      </c>
      <c r="Q187" s="701">
        <v>2</v>
      </c>
      <c r="R187" s="147">
        <f t="shared" si="47"/>
        <v>8.3333333333333321</v>
      </c>
      <c r="S187" s="701"/>
      <c r="T187" s="701">
        <v>1</v>
      </c>
      <c r="U187" s="147">
        <f t="shared" si="48"/>
        <v>4.1666666666666661</v>
      </c>
      <c r="V187" s="81">
        <v>6</v>
      </c>
      <c r="W187" s="147">
        <f t="shared" si="49"/>
        <v>25</v>
      </c>
      <c r="X187" s="96"/>
    </row>
    <row r="188" spans="1:25">
      <c r="A188" s="14" t="s">
        <v>1463</v>
      </c>
      <c r="B188" s="173">
        <f t="shared" si="40"/>
        <v>3</v>
      </c>
      <c r="C188" s="147">
        <f t="shared" si="41"/>
        <v>0.15948963317384371</v>
      </c>
      <c r="E188" s="701"/>
      <c r="F188" s="147">
        <f t="shared" si="42"/>
        <v>0</v>
      </c>
      <c r="G188" s="701">
        <v>1</v>
      </c>
      <c r="H188" s="147">
        <f t="shared" si="43"/>
        <v>33.333333333333329</v>
      </c>
      <c r="I188" s="701"/>
      <c r="J188" s="701">
        <v>1</v>
      </c>
      <c r="K188" s="147">
        <f t="shared" si="44"/>
        <v>33.333333333333329</v>
      </c>
      <c r="L188" s="701"/>
      <c r="M188" s="147">
        <f t="shared" si="45"/>
        <v>0</v>
      </c>
      <c r="N188" s="701"/>
      <c r="O188" s="701">
        <v>1</v>
      </c>
      <c r="P188" s="147">
        <f t="shared" si="46"/>
        <v>33.333333333333329</v>
      </c>
      <c r="Q188" s="701"/>
      <c r="R188" s="147">
        <f t="shared" si="47"/>
        <v>0</v>
      </c>
      <c r="S188" s="701"/>
      <c r="T188" s="701"/>
      <c r="U188" s="147">
        <f t="shared" si="48"/>
        <v>0</v>
      </c>
      <c r="V188" s="81"/>
      <c r="W188" s="147">
        <f t="shared" si="49"/>
        <v>0</v>
      </c>
      <c r="X188" s="96"/>
    </row>
    <row r="189" spans="1:25">
      <c r="A189" s="14" t="s">
        <v>995</v>
      </c>
      <c r="B189" s="173">
        <f t="shared" si="40"/>
        <v>5</v>
      </c>
      <c r="C189" s="147">
        <f t="shared" si="41"/>
        <v>0.26581605528973951</v>
      </c>
      <c r="E189" s="701"/>
      <c r="F189" s="147">
        <f t="shared" si="42"/>
        <v>0</v>
      </c>
      <c r="G189" s="701">
        <v>1</v>
      </c>
      <c r="H189" s="147">
        <f t="shared" si="43"/>
        <v>20</v>
      </c>
      <c r="I189" s="701"/>
      <c r="J189" s="701">
        <v>1</v>
      </c>
      <c r="K189" s="147">
        <f t="shared" si="44"/>
        <v>20</v>
      </c>
      <c r="L189" s="701"/>
      <c r="M189" s="147">
        <f t="shared" si="45"/>
        <v>0</v>
      </c>
      <c r="N189" s="701"/>
      <c r="O189" s="701">
        <v>1</v>
      </c>
      <c r="P189" s="147">
        <f t="shared" si="46"/>
        <v>20</v>
      </c>
      <c r="Q189" s="701">
        <v>2</v>
      </c>
      <c r="R189" s="147">
        <f t="shared" si="47"/>
        <v>40</v>
      </c>
      <c r="S189" s="701"/>
      <c r="T189" s="701"/>
      <c r="U189" s="147">
        <f t="shared" si="48"/>
        <v>0</v>
      </c>
      <c r="V189" s="81"/>
      <c r="W189" s="147">
        <f t="shared" si="49"/>
        <v>0</v>
      </c>
      <c r="X189" s="96"/>
    </row>
    <row r="190" spans="1:25">
      <c r="A190" s="14" t="s">
        <v>996</v>
      </c>
      <c r="B190" s="173">
        <f t="shared" si="40"/>
        <v>13</v>
      </c>
      <c r="C190" s="147">
        <f t="shared" si="41"/>
        <v>0.69112174375332269</v>
      </c>
      <c r="E190" s="701">
        <v>4</v>
      </c>
      <c r="F190" s="147">
        <f t="shared" si="42"/>
        <v>30.76923076923077</v>
      </c>
      <c r="G190" s="701">
        <v>3</v>
      </c>
      <c r="H190" s="147">
        <f t="shared" si="43"/>
        <v>23.076923076923077</v>
      </c>
      <c r="I190" s="701"/>
      <c r="J190" s="701">
        <v>0</v>
      </c>
      <c r="K190" s="147">
        <f t="shared" si="44"/>
        <v>0</v>
      </c>
      <c r="L190" s="701"/>
      <c r="M190" s="147">
        <f t="shared" si="45"/>
        <v>0</v>
      </c>
      <c r="N190" s="701"/>
      <c r="O190" s="701">
        <v>2</v>
      </c>
      <c r="P190" s="147">
        <f t="shared" si="46"/>
        <v>15.384615384615385</v>
      </c>
      <c r="Q190" s="701">
        <v>1</v>
      </c>
      <c r="R190" s="147">
        <f t="shared" si="47"/>
        <v>7.6923076923076925</v>
      </c>
      <c r="S190" s="701"/>
      <c r="T190" s="701">
        <v>2</v>
      </c>
      <c r="U190" s="147">
        <f t="shared" si="48"/>
        <v>15.384615384615385</v>
      </c>
      <c r="V190" s="81">
        <v>1</v>
      </c>
      <c r="W190" s="147">
        <f t="shared" si="49"/>
        <v>7.6923076923076925</v>
      </c>
      <c r="X190" s="96"/>
    </row>
    <row r="191" spans="1:25">
      <c r="A191" s="14" t="s">
        <v>997</v>
      </c>
      <c r="B191" s="173">
        <f t="shared" si="40"/>
        <v>4</v>
      </c>
      <c r="C191" s="147">
        <f t="shared" si="41"/>
        <v>0.21265284423179162</v>
      </c>
      <c r="E191" s="701"/>
      <c r="F191" s="147">
        <f t="shared" si="42"/>
        <v>0</v>
      </c>
      <c r="G191" s="701">
        <v>1</v>
      </c>
      <c r="H191" s="147">
        <f t="shared" si="43"/>
        <v>25</v>
      </c>
      <c r="I191" s="701"/>
      <c r="J191" s="701"/>
      <c r="K191" s="147">
        <f t="shared" si="44"/>
        <v>0</v>
      </c>
      <c r="L191" s="701"/>
      <c r="M191" s="147">
        <f t="shared" si="45"/>
        <v>0</v>
      </c>
      <c r="N191" s="701"/>
      <c r="O191" s="701">
        <v>1</v>
      </c>
      <c r="P191" s="147">
        <f t="shared" si="46"/>
        <v>25</v>
      </c>
      <c r="Q191" s="701"/>
      <c r="R191" s="147">
        <f t="shared" si="47"/>
        <v>0</v>
      </c>
      <c r="S191" s="701"/>
      <c r="T191" s="701">
        <v>1</v>
      </c>
      <c r="U191" s="147">
        <f t="shared" si="48"/>
        <v>25</v>
      </c>
      <c r="V191" s="81">
        <v>1</v>
      </c>
      <c r="W191" s="147">
        <f t="shared" si="49"/>
        <v>25</v>
      </c>
      <c r="X191" s="96"/>
    </row>
    <row r="192" spans="1:25">
      <c r="A192" s="14" t="s">
        <v>998</v>
      </c>
      <c r="B192" s="173">
        <f t="shared" si="40"/>
        <v>21</v>
      </c>
      <c r="C192" s="147">
        <f t="shared" si="41"/>
        <v>1.1164274322169059</v>
      </c>
      <c r="E192" s="701">
        <v>2</v>
      </c>
      <c r="F192" s="147">
        <f t="shared" si="42"/>
        <v>9.5238095238095237</v>
      </c>
      <c r="G192" s="701">
        <v>1</v>
      </c>
      <c r="H192" s="147">
        <f t="shared" si="43"/>
        <v>4.7619047619047619</v>
      </c>
      <c r="I192" s="701"/>
      <c r="J192" s="701"/>
      <c r="K192" s="147">
        <f t="shared" si="44"/>
        <v>0</v>
      </c>
      <c r="L192" s="701">
        <v>2</v>
      </c>
      <c r="M192" s="147">
        <f t="shared" si="45"/>
        <v>9.5238095238095237</v>
      </c>
      <c r="N192" s="701"/>
      <c r="O192" s="701">
        <v>2</v>
      </c>
      <c r="P192" s="147">
        <f t="shared" si="46"/>
        <v>9.5238095238095237</v>
      </c>
      <c r="Q192" s="701">
        <v>6</v>
      </c>
      <c r="R192" s="147">
        <f t="shared" si="47"/>
        <v>28.571428571428569</v>
      </c>
      <c r="S192" s="701"/>
      <c r="T192" s="701">
        <v>5</v>
      </c>
      <c r="U192" s="147">
        <f t="shared" si="48"/>
        <v>23.809523809523807</v>
      </c>
      <c r="V192" s="81">
        <v>3</v>
      </c>
      <c r="W192" s="147">
        <f t="shared" si="49"/>
        <v>14.285714285714285</v>
      </c>
      <c r="X192" s="96"/>
    </row>
    <row r="193" spans="1:24">
      <c r="A193" s="14" t="s">
        <v>999</v>
      </c>
      <c r="B193" s="173">
        <f t="shared" si="40"/>
        <v>29</v>
      </c>
      <c r="C193" s="147">
        <f t="shared" si="41"/>
        <v>1.541733120680489</v>
      </c>
      <c r="E193" s="701">
        <v>1</v>
      </c>
      <c r="F193" s="147">
        <f t="shared" si="42"/>
        <v>3.4482758620689653</v>
      </c>
      <c r="G193" s="701">
        <v>2</v>
      </c>
      <c r="H193" s="147">
        <f t="shared" si="43"/>
        <v>6.8965517241379306</v>
      </c>
      <c r="I193" s="701"/>
      <c r="J193" s="701">
        <v>7</v>
      </c>
      <c r="K193" s="147">
        <f t="shared" si="44"/>
        <v>24.137931034482758</v>
      </c>
      <c r="L193" s="701">
        <v>4</v>
      </c>
      <c r="M193" s="147">
        <f t="shared" si="45"/>
        <v>13.793103448275861</v>
      </c>
      <c r="N193" s="701"/>
      <c r="O193" s="701">
        <v>3</v>
      </c>
      <c r="P193" s="147">
        <f t="shared" si="46"/>
        <v>10.344827586206897</v>
      </c>
      <c r="Q193" s="701">
        <v>4</v>
      </c>
      <c r="R193" s="147">
        <f t="shared" si="47"/>
        <v>13.793103448275861</v>
      </c>
      <c r="S193" s="701"/>
      <c r="T193" s="701">
        <v>6</v>
      </c>
      <c r="U193" s="147">
        <f t="shared" si="48"/>
        <v>20.689655172413794</v>
      </c>
      <c r="V193" s="81">
        <v>2</v>
      </c>
      <c r="W193" s="147">
        <f t="shared" si="49"/>
        <v>6.8965517241379306</v>
      </c>
      <c r="X193" s="96"/>
    </row>
    <row r="194" spans="1:24">
      <c r="A194" s="14" t="s">
        <v>1001</v>
      </c>
      <c r="B194" s="173">
        <f t="shared" si="40"/>
        <v>24</v>
      </c>
      <c r="C194" s="147">
        <f t="shared" si="41"/>
        <v>1.2759170653907497</v>
      </c>
      <c r="E194" s="701">
        <v>1</v>
      </c>
      <c r="F194" s="147">
        <f t="shared" si="42"/>
        <v>4.1666666666666661</v>
      </c>
      <c r="G194" s="701">
        <v>2</v>
      </c>
      <c r="H194" s="147">
        <f t="shared" si="43"/>
        <v>8.3333333333333321</v>
      </c>
      <c r="I194" s="701"/>
      <c r="J194" s="701">
        <v>3</v>
      </c>
      <c r="K194" s="147">
        <f t="shared" si="44"/>
        <v>12.5</v>
      </c>
      <c r="L194" s="701">
        <v>4</v>
      </c>
      <c r="M194" s="147">
        <f t="shared" si="45"/>
        <v>16.666666666666664</v>
      </c>
      <c r="N194" s="701"/>
      <c r="O194" s="701">
        <v>6</v>
      </c>
      <c r="P194" s="147">
        <f t="shared" si="46"/>
        <v>25</v>
      </c>
      <c r="Q194" s="701">
        <v>3</v>
      </c>
      <c r="R194" s="147">
        <f t="shared" si="47"/>
        <v>12.5</v>
      </c>
      <c r="S194" s="701"/>
      <c r="T194" s="701"/>
      <c r="U194" s="147">
        <f t="shared" si="48"/>
        <v>0</v>
      </c>
      <c r="V194" s="81">
        <v>5</v>
      </c>
      <c r="W194" s="147">
        <f t="shared" si="49"/>
        <v>20.833333333333336</v>
      </c>
      <c r="X194" s="96"/>
    </row>
    <row r="195" spans="1:24">
      <c r="A195" s="14" t="s">
        <v>1000</v>
      </c>
      <c r="B195" s="173">
        <f t="shared" si="40"/>
        <v>3</v>
      </c>
      <c r="C195" s="147">
        <f t="shared" si="41"/>
        <v>0.15948963317384371</v>
      </c>
      <c r="E195" s="701"/>
      <c r="F195" s="147">
        <f t="shared" si="42"/>
        <v>0</v>
      </c>
      <c r="G195" s="701"/>
      <c r="H195" s="147">
        <f t="shared" si="43"/>
        <v>0</v>
      </c>
      <c r="I195" s="701"/>
      <c r="J195" s="701"/>
      <c r="K195" s="147">
        <f t="shared" si="44"/>
        <v>0</v>
      </c>
      <c r="L195" s="701">
        <v>1</v>
      </c>
      <c r="M195" s="147">
        <f t="shared" si="45"/>
        <v>33.333333333333329</v>
      </c>
      <c r="N195" s="701"/>
      <c r="O195" s="701">
        <v>1</v>
      </c>
      <c r="P195" s="147">
        <f t="shared" si="46"/>
        <v>33.333333333333329</v>
      </c>
      <c r="Q195" s="701"/>
      <c r="R195" s="147">
        <f t="shared" si="47"/>
        <v>0</v>
      </c>
      <c r="S195" s="701"/>
      <c r="T195" s="701">
        <v>1</v>
      </c>
      <c r="U195" s="147">
        <f t="shared" si="48"/>
        <v>33.333333333333329</v>
      </c>
      <c r="V195" s="81"/>
      <c r="W195" s="147">
        <f t="shared" si="49"/>
        <v>0</v>
      </c>
      <c r="X195" s="96"/>
    </row>
    <row r="196" spans="1:24">
      <c r="A196" s="14" t="s">
        <v>1002</v>
      </c>
      <c r="B196" s="173">
        <f t="shared" si="40"/>
        <v>21</v>
      </c>
      <c r="C196" s="147">
        <f t="shared" si="41"/>
        <v>1.1164274322169059</v>
      </c>
      <c r="E196" s="701">
        <v>3</v>
      </c>
      <c r="F196" s="147">
        <f t="shared" si="42"/>
        <v>14.285714285714285</v>
      </c>
      <c r="G196" s="701">
        <v>1</v>
      </c>
      <c r="H196" s="147">
        <f t="shared" si="43"/>
        <v>4.7619047619047619</v>
      </c>
      <c r="I196" s="701"/>
      <c r="J196" s="701">
        <v>4</v>
      </c>
      <c r="K196" s="147">
        <f t="shared" si="44"/>
        <v>19.047619047619047</v>
      </c>
      <c r="L196" s="701">
        <v>2</v>
      </c>
      <c r="M196" s="147">
        <f t="shared" si="45"/>
        <v>9.5238095238095237</v>
      </c>
      <c r="N196" s="701"/>
      <c r="O196" s="701"/>
      <c r="P196" s="147">
        <f t="shared" si="46"/>
        <v>0</v>
      </c>
      <c r="Q196" s="701">
        <v>3</v>
      </c>
      <c r="R196" s="147">
        <f t="shared" si="47"/>
        <v>14.285714285714285</v>
      </c>
      <c r="S196" s="701"/>
      <c r="T196" s="701">
        <v>6</v>
      </c>
      <c r="U196" s="147">
        <f t="shared" si="48"/>
        <v>28.571428571428569</v>
      </c>
      <c r="V196" s="81">
        <v>2</v>
      </c>
      <c r="W196" s="147">
        <f t="shared" si="49"/>
        <v>9.5238095238095237</v>
      </c>
      <c r="X196" s="96"/>
    </row>
    <row r="197" spans="1:24">
      <c r="A197" s="14" t="s">
        <v>1005</v>
      </c>
      <c r="B197" s="173">
        <f t="shared" si="40"/>
        <v>6</v>
      </c>
      <c r="C197" s="147">
        <f t="shared" si="41"/>
        <v>0.31897926634768742</v>
      </c>
      <c r="E197" s="701"/>
      <c r="F197" s="147">
        <f t="shared" si="42"/>
        <v>0</v>
      </c>
      <c r="G197" s="701"/>
      <c r="H197" s="147">
        <f t="shared" si="43"/>
        <v>0</v>
      </c>
      <c r="I197" s="701"/>
      <c r="J197" s="701">
        <v>2</v>
      </c>
      <c r="K197" s="147">
        <f t="shared" si="44"/>
        <v>33.333333333333329</v>
      </c>
      <c r="L197" s="701"/>
      <c r="M197" s="147">
        <f t="shared" si="45"/>
        <v>0</v>
      </c>
      <c r="N197" s="701"/>
      <c r="O197" s="701">
        <v>1</v>
      </c>
      <c r="P197" s="147">
        <f t="shared" si="46"/>
        <v>16.666666666666664</v>
      </c>
      <c r="Q197" s="701">
        <v>1</v>
      </c>
      <c r="R197" s="147">
        <f t="shared" si="47"/>
        <v>16.666666666666664</v>
      </c>
      <c r="S197" s="701"/>
      <c r="T197" s="701">
        <v>2</v>
      </c>
      <c r="U197" s="147">
        <f t="shared" si="48"/>
        <v>33.333333333333329</v>
      </c>
      <c r="V197" s="81"/>
      <c r="W197" s="147">
        <f t="shared" si="49"/>
        <v>0</v>
      </c>
      <c r="X197" s="96"/>
    </row>
    <row r="198" spans="1:24">
      <c r="A198" s="14" t="s">
        <v>1003</v>
      </c>
      <c r="B198" s="173">
        <f t="shared" si="40"/>
        <v>19</v>
      </c>
      <c r="C198" s="147">
        <f t="shared" si="41"/>
        <v>1.0101010101010102</v>
      </c>
      <c r="E198" s="701"/>
      <c r="F198" s="147">
        <f t="shared" si="42"/>
        <v>0</v>
      </c>
      <c r="G198" s="701"/>
      <c r="H198" s="147">
        <f t="shared" si="43"/>
        <v>0</v>
      </c>
      <c r="I198" s="701"/>
      <c r="J198" s="701">
        <v>3</v>
      </c>
      <c r="K198" s="147">
        <f t="shared" si="44"/>
        <v>15.789473684210526</v>
      </c>
      <c r="L198" s="701">
        <v>4</v>
      </c>
      <c r="M198" s="147">
        <f t="shared" si="45"/>
        <v>21.052631578947366</v>
      </c>
      <c r="N198" s="701"/>
      <c r="O198" s="701">
        <v>1</v>
      </c>
      <c r="P198" s="147">
        <f t="shared" si="46"/>
        <v>5.2631578947368416</v>
      </c>
      <c r="Q198" s="701">
        <v>6</v>
      </c>
      <c r="R198" s="147">
        <f t="shared" si="47"/>
        <v>31.578947368421051</v>
      </c>
      <c r="S198" s="701"/>
      <c r="T198" s="701">
        <v>4</v>
      </c>
      <c r="U198" s="147">
        <f t="shared" si="48"/>
        <v>21.052631578947366</v>
      </c>
      <c r="V198" s="81">
        <v>1</v>
      </c>
      <c r="W198" s="147">
        <f t="shared" si="49"/>
        <v>5.2631578947368416</v>
      </c>
      <c r="X198" s="96"/>
    </row>
    <row r="199" spans="1:24">
      <c r="A199" s="14" t="s">
        <v>1006</v>
      </c>
      <c r="B199" s="173">
        <f t="shared" si="40"/>
        <v>10</v>
      </c>
      <c r="C199" s="147">
        <f t="shared" si="41"/>
        <v>0.53163211057947901</v>
      </c>
      <c r="E199" s="701"/>
      <c r="F199" s="147">
        <f t="shared" si="42"/>
        <v>0</v>
      </c>
      <c r="G199" s="701">
        <v>1</v>
      </c>
      <c r="H199" s="147">
        <f t="shared" si="43"/>
        <v>10</v>
      </c>
      <c r="I199" s="701"/>
      <c r="J199" s="701">
        <v>4</v>
      </c>
      <c r="K199" s="147">
        <f t="shared" si="44"/>
        <v>40</v>
      </c>
      <c r="L199" s="701">
        <v>2</v>
      </c>
      <c r="M199" s="147">
        <f t="shared" si="45"/>
        <v>20</v>
      </c>
      <c r="N199" s="701"/>
      <c r="O199" s="701">
        <v>1</v>
      </c>
      <c r="P199" s="147">
        <f t="shared" si="46"/>
        <v>10</v>
      </c>
      <c r="Q199" s="701">
        <v>1</v>
      </c>
      <c r="R199" s="147">
        <f t="shared" si="47"/>
        <v>10</v>
      </c>
      <c r="S199" s="701"/>
      <c r="T199" s="701">
        <v>1</v>
      </c>
      <c r="U199" s="147">
        <f t="shared" si="48"/>
        <v>10</v>
      </c>
      <c r="V199" s="81"/>
      <c r="W199" s="147"/>
      <c r="X199" s="96"/>
    </row>
    <row r="200" spans="1:24">
      <c r="A200" s="549" t="s">
        <v>1049</v>
      </c>
      <c r="B200" s="173">
        <f t="shared" si="40"/>
        <v>10</v>
      </c>
      <c r="C200" s="147">
        <f t="shared" si="41"/>
        <v>0.53163211057947901</v>
      </c>
      <c r="E200" s="701">
        <v>1</v>
      </c>
      <c r="F200" s="147">
        <f t="shared" si="42"/>
        <v>10</v>
      </c>
      <c r="G200" s="701"/>
      <c r="H200" s="147">
        <f t="shared" si="43"/>
        <v>0</v>
      </c>
      <c r="I200" s="701"/>
      <c r="J200" s="701">
        <v>4</v>
      </c>
      <c r="K200" s="147">
        <f t="shared" si="44"/>
        <v>40</v>
      </c>
      <c r="L200" s="701">
        <v>4</v>
      </c>
      <c r="M200" s="147">
        <f t="shared" si="45"/>
        <v>40</v>
      </c>
      <c r="N200" s="701"/>
      <c r="O200" s="701"/>
      <c r="P200" s="147">
        <f t="shared" si="46"/>
        <v>0</v>
      </c>
      <c r="Q200" s="701"/>
      <c r="R200" s="147">
        <f t="shared" si="47"/>
        <v>0</v>
      </c>
      <c r="S200" s="701"/>
      <c r="T200" s="701">
        <v>1</v>
      </c>
      <c r="U200" s="147">
        <f t="shared" si="48"/>
        <v>10</v>
      </c>
      <c r="V200" s="81"/>
      <c r="W200" s="147"/>
      <c r="X200" s="96"/>
    </row>
    <row r="201" spans="1:24">
      <c r="A201" s="549" t="s">
        <v>1465</v>
      </c>
      <c r="B201" s="173">
        <f t="shared" si="40"/>
        <v>1</v>
      </c>
      <c r="C201" s="147">
        <f t="shared" si="41"/>
        <v>5.3163211057947905E-2</v>
      </c>
      <c r="E201" s="701"/>
      <c r="F201" s="147">
        <f t="shared" si="42"/>
        <v>0</v>
      </c>
      <c r="G201" s="701"/>
      <c r="H201" s="147">
        <f t="shared" si="43"/>
        <v>0</v>
      </c>
      <c r="I201" s="701"/>
      <c r="J201" s="701"/>
      <c r="K201" s="147">
        <f t="shared" si="44"/>
        <v>0</v>
      </c>
      <c r="L201" s="701">
        <v>1</v>
      </c>
      <c r="M201" s="147">
        <f t="shared" si="45"/>
        <v>100</v>
      </c>
      <c r="N201" s="701"/>
      <c r="O201" s="701"/>
      <c r="P201" s="147">
        <f t="shared" si="46"/>
        <v>0</v>
      </c>
      <c r="Q201" s="701"/>
      <c r="R201" s="147">
        <f t="shared" si="47"/>
        <v>0</v>
      </c>
      <c r="S201" s="701"/>
      <c r="T201" s="701"/>
      <c r="U201" s="147">
        <f t="shared" si="48"/>
        <v>0</v>
      </c>
      <c r="V201" s="81"/>
      <c r="W201" s="147"/>
      <c r="X201" s="96"/>
    </row>
    <row r="202" spans="1:24" ht="6.75" customHeight="1">
      <c r="B202" s="173" t="str">
        <f t="shared" si="40"/>
        <v/>
      </c>
      <c r="C202" s="147" t="str">
        <f t="shared" si="41"/>
        <v/>
      </c>
      <c r="F202" s="147" t="str">
        <f t="shared" si="42"/>
        <v/>
      </c>
      <c r="H202" s="147" t="str">
        <f t="shared" si="43"/>
        <v/>
      </c>
      <c r="J202" s="173"/>
      <c r="K202" s="147" t="str">
        <f t="shared" si="44"/>
        <v/>
      </c>
      <c r="L202" s="173"/>
      <c r="M202" s="147" t="str">
        <f t="shared" si="45"/>
        <v/>
      </c>
      <c r="O202" s="173"/>
      <c r="P202" s="147" t="str">
        <f t="shared" si="46"/>
        <v/>
      </c>
      <c r="Q202" s="173"/>
      <c r="R202" s="147" t="str">
        <f t="shared" si="47"/>
        <v/>
      </c>
      <c r="T202" s="173"/>
      <c r="U202" s="147" t="str">
        <f t="shared" si="48"/>
        <v/>
      </c>
      <c r="V202" s="173"/>
      <c r="W202" s="147" t="str">
        <f t="shared" si="49"/>
        <v/>
      </c>
      <c r="X202" s="96"/>
    </row>
    <row r="203" spans="1:24">
      <c r="A203" s="14" t="s">
        <v>1008</v>
      </c>
      <c r="B203" s="173">
        <f t="shared" si="40"/>
        <v>6</v>
      </c>
      <c r="C203" s="147">
        <f t="shared" si="41"/>
        <v>0.31897926634768742</v>
      </c>
      <c r="E203" s="173">
        <f>SUM(E204:E205)</f>
        <v>0</v>
      </c>
      <c r="F203" s="147">
        <f t="shared" si="42"/>
        <v>0</v>
      </c>
      <c r="G203" s="173">
        <f>SUM(G204:G205)</f>
        <v>0</v>
      </c>
      <c r="H203" s="147">
        <f t="shared" si="43"/>
        <v>0</v>
      </c>
      <c r="J203" s="173">
        <f>SUM(J204:J205)</f>
        <v>0</v>
      </c>
      <c r="K203" s="147">
        <f t="shared" si="44"/>
        <v>0</v>
      </c>
      <c r="L203" s="173">
        <f>SUM(L204:L205)</f>
        <v>1</v>
      </c>
      <c r="M203" s="147">
        <f t="shared" si="45"/>
        <v>16.666666666666664</v>
      </c>
      <c r="O203" s="173">
        <f>SUM(O204:O205)</f>
        <v>0</v>
      </c>
      <c r="P203" s="147">
        <f t="shared" si="46"/>
        <v>0</v>
      </c>
      <c r="Q203" s="173">
        <f>SUM(Q204:Q205)</f>
        <v>2</v>
      </c>
      <c r="R203" s="147">
        <f t="shared" si="47"/>
        <v>33.333333333333329</v>
      </c>
      <c r="T203" s="173">
        <f>SUM(T204:T205)</f>
        <v>1</v>
      </c>
      <c r="U203" s="147">
        <f t="shared" si="48"/>
        <v>16.666666666666664</v>
      </c>
      <c r="V203" s="173">
        <f>SUM(V204:V205)</f>
        <v>2</v>
      </c>
      <c r="W203" s="147">
        <f t="shared" si="49"/>
        <v>33.333333333333329</v>
      </c>
      <c r="X203" s="96"/>
    </row>
    <row r="204" spans="1:24">
      <c r="B204" s="173" t="str">
        <f t="shared" si="40"/>
        <v/>
      </c>
      <c r="C204" s="147" t="str">
        <f t="shared" si="41"/>
        <v/>
      </c>
      <c r="E204" s="173"/>
      <c r="F204" s="147" t="str">
        <f t="shared" si="42"/>
        <v/>
      </c>
      <c r="H204" s="147" t="str">
        <f t="shared" si="43"/>
        <v/>
      </c>
      <c r="J204" s="173"/>
      <c r="K204" s="147" t="str">
        <f t="shared" si="44"/>
        <v/>
      </c>
      <c r="L204" s="173"/>
      <c r="M204" s="147" t="str">
        <f t="shared" si="45"/>
        <v/>
      </c>
      <c r="O204" s="173"/>
      <c r="P204" s="147" t="str">
        <f t="shared" si="46"/>
        <v/>
      </c>
      <c r="Q204" s="173"/>
      <c r="R204" s="147" t="str">
        <f t="shared" si="47"/>
        <v/>
      </c>
      <c r="T204" s="173"/>
      <c r="U204" s="147" t="str">
        <f t="shared" si="48"/>
        <v/>
      </c>
      <c r="V204" s="173"/>
      <c r="W204" s="147" t="str">
        <f t="shared" si="49"/>
        <v/>
      </c>
      <c r="X204" s="96"/>
    </row>
    <row r="205" spans="1:24">
      <c r="A205" s="14" t="s">
        <v>1009</v>
      </c>
      <c r="B205" s="173">
        <f>IF(A205&lt;&gt;"",E205+G205+J205+L205+O205+Q205+T205+V205,"")</f>
        <v>6</v>
      </c>
      <c r="C205" s="147">
        <f t="shared" si="41"/>
        <v>0.31897926634768742</v>
      </c>
      <c r="E205" s="81"/>
      <c r="F205" s="147">
        <f t="shared" si="42"/>
        <v>0</v>
      </c>
      <c r="G205" s="81"/>
      <c r="H205" s="147">
        <f t="shared" si="43"/>
        <v>0</v>
      </c>
      <c r="I205" s="81"/>
      <c r="J205" s="81"/>
      <c r="K205" s="147">
        <f t="shared" si="44"/>
        <v>0</v>
      </c>
      <c r="L205" s="81">
        <v>1</v>
      </c>
      <c r="M205" s="147">
        <f t="shared" si="45"/>
        <v>16.666666666666664</v>
      </c>
      <c r="N205" s="81"/>
      <c r="O205" s="90"/>
      <c r="P205" s="147">
        <f t="shared" si="46"/>
        <v>0</v>
      </c>
      <c r="Q205" s="81">
        <v>2</v>
      </c>
      <c r="R205" s="147">
        <f t="shared" si="47"/>
        <v>33.333333333333329</v>
      </c>
      <c r="S205" s="81"/>
      <c r="T205" s="81">
        <v>1</v>
      </c>
      <c r="U205" s="147">
        <f t="shared" si="48"/>
        <v>16.666666666666664</v>
      </c>
      <c r="V205" s="81">
        <v>2</v>
      </c>
      <c r="W205" s="147">
        <f t="shared" si="49"/>
        <v>33.333333333333329</v>
      </c>
      <c r="X205" s="96"/>
    </row>
    <row r="206" spans="1:24">
      <c r="B206" s="173" t="str">
        <f t="shared" si="40"/>
        <v/>
      </c>
      <c r="C206" s="147" t="str">
        <f t="shared" si="41"/>
        <v/>
      </c>
      <c r="E206" s="173"/>
      <c r="F206" s="147" t="str">
        <f t="shared" si="42"/>
        <v/>
      </c>
      <c r="H206" s="147" t="str">
        <f t="shared" si="43"/>
        <v/>
      </c>
      <c r="J206" s="173"/>
      <c r="K206" s="147" t="str">
        <f t="shared" si="44"/>
        <v/>
      </c>
      <c r="L206" s="173"/>
      <c r="M206" s="147" t="str">
        <f t="shared" si="45"/>
        <v/>
      </c>
      <c r="O206" s="173"/>
      <c r="P206" s="147" t="str">
        <f t="shared" si="46"/>
        <v/>
      </c>
      <c r="Q206" s="173"/>
      <c r="R206" s="147" t="str">
        <f t="shared" si="47"/>
        <v/>
      </c>
      <c r="T206" s="173"/>
      <c r="U206" s="147" t="str">
        <f t="shared" si="48"/>
        <v/>
      </c>
      <c r="V206" s="173"/>
      <c r="W206" s="147" t="str">
        <f t="shared" si="49"/>
        <v/>
      </c>
      <c r="X206" s="96"/>
    </row>
    <row r="207" spans="1:24" ht="13">
      <c r="A207" s="17" t="s">
        <v>1050</v>
      </c>
      <c r="B207" s="288">
        <f t="shared" si="40"/>
        <v>28</v>
      </c>
      <c r="C207" s="302">
        <f t="shared" si="41"/>
        <v>1.4885699096225411</v>
      </c>
      <c r="D207" s="17"/>
      <c r="E207" s="288">
        <f>SUM(E209)</f>
        <v>3</v>
      </c>
      <c r="F207" s="302">
        <f t="shared" si="42"/>
        <v>10.714285714285714</v>
      </c>
      <c r="G207" s="288">
        <f>SUM(G209)</f>
        <v>2</v>
      </c>
      <c r="H207" s="302">
        <f t="shared" si="43"/>
        <v>7.1428571428571423</v>
      </c>
      <c r="I207" s="17"/>
      <c r="J207" s="288">
        <f>SUM(J209)</f>
        <v>7</v>
      </c>
      <c r="K207" s="302">
        <f t="shared" si="44"/>
        <v>25</v>
      </c>
      <c r="L207" s="288">
        <f>SUM(L209)</f>
        <v>4</v>
      </c>
      <c r="M207" s="302">
        <f t="shared" si="45"/>
        <v>14.285714285714285</v>
      </c>
      <c r="N207" s="17"/>
      <c r="O207" s="288">
        <f>SUM(O209)</f>
        <v>2</v>
      </c>
      <c r="P207" s="302">
        <f t="shared" si="46"/>
        <v>7.1428571428571423</v>
      </c>
      <c r="Q207" s="288">
        <f>SUM(Q209)</f>
        <v>4</v>
      </c>
      <c r="R207" s="302">
        <f t="shared" si="47"/>
        <v>14.285714285714285</v>
      </c>
      <c r="S207" s="17"/>
      <c r="T207" s="288">
        <f>SUM(T209)</f>
        <v>1</v>
      </c>
      <c r="U207" s="302">
        <f t="shared" si="48"/>
        <v>3.5714285714285712</v>
      </c>
      <c r="V207" s="288">
        <f>SUM(V209)</f>
        <v>5</v>
      </c>
      <c r="W207" s="302">
        <f t="shared" si="49"/>
        <v>17.857142857142858</v>
      </c>
    </row>
    <row r="208" spans="1:24">
      <c r="B208" s="173" t="str">
        <f t="shared" si="40"/>
        <v/>
      </c>
      <c r="C208" s="147" t="str">
        <f t="shared" si="41"/>
        <v/>
      </c>
      <c r="E208" s="173"/>
      <c r="F208" s="147" t="str">
        <f t="shared" si="42"/>
        <v/>
      </c>
      <c r="H208" s="147" t="str">
        <f t="shared" si="43"/>
        <v/>
      </c>
      <c r="J208" s="173"/>
      <c r="K208" s="147" t="str">
        <f t="shared" si="44"/>
        <v/>
      </c>
      <c r="L208" s="173"/>
      <c r="M208" s="147" t="str">
        <f t="shared" si="45"/>
        <v/>
      </c>
      <c r="O208" s="173"/>
      <c r="P208" s="147" t="str">
        <f t="shared" si="46"/>
        <v/>
      </c>
      <c r="Q208" s="173"/>
      <c r="R208" s="147" t="str">
        <f t="shared" si="47"/>
        <v/>
      </c>
      <c r="T208" s="173"/>
      <c r="U208" s="147" t="str">
        <f t="shared" si="48"/>
        <v/>
      </c>
      <c r="V208" s="173"/>
      <c r="W208" s="147" t="str">
        <f t="shared" si="49"/>
        <v/>
      </c>
    </row>
    <row r="209" spans="1:24">
      <c r="A209" s="14" t="s">
        <v>1051</v>
      </c>
      <c r="B209" s="173">
        <f t="shared" si="40"/>
        <v>28</v>
      </c>
      <c r="C209" s="147">
        <f t="shared" si="41"/>
        <v>1.4885699096225411</v>
      </c>
      <c r="E209" s="233">
        <f>SUM(E210:E221)</f>
        <v>3</v>
      </c>
      <c r="F209" s="147">
        <f t="shared" si="42"/>
        <v>10.714285714285714</v>
      </c>
      <c r="G209" s="233">
        <f>SUM(G210:G221)</f>
        <v>2</v>
      </c>
      <c r="H209" s="147">
        <f t="shared" si="43"/>
        <v>7.1428571428571423</v>
      </c>
      <c r="I209" s="233">
        <f>SUM(I210:I221)</f>
        <v>0</v>
      </c>
      <c r="J209" s="233">
        <f>SUM(J210:J221)</f>
        <v>7</v>
      </c>
      <c r="K209" s="147">
        <f t="shared" si="44"/>
        <v>25</v>
      </c>
      <c r="L209" s="233">
        <f>SUM(L210:L221)</f>
        <v>4</v>
      </c>
      <c r="M209" s="147">
        <f t="shared" si="45"/>
        <v>14.285714285714285</v>
      </c>
      <c r="N209" s="233">
        <f>SUM(N210:N221)</f>
        <v>0</v>
      </c>
      <c r="O209" s="233">
        <f>SUM(O210:O221)</f>
        <v>2</v>
      </c>
      <c r="P209" s="147">
        <f t="shared" si="46"/>
        <v>7.1428571428571423</v>
      </c>
      <c r="Q209" s="233">
        <f>SUM(Q210:Q221)</f>
        <v>4</v>
      </c>
      <c r="R209" s="147">
        <f t="shared" si="47"/>
        <v>14.285714285714285</v>
      </c>
      <c r="S209" s="233">
        <f>SUM(S210:S221)</f>
        <v>0</v>
      </c>
      <c r="T209" s="233">
        <f>SUM(T210:T221)</f>
        <v>1</v>
      </c>
      <c r="U209" s="147">
        <f t="shared" si="48"/>
        <v>3.5714285714285712</v>
      </c>
      <c r="V209" s="233">
        <f>SUM(V210:V221)</f>
        <v>5</v>
      </c>
      <c r="W209" s="147">
        <f t="shared" si="49"/>
        <v>17.857142857142858</v>
      </c>
    </row>
    <row r="210" spans="1:24" hidden="1">
      <c r="A210" s="66" t="s">
        <v>1052</v>
      </c>
      <c r="B210" s="173">
        <f t="shared" si="40"/>
        <v>0</v>
      </c>
      <c r="C210" s="147">
        <f t="shared" si="41"/>
        <v>0</v>
      </c>
      <c r="E210" s="81"/>
      <c r="F210" s="147" t="e">
        <f t="shared" si="42"/>
        <v>#DIV/0!</v>
      </c>
      <c r="G210" s="81"/>
      <c r="H210" s="147" t="e">
        <f t="shared" si="43"/>
        <v>#DIV/0!</v>
      </c>
      <c r="I210" s="81"/>
      <c r="J210" s="81"/>
      <c r="K210" s="147" t="e">
        <f t="shared" si="44"/>
        <v>#DIV/0!</v>
      </c>
      <c r="L210" s="81"/>
      <c r="M210" s="147" t="e">
        <f t="shared" si="45"/>
        <v>#DIV/0!</v>
      </c>
      <c r="N210" s="81"/>
      <c r="O210" s="90"/>
      <c r="P210" s="147" t="e">
        <f t="shared" si="46"/>
        <v>#DIV/0!</v>
      </c>
      <c r="Q210" s="81"/>
      <c r="R210" s="147" t="e">
        <f t="shared" si="47"/>
        <v>#DIV/0!</v>
      </c>
      <c r="S210" s="81"/>
      <c r="T210" s="81"/>
      <c r="U210" s="147" t="e">
        <f t="shared" si="48"/>
        <v>#DIV/0!</v>
      </c>
      <c r="V210" s="81"/>
      <c r="W210" s="147" t="e">
        <f t="shared" si="49"/>
        <v>#DIV/0!</v>
      </c>
    </row>
    <row r="211" spans="1:24">
      <c r="A211" s="66" t="s">
        <v>1053</v>
      </c>
      <c r="B211" s="173">
        <f t="shared" si="40"/>
        <v>4</v>
      </c>
      <c r="C211" s="147">
        <f>IF(A211&lt;&gt;0,B211/$B$13*100,"")</f>
        <v>0.21265284423179162</v>
      </c>
      <c r="E211" s="701"/>
      <c r="F211" s="147">
        <f t="shared" si="42"/>
        <v>0</v>
      </c>
      <c r="G211" s="701"/>
      <c r="H211" s="147">
        <f t="shared" si="43"/>
        <v>0</v>
      </c>
      <c r="I211" s="701"/>
      <c r="J211" s="701"/>
      <c r="K211" s="147">
        <f t="shared" si="44"/>
        <v>0</v>
      </c>
      <c r="L211" s="701"/>
      <c r="M211" s="147">
        <f t="shared" si="45"/>
        <v>0</v>
      </c>
      <c r="N211" s="701"/>
      <c r="O211" s="701"/>
      <c r="P211" s="147">
        <f t="shared" si="46"/>
        <v>0</v>
      </c>
      <c r="Q211" s="701">
        <v>2</v>
      </c>
      <c r="R211" s="147">
        <f t="shared" si="47"/>
        <v>50</v>
      </c>
      <c r="S211" s="701"/>
      <c r="T211" s="701"/>
      <c r="U211" s="147">
        <f t="shared" si="48"/>
        <v>0</v>
      </c>
      <c r="V211" s="81">
        <v>2</v>
      </c>
      <c r="W211" s="147">
        <f t="shared" si="49"/>
        <v>50</v>
      </c>
    </row>
    <row r="212" spans="1:24" hidden="1">
      <c r="A212" s="66" t="s">
        <v>1054</v>
      </c>
      <c r="B212" s="173">
        <f t="shared" si="40"/>
        <v>0</v>
      </c>
      <c r="C212" s="147">
        <f t="shared" ref="C212:C229" si="50">IF(A212&lt;&gt;0,B212/$B$13*100,"")</f>
        <v>0</v>
      </c>
      <c r="E212" s="410"/>
      <c r="F212" s="147" t="e">
        <f t="shared" si="42"/>
        <v>#DIV/0!</v>
      </c>
      <c r="G212" s="410"/>
      <c r="H212" s="147" t="e">
        <f t="shared" si="43"/>
        <v>#DIV/0!</v>
      </c>
      <c r="I212" s="410"/>
      <c r="J212" s="410"/>
      <c r="K212" s="147" t="e">
        <f t="shared" si="44"/>
        <v>#DIV/0!</v>
      </c>
      <c r="L212" s="410"/>
      <c r="M212" s="147" t="e">
        <f t="shared" si="45"/>
        <v>#DIV/0!</v>
      </c>
      <c r="N212" s="410"/>
      <c r="O212" s="701"/>
      <c r="P212" s="147" t="e">
        <f t="shared" si="46"/>
        <v>#DIV/0!</v>
      </c>
      <c r="Q212" s="701"/>
      <c r="R212" s="147" t="e">
        <f t="shared" si="47"/>
        <v>#DIV/0!</v>
      </c>
      <c r="S212" s="410"/>
      <c r="T212" s="410"/>
      <c r="U212" s="147" t="e">
        <f t="shared" si="48"/>
        <v>#DIV/0!</v>
      </c>
      <c r="V212" s="81"/>
      <c r="W212" s="147" t="e">
        <f t="shared" si="49"/>
        <v>#DIV/0!</v>
      </c>
    </row>
    <row r="213" spans="1:24">
      <c r="A213" s="66" t="s">
        <v>1055</v>
      </c>
      <c r="B213" s="173">
        <f t="shared" si="40"/>
        <v>4</v>
      </c>
      <c r="C213" s="147">
        <f t="shared" si="50"/>
        <v>0.21265284423179162</v>
      </c>
      <c r="E213" s="520">
        <v>3</v>
      </c>
      <c r="F213" s="147">
        <f t="shared" si="42"/>
        <v>75</v>
      </c>
      <c r="G213" s="520">
        <v>1</v>
      </c>
      <c r="H213" s="147">
        <f t="shared" si="43"/>
        <v>25</v>
      </c>
      <c r="I213" s="520"/>
      <c r="J213" s="520"/>
      <c r="K213" s="147">
        <f t="shared" si="44"/>
        <v>0</v>
      </c>
      <c r="L213" s="520"/>
      <c r="M213" s="147">
        <f t="shared" si="45"/>
        <v>0</v>
      </c>
      <c r="N213" s="520"/>
      <c r="O213" s="701"/>
      <c r="P213" s="147">
        <f t="shared" si="46"/>
        <v>0</v>
      </c>
      <c r="Q213" s="701"/>
      <c r="R213" s="147">
        <f t="shared" si="47"/>
        <v>0</v>
      </c>
      <c r="S213" s="520"/>
      <c r="T213" s="520"/>
      <c r="U213" s="147">
        <f t="shared" si="48"/>
        <v>0</v>
      </c>
      <c r="V213" s="81"/>
      <c r="W213" s="147">
        <f t="shared" si="49"/>
        <v>0</v>
      </c>
    </row>
    <row r="214" spans="1:24">
      <c r="A214" s="66" t="s">
        <v>1033</v>
      </c>
      <c r="B214" s="173">
        <f t="shared" si="40"/>
        <v>1</v>
      </c>
      <c r="C214" s="147">
        <f t="shared" si="50"/>
        <v>5.3163211057947905E-2</v>
      </c>
      <c r="E214" s="701"/>
      <c r="F214" s="147">
        <f t="shared" si="42"/>
        <v>0</v>
      </c>
      <c r="G214" s="701"/>
      <c r="H214" s="147">
        <f t="shared" si="43"/>
        <v>0</v>
      </c>
      <c r="I214" s="701"/>
      <c r="J214" s="701">
        <v>1</v>
      </c>
      <c r="K214" s="147">
        <f t="shared" si="44"/>
        <v>100</v>
      </c>
      <c r="L214" s="701"/>
      <c r="M214" s="147">
        <f t="shared" si="45"/>
        <v>0</v>
      </c>
      <c r="N214" s="701"/>
      <c r="O214" s="701"/>
      <c r="P214" s="147">
        <f t="shared" si="46"/>
        <v>0</v>
      </c>
      <c r="Q214" s="701"/>
      <c r="R214" s="147">
        <f t="shared" si="47"/>
        <v>0</v>
      </c>
      <c r="S214" s="701"/>
      <c r="T214" s="701"/>
      <c r="U214" s="147">
        <f t="shared" si="48"/>
        <v>0</v>
      </c>
      <c r="V214" s="81"/>
      <c r="W214" s="147"/>
    </row>
    <row r="215" spans="1:24">
      <c r="A215" s="66" t="s">
        <v>1011</v>
      </c>
      <c r="B215" s="173">
        <f t="shared" si="40"/>
        <v>12</v>
      </c>
      <c r="C215" s="147">
        <f t="shared" si="50"/>
        <v>0.63795853269537484</v>
      </c>
      <c r="E215" s="701"/>
      <c r="F215" s="147">
        <f t="shared" si="42"/>
        <v>0</v>
      </c>
      <c r="G215" s="701">
        <v>1</v>
      </c>
      <c r="H215" s="147">
        <f t="shared" si="43"/>
        <v>8.3333333333333321</v>
      </c>
      <c r="I215" s="701"/>
      <c r="J215" s="701">
        <v>3</v>
      </c>
      <c r="K215" s="147">
        <f t="shared" si="44"/>
        <v>25</v>
      </c>
      <c r="L215" s="701">
        <v>2</v>
      </c>
      <c r="M215" s="147">
        <f t="shared" si="45"/>
        <v>16.666666666666664</v>
      </c>
      <c r="N215" s="701"/>
      <c r="O215" s="701">
        <v>2</v>
      </c>
      <c r="P215" s="147">
        <f t="shared" si="46"/>
        <v>16.666666666666664</v>
      </c>
      <c r="Q215" s="701"/>
      <c r="R215" s="147">
        <f t="shared" si="47"/>
        <v>0</v>
      </c>
      <c r="S215" s="701"/>
      <c r="T215" s="701">
        <v>1</v>
      </c>
      <c r="U215" s="147">
        <f t="shared" si="48"/>
        <v>8.3333333333333321</v>
      </c>
      <c r="V215" s="81">
        <v>3</v>
      </c>
      <c r="W215" s="147">
        <f t="shared" si="49"/>
        <v>25</v>
      </c>
    </row>
    <row r="216" spans="1:24">
      <c r="A216" s="66" t="s">
        <v>1056</v>
      </c>
      <c r="B216" s="173">
        <f t="shared" si="40"/>
        <v>2</v>
      </c>
      <c r="C216" s="147">
        <f t="shared" si="50"/>
        <v>0.10632642211589581</v>
      </c>
      <c r="E216" s="701"/>
      <c r="F216" s="147">
        <f t="shared" si="42"/>
        <v>0</v>
      </c>
      <c r="G216" s="701"/>
      <c r="H216" s="147">
        <f t="shared" si="43"/>
        <v>0</v>
      </c>
      <c r="I216" s="701"/>
      <c r="J216" s="701"/>
      <c r="K216" s="147">
        <f t="shared" si="44"/>
        <v>0</v>
      </c>
      <c r="L216" s="701">
        <v>1</v>
      </c>
      <c r="M216" s="147">
        <f t="shared" si="45"/>
        <v>50</v>
      </c>
      <c r="N216" s="701"/>
      <c r="O216" s="701"/>
      <c r="P216" s="147">
        <f t="shared" si="46"/>
        <v>0</v>
      </c>
      <c r="Q216" s="701">
        <v>1</v>
      </c>
      <c r="R216" s="147">
        <f t="shared" si="47"/>
        <v>50</v>
      </c>
      <c r="S216" s="701"/>
      <c r="T216" s="701"/>
      <c r="U216" s="147">
        <f t="shared" si="48"/>
        <v>0</v>
      </c>
      <c r="V216" s="81"/>
      <c r="W216" s="147">
        <f t="shared" si="49"/>
        <v>0</v>
      </c>
    </row>
    <row r="217" spans="1:24">
      <c r="A217" s="66" t="s">
        <v>1057</v>
      </c>
      <c r="B217" s="173">
        <f t="shared" si="40"/>
        <v>1</v>
      </c>
      <c r="C217" s="147">
        <f t="shared" si="50"/>
        <v>5.3163211057947905E-2</v>
      </c>
      <c r="E217" s="701"/>
      <c r="F217" s="147">
        <f t="shared" si="42"/>
        <v>0</v>
      </c>
      <c r="G217" s="701"/>
      <c r="H217" s="147">
        <f t="shared" si="43"/>
        <v>0</v>
      </c>
      <c r="I217" s="701"/>
      <c r="J217" s="701">
        <v>0</v>
      </c>
      <c r="K217" s="147">
        <f t="shared" si="44"/>
        <v>0</v>
      </c>
      <c r="L217" s="701">
        <v>1</v>
      </c>
      <c r="M217" s="147">
        <f t="shared" si="45"/>
        <v>100</v>
      </c>
      <c r="N217" s="701"/>
      <c r="O217" s="701"/>
      <c r="P217" s="147">
        <f t="shared" si="46"/>
        <v>0</v>
      </c>
      <c r="Q217" s="701">
        <v>0</v>
      </c>
      <c r="R217" s="147">
        <f t="shared" si="47"/>
        <v>0</v>
      </c>
      <c r="S217" s="701"/>
      <c r="T217" s="701"/>
      <c r="U217" s="147">
        <f t="shared" si="48"/>
        <v>0</v>
      </c>
      <c r="V217" s="81"/>
      <c r="W217" s="147">
        <f t="shared" si="49"/>
        <v>0</v>
      </c>
      <c r="X217" s="96"/>
    </row>
    <row r="218" spans="1:24">
      <c r="A218" s="66" t="s">
        <v>959</v>
      </c>
      <c r="B218" s="173">
        <f t="shared" si="40"/>
        <v>1</v>
      </c>
      <c r="C218" s="147">
        <f t="shared" si="50"/>
        <v>5.3163211057947905E-2</v>
      </c>
      <c r="E218" s="701"/>
      <c r="F218" s="147">
        <f t="shared" si="42"/>
        <v>0</v>
      </c>
      <c r="G218" s="701"/>
      <c r="H218" s="147">
        <f t="shared" si="43"/>
        <v>0</v>
      </c>
      <c r="I218" s="701"/>
      <c r="J218" s="701">
        <v>1</v>
      </c>
      <c r="K218" s="147">
        <f t="shared" si="44"/>
        <v>100</v>
      </c>
      <c r="L218" s="701"/>
      <c r="M218" s="147">
        <f t="shared" si="45"/>
        <v>0</v>
      </c>
      <c r="N218" s="701"/>
      <c r="O218" s="701"/>
      <c r="P218" s="147">
        <f t="shared" si="46"/>
        <v>0</v>
      </c>
      <c r="Q218" s="701"/>
      <c r="R218" s="147">
        <f t="shared" si="47"/>
        <v>0</v>
      </c>
      <c r="S218" s="701"/>
      <c r="T218" s="701"/>
      <c r="U218" s="147">
        <f t="shared" si="48"/>
        <v>0</v>
      </c>
      <c r="V218" s="81"/>
      <c r="W218" s="147">
        <f t="shared" si="49"/>
        <v>0</v>
      </c>
      <c r="X218" s="96"/>
    </row>
    <row r="219" spans="1:24">
      <c r="A219" s="66" t="s">
        <v>1058</v>
      </c>
      <c r="B219" s="173">
        <f t="shared" si="40"/>
        <v>1</v>
      </c>
      <c r="C219" s="147">
        <f t="shared" si="50"/>
        <v>5.3163211057947905E-2</v>
      </c>
      <c r="E219" s="701"/>
      <c r="F219" s="147">
        <f t="shared" si="42"/>
        <v>0</v>
      </c>
      <c r="G219" s="701"/>
      <c r="H219" s="147">
        <f t="shared" si="43"/>
        <v>0</v>
      </c>
      <c r="I219" s="701"/>
      <c r="J219" s="701">
        <v>1</v>
      </c>
      <c r="K219" s="147">
        <f t="shared" si="44"/>
        <v>100</v>
      </c>
      <c r="L219" s="701"/>
      <c r="M219" s="147">
        <f t="shared" si="45"/>
        <v>0</v>
      </c>
      <c r="N219" s="701"/>
      <c r="O219" s="701"/>
      <c r="P219" s="147">
        <f t="shared" si="46"/>
        <v>0</v>
      </c>
      <c r="Q219" s="701"/>
      <c r="R219" s="147">
        <f t="shared" si="47"/>
        <v>0</v>
      </c>
      <c r="S219" s="701"/>
      <c r="T219" s="701"/>
      <c r="U219" s="147">
        <f t="shared" si="48"/>
        <v>0</v>
      </c>
      <c r="V219" s="81"/>
      <c r="W219" s="147">
        <f t="shared" si="49"/>
        <v>0</v>
      </c>
      <c r="X219" s="96"/>
    </row>
    <row r="220" spans="1:24">
      <c r="A220" s="66" t="s">
        <v>1059</v>
      </c>
      <c r="B220" s="173">
        <f t="shared" si="40"/>
        <v>1</v>
      </c>
      <c r="C220" s="147">
        <f t="shared" si="50"/>
        <v>5.3163211057947905E-2</v>
      </c>
      <c r="E220" s="701"/>
      <c r="F220" s="147">
        <f t="shared" si="42"/>
        <v>0</v>
      </c>
      <c r="G220" s="701"/>
      <c r="H220" s="147">
        <f t="shared" si="43"/>
        <v>0</v>
      </c>
      <c r="I220" s="701"/>
      <c r="J220" s="701">
        <v>1</v>
      </c>
      <c r="K220" s="147">
        <f t="shared" si="44"/>
        <v>100</v>
      </c>
      <c r="L220" s="701"/>
      <c r="M220" s="147">
        <f t="shared" si="45"/>
        <v>0</v>
      </c>
      <c r="N220" s="701"/>
      <c r="O220" s="701"/>
      <c r="P220" s="147">
        <f t="shared" si="46"/>
        <v>0</v>
      </c>
      <c r="Q220" s="701"/>
      <c r="R220" s="147">
        <f t="shared" si="47"/>
        <v>0</v>
      </c>
      <c r="S220" s="701"/>
      <c r="T220" s="701"/>
      <c r="U220" s="147">
        <f t="shared" si="48"/>
        <v>0</v>
      </c>
      <c r="V220" s="81"/>
      <c r="W220" s="147">
        <f t="shared" si="49"/>
        <v>0</v>
      </c>
      <c r="X220" s="96"/>
    </row>
    <row r="221" spans="1:24">
      <c r="A221" s="66" t="s">
        <v>1060</v>
      </c>
      <c r="B221" s="173">
        <f t="shared" si="40"/>
        <v>1</v>
      </c>
      <c r="C221" s="147">
        <f t="shared" si="50"/>
        <v>5.3163211057947905E-2</v>
      </c>
      <c r="E221" s="701"/>
      <c r="F221" s="147">
        <f t="shared" si="42"/>
        <v>0</v>
      </c>
      <c r="G221" s="701"/>
      <c r="H221" s="147">
        <f t="shared" si="43"/>
        <v>0</v>
      </c>
      <c r="I221" s="701"/>
      <c r="J221" s="701"/>
      <c r="K221" s="147">
        <f t="shared" si="44"/>
        <v>0</v>
      </c>
      <c r="L221" s="701"/>
      <c r="M221" s="147">
        <f t="shared" si="45"/>
        <v>0</v>
      </c>
      <c r="N221" s="701"/>
      <c r="O221" s="701"/>
      <c r="P221" s="147">
        <f t="shared" si="46"/>
        <v>0</v>
      </c>
      <c r="Q221" s="701">
        <v>1</v>
      </c>
      <c r="R221" s="147">
        <f t="shared" si="47"/>
        <v>100</v>
      </c>
      <c r="S221" s="701"/>
      <c r="T221" s="701"/>
      <c r="U221" s="147">
        <f t="shared" si="48"/>
        <v>0</v>
      </c>
      <c r="V221" s="81"/>
      <c r="W221" s="147">
        <f t="shared" si="49"/>
        <v>0</v>
      </c>
      <c r="X221" s="96"/>
    </row>
    <row r="222" spans="1:24">
      <c r="A222" s="66" t="s">
        <v>1012</v>
      </c>
      <c r="C222" s="147"/>
      <c r="E222" s="173"/>
      <c r="F222" s="147"/>
      <c r="J222" s="173"/>
      <c r="K222" s="147"/>
      <c r="L222" s="173"/>
      <c r="O222" s="173"/>
      <c r="P222" s="147"/>
      <c r="Q222" s="173"/>
      <c r="R222" s="147"/>
      <c r="T222" s="173"/>
      <c r="U222" s="147"/>
      <c r="V222" s="173"/>
      <c r="W222" s="147"/>
      <c r="X222" s="96"/>
    </row>
    <row r="223" spans="1:24" ht="13">
      <c r="A223" s="17" t="s">
        <v>1061</v>
      </c>
      <c r="B223" s="288">
        <f t="shared" si="40"/>
        <v>175</v>
      </c>
      <c r="C223" s="302">
        <f t="shared" si="50"/>
        <v>9.3035619351408823</v>
      </c>
      <c r="D223" s="302"/>
      <c r="E223" s="288">
        <f>SUM(E224:E229)</f>
        <v>6</v>
      </c>
      <c r="F223" s="302">
        <f t="shared" si="42"/>
        <v>3.4285714285714288</v>
      </c>
      <c r="G223" s="288">
        <f>SUM(G224:G229)</f>
        <v>1</v>
      </c>
      <c r="H223" s="302">
        <f t="shared" si="43"/>
        <v>0.5714285714285714</v>
      </c>
      <c r="I223" s="302"/>
      <c r="J223" s="288">
        <f>SUM(J224:J229)</f>
        <v>19</v>
      </c>
      <c r="K223" s="302">
        <f t="shared" si="44"/>
        <v>10.857142857142858</v>
      </c>
      <c r="L223" s="288">
        <f>SUM(L224:L229)</f>
        <v>21</v>
      </c>
      <c r="M223" s="302">
        <f t="shared" si="45"/>
        <v>12</v>
      </c>
      <c r="N223" s="302"/>
      <c r="O223" s="288">
        <f>SUM(O224:O229)</f>
        <v>47</v>
      </c>
      <c r="P223" s="302">
        <f t="shared" si="46"/>
        <v>26.857142857142858</v>
      </c>
      <c r="Q223" s="288">
        <f>SUM(Q224:Q229)</f>
        <v>48</v>
      </c>
      <c r="R223" s="302">
        <f t="shared" si="47"/>
        <v>27.428571428571431</v>
      </c>
      <c r="S223" s="302"/>
      <c r="T223" s="288">
        <f>SUM(T224:T229)</f>
        <v>23</v>
      </c>
      <c r="U223" s="302">
        <f t="shared" si="48"/>
        <v>13.142857142857142</v>
      </c>
      <c r="V223" s="288">
        <f>SUM(V224:V229)</f>
        <v>10</v>
      </c>
      <c r="W223" s="302">
        <f t="shared" si="49"/>
        <v>5.7142857142857144</v>
      </c>
      <c r="X223" s="96"/>
    </row>
    <row r="224" spans="1:24">
      <c r="A224" s="14" t="s">
        <v>411</v>
      </c>
      <c r="B224" s="173">
        <f t="shared" si="40"/>
        <v>75</v>
      </c>
      <c r="C224" s="147">
        <f t="shared" si="50"/>
        <v>3.9872408293460926</v>
      </c>
      <c r="D224" s="147"/>
      <c r="E224" s="701">
        <v>3</v>
      </c>
      <c r="F224" s="147">
        <f t="shared" si="42"/>
        <v>4</v>
      </c>
      <c r="G224" s="701"/>
      <c r="H224" s="147">
        <f t="shared" si="43"/>
        <v>0</v>
      </c>
      <c r="I224" s="701"/>
      <c r="J224" s="701">
        <v>3</v>
      </c>
      <c r="K224" s="147">
        <f t="shared" si="44"/>
        <v>4</v>
      </c>
      <c r="L224" s="701">
        <v>8</v>
      </c>
      <c r="M224" s="147">
        <f t="shared" si="45"/>
        <v>10.666666666666668</v>
      </c>
      <c r="N224" s="701"/>
      <c r="O224" s="701">
        <v>21</v>
      </c>
      <c r="P224" s="147">
        <f t="shared" si="46"/>
        <v>28.000000000000004</v>
      </c>
      <c r="Q224" s="701">
        <v>20</v>
      </c>
      <c r="R224" s="147">
        <f t="shared" si="47"/>
        <v>26.666666666666668</v>
      </c>
      <c r="S224" s="701"/>
      <c r="T224" s="701">
        <v>14</v>
      </c>
      <c r="U224" s="147">
        <f t="shared" si="48"/>
        <v>18.666666666666668</v>
      </c>
      <c r="V224" s="81">
        <v>6</v>
      </c>
      <c r="W224" s="147">
        <f t="shared" si="49"/>
        <v>8</v>
      </c>
      <c r="X224" s="96"/>
    </row>
    <row r="225" spans="1:24">
      <c r="A225" s="14" t="s">
        <v>412</v>
      </c>
      <c r="B225" s="173">
        <f t="shared" si="40"/>
        <v>27</v>
      </c>
      <c r="C225" s="147">
        <f t="shared" si="50"/>
        <v>1.4354066985645932</v>
      </c>
      <c r="D225" s="147"/>
      <c r="E225" s="520"/>
      <c r="F225" s="147">
        <f t="shared" si="42"/>
        <v>0</v>
      </c>
      <c r="G225" s="520"/>
      <c r="H225" s="147">
        <f t="shared" si="43"/>
        <v>0</v>
      </c>
      <c r="I225" s="520"/>
      <c r="J225" s="520">
        <v>6</v>
      </c>
      <c r="K225" s="147">
        <f t="shared" si="44"/>
        <v>22.222222222222221</v>
      </c>
      <c r="L225" s="520">
        <v>3</v>
      </c>
      <c r="M225" s="147">
        <f t="shared" si="45"/>
        <v>11.111111111111111</v>
      </c>
      <c r="N225" s="520"/>
      <c r="O225" s="701">
        <v>6</v>
      </c>
      <c r="P225" s="147">
        <f t="shared" si="46"/>
        <v>22.222222222222221</v>
      </c>
      <c r="Q225" s="701">
        <v>9</v>
      </c>
      <c r="R225" s="147">
        <f t="shared" si="47"/>
        <v>33.333333333333329</v>
      </c>
      <c r="S225" s="520"/>
      <c r="T225" s="520">
        <v>1</v>
      </c>
      <c r="U225" s="147">
        <f t="shared" si="48"/>
        <v>3.7037037037037033</v>
      </c>
      <c r="V225" s="81">
        <v>2</v>
      </c>
      <c r="W225" s="147">
        <f t="shared" si="49"/>
        <v>7.4074074074074066</v>
      </c>
      <c r="X225" s="96"/>
    </row>
    <row r="226" spans="1:24">
      <c r="A226" s="14" t="s">
        <v>413</v>
      </c>
      <c r="B226" s="173">
        <f t="shared" si="40"/>
        <v>37</v>
      </c>
      <c r="C226" s="147">
        <f t="shared" si="50"/>
        <v>1.9670388091440723</v>
      </c>
      <c r="D226" s="147"/>
      <c r="E226" s="701">
        <v>1</v>
      </c>
      <c r="F226" s="147">
        <f t="shared" si="42"/>
        <v>2.7027027027027026</v>
      </c>
      <c r="G226" s="701"/>
      <c r="H226" s="147">
        <f t="shared" si="43"/>
        <v>0</v>
      </c>
      <c r="I226" s="701"/>
      <c r="J226" s="701">
        <v>5</v>
      </c>
      <c r="K226" s="147">
        <f t="shared" si="44"/>
        <v>13.513513513513514</v>
      </c>
      <c r="L226" s="701">
        <v>7</v>
      </c>
      <c r="M226" s="147">
        <f t="shared" si="45"/>
        <v>18.918918918918919</v>
      </c>
      <c r="N226" s="701"/>
      <c r="O226" s="701">
        <v>11</v>
      </c>
      <c r="P226" s="147">
        <f t="shared" si="46"/>
        <v>29.72972972972973</v>
      </c>
      <c r="Q226" s="701">
        <v>12</v>
      </c>
      <c r="R226" s="147">
        <f t="shared" si="47"/>
        <v>32.432432432432435</v>
      </c>
      <c r="S226" s="701"/>
      <c r="T226" s="701">
        <v>1</v>
      </c>
      <c r="U226" s="147">
        <f t="shared" si="48"/>
        <v>2.7027027027027026</v>
      </c>
      <c r="V226" s="81"/>
      <c r="W226" s="147">
        <f t="shared" si="49"/>
        <v>0</v>
      </c>
      <c r="X226" s="96"/>
    </row>
    <row r="227" spans="1:24">
      <c r="A227" s="14" t="s">
        <v>414</v>
      </c>
      <c r="B227" s="173">
        <f t="shared" si="40"/>
        <v>20</v>
      </c>
      <c r="C227" s="147">
        <f t="shared" si="50"/>
        <v>1.063264221158958</v>
      </c>
      <c r="D227" s="147"/>
      <c r="E227" s="701">
        <v>1</v>
      </c>
      <c r="F227" s="147">
        <f t="shared" si="42"/>
        <v>5</v>
      </c>
      <c r="G227" s="701">
        <v>1</v>
      </c>
      <c r="H227" s="147">
        <f t="shared" si="43"/>
        <v>5</v>
      </c>
      <c r="I227" s="701"/>
      <c r="J227" s="701">
        <v>2</v>
      </c>
      <c r="K227" s="147">
        <f t="shared" si="44"/>
        <v>10</v>
      </c>
      <c r="L227" s="701">
        <v>3</v>
      </c>
      <c r="M227" s="147">
        <f t="shared" si="45"/>
        <v>15</v>
      </c>
      <c r="N227" s="701"/>
      <c r="O227" s="701">
        <v>8</v>
      </c>
      <c r="P227" s="147">
        <f t="shared" si="46"/>
        <v>40</v>
      </c>
      <c r="Q227" s="701">
        <v>3</v>
      </c>
      <c r="R227" s="147">
        <f t="shared" si="47"/>
        <v>15</v>
      </c>
      <c r="S227" s="701"/>
      <c r="T227" s="701">
        <v>2</v>
      </c>
      <c r="U227" s="147">
        <f t="shared" si="48"/>
        <v>10</v>
      </c>
      <c r="V227" s="81"/>
      <c r="W227" s="147">
        <f t="shared" si="49"/>
        <v>0</v>
      </c>
      <c r="X227" s="96"/>
    </row>
    <row r="228" spans="1:24">
      <c r="A228" s="14" t="s">
        <v>568</v>
      </c>
      <c r="B228" s="173">
        <f t="shared" si="40"/>
        <v>8</v>
      </c>
      <c r="C228" s="147">
        <f t="shared" si="50"/>
        <v>0.42530568846358324</v>
      </c>
      <c r="D228" s="147"/>
      <c r="E228" s="701"/>
      <c r="F228" s="147">
        <f t="shared" si="42"/>
        <v>0</v>
      </c>
      <c r="G228" s="701"/>
      <c r="H228" s="147">
        <f t="shared" si="43"/>
        <v>0</v>
      </c>
      <c r="I228" s="701"/>
      <c r="J228" s="701">
        <v>1</v>
      </c>
      <c r="K228" s="147">
        <f t="shared" si="44"/>
        <v>12.5</v>
      </c>
      <c r="L228" s="701"/>
      <c r="M228" s="147">
        <f t="shared" si="45"/>
        <v>0</v>
      </c>
      <c r="N228" s="701"/>
      <c r="O228" s="701"/>
      <c r="P228" s="147">
        <f t="shared" si="46"/>
        <v>0</v>
      </c>
      <c r="Q228" s="701">
        <v>3</v>
      </c>
      <c r="R228" s="147">
        <f t="shared" si="47"/>
        <v>37.5</v>
      </c>
      <c r="S228" s="701"/>
      <c r="T228" s="701">
        <v>3</v>
      </c>
      <c r="U228" s="147">
        <f t="shared" si="48"/>
        <v>37.5</v>
      </c>
      <c r="V228" s="81">
        <v>1</v>
      </c>
      <c r="W228" s="147">
        <f t="shared" si="49"/>
        <v>12.5</v>
      </c>
      <c r="X228" s="96"/>
    </row>
    <row r="229" spans="1:24">
      <c r="A229" s="14" t="s">
        <v>1535</v>
      </c>
      <c r="B229" s="173">
        <f t="shared" si="40"/>
        <v>8</v>
      </c>
      <c r="C229" s="147">
        <f t="shared" si="50"/>
        <v>0.42530568846358324</v>
      </c>
      <c r="D229" s="147"/>
      <c r="E229" s="701">
        <v>1</v>
      </c>
      <c r="F229" s="147">
        <f t="shared" si="42"/>
        <v>12.5</v>
      </c>
      <c r="G229" s="701"/>
      <c r="H229" s="147">
        <f t="shared" si="43"/>
        <v>0</v>
      </c>
      <c r="I229" s="701"/>
      <c r="J229" s="701">
        <v>2</v>
      </c>
      <c r="K229" s="147">
        <f t="shared" si="44"/>
        <v>25</v>
      </c>
      <c r="L229" s="701"/>
      <c r="M229" s="701"/>
      <c r="N229" s="701"/>
      <c r="O229" s="701">
        <v>1</v>
      </c>
      <c r="P229" s="147">
        <f t="shared" si="46"/>
        <v>12.5</v>
      </c>
      <c r="Q229" s="701">
        <v>1</v>
      </c>
      <c r="R229" s="147">
        <f t="shared" si="47"/>
        <v>12.5</v>
      </c>
      <c r="S229" s="701"/>
      <c r="T229" s="701">
        <v>2</v>
      </c>
      <c r="U229" s="147">
        <f t="shared" si="48"/>
        <v>25</v>
      </c>
      <c r="V229" s="81">
        <v>1</v>
      </c>
      <c r="W229" s="147">
        <f t="shared" si="49"/>
        <v>12.5</v>
      </c>
      <c r="X229" s="96"/>
    </row>
    <row r="230" spans="1:24" ht="13" thickBot="1">
      <c r="C230" s="14"/>
      <c r="F230" s="147" t="str">
        <f>IF($A230&lt;&gt;"",E230/$B230*100,"")</f>
        <v/>
      </c>
      <c r="X230" s="14"/>
    </row>
    <row r="231" spans="1:24">
      <c r="A231" s="256"/>
      <c r="B231" s="292"/>
      <c r="C231" s="256"/>
      <c r="D231" s="256"/>
      <c r="E231" s="256"/>
      <c r="F231" s="292"/>
      <c r="G231" s="292"/>
      <c r="H231" s="158"/>
      <c r="I231" s="256"/>
      <c r="J231" s="256"/>
      <c r="K231" s="327"/>
      <c r="L231" s="327"/>
      <c r="M231" s="158"/>
      <c r="N231" s="256"/>
      <c r="O231" s="256"/>
      <c r="P231" s="256"/>
      <c r="Q231" s="256"/>
      <c r="R231" s="256"/>
      <c r="S231" s="256"/>
      <c r="T231" s="256"/>
      <c r="U231" s="256"/>
      <c r="V231" s="256"/>
      <c r="W231" s="256"/>
      <c r="X231" s="256"/>
    </row>
    <row r="232" spans="1:24" ht="14.5">
      <c r="A232" s="27" t="s">
        <v>1680</v>
      </c>
      <c r="B232" s="115"/>
      <c r="C232" s="104"/>
      <c r="D232" s="90"/>
      <c r="E232" s="90"/>
      <c r="F232" s="115"/>
      <c r="G232" s="115"/>
      <c r="H232" s="104"/>
      <c r="I232" s="90"/>
      <c r="J232" s="90"/>
      <c r="K232" s="115"/>
      <c r="L232" s="115"/>
      <c r="M232" s="104"/>
      <c r="N232" s="90"/>
      <c r="O232" s="90"/>
      <c r="P232" s="90"/>
      <c r="Q232" s="66"/>
      <c r="R232" s="66"/>
      <c r="S232" s="66"/>
      <c r="T232" s="66"/>
      <c r="U232" s="66"/>
      <c r="V232" s="66"/>
      <c r="W232" s="66"/>
      <c r="X232" s="66"/>
    </row>
    <row r="233" spans="1:24" ht="6.65" customHeight="1"/>
    <row r="234" spans="1:24" ht="14.5">
      <c r="A234" s="27" t="s">
        <v>1681</v>
      </c>
    </row>
    <row r="236" spans="1:24">
      <c r="A236" s="14" t="s">
        <v>1016</v>
      </c>
    </row>
    <row r="237" spans="1:24">
      <c r="A237" s="14" t="s">
        <v>437</v>
      </c>
      <c r="E237" s="336"/>
      <c r="F237" s="90"/>
      <c r="G237" s="336"/>
      <c r="H237" s="90"/>
      <c r="I237" s="90"/>
      <c r="J237" s="336"/>
      <c r="K237" s="90"/>
      <c r="L237" s="336"/>
      <c r="M237" s="90"/>
      <c r="N237" s="90"/>
      <c r="O237" s="336"/>
      <c r="P237" s="90"/>
      <c r="Q237" s="336"/>
      <c r="R237" s="90"/>
      <c r="S237" s="90"/>
      <c r="T237" s="336"/>
      <c r="U237" s="90"/>
      <c r="V237" s="336"/>
      <c r="W237" s="90"/>
    </row>
  </sheetData>
  <mergeCells count="39">
    <mergeCell ref="Q181:R181"/>
    <mergeCell ref="T181:U181"/>
    <mergeCell ref="V181:W181"/>
    <mergeCell ref="E181:F181"/>
    <mergeCell ref="G181:H181"/>
    <mergeCell ref="J181:K181"/>
    <mergeCell ref="L181:M181"/>
    <mergeCell ref="O181:P181"/>
    <mergeCell ref="Q94:R94"/>
    <mergeCell ref="T94:U94"/>
    <mergeCell ref="V94:W94"/>
    <mergeCell ref="B180:C180"/>
    <mergeCell ref="E180:H180"/>
    <mergeCell ref="J180:M180"/>
    <mergeCell ref="O180:R180"/>
    <mergeCell ref="T180:W180"/>
    <mergeCell ref="E94:F94"/>
    <mergeCell ref="G94:H94"/>
    <mergeCell ref="J94:K94"/>
    <mergeCell ref="L94:M94"/>
    <mergeCell ref="O94:P94"/>
    <mergeCell ref="B93:C93"/>
    <mergeCell ref="E93:H93"/>
    <mergeCell ref="J93:M93"/>
    <mergeCell ref="O93:R93"/>
    <mergeCell ref="T93:W93"/>
    <mergeCell ref="Q9:R9"/>
    <mergeCell ref="T9:U9"/>
    <mergeCell ref="V9:W9"/>
    <mergeCell ref="E9:F9"/>
    <mergeCell ref="G9:H9"/>
    <mergeCell ref="J9:K9"/>
    <mergeCell ref="L9:M9"/>
    <mergeCell ref="O9:P9"/>
    <mergeCell ref="B8:C8"/>
    <mergeCell ref="E8:H8"/>
    <mergeCell ref="J8:M8"/>
    <mergeCell ref="O8:R8"/>
    <mergeCell ref="T8:W8"/>
  </mergeCells>
  <conditionalFormatting sqref="B202:E204 G202:G204 I202:J204 L202:L204 N202:O204 Q202:Q204 S202:T204 V202:W204 K185:K229 M185:M228 P185:P229 R185:R229 U185:U229 H185:H229 F185:F229 B210:D221 W210:W221">
    <cfRule type="cellIs" dxfId="37" priority="2" operator="equal">
      <formula>0</formula>
    </cfRule>
  </conditionalFormatting>
  <conditionalFormatting sqref="A199">
    <cfRule type="cellIs" dxfId="36" priority="11" operator="equal">
      <formula>0</formula>
    </cfRule>
  </conditionalFormatting>
  <conditionalFormatting sqref="B182:W182 B181:E181 G181 I180:J181 L181 N180:O181 Q181 S180:T181 V181 B180 D180:E180">
    <cfRule type="cellIs" dxfId="35" priority="10" operator="equal">
      <formula>0</formula>
    </cfRule>
  </conditionalFormatting>
  <conditionalFormatting sqref="B229:D229 W229">
    <cfRule type="cellIs" dxfId="34" priority="9" operator="equal">
      <formula>0</formula>
    </cfRule>
  </conditionalFormatting>
  <conditionalFormatting sqref="A5 B134:D163 W134:W163 W185:W201 A185:A197 B185:D201">
    <cfRule type="cellIs" dxfId="33" priority="20" operator="equal">
      <formula>0</formula>
    </cfRule>
  </conditionalFormatting>
  <conditionalFormatting sqref="B21:D24 W21:W24 B27:D30 B35:D39 B43:D49 W43:W49 B53:D60 W53:W60 B63:D68 W63:W68 B72:D72 W72 B85:W92 B75:D84 W75:W84 B101:D110 W101:W110 B115:D121 W115:W121 B164:W179 B222:E223 B230:W284 B224:D228 W224:W228 B206:E209 B205:D205 W205 B18:E20 F18:G19 G20 I20:J20 L20 B95:W100 G206:G209 I206:J209 L206:L209 N206:O209 Q206:Q209 S206:T209 V206:W209 B94:E94 G94 I93:J94 L94 N93:O94 Q94 S93:T94 V94 B93 D93:E93 B183:W184 B69:E71 B73:E74 B111:E114 B122:E125 W126:W131 B132:E133 G73:G74 G69:G71 I69:J71 I73:J74 I18:W19 H18:H21 L73:L74 L69:L71 N69:O71 N73:O74 Q73:Q74 Q69:Q71 N20:W20 S69:T71 S73:T74 V73:W74 V69:W71 G132:G133 G122:G125 G111:G114 I111:J114 I122:J125 I132:J133 L132:L133 L122:L125 L111:L114 N111:O114 N122:O125 N132:O133 Q132:Q133 Q122:Q125 Q111:Q114 S111:T114 S122:T125 S132:T133 V132:W133 V122:W125 V111:W114 G222:G223 I222:J223 L222:L223 N222:O223 Q222:Q223 S222:T223 V222:W223 B13:W17 B25:E26 B31:E34 B40:E42 B50:E52 B61:E62 G61:G62 G50:G52 G40:G42 G31:J33 G25:J26 F20:F84 G34 I34:J34 I40:J42 I50:J52 I61:J62 H34:H84 L61:L62 L50:L52 L40:L42 L25:L26 L31:L34 K20:K84 N31:O34 N25:O26 N40:O42 N50:O52 N61:O62 M20:M84 Q61:Q62 Q50:Q52 Q40:Q42 Q25:Q26 Q31:Q34 P21:P84 S31:T34 S25:T26 S40:T42 S50:T52 S61:T62 R21:R84 V61:W62 V50:W52 V40:W42 V25:W26 V31:W34 U21:U84 F101:F163 H101:H163 K101:K163 M101:M163 P101:P163 R101:R163 U101:U163 B126:D131">
    <cfRule type="cellIs" dxfId="32" priority="19" operator="equal">
      <formula>0</formula>
    </cfRule>
  </conditionalFormatting>
  <conditionalFormatting sqref="A135 A141:A163">
    <cfRule type="cellIs" dxfId="31" priority="18" operator="equal">
      <formula>0</formula>
    </cfRule>
  </conditionalFormatting>
  <conditionalFormatting sqref="A134">
    <cfRule type="cellIs" dxfId="30" priority="17" operator="equal">
      <formula>0</formula>
    </cfRule>
  </conditionalFormatting>
  <conditionalFormatting sqref="A136">
    <cfRule type="cellIs" dxfId="29" priority="16" operator="equal">
      <formula>0</formula>
    </cfRule>
  </conditionalFormatting>
  <conditionalFormatting sqref="A137">
    <cfRule type="cellIs" dxfId="28" priority="15" operator="equal">
      <formula>0</formula>
    </cfRule>
  </conditionalFormatting>
  <conditionalFormatting sqref="A138:A139">
    <cfRule type="cellIs" dxfId="27" priority="14" operator="equal">
      <formula>0</formula>
    </cfRule>
  </conditionalFormatting>
  <conditionalFormatting sqref="A140">
    <cfRule type="cellIs" dxfId="26" priority="13" operator="equal">
      <formula>0</formula>
    </cfRule>
  </conditionalFormatting>
  <conditionalFormatting sqref="A198">
    <cfRule type="cellIs" dxfId="25" priority="12" operator="equal">
      <formula>0</formula>
    </cfRule>
  </conditionalFormatting>
  <conditionalFormatting sqref="A67">
    <cfRule type="cellIs" dxfId="5" priority="1" operator="equal">
      <formula>0</formula>
    </cfRule>
  </conditionalFormatting>
  <pageMargins left="0.70866141732283472" right="0.70866141732283472" top="0.55118110236220474" bottom="0.55118110236220474" header="0.31496062992125984" footer="0.31496062992125984"/>
  <pageSetup scale="70" orientation="landscape" r:id="rId1"/>
  <ignoredErrors>
    <ignoredError sqref="E13:W201 E202:W219 E220:W237" formula="1"/>
  </ignoredError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FFC000"/>
  </sheetPr>
  <dimension ref="A3:J20"/>
  <sheetViews>
    <sheetView workbookViewId="0">
      <selection activeCell="J13" sqref="J13"/>
    </sheetView>
  </sheetViews>
  <sheetFormatPr baseColWidth="10" defaultRowHeight="14.5"/>
  <sheetData>
    <row r="3" spans="1:10">
      <c r="C3" s="173"/>
      <c r="D3" s="173"/>
      <c r="G3" s="33"/>
      <c r="H3" s="33"/>
      <c r="I3" s="33"/>
      <c r="J3" s="33"/>
    </row>
    <row r="4" spans="1:10">
      <c r="B4" s="33"/>
      <c r="C4" s="173"/>
      <c r="D4" s="173"/>
      <c r="G4" s="288"/>
      <c r="H4" s="288"/>
      <c r="I4" s="288"/>
      <c r="J4" s="288"/>
    </row>
    <row r="5" spans="1:10">
      <c r="B5" s="33"/>
      <c r="C5" s="173"/>
      <c r="D5" s="173"/>
    </row>
    <row r="6" spans="1:10">
      <c r="B6" s="33"/>
      <c r="C6" s="173"/>
      <c r="D6" s="173"/>
    </row>
    <row r="11" spans="1:10">
      <c r="A11" s="3"/>
      <c r="B11" s="3"/>
    </row>
    <row r="12" spans="1:10">
      <c r="A12" s="173"/>
      <c r="B12" s="173"/>
    </row>
    <row r="13" spans="1:10">
      <c r="A13" s="173"/>
      <c r="B13" s="173"/>
    </row>
    <row r="14" spans="1:10">
      <c r="A14" s="173"/>
      <c r="B14" s="173"/>
    </row>
    <row r="15" spans="1:10">
      <c r="A15" s="173"/>
      <c r="B15" s="173"/>
    </row>
    <row r="18" spans="2:2">
      <c r="B18" s="33"/>
    </row>
    <row r="19" spans="2:2">
      <c r="B19" s="33"/>
    </row>
    <row r="20" spans="2:2">
      <c r="B20" s="33"/>
    </row>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4" tint="-0.249977111117893"/>
  </sheetPr>
  <dimension ref="A1:F49"/>
  <sheetViews>
    <sheetView topLeftCell="A2" workbookViewId="0">
      <selection activeCell="A2" sqref="A2"/>
    </sheetView>
  </sheetViews>
  <sheetFormatPr baseColWidth="10" defaultColWidth="8.81640625" defaultRowHeight="14.5"/>
  <cols>
    <col min="1" max="1" width="43.453125" customWidth="1"/>
    <col min="2" max="2" width="6.1796875" customWidth="1"/>
    <col min="3" max="3" width="10.81640625" style="35" customWidth="1"/>
    <col min="4" max="4" width="8.81640625" style="35" customWidth="1"/>
    <col min="5" max="5" width="17.1796875" customWidth="1"/>
    <col min="6" max="6" width="2.54296875" customWidth="1"/>
    <col min="257" max="257" width="43.453125" customWidth="1"/>
    <col min="258" max="258" width="6.1796875" customWidth="1"/>
    <col min="259" max="259" width="10.81640625" customWidth="1"/>
    <col min="260" max="260" width="8.81640625" customWidth="1"/>
    <col min="261" max="261" width="17.1796875" customWidth="1"/>
    <col min="262" max="262" width="2.54296875" customWidth="1"/>
    <col min="513" max="513" width="43.453125" customWidth="1"/>
    <col min="514" max="514" width="6.1796875" customWidth="1"/>
    <col min="515" max="515" width="10.81640625" customWidth="1"/>
    <col min="516" max="516" width="8.81640625" customWidth="1"/>
    <col min="517" max="517" width="17.1796875" customWidth="1"/>
    <col min="518" max="518" width="2.54296875" customWidth="1"/>
    <col min="769" max="769" width="43.453125" customWidth="1"/>
    <col min="770" max="770" width="6.1796875" customWidth="1"/>
    <col min="771" max="771" width="10.81640625" customWidth="1"/>
    <col min="772" max="772" width="8.81640625" customWidth="1"/>
    <col min="773" max="773" width="17.1796875" customWidth="1"/>
    <col min="774" max="774" width="2.54296875" customWidth="1"/>
    <col min="1025" max="1025" width="43.453125" customWidth="1"/>
    <col min="1026" max="1026" width="6.1796875" customWidth="1"/>
    <col min="1027" max="1027" width="10.81640625" customWidth="1"/>
    <col min="1028" max="1028" width="8.81640625" customWidth="1"/>
    <col min="1029" max="1029" width="17.1796875" customWidth="1"/>
    <col min="1030" max="1030" width="2.54296875" customWidth="1"/>
    <col min="1281" max="1281" width="43.453125" customWidth="1"/>
    <col min="1282" max="1282" width="6.1796875" customWidth="1"/>
    <col min="1283" max="1283" width="10.81640625" customWidth="1"/>
    <col min="1284" max="1284" width="8.81640625" customWidth="1"/>
    <col min="1285" max="1285" width="17.1796875" customWidth="1"/>
    <col min="1286" max="1286" width="2.54296875" customWidth="1"/>
    <col min="1537" max="1537" width="43.453125" customWidth="1"/>
    <col min="1538" max="1538" width="6.1796875" customWidth="1"/>
    <col min="1539" max="1539" width="10.81640625" customWidth="1"/>
    <col min="1540" max="1540" width="8.81640625" customWidth="1"/>
    <col min="1541" max="1541" width="17.1796875" customWidth="1"/>
    <col min="1542" max="1542" width="2.54296875" customWidth="1"/>
    <col min="1793" max="1793" width="43.453125" customWidth="1"/>
    <col min="1794" max="1794" width="6.1796875" customWidth="1"/>
    <col min="1795" max="1795" width="10.81640625" customWidth="1"/>
    <col min="1796" max="1796" width="8.81640625" customWidth="1"/>
    <col min="1797" max="1797" width="17.1796875" customWidth="1"/>
    <col min="1798" max="1798" width="2.54296875" customWidth="1"/>
    <col min="2049" max="2049" width="43.453125" customWidth="1"/>
    <col min="2050" max="2050" width="6.1796875" customWidth="1"/>
    <col min="2051" max="2051" width="10.81640625" customWidth="1"/>
    <col min="2052" max="2052" width="8.81640625" customWidth="1"/>
    <col min="2053" max="2053" width="17.1796875" customWidth="1"/>
    <col min="2054" max="2054" width="2.54296875" customWidth="1"/>
    <col min="2305" max="2305" width="43.453125" customWidth="1"/>
    <col min="2306" max="2306" width="6.1796875" customWidth="1"/>
    <col min="2307" max="2307" width="10.81640625" customWidth="1"/>
    <col min="2308" max="2308" width="8.81640625" customWidth="1"/>
    <col min="2309" max="2309" width="17.1796875" customWidth="1"/>
    <col min="2310" max="2310" width="2.54296875" customWidth="1"/>
    <col min="2561" max="2561" width="43.453125" customWidth="1"/>
    <col min="2562" max="2562" width="6.1796875" customWidth="1"/>
    <col min="2563" max="2563" width="10.81640625" customWidth="1"/>
    <col min="2564" max="2564" width="8.81640625" customWidth="1"/>
    <col min="2565" max="2565" width="17.1796875" customWidth="1"/>
    <col min="2566" max="2566" width="2.54296875" customWidth="1"/>
    <col min="2817" max="2817" width="43.453125" customWidth="1"/>
    <col min="2818" max="2818" width="6.1796875" customWidth="1"/>
    <col min="2819" max="2819" width="10.81640625" customWidth="1"/>
    <col min="2820" max="2820" width="8.81640625" customWidth="1"/>
    <col min="2821" max="2821" width="17.1796875" customWidth="1"/>
    <col min="2822" max="2822" width="2.54296875" customWidth="1"/>
    <col min="3073" max="3073" width="43.453125" customWidth="1"/>
    <col min="3074" max="3074" width="6.1796875" customWidth="1"/>
    <col min="3075" max="3075" width="10.81640625" customWidth="1"/>
    <col min="3076" max="3076" width="8.81640625" customWidth="1"/>
    <col min="3077" max="3077" width="17.1796875" customWidth="1"/>
    <col min="3078" max="3078" width="2.54296875" customWidth="1"/>
    <col min="3329" max="3329" width="43.453125" customWidth="1"/>
    <col min="3330" max="3330" width="6.1796875" customWidth="1"/>
    <col min="3331" max="3331" width="10.81640625" customWidth="1"/>
    <col min="3332" max="3332" width="8.81640625" customWidth="1"/>
    <col min="3333" max="3333" width="17.1796875" customWidth="1"/>
    <col min="3334" max="3334" width="2.54296875" customWidth="1"/>
    <col min="3585" max="3585" width="43.453125" customWidth="1"/>
    <col min="3586" max="3586" width="6.1796875" customWidth="1"/>
    <col min="3587" max="3587" width="10.81640625" customWidth="1"/>
    <col min="3588" max="3588" width="8.81640625" customWidth="1"/>
    <col min="3589" max="3589" width="17.1796875" customWidth="1"/>
    <col min="3590" max="3590" width="2.54296875" customWidth="1"/>
    <col min="3841" max="3841" width="43.453125" customWidth="1"/>
    <col min="3842" max="3842" width="6.1796875" customWidth="1"/>
    <col min="3843" max="3843" width="10.81640625" customWidth="1"/>
    <col min="3844" max="3844" width="8.81640625" customWidth="1"/>
    <col min="3845" max="3845" width="17.1796875" customWidth="1"/>
    <col min="3846" max="3846" width="2.54296875" customWidth="1"/>
    <col min="4097" max="4097" width="43.453125" customWidth="1"/>
    <col min="4098" max="4098" width="6.1796875" customWidth="1"/>
    <col min="4099" max="4099" width="10.81640625" customWidth="1"/>
    <col min="4100" max="4100" width="8.81640625" customWidth="1"/>
    <col min="4101" max="4101" width="17.1796875" customWidth="1"/>
    <col min="4102" max="4102" width="2.54296875" customWidth="1"/>
    <col min="4353" max="4353" width="43.453125" customWidth="1"/>
    <col min="4354" max="4354" width="6.1796875" customWidth="1"/>
    <col min="4355" max="4355" width="10.81640625" customWidth="1"/>
    <col min="4356" max="4356" width="8.81640625" customWidth="1"/>
    <col min="4357" max="4357" width="17.1796875" customWidth="1"/>
    <col min="4358" max="4358" width="2.54296875" customWidth="1"/>
    <col min="4609" max="4609" width="43.453125" customWidth="1"/>
    <col min="4610" max="4610" width="6.1796875" customWidth="1"/>
    <col min="4611" max="4611" width="10.81640625" customWidth="1"/>
    <col min="4612" max="4612" width="8.81640625" customWidth="1"/>
    <col min="4613" max="4613" width="17.1796875" customWidth="1"/>
    <col min="4614" max="4614" width="2.54296875" customWidth="1"/>
    <col min="4865" max="4865" width="43.453125" customWidth="1"/>
    <col min="4866" max="4866" width="6.1796875" customWidth="1"/>
    <col min="4867" max="4867" width="10.81640625" customWidth="1"/>
    <col min="4868" max="4868" width="8.81640625" customWidth="1"/>
    <col min="4869" max="4869" width="17.1796875" customWidth="1"/>
    <col min="4870" max="4870" width="2.54296875" customWidth="1"/>
    <col min="5121" max="5121" width="43.453125" customWidth="1"/>
    <col min="5122" max="5122" width="6.1796875" customWidth="1"/>
    <col min="5123" max="5123" width="10.81640625" customWidth="1"/>
    <col min="5124" max="5124" width="8.81640625" customWidth="1"/>
    <col min="5125" max="5125" width="17.1796875" customWidth="1"/>
    <col min="5126" max="5126" width="2.54296875" customWidth="1"/>
    <col min="5377" max="5377" width="43.453125" customWidth="1"/>
    <col min="5378" max="5378" width="6.1796875" customWidth="1"/>
    <col min="5379" max="5379" width="10.81640625" customWidth="1"/>
    <col min="5380" max="5380" width="8.81640625" customWidth="1"/>
    <col min="5381" max="5381" width="17.1796875" customWidth="1"/>
    <col min="5382" max="5382" width="2.54296875" customWidth="1"/>
    <col min="5633" max="5633" width="43.453125" customWidth="1"/>
    <col min="5634" max="5634" width="6.1796875" customWidth="1"/>
    <col min="5635" max="5635" width="10.81640625" customWidth="1"/>
    <col min="5636" max="5636" width="8.81640625" customWidth="1"/>
    <col min="5637" max="5637" width="17.1796875" customWidth="1"/>
    <col min="5638" max="5638" width="2.54296875" customWidth="1"/>
    <col min="5889" max="5889" width="43.453125" customWidth="1"/>
    <col min="5890" max="5890" width="6.1796875" customWidth="1"/>
    <col min="5891" max="5891" width="10.81640625" customWidth="1"/>
    <col min="5892" max="5892" width="8.81640625" customWidth="1"/>
    <col min="5893" max="5893" width="17.1796875" customWidth="1"/>
    <col min="5894" max="5894" width="2.54296875" customWidth="1"/>
    <col min="6145" max="6145" width="43.453125" customWidth="1"/>
    <col min="6146" max="6146" width="6.1796875" customWidth="1"/>
    <col min="6147" max="6147" width="10.81640625" customWidth="1"/>
    <col min="6148" max="6148" width="8.81640625" customWidth="1"/>
    <col min="6149" max="6149" width="17.1796875" customWidth="1"/>
    <col min="6150" max="6150" width="2.54296875" customWidth="1"/>
    <col min="6401" max="6401" width="43.453125" customWidth="1"/>
    <col min="6402" max="6402" width="6.1796875" customWidth="1"/>
    <col min="6403" max="6403" width="10.81640625" customWidth="1"/>
    <col min="6404" max="6404" width="8.81640625" customWidth="1"/>
    <col min="6405" max="6405" width="17.1796875" customWidth="1"/>
    <col min="6406" max="6406" width="2.54296875" customWidth="1"/>
    <col min="6657" max="6657" width="43.453125" customWidth="1"/>
    <col min="6658" max="6658" width="6.1796875" customWidth="1"/>
    <col min="6659" max="6659" width="10.81640625" customWidth="1"/>
    <col min="6660" max="6660" width="8.81640625" customWidth="1"/>
    <col min="6661" max="6661" width="17.1796875" customWidth="1"/>
    <col min="6662" max="6662" width="2.54296875" customWidth="1"/>
    <col min="6913" max="6913" width="43.453125" customWidth="1"/>
    <col min="6914" max="6914" width="6.1796875" customWidth="1"/>
    <col min="6915" max="6915" width="10.81640625" customWidth="1"/>
    <col min="6916" max="6916" width="8.81640625" customWidth="1"/>
    <col min="6917" max="6917" width="17.1796875" customWidth="1"/>
    <col min="6918" max="6918" width="2.54296875" customWidth="1"/>
    <col min="7169" max="7169" width="43.453125" customWidth="1"/>
    <col min="7170" max="7170" width="6.1796875" customWidth="1"/>
    <col min="7171" max="7171" width="10.81640625" customWidth="1"/>
    <col min="7172" max="7172" width="8.81640625" customWidth="1"/>
    <col min="7173" max="7173" width="17.1796875" customWidth="1"/>
    <col min="7174" max="7174" width="2.54296875" customWidth="1"/>
    <col min="7425" max="7425" width="43.453125" customWidth="1"/>
    <col min="7426" max="7426" width="6.1796875" customWidth="1"/>
    <col min="7427" max="7427" width="10.81640625" customWidth="1"/>
    <col min="7428" max="7428" width="8.81640625" customWidth="1"/>
    <col min="7429" max="7429" width="17.1796875" customWidth="1"/>
    <col min="7430" max="7430" width="2.54296875" customWidth="1"/>
    <col min="7681" max="7681" width="43.453125" customWidth="1"/>
    <col min="7682" max="7682" width="6.1796875" customWidth="1"/>
    <col min="7683" max="7683" width="10.81640625" customWidth="1"/>
    <col min="7684" max="7684" width="8.81640625" customWidth="1"/>
    <col min="7685" max="7685" width="17.1796875" customWidth="1"/>
    <col min="7686" max="7686" width="2.54296875" customWidth="1"/>
    <col min="7937" max="7937" width="43.453125" customWidth="1"/>
    <col min="7938" max="7938" width="6.1796875" customWidth="1"/>
    <col min="7939" max="7939" width="10.81640625" customWidth="1"/>
    <col min="7940" max="7940" width="8.81640625" customWidth="1"/>
    <col min="7941" max="7941" width="17.1796875" customWidth="1"/>
    <col min="7942" max="7942" width="2.54296875" customWidth="1"/>
    <col min="8193" max="8193" width="43.453125" customWidth="1"/>
    <col min="8194" max="8194" width="6.1796875" customWidth="1"/>
    <col min="8195" max="8195" width="10.81640625" customWidth="1"/>
    <col min="8196" max="8196" width="8.81640625" customWidth="1"/>
    <col min="8197" max="8197" width="17.1796875" customWidth="1"/>
    <col min="8198" max="8198" width="2.54296875" customWidth="1"/>
    <col min="8449" max="8449" width="43.453125" customWidth="1"/>
    <col min="8450" max="8450" width="6.1796875" customWidth="1"/>
    <col min="8451" max="8451" width="10.81640625" customWidth="1"/>
    <col min="8452" max="8452" width="8.81640625" customWidth="1"/>
    <col min="8453" max="8453" width="17.1796875" customWidth="1"/>
    <col min="8454" max="8454" width="2.54296875" customWidth="1"/>
    <col min="8705" max="8705" width="43.453125" customWidth="1"/>
    <col min="8706" max="8706" width="6.1796875" customWidth="1"/>
    <col min="8707" max="8707" width="10.81640625" customWidth="1"/>
    <col min="8708" max="8708" width="8.81640625" customWidth="1"/>
    <col min="8709" max="8709" width="17.1796875" customWidth="1"/>
    <col min="8710" max="8710" width="2.54296875" customWidth="1"/>
    <col min="8961" max="8961" width="43.453125" customWidth="1"/>
    <col min="8962" max="8962" width="6.1796875" customWidth="1"/>
    <col min="8963" max="8963" width="10.81640625" customWidth="1"/>
    <col min="8964" max="8964" width="8.81640625" customWidth="1"/>
    <col min="8965" max="8965" width="17.1796875" customWidth="1"/>
    <col min="8966" max="8966" width="2.54296875" customWidth="1"/>
    <col min="9217" max="9217" width="43.453125" customWidth="1"/>
    <col min="9218" max="9218" width="6.1796875" customWidth="1"/>
    <col min="9219" max="9219" width="10.81640625" customWidth="1"/>
    <col min="9220" max="9220" width="8.81640625" customWidth="1"/>
    <col min="9221" max="9221" width="17.1796875" customWidth="1"/>
    <col min="9222" max="9222" width="2.54296875" customWidth="1"/>
    <col min="9473" max="9473" width="43.453125" customWidth="1"/>
    <col min="9474" max="9474" width="6.1796875" customWidth="1"/>
    <col min="9475" max="9475" width="10.81640625" customWidth="1"/>
    <col min="9476" max="9476" width="8.81640625" customWidth="1"/>
    <col min="9477" max="9477" width="17.1796875" customWidth="1"/>
    <col min="9478" max="9478" width="2.54296875" customWidth="1"/>
    <col min="9729" max="9729" width="43.453125" customWidth="1"/>
    <col min="9730" max="9730" width="6.1796875" customWidth="1"/>
    <col min="9731" max="9731" width="10.81640625" customWidth="1"/>
    <col min="9732" max="9732" width="8.81640625" customWidth="1"/>
    <col min="9733" max="9733" width="17.1796875" customWidth="1"/>
    <col min="9734" max="9734" width="2.54296875" customWidth="1"/>
    <col min="9985" max="9985" width="43.453125" customWidth="1"/>
    <col min="9986" max="9986" width="6.1796875" customWidth="1"/>
    <col min="9987" max="9987" width="10.81640625" customWidth="1"/>
    <col min="9988" max="9988" width="8.81640625" customWidth="1"/>
    <col min="9989" max="9989" width="17.1796875" customWidth="1"/>
    <col min="9990" max="9990" width="2.54296875" customWidth="1"/>
    <col min="10241" max="10241" width="43.453125" customWidth="1"/>
    <col min="10242" max="10242" width="6.1796875" customWidth="1"/>
    <col min="10243" max="10243" width="10.81640625" customWidth="1"/>
    <col min="10244" max="10244" width="8.81640625" customWidth="1"/>
    <col min="10245" max="10245" width="17.1796875" customWidth="1"/>
    <col min="10246" max="10246" width="2.54296875" customWidth="1"/>
    <col min="10497" max="10497" width="43.453125" customWidth="1"/>
    <col min="10498" max="10498" width="6.1796875" customWidth="1"/>
    <col min="10499" max="10499" width="10.81640625" customWidth="1"/>
    <col min="10500" max="10500" width="8.81640625" customWidth="1"/>
    <col min="10501" max="10501" width="17.1796875" customWidth="1"/>
    <col min="10502" max="10502" width="2.54296875" customWidth="1"/>
    <col min="10753" max="10753" width="43.453125" customWidth="1"/>
    <col min="10754" max="10754" width="6.1796875" customWidth="1"/>
    <col min="10755" max="10755" width="10.81640625" customWidth="1"/>
    <col min="10756" max="10756" width="8.81640625" customWidth="1"/>
    <col min="10757" max="10757" width="17.1796875" customWidth="1"/>
    <col min="10758" max="10758" width="2.54296875" customWidth="1"/>
    <col min="11009" max="11009" width="43.453125" customWidth="1"/>
    <col min="11010" max="11010" width="6.1796875" customWidth="1"/>
    <col min="11011" max="11011" width="10.81640625" customWidth="1"/>
    <col min="11012" max="11012" width="8.81640625" customWidth="1"/>
    <col min="11013" max="11013" width="17.1796875" customWidth="1"/>
    <col min="11014" max="11014" width="2.54296875" customWidth="1"/>
    <col min="11265" max="11265" width="43.453125" customWidth="1"/>
    <col min="11266" max="11266" width="6.1796875" customWidth="1"/>
    <col min="11267" max="11267" width="10.81640625" customWidth="1"/>
    <col min="11268" max="11268" width="8.81640625" customWidth="1"/>
    <col min="11269" max="11269" width="17.1796875" customWidth="1"/>
    <col min="11270" max="11270" width="2.54296875" customWidth="1"/>
    <col min="11521" max="11521" width="43.453125" customWidth="1"/>
    <col min="11522" max="11522" width="6.1796875" customWidth="1"/>
    <col min="11523" max="11523" width="10.81640625" customWidth="1"/>
    <col min="11524" max="11524" width="8.81640625" customWidth="1"/>
    <col min="11525" max="11525" width="17.1796875" customWidth="1"/>
    <col min="11526" max="11526" width="2.54296875" customWidth="1"/>
    <col min="11777" max="11777" width="43.453125" customWidth="1"/>
    <col min="11778" max="11778" width="6.1796875" customWidth="1"/>
    <col min="11779" max="11779" width="10.81640625" customWidth="1"/>
    <col min="11780" max="11780" width="8.81640625" customWidth="1"/>
    <col min="11781" max="11781" width="17.1796875" customWidth="1"/>
    <col min="11782" max="11782" width="2.54296875" customWidth="1"/>
    <col min="12033" max="12033" width="43.453125" customWidth="1"/>
    <col min="12034" max="12034" width="6.1796875" customWidth="1"/>
    <col min="12035" max="12035" width="10.81640625" customWidth="1"/>
    <col min="12036" max="12036" width="8.81640625" customWidth="1"/>
    <col min="12037" max="12037" width="17.1796875" customWidth="1"/>
    <col min="12038" max="12038" width="2.54296875" customWidth="1"/>
    <col min="12289" max="12289" width="43.453125" customWidth="1"/>
    <col min="12290" max="12290" width="6.1796875" customWidth="1"/>
    <col min="12291" max="12291" width="10.81640625" customWidth="1"/>
    <col min="12292" max="12292" width="8.81640625" customWidth="1"/>
    <col min="12293" max="12293" width="17.1796875" customWidth="1"/>
    <col min="12294" max="12294" width="2.54296875" customWidth="1"/>
    <col min="12545" max="12545" width="43.453125" customWidth="1"/>
    <col min="12546" max="12546" width="6.1796875" customWidth="1"/>
    <col min="12547" max="12547" width="10.81640625" customWidth="1"/>
    <col min="12548" max="12548" width="8.81640625" customWidth="1"/>
    <col min="12549" max="12549" width="17.1796875" customWidth="1"/>
    <col min="12550" max="12550" width="2.54296875" customWidth="1"/>
    <col min="12801" max="12801" width="43.453125" customWidth="1"/>
    <col min="12802" max="12802" width="6.1796875" customWidth="1"/>
    <col min="12803" max="12803" width="10.81640625" customWidth="1"/>
    <col min="12804" max="12804" width="8.81640625" customWidth="1"/>
    <col min="12805" max="12805" width="17.1796875" customWidth="1"/>
    <col min="12806" max="12806" width="2.54296875" customWidth="1"/>
    <col min="13057" max="13057" width="43.453125" customWidth="1"/>
    <col min="13058" max="13058" width="6.1796875" customWidth="1"/>
    <col min="13059" max="13059" width="10.81640625" customWidth="1"/>
    <col min="13060" max="13060" width="8.81640625" customWidth="1"/>
    <col min="13061" max="13061" width="17.1796875" customWidth="1"/>
    <col min="13062" max="13062" width="2.54296875" customWidth="1"/>
    <col min="13313" max="13313" width="43.453125" customWidth="1"/>
    <col min="13314" max="13314" width="6.1796875" customWidth="1"/>
    <col min="13315" max="13315" width="10.81640625" customWidth="1"/>
    <col min="13316" max="13316" width="8.81640625" customWidth="1"/>
    <col min="13317" max="13317" width="17.1796875" customWidth="1"/>
    <col min="13318" max="13318" width="2.54296875" customWidth="1"/>
    <col min="13569" max="13569" width="43.453125" customWidth="1"/>
    <col min="13570" max="13570" width="6.1796875" customWidth="1"/>
    <col min="13571" max="13571" width="10.81640625" customWidth="1"/>
    <col min="13572" max="13572" width="8.81640625" customWidth="1"/>
    <col min="13573" max="13573" width="17.1796875" customWidth="1"/>
    <col min="13574" max="13574" width="2.54296875" customWidth="1"/>
    <col min="13825" max="13825" width="43.453125" customWidth="1"/>
    <col min="13826" max="13826" width="6.1796875" customWidth="1"/>
    <col min="13827" max="13827" width="10.81640625" customWidth="1"/>
    <col min="13828" max="13828" width="8.81640625" customWidth="1"/>
    <col min="13829" max="13829" width="17.1796875" customWidth="1"/>
    <col min="13830" max="13830" width="2.54296875" customWidth="1"/>
    <col min="14081" max="14081" width="43.453125" customWidth="1"/>
    <col min="14082" max="14082" width="6.1796875" customWidth="1"/>
    <col min="14083" max="14083" width="10.81640625" customWidth="1"/>
    <col min="14084" max="14084" width="8.81640625" customWidth="1"/>
    <col min="14085" max="14085" width="17.1796875" customWidth="1"/>
    <col min="14086" max="14086" width="2.54296875" customWidth="1"/>
    <col min="14337" max="14337" width="43.453125" customWidth="1"/>
    <col min="14338" max="14338" width="6.1796875" customWidth="1"/>
    <col min="14339" max="14339" width="10.81640625" customWidth="1"/>
    <col min="14340" max="14340" width="8.81640625" customWidth="1"/>
    <col min="14341" max="14341" width="17.1796875" customWidth="1"/>
    <col min="14342" max="14342" width="2.54296875" customWidth="1"/>
    <col min="14593" max="14593" width="43.453125" customWidth="1"/>
    <col min="14594" max="14594" width="6.1796875" customWidth="1"/>
    <col min="14595" max="14595" width="10.81640625" customWidth="1"/>
    <col min="14596" max="14596" width="8.81640625" customWidth="1"/>
    <col min="14597" max="14597" width="17.1796875" customWidth="1"/>
    <col min="14598" max="14598" width="2.54296875" customWidth="1"/>
    <col min="14849" max="14849" width="43.453125" customWidth="1"/>
    <col min="14850" max="14850" width="6.1796875" customWidth="1"/>
    <col min="14851" max="14851" width="10.81640625" customWidth="1"/>
    <col min="14852" max="14852" width="8.81640625" customWidth="1"/>
    <col min="14853" max="14853" width="17.1796875" customWidth="1"/>
    <col min="14854" max="14854" width="2.54296875" customWidth="1"/>
    <col min="15105" max="15105" width="43.453125" customWidth="1"/>
    <col min="15106" max="15106" width="6.1796875" customWidth="1"/>
    <col min="15107" max="15107" width="10.81640625" customWidth="1"/>
    <col min="15108" max="15108" width="8.81640625" customWidth="1"/>
    <col min="15109" max="15109" width="17.1796875" customWidth="1"/>
    <col min="15110" max="15110" width="2.54296875" customWidth="1"/>
    <col min="15361" max="15361" width="43.453125" customWidth="1"/>
    <col min="15362" max="15362" width="6.1796875" customWidth="1"/>
    <col min="15363" max="15363" width="10.81640625" customWidth="1"/>
    <col min="15364" max="15364" width="8.81640625" customWidth="1"/>
    <col min="15365" max="15365" width="17.1796875" customWidth="1"/>
    <col min="15366" max="15366" width="2.54296875" customWidth="1"/>
    <col min="15617" max="15617" width="43.453125" customWidth="1"/>
    <col min="15618" max="15618" width="6.1796875" customWidth="1"/>
    <col min="15619" max="15619" width="10.81640625" customWidth="1"/>
    <col min="15620" max="15620" width="8.81640625" customWidth="1"/>
    <col min="15621" max="15621" width="17.1796875" customWidth="1"/>
    <col min="15622" max="15622" width="2.54296875" customWidth="1"/>
    <col min="15873" max="15873" width="43.453125" customWidth="1"/>
    <col min="15874" max="15874" width="6.1796875" customWidth="1"/>
    <col min="15875" max="15875" width="10.81640625" customWidth="1"/>
    <col min="15876" max="15876" width="8.81640625" customWidth="1"/>
    <col min="15877" max="15877" width="17.1796875" customWidth="1"/>
    <col min="15878" max="15878" width="2.54296875" customWidth="1"/>
    <col min="16129" max="16129" width="43.453125" customWidth="1"/>
    <col min="16130" max="16130" width="6.1796875" customWidth="1"/>
    <col min="16131" max="16131" width="10.81640625" customWidth="1"/>
    <col min="16132" max="16132" width="8.81640625" customWidth="1"/>
    <col min="16133" max="16133" width="17.1796875" customWidth="1"/>
    <col min="16134" max="16134" width="2.54296875" customWidth="1"/>
  </cols>
  <sheetData>
    <row r="1" spans="1:6" hidden="1">
      <c r="A1" s="705">
        <f ca="1">TODAY()</f>
        <v>44491</v>
      </c>
      <c r="B1" s="706" t="s">
        <v>1682</v>
      </c>
      <c r="C1" s="707"/>
      <c r="D1" s="707"/>
      <c r="E1" s="706"/>
      <c r="F1" s="706"/>
    </row>
    <row r="2" spans="1:6" ht="15.5">
      <c r="A2" s="262" t="s">
        <v>796</v>
      </c>
      <c r="B2" s="262"/>
      <c r="C2" s="352"/>
      <c r="D2" s="352"/>
      <c r="E2" s="262"/>
    </row>
    <row r="3" spans="1:6" ht="11.25" customHeight="1">
      <c r="A3" s="262" t="s">
        <v>797</v>
      </c>
      <c r="B3" s="262"/>
      <c r="C3" s="352"/>
      <c r="D3" s="352"/>
      <c r="E3" s="262"/>
    </row>
    <row r="4" spans="1:6" ht="8.15" customHeight="1">
      <c r="A4" s="262"/>
      <c r="B4" s="262"/>
      <c r="C4" s="352"/>
      <c r="D4" s="352"/>
      <c r="E4" s="262"/>
    </row>
    <row r="5" spans="1:6" ht="16.5" customHeight="1">
      <c r="A5" s="350" t="s">
        <v>1683</v>
      </c>
      <c r="B5" s="262"/>
      <c r="C5" s="352"/>
      <c r="D5" s="352"/>
      <c r="E5" s="262"/>
    </row>
    <row r="6" spans="1:6" ht="14.25" customHeight="1" thickBot="1">
      <c r="A6" s="262"/>
      <c r="B6" s="262"/>
      <c r="C6" s="352"/>
      <c r="D6" s="352"/>
      <c r="E6" s="262"/>
    </row>
    <row r="7" spans="1:6" ht="14.25" customHeight="1">
      <c r="A7" s="315"/>
      <c r="B7" s="315"/>
      <c r="C7" s="490"/>
      <c r="D7" s="490"/>
      <c r="E7" s="315"/>
      <c r="F7" s="315"/>
    </row>
    <row r="8" spans="1:6" ht="14.25" customHeight="1">
      <c r="A8" s="507" t="s">
        <v>1414</v>
      </c>
      <c r="B8" s="262"/>
      <c r="C8" s="1131" t="s">
        <v>1415</v>
      </c>
      <c r="D8" s="1131"/>
      <c r="E8" s="1131"/>
    </row>
    <row r="9" spans="1:6" ht="14.25" customHeight="1">
      <c r="A9" s="262" t="s">
        <v>1416</v>
      </c>
      <c r="B9" s="262"/>
      <c r="C9" s="508" t="s">
        <v>938</v>
      </c>
      <c r="D9" s="508"/>
      <c r="E9" s="509" t="s">
        <v>827</v>
      </c>
    </row>
    <row r="10" spans="1:6" ht="16" thickBot="1">
      <c r="A10" s="314"/>
      <c r="B10" s="314"/>
      <c r="C10" s="492"/>
      <c r="D10" s="492"/>
      <c r="E10" s="314"/>
    </row>
    <row r="11" spans="1:6" ht="9.65" customHeight="1">
      <c r="A11" s="262"/>
      <c r="B11" s="262"/>
      <c r="C11" s="352"/>
      <c r="D11" s="352"/>
      <c r="E11" s="262"/>
      <c r="F11" s="315"/>
    </row>
    <row r="12" spans="1:6" ht="20.149999999999999" customHeight="1">
      <c r="A12" s="348" t="s">
        <v>1417</v>
      </c>
      <c r="B12" s="262"/>
      <c r="C12" s="708">
        <f>SUM(C14:C25)</f>
        <v>20</v>
      </c>
      <c r="D12" s="510"/>
      <c r="E12" s="709">
        <f>SUM(E14:E25)</f>
        <v>100</v>
      </c>
    </row>
    <row r="13" spans="1:6" ht="9.75" customHeight="1">
      <c r="A13" s="262"/>
      <c r="B13" s="262"/>
      <c r="C13" s="321"/>
      <c r="D13" s="352"/>
      <c r="E13" s="501"/>
    </row>
    <row r="14" spans="1:6" ht="21" customHeight="1">
      <c r="A14" s="262" t="s">
        <v>1418</v>
      </c>
      <c r="B14" s="262"/>
      <c r="C14" s="321"/>
      <c r="D14" s="352"/>
      <c r="E14" s="678">
        <f t="shared" ref="E14:E25" si="0">C14/$C$12*100</f>
        <v>0</v>
      </c>
    </row>
    <row r="15" spans="1:6" ht="21" customHeight="1">
      <c r="A15" s="262" t="s">
        <v>1419</v>
      </c>
      <c r="B15" s="262"/>
      <c r="C15" s="321">
        <v>2</v>
      </c>
      <c r="D15" s="352"/>
      <c r="E15" s="678">
        <f t="shared" si="0"/>
        <v>10</v>
      </c>
    </row>
    <row r="16" spans="1:6" ht="21" customHeight="1">
      <c r="A16" s="262" t="s">
        <v>1420</v>
      </c>
      <c r="B16" s="262"/>
      <c r="C16" s="321">
        <v>1</v>
      </c>
      <c r="D16" s="352"/>
      <c r="E16" s="678">
        <f t="shared" si="0"/>
        <v>5</v>
      </c>
    </row>
    <row r="17" spans="1:6" ht="21" customHeight="1">
      <c r="A17" s="262" t="s">
        <v>1421</v>
      </c>
      <c r="B17" s="262"/>
      <c r="C17" s="321">
        <v>3</v>
      </c>
      <c r="D17" s="352"/>
      <c r="E17" s="678">
        <f t="shared" si="0"/>
        <v>15</v>
      </c>
    </row>
    <row r="18" spans="1:6" ht="21" customHeight="1">
      <c r="A18" s="262" t="s">
        <v>1422</v>
      </c>
      <c r="B18" s="262"/>
      <c r="C18" s="321">
        <v>3</v>
      </c>
      <c r="D18" s="352"/>
      <c r="E18" s="678">
        <f t="shared" si="0"/>
        <v>15</v>
      </c>
    </row>
    <row r="19" spans="1:6" ht="21" customHeight="1">
      <c r="A19" s="262" t="s">
        <v>1423</v>
      </c>
      <c r="B19" s="262"/>
      <c r="C19" s="321">
        <v>1</v>
      </c>
      <c r="D19" s="352"/>
      <c r="E19" s="678">
        <f t="shared" si="0"/>
        <v>5</v>
      </c>
    </row>
    <row r="20" spans="1:6" ht="21" customHeight="1">
      <c r="A20" s="262" t="s">
        <v>1218</v>
      </c>
      <c r="B20" s="262"/>
      <c r="C20" s="321">
        <v>2</v>
      </c>
      <c r="D20" s="352"/>
      <c r="E20" s="678">
        <f t="shared" si="0"/>
        <v>10</v>
      </c>
    </row>
    <row r="21" spans="1:6" ht="21" customHeight="1">
      <c r="A21" s="262" t="s">
        <v>1217</v>
      </c>
      <c r="B21" s="262"/>
      <c r="C21" s="321">
        <v>4</v>
      </c>
      <c r="D21" s="352"/>
      <c r="E21" s="678">
        <f t="shared" si="0"/>
        <v>20</v>
      </c>
    </row>
    <row r="22" spans="1:6" ht="21" customHeight="1">
      <c r="A22" s="262" t="s">
        <v>1424</v>
      </c>
      <c r="B22" s="262"/>
      <c r="C22" s="321">
        <v>1</v>
      </c>
      <c r="D22" s="352"/>
      <c r="E22" s="678">
        <f t="shared" si="0"/>
        <v>5</v>
      </c>
    </row>
    <row r="23" spans="1:6" ht="21" customHeight="1">
      <c r="A23" s="262" t="s">
        <v>1425</v>
      </c>
      <c r="B23" s="262"/>
      <c r="C23" s="321">
        <v>1</v>
      </c>
      <c r="D23" s="352"/>
      <c r="E23" s="678">
        <f t="shared" si="0"/>
        <v>5</v>
      </c>
    </row>
    <row r="24" spans="1:6" ht="21" customHeight="1">
      <c r="A24" s="263" t="s">
        <v>1291</v>
      </c>
      <c r="B24" s="263"/>
      <c r="C24" s="516">
        <v>2</v>
      </c>
      <c r="D24" s="493"/>
      <c r="E24" s="678">
        <f t="shared" si="0"/>
        <v>10</v>
      </c>
    </row>
    <row r="25" spans="1:6" ht="15.75" hidden="1" customHeight="1">
      <c r="A25" s="263" t="s">
        <v>1426</v>
      </c>
      <c r="B25" s="263"/>
      <c r="C25" s="357"/>
      <c r="D25" s="493"/>
      <c r="E25" s="511">
        <f t="shared" si="0"/>
        <v>0</v>
      </c>
    </row>
    <row r="26" spans="1:6" ht="11.5" customHeight="1" thickBot="1">
      <c r="A26" s="314"/>
      <c r="B26" s="314"/>
      <c r="C26" s="492"/>
      <c r="D26" s="492"/>
      <c r="E26" s="512"/>
    </row>
    <row r="27" spans="1:6" ht="21" customHeight="1">
      <c r="A27" s="263"/>
      <c r="B27" s="263"/>
      <c r="C27" s="493"/>
      <c r="D27" s="493"/>
      <c r="E27" s="493"/>
      <c r="F27" s="315"/>
    </row>
    <row r="28" spans="1:6" ht="21" customHeight="1">
      <c r="A28" s="263" t="s">
        <v>1684</v>
      </c>
      <c r="B28" s="263"/>
      <c r="C28" s="493"/>
      <c r="D28" s="493"/>
      <c r="E28" s="493"/>
      <c r="F28" s="263"/>
    </row>
    <row r="29" spans="1:6" ht="44.5" customHeight="1">
      <c r="A29" s="1132" t="s">
        <v>1685</v>
      </c>
      <c r="B29" s="1132"/>
      <c r="C29" s="1132"/>
      <c r="D29" s="1132"/>
      <c r="E29" s="1132"/>
      <c r="F29" s="263"/>
    </row>
    <row r="30" spans="1:6" ht="13.5" customHeight="1">
      <c r="A30" s="263"/>
      <c r="B30" s="263"/>
      <c r="C30" s="493"/>
      <c r="D30" s="493"/>
      <c r="E30" s="493"/>
      <c r="F30" s="263"/>
    </row>
    <row r="31" spans="1:6" ht="14.25" customHeight="1">
      <c r="A31" s="262" t="s">
        <v>1686</v>
      </c>
      <c r="B31" s="262"/>
      <c r="C31" s="352"/>
      <c r="D31" s="63"/>
      <c r="E31" s="33"/>
    </row>
    <row r="32" spans="1:6" ht="14.25" customHeight="1">
      <c r="A32" s="262" t="s">
        <v>456</v>
      </c>
      <c r="B32" s="262"/>
      <c r="C32" s="352"/>
      <c r="D32" s="63"/>
      <c r="E32" s="33"/>
    </row>
    <row r="33" ht="12.65" customHeight="1"/>
    <row r="34" ht="12.65" customHeight="1"/>
    <row r="35" ht="21" customHeight="1"/>
    <row r="36" ht="12.65" customHeight="1"/>
    <row r="37" ht="12.65" customHeight="1"/>
    <row r="38" ht="21" customHeight="1"/>
    <row r="39" ht="21" customHeight="1"/>
    <row r="40" ht="12.65" customHeight="1"/>
    <row r="41" ht="9.75" customHeight="1"/>
    <row r="42" ht="8.25" customHeight="1"/>
    <row r="43" ht="13.5" customHeight="1"/>
    <row r="44" ht="13.5" customHeight="1"/>
    <row r="45" ht="13.5" customHeight="1"/>
    <row r="46" ht="13.5" customHeight="1"/>
    <row r="47" ht="14.25" customHeight="1"/>
    <row r="48" ht="14.25" customHeight="1"/>
    <row r="49" ht="14.25" customHeight="1"/>
  </sheetData>
  <mergeCells count="2">
    <mergeCell ref="C8:E8"/>
    <mergeCell ref="A29:E29"/>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4" tint="-0.249977111117893"/>
  </sheetPr>
  <dimension ref="A1:J34"/>
  <sheetViews>
    <sheetView workbookViewId="0">
      <selection activeCell="A2" sqref="A2"/>
    </sheetView>
  </sheetViews>
  <sheetFormatPr baseColWidth="10" defaultColWidth="8.81640625" defaultRowHeight="14.5"/>
  <cols>
    <col min="1" max="1" width="32.81640625" style="524" customWidth="1"/>
    <col min="2" max="3" width="9" style="524" customWidth="1"/>
    <col min="4" max="4" width="2.54296875" style="524" customWidth="1"/>
    <col min="5" max="5" width="9.453125" style="524" customWidth="1"/>
    <col min="6" max="6" width="10.81640625" style="524" customWidth="1"/>
    <col min="7" max="7" width="2.81640625" style="524" customWidth="1"/>
    <col min="8" max="8" width="10" style="524" customWidth="1"/>
    <col min="9" max="9" width="10.1796875" style="524" customWidth="1"/>
    <col min="10" max="10" width="3.1796875" style="524" customWidth="1"/>
    <col min="11" max="256" width="8.81640625" style="524"/>
    <col min="257" max="257" width="32.81640625" style="524" customWidth="1"/>
    <col min="258" max="259" width="9" style="524" customWidth="1"/>
    <col min="260" max="260" width="2.54296875" style="524" customWidth="1"/>
    <col min="261" max="261" width="9.453125" style="524" customWidth="1"/>
    <col min="262" max="262" width="10.81640625" style="524" customWidth="1"/>
    <col min="263" max="263" width="2.81640625" style="524" customWidth="1"/>
    <col min="264" max="264" width="10" style="524" customWidth="1"/>
    <col min="265" max="265" width="10.1796875" style="524" customWidth="1"/>
    <col min="266" max="266" width="3.1796875" style="524" customWidth="1"/>
    <col min="267" max="512" width="8.81640625" style="524"/>
    <col min="513" max="513" width="32.81640625" style="524" customWidth="1"/>
    <col min="514" max="515" width="9" style="524" customWidth="1"/>
    <col min="516" max="516" width="2.54296875" style="524" customWidth="1"/>
    <col min="517" max="517" width="9.453125" style="524" customWidth="1"/>
    <col min="518" max="518" width="10.81640625" style="524" customWidth="1"/>
    <col min="519" max="519" width="2.81640625" style="524" customWidth="1"/>
    <col min="520" max="520" width="10" style="524" customWidth="1"/>
    <col min="521" max="521" width="10.1796875" style="524" customWidth="1"/>
    <col min="522" max="522" width="3.1796875" style="524" customWidth="1"/>
    <col min="523" max="768" width="8.81640625" style="524"/>
    <col min="769" max="769" width="32.81640625" style="524" customWidth="1"/>
    <col min="770" max="771" width="9" style="524" customWidth="1"/>
    <col min="772" max="772" width="2.54296875" style="524" customWidth="1"/>
    <col min="773" max="773" width="9.453125" style="524" customWidth="1"/>
    <col min="774" max="774" width="10.81640625" style="524" customWidth="1"/>
    <col min="775" max="775" width="2.81640625" style="524" customWidth="1"/>
    <col min="776" max="776" width="10" style="524" customWidth="1"/>
    <col min="777" max="777" width="10.1796875" style="524" customWidth="1"/>
    <col min="778" max="778" width="3.1796875" style="524" customWidth="1"/>
    <col min="779" max="1024" width="8.81640625" style="524"/>
    <col min="1025" max="1025" width="32.81640625" style="524" customWidth="1"/>
    <col min="1026" max="1027" width="9" style="524" customWidth="1"/>
    <col min="1028" max="1028" width="2.54296875" style="524" customWidth="1"/>
    <col min="1029" max="1029" width="9.453125" style="524" customWidth="1"/>
    <col min="1030" max="1030" width="10.81640625" style="524" customWidth="1"/>
    <col min="1031" max="1031" width="2.81640625" style="524" customWidth="1"/>
    <col min="1032" max="1032" width="10" style="524" customWidth="1"/>
    <col min="1033" max="1033" width="10.1796875" style="524" customWidth="1"/>
    <col min="1034" max="1034" width="3.1796875" style="524" customWidth="1"/>
    <col min="1035" max="1280" width="8.81640625" style="524"/>
    <col min="1281" max="1281" width="32.81640625" style="524" customWidth="1"/>
    <col min="1282" max="1283" width="9" style="524" customWidth="1"/>
    <col min="1284" max="1284" width="2.54296875" style="524" customWidth="1"/>
    <col min="1285" max="1285" width="9.453125" style="524" customWidth="1"/>
    <col min="1286" max="1286" width="10.81640625" style="524" customWidth="1"/>
    <col min="1287" max="1287" width="2.81640625" style="524" customWidth="1"/>
    <col min="1288" max="1288" width="10" style="524" customWidth="1"/>
    <col min="1289" max="1289" width="10.1796875" style="524" customWidth="1"/>
    <col min="1290" max="1290" width="3.1796875" style="524" customWidth="1"/>
    <col min="1291" max="1536" width="8.81640625" style="524"/>
    <col min="1537" max="1537" width="32.81640625" style="524" customWidth="1"/>
    <col min="1538" max="1539" width="9" style="524" customWidth="1"/>
    <col min="1540" max="1540" width="2.54296875" style="524" customWidth="1"/>
    <col min="1541" max="1541" width="9.453125" style="524" customWidth="1"/>
    <col min="1542" max="1542" width="10.81640625" style="524" customWidth="1"/>
    <col min="1543" max="1543" width="2.81640625" style="524" customWidth="1"/>
    <col min="1544" max="1544" width="10" style="524" customWidth="1"/>
    <col min="1545" max="1545" width="10.1796875" style="524" customWidth="1"/>
    <col min="1546" max="1546" width="3.1796875" style="524" customWidth="1"/>
    <col min="1547" max="1792" width="8.81640625" style="524"/>
    <col min="1793" max="1793" width="32.81640625" style="524" customWidth="1"/>
    <col min="1794" max="1795" width="9" style="524" customWidth="1"/>
    <col min="1796" max="1796" width="2.54296875" style="524" customWidth="1"/>
    <col min="1797" max="1797" width="9.453125" style="524" customWidth="1"/>
    <col min="1798" max="1798" width="10.81640625" style="524" customWidth="1"/>
    <col min="1799" max="1799" width="2.81640625" style="524" customWidth="1"/>
    <col min="1800" max="1800" width="10" style="524" customWidth="1"/>
    <col min="1801" max="1801" width="10.1796875" style="524" customWidth="1"/>
    <col min="1802" max="1802" width="3.1796875" style="524" customWidth="1"/>
    <col min="1803" max="2048" width="8.81640625" style="524"/>
    <col min="2049" max="2049" width="32.81640625" style="524" customWidth="1"/>
    <col min="2050" max="2051" width="9" style="524" customWidth="1"/>
    <col min="2052" max="2052" width="2.54296875" style="524" customWidth="1"/>
    <col min="2053" max="2053" width="9.453125" style="524" customWidth="1"/>
    <col min="2054" max="2054" width="10.81640625" style="524" customWidth="1"/>
    <col min="2055" max="2055" width="2.81640625" style="524" customWidth="1"/>
    <col min="2056" max="2056" width="10" style="524" customWidth="1"/>
    <col min="2057" max="2057" width="10.1796875" style="524" customWidth="1"/>
    <col min="2058" max="2058" width="3.1796875" style="524" customWidth="1"/>
    <col min="2059" max="2304" width="8.81640625" style="524"/>
    <col min="2305" max="2305" width="32.81640625" style="524" customWidth="1"/>
    <col min="2306" max="2307" width="9" style="524" customWidth="1"/>
    <col min="2308" max="2308" width="2.54296875" style="524" customWidth="1"/>
    <col min="2309" max="2309" width="9.453125" style="524" customWidth="1"/>
    <col min="2310" max="2310" width="10.81640625" style="524" customWidth="1"/>
    <col min="2311" max="2311" width="2.81640625" style="524" customWidth="1"/>
    <col min="2312" max="2312" width="10" style="524" customWidth="1"/>
    <col min="2313" max="2313" width="10.1796875" style="524" customWidth="1"/>
    <col min="2314" max="2314" width="3.1796875" style="524" customWidth="1"/>
    <col min="2315" max="2560" width="8.81640625" style="524"/>
    <col min="2561" max="2561" width="32.81640625" style="524" customWidth="1"/>
    <col min="2562" max="2563" width="9" style="524" customWidth="1"/>
    <col min="2564" max="2564" width="2.54296875" style="524" customWidth="1"/>
    <col min="2565" max="2565" width="9.453125" style="524" customWidth="1"/>
    <col min="2566" max="2566" width="10.81640625" style="524" customWidth="1"/>
    <col min="2567" max="2567" width="2.81640625" style="524" customWidth="1"/>
    <col min="2568" max="2568" width="10" style="524" customWidth="1"/>
    <col min="2569" max="2569" width="10.1796875" style="524" customWidth="1"/>
    <col min="2570" max="2570" width="3.1796875" style="524" customWidth="1"/>
    <col min="2571" max="2816" width="8.81640625" style="524"/>
    <col min="2817" max="2817" width="32.81640625" style="524" customWidth="1"/>
    <col min="2818" max="2819" width="9" style="524" customWidth="1"/>
    <col min="2820" max="2820" width="2.54296875" style="524" customWidth="1"/>
    <col min="2821" max="2821" width="9.453125" style="524" customWidth="1"/>
    <col min="2822" max="2822" width="10.81640625" style="524" customWidth="1"/>
    <col min="2823" max="2823" width="2.81640625" style="524" customWidth="1"/>
    <col min="2824" max="2824" width="10" style="524" customWidth="1"/>
    <col min="2825" max="2825" width="10.1796875" style="524" customWidth="1"/>
    <col min="2826" max="2826" width="3.1796875" style="524" customWidth="1"/>
    <col min="2827" max="3072" width="8.81640625" style="524"/>
    <col min="3073" max="3073" width="32.81640625" style="524" customWidth="1"/>
    <col min="3074" max="3075" width="9" style="524" customWidth="1"/>
    <col min="3076" max="3076" width="2.54296875" style="524" customWidth="1"/>
    <col min="3077" max="3077" width="9.453125" style="524" customWidth="1"/>
    <col min="3078" max="3078" width="10.81640625" style="524" customWidth="1"/>
    <col min="3079" max="3079" width="2.81640625" style="524" customWidth="1"/>
    <col min="3080" max="3080" width="10" style="524" customWidth="1"/>
    <col min="3081" max="3081" width="10.1796875" style="524" customWidth="1"/>
    <col min="3082" max="3082" width="3.1796875" style="524" customWidth="1"/>
    <col min="3083" max="3328" width="8.81640625" style="524"/>
    <col min="3329" max="3329" width="32.81640625" style="524" customWidth="1"/>
    <col min="3330" max="3331" width="9" style="524" customWidth="1"/>
    <col min="3332" max="3332" width="2.54296875" style="524" customWidth="1"/>
    <col min="3333" max="3333" width="9.453125" style="524" customWidth="1"/>
    <col min="3334" max="3334" width="10.81640625" style="524" customWidth="1"/>
    <col min="3335" max="3335" width="2.81640625" style="524" customWidth="1"/>
    <col min="3336" max="3336" width="10" style="524" customWidth="1"/>
    <col min="3337" max="3337" width="10.1796875" style="524" customWidth="1"/>
    <col min="3338" max="3338" width="3.1796875" style="524" customWidth="1"/>
    <col min="3339" max="3584" width="8.81640625" style="524"/>
    <col min="3585" max="3585" width="32.81640625" style="524" customWidth="1"/>
    <col min="3586" max="3587" width="9" style="524" customWidth="1"/>
    <col min="3588" max="3588" width="2.54296875" style="524" customWidth="1"/>
    <col min="3589" max="3589" width="9.453125" style="524" customWidth="1"/>
    <col min="3590" max="3590" width="10.81640625" style="524" customWidth="1"/>
    <col min="3591" max="3591" width="2.81640625" style="524" customWidth="1"/>
    <col min="3592" max="3592" width="10" style="524" customWidth="1"/>
    <col min="3593" max="3593" width="10.1796875" style="524" customWidth="1"/>
    <col min="3594" max="3594" width="3.1796875" style="524" customWidth="1"/>
    <col min="3595" max="3840" width="8.81640625" style="524"/>
    <col min="3841" max="3841" width="32.81640625" style="524" customWidth="1"/>
    <col min="3842" max="3843" width="9" style="524" customWidth="1"/>
    <col min="3844" max="3844" width="2.54296875" style="524" customWidth="1"/>
    <col min="3845" max="3845" width="9.453125" style="524" customWidth="1"/>
    <col min="3846" max="3846" width="10.81640625" style="524" customWidth="1"/>
    <col min="3847" max="3847" width="2.81640625" style="524" customWidth="1"/>
    <col min="3848" max="3848" width="10" style="524" customWidth="1"/>
    <col min="3849" max="3849" width="10.1796875" style="524" customWidth="1"/>
    <col min="3850" max="3850" width="3.1796875" style="524" customWidth="1"/>
    <col min="3851" max="4096" width="8.81640625" style="524"/>
    <col min="4097" max="4097" width="32.81640625" style="524" customWidth="1"/>
    <col min="4098" max="4099" width="9" style="524" customWidth="1"/>
    <col min="4100" max="4100" width="2.54296875" style="524" customWidth="1"/>
    <col min="4101" max="4101" width="9.453125" style="524" customWidth="1"/>
    <col min="4102" max="4102" width="10.81640625" style="524" customWidth="1"/>
    <col min="4103" max="4103" width="2.81640625" style="524" customWidth="1"/>
    <col min="4104" max="4104" width="10" style="524" customWidth="1"/>
    <col min="4105" max="4105" width="10.1796875" style="524" customWidth="1"/>
    <col min="4106" max="4106" width="3.1796875" style="524" customWidth="1"/>
    <col min="4107" max="4352" width="8.81640625" style="524"/>
    <col min="4353" max="4353" width="32.81640625" style="524" customWidth="1"/>
    <col min="4354" max="4355" width="9" style="524" customWidth="1"/>
    <col min="4356" max="4356" width="2.54296875" style="524" customWidth="1"/>
    <col min="4357" max="4357" width="9.453125" style="524" customWidth="1"/>
    <col min="4358" max="4358" width="10.81640625" style="524" customWidth="1"/>
    <col min="4359" max="4359" width="2.81640625" style="524" customWidth="1"/>
    <col min="4360" max="4360" width="10" style="524" customWidth="1"/>
    <col min="4361" max="4361" width="10.1796875" style="524" customWidth="1"/>
    <col min="4362" max="4362" width="3.1796875" style="524" customWidth="1"/>
    <col min="4363" max="4608" width="8.81640625" style="524"/>
    <col min="4609" max="4609" width="32.81640625" style="524" customWidth="1"/>
    <col min="4610" max="4611" width="9" style="524" customWidth="1"/>
    <col min="4612" max="4612" width="2.54296875" style="524" customWidth="1"/>
    <col min="4613" max="4613" width="9.453125" style="524" customWidth="1"/>
    <col min="4614" max="4614" width="10.81640625" style="524" customWidth="1"/>
    <col min="4615" max="4615" width="2.81640625" style="524" customWidth="1"/>
    <col min="4616" max="4616" width="10" style="524" customWidth="1"/>
    <col min="4617" max="4617" width="10.1796875" style="524" customWidth="1"/>
    <col min="4618" max="4618" width="3.1796875" style="524" customWidth="1"/>
    <col min="4619" max="4864" width="8.81640625" style="524"/>
    <col min="4865" max="4865" width="32.81640625" style="524" customWidth="1"/>
    <col min="4866" max="4867" width="9" style="524" customWidth="1"/>
    <col min="4868" max="4868" width="2.54296875" style="524" customWidth="1"/>
    <col min="4869" max="4869" width="9.453125" style="524" customWidth="1"/>
    <col min="4870" max="4870" width="10.81640625" style="524" customWidth="1"/>
    <col min="4871" max="4871" width="2.81640625" style="524" customWidth="1"/>
    <col min="4872" max="4872" width="10" style="524" customWidth="1"/>
    <col min="4873" max="4873" width="10.1796875" style="524" customWidth="1"/>
    <col min="4874" max="4874" width="3.1796875" style="524" customWidth="1"/>
    <col min="4875" max="5120" width="8.81640625" style="524"/>
    <col min="5121" max="5121" width="32.81640625" style="524" customWidth="1"/>
    <col min="5122" max="5123" width="9" style="524" customWidth="1"/>
    <col min="5124" max="5124" width="2.54296875" style="524" customWidth="1"/>
    <col min="5125" max="5125" width="9.453125" style="524" customWidth="1"/>
    <col min="5126" max="5126" width="10.81640625" style="524" customWidth="1"/>
    <col min="5127" max="5127" width="2.81640625" style="524" customWidth="1"/>
    <col min="5128" max="5128" width="10" style="524" customWidth="1"/>
    <col min="5129" max="5129" width="10.1796875" style="524" customWidth="1"/>
    <col min="5130" max="5130" width="3.1796875" style="524" customWidth="1"/>
    <col min="5131" max="5376" width="8.81640625" style="524"/>
    <col min="5377" max="5377" width="32.81640625" style="524" customWidth="1"/>
    <col min="5378" max="5379" width="9" style="524" customWidth="1"/>
    <col min="5380" max="5380" width="2.54296875" style="524" customWidth="1"/>
    <col min="5381" max="5381" width="9.453125" style="524" customWidth="1"/>
    <col min="5382" max="5382" width="10.81640625" style="524" customWidth="1"/>
    <col min="5383" max="5383" width="2.81640625" style="524" customWidth="1"/>
    <col min="5384" max="5384" width="10" style="524" customWidth="1"/>
    <col min="5385" max="5385" width="10.1796875" style="524" customWidth="1"/>
    <col min="5386" max="5386" width="3.1796875" style="524" customWidth="1"/>
    <col min="5387" max="5632" width="8.81640625" style="524"/>
    <col min="5633" max="5633" width="32.81640625" style="524" customWidth="1"/>
    <col min="5634" max="5635" width="9" style="524" customWidth="1"/>
    <col min="5636" max="5636" width="2.54296875" style="524" customWidth="1"/>
    <col min="5637" max="5637" width="9.453125" style="524" customWidth="1"/>
    <col min="5638" max="5638" width="10.81640625" style="524" customWidth="1"/>
    <col min="5639" max="5639" width="2.81640625" style="524" customWidth="1"/>
    <col min="5640" max="5640" width="10" style="524" customWidth="1"/>
    <col min="5641" max="5641" width="10.1796875" style="524" customWidth="1"/>
    <col min="5642" max="5642" width="3.1796875" style="524" customWidth="1"/>
    <col min="5643" max="5888" width="8.81640625" style="524"/>
    <col min="5889" max="5889" width="32.81640625" style="524" customWidth="1"/>
    <col min="5890" max="5891" width="9" style="524" customWidth="1"/>
    <col min="5892" max="5892" width="2.54296875" style="524" customWidth="1"/>
    <col min="5893" max="5893" width="9.453125" style="524" customWidth="1"/>
    <col min="5894" max="5894" width="10.81640625" style="524" customWidth="1"/>
    <col min="5895" max="5895" width="2.81640625" style="524" customWidth="1"/>
    <col min="5896" max="5896" width="10" style="524" customWidth="1"/>
    <col min="5897" max="5897" width="10.1796875" style="524" customWidth="1"/>
    <col min="5898" max="5898" width="3.1796875" style="524" customWidth="1"/>
    <col min="5899" max="6144" width="8.81640625" style="524"/>
    <col min="6145" max="6145" width="32.81640625" style="524" customWidth="1"/>
    <col min="6146" max="6147" width="9" style="524" customWidth="1"/>
    <col min="6148" max="6148" width="2.54296875" style="524" customWidth="1"/>
    <col min="6149" max="6149" width="9.453125" style="524" customWidth="1"/>
    <col min="6150" max="6150" width="10.81640625" style="524" customWidth="1"/>
    <col min="6151" max="6151" width="2.81640625" style="524" customWidth="1"/>
    <col min="6152" max="6152" width="10" style="524" customWidth="1"/>
    <col min="6153" max="6153" width="10.1796875" style="524" customWidth="1"/>
    <col min="6154" max="6154" width="3.1796875" style="524" customWidth="1"/>
    <col min="6155" max="6400" width="8.81640625" style="524"/>
    <col min="6401" max="6401" width="32.81640625" style="524" customWidth="1"/>
    <col min="6402" max="6403" width="9" style="524" customWidth="1"/>
    <col min="6404" max="6404" width="2.54296875" style="524" customWidth="1"/>
    <col min="6405" max="6405" width="9.453125" style="524" customWidth="1"/>
    <col min="6406" max="6406" width="10.81640625" style="524" customWidth="1"/>
    <col min="6407" max="6407" width="2.81640625" style="524" customWidth="1"/>
    <col min="6408" max="6408" width="10" style="524" customWidth="1"/>
    <col min="6409" max="6409" width="10.1796875" style="524" customWidth="1"/>
    <col min="6410" max="6410" width="3.1796875" style="524" customWidth="1"/>
    <col min="6411" max="6656" width="8.81640625" style="524"/>
    <col min="6657" max="6657" width="32.81640625" style="524" customWidth="1"/>
    <col min="6658" max="6659" width="9" style="524" customWidth="1"/>
    <col min="6660" max="6660" width="2.54296875" style="524" customWidth="1"/>
    <col min="6661" max="6661" width="9.453125" style="524" customWidth="1"/>
    <col min="6662" max="6662" width="10.81640625" style="524" customWidth="1"/>
    <col min="6663" max="6663" width="2.81640625" style="524" customWidth="1"/>
    <col min="6664" max="6664" width="10" style="524" customWidth="1"/>
    <col min="6665" max="6665" width="10.1796875" style="524" customWidth="1"/>
    <col min="6666" max="6666" width="3.1796875" style="524" customWidth="1"/>
    <col min="6667" max="6912" width="8.81640625" style="524"/>
    <col min="6913" max="6913" width="32.81640625" style="524" customWidth="1"/>
    <col min="6914" max="6915" width="9" style="524" customWidth="1"/>
    <col min="6916" max="6916" width="2.54296875" style="524" customWidth="1"/>
    <col min="6917" max="6917" width="9.453125" style="524" customWidth="1"/>
    <col min="6918" max="6918" width="10.81640625" style="524" customWidth="1"/>
    <col min="6919" max="6919" width="2.81640625" style="524" customWidth="1"/>
    <col min="6920" max="6920" width="10" style="524" customWidth="1"/>
    <col min="6921" max="6921" width="10.1796875" style="524" customWidth="1"/>
    <col min="6922" max="6922" width="3.1796875" style="524" customWidth="1"/>
    <col min="6923" max="7168" width="8.81640625" style="524"/>
    <col min="7169" max="7169" width="32.81640625" style="524" customWidth="1"/>
    <col min="7170" max="7171" width="9" style="524" customWidth="1"/>
    <col min="7172" max="7172" width="2.54296875" style="524" customWidth="1"/>
    <col min="7173" max="7173" width="9.453125" style="524" customWidth="1"/>
    <col min="7174" max="7174" width="10.81640625" style="524" customWidth="1"/>
    <col min="7175" max="7175" width="2.81640625" style="524" customWidth="1"/>
    <col min="7176" max="7176" width="10" style="524" customWidth="1"/>
    <col min="7177" max="7177" width="10.1796875" style="524" customWidth="1"/>
    <col min="7178" max="7178" width="3.1796875" style="524" customWidth="1"/>
    <col min="7179" max="7424" width="8.81640625" style="524"/>
    <col min="7425" max="7425" width="32.81640625" style="524" customWidth="1"/>
    <col min="7426" max="7427" width="9" style="524" customWidth="1"/>
    <col min="7428" max="7428" width="2.54296875" style="524" customWidth="1"/>
    <col min="7429" max="7429" width="9.453125" style="524" customWidth="1"/>
    <col min="7430" max="7430" width="10.81640625" style="524" customWidth="1"/>
    <col min="7431" max="7431" width="2.81640625" style="524" customWidth="1"/>
    <col min="7432" max="7432" width="10" style="524" customWidth="1"/>
    <col min="7433" max="7433" width="10.1796875" style="524" customWidth="1"/>
    <col min="7434" max="7434" width="3.1796875" style="524" customWidth="1"/>
    <col min="7435" max="7680" width="8.81640625" style="524"/>
    <col min="7681" max="7681" width="32.81640625" style="524" customWidth="1"/>
    <col min="7682" max="7683" width="9" style="524" customWidth="1"/>
    <col min="7684" max="7684" width="2.54296875" style="524" customWidth="1"/>
    <col min="7685" max="7685" width="9.453125" style="524" customWidth="1"/>
    <col min="7686" max="7686" width="10.81640625" style="524" customWidth="1"/>
    <col min="7687" max="7687" width="2.81640625" style="524" customWidth="1"/>
    <col min="7688" max="7688" width="10" style="524" customWidth="1"/>
    <col min="7689" max="7689" width="10.1796875" style="524" customWidth="1"/>
    <col min="7690" max="7690" width="3.1796875" style="524" customWidth="1"/>
    <col min="7691" max="7936" width="8.81640625" style="524"/>
    <col min="7937" max="7937" width="32.81640625" style="524" customWidth="1"/>
    <col min="7938" max="7939" width="9" style="524" customWidth="1"/>
    <col min="7940" max="7940" width="2.54296875" style="524" customWidth="1"/>
    <col min="7941" max="7941" width="9.453125" style="524" customWidth="1"/>
    <col min="7942" max="7942" width="10.81640625" style="524" customWidth="1"/>
    <col min="7943" max="7943" width="2.81640625" style="524" customWidth="1"/>
    <col min="7944" max="7944" width="10" style="524" customWidth="1"/>
    <col min="7945" max="7945" width="10.1796875" style="524" customWidth="1"/>
    <col min="7946" max="7946" width="3.1796875" style="524" customWidth="1"/>
    <col min="7947" max="8192" width="8.81640625" style="524"/>
    <col min="8193" max="8193" width="32.81640625" style="524" customWidth="1"/>
    <col min="8194" max="8195" width="9" style="524" customWidth="1"/>
    <col min="8196" max="8196" width="2.54296875" style="524" customWidth="1"/>
    <col min="8197" max="8197" width="9.453125" style="524" customWidth="1"/>
    <col min="8198" max="8198" width="10.81640625" style="524" customWidth="1"/>
    <col min="8199" max="8199" width="2.81640625" style="524" customWidth="1"/>
    <col min="8200" max="8200" width="10" style="524" customWidth="1"/>
    <col min="8201" max="8201" width="10.1796875" style="524" customWidth="1"/>
    <col min="8202" max="8202" width="3.1796875" style="524" customWidth="1"/>
    <col min="8203" max="8448" width="8.81640625" style="524"/>
    <col min="8449" max="8449" width="32.81640625" style="524" customWidth="1"/>
    <col min="8450" max="8451" width="9" style="524" customWidth="1"/>
    <col min="8452" max="8452" width="2.54296875" style="524" customWidth="1"/>
    <col min="8453" max="8453" width="9.453125" style="524" customWidth="1"/>
    <col min="8454" max="8454" width="10.81640625" style="524" customWidth="1"/>
    <col min="8455" max="8455" width="2.81640625" style="524" customWidth="1"/>
    <col min="8456" max="8456" width="10" style="524" customWidth="1"/>
    <col min="8457" max="8457" width="10.1796875" style="524" customWidth="1"/>
    <col min="8458" max="8458" width="3.1796875" style="524" customWidth="1"/>
    <col min="8459" max="8704" width="8.81640625" style="524"/>
    <col min="8705" max="8705" width="32.81640625" style="524" customWidth="1"/>
    <col min="8706" max="8707" width="9" style="524" customWidth="1"/>
    <col min="8708" max="8708" width="2.54296875" style="524" customWidth="1"/>
    <col min="8709" max="8709" width="9.453125" style="524" customWidth="1"/>
    <col min="8710" max="8710" width="10.81640625" style="524" customWidth="1"/>
    <col min="8711" max="8711" width="2.81640625" style="524" customWidth="1"/>
    <col min="8712" max="8712" width="10" style="524" customWidth="1"/>
    <col min="8713" max="8713" width="10.1796875" style="524" customWidth="1"/>
    <col min="8714" max="8714" width="3.1796875" style="524" customWidth="1"/>
    <col min="8715" max="8960" width="8.81640625" style="524"/>
    <col min="8961" max="8961" width="32.81640625" style="524" customWidth="1"/>
    <col min="8962" max="8963" width="9" style="524" customWidth="1"/>
    <col min="8964" max="8964" width="2.54296875" style="524" customWidth="1"/>
    <col min="8965" max="8965" width="9.453125" style="524" customWidth="1"/>
    <col min="8966" max="8966" width="10.81640625" style="524" customWidth="1"/>
    <col min="8967" max="8967" width="2.81640625" style="524" customWidth="1"/>
    <col min="8968" max="8968" width="10" style="524" customWidth="1"/>
    <col min="8969" max="8969" width="10.1796875" style="524" customWidth="1"/>
    <col min="8970" max="8970" width="3.1796875" style="524" customWidth="1"/>
    <col min="8971" max="9216" width="8.81640625" style="524"/>
    <col min="9217" max="9217" width="32.81640625" style="524" customWidth="1"/>
    <col min="9218" max="9219" width="9" style="524" customWidth="1"/>
    <col min="9220" max="9220" width="2.54296875" style="524" customWidth="1"/>
    <col min="9221" max="9221" width="9.453125" style="524" customWidth="1"/>
    <col min="9222" max="9222" width="10.81640625" style="524" customWidth="1"/>
    <col min="9223" max="9223" width="2.81640625" style="524" customWidth="1"/>
    <col min="9224" max="9224" width="10" style="524" customWidth="1"/>
    <col min="9225" max="9225" width="10.1796875" style="524" customWidth="1"/>
    <col min="9226" max="9226" width="3.1796875" style="524" customWidth="1"/>
    <col min="9227" max="9472" width="8.81640625" style="524"/>
    <col min="9473" max="9473" width="32.81640625" style="524" customWidth="1"/>
    <col min="9474" max="9475" width="9" style="524" customWidth="1"/>
    <col min="9476" max="9476" width="2.54296875" style="524" customWidth="1"/>
    <col min="9477" max="9477" width="9.453125" style="524" customWidth="1"/>
    <col min="9478" max="9478" width="10.81640625" style="524" customWidth="1"/>
    <col min="9479" max="9479" width="2.81640625" style="524" customWidth="1"/>
    <col min="9480" max="9480" width="10" style="524" customWidth="1"/>
    <col min="9481" max="9481" width="10.1796875" style="524" customWidth="1"/>
    <col min="9482" max="9482" width="3.1796875" style="524" customWidth="1"/>
    <col min="9483" max="9728" width="8.81640625" style="524"/>
    <col min="9729" max="9729" width="32.81640625" style="524" customWidth="1"/>
    <col min="9730" max="9731" width="9" style="524" customWidth="1"/>
    <col min="9732" max="9732" width="2.54296875" style="524" customWidth="1"/>
    <col min="9733" max="9733" width="9.453125" style="524" customWidth="1"/>
    <col min="9734" max="9734" width="10.81640625" style="524" customWidth="1"/>
    <col min="9735" max="9735" width="2.81640625" style="524" customWidth="1"/>
    <col min="9736" max="9736" width="10" style="524" customWidth="1"/>
    <col min="9737" max="9737" width="10.1796875" style="524" customWidth="1"/>
    <col min="9738" max="9738" width="3.1796875" style="524" customWidth="1"/>
    <col min="9739" max="9984" width="8.81640625" style="524"/>
    <col min="9985" max="9985" width="32.81640625" style="524" customWidth="1"/>
    <col min="9986" max="9987" width="9" style="524" customWidth="1"/>
    <col min="9988" max="9988" width="2.54296875" style="524" customWidth="1"/>
    <col min="9989" max="9989" width="9.453125" style="524" customWidth="1"/>
    <col min="9990" max="9990" width="10.81640625" style="524" customWidth="1"/>
    <col min="9991" max="9991" width="2.81640625" style="524" customWidth="1"/>
    <col min="9992" max="9992" width="10" style="524" customWidth="1"/>
    <col min="9993" max="9993" width="10.1796875" style="524" customWidth="1"/>
    <col min="9994" max="9994" width="3.1796875" style="524" customWidth="1"/>
    <col min="9995" max="10240" width="8.81640625" style="524"/>
    <col min="10241" max="10241" width="32.81640625" style="524" customWidth="1"/>
    <col min="10242" max="10243" width="9" style="524" customWidth="1"/>
    <col min="10244" max="10244" width="2.54296875" style="524" customWidth="1"/>
    <col min="10245" max="10245" width="9.453125" style="524" customWidth="1"/>
    <col min="10246" max="10246" width="10.81640625" style="524" customWidth="1"/>
    <col min="10247" max="10247" width="2.81640625" style="524" customWidth="1"/>
    <col min="10248" max="10248" width="10" style="524" customWidth="1"/>
    <col min="10249" max="10249" width="10.1796875" style="524" customWidth="1"/>
    <col min="10250" max="10250" width="3.1796875" style="524" customWidth="1"/>
    <col min="10251" max="10496" width="8.81640625" style="524"/>
    <col min="10497" max="10497" width="32.81640625" style="524" customWidth="1"/>
    <col min="10498" max="10499" width="9" style="524" customWidth="1"/>
    <col min="10500" max="10500" width="2.54296875" style="524" customWidth="1"/>
    <col min="10501" max="10501" width="9.453125" style="524" customWidth="1"/>
    <col min="10502" max="10502" width="10.81640625" style="524" customWidth="1"/>
    <col min="10503" max="10503" width="2.81640625" style="524" customWidth="1"/>
    <col min="10504" max="10504" width="10" style="524" customWidth="1"/>
    <col min="10505" max="10505" width="10.1796875" style="524" customWidth="1"/>
    <col min="10506" max="10506" width="3.1796875" style="524" customWidth="1"/>
    <col min="10507" max="10752" width="8.81640625" style="524"/>
    <col min="10753" max="10753" width="32.81640625" style="524" customWidth="1"/>
    <col min="10754" max="10755" width="9" style="524" customWidth="1"/>
    <col min="10756" max="10756" width="2.54296875" style="524" customWidth="1"/>
    <col min="10757" max="10757" width="9.453125" style="524" customWidth="1"/>
    <col min="10758" max="10758" width="10.81640625" style="524" customWidth="1"/>
    <col min="10759" max="10759" width="2.81640625" style="524" customWidth="1"/>
    <col min="10760" max="10760" width="10" style="524" customWidth="1"/>
    <col min="10761" max="10761" width="10.1796875" style="524" customWidth="1"/>
    <col min="10762" max="10762" width="3.1796875" style="524" customWidth="1"/>
    <col min="10763" max="11008" width="8.81640625" style="524"/>
    <col min="11009" max="11009" width="32.81640625" style="524" customWidth="1"/>
    <col min="11010" max="11011" width="9" style="524" customWidth="1"/>
    <col min="11012" max="11012" width="2.54296875" style="524" customWidth="1"/>
    <col min="11013" max="11013" width="9.453125" style="524" customWidth="1"/>
    <col min="11014" max="11014" width="10.81640625" style="524" customWidth="1"/>
    <col min="11015" max="11015" width="2.81640625" style="524" customWidth="1"/>
    <col min="11016" max="11016" width="10" style="524" customWidth="1"/>
    <col min="11017" max="11017" width="10.1796875" style="524" customWidth="1"/>
    <col min="11018" max="11018" width="3.1796875" style="524" customWidth="1"/>
    <col min="11019" max="11264" width="8.81640625" style="524"/>
    <col min="11265" max="11265" width="32.81640625" style="524" customWidth="1"/>
    <col min="11266" max="11267" width="9" style="524" customWidth="1"/>
    <col min="11268" max="11268" width="2.54296875" style="524" customWidth="1"/>
    <col min="11269" max="11269" width="9.453125" style="524" customWidth="1"/>
    <col min="11270" max="11270" width="10.81640625" style="524" customWidth="1"/>
    <col min="11271" max="11271" width="2.81640625" style="524" customWidth="1"/>
    <col min="11272" max="11272" width="10" style="524" customWidth="1"/>
    <col min="11273" max="11273" width="10.1796875" style="524" customWidth="1"/>
    <col min="11274" max="11274" width="3.1796875" style="524" customWidth="1"/>
    <col min="11275" max="11520" width="8.81640625" style="524"/>
    <col min="11521" max="11521" width="32.81640625" style="524" customWidth="1"/>
    <col min="11522" max="11523" width="9" style="524" customWidth="1"/>
    <col min="11524" max="11524" width="2.54296875" style="524" customWidth="1"/>
    <col min="11525" max="11525" width="9.453125" style="524" customWidth="1"/>
    <col min="11526" max="11526" width="10.81640625" style="524" customWidth="1"/>
    <col min="11527" max="11527" width="2.81640625" style="524" customWidth="1"/>
    <col min="11528" max="11528" width="10" style="524" customWidth="1"/>
    <col min="11529" max="11529" width="10.1796875" style="524" customWidth="1"/>
    <col min="11530" max="11530" width="3.1796875" style="524" customWidth="1"/>
    <col min="11531" max="11776" width="8.81640625" style="524"/>
    <col min="11777" max="11777" width="32.81640625" style="524" customWidth="1"/>
    <col min="11778" max="11779" width="9" style="524" customWidth="1"/>
    <col min="11780" max="11780" width="2.54296875" style="524" customWidth="1"/>
    <col min="11781" max="11781" width="9.453125" style="524" customWidth="1"/>
    <col min="11782" max="11782" width="10.81640625" style="524" customWidth="1"/>
    <col min="11783" max="11783" width="2.81640625" style="524" customWidth="1"/>
    <col min="11784" max="11784" width="10" style="524" customWidth="1"/>
    <col min="11785" max="11785" width="10.1796875" style="524" customWidth="1"/>
    <col min="11786" max="11786" width="3.1796875" style="524" customWidth="1"/>
    <col min="11787" max="12032" width="8.81640625" style="524"/>
    <col min="12033" max="12033" width="32.81640625" style="524" customWidth="1"/>
    <col min="12034" max="12035" width="9" style="524" customWidth="1"/>
    <col min="12036" max="12036" width="2.54296875" style="524" customWidth="1"/>
    <col min="12037" max="12037" width="9.453125" style="524" customWidth="1"/>
    <col min="12038" max="12038" width="10.81640625" style="524" customWidth="1"/>
    <col min="12039" max="12039" width="2.81640625" style="524" customWidth="1"/>
    <col min="12040" max="12040" width="10" style="524" customWidth="1"/>
    <col min="12041" max="12041" width="10.1796875" style="524" customWidth="1"/>
    <col min="12042" max="12042" width="3.1796875" style="524" customWidth="1"/>
    <col min="12043" max="12288" width="8.81640625" style="524"/>
    <col min="12289" max="12289" width="32.81640625" style="524" customWidth="1"/>
    <col min="12290" max="12291" width="9" style="524" customWidth="1"/>
    <col min="12292" max="12292" width="2.54296875" style="524" customWidth="1"/>
    <col min="12293" max="12293" width="9.453125" style="524" customWidth="1"/>
    <col min="12294" max="12294" width="10.81640625" style="524" customWidth="1"/>
    <col min="12295" max="12295" width="2.81640625" style="524" customWidth="1"/>
    <col min="12296" max="12296" width="10" style="524" customWidth="1"/>
    <col min="12297" max="12297" width="10.1796875" style="524" customWidth="1"/>
    <col min="12298" max="12298" width="3.1796875" style="524" customWidth="1"/>
    <col min="12299" max="12544" width="8.81640625" style="524"/>
    <col min="12545" max="12545" width="32.81640625" style="524" customWidth="1"/>
    <col min="12546" max="12547" width="9" style="524" customWidth="1"/>
    <col min="12548" max="12548" width="2.54296875" style="524" customWidth="1"/>
    <col min="12549" max="12549" width="9.453125" style="524" customWidth="1"/>
    <col min="12550" max="12550" width="10.81640625" style="524" customWidth="1"/>
    <col min="12551" max="12551" width="2.81640625" style="524" customWidth="1"/>
    <col min="12552" max="12552" width="10" style="524" customWidth="1"/>
    <col min="12553" max="12553" width="10.1796875" style="524" customWidth="1"/>
    <col min="12554" max="12554" width="3.1796875" style="524" customWidth="1"/>
    <col min="12555" max="12800" width="8.81640625" style="524"/>
    <col min="12801" max="12801" width="32.81640625" style="524" customWidth="1"/>
    <col min="12802" max="12803" width="9" style="524" customWidth="1"/>
    <col min="12804" max="12804" width="2.54296875" style="524" customWidth="1"/>
    <col min="12805" max="12805" width="9.453125" style="524" customWidth="1"/>
    <col min="12806" max="12806" width="10.81640625" style="524" customWidth="1"/>
    <col min="12807" max="12807" width="2.81640625" style="524" customWidth="1"/>
    <col min="12808" max="12808" width="10" style="524" customWidth="1"/>
    <col min="12809" max="12809" width="10.1796875" style="524" customWidth="1"/>
    <col min="12810" max="12810" width="3.1796875" style="524" customWidth="1"/>
    <col min="12811" max="13056" width="8.81640625" style="524"/>
    <col min="13057" max="13057" width="32.81640625" style="524" customWidth="1"/>
    <col min="13058" max="13059" width="9" style="524" customWidth="1"/>
    <col min="13060" max="13060" width="2.54296875" style="524" customWidth="1"/>
    <col min="13061" max="13061" width="9.453125" style="524" customWidth="1"/>
    <col min="13062" max="13062" width="10.81640625" style="524" customWidth="1"/>
    <col min="13063" max="13063" width="2.81640625" style="524" customWidth="1"/>
    <col min="13064" max="13064" width="10" style="524" customWidth="1"/>
    <col min="13065" max="13065" width="10.1796875" style="524" customWidth="1"/>
    <col min="13066" max="13066" width="3.1796875" style="524" customWidth="1"/>
    <col min="13067" max="13312" width="8.81640625" style="524"/>
    <col min="13313" max="13313" width="32.81640625" style="524" customWidth="1"/>
    <col min="13314" max="13315" width="9" style="524" customWidth="1"/>
    <col min="13316" max="13316" width="2.54296875" style="524" customWidth="1"/>
    <col min="13317" max="13317" width="9.453125" style="524" customWidth="1"/>
    <col min="13318" max="13318" width="10.81640625" style="524" customWidth="1"/>
    <col min="13319" max="13319" width="2.81640625" style="524" customWidth="1"/>
    <col min="13320" max="13320" width="10" style="524" customWidth="1"/>
    <col min="13321" max="13321" width="10.1796875" style="524" customWidth="1"/>
    <col min="13322" max="13322" width="3.1796875" style="524" customWidth="1"/>
    <col min="13323" max="13568" width="8.81640625" style="524"/>
    <col min="13569" max="13569" width="32.81640625" style="524" customWidth="1"/>
    <col min="13570" max="13571" width="9" style="524" customWidth="1"/>
    <col min="13572" max="13572" width="2.54296875" style="524" customWidth="1"/>
    <col min="13573" max="13573" width="9.453125" style="524" customWidth="1"/>
    <col min="13574" max="13574" width="10.81640625" style="524" customWidth="1"/>
    <col min="13575" max="13575" width="2.81640625" style="524" customWidth="1"/>
    <col min="13576" max="13576" width="10" style="524" customWidth="1"/>
    <col min="13577" max="13577" width="10.1796875" style="524" customWidth="1"/>
    <col min="13578" max="13578" width="3.1796875" style="524" customWidth="1"/>
    <col min="13579" max="13824" width="8.81640625" style="524"/>
    <col min="13825" max="13825" width="32.81640625" style="524" customWidth="1"/>
    <col min="13826" max="13827" width="9" style="524" customWidth="1"/>
    <col min="13828" max="13828" width="2.54296875" style="524" customWidth="1"/>
    <col min="13829" max="13829" width="9.453125" style="524" customWidth="1"/>
    <col min="13830" max="13830" width="10.81640625" style="524" customWidth="1"/>
    <col min="13831" max="13831" width="2.81640625" style="524" customWidth="1"/>
    <col min="13832" max="13832" width="10" style="524" customWidth="1"/>
    <col min="13833" max="13833" width="10.1796875" style="524" customWidth="1"/>
    <col min="13834" max="13834" width="3.1796875" style="524" customWidth="1"/>
    <col min="13835" max="14080" width="8.81640625" style="524"/>
    <col min="14081" max="14081" width="32.81640625" style="524" customWidth="1"/>
    <col min="14082" max="14083" width="9" style="524" customWidth="1"/>
    <col min="14084" max="14084" width="2.54296875" style="524" customWidth="1"/>
    <col min="14085" max="14085" width="9.453125" style="524" customWidth="1"/>
    <col min="14086" max="14086" width="10.81640625" style="524" customWidth="1"/>
    <col min="14087" max="14087" width="2.81640625" style="524" customWidth="1"/>
    <col min="14088" max="14088" width="10" style="524" customWidth="1"/>
    <col min="14089" max="14089" width="10.1796875" style="524" customWidth="1"/>
    <col min="14090" max="14090" width="3.1796875" style="524" customWidth="1"/>
    <col min="14091" max="14336" width="8.81640625" style="524"/>
    <col min="14337" max="14337" width="32.81640625" style="524" customWidth="1"/>
    <col min="14338" max="14339" width="9" style="524" customWidth="1"/>
    <col min="14340" max="14340" width="2.54296875" style="524" customWidth="1"/>
    <col min="14341" max="14341" width="9.453125" style="524" customWidth="1"/>
    <col min="14342" max="14342" width="10.81640625" style="524" customWidth="1"/>
    <col min="14343" max="14343" width="2.81640625" style="524" customWidth="1"/>
    <col min="14344" max="14344" width="10" style="524" customWidth="1"/>
    <col min="14345" max="14345" width="10.1796875" style="524" customWidth="1"/>
    <col min="14346" max="14346" width="3.1796875" style="524" customWidth="1"/>
    <col min="14347" max="14592" width="8.81640625" style="524"/>
    <col min="14593" max="14593" width="32.81640625" style="524" customWidth="1"/>
    <col min="14594" max="14595" width="9" style="524" customWidth="1"/>
    <col min="14596" max="14596" width="2.54296875" style="524" customWidth="1"/>
    <col min="14597" max="14597" width="9.453125" style="524" customWidth="1"/>
    <col min="14598" max="14598" width="10.81640625" style="524" customWidth="1"/>
    <col min="14599" max="14599" width="2.81640625" style="524" customWidth="1"/>
    <col min="14600" max="14600" width="10" style="524" customWidth="1"/>
    <col min="14601" max="14601" width="10.1796875" style="524" customWidth="1"/>
    <col min="14602" max="14602" width="3.1796875" style="524" customWidth="1"/>
    <col min="14603" max="14848" width="8.81640625" style="524"/>
    <col min="14849" max="14849" width="32.81640625" style="524" customWidth="1"/>
    <col min="14850" max="14851" width="9" style="524" customWidth="1"/>
    <col min="14852" max="14852" width="2.54296875" style="524" customWidth="1"/>
    <col min="14853" max="14853" width="9.453125" style="524" customWidth="1"/>
    <col min="14854" max="14854" width="10.81640625" style="524" customWidth="1"/>
    <col min="14855" max="14855" width="2.81640625" style="524" customWidth="1"/>
    <col min="14856" max="14856" width="10" style="524" customWidth="1"/>
    <col min="14857" max="14857" width="10.1796875" style="524" customWidth="1"/>
    <col min="14858" max="14858" width="3.1796875" style="524" customWidth="1"/>
    <col min="14859" max="15104" width="8.81640625" style="524"/>
    <col min="15105" max="15105" width="32.81640625" style="524" customWidth="1"/>
    <col min="15106" max="15107" width="9" style="524" customWidth="1"/>
    <col min="15108" max="15108" width="2.54296875" style="524" customWidth="1"/>
    <col min="15109" max="15109" width="9.453125" style="524" customWidth="1"/>
    <col min="15110" max="15110" width="10.81640625" style="524" customWidth="1"/>
    <col min="15111" max="15111" width="2.81640625" style="524" customWidth="1"/>
    <col min="15112" max="15112" width="10" style="524" customWidth="1"/>
    <col min="15113" max="15113" width="10.1796875" style="524" customWidth="1"/>
    <col min="15114" max="15114" width="3.1796875" style="524" customWidth="1"/>
    <col min="15115" max="15360" width="8.81640625" style="524"/>
    <col min="15361" max="15361" width="32.81640625" style="524" customWidth="1"/>
    <col min="15362" max="15363" width="9" style="524" customWidth="1"/>
    <col min="15364" max="15364" width="2.54296875" style="524" customWidth="1"/>
    <col min="15365" max="15365" width="9.453125" style="524" customWidth="1"/>
    <col min="15366" max="15366" width="10.81640625" style="524" customWidth="1"/>
    <col min="15367" max="15367" width="2.81640625" style="524" customWidth="1"/>
    <col min="15368" max="15368" width="10" style="524" customWidth="1"/>
    <col min="15369" max="15369" width="10.1796875" style="524" customWidth="1"/>
    <col min="15370" max="15370" width="3.1796875" style="524" customWidth="1"/>
    <col min="15371" max="15616" width="8.81640625" style="524"/>
    <col min="15617" max="15617" width="32.81640625" style="524" customWidth="1"/>
    <col min="15618" max="15619" width="9" style="524" customWidth="1"/>
    <col min="15620" max="15620" width="2.54296875" style="524" customWidth="1"/>
    <col min="15621" max="15621" width="9.453125" style="524" customWidth="1"/>
    <col min="15622" max="15622" width="10.81640625" style="524" customWidth="1"/>
    <col min="15623" max="15623" width="2.81640625" style="524" customWidth="1"/>
    <col min="15624" max="15624" width="10" style="524" customWidth="1"/>
    <col min="15625" max="15625" width="10.1796875" style="524" customWidth="1"/>
    <col min="15626" max="15626" width="3.1796875" style="524" customWidth="1"/>
    <col min="15627" max="15872" width="8.81640625" style="524"/>
    <col min="15873" max="15873" width="32.81640625" style="524" customWidth="1"/>
    <col min="15874" max="15875" width="9" style="524" customWidth="1"/>
    <col min="15876" max="15876" width="2.54296875" style="524" customWidth="1"/>
    <col min="15877" max="15877" width="9.453125" style="524" customWidth="1"/>
    <col min="15878" max="15878" width="10.81640625" style="524" customWidth="1"/>
    <col min="15879" max="15879" width="2.81640625" style="524" customWidth="1"/>
    <col min="15880" max="15880" width="10" style="524" customWidth="1"/>
    <col min="15881" max="15881" width="10.1796875" style="524" customWidth="1"/>
    <col min="15882" max="15882" width="3.1796875" style="524" customWidth="1"/>
    <col min="15883" max="16128" width="8.81640625" style="524"/>
    <col min="16129" max="16129" width="32.81640625" style="524" customWidth="1"/>
    <col min="16130" max="16131" width="9" style="524" customWidth="1"/>
    <col min="16132" max="16132" width="2.54296875" style="524" customWidth="1"/>
    <col min="16133" max="16133" width="9.453125" style="524" customWidth="1"/>
    <col min="16134" max="16134" width="10.81640625" style="524" customWidth="1"/>
    <col min="16135" max="16135" width="2.81640625" style="524" customWidth="1"/>
    <col min="16136" max="16136" width="10" style="524" customWidth="1"/>
    <col min="16137" max="16137" width="10.1796875" style="524" customWidth="1"/>
    <col min="16138" max="16138" width="3.1796875" style="524" customWidth="1"/>
    <col min="16139" max="16384" width="8.81640625" style="524"/>
  </cols>
  <sheetData>
    <row r="1" spans="1:10">
      <c r="A1" s="120" t="s">
        <v>664</v>
      </c>
      <c r="B1" s="120"/>
      <c r="C1" s="120"/>
      <c r="D1" s="120"/>
      <c r="E1" s="120"/>
    </row>
    <row r="2" spans="1:10">
      <c r="A2" s="120" t="s">
        <v>665</v>
      </c>
      <c r="B2" s="120"/>
      <c r="C2" s="120"/>
      <c r="D2" s="120"/>
      <c r="E2" s="120"/>
    </row>
    <row r="3" spans="1:10">
      <c r="A3" s="120"/>
      <c r="B3" s="120"/>
      <c r="C3" s="120"/>
      <c r="D3" s="120"/>
      <c r="E3" s="120"/>
    </row>
    <row r="4" spans="1:10">
      <c r="A4" s="125" t="s">
        <v>1687</v>
      </c>
      <c r="B4" s="120"/>
      <c r="C4" s="120"/>
      <c r="D4" s="120"/>
      <c r="E4" s="120"/>
    </row>
    <row r="5" spans="1:10" ht="15" thickBot="1">
      <c r="A5" s="120"/>
      <c r="B5" s="120"/>
      <c r="C5" s="120"/>
      <c r="D5" s="120"/>
      <c r="E5" s="120"/>
    </row>
    <row r="6" spans="1:10">
      <c r="A6" s="467"/>
      <c r="B6" s="467"/>
      <c r="C6" s="467"/>
      <c r="D6" s="467"/>
      <c r="E6" s="467"/>
      <c r="F6" s="929"/>
      <c r="G6" s="929"/>
      <c r="H6" s="929"/>
      <c r="I6" s="929"/>
      <c r="J6" s="929"/>
    </row>
    <row r="7" spans="1:10">
      <c r="A7" s="671"/>
      <c r="B7" s="464"/>
      <c r="C7" s="464"/>
      <c r="D7" s="464"/>
      <c r="E7" s="1113" t="s">
        <v>1062</v>
      </c>
      <c r="F7" s="1113"/>
      <c r="G7" s="1113"/>
      <c r="H7" s="1113"/>
      <c r="I7" s="1113"/>
      <c r="J7" s="930"/>
    </row>
    <row r="8" spans="1:10" ht="17">
      <c r="A8" s="120" t="s">
        <v>1063</v>
      </c>
      <c r="B8" s="1113" t="s">
        <v>1991</v>
      </c>
      <c r="C8" s="1113"/>
      <c r="D8" s="550"/>
      <c r="E8" s="1135" t="s">
        <v>1992</v>
      </c>
      <c r="F8" s="1135"/>
      <c r="H8" s="1135" t="s">
        <v>1993</v>
      </c>
      <c r="I8" s="1135"/>
    </row>
    <row r="9" spans="1:10">
      <c r="B9" s="524" t="s">
        <v>938</v>
      </c>
      <c r="C9" s="524" t="s">
        <v>827</v>
      </c>
      <c r="E9" s="524" t="s">
        <v>938</v>
      </c>
      <c r="F9" s="524" t="s">
        <v>827</v>
      </c>
      <c r="H9" s="524" t="s">
        <v>938</v>
      </c>
      <c r="I9" s="524" t="s">
        <v>827</v>
      </c>
    </row>
    <row r="10" spans="1:10" s="930" customFormat="1" ht="15" thickBot="1">
      <c r="A10" s="128"/>
      <c r="B10" s="931"/>
      <c r="C10" s="931"/>
      <c r="D10" s="931"/>
      <c r="E10" s="931"/>
      <c r="F10" s="931"/>
      <c r="G10" s="931"/>
      <c r="H10" s="931"/>
      <c r="I10" s="931"/>
      <c r="J10" s="931"/>
    </row>
    <row r="11" spans="1:10">
      <c r="A11" s="120"/>
      <c r="B11" s="120"/>
      <c r="C11" s="120"/>
      <c r="D11" s="120"/>
      <c r="E11" s="120"/>
    </row>
    <row r="12" spans="1:10">
      <c r="A12" s="122" t="s">
        <v>148</v>
      </c>
      <c r="B12" s="120">
        <f>SUM(B13:B18)</f>
        <v>149</v>
      </c>
      <c r="C12" s="127">
        <f>SUM(C14:C17)</f>
        <v>100</v>
      </c>
      <c r="D12" s="127"/>
      <c r="E12" s="120">
        <f>SUM(E13:E18)</f>
        <v>105</v>
      </c>
      <c r="F12" s="928">
        <f>E12/$B$12*100</f>
        <v>70.469798657718115</v>
      </c>
      <c r="H12" s="120">
        <f>SUM(H13:H18)</f>
        <v>44</v>
      </c>
      <c r="I12" s="928">
        <f>H12/$B$12*100</f>
        <v>29.530201342281881</v>
      </c>
    </row>
    <row r="13" spans="1:10">
      <c r="A13" s="120"/>
      <c r="B13" s="120"/>
      <c r="C13" s="127"/>
      <c r="D13" s="120"/>
      <c r="F13" s="928"/>
      <c r="I13" s="928"/>
    </row>
    <row r="14" spans="1:10" ht="18" customHeight="1">
      <c r="A14" s="120" t="s">
        <v>1064</v>
      </c>
      <c r="B14" s="120">
        <f>E14+H14</f>
        <v>34</v>
      </c>
      <c r="C14" s="127">
        <f>IF(A14&lt;&gt;0,B14/$B$12*100,"")</f>
        <v>22.818791946308725</v>
      </c>
      <c r="D14" s="127"/>
      <c r="E14" s="524">
        <v>29</v>
      </c>
      <c r="F14" s="928">
        <f>E14/B14*100</f>
        <v>85.294117647058826</v>
      </c>
      <c r="H14" s="524">
        <v>5</v>
      </c>
      <c r="I14" s="928">
        <f>IF(A14&lt;&gt;"",H14/B14*100,"")</f>
        <v>14.705882352941178</v>
      </c>
    </row>
    <row r="15" spans="1:10" ht="18" customHeight="1">
      <c r="A15" s="120" t="s">
        <v>1994</v>
      </c>
      <c r="B15" s="120">
        <f>E15+H15</f>
        <v>37</v>
      </c>
      <c r="C15" s="127">
        <f>IF(A15&lt;&gt;0,B15/$B$12*100,"")</f>
        <v>24.832214765100673</v>
      </c>
      <c r="D15" s="127"/>
      <c r="E15" s="524">
        <v>15</v>
      </c>
      <c r="F15" s="928">
        <f>E15/B15*100</f>
        <v>40.54054054054054</v>
      </c>
      <c r="H15" s="524">
        <v>22</v>
      </c>
      <c r="I15" s="928">
        <f>IF(A15&lt;&gt;"",H15/B15*100,"")</f>
        <v>59.45945945945946</v>
      </c>
    </row>
    <row r="16" spans="1:10" ht="18" customHeight="1">
      <c r="A16" s="120" t="s">
        <v>1995</v>
      </c>
      <c r="B16" s="120">
        <f>E16+H16</f>
        <v>13</v>
      </c>
      <c r="C16" s="127">
        <f>IF(A16&lt;&gt;0,B16/$B$12*100,"")</f>
        <v>8.724832214765101</v>
      </c>
      <c r="D16" s="127"/>
      <c r="E16" s="524">
        <v>7</v>
      </c>
      <c r="F16" s="928">
        <f>E16/B16*100</f>
        <v>53.846153846153847</v>
      </c>
      <c r="H16" s="524">
        <v>6</v>
      </c>
      <c r="I16" s="928">
        <f>IF(A16&lt;&gt;"",H16/B16*100,"")</f>
        <v>46.153846153846153</v>
      </c>
    </row>
    <row r="17" spans="1:10" ht="18" customHeight="1">
      <c r="A17" s="120" t="s">
        <v>1466</v>
      </c>
      <c r="B17" s="120">
        <f>E17+H17</f>
        <v>65</v>
      </c>
      <c r="C17" s="127">
        <f>IF(A17&lt;&gt;0,B17/$B$12*100,"")</f>
        <v>43.624161073825505</v>
      </c>
      <c r="D17" s="127"/>
      <c r="E17" s="524">
        <v>54</v>
      </c>
      <c r="F17" s="928">
        <f>E17/B17*100</f>
        <v>83.07692307692308</v>
      </c>
      <c r="H17" s="524">
        <v>11</v>
      </c>
      <c r="I17" s="928"/>
    </row>
    <row r="18" spans="1:10" ht="18" customHeight="1" thickBot="1">
      <c r="A18" s="128"/>
      <c r="B18" s="128"/>
      <c r="C18" s="979" t="str">
        <f>IF(A18&lt;&gt;0,B18/$B$12*100,"")</f>
        <v/>
      </c>
      <c r="D18" s="979"/>
      <c r="E18" s="931"/>
      <c r="F18" s="932"/>
      <c r="G18" s="931"/>
      <c r="H18" s="931"/>
      <c r="I18" s="932"/>
      <c r="J18" s="931"/>
    </row>
    <row r="19" spans="1:10">
      <c r="A19" s="120"/>
      <c r="B19" s="120"/>
      <c r="C19" s="120"/>
      <c r="D19" s="120"/>
      <c r="E19" s="120"/>
      <c r="F19" s="928"/>
      <c r="I19" s="928"/>
    </row>
    <row r="20" spans="1:10" ht="17">
      <c r="A20" s="1134" t="s">
        <v>1996</v>
      </c>
      <c r="B20" s="1134"/>
      <c r="C20" s="1134"/>
      <c r="D20" s="1134"/>
      <c r="E20" s="1134"/>
      <c r="F20" s="1134"/>
      <c r="G20" s="1134"/>
      <c r="H20" s="1134"/>
      <c r="I20" s="1134"/>
    </row>
    <row r="21" spans="1:10" ht="17">
      <c r="A21" s="1133" t="s">
        <v>1997</v>
      </c>
      <c r="B21" s="1133"/>
      <c r="C21" s="1133"/>
      <c r="D21" s="1133"/>
      <c r="E21" s="1133"/>
      <c r="F21" s="1133"/>
      <c r="G21" s="1133"/>
      <c r="H21" s="1133"/>
      <c r="I21" s="1133"/>
    </row>
    <row r="22" spans="1:10" ht="17">
      <c r="A22" s="1133" t="s">
        <v>1998</v>
      </c>
      <c r="B22" s="1133"/>
      <c r="C22" s="1133"/>
      <c r="D22" s="1133"/>
      <c r="E22" s="1133"/>
      <c r="F22" s="1133"/>
      <c r="G22" s="1133"/>
      <c r="H22" s="1133"/>
      <c r="I22" s="1133"/>
    </row>
    <row r="23" spans="1:10" ht="17">
      <c r="A23" s="1134" t="s">
        <v>1999</v>
      </c>
      <c r="B23" s="1134"/>
      <c r="C23" s="1134"/>
      <c r="D23" s="1134"/>
      <c r="E23" s="1134"/>
      <c r="F23" s="1134"/>
      <c r="G23" s="1134"/>
      <c r="H23" s="1134"/>
      <c r="I23" s="1134"/>
    </row>
    <row r="24" spans="1:10" ht="17">
      <c r="A24" s="1133" t="s">
        <v>2000</v>
      </c>
      <c r="B24" s="1133"/>
      <c r="C24" s="1133"/>
      <c r="D24" s="1133"/>
      <c r="E24" s="1133"/>
      <c r="F24" s="1133"/>
      <c r="G24" s="1133"/>
      <c r="H24" s="1133"/>
      <c r="I24" s="1133"/>
    </row>
    <row r="25" spans="1:10">
      <c r="A25" s="120"/>
      <c r="B25" s="120"/>
      <c r="C25" s="120"/>
      <c r="D25" s="120"/>
      <c r="E25" s="120"/>
      <c r="F25" s="928"/>
      <c r="I25" s="928"/>
    </row>
    <row r="26" spans="1:10">
      <c r="A26" s="120" t="s">
        <v>1065</v>
      </c>
      <c r="B26" s="120"/>
      <c r="C26" s="120"/>
      <c r="D26" s="120"/>
      <c r="E26" s="120"/>
      <c r="F26" s="928"/>
      <c r="I26" s="928"/>
    </row>
    <row r="27" spans="1:10">
      <c r="A27" s="120" t="s">
        <v>437</v>
      </c>
      <c r="B27" s="120"/>
      <c r="C27" s="120"/>
      <c r="D27" s="120"/>
      <c r="E27" s="120"/>
      <c r="F27" s="928"/>
      <c r="I27" s="928"/>
    </row>
    <row r="28" spans="1:10">
      <c r="F28" s="928"/>
      <c r="I28" s="928"/>
    </row>
    <row r="29" spans="1:10">
      <c r="F29" s="928"/>
      <c r="I29" s="928"/>
    </row>
    <row r="30" spans="1:10">
      <c r="F30" s="928"/>
      <c r="I30" s="928"/>
    </row>
    <row r="31" spans="1:10">
      <c r="F31" s="928"/>
      <c r="I31" s="928"/>
    </row>
    <row r="32" spans="1:10">
      <c r="F32" s="928"/>
      <c r="I32" s="928"/>
    </row>
    <row r="33" spans="6:9">
      <c r="F33" s="928"/>
      <c r="I33" s="928"/>
    </row>
    <row r="34" spans="6:9">
      <c r="F34" s="928"/>
      <c r="I34" s="928"/>
    </row>
  </sheetData>
  <mergeCells count="9">
    <mergeCell ref="A21:I21"/>
    <mergeCell ref="A22:I22"/>
    <mergeCell ref="A23:I23"/>
    <mergeCell ref="A24:I24"/>
    <mergeCell ref="E7:I7"/>
    <mergeCell ref="B8:C8"/>
    <mergeCell ref="E8:F8"/>
    <mergeCell ref="H8:I8"/>
    <mergeCell ref="A20:I20"/>
  </mergeCells>
  <pageMargins left="0.70866141732283472" right="0.70866141732283472" top="0.74803149606299213" bottom="0.74803149606299213" header="0.31496062992125984" footer="0.31496062992125984"/>
  <pageSetup scale="9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4" tint="-0.249977111117893"/>
  </sheetPr>
  <dimension ref="A1:X52"/>
  <sheetViews>
    <sheetView zoomScale="90" zoomScaleNormal="90" workbookViewId="0">
      <selection activeCell="A3" sqref="A3"/>
    </sheetView>
  </sheetViews>
  <sheetFormatPr baseColWidth="10" defaultColWidth="9.1796875" defaultRowHeight="14.5"/>
  <cols>
    <col min="1" max="1" width="34" customWidth="1"/>
    <col min="2" max="2" width="10" style="35" customWidth="1"/>
    <col min="3" max="3" width="9.1796875" customWidth="1"/>
    <col min="4" max="4" width="2.7265625" customWidth="1"/>
    <col min="5" max="5" width="8.81640625" style="35" customWidth="1"/>
    <col min="6" max="6" width="9.1796875" customWidth="1"/>
    <col min="7" max="7" width="2.7265625" customWidth="1"/>
    <col min="8" max="8" width="8.81640625" style="35" customWidth="1"/>
    <col min="9" max="9" width="1.7265625" style="35" customWidth="1"/>
    <col min="10" max="10" width="9.1796875" customWidth="1"/>
    <col min="11" max="11" width="2.7265625" customWidth="1"/>
    <col min="12" max="12" width="8.81640625" style="35" customWidth="1"/>
    <col min="13" max="13" width="1.54296875" customWidth="1"/>
    <col min="14" max="14" width="9.1796875" customWidth="1"/>
    <col min="15" max="15" width="2.7265625" customWidth="1"/>
    <col min="16" max="16" width="10.7265625" customWidth="1"/>
    <col min="17" max="17" width="2" customWidth="1"/>
    <col min="18" max="18" width="10.26953125" customWidth="1"/>
    <col min="19" max="19" width="3" customWidth="1"/>
    <col min="20" max="20" width="10.1796875" customWidth="1"/>
    <col min="21" max="21" width="2" customWidth="1"/>
    <col min="22" max="22" width="10" customWidth="1"/>
    <col min="23" max="23" width="3" customWidth="1"/>
    <col min="24" max="24" width="25.1796875" customWidth="1"/>
    <col min="257" max="257" width="34" customWidth="1"/>
    <col min="258" max="258" width="10" customWidth="1"/>
    <col min="259" max="259" width="9.1796875" customWidth="1"/>
    <col min="260" max="260" width="2.7265625" customWidth="1"/>
    <col min="261" max="261" width="8.81640625" customWidth="1"/>
    <col min="262" max="262" width="9.1796875" customWidth="1"/>
    <col min="263" max="263" width="2.7265625" customWidth="1"/>
    <col min="264" max="264" width="8.81640625" customWidth="1"/>
    <col min="265" max="265" width="1.7265625" customWidth="1"/>
    <col min="266" max="266" width="9.1796875" customWidth="1"/>
    <col min="267" max="267" width="2.7265625" customWidth="1"/>
    <col min="268" max="268" width="8.81640625" customWidth="1"/>
    <col min="269" max="269" width="1.54296875" customWidth="1"/>
    <col min="270" max="270" width="9.1796875" customWidth="1"/>
    <col min="271" max="271" width="2.7265625" customWidth="1"/>
    <col min="272" max="272" width="10.7265625" customWidth="1"/>
    <col min="273" max="273" width="2" customWidth="1"/>
    <col min="274" max="274" width="10.26953125" customWidth="1"/>
    <col min="275" max="275" width="3" customWidth="1"/>
    <col min="276" max="276" width="10.1796875" customWidth="1"/>
    <col min="277" max="277" width="2" customWidth="1"/>
    <col min="278" max="278" width="10" customWidth="1"/>
    <col min="279" max="279" width="3" customWidth="1"/>
    <col min="280" max="280" width="25.1796875" customWidth="1"/>
    <col min="513" max="513" width="34" customWidth="1"/>
    <col min="514" max="514" width="10" customWidth="1"/>
    <col min="515" max="515" width="9.1796875" customWidth="1"/>
    <col min="516" max="516" width="2.7265625" customWidth="1"/>
    <col min="517" max="517" width="8.81640625" customWidth="1"/>
    <col min="518" max="518" width="9.1796875" customWidth="1"/>
    <col min="519" max="519" width="2.7265625" customWidth="1"/>
    <col min="520" max="520" width="8.81640625" customWidth="1"/>
    <col min="521" max="521" width="1.7265625" customWidth="1"/>
    <col min="522" max="522" width="9.1796875" customWidth="1"/>
    <col min="523" max="523" width="2.7265625" customWidth="1"/>
    <col min="524" max="524" width="8.81640625" customWidth="1"/>
    <col min="525" max="525" width="1.54296875" customWidth="1"/>
    <col min="526" max="526" width="9.1796875" customWidth="1"/>
    <col min="527" max="527" width="2.7265625" customWidth="1"/>
    <col min="528" max="528" width="10.7265625" customWidth="1"/>
    <col min="529" max="529" width="2" customWidth="1"/>
    <col min="530" max="530" width="10.26953125" customWidth="1"/>
    <col min="531" max="531" width="3" customWidth="1"/>
    <col min="532" max="532" width="10.1796875" customWidth="1"/>
    <col min="533" max="533" width="2" customWidth="1"/>
    <col min="534" max="534" width="10" customWidth="1"/>
    <col min="535" max="535" width="3" customWidth="1"/>
    <col min="536" max="536" width="25.1796875" customWidth="1"/>
    <col min="769" max="769" width="34" customWidth="1"/>
    <col min="770" max="770" width="10" customWidth="1"/>
    <col min="771" max="771" width="9.1796875" customWidth="1"/>
    <col min="772" max="772" width="2.7265625" customWidth="1"/>
    <col min="773" max="773" width="8.81640625" customWidth="1"/>
    <col min="774" max="774" width="9.1796875" customWidth="1"/>
    <col min="775" max="775" width="2.7265625" customWidth="1"/>
    <col min="776" max="776" width="8.81640625" customWidth="1"/>
    <col min="777" max="777" width="1.7265625" customWidth="1"/>
    <col min="778" max="778" width="9.1796875" customWidth="1"/>
    <col min="779" max="779" width="2.7265625" customWidth="1"/>
    <col min="780" max="780" width="8.81640625" customWidth="1"/>
    <col min="781" max="781" width="1.54296875" customWidth="1"/>
    <col min="782" max="782" width="9.1796875" customWidth="1"/>
    <col min="783" max="783" width="2.7265625" customWidth="1"/>
    <col min="784" max="784" width="10.7265625" customWidth="1"/>
    <col min="785" max="785" width="2" customWidth="1"/>
    <col min="786" max="786" width="10.26953125" customWidth="1"/>
    <col min="787" max="787" width="3" customWidth="1"/>
    <col min="788" max="788" width="10.1796875" customWidth="1"/>
    <col min="789" max="789" width="2" customWidth="1"/>
    <col min="790" max="790" width="10" customWidth="1"/>
    <col min="791" max="791" width="3" customWidth="1"/>
    <col min="792" max="792" width="25.1796875" customWidth="1"/>
    <col min="1025" max="1025" width="34" customWidth="1"/>
    <col min="1026" max="1026" width="10" customWidth="1"/>
    <col min="1027" max="1027" width="9.1796875" customWidth="1"/>
    <col min="1028" max="1028" width="2.7265625" customWidth="1"/>
    <col min="1029" max="1029" width="8.81640625" customWidth="1"/>
    <col min="1030" max="1030" width="9.1796875" customWidth="1"/>
    <col min="1031" max="1031" width="2.7265625" customWidth="1"/>
    <col min="1032" max="1032" width="8.81640625" customWidth="1"/>
    <col min="1033" max="1033" width="1.7265625" customWidth="1"/>
    <col min="1034" max="1034" width="9.1796875" customWidth="1"/>
    <col min="1035" max="1035" width="2.7265625" customWidth="1"/>
    <col min="1036" max="1036" width="8.81640625" customWidth="1"/>
    <col min="1037" max="1037" width="1.54296875" customWidth="1"/>
    <col min="1038" max="1038" width="9.1796875" customWidth="1"/>
    <col min="1039" max="1039" width="2.7265625" customWidth="1"/>
    <col min="1040" max="1040" width="10.7265625" customWidth="1"/>
    <col min="1041" max="1041" width="2" customWidth="1"/>
    <col min="1042" max="1042" width="10.26953125" customWidth="1"/>
    <col min="1043" max="1043" width="3" customWidth="1"/>
    <col min="1044" max="1044" width="10.1796875" customWidth="1"/>
    <col min="1045" max="1045" width="2" customWidth="1"/>
    <col min="1046" max="1046" width="10" customWidth="1"/>
    <col min="1047" max="1047" width="3" customWidth="1"/>
    <col min="1048" max="1048" width="25.1796875" customWidth="1"/>
    <col min="1281" max="1281" width="34" customWidth="1"/>
    <col min="1282" max="1282" width="10" customWidth="1"/>
    <col min="1283" max="1283" width="9.1796875" customWidth="1"/>
    <col min="1284" max="1284" width="2.7265625" customWidth="1"/>
    <col min="1285" max="1285" width="8.81640625" customWidth="1"/>
    <col min="1286" max="1286" width="9.1796875" customWidth="1"/>
    <col min="1287" max="1287" width="2.7265625" customWidth="1"/>
    <col min="1288" max="1288" width="8.81640625" customWidth="1"/>
    <col min="1289" max="1289" width="1.7265625" customWidth="1"/>
    <col min="1290" max="1290" width="9.1796875" customWidth="1"/>
    <col min="1291" max="1291" width="2.7265625" customWidth="1"/>
    <col min="1292" max="1292" width="8.81640625" customWidth="1"/>
    <col min="1293" max="1293" width="1.54296875" customWidth="1"/>
    <col min="1294" max="1294" width="9.1796875" customWidth="1"/>
    <col min="1295" max="1295" width="2.7265625" customWidth="1"/>
    <col min="1296" max="1296" width="10.7265625" customWidth="1"/>
    <col min="1297" max="1297" width="2" customWidth="1"/>
    <col min="1298" max="1298" width="10.26953125" customWidth="1"/>
    <col min="1299" max="1299" width="3" customWidth="1"/>
    <col min="1300" max="1300" width="10.1796875" customWidth="1"/>
    <col min="1301" max="1301" width="2" customWidth="1"/>
    <col min="1302" max="1302" width="10" customWidth="1"/>
    <col min="1303" max="1303" width="3" customWidth="1"/>
    <col min="1304" max="1304" width="25.1796875" customWidth="1"/>
    <col min="1537" max="1537" width="34" customWidth="1"/>
    <col min="1538" max="1538" width="10" customWidth="1"/>
    <col min="1539" max="1539" width="9.1796875" customWidth="1"/>
    <col min="1540" max="1540" width="2.7265625" customWidth="1"/>
    <col min="1541" max="1541" width="8.81640625" customWidth="1"/>
    <col min="1542" max="1542" width="9.1796875" customWidth="1"/>
    <col min="1543" max="1543" width="2.7265625" customWidth="1"/>
    <col min="1544" max="1544" width="8.81640625" customWidth="1"/>
    <col min="1545" max="1545" width="1.7265625" customWidth="1"/>
    <col min="1546" max="1546" width="9.1796875" customWidth="1"/>
    <col min="1547" max="1547" width="2.7265625" customWidth="1"/>
    <col min="1548" max="1548" width="8.81640625" customWidth="1"/>
    <col min="1549" max="1549" width="1.54296875" customWidth="1"/>
    <col min="1550" max="1550" width="9.1796875" customWidth="1"/>
    <col min="1551" max="1551" width="2.7265625" customWidth="1"/>
    <col min="1552" max="1552" width="10.7265625" customWidth="1"/>
    <col min="1553" max="1553" width="2" customWidth="1"/>
    <col min="1554" max="1554" width="10.26953125" customWidth="1"/>
    <col min="1555" max="1555" width="3" customWidth="1"/>
    <col min="1556" max="1556" width="10.1796875" customWidth="1"/>
    <col min="1557" max="1557" width="2" customWidth="1"/>
    <col min="1558" max="1558" width="10" customWidth="1"/>
    <col min="1559" max="1559" width="3" customWidth="1"/>
    <col min="1560" max="1560" width="25.1796875" customWidth="1"/>
    <col min="1793" max="1793" width="34" customWidth="1"/>
    <col min="1794" max="1794" width="10" customWidth="1"/>
    <col min="1795" max="1795" width="9.1796875" customWidth="1"/>
    <col min="1796" max="1796" width="2.7265625" customWidth="1"/>
    <col min="1797" max="1797" width="8.81640625" customWidth="1"/>
    <col min="1798" max="1798" width="9.1796875" customWidth="1"/>
    <col min="1799" max="1799" width="2.7265625" customWidth="1"/>
    <col min="1800" max="1800" width="8.81640625" customWidth="1"/>
    <col min="1801" max="1801" width="1.7265625" customWidth="1"/>
    <col min="1802" max="1802" width="9.1796875" customWidth="1"/>
    <col min="1803" max="1803" width="2.7265625" customWidth="1"/>
    <col min="1804" max="1804" width="8.81640625" customWidth="1"/>
    <col min="1805" max="1805" width="1.54296875" customWidth="1"/>
    <col min="1806" max="1806" width="9.1796875" customWidth="1"/>
    <col min="1807" max="1807" width="2.7265625" customWidth="1"/>
    <col min="1808" max="1808" width="10.7265625" customWidth="1"/>
    <col min="1809" max="1809" width="2" customWidth="1"/>
    <col min="1810" max="1810" width="10.26953125" customWidth="1"/>
    <col min="1811" max="1811" width="3" customWidth="1"/>
    <col min="1812" max="1812" width="10.1796875" customWidth="1"/>
    <col min="1813" max="1813" width="2" customWidth="1"/>
    <col min="1814" max="1814" width="10" customWidth="1"/>
    <col min="1815" max="1815" width="3" customWidth="1"/>
    <col min="1816" max="1816" width="25.1796875" customWidth="1"/>
    <col min="2049" max="2049" width="34" customWidth="1"/>
    <col min="2050" max="2050" width="10" customWidth="1"/>
    <col min="2051" max="2051" width="9.1796875" customWidth="1"/>
    <col min="2052" max="2052" width="2.7265625" customWidth="1"/>
    <col min="2053" max="2053" width="8.81640625" customWidth="1"/>
    <col min="2054" max="2054" width="9.1796875" customWidth="1"/>
    <col min="2055" max="2055" width="2.7265625" customWidth="1"/>
    <col min="2056" max="2056" width="8.81640625" customWidth="1"/>
    <col min="2057" max="2057" width="1.7265625" customWidth="1"/>
    <col min="2058" max="2058" width="9.1796875" customWidth="1"/>
    <col min="2059" max="2059" width="2.7265625" customWidth="1"/>
    <col min="2060" max="2060" width="8.81640625" customWidth="1"/>
    <col min="2061" max="2061" width="1.54296875" customWidth="1"/>
    <col min="2062" max="2062" width="9.1796875" customWidth="1"/>
    <col min="2063" max="2063" width="2.7265625" customWidth="1"/>
    <col min="2064" max="2064" width="10.7265625" customWidth="1"/>
    <col min="2065" max="2065" width="2" customWidth="1"/>
    <col min="2066" max="2066" width="10.26953125" customWidth="1"/>
    <col min="2067" max="2067" width="3" customWidth="1"/>
    <col min="2068" max="2068" width="10.1796875" customWidth="1"/>
    <col min="2069" max="2069" width="2" customWidth="1"/>
    <col min="2070" max="2070" width="10" customWidth="1"/>
    <col min="2071" max="2071" width="3" customWidth="1"/>
    <col min="2072" max="2072" width="25.1796875" customWidth="1"/>
    <col min="2305" max="2305" width="34" customWidth="1"/>
    <col min="2306" max="2306" width="10" customWidth="1"/>
    <col min="2307" max="2307" width="9.1796875" customWidth="1"/>
    <col min="2308" max="2308" width="2.7265625" customWidth="1"/>
    <col min="2309" max="2309" width="8.81640625" customWidth="1"/>
    <col min="2310" max="2310" width="9.1796875" customWidth="1"/>
    <col min="2311" max="2311" width="2.7265625" customWidth="1"/>
    <col min="2312" max="2312" width="8.81640625" customWidth="1"/>
    <col min="2313" max="2313" width="1.7265625" customWidth="1"/>
    <col min="2314" max="2314" width="9.1796875" customWidth="1"/>
    <col min="2315" max="2315" width="2.7265625" customWidth="1"/>
    <col min="2316" max="2316" width="8.81640625" customWidth="1"/>
    <col min="2317" max="2317" width="1.54296875" customWidth="1"/>
    <col min="2318" max="2318" width="9.1796875" customWidth="1"/>
    <col min="2319" max="2319" width="2.7265625" customWidth="1"/>
    <col min="2320" max="2320" width="10.7265625" customWidth="1"/>
    <col min="2321" max="2321" width="2" customWidth="1"/>
    <col min="2322" max="2322" width="10.26953125" customWidth="1"/>
    <col min="2323" max="2323" width="3" customWidth="1"/>
    <col min="2324" max="2324" width="10.1796875" customWidth="1"/>
    <col min="2325" max="2325" width="2" customWidth="1"/>
    <col min="2326" max="2326" width="10" customWidth="1"/>
    <col min="2327" max="2327" width="3" customWidth="1"/>
    <col min="2328" max="2328" width="25.1796875" customWidth="1"/>
    <col min="2561" max="2561" width="34" customWidth="1"/>
    <col min="2562" max="2562" width="10" customWidth="1"/>
    <col min="2563" max="2563" width="9.1796875" customWidth="1"/>
    <col min="2564" max="2564" width="2.7265625" customWidth="1"/>
    <col min="2565" max="2565" width="8.81640625" customWidth="1"/>
    <col min="2566" max="2566" width="9.1796875" customWidth="1"/>
    <col min="2567" max="2567" width="2.7265625" customWidth="1"/>
    <col min="2568" max="2568" width="8.81640625" customWidth="1"/>
    <col min="2569" max="2569" width="1.7265625" customWidth="1"/>
    <col min="2570" max="2570" width="9.1796875" customWidth="1"/>
    <col min="2571" max="2571" width="2.7265625" customWidth="1"/>
    <col min="2572" max="2572" width="8.81640625" customWidth="1"/>
    <col min="2573" max="2573" width="1.54296875" customWidth="1"/>
    <col min="2574" max="2574" width="9.1796875" customWidth="1"/>
    <col min="2575" max="2575" width="2.7265625" customWidth="1"/>
    <col min="2576" max="2576" width="10.7265625" customWidth="1"/>
    <col min="2577" max="2577" width="2" customWidth="1"/>
    <col min="2578" max="2578" width="10.26953125" customWidth="1"/>
    <col min="2579" max="2579" width="3" customWidth="1"/>
    <col min="2580" max="2580" width="10.1796875" customWidth="1"/>
    <col min="2581" max="2581" width="2" customWidth="1"/>
    <col min="2582" max="2582" width="10" customWidth="1"/>
    <col min="2583" max="2583" width="3" customWidth="1"/>
    <col min="2584" max="2584" width="25.1796875" customWidth="1"/>
    <col min="2817" max="2817" width="34" customWidth="1"/>
    <col min="2818" max="2818" width="10" customWidth="1"/>
    <col min="2819" max="2819" width="9.1796875" customWidth="1"/>
    <col min="2820" max="2820" width="2.7265625" customWidth="1"/>
    <col min="2821" max="2821" width="8.81640625" customWidth="1"/>
    <col min="2822" max="2822" width="9.1796875" customWidth="1"/>
    <col min="2823" max="2823" width="2.7265625" customWidth="1"/>
    <col min="2824" max="2824" width="8.81640625" customWidth="1"/>
    <col min="2825" max="2825" width="1.7265625" customWidth="1"/>
    <col min="2826" max="2826" width="9.1796875" customWidth="1"/>
    <col min="2827" max="2827" width="2.7265625" customWidth="1"/>
    <col min="2828" max="2828" width="8.81640625" customWidth="1"/>
    <col min="2829" max="2829" width="1.54296875" customWidth="1"/>
    <col min="2830" max="2830" width="9.1796875" customWidth="1"/>
    <col min="2831" max="2831" width="2.7265625" customWidth="1"/>
    <col min="2832" max="2832" width="10.7265625" customWidth="1"/>
    <col min="2833" max="2833" width="2" customWidth="1"/>
    <col min="2834" max="2834" width="10.26953125" customWidth="1"/>
    <col min="2835" max="2835" width="3" customWidth="1"/>
    <col min="2836" max="2836" width="10.1796875" customWidth="1"/>
    <col min="2837" max="2837" width="2" customWidth="1"/>
    <col min="2838" max="2838" width="10" customWidth="1"/>
    <col min="2839" max="2839" width="3" customWidth="1"/>
    <col min="2840" max="2840" width="25.1796875" customWidth="1"/>
    <col min="3073" max="3073" width="34" customWidth="1"/>
    <col min="3074" max="3074" width="10" customWidth="1"/>
    <col min="3075" max="3075" width="9.1796875" customWidth="1"/>
    <col min="3076" max="3076" width="2.7265625" customWidth="1"/>
    <col min="3077" max="3077" width="8.81640625" customWidth="1"/>
    <col min="3078" max="3078" width="9.1796875" customWidth="1"/>
    <col min="3079" max="3079" width="2.7265625" customWidth="1"/>
    <col min="3080" max="3080" width="8.81640625" customWidth="1"/>
    <col min="3081" max="3081" width="1.7265625" customWidth="1"/>
    <col min="3082" max="3082" width="9.1796875" customWidth="1"/>
    <col min="3083" max="3083" width="2.7265625" customWidth="1"/>
    <col min="3084" max="3084" width="8.81640625" customWidth="1"/>
    <col min="3085" max="3085" width="1.54296875" customWidth="1"/>
    <col min="3086" max="3086" width="9.1796875" customWidth="1"/>
    <col min="3087" max="3087" width="2.7265625" customWidth="1"/>
    <col min="3088" max="3088" width="10.7265625" customWidth="1"/>
    <col min="3089" max="3089" width="2" customWidth="1"/>
    <col min="3090" max="3090" width="10.26953125" customWidth="1"/>
    <col min="3091" max="3091" width="3" customWidth="1"/>
    <col min="3092" max="3092" width="10.1796875" customWidth="1"/>
    <col min="3093" max="3093" width="2" customWidth="1"/>
    <col min="3094" max="3094" width="10" customWidth="1"/>
    <col min="3095" max="3095" width="3" customWidth="1"/>
    <col min="3096" max="3096" width="25.1796875" customWidth="1"/>
    <col min="3329" max="3329" width="34" customWidth="1"/>
    <col min="3330" max="3330" width="10" customWidth="1"/>
    <col min="3331" max="3331" width="9.1796875" customWidth="1"/>
    <col min="3332" max="3332" width="2.7265625" customWidth="1"/>
    <col min="3333" max="3333" width="8.81640625" customWidth="1"/>
    <col min="3334" max="3334" width="9.1796875" customWidth="1"/>
    <col min="3335" max="3335" width="2.7265625" customWidth="1"/>
    <col min="3336" max="3336" width="8.81640625" customWidth="1"/>
    <col min="3337" max="3337" width="1.7265625" customWidth="1"/>
    <col min="3338" max="3338" width="9.1796875" customWidth="1"/>
    <col min="3339" max="3339" width="2.7265625" customWidth="1"/>
    <col min="3340" max="3340" width="8.81640625" customWidth="1"/>
    <col min="3341" max="3341" width="1.54296875" customWidth="1"/>
    <col min="3342" max="3342" width="9.1796875" customWidth="1"/>
    <col min="3343" max="3343" width="2.7265625" customWidth="1"/>
    <col min="3344" max="3344" width="10.7265625" customWidth="1"/>
    <col min="3345" max="3345" width="2" customWidth="1"/>
    <col min="3346" max="3346" width="10.26953125" customWidth="1"/>
    <col min="3347" max="3347" width="3" customWidth="1"/>
    <col min="3348" max="3348" width="10.1796875" customWidth="1"/>
    <col min="3349" max="3349" width="2" customWidth="1"/>
    <col min="3350" max="3350" width="10" customWidth="1"/>
    <col min="3351" max="3351" width="3" customWidth="1"/>
    <col min="3352" max="3352" width="25.1796875" customWidth="1"/>
    <col min="3585" max="3585" width="34" customWidth="1"/>
    <col min="3586" max="3586" width="10" customWidth="1"/>
    <col min="3587" max="3587" width="9.1796875" customWidth="1"/>
    <col min="3588" max="3588" width="2.7265625" customWidth="1"/>
    <col min="3589" max="3589" width="8.81640625" customWidth="1"/>
    <col min="3590" max="3590" width="9.1796875" customWidth="1"/>
    <col min="3591" max="3591" width="2.7265625" customWidth="1"/>
    <col min="3592" max="3592" width="8.81640625" customWidth="1"/>
    <col min="3593" max="3593" width="1.7265625" customWidth="1"/>
    <col min="3594" max="3594" width="9.1796875" customWidth="1"/>
    <col min="3595" max="3595" width="2.7265625" customWidth="1"/>
    <col min="3596" max="3596" width="8.81640625" customWidth="1"/>
    <col min="3597" max="3597" width="1.54296875" customWidth="1"/>
    <col min="3598" max="3598" width="9.1796875" customWidth="1"/>
    <col min="3599" max="3599" width="2.7265625" customWidth="1"/>
    <col min="3600" max="3600" width="10.7265625" customWidth="1"/>
    <col min="3601" max="3601" width="2" customWidth="1"/>
    <col min="3602" max="3602" width="10.26953125" customWidth="1"/>
    <col min="3603" max="3603" width="3" customWidth="1"/>
    <col min="3604" max="3604" width="10.1796875" customWidth="1"/>
    <col min="3605" max="3605" width="2" customWidth="1"/>
    <col min="3606" max="3606" width="10" customWidth="1"/>
    <col min="3607" max="3607" width="3" customWidth="1"/>
    <col min="3608" max="3608" width="25.1796875" customWidth="1"/>
    <col min="3841" max="3841" width="34" customWidth="1"/>
    <col min="3842" max="3842" width="10" customWidth="1"/>
    <col min="3843" max="3843" width="9.1796875" customWidth="1"/>
    <col min="3844" max="3844" width="2.7265625" customWidth="1"/>
    <col min="3845" max="3845" width="8.81640625" customWidth="1"/>
    <col min="3846" max="3846" width="9.1796875" customWidth="1"/>
    <col min="3847" max="3847" width="2.7265625" customWidth="1"/>
    <col min="3848" max="3848" width="8.81640625" customWidth="1"/>
    <col min="3849" max="3849" width="1.7265625" customWidth="1"/>
    <col min="3850" max="3850" width="9.1796875" customWidth="1"/>
    <col min="3851" max="3851" width="2.7265625" customWidth="1"/>
    <col min="3852" max="3852" width="8.81640625" customWidth="1"/>
    <col min="3853" max="3853" width="1.54296875" customWidth="1"/>
    <col min="3854" max="3854" width="9.1796875" customWidth="1"/>
    <col min="3855" max="3855" width="2.7265625" customWidth="1"/>
    <col min="3856" max="3856" width="10.7265625" customWidth="1"/>
    <col min="3857" max="3857" width="2" customWidth="1"/>
    <col min="3858" max="3858" width="10.26953125" customWidth="1"/>
    <col min="3859" max="3859" width="3" customWidth="1"/>
    <col min="3860" max="3860" width="10.1796875" customWidth="1"/>
    <col min="3861" max="3861" width="2" customWidth="1"/>
    <col min="3862" max="3862" width="10" customWidth="1"/>
    <col min="3863" max="3863" width="3" customWidth="1"/>
    <col min="3864" max="3864" width="25.1796875" customWidth="1"/>
    <col min="4097" max="4097" width="34" customWidth="1"/>
    <col min="4098" max="4098" width="10" customWidth="1"/>
    <col min="4099" max="4099" width="9.1796875" customWidth="1"/>
    <col min="4100" max="4100" width="2.7265625" customWidth="1"/>
    <col min="4101" max="4101" width="8.81640625" customWidth="1"/>
    <col min="4102" max="4102" width="9.1796875" customWidth="1"/>
    <col min="4103" max="4103" width="2.7265625" customWidth="1"/>
    <col min="4104" max="4104" width="8.81640625" customWidth="1"/>
    <col min="4105" max="4105" width="1.7265625" customWidth="1"/>
    <col min="4106" max="4106" width="9.1796875" customWidth="1"/>
    <col min="4107" max="4107" width="2.7265625" customWidth="1"/>
    <col min="4108" max="4108" width="8.81640625" customWidth="1"/>
    <col min="4109" max="4109" width="1.54296875" customWidth="1"/>
    <col min="4110" max="4110" width="9.1796875" customWidth="1"/>
    <col min="4111" max="4111" width="2.7265625" customWidth="1"/>
    <col min="4112" max="4112" width="10.7265625" customWidth="1"/>
    <col min="4113" max="4113" width="2" customWidth="1"/>
    <col min="4114" max="4114" width="10.26953125" customWidth="1"/>
    <col min="4115" max="4115" width="3" customWidth="1"/>
    <col min="4116" max="4116" width="10.1796875" customWidth="1"/>
    <col min="4117" max="4117" width="2" customWidth="1"/>
    <col min="4118" max="4118" width="10" customWidth="1"/>
    <col min="4119" max="4119" width="3" customWidth="1"/>
    <col min="4120" max="4120" width="25.1796875" customWidth="1"/>
    <col min="4353" max="4353" width="34" customWidth="1"/>
    <col min="4354" max="4354" width="10" customWidth="1"/>
    <col min="4355" max="4355" width="9.1796875" customWidth="1"/>
    <col min="4356" max="4356" width="2.7265625" customWidth="1"/>
    <col min="4357" max="4357" width="8.81640625" customWidth="1"/>
    <col min="4358" max="4358" width="9.1796875" customWidth="1"/>
    <col min="4359" max="4359" width="2.7265625" customWidth="1"/>
    <col min="4360" max="4360" width="8.81640625" customWidth="1"/>
    <col min="4361" max="4361" width="1.7265625" customWidth="1"/>
    <col min="4362" max="4362" width="9.1796875" customWidth="1"/>
    <col min="4363" max="4363" width="2.7265625" customWidth="1"/>
    <col min="4364" max="4364" width="8.81640625" customWidth="1"/>
    <col min="4365" max="4365" width="1.54296875" customWidth="1"/>
    <col min="4366" max="4366" width="9.1796875" customWidth="1"/>
    <col min="4367" max="4367" width="2.7265625" customWidth="1"/>
    <col min="4368" max="4368" width="10.7265625" customWidth="1"/>
    <col min="4369" max="4369" width="2" customWidth="1"/>
    <col min="4370" max="4370" width="10.26953125" customWidth="1"/>
    <col min="4371" max="4371" width="3" customWidth="1"/>
    <col min="4372" max="4372" width="10.1796875" customWidth="1"/>
    <col min="4373" max="4373" width="2" customWidth="1"/>
    <col min="4374" max="4374" width="10" customWidth="1"/>
    <col min="4375" max="4375" width="3" customWidth="1"/>
    <col min="4376" max="4376" width="25.1796875" customWidth="1"/>
    <col min="4609" max="4609" width="34" customWidth="1"/>
    <col min="4610" max="4610" width="10" customWidth="1"/>
    <col min="4611" max="4611" width="9.1796875" customWidth="1"/>
    <col min="4612" max="4612" width="2.7265625" customWidth="1"/>
    <col min="4613" max="4613" width="8.81640625" customWidth="1"/>
    <col min="4614" max="4614" width="9.1796875" customWidth="1"/>
    <col min="4615" max="4615" width="2.7265625" customWidth="1"/>
    <col min="4616" max="4616" width="8.81640625" customWidth="1"/>
    <col min="4617" max="4617" width="1.7265625" customWidth="1"/>
    <col min="4618" max="4618" width="9.1796875" customWidth="1"/>
    <col min="4619" max="4619" width="2.7265625" customWidth="1"/>
    <col min="4620" max="4620" width="8.81640625" customWidth="1"/>
    <col min="4621" max="4621" width="1.54296875" customWidth="1"/>
    <col min="4622" max="4622" width="9.1796875" customWidth="1"/>
    <col min="4623" max="4623" width="2.7265625" customWidth="1"/>
    <col min="4624" max="4624" width="10.7265625" customWidth="1"/>
    <col min="4625" max="4625" width="2" customWidth="1"/>
    <col min="4626" max="4626" width="10.26953125" customWidth="1"/>
    <col min="4627" max="4627" width="3" customWidth="1"/>
    <col min="4628" max="4628" width="10.1796875" customWidth="1"/>
    <col min="4629" max="4629" width="2" customWidth="1"/>
    <col min="4630" max="4630" width="10" customWidth="1"/>
    <col min="4631" max="4631" width="3" customWidth="1"/>
    <col min="4632" max="4632" width="25.1796875" customWidth="1"/>
    <col min="4865" max="4865" width="34" customWidth="1"/>
    <col min="4866" max="4866" width="10" customWidth="1"/>
    <col min="4867" max="4867" width="9.1796875" customWidth="1"/>
    <col min="4868" max="4868" width="2.7265625" customWidth="1"/>
    <col min="4869" max="4869" width="8.81640625" customWidth="1"/>
    <col min="4870" max="4870" width="9.1796875" customWidth="1"/>
    <col min="4871" max="4871" width="2.7265625" customWidth="1"/>
    <col min="4872" max="4872" width="8.81640625" customWidth="1"/>
    <col min="4873" max="4873" width="1.7265625" customWidth="1"/>
    <col min="4874" max="4874" width="9.1796875" customWidth="1"/>
    <col min="4875" max="4875" width="2.7265625" customWidth="1"/>
    <col min="4876" max="4876" width="8.81640625" customWidth="1"/>
    <col min="4877" max="4877" width="1.54296875" customWidth="1"/>
    <col min="4878" max="4878" width="9.1796875" customWidth="1"/>
    <col min="4879" max="4879" width="2.7265625" customWidth="1"/>
    <col min="4880" max="4880" width="10.7265625" customWidth="1"/>
    <col min="4881" max="4881" width="2" customWidth="1"/>
    <col min="4882" max="4882" width="10.26953125" customWidth="1"/>
    <col min="4883" max="4883" width="3" customWidth="1"/>
    <col min="4884" max="4884" width="10.1796875" customWidth="1"/>
    <col min="4885" max="4885" width="2" customWidth="1"/>
    <col min="4886" max="4886" width="10" customWidth="1"/>
    <col min="4887" max="4887" width="3" customWidth="1"/>
    <col min="4888" max="4888" width="25.1796875" customWidth="1"/>
    <col min="5121" max="5121" width="34" customWidth="1"/>
    <col min="5122" max="5122" width="10" customWidth="1"/>
    <col min="5123" max="5123" width="9.1796875" customWidth="1"/>
    <col min="5124" max="5124" width="2.7265625" customWidth="1"/>
    <col min="5125" max="5125" width="8.81640625" customWidth="1"/>
    <col min="5126" max="5126" width="9.1796875" customWidth="1"/>
    <col min="5127" max="5127" width="2.7265625" customWidth="1"/>
    <col min="5128" max="5128" width="8.81640625" customWidth="1"/>
    <col min="5129" max="5129" width="1.7265625" customWidth="1"/>
    <col min="5130" max="5130" width="9.1796875" customWidth="1"/>
    <col min="5131" max="5131" width="2.7265625" customWidth="1"/>
    <col min="5132" max="5132" width="8.81640625" customWidth="1"/>
    <col min="5133" max="5133" width="1.54296875" customWidth="1"/>
    <col min="5134" max="5134" width="9.1796875" customWidth="1"/>
    <col min="5135" max="5135" width="2.7265625" customWidth="1"/>
    <col min="5136" max="5136" width="10.7265625" customWidth="1"/>
    <col min="5137" max="5137" width="2" customWidth="1"/>
    <col min="5138" max="5138" width="10.26953125" customWidth="1"/>
    <col min="5139" max="5139" width="3" customWidth="1"/>
    <col min="5140" max="5140" width="10.1796875" customWidth="1"/>
    <col min="5141" max="5141" width="2" customWidth="1"/>
    <col min="5142" max="5142" width="10" customWidth="1"/>
    <col min="5143" max="5143" width="3" customWidth="1"/>
    <col min="5144" max="5144" width="25.1796875" customWidth="1"/>
    <col min="5377" max="5377" width="34" customWidth="1"/>
    <col min="5378" max="5378" width="10" customWidth="1"/>
    <col min="5379" max="5379" width="9.1796875" customWidth="1"/>
    <col min="5380" max="5380" width="2.7265625" customWidth="1"/>
    <col min="5381" max="5381" width="8.81640625" customWidth="1"/>
    <col min="5382" max="5382" width="9.1796875" customWidth="1"/>
    <col min="5383" max="5383" width="2.7265625" customWidth="1"/>
    <col min="5384" max="5384" width="8.81640625" customWidth="1"/>
    <col min="5385" max="5385" width="1.7265625" customWidth="1"/>
    <col min="5386" max="5386" width="9.1796875" customWidth="1"/>
    <col min="5387" max="5387" width="2.7265625" customWidth="1"/>
    <col min="5388" max="5388" width="8.81640625" customWidth="1"/>
    <col min="5389" max="5389" width="1.54296875" customWidth="1"/>
    <col min="5390" max="5390" width="9.1796875" customWidth="1"/>
    <col min="5391" max="5391" width="2.7265625" customWidth="1"/>
    <col min="5392" max="5392" width="10.7265625" customWidth="1"/>
    <col min="5393" max="5393" width="2" customWidth="1"/>
    <col min="5394" max="5394" width="10.26953125" customWidth="1"/>
    <col min="5395" max="5395" width="3" customWidth="1"/>
    <col min="5396" max="5396" width="10.1796875" customWidth="1"/>
    <col min="5397" max="5397" width="2" customWidth="1"/>
    <col min="5398" max="5398" width="10" customWidth="1"/>
    <col min="5399" max="5399" width="3" customWidth="1"/>
    <col min="5400" max="5400" width="25.1796875" customWidth="1"/>
    <col min="5633" max="5633" width="34" customWidth="1"/>
    <col min="5634" max="5634" width="10" customWidth="1"/>
    <col min="5635" max="5635" width="9.1796875" customWidth="1"/>
    <col min="5636" max="5636" width="2.7265625" customWidth="1"/>
    <col min="5637" max="5637" width="8.81640625" customWidth="1"/>
    <col min="5638" max="5638" width="9.1796875" customWidth="1"/>
    <col min="5639" max="5639" width="2.7265625" customWidth="1"/>
    <col min="5640" max="5640" width="8.81640625" customWidth="1"/>
    <col min="5641" max="5641" width="1.7265625" customWidth="1"/>
    <col min="5642" max="5642" width="9.1796875" customWidth="1"/>
    <col min="5643" max="5643" width="2.7265625" customWidth="1"/>
    <col min="5644" max="5644" width="8.81640625" customWidth="1"/>
    <col min="5645" max="5645" width="1.54296875" customWidth="1"/>
    <col min="5646" max="5646" width="9.1796875" customWidth="1"/>
    <col min="5647" max="5647" width="2.7265625" customWidth="1"/>
    <col min="5648" max="5648" width="10.7265625" customWidth="1"/>
    <col min="5649" max="5649" width="2" customWidth="1"/>
    <col min="5650" max="5650" width="10.26953125" customWidth="1"/>
    <col min="5651" max="5651" width="3" customWidth="1"/>
    <col min="5652" max="5652" width="10.1796875" customWidth="1"/>
    <col min="5653" max="5653" width="2" customWidth="1"/>
    <col min="5654" max="5654" width="10" customWidth="1"/>
    <col min="5655" max="5655" width="3" customWidth="1"/>
    <col min="5656" max="5656" width="25.1796875" customWidth="1"/>
    <col min="5889" max="5889" width="34" customWidth="1"/>
    <col min="5890" max="5890" width="10" customWidth="1"/>
    <col min="5891" max="5891" width="9.1796875" customWidth="1"/>
    <col min="5892" max="5892" width="2.7265625" customWidth="1"/>
    <col min="5893" max="5893" width="8.81640625" customWidth="1"/>
    <col min="5894" max="5894" width="9.1796875" customWidth="1"/>
    <col min="5895" max="5895" width="2.7265625" customWidth="1"/>
    <col min="5896" max="5896" width="8.81640625" customWidth="1"/>
    <col min="5897" max="5897" width="1.7265625" customWidth="1"/>
    <col min="5898" max="5898" width="9.1796875" customWidth="1"/>
    <col min="5899" max="5899" width="2.7265625" customWidth="1"/>
    <col min="5900" max="5900" width="8.81640625" customWidth="1"/>
    <col min="5901" max="5901" width="1.54296875" customWidth="1"/>
    <col min="5902" max="5902" width="9.1796875" customWidth="1"/>
    <col min="5903" max="5903" width="2.7265625" customWidth="1"/>
    <col min="5904" max="5904" width="10.7265625" customWidth="1"/>
    <col min="5905" max="5905" width="2" customWidth="1"/>
    <col min="5906" max="5906" width="10.26953125" customWidth="1"/>
    <col min="5907" max="5907" width="3" customWidth="1"/>
    <col min="5908" max="5908" width="10.1796875" customWidth="1"/>
    <col min="5909" max="5909" width="2" customWidth="1"/>
    <col min="5910" max="5910" width="10" customWidth="1"/>
    <col min="5911" max="5911" width="3" customWidth="1"/>
    <col min="5912" max="5912" width="25.1796875" customWidth="1"/>
    <col min="6145" max="6145" width="34" customWidth="1"/>
    <col min="6146" max="6146" width="10" customWidth="1"/>
    <col min="6147" max="6147" width="9.1796875" customWidth="1"/>
    <col min="6148" max="6148" width="2.7265625" customWidth="1"/>
    <col min="6149" max="6149" width="8.81640625" customWidth="1"/>
    <col min="6150" max="6150" width="9.1796875" customWidth="1"/>
    <col min="6151" max="6151" width="2.7265625" customWidth="1"/>
    <col min="6152" max="6152" width="8.81640625" customWidth="1"/>
    <col min="6153" max="6153" width="1.7265625" customWidth="1"/>
    <col min="6154" max="6154" width="9.1796875" customWidth="1"/>
    <col min="6155" max="6155" width="2.7265625" customWidth="1"/>
    <col min="6156" max="6156" width="8.81640625" customWidth="1"/>
    <col min="6157" max="6157" width="1.54296875" customWidth="1"/>
    <col min="6158" max="6158" width="9.1796875" customWidth="1"/>
    <col min="6159" max="6159" width="2.7265625" customWidth="1"/>
    <col min="6160" max="6160" width="10.7265625" customWidth="1"/>
    <col min="6161" max="6161" width="2" customWidth="1"/>
    <col min="6162" max="6162" width="10.26953125" customWidth="1"/>
    <col min="6163" max="6163" width="3" customWidth="1"/>
    <col min="6164" max="6164" width="10.1796875" customWidth="1"/>
    <col min="6165" max="6165" width="2" customWidth="1"/>
    <col min="6166" max="6166" width="10" customWidth="1"/>
    <col min="6167" max="6167" width="3" customWidth="1"/>
    <col min="6168" max="6168" width="25.1796875" customWidth="1"/>
    <col min="6401" max="6401" width="34" customWidth="1"/>
    <col min="6402" max="6402" width="10" customWidth="1"/>
    <col min="6403" max="6403" width="9.1796875" customWidth="1"/>
    <col min="6404" max="6404" width="2.7265625" customWidth="1"/>
    <col min="6405" max="6405" width="8.81640625" customWidth="1"/>
    <col min="6406" max="6406" width="9.1796875" customWidth="1"/>
    <col min="6407" max="6407" width="2.7265625" customWidth="1"/>
    <col min="6408" max="6408" width="8.81640625" customWidth="1"/>
    <col min="6409" max="6409" width="1.7265625" customWidth="1"/>
    <col min="6410" max="6410" width="9.1796875" customWidth="1"/>
    <col min="6411" max="6411" width="2.7265625" customWidth="1"/>
    <col min="6412" max="6412" width="8.81640625" customWidth="1"/>
    <col min="6413" max="6413" width="1.54296875" customWidth="1"/>
    <col min="6414" max="6414" width="9.1796875" customWidth="1"/>
    <col min="6415" max="6415" width="2.7265625" customWidth="1"/>
    <col min="6416" max="6416" width="10.7265625" customWidth="1"/>
    <col min="6417" max="6417" width="2" customWidth="1"/>
    <col min="6418" max="6418" width="10.26953125" customWidth="1"/>
    <col min="6419" max="6419" width="3" customWidth="1"/>
    <col min="6420" max="6420" width="10.1796875" customWidth="1"/>
    <col min="6421" max="6421" width="2" customWidth="1"/>
    <col min="6422" max="6422" width="10" customWidth="1"/>
    <col min="6423" max="6423" width="3" customWidth="1"/>
    <col min="6424" max="6424" width="25.1796875" customWidth="1"/>
    <col min="6657" max="6657" width="34" customWidth="1"/>
    <col min="6658" max="6658" width="10" customWidth="1"/>
    <col min="6659" max="6659" width="9.1796875" customWidth="1"/>
    <col min="6660" max="6660" width="2.7265625" customWidth="1"/>
    <col min="6661" max="6661" width="8.81640625" customWidth="1"/>
    <col min="6662" max="6662" width="9.1796875" customWidth="1"/>
    <col min="6663" max="6663" width="2.7265625" customWidth="1"/>
    <col min="6664" max="6664" width="8.81640625" customWidth="1"/>
    <col min="6665" max="6665" width="1.7265625" customWidth="1"/>
    <col min="6666" max="6666" width="9.1796875" customWidth="1"/>
    <col min="6667" max="6667" width="2.7265625" customWidth="1"/>
    <col min="6668" max="6668" width="8.81640625" customWidth="1"/>
    <col min="6669" max="6669" width="1.54296875" customWidth="1"/>
    <col min="6670" max="6670" width="9.1796875" customWidth="1"/>
    <col min="6671" max="6671" width="2.7265625" customWidth="1"/>
    <col min="6672" max="6672" width="10.7265625" customWidth="1"/>
    <col min="6673" max="6673" width="2" customWidth="1"/>
    <col min="6674" max="6674" width="10.26953125" customWidth="1"/>
    <col min="6675" max="6675" width="3" customWidth="1"/>
    <col min="6676" max="6676" width="10.1796875" customWidth="1"/>
    <col min="6677" max="6677" width="2" customWidth="1"/>
    <col min="6678" max="6678" width="10" customWidth="1"/>
    <col min="6679" max="6679" width="3" customWidth="1"/>
    <col min="6680" max="6680" width="25.1796875" customWidth="1"/>
    <col min="6913" max="6913" width="34" customWidth="1"/>
    <col min="6914" max="6914" width="10" customWidth="1"/>
    <col min="6915" max="6915" width="9.1796875" customWidth="1"/>
    <col min="6916" max="6916" width="2.7265625" customWidth="1"/>
    <col min="6917" max="6917" width="8.81640625" customWidth="1"/>
    <col min="6918" max="6918" width="9.1796875" customWidth="1"/>
    <col min="6919" max="6919" width="2.7265625" customWidth="1"/>
    <col min="6920" max="6920" width="8.81640625" customWidth="1"/>
    <col min="6921" max="6921" width="1.7265625" customWidth="1"/>
    <col min="6922" max="6922" width="9.1796875" customWidth="1"/>
    <col min="6923" max="6923" width="2.7265625" customWidth="1"/>
    <col min="6924" max="6924" width="8.81640625" customWidth="1"/>
    <col min="6925" max="6925" width="1.54296875" customWidth="1"/>
    <col min="6926" max="6926" width="9.1796875" customWidth="1"/>
    <col min="6927" max="6927" width="2.7265625" customWidth="1"/>
    <col min="6928" max="6928" width="10.7265625" customWidth="1"/>
    <col min="6929" max="6929" width="2" customWidth="1"/>
    <col min="6930" max="6930" width="10.26953125" customWidth="1"/>
    <col min="6931" max="6931" width="3" customWidth="1"/>
    <col min="6932" max="6932" width="10.1796875" customWidth="1"/>
    <col min="6933" max="6933" width="2" customWidth="1"/>
    <col min="6934" max="6934" width="10" customWidth="1"/>
    <col min="6935" max="6935" width="3" customWidth="1"/>
    <col min="6936" max="6936" width="25.1796875" customWidth="1"/>
    <col min="7169" max="7169" width="34" customWidth="1"/>
    <col min="7170" max="7170" width="10" customWidth="1"/>
    <col min="7171" max="7171" width="9.1796875" customWidth="1"/>
    <col min="7172" max="7172" width="2.7265625" customWidth="1"/>
    <col min="7173" max="7173" width="8.81640625" customWidth="1"/>
    <col min="7174" max="7174" width="9.1796875" customWidth="1"/>
    <col min="7175" max="7175" width="2.7265625" customWidth="1"/>
    <col min="7176" max="7176" width="8.81640625" customWidth="1"/>
    <col min="7177" max="7177" width="1.7265625" customWidth="1"/>
    <col min="7178" max="7178" width="9.1796875" customWidth="1"/>
    <col min="7179" max="7179" width="2.7265625" customWidth="1"/>
    <col min="7180" max="7180" width="8.81640625" customWidth="1"/>
    <col min="7181" max="7181" width="1.54296875" customWidth="1"/>
    <col min="7182" max="7182" width="9.1796875" customWidth="1"/>
    <col min="7183" max="7183" width="2.7265625" customWidth="1"/>
    <col min="7184" max="7184" width="10.7265625" customWidth="1"/>
    <col min="7185" max="7185" width="2" customWidth="1"/>
    <col min="7186" max="7186" width="10.26953125" customWidth="1"/>
    <col min="7187" max="7187" width="3" customWidth="1"/>
    <col min="7188" max="7188" width="10.1796875" customWidth="1"/>
    <col min="7189" max="7189" width="2" customWidth="1"/>
    <col min="7190" max="7190" width="10" customWidth="1"/>
    <col min="7191" max="7191" width="3" customWidth="1"/>
    <col min="7192" max="7192" width="25.1796875" customWidth="1"/>
    <col min="7425" max="7425" width="34" customWidth="1"/>
    <col min="7426" max="7426" width="10" customWidth="1"/>
    <col min="7427" max="7427" width="9.1796875" customWidth="1"/>
    <col min="7428" max="7428" width="2.7265625" customWidth="1"/>
    <col min="7429" max="7429" width="8.81640625" customWidth="1"/>
    <col min="7430" max="7430" width="9.1796875" customWidth="1"/>
    <col min="7431" max="7431" width="2.7265625" customWidth="1"/>
    <col min="7432" max="7432" width="8.81640625" customWidth="1"/>
    <col min="7433" max="7433" width="1.7265625" customWidth="1"/>
    <col min="7434" max="7434" width="9.1796875" customWidth="1"/>
    <col min="7435" max="7435" width="2.7265625" customWidth="1"/>
    <col min="7436" max="7436" width="8.81640625" customWidth="1"/>
    <col min="7437" max="7437" width="1.54296875" customWidth="1"/>
    <col min="7438" max="7438" width="9.1796875" customWidth="1"/>
    <col min="7439" max="7439" width="2.7265625" customWidth="1"/>
    <col min="7440" max="7440" width="10.7265625" customWidth="1"/>
    <col min="7441" max="7441" width="2" customWidth="1"/>
    <col min="7442" max="7442" width="10.26953125" customWidth="1"/>
    <col min="7443" max="7443" width="3" customWidth="1"/>
    <col min="7444" max="7444" width="10.1796875" customWidth="1"/>
    <col min="7445" max="7445" width="2" customWidth="1"/>
    <col min="7446" max="7446" width="10" customWidth="1"/>
    <col min="7447" max="7447" width="3" customWidth="1"/>
    <col min="7448" max="7448" width="25.1796875" customWidth="1"/>
    <col min="7681" max="7681" width="34" customWidth="1"/>
    <col min="7682" max="7682" width="10" customWidth="1"/>
    <col min="7683" max="7683" width="9.1796875" customWidth="1"/>
    <col min="7684" max="7684" width="2.7265625" customWidth="1"/>
    <col min="7685" max="7685" width="8.81640625" customWidth="1"/>
    <col min="7686" max="7686" width="9.1796875" customWidth="1"/>
    <col min="7687" max="7687" width="2.7265625" customWidth="1"/>
    <col min="7688" max="7688" width="8.81640625" customWidth="1"/>
    <col min="7689" max="7689" width="1.7265625" customWidth="1"/>
    <col min="7690" max="7690" width="9.1796875" customWidth="1"/>
    <col min="7691" max="7691" width="2.7265625" customWidth="1"/>
    <col min="7692" max="7692" width="8.81640625" customWidth="1"/>
    <col min="7693" max="7693" width="1.54296875" customWidth="1"/>
    <col min="7694" max="7694" width="9.1796875" customWidth="1"/>
    <col min="7695" max="7695" width="2.7265625" customWidth="1"/>
    <col min="7696" max="7696" width="10.7265625" customWidth="1"/>
    <col min="7697" max="7697" width="2" customWidth="1"/>
    <col min="7698" max="7698" width="10.26953125" customWidth="1"/>
    <col min="7699" max="7699" width="3" customWidth="1"/>
    <col min="7700" max="7700" width="10.1796875" customWidth="1"/>
    <col min="7701" max="7701" width="2" customWidth="1"/>
    <col min="7702" max="7702" width="10" customWidth="1"/>
    <col min="7703" max="7703" width="3" customWidth="1"/>
    <col min="7704" max="7704" width="25.1796875" customWidth="1"/>
    <col min="7937" max="7937" width="34" customWidth="1"/>
    <col min="7938" max="7938" width="10" customWidth="1"/>
    <col min="7939" max="7939" width="9.1796875" customWidth="1"/>
    <col min="7940" max="7940" width="2.7265625" customWidth="1"/>
    <col min="7941" max="7941" width="8.81640625" customWidth="1"/>
    <col min="7942" max="7942" width="9.1796875" customWidth="1"/>
    <col min="7943" max="7943" width="2.7265625" customWidth="1"/>
    <col min="7944" max="7944" width="8.81640625" customWidth="1"/>
    <col min="7945" max="7945" width="1.7265625" customWidth="1"/>
    <col min="7946" max="7946" width="9.1796875" customWidth="1"/>
    <col min="7947" max="7947" width="2.7265625" customWidth="1"/>
    <col min="7948" max="7948" width="8.81640625" customWidth="1"/>
    <col min="7949" max="7949" width="1.54296875" customWidth="1"/>
    <col min="7950" max="7950" width="9.1796875" customWidth="1"/>
    <col min="7951" max="7951" width="2.7265625" customWidth="1"/>
    <col min="7952" max="7952" width="10.7265625" customWidth="1"/>
    <col min="7953" max="7953" width="2" customWidth="1"/>
    <col min="7954" max="7954" width="10.26953125" customWidth="1"/>
    <col min="7955" max="7955" width="3" customWidth="1"/>
    <col min="7956" max="7956" width="10.1796875" customWidth="1"/>
    <col min="7957" max="7957" width="2" customWidth="1"/>
    <col min="7958" max="7958" width="10" customWidth="1"/>
    <col min="7959" max="7959" width="3" customWidth="1"/>
    <col min="7960" max="7960" width="25.1796875" customWidth="1"/>
    <col min="8193" max="8193" width="34" customWidth="1"/>
    <col min="8194" max="8194" width="10" customWidth="1"/>
    <col min="8195" max="8195" width="9.1796875" customWidth="1"/>
    <col min="8196" max="8196" width="2.7265625" customWidth="1"/>
    <col min="8197" max="8197" width="8.81640625" customWidth="1"/>
    <col min="8198" max="8198" width="9.1796875" customWidth="1"/>
    <col min="8199" max="8199" width="2.7265625" customWidth="1"/>
    <col min="8200" max="8200" width="8.81640625" customWidth="1"/>
    <col min="8201" max="8201" width="1.7265625" customWidth="1"/>
    <col min="8202" max="8202" width="9.1796875" customWidth="1"/>
    <col min="8203" max="8203" width="2.7265625" customWidth="1"/>
    <col min="8204" max="8204" width="8.81640625" customWidth="1"/>
    <col min="8205" max="8205" width="1.54296875" customWidth="1"/>
    <col min="8206" max="8206" width="9.1796875" customWidth="1"/>
    <col min="8207" max="8207" width="2.7265625" customWidth="1"/>
    <col min="8208" max="8208" width="10.7265625" customWidth="1"/>
    <col min="8209" max="8209" width="2" customWidth="1"/>
    <col min="8210" max="8210" width="10.26953125" customWidth="1"/>
    <col min="8211" max="8211" width="3" customWidth="1"/>
    <col min="8212" max="8212" width="10.1796875" customWidth="1"/>
    <col min="8213" max="8213" width="2" customWidth="1"/>
    <col min="8214" max="8214" width="10" customWidth="1"/>
    <col min="8215" max="8215" width="3" customWidth="1"/>
    <col min="8216" max="8216" width="25.1796875" customWidth="1"/>
    <col min="8449" max="8449" width="34" customWidth="1"/>
    <col min="8450" max="8450" width="10" customWidth="1"/>
    <col min="8451" max="8451" width="9.1796875" customWidth="1"/>
    <col min="8452" max="8452" width="2.7265625" customWidth="1"/>
    <col min="8453" max="8453" width="8.81640625" customWidth="1"/>
    <col min="8454" max="8454" width="9.1796875" customWidth="1"/>
    <col min="8455" max="8455" width="2.7265625" customWidth="1"/>
    <col min="8456" max="8456" width="8.81640625" customWidth="1"/>
    <col min="8457" max="8457" width="1.7265625" customWidth="1"/>
    <col min="8458" max="8458" width="9.1796875" customWidth="1"/>
    <col min="8459" max="8459" width="2.7265625" customWidth="1"/>
    <col min="8460" max="8460" width="8.81640625" customWidth="1"/>
    <col min="8461" max="8461" width="1.54296875" customWidth="1"/>
    <col min="8462" max="8462" width="9.1796875" customWidth="1"/>
    <col min="8463" max="8463" width="2.7265625" customWidth="1"/>
    <col min="8464" max="8464" width="10.7265625" customWidth="1"/>
    <col min="8465" max="8465" width="2" customWidth="1"/>
    <col min="8466" max="8466" width="10.26953125" customWidth="1"/>
    <col min="8467" max="8467" width="3" customWidth="1"/>
    <col min="8468" max="8468" width="10.1796875" customWidth="1"/>
    <col min="8469" max="8469" width="2" customWidth="1"/>
    <col min="8470" max="8470" width="10" customWidth="1"/>
    <col min="8471" max="8471" width="3" customWidth="1"/>
    <col min="8472" max="8472" width="25.1796875" customWidth="1"/>
    <col min="8705" max="8705" width="34" customWidth="1"/>
    <col min="8706" max="8706" width="10" customWidth="1"/>
    <col min="8707" max="8707" width="9.1796875" customWidth="1"/>
    <col min="8708" max="8708" width="2.7265625" customWidth="1"/>
    <col min="8709" max="8709" width="8.81640625" customWidth="1"/>
    <col min="8710" max="8710" width="9.1796875" customWidth="1"/>
    <col min="8711" max="8711" width="2.7265625" customWidth="1"/>
    <col min="8712" max="8712" width="8.81640625" customWidth="1"/>
    <col min="8713" max="8713" width="1.7265625" customWidth="1"/>
    <col min="8714" max="8714" width="9.1796875" customWidth="1"/>
    <col min="8715" max="8715" width="2.7265625" customWidth="1"/>
    <col min="8716" max="8716" width="8.81640625" customWidth="1"/>
    <col min="8717" max="8717" width="1.54296875" customWidth="1"/>
    <col min="8718" max="8718" width="9.1796875" customWidth="1"/>
    <col min="8719" max="8719" width="2.7265625" customWidth="1"/>
    <col min="8720" max="8720" width="10.7265625" customWidth="1"/>
    <col min="8721" max="8721" width="2" customWidth="1"/>
    <col min="8722" max="8722" width="10.26953125" customWidth="1"/>
    <col min="8723" max="8723" width="3" customWidth="1"/>
    <col min="8724" max="8724" width="10.1796875" customWidth="1"/>
    <col min="8725" max="8725" width="2" customWidth="1"/>
    <col min="8726" max="8726" width="10" customWidth="1"/>
    <col min="8727" max="8727" width="3" customWidth="1"/>
    <col min="8728" max="8728" width="25.1796875" customWidth="1"/>
    <col min="8961" max="8961" width="34" customWidth="1"/>
    <col min="8962" max="8962" width="10" customWidth="1"/>
    <col min="8963" max="8963" width="9.1796875" customWidth="1"/>
    <col min="8964" max="8964" width="2.7265625" customWidth="1"/>
    <col min="8965" max="8965" width="8.81640625" customWidth="1"/>
    <col min="8966" max="8966" width="9.1796875" customWidth="1"/>
    <col min="8967" max="8967" width="2.7265625" customWidth="1"/>
    <col min="8968" max="8968" width="8.81640625" customWidth="1"/>
    <col min="8969" max="8969" width="1.7265625" customWidth="1"/>
    <col min="8970" max="8970" width="9.1796875" customWidth="1"/>
    <col min="8971" max="8971" width="2.7265625" customWidth="1"/>
    <col min="8972" max="8972" width="8.81640625" customWidth="1"/>
    <col min="8973" max="8973" width="1.54296875" customWidth="1"/>
    <col min="8974" max="8974" width="9.1796875" customWidth="1"/>
    <col min="8975" max="8975" width="2.7265625" customWidth="1"/>
    <col min="8976" max="8976" width="10.7265625" customWidth="1"/>
    <col min="8977" max="8977" width="2" customWidth="1"/>
    <col min="8978" max="8978" width="10.26953125" customWidth="1"/>
    <col min="8979" max="8979" width="3" customWidth="1"/>
    <col min="8980" max="8980" width="10.1796875" customWidth="1"/>
    <col min="8981" max="8981" width="2" customWidth="1"/>
    <col min="8982" max="8982" width="10" customWidth="1"/>
    <col min="8983" max="8983" width="3" customWidth="1"/>
    <col min="8984" max="8984" width="25.1796875" customWidth="1"/>
    <col min="9217" max="9217" width="34" customWidth="1"/>
    <col min="9218" max="9218" width="10" customWidth="1"/>
    <col min="9219" max="9219" width="9.1796875" customWidth="1"/>
    <col min="9220" max="9220" width="2.7265625" customWidth="1"/>
    <col min="9221" max="9221" width="8.81640625" customWidth="1"/>
    <col min="9222" max="9222" width="9.1796875" customWidth="1"/>
    <col min="9223" max="9223" width="2.7265625" customWidth="1"/>
    <col min="9224" max="9224" width="8.81640625" customWidth="1"/>
    <col min="9225" max="9225" width="1.7265625" customWidth="1"/>
    <col min="9226" max="9226" width="9.1796875" customWidth="1"/>
    <col min="9227" max="9227" width="2.7265625" customWidth="1"/>
    <col min="9228" max="9228" width="8.81640625" customWidth="1"/>
    <col min="9229" max="9229" width="1.54296875" customWidth="1"/>
    <col min="9230" max="9230" width="9.1796875" customWidth="1"/>
    <col min="9231" max="9231" width="2.7265625" customWidth="1"/>
    <col min="9232" max="9232" width="10.7265625" customWidth="1"/>
    <col min="9233" max="9233" width="2" customWidth="1"/>
    <col min="9234" max="9234" width="10.26953125" customWidth="1"/>
    <col min="9235" max="9235" width="3" customWidth="1"/>
    <col min="9236" max="9236" width="10.1796875" customWidth="1"/>
    <col min="9237" max="9237" width="2" customWidth="1"/>
    <col min="9238" max="9238" width="10" customWidth="1"/>
    <col min="9239" max="9239" width="3" customWidth="1"/>
    <col min="9240" max="9240" width="25.1796875" customWidth="1"/>
    <col min="9473" max="9473" width="34" customWidth="1"/>
    <col min="9474" max="9474" width="10" customWidth="1"/>
    <col min="9475" max="9475" width="9.1796875" customWidth="1"/>
    <col min="9476" max="9476" width="2.7265625" customWidth="1"/>
    <col min="9477" max="9477" width="8.81640625" customWidth="1"/>
    <col min="9478" max="9478" width="9.1796875" customWidth="1"/>
    <col min="9479" max="9479" width="2.7265625" customWidth="1"/>
    <col min="9480" max="9480" width="8.81640625" customWidth="1"/>
    <col min="9481" max="9481" width="1.7265625" customWidth="1"/>
    <col min="9482" max="9482" width="9.1796875" customWidth="1"/>
    <col min="9483" max="9483" width="2.7265625" customWidth="1"/>
    <col min="9484" max="9484" width="8.81640625" customWidth="1"/>
    <col min="9485" max="9485" width="1.54296875" customWidth="1"/>
    <col min="9486" max="9486" width="9.1796875" customWidth="1"/>
    <col min="9487" max="9487" width="2.7265625" customWidth="1"/>
    <col min="9488" max="9488" width="10.7265625" customWidth="1"/>
    <col min="9489" max="9489" width="2" customWidth="1"/>
    <col min="9490" max="9490" width="10.26953125" customWidth="1"/>
    <col min="9491" max="9491" width="3" customWidth="1"/>
    <col min="9492" max="9492" width="10.1796875" customWidth="1"/>
    <col min="9493" max="9493" width="2" customWidth="1"/>
    <col min="9494" max="9494" width="10" customWidth="1"/>
    <col min="9495" max="9495" width="3" customWidth="1"/>
    <col min="9496" max="9496" width="25.1796875" customWidth="1"/>
    <col min="9729" max="9729" width="34" customWidth="1"/>
    <col min="9730" max="9730" width="10" customWidth="1"/>
    <col min="9731" max="9731" width="9.1796875" customWidth="1"/>
    <col min="9732" max="9732" width="2.7265625" customWidth="1"/>
    <col min="9733" max="9733" width="8.81640625" customWidth="1"/>
    <col min="9734" max="9734" width="9.1796875" customWidth="1"/>
    <col min="9735" max="9735" width="2.7265625" customWidth="1"/>
    <col min="9736" max="9736" width="8.81640625" customWidth="1"/>
    <col min="9737" max="9737" width="1.7265625" customWidth="1"/>
    <col min="9738" max="9738" width="9.1796875" customWidth="1"/>
    <col min="9739" max="9739" width="2.7265625" customWidth="1"/>
    <col min="9740" max="9740" width="8.81640625" customWidth="1"/>
    <col min="9741" max="9741" width="1.54296875" customWidth="1"/>
    <col min="9742" max="9742" width="9.1796875" customWidth="1"/>
    <col min="9743" max="9743" width="2.7265625" customWidth="1"/>
    <col min="9744" max="9744" width="10.7265625" customWidth="1"/>
    <col min="9745" max="9745" width="2" customWidth="1"/>
    <col min="9746" max="9746" width="10.26953125" customWidth="1"/>
    <col min="9747" max="9747" width="3" customWidth="1"/>
    <col min="9748" max="9748" width="10.1796875" customWidth="1"/>
    <col min="9749" max="9749" width="2" customWidth="1"/>
    <col min="9750" max="9750" width="10" customWidth="1"/>
    <col min="9751" max="9751" width="3" customWidth="1"/>
    <col min="9752" max="9752" width="25.1796875" customWidth="1"/>
    <col min="9985" max="9985" width="34" customWidth="1"/>
    <col min="9986" max="9986" width="10" customWidth="1"/>
    <col min="9987" max="9987" width="9.1796875" customWidth="1"/>
    <col min="9988" max="9988" width="2.7265625" customWidth="1"/>
    <col min="9989" max="9989" width="8.81640625" customWidth="1"/>
    <col min="9990" max="9990" width="9.1796875" customWidth="1"/>
    <col min="9991" max="9991" width="2.7265625" customWidth="1"/>
    <col min="9992" max="9992" width="8.81640625" customWidth="1"/>
    <col min="9993" max="9993" width="1.7265625" customWidth="1"/>
    <col min="9994" max="9994" width="9.1796875" customWidth="1"/>
    <col min="9995" max="9995" width="2.7265625" customWidth="1"/>
    <col min="9996" max="9996" width="8.81640625" customWidth="1"/>
    <col min="9997" max="9997" width="1.54296875" customWidth="1"/>
    <col min="9998" max="9998" width="9.1796875" customWidth="1"/>
    <col min="9999" max="9999" width="2.7265625" customWidth="1"/>
    <col min="10000" max="10000" width="10.7265625" customWidth="1"/>
    <col min="10001" max="10001" width="2" customWidth="1"/>
    <col min="10002" max="10002" width="10.26953125" customWidth="1"/>
    <col min="10003" max="10003" width="3" customWidth="1"/>
    <col min="10004" max="10004" width="10.1796875" customWidth="1"/>
    <col min="10005" max="10005" width="2" customWidth="1"/>
    <col min="10006" max="10006" width="10" customWidth="1"/>
    <col min="10007" max="10007" width="3" customWidth="1"/>
    <col min="10008" max="10008" width="25.1796875" customWidth="1"/>
    <col min="10241" max="10241" width="34" customWidth="1"/>
    <col min="10242" max="10242" width="10" customWidth="1"/>
    <col min="10243" max="10243" width="9.1796875" customWidth="1"/>
    <col min="10244" max="10244" width="2.7265625" customWidth="1"/>
    <col min="10245" max="10245" width="8.81640625" customWidth="1"/>
    <col min="10246" max="10246" width="9.1796875" customWidth="1"/>
    <col min="10247" max="10247" width="2.7265625" customWidth="1"/>
    <col min="10248" max="10248" width="8.81640625" customWidth="1"/>
    <col min="10249" max="10249" width="1.7265625" customWidth="1"/>
    <col min="10250" max="10250" width="9.1796875" customWidth="1"/>
    <col min="10251" max="10251" width="2.7265625" customWidth="1"/>
    <col min="10252" max="10252" width="8.81640625" customWidth="1"/>
    <col min="10253" max="10253" width="1.54296875" customWidth="1"/>
    <col min="10254" max="10254" width="9.1796875" customWidth="1"/>
    <col min="10255" max="10255" width="2.7265625" customWidth="1"/>
    <col min="10256" max="10256" width="10.7265625" customWidth="1"/>
    <col min="10257" max="10257" width="2" customWidth="1"/>
    <col min="10258" max="10258" width="10.26953125" customWidth="1"/>
    <col min="10259" max="10259" width="3" customWidth="1"/>
    <col min="10260" max="10260" width="10.1796875" customWidth="1"/>
    <col min="10261" max="10261" width="2" customWidth="1"/>
    <col min="10262" max="10262" width="10" customWidth="1"/>
    <col min="10263" max="10263" width="3" customWidth="1"/>
    <col min="10264" max="10264" width="25.1796875" customWidth="1"/>
    <col min="10497" max="10497" width="34" customWidth="1"/>
    <col min="10498" max="10498" width="10" customWidth="1"/>
    <col min="10499" max="10499" width="9.1796875" customWidth="1"/>
    <col min="10500" max="10500" width="2.7265625" customWidth="1"/>
    <col min="10501" max="10501" width="8.81640625" customWidth="1"/>
    <col min="10502" max="10502" width="9.1796875" customWidth="1"/>
    <col min="10503" max="10503" width="2.7265625" customWidth="1"/>
    <col min="10504" max="10504" width="8.81640625" customWidth="1"/>
    <col min="10505" max="10505" width="1.7265625" customWidth="1"/>
    <col min="10506" max="10506" width="9.1796875" customWidth="1"/>
    <col min="10507" max="10507" width="2.7265625" customWidth="1"/>
    <col min="10508" max="10508" width="8.81640625" customWidth="1"/>
    <col min="10509" max="10509" width="1.54296875" customWidth="1"/>
    <col min="10510" max="10510" width="9.1796875" customWidth="1"/>
    <col min="10511" max="10511" width="2.7265625" customWidth="1"/>
    <col min="10512" max="10512" width="10.7265625" customWidth="1"/>
    <col min="10513" max="10513" width="2" customWidth="1"/>
    <col min="10514" max="10514" width="10.26953125" customWidth="1"/>
    <col min="10515" max="10515" width="3" customWidth="1"/>
    <col min="10516" max="10516" width="10.1796875" customWidth="1"/>
    <col min="10517" max="10517" width="2" customWidth="1"/>
    <col min="10518" max="10518" width="10" customWidth="1"/>
    <col min="10519" max="10519" width="3" customWidth="1"/>
    <col min="10520" max="10520" width="25.1796875" customWidth="1"/>
    <col min="10753" max="10753" width="34" customWidth="1"/>
    <col min="10754" max="10754" width="10" customWidth="1"/>
    <col min="10755" max="10755" width="9.1796875" customWidth="1"/>
    <col min="10756" max="10756" width="2.7265625" customWidth="1"/>
    <col min="10757" max="10757" width="8.81640625" customWidth="1"/>
    <col min="10758" max="10758" width="9.1796875" customWidth="1"/>
    <col min="10759" max="10759" width="2.7265625" customWidth="1"/>
    <col min="10760" max="10760" width="8.81640625" customWidth="1"/>
    <col min="10761" max="10761" width="1.7265625" customWidth="1"/>
    <col min="10762" max="10762" width="9.1796875" customWidth="1"/>
    <col min="10763" max="10763" width="2.7265625" customWidth="1"/>
    <col min="10764" max="10764" width="8.81640625" customWidth="1"/>
    <col min="10765" max="10765" width="1.54296875" customWidth="1"/>
    <col min="10766" max="10766" width="9.1796875" customWidth="1"/>
    <col min="10767" max="10767" width="2.7265625" customWidth="1"/>
    <col min="10768" max="10768" width="10.7265625" customWidth="1"/>
    <col min="10769" max="10769" width="2" customWidth="1"/>
    <col min="10770" max="10770" width="10.26953125" customWidth="1"/>
    <col min="10771" max="10771" width="3" customWidth="1"/>
    <col min="10772" max="10772" width="10.1796875" customWidth="1"/>
    <col min="10773" max="10773" width="2" customWidth="1"/>
    <col min="10774" max="10774" width="10" customWidth="1"/>
    <col min="10775" max="10775" width="3" customWidth="1"/>
    <col min="10776" max="10776" width="25.1796875" customWidth="1"/>
    <col min="11009" max="11009" width="34" customWidth="1"/>
    <col min="11010" max="11010" width="10" customWidth="1"/>
    <col min="11011" max="11011" width="9.1796875" customWidth="1"/>
    <col min="11012" max="11012" width="2.7265625" customWidth="1"/>
    <col min="11013" max="11013" width="8.81640625" customWidth="1"/>
    <col min="11014" max="11014" width="9.1796875" customWidth="1"/>
    <col min="11015" max="11015" width="2.7265625" customWidth="1"/>
    <col min="11016" max="11016" width="8.81640625" customWidth="1"/>
    <col min="11017" max="11017" width="1.7265625" customWidth="1"/>
    <col min="11018" max="11018" width="9.1796875" customWidth="1"/>
    <col min="11019" max="11019" width="2.7265625" customWidth="1"/>
    <col min="11020" max="11020" width="8.81640625" customWidth="1"/>
    <col min="11021" max="11021" width="1.54296875" customWidth="1"/>
    <col min="11022" max="11022" width="9.1796875" customWidth="1"/>
    <col min="11023" max="11023" width="2.7265625" customWidth="1"/>
    <col min="11024" max="11024" width="10.7265625" customWidth="1"/>
    <col min="11025" max="11025" width="2" customWidth="1"/>
    <col min="11026" max="11026" width="10.26953125" customWidth="1"/>
    <col min="11027" max="11027" width="3" customWidth="1"/>
    <col min="11028" max="11028" width="10.1796875" customWidth="1"/>
    <col min="11029" max="11029" width="2" customWidth="1"/>
    <col min="11030" max="11030" width="10" customWidth="1"/>
    <col min="11031" max="11031" width="3" customWidth="1"/>
    <col min="11032" max="11032" width="25.1796875" customWidth="1"/>
    <col min="11265" max="11265" width="34" customWidth="1"/>
    <col min="11266" max="11266" width="10" customWidth="1"/>
    <col min="11267" max="11267" width="9.1796875" customWidth="1"/>
    <col min="11268" max="11268" width="2.7265625" customWidth="1"/>
    <col min="11269" max="11269" width="8.81640625" customWidth="1"/>
    <col min="11270" max="11270" width="9.1796875" customWidth="1"/>
    <col min="11271" max="11271" width="2.7265625" customWidth="1"/>
    <col min="11272" max="11272" width="8.81640625" customWidth="1"/>
    <col min="11273" max="11273" width="1.7265625" customWidth="1"/>
    <col min="11274" max="11274" width="9.1796875" customWidth="1"/>
    <col min="11275" max="11275" width="2.7265625" customWidth="1"/>
    <col min="11276" max="11276" width="8.81640625" customWidth="1"/>
    <col min="11277" max="11277" width="1.54296875" customWidth="1"/>
    <col min="11278" max="11278" width="9.1796875" customWidth="1"/>
    <col min="11279" max="11279" width="2.7265625" customWidth="1"/>
    <col min="11280" max="11280" width="10.7265625" customWidth="1"/>
    <col min="11281" max="11281" width="2" customWidth="1"/>
    <col min="11282" max="11282" width="10.26953125" customWidth="1"/>
    <col min="11283" max="11283" width="3" customWidth="1"/>
    <col min="11284" max="11284" width="10.1796875" customWidth="1"/>
    <col min="11285" max="11285" width="2" customWidth="1"/>
    <col min="11286" max="11286" width="10" customWidth="1"/>
    <col min="11287" max="11287" width="3" customWidth="1"/>
    <col min="11288" max="11288" width="25.1796875" customWidth="1"/>
    <col min="11521" max="11521" width="34" customWidth="1"/>
    <col min="11522" max="11522" width="10" customWidth="1"/>
    <col min="11523" max="11523" width="9.1796875" customWidth="1"/>
    <col min="11524" max="11524" width="2.7265625" customWidth="1"/>
    <col min="11525" max="11525" width="8.81640625" customWidth="1"/>
    <col min="11526" max="11526" width="9.1796875" customWidth="1"/>
    <col min="11527" max="11527" width="2.7265625" customWidth="1"/>
    <col min="11528" max="11528" width="8.81640625" customWidth="1"/>
    <col min="11529" max="11529" width="1.7265625" customWidth="1"/>
    <col min="11530" max="11530" width="9.1796875" customWidth="1"/>
    <col min="11531" max="11531" width="2.7265625" customWidth="1"/>
    <col min="11532" max="11532" width="8.81640625" customWidth="1"/>
    <col min="11533" max="11533" width="1.54296875" customWidth="1"/>
    <col min="11534" max="11534" width="9.1796875" customWidth="1"/>
    <col min="11535" max="11535" width="2.7265625" customWidth="1"/>
    <col min="11536" max="11536" width="10.7265625" customWidth="1"/>
    <col min="11537" max="11537" width="2" customWidth="1"/>
    <col min="11538" max="11538" width="10.26953125" customWidth="1"/>
    <col min="11539" max="11539" width="3" customWidth="1"/>
    <col min="11540" max="11540" width="10.1796875" customWidth="1"/>
    <col min="11541" max="11541" width="2" customWidth="1"/>
    <col min="11542" max="11542" width="10" customWidth="1"/>
    <col min="11543" max="11543" width="3" customWidth="1"/>
    <col min="11544" max="11544" width="25.1796875" customWidth="1"/>
    <col min="11777" max="11777" width="34" customWidth="1"/>
    <col min="11778" max="11778" width="10" customWidth="1"/>
    <col min="11779" max="11779" width="9.1796875" customWidth="1"/>
    <col min="11780" max="11780" width="2.7265625" customWidth="1"/>
    <col min="11781" max="11781" width="8.81640625" customWidth="1"/>
    <col min="11782" max="11782" width="9.1796875" customWidth="1"/>
    <col min="11783" max="11783" width="2.7265625" customWidth="1"/>
    <col min="11784" max="11784" width="8.81640625" customWidth="1"/>
    <col min="11785" max="11785" width="1.7265625" customWidth="1"/>
    <col min="11786" max="11786" width="9.1796875" customWidth="1"/>
    <col min="11787" max="11787" width="2.7265625" customWidth="1"/>
    <col min="11788" max="11788" width="8.81640625" customWidth="1"/>
    <col min="11789" max="11789" width="1.54296875" customWidth="1"/>
    <col min="11790" max="11790" width="9.1796875" customWidth="1"/>
    <col min="11791" max="11791" width="2.7265625" customWidth="1"/>
    <col min="11792" max="11792" width="10.7265625" customWidth="1"/>
    <col min="11793" max="11793" width="2" customWidth="1"/>
    <col min="11794" max="11794" width="10.26953125" customWidth="1"/>
    <col min="11795" max="11795" width="3" customWidth="1"/>
    <col min="11796" max="11796" width="10.1796875" customWidth="1"/>
    <col min="11797" max="11797" width="2" customWidth="1"/>
    <col min="11798" max="11798" width="10" customWidth="1"/>
    <col min="11799" max="11799" width="3" customWidth="1"/>
    <col min="11800" max="11800" width="25.1796875" customWidth="1"/>
    <col min="12033" max="12033" width="34" customWidth="1"/>
    <col min="12034" max="12034" width="10" customWidth="1"/>
    <col min="12035" max="12035" width="9.1796875" customWidth="1"/>
    <col min="12036" max="12036" width="2.7265625" customWidth="1"/>
    <col min="12037" max="12037" width="8.81640625" customWidth="1"/>
    <col min="12038" max="12038" width="9.1796875" customWidth="1"/>
    <col min="12039" max="12039" width="2.7265625" customWidth="1"/>
    <col min="12040" max="12040" width="8.81640625" customWidth="1"/>
    <col min="12041" max="12041" width="1.7265625" customWidth="1"/>
    <col min="12042" max="12042" width="9.1796875" customWidth="1"/>
    <col min="12043" max="12043" width="2.7265625" customWidth="1"/>
    <col min="12044" max="12044" width="8.81640625" customWidth="1"/>
    <col min="12045" max="12045" width="1.54296875" customWidth="1"/>
    <col min="12046" max="12046" width="9.1796875" customWidth="1"/>
    <col min="12047" max="12047" width="2.7265625" customWidth="1"/>
    <col min="12048" max="12048" width="10.7265625" customWidth="1"/>
    <col min="12049" max="12049" width="2" customWidth="1"/>
    <col min="12050" max="12050" width="10.26953125" customWidth="1"/>
    <col min="12051" max="12051" width="3" customWidth="1"/>
    <col min="12052" max="12052" width="10.1796875" customWidth="1"/>
    <col min="12053" max="12053" width="2" customWidth="1"/>
    <col min="12054" max="12054" width="10" customWidth="1"/>
    <col min="12055" max="12055" width="3" customWidth="1"/>
    <col min="12056" max="12056" width="25.1796875" customWidth="1"/>
    <col min="12289" max="12289" width="34" customWidth="1"/>
    <col min="12290" max="12290" width="10" customWidth="1"/>
    <col min="12291" max="12291" width="9.1796875" customWidth="1"/>
    <col min="12292" max="12292" width="2.7265625" customWidth="1"/>
    <col min="12293" max="12293" width="8.81640625" customWidth="1"/>
    <col min="12294" max="12294" width="9.1796875" customWidth="1"/>
    <col min="12295" max="12295" width="2.7265625" customWidth="1"/>
    <col min="12296" max="12296" width="8.81640625" customWidth="1"/>
    <col min="12297" max="12297" width="1.7265625" customWidth="1"/>
    <col min="12298" max="12298" width="9.1796875" customWidth="1"/>
    <col min="12299" max="12299" width="2.7265625" customWidth="1"/>
    <col min="12300" max="12300" width="8.81640625" customWidth="1"/>
    <col min="12301" max="12301" width="1.54296875" customWidth="1"/>
    <col min="12302" max="12302" width="9.1796875" customWidth="1"/>
    <col min="12303" max="12303" width="2.7265625" customWidth="1"/>
    <col min="12304" max="12304" width="10.7265625" customWidth="1"/>
    <col min="12305" max="12305" width="2" customWidth="1"/>
    <col min="12306" max="12306" width="10.26953125" customWidth="1"/>
    <col min="12307" max="12307" width="3" customWidth="1"/>
    <col min="12308" max="12308" width="10.1796875" customWidth="1"/>
    <col min="12309" max="12309" width="2" customWidth="1"/>
    <col min="12310" max="12310" width="10" customWidth="1"/>
    <col min="12311" max="12311" width="3" customWidth="1"/>
    <col min="12312" max="12312" width="25.1796875" customWidth="1"/>
    <col min="12545" max="12545" width="34" customWidth="1"/>
    <col min="12546" max="12546" width="10" customWidth="1"/>
    <col min="12547" max="12547" width="9.1796875" customWidth="1"/>
    <col min="12548" max="12548" width="2.7265625" customWidth="1"/>
    <col min="12549" max="12549" width="8.81640625" customWidth="1"/>
    <col min="12550" max="12550" width="9.1796875" customWidth="1"/>
    <col min="12551" max="12551" width="2.7265625" customWidth="1"/>
    <col min="12552" max="12552" width="8.81640625" customWidth="1"/>
    <col min="12553" max="12553" width="1.7265625" customWidth="1"/>
    <col min="12554" max="12554" width="9.1796875" customWidth="1"/>
    <col min="12555" max="12555" width="2.7265625" customWidth="1"/>
    <col min="12556" max="12556" width="8.81640625" customWidth="1"/>
    <col min="12557" max="12557" width="1.54296875" customWidth="1"/>
    <col min="12558" max="12558" width="9.1796875" customWidth="1"/>
    <col min="12559" max="12559" width="2.7265625" customWidth="1"/>
    <col min="12560" max="12560" width="10.7265625" customWidth="1"/>
    <col min="12561" max="12561" width="2" customWidth="1"/>
    <col min="12562" max="12562" width="10.26953125" customWidth="1"/>
    <col min="12563" max="12563" width="3" customWidth="1"/>
    <col min="12564" max="12564" width="10.1796875" customWidth="1"/>
    <col min="12565" max="12565" width="2" customWidth="1"/>
    <col min="12566" max="12566" width="10" customWidth="1"/>
    <col min="12567" max="12567" width="3" customWidth="1"/>
    <col min="12568" max="12568" width="25.1796875" customWidth="1"/>
    <col min="12801" max="12801" width="34" customWidth="1"/>
    <col min="12802" max="12802" width="10" customWidth="1"/>
    <col min="12803" max="12803" width="9.1796875" customWidth="1"/>
    <col min="12804" max="12804" width="2.7265625" customWidth="1"/>
    <col min="12805" max="12805" width="8.81640625" customWidth="1"/>
    <col min="12806" max="12806" width="9.1796875" customWidth="1"/>
    <col min="12807" max="12807" width="2.7265625" customWidth="1"/>
    <col min="12808" max="12808" width="8.81640625" customWidth="1"/>
    <col min="12809" max="12809" width="1.7265625" customWidth="1"/>
    <col min="12810" max="12810" width="9.1796875" customWidth="1"/>
    <col min="12811" max="12811" width="2.7265625" customWidth="1"/>
    <col min="12812" max="12812" width="8.81640625" customWidth="1"/>
    <col min="12813" max="12813" width="1.54296875" customWidth="1"/>
    <col min="12814" max="12814" width="9.1796875" customWidth="1"/>
    <col min="12815" max="12815" width="2.7265625" customWidth="1"/>
    <col min="12816" max="12816" width="10.7265625" customWidth="1"/>
    <col min="12817" max="12817" width="2" customWidth="1"/>
    <col min="12818" max="12818" width="10.26953125" customWidth="1"/>
    <col min="12819" max="12819" width="3" customWidth="1"/>
    <col min="12820" max="12820" width="10.1796875" customWidth="1"/>
    <col min="12821" max="12821" width="2" customWidth="1"/>
    <col min="12822" max="12822" width="10" customWidth="1"/>
    <col min="12823" max="12823" width="3" customWidth="1"/>
    <col min="12824" max="12824" width="25.1796875" customWidth="1"/>
    <col min="13057" max="13057" width="34" customWidth="1"/>
    <col min="13058" max="13058" width="10" customWidth="1"/>
    <col min="13059" max="13059" width="9.1796875" customWidth="1"/>
    <col min="13060" max="13060" width="2.7265625" customWidth="1"/>
    <col min="13061" max="13061" width="8.81640625" customWidth="1"/>
    <col min="13062" max="13062" width="9.1796875" customWidth="1"/>
    <col min="13063" max="13063" width="2.7265625" customWidth="1"/>
    <col min="13064" max="13064" width="8.81640625" customWidth="1"/>
    <col min="13065" max="13065" width="1.7265625" customWidth="1"/>
    <col min="13066" max="13066" width="9.1796875" customWidth="1"/>
    <col min="13067" max="13067" width="2.7265625" customWidth="1"/>
    <col min="13068" max="13068" width="8.81640625" customWidth="1"/>
    <col min="13069" max="13069" width="1.54296875" customWidth="1"/>
    <col min="13070" max="13070" width="9.1796875" customWidth="1"/>
    <col min="13071" max="13071" width="2.7265625" customWidth="1"/>
    <col min="13072" max="13072" width="10.7265625" customWidth="1"/>
    <col min="13073" max="13073" width="2" customWidth="1"/>
    <col min="13074" max="13074" width="10.26953125" customWidth="1"/>
    <col min="13075" max="13075" width="3" customWidth="1"/>
    <col min="13076" max="13076" width="10.1796875" customWidth="1"/>
    <col min="13077" max="13077" width="2" customWidth="1"/>
    <col min="13078" max="13078" width="10" customWidth="1"/>
    <col min="13079" max="13079" width="3" customWidth="1"/>
    <col min="13080" max="13080" width="25.1796875" customWidth="1"/>
    <col min="13313" max="13313" width="34" customWidth="1"/>
    <col min="13314" max="13314" width="10" customWidth="1"/>
    <col min="13315" max="13315" width="9.1796875" customWidth="1"/>
    <col min="13316" max="13316" width="2.7265625" customWidth="1"/>
    <col min="13317" max="13317" width="8.81640625" customWidth="1"/>
    <col min="13318" max="13318" width="9.1796875" customWidth="1"/>
    <col min="13319" max="13319" width="2.7265625" customWidth="1"/>
    <col min="13320" max="13320" width="8.81640625" customWidth="1"/>
    <col min="13321" max="13321" width="1.7265625" customWidth="1"/>
    <col min="13322" max="13322" width="9.1796875" customWidth="1"/>
    <col min="13323" max="13323" width="2.7265625" customWidth="1"/>
    <col min="13324" max="13324" width="8.81640625" customWidth="1"/>
    <col min="13325" max="13325" width="1.54296875" customWidth="1"/>
    <col min="13326" max="13326" width="9.1796875" customWidth="1"/>
    <col min="13327" max="13327" width="2.7265625" customWidth="1"/>
    <col min="13328" max="13328" width="10.7265625" customWidth="1"/>
    <col min="13329" max="13329" width="2" customWidth="1"/>
    <col min="13330" max="13330" width="10.26953125" customWidth="1"/>
    <col min="13331" max="13331" width="3" customWidth="1"/>
    <col min="13332" max="13332" width="10.1796875" customWidth="1"/>
    <col min="13333" max="13333" width="2" customWidth="1"/>
    <col min="13334" max="13334" width="10" customWidth="1"/>
    <col min="13335" max="13335" width="3" customWidth="1"/>
    <col min="13336" max="13336" width="25.1796875" customWidth="1"/>
    <col min="13569" max="13569" width="34" customWidth="1"/>
    <col min="13570" max="13570" width="10" customWidth="1"/>
    <col min="13571" max="13571" width="9.1796875" customWidth="1"/>
    <col min="13572" max="13572" width="2.7265625" customWidth="1"/>
    <col min="13573" max="13573" width="8.81640625" customWidth="1"/>
    <col min="13574" max="13574" width="9.1796875" customWidth="1"/>
    <col min="13575" max="13575" width="2.7265625" customWidth="1"/>
    <col min="13576" max="13576" width="8.81640625" customWidth="1"/>
    <col min="13577" max="13577" width="1.7265625" customWidth="1"/>
    <col min="13578" max="13578" width="9.1796875" customWidth="1"/>
    <col min="13579" max="13579" width="2.7265625" customWidth="1"/>
    <col min="13580" max="13580" width="8.81640625" customWidth="1"/>
    <col min="13581" max="13581" width="1.54296875" customWidth="1"/>
    <col min="13582" max="13582" width="9.1796875" customWidth="1"/>
    <col min="13583" max="13583" width="2.7265625" customWidth="1"/>
    <col min="13584" max="13584" width="10.7265625" customWidth="1"/>
    <col min="13585" max="13585" width="2" customWidth="1"/>
    <col min="13586" max="13586" width="10.26953125" customWidth="1"/>
    <col min="13587" max="13587" width="3" customWidth="1"/>
    <col min="13588" max="13588" width="10.1796875" customWidth="1"/>
    <col min="13589" max="13589" width="2" customWidth="1"/>
    <col min="13590" max="13590" width="10" customWidth="1"/>
    <col min="13591" max="13591" width="3" customWidth="1"/>
    <col min="13592" max="13592" width="25.1796875" customWidth="1"/>
    <col min="13825" max="13825" width="34" customWidth="1"/>
    <col min="13826" max="13826" width="10" customWidth="1"/>
    <col min="13827" max="13827" width="9.1796875" customWidth="1"/>
    <col min="13828" max="13828" width="2.7265625" customWidth="1"/>
    <col min="13829" max="13829" width="8.81640625" customWidth="1"/>
    <col min="13830" max="13830" width="9.1796875" customWidth="1"/>
    <col min="13831" max="13831" width="2.7265625" customWidth="1"/>
    <col min="13832" max="13832" width="8.81640625" customWidth="1"/>
    <col min="13833" max="13833" width="1.7265625" customWidth="1"/>
    <col min="13834" max="13834" width="9.1796875" customWidth="1"/>
    <col min="13835" max="13835" width="2.7265625" customWidth="1"/>
    <col min="13836" max="13836" width="8.81640625" customWidth="1"/>
    <col min="13837" max="13837" width="1.54296875" customWidth="1"/>
    <col min="13838" max="13838" width="9.1796875" customWidth="1"/>
    <col min="13839" max="13839" width="2.7265625" customWidth="1"/>
    <col min="13840" max="13840" width="10.7265625" customWidth="1"/>
    <col min="13841" max="13841" width="2" customWidth="1"/>
    <col min="13842" max="13842" width="10.26953125" customWidth="1"/>
    <col min="13843" max="13843" width="3" customWidth="1"/>
    <col min="13844" max="13844" width="10.1796875" customWidth="1"/>
    <col min="13845" max="13845" width="2" customWidth="1"/>
    <col min="13846" max="13846" width="10" customWidth="1"/>
    <col min="13847" max="13847" width="3" customWidth="1"/>
    <col min="13848" max="13848" width="25.1796875" customWidth="1"/>
    <col min="14081" max="14081" width="34" customWidth="1"/>
    <col min="14082" max="14082" width="10" customWidth="1"/>
    <col min="14083" max="14083" width="9.1796875" customWidth="1"/>
    <col min="14084" max="14084" width="2.7265625" customWidth="1"/>
    <col min="14085" max="14085" width="8.81640625" customWidth="1"/>
    <col min="14086" max="14086" width="9.1796875" customWidth="1"/>
    <col min="14087" max="14087" width="2.7265625" customWidth="1"/>
    <col min="14088" max="14088" width="8.81640625" customWidth="1"/>
    <col min="14089" max="14089" width="1.7265625" customWidth="1"/>
    <col min="14090" max="14090" width="9.1796875" customWidth="1"/>
    <col min="14091" max="14091" width="2.7265625" customWidth="1"/>
    <col min="14092" max="14092" width="8.81640625" customWidth="1"/>
    <col min="14093" max="14093" width="1.54296875" customWidth="1"/>
    <col min="14094" max="14094" width="9.1796875" customWidth="1"/>
    <col min="14095" max="14095" width="2.7265625" customWidth="1"/>
    <col min="14096" max="14096" width="10.7265625" customWidth="1"/>
    <col min="14097" max="14097" width="2" customWidth="1"/>
    <col min="14098" max="14098" width="10.26953125" customWidth="1"/>
    <col min="14099" max="14099" width="3" customWidth="1"/>
    <col min="14100" max="14100" width="10.1796875" customWidth="1"/>
    <col min="14101" max="14101" width="2" customWidth="1"/>
    <col min="14102" max="14102" width="10" customWidth="1"/>
    <col min="14103" max="14103" width="3" customWidth="1"/>
    <col min="14104" max="14104" width="25.1796875" customWidth="1"/>
    <col min="14337" max="14337" width="34" customWidth="1"/>
    <col min="14338" max="14338" width="10" customWidth="1"/>
    <col min="14339" max="14339" width="9.1796875" customWidth="1"/>
    <col min="14340" max="14340" width="2.7265625" customWidth="1"/>
    <col min="14341" max="14341" width="8.81640625" customWidth="1"/>
    <col min="14342" max="14342" width="9.1796875" customWidth="1"/>
    <col min="14343" max="14343" width="2.7265625" customWidth="1"/>
    <col min="14344" max="14344" width="8.81640625" customWidth="1"/>
    <col min="14345" max="14345" width="1.7265625" customWidth="1"/>
    <col min="14346" max="14346" width="9.1796875" customWidth="1"/>
    <col min="14347" max="14347" width="2.7265625" customWidth="1"/>
    <col min="14348" max="14348" width="8.81640625" customWidth="1"/>
    <col min="14349" max="14349" width="1.54296875" customWidth="1"/>
    <col min="14350" max="14350" width="9.1796875" customWidth="1"/>
    <col min="14351" max="14351" width="2.7265625" customWidth="1"/>
    <col min="14352" max="14352" width="10.7265625" customWidth="1"/>
    <col min="14353" max="14353" width="2" customWidth="1"/>
    <col min="14354" max="14354" width="10.26953125" customWidth="1"/>
    <col min="14355" max="14355" width="3" customWidth="1"/>
    <col min="14356" max="14356" width="10.1796875" customWidth="1"/>
    <col min="14357" max="14357" width="2" customWidth="1"/>
    <col min="14358" max="14358" width="10" customWidth="1"/>
    <col min="14359" max="14359" width="3" customWidth="1"/>
    <col min="14360" max="14360" width="25.1796875" customWidth="1"/>
    <col min="14593" max="14593" width="34" customWidth="1"/>
    <col min="14594" max="14594" width="10" customWidth="1"/>
    <col min="14595" max="14595" width="9.1796875" customWidth="1"/>
    <col min="14596" max="14596" width="2.7265625" customWidth="1"/>
    <col min="14597" max="14597" width="8.81640625" customWidth="1"/>
    <col min="14598" max="14598" width="9.1796875" customWidth="1"/>
    <col min="14599" max="14599" width="2.7265625" customWidth="1"/>
    <col min="14600" max="14600" width="8.81640625" customWidth="1"/>
    <col min="14601" max="14601" width="1.7265625" customWidth="1"/>
    <col min="14602" max="14602" width="9.1796875" customWidth="1"/>
    <col min="14603" max="14603" width="2.7265625" customWidth="1"/>
    <col min="14604" max="14604" width="8.81640625" customWidth="1"/>
    <col min="14605" max="14605" width="1.54296875" customWidth="1"/>
    <col min="14606" max="14606" width="9.1796875" customWidth="1"/>
    <col min="14607" max="14607" width="2.7265625" customWidth="1"/>
    <col min="14608" max="14608" width="10.7265625" customWidth="1"/>
    <col min="14609" max="14609" width="2" customWidth="1"/>
    <col min="14610" max="14610" width="10.26953125" customWidth="1"/>
    <col min="14611" max="14611" width="3" customWidth="1"/>
    <col min="14612" max="14612" width="10.1796875" customWidth="1"/>
    <col min="14613" max="14613" width="2" customWidth="1"/>
    <col min="14614" max="14614" width="10" customWidth="1"/>
    <col min="14615" max="14615" width="3" customWidth="1"/>
    <col min="14616" max="14616" width="25.1796875" customWidth="1"/>
    <col min="14849" max="14849" width="34" customWidth="1"/>
    <col min="14850" max="14850" width="10" customWidth="1"/>
    <col min="14851" max="14851" width="9.1796875" customWidth="1"/>
    <col min="14852" max="14852" width="2.7265625" customWidth="1"/>
    <col min="14853" max="14853" width="8.81640625" customWidth="1"/>
    <col min="14854" max="14854" width="9.1796875" customWidth="1"/>
    <col min="14855" max="14855" width="2.7265625" customWidth="1"/>
    <col min="14856" max="14856" width="8.81640625" customWidth="1"/>
    <col min="14857" max="14857" width="1.7265625" customWidth="1"/>
    <col min="14858" max="14858" width="9.1796875" customWidth="1"/>
    <col min="14859" max="14859" width="2.7265625" customWidth="1"/>
    <col min="14860" max="14860" width="8.81640625" customWidth="1"/>
    <col min="14861" max="14861" width="1.54296875" customWidth="1"/>
    <col min="14862" max="14862" width="9.1796875" customWidth="1"/>
    <col min="14863" max="14863" width="2.7265625" customWidth="1"/>
    <col min="14864" max="14864" width="10.7265625" customWidth="1"/>
    <col min="14865" max="14865" width="2" customWidth="1"/>
    <col min="14866" max="14866" width="10.26953125" customWidth="1"/>
    <col min="14867" max="14867" width="3" customWidth="1"/>
    <col min="14868" max="14868" width="10.1796875" customWidth="1"/>
    <col min="14869" max="14869" width="2" customWidth="1"/>
    <col min="14870" max="14870" width="10" customWidth="1"/>
    <col min="14871" max="14871" width="3" customWidth="1"/>
    <col min="14872" max="14872" width="25.1796875" customWidth="1"/>
    <col min="15105" max="15105" width="34" customWidth="1"/>
    <col min="15106" max="15106" width="10" customWidth="1"/>
    <col min="15107" max="15107" width="9.1796875" customWidth="1"/>
    <col min="15108" max="15108" width="2.7265625" customWidth="1"/>
    <col min="15109" max="15109" width="8.81640625" customWidth="1"/>
    <col min="15110" max="15110" width="9.1796875" customWidth="1"/>
    <col min="15111" max="15111" width="2.7265625" customWidth="1"/>
    <col min="15112" max="15112" width="8.81640625" customWidth="1"/>
    <col min="15113" max="15113" width="1.7265625" customWidth="1"/>
    <col min="15114" max="15114" width="9.1796875" customWidth="1"/>
    <col min="15115" max="15115" width="2.7265625" customWidth="1"/>
    <col min="15116" max="15116" width="8.81640625" customWidth="1"/>
    <col min="15117" max="15117" width="1.54296875" customWidth="1"/>
    <col min="15118" max="15118" width="9.1796875" customWidth="1"/>
    <col min="15119" max="15119" width="2.7265625" customWidth="1"/>
    <col min="15120" max="15120" width="10.7265625" customWidth="1"/>
    <col min="15121" max="15121" width="2" customWidth="1"/>
    <col min="15122" max="15122" width="10.26953125" customWidth="1"/>
    <col min="15123" max="15123" width="3" customWidth="1"/>
    <col min="15124" max="15124" width="10.1796875" customWidth="1"/>
    <col min="15125" max="15125" width="2" customWidth="1"/>
    <col min="15126" max="15126" width="10" customWidth="1"/>
    <col min="15127" max="15127" width="3" customWidth="1"/>
    <col min="15128" max="15128" width="25.1796875" customWidth="1"/>
    <col min="15361" max="15361" width="34" customWidth="1"/>
    <col min="15362" max="15362" width="10" customWidth="1"/>
    <col min="15363" max="15363" width="9.1796875" customWidth="1"/>
    <col min="15364" max="15364" width="2.7265625" customWidth="1"/>
    <col min="15365" max="15365" width="8.81640625" customWidth="1"/>
    <col min="15366" max="15366" width="9.1796875" customWidth="1"/>
    <col min="15367" max="15367" width="2.7265625" customWidth="1"/>
    <col min="15368" max="15368" width="8.81640625" customWidth="1"/>
    <col min="15369" max="15369" width="1.7265625" customWidth="1"/>
    <col min="15370" max="15370" width="9.1796875" customWidth="1"/>
    <col min="15371" max="15371" width="2.7265625" customWidth="1"/>
    <col min="15372" max="15372" width="8.81640625" customWidth="1"/>
    <col min="15373" max="15373" width="1.54296875" customWidth="1"/>
    <col min="15374" max="15374" width="9.1796875" customWidth="1"/>
    <col min="15375" max="15375" width="2.7265625" customWidth="1"/>
    <col min="15376" max="15376" width="10.7265625" customWidth="1"/>
    <col min="15377" max="15377" width="2" customWidth="1"/>
    <col min="15378" max="15378" width="10.26953125" customWidth="1"/>
    <col min="15379" max="15379" width="3" customWidth="1"/>
    <col min="15380" max="15380" width="10.1796875" customWidth="1"/>
    <col min="15381" max="15381" width="2" customWidth="1"/>
    <col min="15382" max="15382" width="10" customWidth="1"/>
    <col min="15383" max="15383" width="3" customWidth="1"/>
    <col min="15384" max="15384" width="25.1796875" customWidth="1"/>
    <col min="15617" max="15617" width="34" customWidth="1"/>
    <col min="15618" max="15618" width="10" customWidth="1"/>
    <col min="15619" max="15619" width="9.1796875" customWidth="1"/>
    <col min="15620" max="15620" width="2.7265625" customWidth="1"/>
    <col min="15621" max="15621" width="8.81640625" customWidth="1"/>
    <col min="15622" max="15622" width="9.1796875" customWidth="1"/>
    <col min="15623" max="15623" width="2.7265625" customWidth="1"/>
    <col min="15624" max="15624" width="8.81640625" customWidth="1"/>
    <col min="15625" max="15625" width="1.7265625" customWidth="1"/>
    <col min="15626" max="15626" width="9.1796875" customWidth="1"/>
    <col min="15627" max="15627" width="2.7265625" customWidth="1"/>
    <col min="15628" max="15628" width="8.81640625" customWidth="1"/>
    <col min="15629" max="15629" width="1.54296875" customWidth="1"/>
    <col min="15630" max="15630" width="9.1796875" customWidth="1"/>
    <col min="15631" max="15631" width="2.7265625" customWidth="1"/>
    <col min="15632" max="15632" width="10.7265625" customWidth="1"/>
    <col min="15633" max="15633" width="2" customWidth="1"/>
    <col min="15634" max="15634" width="10.26953125" customWidth="1"/>
    <col min="15635" max="15635" width="3" customWidth="1"/>
    <col min="15636" max="15636" width="10.1796875" customWidth="1"/>
    <col min="15637" max="15637" width="2" customWidth="1"/>
    <col min="15638" max="15638" width="10" customWidth="1"/>
    <col min="15639" max="15639" width="3" customWidth="1"/>
    <col min="15640" max="15640" width="25.1796875" customWidth="1"/>
    <col min="15873" max="15873" width="34" customWidth="1"/>
    <col min="15874" max="15874" width="10" customWidth="1"/>
    <col min="15875" max="15875" width="9.1796875" customWidth="1"/>
    <col min="15876" max="15876" width="2.7265625" customWidth="1"/>
    <col min="15877" max="15877" width="8.81640625" customWidth="1"/>
    <col min="15878" max="15878" width="9.1796875" customWidth="1"/>
    <col min="15879" max="15879" width="2.7265625" customWidth="1"/>
    <col min="15880" max="15880" width="8.81640625" customWidth="1"/>
    <col min="15881" max="15881" width="1.7265625" customWidth="1"/>
    <col min="15882" max="15882" width="9.1796875" customWidth="1"/>
    <col min="15883" max="15883" width="2.7265625" customWidth="1"/>
    <col min="15884" max="15884" width="8.81640625" customWidth="1"/>
    <col min="15885" max="15885" width="1.54296875" customWidth="1"/>
    <col min="15886" max="15886" width="9.1796875" customWidth="1"/>
    <col min="15887" max="15887" width="2.7265625" customWidth="1"/>
    <col min="15888" max="15888" width="10.7265625" customWidth="1"/>
    <col min="15889" max="15889" width="2" customWidth="1"/>
    <col min="15890" max="15890" width="10.26953125" customWidth="1"/>
    <col min="15891" max="15891" width="3" customWidth="1"/>
    <col min="15892" max="15892" width="10.1796875" customWidth="1"/>
    <col min="15893" max="15893" width="2" customWidth="1"/>
    <col min="15894" max="15894" width="10" customWidth="1"/>
    <col min="15895" max="15895" width="3" customWidth="1"/>
    <col min="15896" max="15896" width="25.1796875" customWidth="1"/>
    <col min="16129" max="16129" width="34" customWidth="1"/>
    <col min="16130" max="16130" width="10" customWidth="1"/>
    <col min="16131" max="16131" width="9.1796875" customWidth="1"/>
    <col min="16132" max="16132" width="2.7265625" customWidth="1"/>
    <col min="16133" max="16133" width="8.81640625" customWidth="1"/>
    <col min="16134" max="16134" width="9.1796875" customWidth="1"/>
    <col min="16135" max="16135" width="2.7265625" customWidth="1"/>
    <col min="16136" max="16136" width="8.81640625" customWidth="1"/>
    <col min="16137" max="16137" width="1.7265625" customWidth="1"/>
    <col min="16138" max="16138" width="9.1796875" customWidth="1"/>
    <col min="16139" max="16139" width="2.7265625" customWidth="1"/>
    <col min="16140" max="16140" width="8.81640625" customWidth="1"/>
    <col min="16141" max="16141" width="1.54296875" customWidth="1"/>
    <col min="16142" max="16142" width="9.1796875" customWidth="1"/>
    <col min="16143" max="16143" width="2.7265625" customWidth="1"/>
    <col min="16144" max="16144" width="10.7265625" customWidth="1"/>
    <col min="16145" max="16145" width="2" customWidth="1"/>
    <col min="16146" max="16146" width="10.26953125" customWidth="1"/>
    <col min="16147" max="16147" width="3" customWidth="1"/>
    <col min="16148" max="16148" width="10.1796875" customWidth="1"/>
    <col min="16149" max="16149" width="2" customWidth="1"/>
    <col min="16150" max="16150" width="10" customWidth="1"/>
    <col min="16151" max="16151" width="3" customWidth="1"/>
    <col min="16152" max="16152" width="25.1796875" customWidth="1"/>
  </cols>
  <sheetData>
    <row r="1" spans="1:24">
      <c r="A1" s="14" t="s">
        <v>649</v>
      </c>
      <c r="B1" s="50"/>
      <c r="C1" s="14"/>
      <c r="D1" s="14"/>
      <c r="E1" s="50"/>
      <c r="F1" s="14"/>
      <c r="G1" s="14"/>
      <c r="H1" s="50"/>
      <c r="I1" s="50"/>
      <c r="J1" s="14"/>
      <c r="K1" s="14"/>
      <c r="L1" s="50"/>
      <c r="M1" s="14"/>
      <c r="N1" s="14"/>
      <c r="O1" s="33"/>
      <c r="P1" s="33"/>
      <c r="Q1" s="33"/>
      <c r="R1" s="33"/>
      <c r="S1" s="33"/>
      <c r="T1" s="33"/>
      <c r="U1" s="33"/>
      <c r="V1" s="33"/>
      <c r="W1" s="33"/>
    </row>
    <row r="2" spans="1:24">
      <c r="A2" s="14" t="s">
        <v>650</v>
      </c>
      <c r="B2" s="50"/>
      <c r="C2" s="14"/>
      <c r="D2" s="14"/>
      <c r="E2" s="50"/>
      <c r="F2" s="14"/>
      <c r="G2" s="14"/>
      <c r="H2" s="50"/>
      <c r="I2" s="50"/>
      <c r="J2" s="14"/>
      <c r="K2" s="14"/>
      <c r="L2" s="50"/>
      <c r="M2" s="14"/>
      <c r="N2" s="14"/>
      <c r="O2" s="33"/>
      <c r="P2" s="33"/>
      <c r="Q2" s="33"/>
      <c r="R2" s="33"/>
      <c r="S2" s="33"/>
      <c r="T2" s="33"/>
      <c r="U2" s="33"/>
      <c r="V2" s="33"/>
      <c r="W2" s="33"/>
    </row>
    <row r="3" spans="1:24">
      <c r="A3" s="14"/>
      <c r="B3" s="50"/>
      <c r="C3" s="14"/>
      <c r="D3" s="14"/>
      <c r="E3" s="50"/>
      <c r="F3" s="14"/>
      <c r="G3" s="14"/>
      <c r="H3" s="50"/>
      <c r="I3" s="50"/>
      <c r="J3" s="14"/>
      <c r="K3" s="14"/>
      <c r="L3" s="50"/>
      <c r="M3" s="14"/>
      <c r="N3" s="14"/>
      <c r="O3" s="33"/>
      <c r="P3" s="33"/>
      <c r="Q3" s="33"/>
      <c r="R3" s="33"/>
      <c r="S3" s="33"/>
      <c r="T3" s="33"/>
      <c r="U3" s="33"/>
      <c r="V3" s="33"/>
      <c r="W3" s="33"/>
    </row>
    <row r="4" spans="1:24" ht="12.65" customHeight="1">
      <c r="A4" s="14" t="s">
        <v>1688</v>
      </c>
      <c r="B4" s="50"/>
      <c r="C4" s="14"/>
      <c r="D4" s="14"/>
      <c r="E4" s="50"/>
      <c r="F4" s="14"/>
      <c r="G4" s="14"/>
      <c r="H4" s="50"/>
      <c r="I4" s="50"/>
      <c r="J4" s="14"/>
      <c r="K4" s="14"/>
      <c r="L4" s="50"/>
      <c r="M4" s="14"/>
      <c r="N4" s="14"/>
      <c r="O4" s="33"/>
      <c r="P4" s="33"/>
      <c r="Q4" s="33"/>
      <c r="R4" s="33"/>
      <c r="S4" s="33"/>
      <c r="T4" s="33"/>
      <c r="U4" s="33"/>
      <c r="V4" s="33"/>
      <c r="W4" s="33"/>
    </row>
    <row r="5" spans="1:24" ht="15" thickBot="1">
      <c r="A5" s="14"/>
      <c r="B5" s="50"/>
      <c r="C5" s="14"/>
      <c r="D5" s="14"/>
      <c r="E5" s="50"/>
      <c r="F5" s="14"/>
      <c r="G5" s="14"/>
      <c r="H5" s="50"/>
      <c r="I5" s="50"/>
      <c r="J5" s="14"/>
      <c r="K5" s="14"/>
      <c r="L5" s="50"/>
      <c r="M5" s="14"/>
      <c r="N5" s="14"/>
      <c r="O5" s="33"/>
      <c r="P5" s="63"/>
      <c r="Q5" s="63"/>
      <c r="R5" s="33"/>
      <c r="S5" s="33"/>
      <c r="T5" s="63"/>
      <c r="U5" s="63"/>
      <c r="V5" s="33"/>
      <c r="W5" s="33"/>
    </row>
    <row r="6" spans="1:24" ht="19.899999999999999" customHeight="1">
      <c r="A6" s="256"/>
      <c r="B6" s="129"/>
      <c r="C6" s="256"/>
      <c r="D6" s="256"/>
      <c r="E6" s="129"/>
      <c r="F6" s="256"/>
      <c r="G6" s="256"/>
      <c r="H6" s="129"/>
      <c r="I6" s="129"/>
      <c r="J6" s="256"/>
      <c r="K6" s="256"/>
      <c r="L6" s="129"/>
      <c r="M6" s="256"/>
      <c r="N6" s="256"/>
      <c r="O6" s="131"/>
      <c r="P6" s="132"/>
      <c r="Q6" s="132"/>
      <c r="R6" s="131"/>
      <c r="S6" s="131"/>
      <c r="T6" s="132"/>
      <c r="U6" s="132"/>
      <c r="V6" s="131"/>
      <c r="W6" s="131"/>
    </row>
    <row r="7" spans="1:24" ht="19.899999999999999" customHeight="1">
      <c r="A7" s="74" t="s">
        <v>1066</v>
      </c>
      <c r="B7" s="63" t="s">
        <v>1067</v>
      </c>
      <c r="C7" s="33"/>
      <c r="D7" s="33"/>
      <c r="E7" s="1096" t="s">
        <v>1068</v>
      </c>
      <c r="F7" s="1096"/>
      <c r="G7" s="33"/>
      <c r="H7" s="1096" t="s">
        <v>1069</v>
      </c>
      <c r="I7" s="1096"/>
      <c r="J7" s="1096"/>
      <c r="K7" s="33"/>
      <c r="L7" s="1096" t="s">
        <v>1070</v>
      </c>
      <c r="M7" s="1096"/>
      <c r="N7" s="1096"/>
      <c r="O7" s="33"/>
      <c r="P7" s="1096" t="s">
        <v>1071</v>
      </c>
      <c r="Q7" s="1096"/>
      <c r="R7" s="1096"/>
      <c r="S7" s="33"/>
      <c r="T7" s="1096" t="s">
        <v>1072</v>
      </c>
      <c r="U7" s="1096"/>
      <c r="V7" s="1096"/>
      <c r="W7" s="33"/>
    </row>
    <row r="8" spans="1:24" ht="19.899999999999999" customHeight="1">
      <c r="A8" s="52" t="s">
        <v>1073</v>
      </c>
      <c r="B8" s="139" t="s">
        <v>1074</v>
      </c>
      <c r="C8" s="161" t="s">
        <v>1075</v>
      </c>
      <c r="D8" s="670"/>
      <c r="E8" s="139" t="s">
        <v>1074</v>
      </c>
      <c r="F8" s="161" t="s">
        <v>1075</v>
      </c>
      <c r="G8" s="670"/>
      <c r="H8" s="139" t="s">
        <v>1074</v>
      </c>
      <c r="I8" s="139"/>
      <c r="J8" s="161" t="s">
        <v>1075</v>
      </c>
      <c r="K8" s="670"/>
      <c r="L8" s="139" t="s">
        <v>152</v>
      </c>
      <c r="M8" s="161"/>
      <c r="N8" s="161" t="s">
        <v>153</v>
      </c>
      <c r="O8" s="670"/>
      <c r="P8" s="139" t="s">
        <v>152</v>
      </c>
      <c r="Q8" s="139"/>
      <c r="R8" s="161" t="s">
        <v>153</v>
      </c>
      <c r="S8" s="33"/>
      <c r="T8" s="139" t="s">
        <v>152</v>
      </c>
      <c r="U8" s="139"/>
      <c r="V8" s="161" t="s">
        <v>153</v>
      </c>
      <c r="W8" s="33"/>
    </row>
    <row r="9" spans="1:24" ht="19.899999999999999" customHeight="1" thickBot="1">
      <c r="A9" s="142"/>
      <c r="B9" s="142"/>
      <c r="C9" s="142"/>
      <c r="D9" s="142"/>
      <c r="E9" s="142"/>
      <c r="F9" s="142"/>
      <c r="G9" s="142"/>
      <c r="H9" s="142"/>
      <c r="I9" s="142"/>
      <c r="J9" s="142"/>
      <c r="K9" s="142"/>
      <c r="L9" s="142"/>
      <c r="M9" s="142"/>
      <c r="N9" s="142"/>
      <c r="O9" s="142"/>
      <c r="P9" s="142"/>
      <c r="Q9" s="142"/>
      <c r="R9" s="142"/>
      <c r="S9" s="33"/>
      <c r="T9" s="142"/>
      <c r="U9" s="142"/>
      <c r="V9" s="142"/>
      <c r="W9" s="33"/>
    </row>
    <row r="10" spans="1:24" ht="19.899999999999999" customHeight="1">
      <c r="A10" s="33"/>
      <c r="B10" s="63"/>
      <c r="C10" s="64"/>
      <c r="D10" s="33"/>
      <c r="E10" s="63"/>
      <c r="F10" s="33"/>
      <c r="G10" s="33"/>
      <c r="H10" s="63"/>
      <c r="I10" s="63"/>
      <c r="J10" s="33"/>
      <c r="K10" s="33"/>
      <c r="L10" s="63"/>
      <c r="M10" s="33"/>
      <c r="N10" s="33"/>
      <c r="O10" s="33"/>
      <c r="P10" s="63"/>
      <c r="Q10" s="63"/>
      <c r="R10" s="33"/>
      <c r="S10" s="131"/>
      <c r="T10" s="63"/>
      <c r="U10" s="63"/>
      <c r="V10" s="33"/>
      <c r="W10" s="131"/>
    </row>
    <row r="11" spans="1:24" ht="19.899999999999999" customHeight="1">
      <c r="A11" s="47" t="s">
        <v>148</v>
      </c>
      <c r="B11" s="63">
        <f>SUM(B13:B37)</f>
        <v>356722</v>
      </c>
      <c r="C11" s="64">
        <f>IF(A11&lt;&gt;0,B11/$B$11*100,"")</f>
        <v>100</v>
      </c>
      <c r="D11" s="33"/>
      <c r="E11" s="63">
        <f>SUM(E13:E37)</f>
        <v>67186</v>
      </c>
      <c r="F11" s="64">
        <f>IF($A11&lt;&gt;"",E11/$B11*100,"")</f>
        <v>18.834274308845544</v>
      </c>
      <c r="G11" s="33"/>
      <c r="H11" s="63">
        <f>SUM(H13:H37)</f>
        <v>48406</v>
      </c>
      <c r="I11" s="63"/>
      <c r="J11" s="64">
        <f>IF($A11&lt;&gt;"",H11/$B11*100,"")</f>
        <v>13.569670499716866</v>
      </c>
      <c r="K11" s="33"/>
      <c r="L11" s="63">
        <f>SUM(L13:L37)</f>
        <v>11277</v>
      </c>
      <c r="M11" s="33"/>
      <c r="N11" s="64">
        <f t="shared" ref="N11:N37" si="0">IF($A11&lt;&gt;"",L11/$B11*100,"")</f>
        <v>3.1612852585486739</v>
      </c>
      <c r="O11" s="33"/>
      <c r="P11" s="63">
        <f>SUM(P13:P37)</f>
        <v>10566</v>
      </c>
      <c r="Q11" s="63"/>
      <c r="R11" s="64">
        <f>IF($A11&lt;&gt;"",P11/$B11*100,"")</f>
        <v>2.961970385902748</v>
      </c>
      <c r="S11" s="63"/>
      <c r="T11" s="63">
        <f>SUM(T13:T37)</f>
        <v>219287</v>
      </c>
      <c r="U11" s="63"/>
      <c r="V11" s="64">
        <f>IF($A11&lt;&gt;"",T11/$B11*100,"")</f>
        <v>61.472799546986167</v>
      </c>
      <c r="W11" s="33"/>
    </row>
    <row r="12" spans="1:24" ht="13.5" customHeight="1">
      <c r="A12" s="33"/>
      <c r="B12" s="63"/>
      <c r="C12" s="64" t="str">
        <f t="shared" ref="C12:C37" si="1">IF(A12&lt;&gt;0,B12/$B$11*100,"")</f>
        <v/>
      </c>
      <c r="D12" s="33"/>
      <c r="E12" s="63"/>
      <c r="F12" s="64" t="str">
        <f t="shared" ref="F12:F22" si="2">IF($A12&lt;&gt;"",E12/$B12*100,"")</f>
        <v/>
      </c>
      <c r="G12" s="33"/>
      <c r="H12" s="63"/>
      <c r="I12" s="63"/>
      <c r="J12" s="64" t="str">
        <f t="shared" ref="J12:J37" si="3">IF($A12&lt;&gt;"",H12/$B12*100,"")</f>
        <v/>
      </c>
      <c r="K12" s="33"/>
      <c r="L12" s="63"/>
      <c r="M12" s="33"/>
      <c r="N12" s="64" t="str">
        <f t="shared" si="0"/>
        <v/>
      </c>
      <c r="O12" s="33"/>
      <c r="P12" s="63"/>
      <c r="Q12" s="63"/>
      <c r="R12" s="64" t="str">
        <f t="shared" ref="R12:R37" si="4">IF($A12&lt;&gt;"",P12/$B12*100,"")</f>
        <v/>
      </c>
      <c r="S12" s="33"/>
      <c r="T12" s="63"/>
      <c r="U12" s="63"/>
      <c r="V12" s="64" t="str">
        <f t="shared" ref="V12:V37" si="5">IF($A12&lt;&gt;"",T12/$B12*100,"")</f>
        <v/>
      </c>
      <c r="W12" s="33"/>
    </row>
    <row r="13" spans="1:24" ht="19.899999999999999" customHeight="1">
      <c r="A13" s="523" t="s">
        <v>1076</v>
      </c>
      <c r="B13" s="63">
        <f>E13+H13+L13+P13+T13</f>
        <v>112674</v>
      </c>
      <c r="C13" s="64">
        <f t="shared" si="1"/>
        <v>31.585940872724414</v>
      </c>
      <c r="D13" s="33"/>
      <c r="E13" s="591">
        <v>49566</v>
      </c>
      <c r="F13" s="64">
        <f t="shared" si="2"/>
        <v>43.990627828957876</v>
      </c>
      <c r="G13" s="33"/>
      <c r="H13" s="591">
        <v>13363</v>
      </c>
      <c r="I13" s="33"/>
      <c r="J13" s="64">
        <f t="shared" si="3"/>
        <v>11.859878942790706</v>
      </c>
      <c r="K13" s="33"/>
      <c r="L13" s="591">
        <v>4501</v>
      </c>
      <c r="M13" s="33"/>
      <c r="N13" s="64">
        <f t="shared" si="0"/>
        <v>3.9947104034648637</v>
      </c>
      <c r="O13" s="33"/>
      <c r="P13" s="591">
        <v>191</v>
      </c>
      <c r="Q13" s="63"/>
      <c r="R13" s="64">
        <f t="shared" si="4"/>
        <v>0.1695155936595843</v>
      </c>
      <c r="S13" s="33"/>
      <c r="T13" s="591">
        <v>45053</v>
      </c>
      <c r="U13" s="63"/>
      <c r="V13" s="64">
        <f t="shared" si="5"/>
        <v>39.985267231126969</v>
      </c>
      <c r="W13" s="33"/>
      <c r="X13" s="710"/>
    </row>
    <row r="14" spans="1:24" ht="13.5" customHeight="1">
      <c r="A14" s="523"/>
      <c r="B14" s="63"/>
      <c r="C14" s="64" t="str">
        <f t="shared" si="1"/>
        <v/>
      </c>
      <c r="D14" s="33"/>
      <c r="E14" s="711"/>
      <c r="F14" s="64" t="str">
        <f t="shared" si="2"/>
        <v/>
      </c>
      <c r="G14" s="33"/>
      <c r="H14" s="711"/>
      <c r="I14" s="63"/>
      <c r="J14" s="64" t="str">
        <f t="shared" si="3"/>
        <v/>
      </c>
      <c r="K14" s="33"/>
      <c r="L14" s="711"/>
      <c r="M14" s="33"/>
      <c r="N14" s="64" t="str">
        <f t="shared" si="0"/>
        <v/>
      </c>
      <c r="O14" s="33"/>
      <c r="P14" s="711"/>
      <c r="Q14" s="63"/>
      <c r="R14" s="64" t="str">
        <f t="shared" si="4"/>
        <v/>
      </c>
      <c r="S14" s="33"/>
      <c r="T14" s="711"/>
      <c r="U14" s="63"/>
      <c r="V14" s="64" t="str">
        <f t="shared" si="5"/>
        <v/>
      </c>
      <c r="W14" s="33"/>
      <c r="X14" s="710"/>
    </row>
    <row r="15" spans="1:24" ht="19.899999999999999" customHeight="1">
      <c r="A15" s="523" t="s">
        <v>1077</v>
      </c>
      <c r="B15" s="63">
        <f>E15+H15+L15+P15+T15</f>
        <v>168299</v>
      </c>
      <c r="C15" s="64">
        <f t="shared" si="1"/>
        <v>47.179316106099428</v>
      </c>
      <c r="D15" s="33"/>
      <c r="E15" s="591">
        <v>5341</v>
      </c>
      <c r="F15" s="181">
        <f t="shared" si="2"/>
        <v>3.1735185592308923</v>
      </c>
      <c r="G15" s="68"/>
      <c r="H15" s="591">
        <v>13365</v>
      </c>
      <c r="I15" s="180"/>
      <c r="J15" s="181">
        <f t="shared" si="3"/>
        <v>7.9412236555178577</v>
      </c>
      <c r="K15" s="68"/>
      <c r="L15" s="591">
        <v>2807</v>
      </c>
      <c r="M15" s="68"/>
      <c r="N15" s="181">
        <f t="shared" si="0"/>
        <v>1.6678649308670876</v>
      </c>
      <c r="O15" s="68"/>
      <c r="P15" s="591">
        <v>9465</v>
      </c>
      <c r="Q15" s="180"/>
      <c r="R15" s="181">
        <f t="shared" si="4"/>
        <v>5.6239193340423892</v>
      </c>
      <c r="S15" s="68"/>
      <c r="T15" s="591">
        <v>137321</v>
      </c>
      <c r="U15" s="180"/>
      <c r="V15" s="181">
        <f t="shared" si="5"/>
        <v>81.593473520341774</v>
      </c>
      <c r="W15" s="33"/>
      <c r="X15" s="710"/>
    </row>
    <row r="16" spans="1:24" ht="13.5" customHeight="1">
      <c r="A16" s="523"/>
      <c r="B16" s="63"/>
      <c r="C16" s="64" t="str">
        <f t="shared" si="1"/>
        <v/>
      </c>
      <c r="D16" s="33"/>
      <c r="E16" s="711"/>
      <c r="F16" s="181" t="str">
        <f t="shared" si="2"/>
        <v/>
      </c>
      <c r="G16" s="68"/>
      <c r="H16" s="711"/>
      <c r="I16" s="180"/>
      <c r="J16" s="181" t="str">
        <f t="shared" si="3"/>
        <v/>
      </c>
      <c r="K16" s="68"/>
      <c r="L16" s="711"/>
      <c r="M16" s="68"/>
      <c r="N16" s="181" t="str">
        <f t="shared" si="0"/>
        <v/>
      </c>
      <c r="O16" s="68"/>
      <c r="P16" s="711"/>
      <c r="Q16" s="180"/>
      <c r="R16" s="181" t="str">
        <f t="shared" si="4"/>
        <v/>
      </c>
      <c r="S16" s="68"/>
      <c r="T16" s="711"/>
      <c r="U16" s="180"/>
      <c r="V16" s="181" t="str">
        <f t="shared" si="5"/>
        <v/>
      </c>
      <c r="W16" s="33"/>
      <c r="X16" s="710"/>
    </row>
    <row r="17" spans="1:24" ht="19.899999999999999" customHeight="1">
      <c r="A17" s="523" t="s">
        <v>1078</v>
      </c>
      <c r="B17" s="63">
        <f>E17+H17+L17+P17+T17</f>
        <v>38863</v>
      </c>
      <c r="C17" s="64">
        <f t="shared" si="1"/>
        <v>10.894478052937581</v>
      </c>
      <c r="D17" s="33"/>
      <c r="E17" s="591">
        <v>2325</v>
      </c>
      <c r="F17" s="181">
        <f t="shared" si="2"/>
        <v>5.9825541003010576</v>
      </c>
      <c r="G17" s="68"/>
      <c r="H17" s="591">
        <v>14856</v>
      </c>
      <c r="I17" s="180"/>
      <c r="J17" s="181">
        <f t="shared" si="3"/>
        <v>38.22659084476237</v>
      </c>
      <c r="K17" s="68"/>
      <c r="L17" s="591">
        <v>201</v>
      </c>
      <c r="M17" s="68"/>
      <c r="N17" s="181">
        <f t="shared" si="0"/>
        <v>0.51720145125183337</v>
      </c>
      <c r="O17" s="68"/>
      <c r="P17" s="591">
        <v>362</v>
      </c>
      <c r="Q17" s="180"/>
      <c r="R17" s="181">
        <f t="shared" si="4"/>
        <v>0.93147724056300341</v>
      </c>
      <c r="S17" s="68"/>
      <c r="T17" s="591">
        <v>21119</v>
      </c>
      <c r="U17" s="180"/>
      <c r="V17" s="181">
        <f t="shared" si="5"/>
        <v>54.34217636312173</v>
      </c>
      <c r="W17" s="33"/>
      <c r="X17" s="710"/>
    </row>
    <row r="18" spans="1:24" ht="13.5" customHeight="1">
      <c r="A18" s="523"/>
      <c r="B18" s="63">
        <f>E18+H20+L18</f>
        <v>0</v>
      </c>
      <c r="C18" s="64" t="str">
        <f t="shared" si="1"/>
        <v/>
      </c>
      <c r="D18" s="33"/>
      <c r="E18" s="711"/>
      <c r="F18" s="181" t="str">
        <f t="shared" si="2"/>
        <v/>
      </c>
      <c r="G18" s="68"/>
      <c r="H18" s="711"/>
      <c r="I18" s="180"/>
      <c r="J18" s="181" t="str">
        <f t="shared" si="3"/>
        <v/>
      </c>
      <c r="K18" s="68"/>
      <c r="L18" s="711"/>
      <c r="M18" s="68"/>
      <c r="N18" s="181" t="str">
        <f t="shared" si="0"/>
        <v/>
      </c>
      <c r="O18" s="68"/>
      <c r="P18" s="711"/>
      <c r="Q18" s="180"/>
      <c r="R18" s="181" t="str">
        <f t="shared" si="4"/>
        <v/>
      </c>
      <c r="S18" s="68"/>
      <c r="T18" s="711"/>
      <c r="U18" s="180"/>
      <c r="V18" s="181" t="str">
        <f t="shared" si="5"/>
        <v/>
      </c>
      <c r="W18" s="33"/>
      <c r="X18" s="710"/>
    </row>
    <row r="19" spans="1:24" ht="19.899999999999999" customHeight="1">
      <c r="A19" s="170" t="s">
        <v>1079</v>
      </c>
      <c r="B19" s="63">
        <f>E19+H19+L19+P19+T19</f>
        <v>12651</v>
      </c>
      <c r="C19" s="64">
        <f t="shared" si="1"/>
        <v>3.5464591474593661</v>
      </c>
      <c r="D19" s="33"/>
      <c r="E19" s="591">
        <v>960</v>
      </c>
      <c r="F19" s="181">
        <f t="shared" si="2"/>
        <v>7.5883329381076603</v>
      </c>
      <c r="G19" s="68"/>
      <c r="H19" s="591">
        <v>1259</v>
      </c>
      <c r="I19" s="180"/>
      <c r="J19" s="181">
        <f t="shared" si="3"/>
        <v>9.9517824677891085</v>
      </c>
      <c r="K19" s="68"/>
      <c r="L19" s="591">
        <v>3457</v>
      </c>
      <c r="M19" s="68"/>
      <c r="N19" s="181">
        <f t="shared" si="0"/>
        <v>27.32590309066477</v>
      </c>
      <c r="O19" s="68"/>
      <c r="P19" s="591">
        <v>548</v>
      </c>
      <c r="Q19" s="180"/>
      <c r="R19" s="181">
        <f t="shared" si="4"/>
        <v>4.3316733855031222</v>
      </c>
      <c r="S19" s="68"/>
      <c r="T19" s="591">
        <v>6427</v>
      </c>
      <c r="U19" s="180"/>
      <c r="V19" s="181">
        <f t="shared" si="5"/>
        <v>50.802308117935347</v>
      </c>
      <c r="W19" s="33"/>
      <c r="X19" s="712"/>
    </row>
    <row r="20" spans="1:24" ht="13.5" customHeight="1">
      <c r="A20" s="523"/>
      <c r="B20" s="63">
        <f>E20+H22+L20</f>
        <v>0</v>
      </c>
      <c r="C20" s="64" t="str">
        <f t="shared" si="1"/>
        <v/>
      </c>
      <c r="D20" s="33"/>
      <c r="E20" s="591"/>
      <c r="F20" s="181" t="str">
        <f t="shared" si="2"/>
        <v/>
      </c>
      <c r="G20" s="68"/>
      <c r="H20" s="711"/>
      <c r="I20" s="180"/>
      <c r="J20" s="181" t="str">
        <f t="shared" si="3"/>
        <v/>
      </c>
      <c r="K20" s="68"/>
      <c r="L20" s="711"/>
      <c r="M20" s="68"/>
      <c r="N20" s="181" t="str">
        <f t="shared" si="0"/>
        <v/>
      </c>
      <c r="O20" s="68"/>
      <c r="P20" s="711"/>
      <c r="Q20" s="180"/>
      <c r="R20" s="181" t="str">
        <f t="shared" si="4"/>
        <v/>
      </c>
      <c r="S20" s="68"/>
      <c r="T20" s="711"/>
      <c r="U20" s="180"/>
      <c r="V20" s="181" t="str">
        <f t="shared" si="5"/>
        <v/>
      </c>
      <c r="W20" s="33"/>
      <c r="X20" s="710"/>
    </row>
    <row r="21" spans="1:24" ht="19.899999999999999" customHeight="1">
      <c r="A21" s="523" t="s">
        <v>1080</v>
      </c>
      <c r="B21" s="63">
        <f>E21+H21+L21+P21+T21</f>
        <v>5232</v>
      </c>
      <c r="C21" s="64">
        <f t="shared" si="1"/>
        <v>1.4666883455463919</v>
      </c>
      <c r="D21" s="33"/>
      <c r="E21" s="591">
        <v>2969</v>
      </c>
      <c r="F21" s="181">
        <f t="shared" si="2"/>
        <v>56.74694189602446</v>
      </c>
      <c r="G21" s="68"/>
      <c r="H21" s="591">
        <v>546</v>
      </c>
      <c r="I21" s="180"/>
      <c r="J21" s="181">
        <f t="shared" si="3"/>
        <v>10.435779816513762</v>
      </c>
      <c r="K21" s="68"/>
      <c r="L21" s="591">
        <v>0</v>
      </c>
      <c r="M21" s="68"/>
      <c r="N21" s="181">
        <f t="shared" si="0"/>
        <v>0</v>
      </c>
      <c r="O21" s="68"/>
      <c r="P21" s="711">
        <v>0</v>
      </c>
      <c r="Q21" s="180"/>
      <c r="R21" s="181">
        <f t="shared" si="4"/>
        <v>0</v>
      </c>
      <c r="S21" s="68"/>
      <c r="T21" s="591">
        <v>1717</v>
      </c>
      <c r="U21" s="180"/>
      <c r="V21" s="181">
        <f t="shared" si="5"/>
        <v>32.817278287461775</v>
      </c>
      <c r="W21" s="33"/>
      <c r="X21" s="710"/>
    </row>
    <row r="22" spans="1:24" ht="13.5" customHeight="1">
      <c r="A22" s="523"/>
      <c r="B22" s="63">
        <f>E22+H22+L22+P22</f>
        <v>0</v>
      </c>
      <c r="C22" s="64" t="str">
        <f t="shared" si="1"/>
        <v/>
      </c>
      <c r="D22" s="33"/>
      <c r="E22" s="591"/>
      <c r="F22" s="181" t="str">
        <f t="shared" si="2"/>
        <v/>
      </c>
      <c r="G22" s="68"/>
      <c r="H22" s="711"/>
      <c r="I22" s="180"/>
      <c r="J22" s="181" t="str">
        <f t="shared" si="3"/>
        <v/>
      </c>
      <c r="K22" s="68"/>
      <c r="L22" s="711"/>
      <c r="M22" s="68"/>
      <c r="N22" s="181" t="str">
        <f t="shared" si="0"/>
        <v/>
      </c>
      <c r="O22" s="68"/>
      <c r="P22" s="711"/>
      <c r="Q22" s="180"/>
      <c r="R22" s="181" t="str">
        <f t="shared" si="4"/>
        <v/>
      </c>
      <c r="S22" s="68"/>
      <c r="T22" s="711"/>
      <c r="U22" s="180"/>
      <c r="V22" s="181" t="str">
        <f t="shared" si="5"/>
        <v/>
      </c>
      <c r="W22" s="33"/>
      <c r="X22" s="710"/>
    </row>
    <row r="23" spans="1:24" ht="19.899999999999999" customHeight="1">
      <c r="A23" s="523" t="s">
        <v>1081</v>
      </c>
      <c r="B23" s="63">
        <f>E23+H23+L23+P23+T23</f>
        <v>4949</v>
      </c>
      <c r="C23" s="64">
        <f t="shared" si="1"/>
        <v>1.3873548589658053</v>
      </c>
      <c r="D23" s="33"/>
      <c r="E23" s="591">
        <v>2046</v>
      </c>
      <c r="F23" s="181">
        <f>IF($A23&lt;&gt;"",E23/$B23*100,"")</f>
        <v>41.341685188927059</v>
      </c>
      <c r="G23" s="68"/>
      <c r="H23" s="591">
        <v>601</v>
      </c>
      <c r="I23" s="180"/>
      <c r="J23" s="181">
        <f t="shared" si="3"/>
        <v>12.143867447969287</v>
      </c>
      <c r="K23" s="68"/>
      <c r="L23" s="591">
        <v>102</v>
      </c>
      <c r="M23" s="68"/>
      <c r="N23" s="181">
        <f t="shared" si="0"/>
        <v>2.0610224287734895</v>
      </c>
      <c r="O23" s="68"/>
      <c r="P23" s="711">
        <v>0</v>
      </c>
      <c r="Q23" s="180"/>
      <c r="R23" s="181">
        <f t="shared" si="4"/>
        <v>0</v>
      </c>
      <c r="S23" s="68"/>
      <c r="T23" s="591">
        <v>2200</v>
      </c>
      <c r="U23" s="180"/>
      <c r="V23" s="181">
        <f t="shared" si="5"/>
        <v>44.453424934330165</v>
      </c>
      <c r="W23" s="33"/>
      <c r="X23" s="710"/>
    </row>
    <row r="24" spans="1:24" ht="13.5" customHeight="1">
      <c r="A24" s="523"/>
      <c r="B24" s="63">
        <f t="shared" ref="B24:B37" si="6">E24+H24+L24+P24+T24</f>
        <v>0</v>
      </c>
      <c r="C24" s="64" t="str">
        <f t="shared" si="1"/>
        <v/>
      </c>
      <c r="D24" s="33"/>
      <c r="E24" s="591"/>
      <c r="F24" s="181" t="str">
        <f t="shared" ref="F24:F37" si="7">IF($A24&lt;&gt;"",E24/$B24*100,"")</f>
        <v/>
      </c>
      <c r="G24" s="68"/>
      <c r="H24" s="711"/>
      <c r="I24" s="180"/>
      <c r="J24" s="181" t="str">
        <f t="shared" si="3"/>
        <v/>
      </c>
      <c r="K24" s="68"/>
      <c r="L24" s="711"/>
      <c r="M24" s="68"/>
      <c r="N24" s="181" t="str">
        <f t="shared" si="0"/>
        <v/>
      </c>
      <c r="O24" s="68"/>
      <c r="P24" s="711"/>
      <c r="Q24" s="180"/>
      <c r="R24" s="181" t="str">
        <f t="shared" si="4"/>
        <v/>
      </c>
      <c r="S24" s="68"/>
      <c r="T24" s="711"/>
      <c r="U24" s="180"/>
      <c r="V24" s="181" t="str">
        <f t="shared" si="5"/>
        <v/>
      </c>
      <c r="W24" s="33"/>
      <c r="X24" s="710"/>
    </row>
    <row r="25" spans="1:24" ht="19.899999999999999" customHeight="1">
      <c r="A25" s="523" t="s">
        <v>1082</v>
      </c>
      <c r="B25" s="63">
        <f t="shared" si="6"/>
        <v>762</v>
      </c>
      <c r="C25" s="64">
        <f t="shared" si="1"/>
        <v>0.21361172005090798</v>
      </c>
      <c r="D25" s="33"/>
      <c r="E25" s="591">
        <v>165</v>
      </c>
      <c r="F25" s="181">
        <f t="shared" si="7"/>
        <v>21.653543307086615</v>
      </c>
      <c r="G25" s="68"/>
      <c r="H25" s="591">
        <v>80</v>
      </c>
      <c r="I25" s="180"/>
      <c r="J25" s="181">
        <f t="shared" si="3"/>
        <v>10.498687664041995</v>
      </c>
      <c r="K25" s="68"/>
      <c r="L25" s="591">
        <v>0</v>
      </c>
      <c r="M25" s="68"/>
      <c r="N25" s="181">
        <f t="shared" si="0"/>
        <v>0</v>
      </c>
      <c r="O25" s="68"/>
      <c r="P25" s="711">
        <v>0</v>
      </c>
      <c r="Q25" s="180"/>
      <c r="R25" s="181">
        <f t="shared" si="4"/>
        <v>0</v>
      </c>
      <c r="S25" s="68"/>
      <c r="T25" s="591">
        <v>517</v>
      </c>
      <c r="U25" s="180"/>
      <c r="V25" s="181">
        <f t="shared" si="5"/>
        <v>67.847769028871397</v>
      </c>
      <c r="W25" s="33"/>
      <c r="X25" s="710"/>
    </row>
    <row r="26" spans="1:24" ht="13.5" customHeight="1">
      <c r="A26" s="523"/>
      <c r="B26" s="63">
        <f t="shared" si="6"/>
        <v>0</v>
      </c>
      <c r="C26" s="64" t="str">
        <f t="shared" si="1"/>
        <v/>
      </c>
      <c r="D26" s="33"/>
      <c r="E26" s="591"/>
      <c r="F26" s="181" t="str">
        <f t="shared" si="7"/>
        <v/>
      </c>
      <c r="G26" s="68"/>
      <c r="H26" s="711"/>
      <c r="I26" s="180"/>
      <c r="J26" s="181" t="str">
        <f t="shared" si="3"/>
        <v/>
      </c>
      <c r="K26" s="68"/>
      <c r="L26" s="711"/>
      <c r="M26" s="68"/>
      <c r="N26" s="181" t="str">
        <f t="shared" si="0"/>
        <v/>
      </c>
      <c r="O26" s="68"/>
      <c r="P26" s="711"/>
      <c r="Q26" s="180"/>
      <c r="R26" s="181" t="str">
        <f t="shared" si="4"/>
        <v/>
      </c>
      <c r="S26" s="68"/>
      <c r="T26" s="711"/>
      <c r="U26" s="180"/>
      <c r="V26" s="181" t="str">
        <f t="shared" si="5"/>
        <v/>
      </c>
      <c r="W26" s="33"/>
      <c r="X26" s="710"/>
    </row>
    <row r="27" spans="1:24" ht="19.899999999999999" customHeight="1">
      <c r="A27" s="170" t="s">
        <v>1083</v>
      </c>
      <c r="B27" s="63">
        <f t="shared" si="6"/>
        <v>2768</v>
      </c>
      <c r="C27" s="64">
        <f t="shared" si="1"/>
        <v>0.77595438464686783</v>
      </c>
      <c r="D27" s="33"/>
      <c r="E27" s="591">
        <v>136</v>
      </c>
      <c r="F27" s="181">
        <f t="shared" si="7"/>
        <v>4.9132947976878611</v>
      </c>
      <c r="G27" s="68"/>
      <c r="H27" s="591">
        <v>1028</v>
      </c>
      <c r="I27" s="180"/>
      <c r="J27" s="181">
        <f t="shared" si="3"/>
        <v>37.138728323699425</v>
      </c>
      <c r="K27" s="68"/>
      <c r="L27" s="591">
        <v>0</v>
      </c>
      <c r="M27" s="68"/>
      <c r="N27" s="181">
        <f t="shared" si="0"/>
        <v>0</v>
      </c>
      <c r="O27" s="68"/>
      <c r="P27" s="711">
        <v>0</v>
      </c>
      <c r="Q27" s="180"/>
      <c r="R27" s="181">
        <f t="shared" si="4"/>
        <v>0</v>
      </c>
      <c r="S27" s="68"/>
      <c r="T27" s="591">
        <v>1604</v>
      </c>
      <c r="U27" s="180"/>
      <c r="V27" s="181">
        <f t="shared" si="5"/>
        <v>57.947976878612714</v>
      </c>
      <c r="W27" s="33"/>
      <c r="X27" s="712"/>
    </row>
    <row r="28" spans="1:24" ht="13.5" customHeight="1">
      <c r="A28" s="523"/>
      <c r="B28" s="63">
        <f t="shared" si="6"/>
        <v>0</v>
      </c>
      <c r="C28" s="64" t="str">
        <f t="shared" si="1"/>
        <v/>
      </c>
      <c r="D28" s="33"/>
      <c r="E28" s="591"/>
      <c r="F28" s="181" t="str">
        <f t="shared" si="7"/>
        <v/>
      </c>
      <c r="G28" s="68"/>
      <c r="H28" s="711"/>
      <c r="I28" s="180"/>
      <c r="J28" s="181" t="str">
        <f t="shared" si="3"/>
        <v/>
      </c>
      <c r="K28" s="68"/>
      <c r="L28" s="711"/>
      <c r="M28" s="68"/>
      <c r="N28" s="181" t="str">
        <f t="shared" si="0"/>
        <v/>
      </c>
      <c r="O28" s="68"/>
      <c r="P28" s="711"/>
      <c r="Q28" s="180"/>
      <c r="R28" s="181" t="str">
        <f t="shared" si="4"/>
        <v/>
      </c>
      <c r="S28" s="68"/>
      <c r="T28" s="711"/>
      <c r="U28" s="180"/>
      <c r="V28" s="181" t="str">
        <f t="shared" si="5"/>
        <v/>
      </c>
      <c r="W28" s="33"/>
      <c r="X28" s="710"/>
    </row>
    <row r="29" spans="1:24" ht="19.899999999999999" customHeight="1">
      <c r="A29" s="170" t="s">
        <v>1084</v>
      </c>
      <c r="B29" s="63">
        <f t="shared" si="6"/>
        <v>4900</v>
      </c>
      <c r="C29" s="64">
        <f t="shared" si="1"/>
        <v>1.3736186722433716</v>
      </c>
      <c r="D29" s="33"/>
      <c r="E29" s="591">
        <v>2192</v>
      </c>
      <c r="F29" s="181">
        <f t="shared" si="7"/>
        <v>44.734693877551017</v>
      </c>
      <c r="G29" s="68"/>
      <c r="H29" s="591">
        <v>913</v>
      </c>
      <c r="I29" s="180"/>
      <c r="J29" s="181">
        <f t="shared" si="3"/>
        <v>18.632653061224492</v>
      </c>
      <c r="K29" s="68"/>
      <c r="L29" s="591">
        <v>100</v>
      </c>
      <c r="M29" s="68"/>
      <c r="N29" s="181">
        <f t="shared" si="0"/>
        <v>2.0408163265306123</v>
      </c>
      <c r="O29" s="68"/>
      <c r="P29" s="711">
        <v>0</v>
      </c>
      <c r="Q29" s="180"/>
      <c r="R29" s="181">
        <f t="shared" si="4"/>
        <v>0</v>
      </c>
      <c r="S29" s="68"/>
      <c r="T29" s="591">
        <v>1695</v>
      </c>
      <c r="U29" s="180"/>
      <c r="V29" s="181">
        <f t="shared" si="5"/>
        <v>34.591836734693878</v>
      </c>
      <c r="W29" s="33"/>
      <c r="X29" s="712"/>
    </row>
    <row r="30" spans="1:24" ht="13.5" customHeight="1">
      <c r="A30" s="523"/>
      <c r="B30" s="63">
        <f t="shared" si="6"/>
        <v>0</v>
      </c>
      <c r="C30" s="64" t="str">
        <f t="shared" si="1"/>
        <v/>
      </c>
      <c r="D30" s="33"/>
      <c r="E30" s="591"/>
      <c r="F30" s="181" t="str">
        <f t="shared" si="7"/>
        <v/>
      </c>
      <c r="G30" s="68"/>
      <c r="H30" s="711"/>
      <c r="I30" s="180"/>
      <c r="J30" s="181" t="str">
        <f t="shared" si="3"/>
        <v/>
      </c>
      <c r="K30" s="68"/>
      <c r="L30" s="711"/>
      <c r="M30" s="68"/>
      <c r="N30" s="181" t="str">
        <f t="shared" si="0"/>
        <v/>
      </c>
      <c r="O30" s="68"/>
      <c r="P30" s="711"/>
      <c r="Q30" s="180"/>
      <c r="R30" s="181" t="str">
        <f t="shared" si="4"/>
        <v/>
      </c>
      <c r="S30" s="68"/>
      <c r="T30" s="711"/>
      <c r="U30" s="180"/>
      <c r="V30" s="181" t="str">
        <f t="shared" si="5"/>
        <v/>
      </c>
      <c r="W30" s="33"/>
      <c r="X30" s="710"/>
    </row>
    <row r="31" spans="1:24" ht="19.899999999999999" customHeight="1">
      <c r="A31" s="170" t="s">
        <v>1085</v>
      </c>
      <c r="B31" s="63">
        <f t="shared" si="6"/>
        <v>880</v>
      </c>
      <c r="C31" s="64">
        <f t="shared" si="1"/>
        <v>0.24669070032125856</v>
      </c>
      <c r="D31" s="33"/>
      <c r="E31" s="591">
        <v>326</v>
      </c>
      <c r="F31" s="181">
        <f t="shared" si="7"/>
        <v>37.045454545454547</v>
      </c>
      <c r="G31" s="68"/>
      <c r="H31" s="591">
        <v>283</v>
      </c>
      <c r="I31" s="180"/>
      <c r="J31" s="181">
        <f t="shared" si="3"/>
        <v>32.159090909090907</v>
      </c>
      <c r="K31" s="68"/>
      <c r="L31" s="591">
        <v>0</v>
      </c>
      <c r="M31" s="68"/>
      <c r="N31" s="181">
        <f t="shared" si="0"/>
        <v>0</v>
      </c>
      <c r="O31" s="68"/>
      <c r="P31" s="711">
        <v>0</v>
      </c>
      <c r="Q31" s="180"/>
      <c r="R31" s="181">
        <f t="shared" si="4"/>
        <v>0</v>
      </c>
      <c r="S31" s="68"/>
      <c r="T31" s="591">
        <v>271</v>
      </c>
      <c r="U31" s="180"/>
      <c r="V31" s="181">
        <f t="shared" si="5"/>
        <v>30.795454545454547</v>
      </c>
      <c r="W31" s="33"/>
      <c r="X31" s="712"/>
    </row>
    <row r="32" spans="1:24" ht="13.5" customHeight="1">
      <c r="A32" s="170"/>
      <c r="B32" s="63">
        <f t="shared" si="6"/>
        <v>0</v>
      </c>
      <c r="C32" s="64" t="str">
        <f t="shared" si="1"/>
        <v/>
      </c>
      <c r="D32" s="33"/>
      <c r="E32" s="591"/>
      <c r="F32" s="181" t="str">
        <f t="shared" si="7"/>
        <v/>
      </c>
      <c r="G32" s="68"/>
      <c r="H32" s="711"/>
      <c r="I32" s="180"/>
      <c r="J32" s="181" t="str">
        <f t="shared" si="3"/>
        <v/>
      </c>
      <c r="K32" s="68"/>
      <c r="L32" s="711"/>
      <c r="M32" s="68"/>
      <c r="N32" s="181" t="str">
        <f t="shared" si="0"/>
        <v/>
      </c>
      <c r="O32" s="68"/>
      <c r="P32" s="711"/>
      <c r="Q32" s="180"/>
      <c r="R32" s="181" t="str">
        <f t="shared" si="4"/>
        <v/>
      </c>
      <c r="S32" s="68"/>
      <c r="T32" s="711"/>
      <c r="U32" s="180"/>
      <c r="V32" s="181" t="str">
        <f t="shared" si="5"/>
        <v/>
      </c>
      <c r="W32" s="33"/>
      <c r="X32" s="712"/>
    </row>
    <row r="33" spans="1:24" ht="19.899999999999999" customHeight="1">
      <c r="A33" s="170" t="s">
        <v>1086</v>
      </c>
      <c r="B33" s="63">
        <f t="shared" si="6"/>
        <v>1009</v>
      </c>
      <c r="C33" s="64">
        <f t="shared" si="1"/>
        <v>0.28285331434562488</v>
      </c>
      <c r="D33" s="33"/>
      <c r="E33" s="591">
        <v>700</v>
      </c>
      <c r="F33" s="181">
        <f t="shared" si="7"/>
        <v>69.37561942517344</v>
      </c>
      <c r="G33" s="68"/>
      <c r="H33" s="591">
        <v>50</v>
      </c>
      <c r="I33" s="180"/>
      <c r="J33" s="181">
        <f t="shared" si="3"/>
        <v>4.9554013875123886</v>
      </c>
      <c r="K33" s="68"/>
      <c r="L33" s="591">
        <v>109</v>
      </c>
      <c r="M33" s="68"/>
      <c r="N33" s="181">
        <f t="shared" si="0"/>
        <v>10.802775024777008</v>
      </c>
      <c r="O33" s="68"/>
      <c r="P33" s="591">
        <v>0</v>
      </c>
      <c r="Q33" s="180"/>
      <c r="R33" s="181">
        <f t="shared" si="4"/>
        <v>0</v>
      </c>
      <c r="S33" s="68"/>
      <c r="T33" s="591">
        <v>150</v>
      </c>
      <c r="U33" s="180"/>
      <c r="V33" s="181">
        <f t="shared" si="5"/>
        <v>14.866204162537166</v>
      </c>
      <c r="W33" s="33"/>
      <c r="X33" s="712"/>
    </row>
    <row r="34" spans="1:24" ht="13.5" customHeight="1">
      <c r="A34" s="170"/>
      <c r="B34" s="63">
        <f t="shared" si="6"/>
        <v>0</v>
      </c>
      <c r="C34" s="64" t="str">
        <f t="shared" si="1"/>
        <v/>
      </c>
      <c r="D34" s="33"/>
      <c r="E34" s="591"/>
      <c r="F34" s="181" t="str">
        <f t="shared" si="7"/>
        <v/>
      </c>
      <c r="G34" s="68"/>
      <c r="H34" s="711"/>
      <c r="I34" s="180"/>
      <c r="J34" s="181" t="str">
        <f t="shared" si="3"/>
        <v/>
      </c>
      <c r="K34" s="68"/>
      <c r="L34" s="711"/>
      <c r="M34" s="68"/>
      <c r="N34" s="181" t="str">
        <f t="shared" si="0"/>
        <v/>
      </c>
      <c r="O34" s="68"/>
      <c r="P34" s="711"/>
      <c r="Q34" s="180"/>
      <c r="R34" s="181" t="str">
        <f t="shared" si="4"/>
        <v/>
      </c>
      <c r="S34" s="68"/>
      <c r="T34" s="711"/>
      <c r="U34" s="180"/>
      <c r="V34" s="181" t="str">
        <f t="shared" si="5"/>
        <v/>
      </c>
      <c r="W34" s="33"/>
      <c r="X34" s="712"/>
    </row>
    <row r="35" spans="1:24" ht="19.899999999999999" customHeight="1">
      <c r="A35" s="170" t="s">
        <v>1088</v>
      </c>
      <c r="B35" s="63">
        <f t="shared" si="6"/>
        <v>3633</v>
      </c>
      <c r="C35" s="64">
        <f t="shared" si="1"/>
        <v>1.0184401298490142</v>
      </c>
      <c r="D35" s="33"/>
      <c r="E35" s="591">
        <v>385</v>
      </c>
      <c r="F35" s="181">
        <f t="shared" si="7"/>
        <v>10.597302504816955</v>
      </c>
      <c r="G35" s="68"/>
      <c r="H35" s="591">
        <v>2062</v>
      </c>
      <c r="I35" s="180"/>
      <c r="J35" s="181">
        <f t="shared" si="3"/>
        <v>56.757500688136531</v>
      </c>
      <c r="K35" s="68"/>
      <c r="L35" s="591">
        <v>0</v>
      </c>
      <c r="M35" s="68"/>
      <c r="N35" s="181">
        <f t="shared" si="0"/>
        <v>0</v>
      </c>
      <c r="O35" s="68"/>
      <c r="P35" s="711">
        <v>0</v>
      </c>
      <c r="Q35" s="180"/>
      <c r="R35" s="181">
        <f t="shared" si="4"/>
        <v>0</v>
      </c>
      <c r="S35" s="68"/>
      <c r="T35" s="591">
        <v>1186</v>
      </c>
      <c r="U35" s="180"/>
      <c r="V35" s="181">
        <f t="shared" si="5"/>
        <v>32.645196807046517</v>
      </c>
      <c r="W35" s="33"/>
      <c r="X35" s="712"/>
    </row>
    <row r="36" spans="1:24" ht="13.5" customHeight="1">
      <c r="A36" s="170"/>
      <c r="B36" s="63">
        <f t="shared" si="6"/>
        <v>0</v>
      </c>
      <c r="C36" s="64"/>
      <c r="D36" s="33"/>
      <c r="E36" s="591"/>
      <c r="F36" s="180"/>
      <c r="G36" s="68"/>
      <c r="H36" s="711"/>
      <c r="I36" s="180"/>
      <c r="J36" s="181" t="str">
        <f t="shared" si="3"/>
        <v/>
      </c>
      <c r="K36" s="68"/>
      <c r="L36" s="711"/>
      <c r="M36" s="68"/>
      <c r="N36" s="181" t="str">
        <f t="shared" si="0"/>
        <v/>
      </c>
      <c r="O36" s="68"/>
      <c r="P36" s="711"/>
      <c r="Q36" s="180"/>
      <c r="R36" s="181" t="str">
        <f t="shared" si="4"/>
        <v/>
      </c>
      <c r="S36" s="68"/>
      <c r="T36" s="711"/>
      <c r="U36" s="180"/>
      <c r="V36" s="181" t="str">
        <f t="shared" si="5"/>
        <v/>
      </c>
      <c r="W36" s="33"/>
      <c r="X36" s="712"/>
    </row>
    <row r="37" spans="1:24" ht="16.5" customHeight="1">
      <c r="A37" s="170" t="s">
        <v>1087</v>
      </c>
      <c r="B37" s="63">
        <f t="shared" si="6"/>
        <v>102</v>
      </c>
      <c r="C37" s="64">
        <f t="shared" si="1"/>
        <v>2.859369480996406E-2</v>
      </c>
      <c r="D37" s="33"/>
      <c r="E37" s="591">
        <v>75</v>
      </c>
      <c r="F37" s="377">
        <f t="shared" si="7"/>
        <v>73.529411764705884</v>
      </c>
      <c r="G37" s="193"/>
      <c r="H37" s="711">
        <v>0</v>
      </c>
      <c r="I37" s="257"/>
      <c r="J37" s="377">
        <f t="shared" si="3"/>
        <v>0</v>
      </c>
      <c r="K37" s="193"/>
      <c r="L37" s="711">
        <v>0</v>
      </c>
      <c r="M37" s="193"/>
      <c r="N37" s="377">
        <f t="shared" si="0"/>
        <v>0</v>
      </c>
      <c r="O37" s="193"/>
      <c r="P37" s="711">
        <v>0</v>
      </c>
      <c r="Q37" s="257"/>
      <c r="R37" s="257">
        <f t="shared" si="4"/>
        <v>0</v>
      </c>
      <c r="S37" s="257"/>
      <c r="T37" s="591">
        <v>27</v>
      </c>
      <c r="U37" s="257"/>
      <c r="V37" s="377">
        <f t="shared" si="5"/>
        <v>26.47058823529412</v>
      </c>
      <c r="W37" s="33"/>
      <c r="X37" s="712"/>
    </row>
    <row r="38" spans="1:24" ht="13.5" customHeight="1" thickBot="1">
      <c r="A38" s="33"/>
      <c r="B38" s="63"/>
      <c r="C38" s="33"/>
      <c r="D38" s="33"/>
      <c r="E38" s="63"/>
      <c r="F38" s="33"/>
      <c r="G38" s="33"/>
      <c r="H38" s="63"/>
      <c r="I38" s="63"/>
      <c r="J38" s="33"/>
      <c r="K38" s="33"/>
      <c r="L38" s="63"/>
      <c r="M38" s="33"/>
      <c r="N38" s="33"/>
      <c r="O38" s="33"/>
      <c r="P38" s="63"/>
      <c r="Q38" s="63"/>
      <c r="R38" s="33"/>
      <c r="S38" s="33"/>
      <c r="T38" s="63"/>
      <c r="U38" s="63"/>
      <c r="V38" s="33"/>
      <c r="W38" s="33"/>
    </row>
    <row r="39" spans="1:24">
      <c r="A39" s="131"/>
      <c r="B39" s="132"/>
      <c r="C39" s="131"/>
      <c r="D39" s="131"/>
      <c r="E39" s="132"/>
      <c r="F39" s="131"/>
      <c r="G39" s="131"/>
      <c r="H39" s="132"/>
      <c r="I39" s="132"/>
      <c r="J39" s="131"/>
      <c r="K39" s="131"/>
      <c r="L39" s="132"/>
      <c r="M39" s="131"/>
      <c r="N39" s="131"/>
      <c r="O39" s="131"/>
      <c r="P39" s="132"/>
      <c r="Q39" s="132"/>
      <c r="R39" s="131"/>
      <c r="S39" s="131"/>
      <c r="T39" s="132"/>
      <c r="U39" s="132"/>
      <c r="V39" s="131"/>
      <c r="W39" s="131"/>
    </row>
    <row r="40" spans="1:24" ht="15.5">
      <c r="A40" s="1136" t="s">
        <v>1089</v>
      </c>
      <c r="B40" s="1136"/>
      <c r="C40" s="1136"/>
      <c r="D40" s="1136"/>
      <c r="E40" s="1136"/>
      <c r="F40" s="1136"/>
      <c r="G40" s="1136"/>
      <c r="H40" s="1136"/>
      <c r="I40" s="1136"/>
      <c r="J40" s="1136"/>
      <c r="K40" s="1136"/>
      <c r="L40" s="1136"/>
      <c r="M40" s="1136"/>
      <c r="N40" s="1136"/>
      <c r="O40" s="1136"/>
      <c r="P40" s="1136"/>
      <c r="Q40" s="1136"/>
      <c r="R40" s="1136"/>
      <c r="S40" s="1136"/>
      <c r="T40" s="1136"/>
      <c r="U40" s="1136"/>
      <c r="V40" s="1136"/>
      <c r="W40" s="33"/>
    </row>
    <row r="41" spans="1:24" ht="15.5">
      <c r="A41" s="1138" t="s">
        <v>1090</v>
      </c>
      <c r="B41" s="1138"/>
      <c r="C41" s="1138"/>
      <c r="D41" s="1138"/>
      <c r="E41" s="1138"/>
      <c r="F41" s="1138"/>
      <c r="G41" s="1138"/>
      <c r="H41" s="1138"/>
      <c r="I41" s="1138"/>
      <c r="J41" s="1138"/>
      <c r="K41" s="1138"/>
      <c r="L41" s="1138"/>
      <c r="M41" s="1138"/>
      <c r="N41" s="1138"/>
      <c r="O41" s="1138"/>
      <c r="P41" s="1138"/>
      <c r="Q41" s="1138"/>
      <c r="R41" s="1138"/>
      <c r="S41" s="1138"/>
      <c r="T41" s="1138"/>
      <c r="U41" s="1138"/>
      <c r="V41" s="1138"/>
      <c r="W41" s="33"/>
    </row>
    <row r="42" spans="1:24" ht="27.75" customHeight="1">
      <c r="A42" s="1137" t="s">
        <v>1689</v>
      </c>
      <c r="B42" s="1137"/>
      <c r="C42" s="1137"/>
      <c r="D42" s="1137"/>
      <c r="E42" s="1137"/>
      <c r="F42" s="1137"/>
      <c r="G42" s="1137"/>
      <c r="H42" s="1137"/>
      <c r="I42" s="1137"/>
      <c r="J42" s="1137"/>
      <c r="K42" s="1137"/>
      <c r="L42" s="1137"/>
      <c r="M42" s="1137"/>
      <c r="N42" s="1137"/>
      <c r="O42" s="1137"/>
      <c r="P42" s="1137"/>
      <c r="Q42" s="1137"/>
      <c r="R42" s="1137"/>
      <c r="S42" s="1137"/>
      <c r="T42" s="1137"/>
      <c r="U42" s="1137"/>
      <c r="V42" s="1137"/>
      <c r="W42" s="33"/>
    </row>
    <row r="43" spans="1:24" ht="31.9" customHeight="1">
      <c r="A43" s="1136" t="s">
        <v>1690</v>
      </c>
      <c r="B43" s="1136"/>
      <c r="C43" s="1136"/>
      <c r="D43" s="1136"/>
      <c r="E43" s="1136"/>
      <c r="F43" s="1136"/>
      <c r="G43" s="1136"/>
      <c r="H43" s="1136"/>
      <c r="I43" s="1136"/>
      <c r="J43" s="1136"/>
      <c r="K43" s="1136"/>
      <c r="L43" s="1136"/>
      <c r="M43" s="1136"/>
      <c r="N43" s="1136"/>
      <c r="O43" s="1136"/>
      <c r="P43" s="1136"/>
      <c r="Q43" s="1136"/>
      <c r="R43" s="1136"/>
      <c r="S43" s="1136"/>
      <c r="T43" s="1136"/>
      <c r="U43" s="1136"/>
      <c r="V43" s="1136"/>
      <c r="W43" s="33"/>
    </row>
    <row r="44" spans="1:24" ht="15.5">
      <c r="A44" s="146" t="s">
        <v>1467</v>
      </c>
      <c r="B44" s="63"/>
      <c r="C44" s="33"/>
      <c r="D44" s="33"/>
      <c r="E44" s="63"/>
      <c r="F44" s="33"/>
      <c r="G44" s="33"/>
      <c r="H44" s="63"/>
      <c r="I44" s="63"/>
      <c r="J44" s="33"/>
      <c r="K44" s="33"/>
      <c r="L44" s="63"/>
      <c r="M44" s="33"/>
      <c r="N44" s="33"/>
      <c r="O44" s="33"/>
      <c r="P44" s="33"/>
      <c r="Q44" s="33"/>
      <c r="R44" s="33"/>
      <c r="S44" s="33"/>
      <c r="T44" s="33"/>
      <c r="U44" s="33"/>
      <c r="V44" s="33"/>
      <c r="W44" s="33"/>
    </row>
    <row r="45" spans="1:24" ht="15.5">
      <c r="A45" s="146" t="s">
        <v>1091</v>
      </c>
      <c r="B45" s="63"/>
      <c r="C45" s="33"/>
      <c r="D45" s="33"/>
      <c r="E45" s="63"/>
      <c r="F45" s="33"/>
      <c r="G45" s="33"/>
      <c r="H45" s="63"/>
      <c r="I45" s="63"/>
      <c r="J45" s="33"/>
      <c r="K45" s="33"/>
      <c r="L45" s="63"/>
      <c r="M45" s="33"/>
      <c r="N45" s="33"/>
      <c r="O45" s="33"/>
      <c r="P45" s="33"/>
      <c r="Q45" s="33"/>
      <c r="R45" s="33"/>
      <c r="S45" s="33"/>
      <c r="T45" s="33"/>
      <c r="U45" s="33"/>
      <c r="V45" s="33"/>
      <c r="W45" s="33"/>
    </row>
    <row r="46" spans="1:24">
      <c r="A46" s="33"/>
      <c r="B46" s="63"/>
      <c r="C46" s="33"/>
      <c r="D46" s="33"/>
      <c r="E46" s="63"/>
      <c r="F46" s="33"/>
      <c r="G46" s="33"/>
      <c r="H46" s="63"/>
      <c r="I46" s="63"/>
      <c r="J46" s="33"/>
      <c r="K46" s="33"/>
      <c r="L46" s="63"/>
      <c r="M46" s="33"/>
      <c r="N46" s="33"/>
      <c r="O46" s="33"/>
      <c r="P46" s="33"/>
      <c r="Q46" s="33"/>
      <c r="R46" s="33"/>
      <c r="S46" s="33"/>
      <c r="T46" s="33"/>
      <c r="U46" s="33"/>
      <c r="V46" s="33"/>
      <c r="W46" s="33"/>
    </row>
    <row r="47" spans="1:24">
      <c r="A47" s="33" t="s">
        <v>1092</v>
      </c>
      <c r="B47" s="63"/>
      <c r="C47" s="33"/>
      <c r="D47" s="33"/>
      <c r="E47" s="63"/>
      <c r="F47" s="33"/>
      <c r="G47" s="33"/>
      <c r="H47" s="63"/>
      <c r="I47" s="63"/>
      <c r="J47" s="33"/>
      <c r="K47" s="33"/>
      <c r="L47" s="63"/>
      <c r="M47" s="33"/>
      <c r="N47" s="33"/>
      <c r="O47" s="33"/>
      <c r="P47" s="33"/>
      <c r="Q47" s="33"/>
      <c r="R47" s="33"/>
      <c r="S47" s="33"/>
      <c r="T47" s="33"/>
      <c r="U47" s="33"/>
      <c r="V47" s="33"/>
      <c r="W47" s="33"/>
    </row>
    <row r="48" spans="1:24">
      <c r="A48" s="33" t="s">
        <v>1093</v>
      </c>
      <c r="B48" s="63"/>
      <c r="C48" s="33"/>
      <c r="D48" s="33"/>
      <c r="E48" s="63"/>
      <c r="F48" s="33"/>
      <c r="G48" s="33"/>
      <c r="H48" s="63"/>
      <c r="I48" s="63"/>
      <c r="J48" s="33"/>
      <c r="K48" s="33"/>
      <c r="L48" s="63"/>
      <c r="M48" s="33"/>
      <c r="N48" s="33"/>
      <c r="O48" s="33"/>
      <c r="P48" s="33"/>
      <c r="Q48" s="33"/>
      <c r="R48" s="33"/>
      <c r="S48" s="33"/>
      <c r="T48" s="33"/>
      <c r="U48" s="33"/>
      <c r="V48" s="33"/>
      <c r="W48" s="33"/>
    </row>
    <row r="49" spans="1:23">
      <c r="A49" s="33"/>
      <c r="B49" s="63"/>
      <c r="C49" s="33"/>
      <c r="D49" s="33"/>
      <c r="E49" s="63"/>
      <c r="F49" s="33"/>
      <c r="G49" s="33"/>
      <c r="H49" s="63"/>
      <c r="I49" s="63"/>
      <c r="J49" s="33"/>
      <c r="K49" s="33"/>
      <c r="L49" s="63"/>
      <c r="M49" s="33"/>
      <c r="N49" s="33"/>
      <c r="O49" s="33"/>
      <c r="P49" s="33"/>
      <c r="Q49" s="33"/>
      <c r="R49" s="33"/>
      <c r="S49" s="33"/>
      <c r="T49" s="33"/>
      <c r="U49" s="33"/>
      <c r="V49" s="33"/>
      <c r="W49" s="33"/>
    </row>
    <row r="52" spans="1:23">
      <c r="F52" t="s">
        <v>128</v>
      </c>
    </row>
  </sheetData>
  <mergeCells count="9">
    <mergeCell ref="A43:V43"/>
    <mergeCell ref="A42:V42"/>
    <mergeCell ref="E7:F7"/>
    <mergeCell ref="H7:J7"/>
    <mergeCell ref="L7:N7"/>
    <mergeCell ref="P7:R7"/>
    <mergeCell ref="T7:V7"/>
    <mergeCell ref="A40:V40"/>
    <mergeCell ref="A41:V41"/>
  </mergeCells>
  <conditionalFormatting sqref="A1:XFD1048576">
    <cfRule type="cellIs" dxfId="24" priority="1" operator="equal">
      <formula>0</formula>
    </cfRule>
  </conditionalFormatting>
  <pageMargins left="0.70866141732283472" right="0.70866141732283472" top="0.55118110236220474" bottom="0.55118110236220474" header="0.31496062992125984" footer="0.31496062992125984"/>
  <pageSetup scale="70" orientation="landscape" r:id="rId1"/>
  <ignoredErrors>
    <ignoredError sqref="B18:B22" formula="1"/>
  </ignoredError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000"/>
  </sheetPr>
  <dimension ref="B1:V41"/>
  <sheetViews>
    <sheetView workbookViewId="0">
      <selection activeCell="J8" sqref="J8"/>
    </sheetView>
  </sheetViews>
  <sheetFormatPr baseColWidth="10" defaultRowHeight="14.5"/>
  <cols>
    <col min="9" max="10" width="11.54296875" bestFit="1" customWidth="1"/>
    <col min="11" max="11" width="12.453125" bestFit="1" customWidth="1"/>
    <col min="12" max="13" width="11.54296875" bestFit="1" customWidth="1"/>
    <col min="265" max="266" width="11.54296875" bestFit="1" customWidth="1"/>
    <col min="267" max="267" width="12.453125" bestFit="1" customWidth="1"/>
    <col min="268" max="269" width="11.54296875" bestFit="1" customWidth="1"/>
    <col min="521" max="522" width="11.54296875" bestFit="1" customWidth="1"/>
    <col min="523" max="523" width="12.453125" bestFit="1" customWidth="1"/>
    <col min="524" max="525" width="11.54296875" bestFit="1" customWidth="1"/>
    <col min="777" max="778" width="11.54296875" bestFit="1" customWidth="1"/>
    <col min="779" max="779" width="12.453125" bestFit="1" customWidth="1"/>
    <col min="780" max="781" width="11.54296875" bestFit="1" customWidth="1"/>
    <col min="1033" max="1034" width="11.54296875" bestFit="1" customWidth="1"/>
    <col min="1035" max="1035" width="12.453125" bestFit="1" customWidth="1"/>
    <col min="1036" max="1037" width="11.54296875" bestFit="1" customWidth="1"/>
    <col min="1289" max="1290" width="11.54296875" bestFit="1" customWidth="1"/>
    <col min="1291" max="1291" width="12.453125" bestFit="1" customWidth="1"/>
    <col min="1292" max="1293" width="11.54296875" bestFit="1" customWidth="1"/>
    <col min="1545" max="1546" width="11.54296875" bestFit="1" customWidth="1"/>
    <col min="1547" max="1547" width="12.453125" bestFit="1" customWidth="1"/>
    <col min="1548" max="1549" width="11.54296875" bestFit="1" customWidth="1"/>
    <col min="1801" max="1802" width="11.54296875" bestFit="1" customWidth="1"/>
    <col min="1803" max="1803" width="12.453125" bestFit="1" customWidth="1"/>
    <col min="1804" max="1805" width="11.54296875" bestFit="1" customWidth="1"/>
    <col min="2057" max="2058" width="11.54296875" bestFit="1" customWidth="1"/>
    <col min="2059" max="2059" width="12.453125" bestFit="1" customWidth="1"/>
    <col min="2060" max="2061" width="11.54296875" bestFit="1" customWidth="1"/>
    <col min="2313" max="2314" width="11.54296875" bestFit="1" customWidth="1"/>
    <col min="2315" max="2315" width="12.453125" bestFit="1" customWidth="1"/>
    <col min="2316" max="2317" width="11.54296875" bestFit="1" customWidth="1"/>
    <col min="2569" max="2570" width="11.54296875" bestFit="1" customWidth="1"/>
    <col min="2571" max="2571" width="12.453125" bestFit="1" customWidth="1"/>
    <col min="2572" max="2573" width="11.54296875" bestFit="1" customWidth="1"/>
    <col min="2825" max="2826" width="11.54296875" bestFit="1" customWidth="1"/>
    <col min="2827" max="2827" width="12.453125" bestFit="1" customWidth="1"/>
    <col min="2828" max="2829" width="11.54296875" bestFit="1" customWidth="1"/>
    <col min="3081" max="3082" width="11.54296875" bestFit="1" customWidth="1"/>
    <col min="3083" max="3083" width="12.453125" bestFit="1" customWidth="1"/>
    <col min="3084" max="3085" width="11.54296875" bestFit="1" customWidth="1"/>
    <col min="3337" max="3338" width="11.54296875" bestFit="1" customWidth="1"/>
    <col min="3339" max="3339" width="12.453125" bestFit="1" customWidth="1"/>
    <col min="3340" max="3341" width="11.54296875" bestFit="1" customWidth="1"/>
    <col min="3593" max="3594" width="11.54296875" bestFit="1" customWidth="1"/>
    <col min="3595" max="3595" width="12.453125" bestFit="1" customWidth="1"/>
    <col min="3596" max="3597" width="11.54296875" bestFit="1" customWidth="1"/>
    <col min="3849" max="3850" width="11.54296875" bestFit="1" customWidth="1"/>
    <col min="3851" max="3851" width="12.453125" bestFit="1" customWidth="1"/>
    <col min="3852" max="3853" width="11.54296875" bestFit="1" customWidth="1"/>
    <col min="4105" max="4106" width="11.54296875" bestFit="1" customWidth="1"/>
    <col min="4107" max="4107" width="12.453125" bestFit="1" customWidth="1"/>
    <col min="4108" max="4109" width="11.54296875" bestFit="1" customWidth="1"/>
    <col min="4361" max="4362" width="11.54296875" bestFit="1" customWidth="1"/>
    <col min="4363" max="4363" width="12.453125" bestFit="1" customWidth="1"/>
    <col min="4364" max="4365" width="11.54296875" bestFit="1" customWidth="1"/>
    <col min="4617" max="4618" width="11.54296875" bestFit="1" customWidth="1"/>
    <col min="4619" max="4619" width="12.453125" bestFit="1" customWidth="1"/>
    <col min="4620" max="4621" width="11.54296875" bestFit="1" customWidth="1"/>
    <col min="4873" max="4874" width="11.54296875" bestFit="1" customWidth="1"/>
    <col min="4875" max="4875" width="12.453125" bestFit="1" customWidth="1"/>
    <col min="4876" max="4877" width="11.54296875" bestFit="1" customWidth="1"/>
    <col min="5129" max="5130" width="11.54296875" bestFit="1" customWidth="1"/>
    <col min="5131" max="5131" width="12.453125" bestFit="1" customWidth="1"/>
    <col min="5132" max="5133" width="11.54296875" bestFit="1" customWidth="1"/>
    <col min="5385" max="5386" width="11.54296875" bestFit="1" customWidth="1"/>
    <col min="5387" max="5387" width="12.453125" bestFit="1" customWidth="1"/>
    <col min="5388" max="5389" width="11.54296875" bestFit="1" customWidth="1"/>
    <col min="5641" max="5642" width="11.54296875" bestFit="1" customWidth="1"/>
    <col min="5643" max="5643" width="12.453125" bestFit="1" customWidth="1"/>
    <col min="5644" max="5645" width="11.54296875" bestFit="1" customWidth="1"/>
    <col min="5897" max="5898" width="11.54296875" bestFit="1" customWidth="1"/>
    <col min="5899" max="5899" width="12.453125" bestFit="1" customWidth="1"/>
    <col min="5900" max="5901" width="11.54296875" bestFit="1" customWidth="1"/>
    <col min="6153" max="6154" width="11.54296875" bestFit="1" customWidth="1"/>
    <col min="6155" max="6155" width="12.453125" bestFit="1" customWidth="1"/>
    <col min="6156" max="6157" width="11.54296875" bestFit="1" customWidth="1"/>
    <col min="6409" max="6410" width="11.54296875" bestFit="1" customWidth="1"/>
    <col min="6411" max="6411" width="12.453125" bestFit="1" customWidth="1"/>
    <col min="6412" max="6413" width="11.54296875" bestFit="1" customWidth="1"/>
    <col min="6665" max="6666" width="11.54296875" bestFit="1" customWidth="1"/>
    <col min="6667" max="6667" width="12.453125" bestFit="1" customWidth="1"/>
    <col min="6668" max="6669" width="11.54296875" bestFit="1" customWidth="1"/>
    <col min="6921" max="6922" width="11.54296875" bestFit="1" customWidth="1"/>
    <col min="6923" max="6923" width="12.453125" bestFit="1" customWidth="1"/>
    <col min="6924" max="6925" width="11.54296875" bestFit="1" customWidth="1"/>
    <col min="7177" max="7178" width="11.54296875" bestFit="1" customWidth="1"/>
    <col min="7179" max="7179" width="12.453125" bestFit="1" customWidth="1"/>
    <col min="7180" max="7181" width="11.54296875" bestFit="1" customWidth="1"/>
    <col min="7433" max="7434" width="11.54296875" bestFit="1" customWidth="1"/>
    <col min="7435" max="7435" width="12.453125" bestFit="1" customWidth="1"/>
    <col min="7436" max="7437" width="11.54296875" bestFit="1" customWidth="1"/>
    <col min="7689" max="7690" width="11.54296875" bestFit="1" customWidth="1"/>
    <col min="7691" max="7691" width="12.453125" bestFit="1" customWidth="1"/>
    <col min="7692" max="7693" width="11.54296875" bestFit="1" customWidth="1"/>
    <col min="7945" max="7946" width="11.54296875" bestFit="1" customWidth="1"/>
    <col min="7947" max="7947" width="12.453125" bestFit="1" customWidth="1"/>
    <col min="7948" max="7949" width="11.54296875" bestFit="1" customWidth="1"/>
    <col min="8201" max="8202" width="11.54296875" bestFit="1" customWidth="1"/>
    <col min="8203" max="8203" width="12.453125" bestFit="1" customWidth="1"/>
    <col min="8204" max="8205" width="11.54296875" bestFit="1" customWidth="1"/>
    <col min="8457" max="8458" width="11.54296875" bestFit="1" customWidth="1"/>
    <col min="8459" max="8459" width="12.453125" bestFit="1" customWidth="1"/>
    <col min="8460" max="8461" width="11.54296875" bestFit="1" customWidth="1"/>
    <col min="8713" max="8714" width="11.54296875" bestFit="1" customWidth="1"/>
    <col min="8715" max="8715" width="12.453125" bestFit="1" customWidth="1"/>
    <col min="8716" max="8717" width="11.54296875" bestFit="1" customWidth="1"/>
    <col min="8969" max="8970" width="11.54296875" bestFit="1" customWidth="1"/>
    <col min="8971" max="8971" width="12.453125" bestFit="1" customWidth="1"/>
    <col min="8972" max="8973" width="11.54296875" bestFit="1" customWidth="1"/>
    <col min="9225" max="9226" width="11.54296875" bestFit="1" customWidth="1"/>
    <col min="9227" max="9227" width="12.453125" bestFit="1" customWidth="1"/>
    <col min="9228" max="9229" width="11.54296875" bestFit="1" customWidth="1"/>
    <col min="9481" max="9482" width="11.54296875" bestFit="1" customWidth="1"/>
    <col min="9483" max="9483" width="12.453125" bestFit="1" customWidth="1"/>
    <col min="9484" max="9485" width="11.54296875" bestFit="1" customWidth="1"/>
    <col min="9737" max="9738" width="11.54296875" bestFit="1" customWidth="1"/>
    <col min="9739" max="9739" width="12.453125" bestFit="1" customWidth="1"/>
    <col min="9740" max="9741" width="11.54296875" bestFit="1" customWidth="1"/>
    <col min="9993" max="9994" width="11.54296875" bestFit="1" customWidth="1"/>
    <col min="9995" max="9995" width="12.453125" bestFit="1" customWidth="1"/>
    <col min="9996" max="9997" width="11.54296875" bestFit="1" customWidth="1"/>
    <col min="10249" max="10250" width="11.54296875" bestFit="1" customWidth="1"/>
    <col min="10251" max="10251" width="12.453125" bestFit="1" customWidth="1"/>
    <col min="10252" max="10253" width="11.54296875" bestFit="1" customWidth="1"/>
    <col min="10505" max="10506" width="11.54296875" bestFit="1" customWidth="1"/>
    <col min="10507" max="10507" width="12.453125" bestFit="1" customWidth="1"/>
    <col min="10508" max="10509" width="11.54296875" bestFit="1" customWidth="1"/>
    <col min="10761" max="10762" width="11.54296875" bestFit="1" customWidth="1"/>
    <col min="10763" max="10763" width="12.453125" bestFit="1" customWidth="1"/>
    <col min="10764" max="10765" width="11.54296875" bestFit="1" customWidth="1"/>
    <col min="11017" max="11018" width="11.54296875" bestFit="1" customWidth="1"/>
    <col min="11019" max="11019" width="12.453125" bestFit="1" customWidth="1"/>
    <col min="11020" max="11021" width="11.54296875" bestFit="1" customWidth="1"/>
    <col min="11273" max="11274" width="11.54296875" bestFit="1" customWidth="1"/>
    <col min="11275" max="11275" width="12.453125" bestFit="1" customWidth="1"/>
    <col min="11276" max="11277" width="11.54296875" bestFit="1" customWidth="1"/>
    <col min="11529" max="11530" width="11.54296875" bestFit="1" customWidth="1"/>
    <col min="11531" max="11531" width="12.453125" bestFit="1" customWidth="1"/>
    <col min="11532" max="11533" width="11.54296875" bestFit="1" customWidth="1"/>
    <col min="11785" max="11786" width="11.54296875" bestFit="1" customWidth="1"/>
    <col min="11787" max="11787" width="12.453125" bestFit="1" customWidth="1"/>
    <col min="11788" max="11789" width="11.54296875" bestFit="1" customWidth="1"/>
    <col min="12041" max="12042" width="11.54296875" bestFit="1" customWidth="1"/>
    <col min="12043" max="12043" width="12.453125" bestFit="1" customWidth="1"/>
    <col min="12044" max="12045" width="11.54296875" bestFit="1" customWidth="1"/>
    <col min="12297" max="12298" width="11.54296875" bestFit="1" customWidth="1"/>
    <col min="12299" max="12299" width="12.453125" bestFit="1" customWidth="1"/>
    <col min="12300" max="12301" width="11.54296875" bestFit="1" customWidth="1"/>
    <col min="12553" max="12554" width="11.54296875" bestFit="1" customWidth="1"/>
    <col min="12555" max="12555" width="12.453125" bestFit="1" customWidth="1"/>
    <col min="12556" max="12557" width="11.54296875" bestFit="1" customWidth="1"/>
    <col min="12809" max="12810" width="11.54296875" bestFit="1" customWidth="1"/>
    <col min="12811" max="12811" width="12.453125" bestFit="1" customWidth="1"/>
    <col min="12812" max="12813" width="11.54296875" bestFit="1" customWidth="1"/>
    <col min="13065" max="13066" width="11.54296875" bestFit="1" customWidth="1"/>
    <col min="13067" max="13067" width="12.453125" bestFit="1" customWidth="1"/>
    <col min="13068" max="13069" width="11.54296875" bestFit="1" customWidth="1"/>
    <col min="13321" max="13322" width="11.54296875" bestFit="1" customWidth="1"/>
    <col min="13323" max="13323" width="12.453125" bestFit="1" customWidth="1"/>
    <col min="13324" max="13325" width="11.54296875" bestFit="1" customWidth="1"/>
    <col min="13577" max="13578" width="11.54296875" bestFit="1" customWidth="1"/>
    <col min="13579" max="13579" width="12.453125" bestFit="1" customWidth="1"/>
    <col min="13580" max="13581" width="11.54296875" bestFit="1" customWidth="1"/>
    <col min="13833" max="13834" width="11.54296875" bestFit="1" customWidth="1"/>
    <col min="13835" max="13835" width="12.453125" bestFit="1" customWidth="1"/>
    <col min="13836" max="13837" width="11.54296875" bestFit="1" customWidth="1"/>
    <col min="14089" max="14090" width="11.54296875" bestFit="1" customWidth="1"/>
    <col min="14091" max="14091" width="12.453125" bestFit="1" customWidth="1"/>
    <col min="14092" max="14093" width="11.54296875" bestFit="1" customWidth="1"/>
    <col min="14345" max="14346" width="11.54296875" bestFit="1" customWidth="1"/>
    <col min="14347" max="14347" width="12.453125" bestFit="1" customWidth="1"/>
    <col min="14348" max="14349" width="11.54296875" bestFit="1" customWidth="1"/>
    <col min="14601" max="14602" width="11.54296875" bestFit="1" customWidth="1"/>
    <col min="14603" max="14603" width="12.453125" bestFit="1" customWidth="1"/>
    <col min="14604" max="14605" width="11.54296875" bestFit="1" customWidth="1"/>
    <col min="14857" max="14858" width="11.54296875" bestFit="1" customWidth="1"/>
    <col min="14859" max="14859" width="12.453125" bestFit="1" customWidth="1"/>
    <col min="14860" max="14861" width="11.54296875" bestFit="1" customWidth="1"/>
    <col min="15113" max="15114" width="11.54296875" bestFit="1" customWidth="1"/>
    <col min="15115" max="15115" width="12.453125" bestFit="1" customWidth="1"/>
    <col min="15116" max="15117" width="11.54296875" bestFit="1" customWidth="1"/>
    <col min="15369" max="15370" width="11.54296875" bestFit="1" customWidth="1"/>
    <col min="15371" max="15371" width="12.453125" bestFit="1" customWidth="1"/>
    <col min="15372" max="15373" width="11.54296875" bestFit="1" customWidth="1"/>
    <col min="15625" max="15626" width="11.54296875" bestFit="1" customWidth="1"/>
    <col min="15627" max="15627" width="12.453125" bestFit="1" customWidth="1"/>
    <col min="15628" max="15629" width="11.54296875" bestFit="1" customWidth="1"/>
    <col min="15881" max="15882" width="11.54296875" bestFit="1" customWidth="1"/>
    <col min="15883" max="15883" width="12.453125" bestFit="1" customWidth="1"/>
    <col min="15884" max="15885" width="11.54296875" bestFit="1" customWidth="1"/>
    <col min="16137" max="16138" width="11.54296875" bestFit="1" customWidth="1"/>
    <col min="16139" max="16139" width="12.453125" bestFit="1" customWidth="1"/>
    <col min="16140" max="16141" width="11.54296875" bestFit="1" customWidth="1"/>
  </cols>
  <sheetData>
    <row r="1" spans="2:14" ht="12.75" customHeight="1"/>
    <row r="2" spans="2:14" ht="12.75" customHeight="1">
      <c r="J2" s="282"/>
    </row>
    <row r="3" spans="2:14" ht="12.75" customHeight="1">
      <c r="B3" s="33"/>
      <c r="E3" s="33"/>
      <c r="F3" s="33"/>
      <c r="H3" s="33"/>
      <c r="I3" s="33"/>
      <c r="J3" s="33"/>
      <c r="K3" s="33"/>
      <c r="L3" s="33"/>
      <c r="M3" s="33"/>
    </row>
    <row r="4" spans="2:14" ht="12.75" customHeight="1">
      <c r="B4" s="63"/>
      <c r="C4" s="63"/>
      <c r="D4" s="63"/>
      <c r="E4" s="63"/>
      <c r="F4" s="63"/>
      <c r="G4" s="28"/>
      <c r="H4" s="28"/>
      <c r="I4" s="261"/>
      <c r="J4" s="261"/>
      <c r="K4" s="504"/>
      <c r="L4" s="261"/>
      <c r="M4" s="261"/>
      <c r="N4" s="61"/>
    </row>
    <row r="5" spans="2:14">
      <c r="B5" s="33"/>
      <c r="C5" s="33"/>
      <c r="D5" s="33"/>
      <c r="E5" s="33"/>
      <c r="F5" s="33"/>
    </row>
    <row r="6" spans="2:14">
      <c r="B6" s="63"/>
      <c r="C6" s="63"/>
      <c r="D6" s="63"/>
      <c r="E6" s="63"/>
      <c r="F6" s="63"/>
    </row>
    <row r="40" spans="2:22">
      <c r="B40" s="33"/>
    </row>
    <row r="41" spans="2:22">
      <c r="B41" s="505"/>
      <c r="C41" s="505"/>
      <c r="D41" s="505"/>
      <c r="E41" s="505"/>
      <c r="F41" s="505"/>
      <c r="G41" s="505"/>
      <c r="I41" s="505"/>
      <c r="J41" s="505"/>
      <c r="K41" s="505"/>
      <c r="M41" s="505"/>
      <c r="N41" s="505"/>
      <c r="O41" s="505"/>
      <c r="Q41" s="505"/>
      <c r="R41" s="505"/>
      <c r="S41" s="505"/>
      <c r="U41" s="505"/>
      <c r="V41" s="505"/>
    </row>
  </sheetData>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4" tint="-0.249977111117893"/>
  </sheetPr>
  <dimension ref="A1:T92"/>
  <sheetViews>
    <sheetView workbookViewId="0">
      <selection activeCell="A4" sqref="A4"/>
    </sheetView>
  </sheetViews>
  <sheetFormatPr baseColWidth="10" defaultColWidth="8.81640625" defaultRowHeight="14.5"/>
  <cols>
    <col min="1" max="1" width="30.1796875" style="120" customWidth="1"/>
    <col min="2" max="2" width="2.54296875" style="524" customWidth="1"/>
    <col min="3" max="4" width="8.81640625" style="524"/>
    <col min="5" max="5" width="2.81640625" style="524" customWidth="1"/>
    <col min="6" max="7" width="8.81640625" style="524"/>
    <col min="8" max="8" width="2.81640625" style="524" customWidth="1"/>
    <col min="9" max="10" width="8.81640625" style="524"/>
    <col min="11" max="11" width="2.54296875" style="524" customWidth="1"/>
    <col min="12" max="13" width="8.81640625" style="524"/>
    <col min="14" max="14" width="2.453125" style="524" customWidth="1"/>
    <col min="15" max="16" width="8.81640625" style="524"/>
    <col min="17" max="17" width="2.453125" style="524" customWidth="1"/>
    <col min="18" max="19" width="8.81640625" style="524"/>
    <col min="20" max="20" width="2.26953125" style="524" customWidth="1"/>
    <col min="21" max="256" width="8.81640625" style="524"/>
    <col min="257" max="257" width="30.1796875" style="524" customWidth="1"/>
    <col min="258" max="258" width="2.54296875" style="524" customWidth="1"/>
    <col min="259" max="260" width="8.81640625" style="524"/>
    <col min="261" max="261" width="2.81640625" style="524" customWidth="1"/>
    <col min="262" max="263" width="8.81640625" style="524"/>
    <col min="264" max="264" width="2.81640625" style="524" customWidth="1"/>
    <col min="265" max="266" width="8.81640625" style="524"/>
    <col min="267" max="267" width="2.54296875" style="524" customWidth="1"/>
    <col min="268" max="269" width="8.81640625" style="524"/>
    <col min="270" max="270" width="2.453125" style="524" customWidth="1"/>
    <col min="271" max="272" width="8.81640625" style="524"/>
    <col min="273" max="273" width="2.453125" style="524" customWidth="1"/>
    <col min="274" max="275" width="8.81640625" style="524"/>
    <col min="276" max="276" width="2.26953125" style="524" customWidth="1"/>
    <col min="277" max="512" width="8.81640625" style="524"/>
    <col min="513" max="513" width="30.1796875" style="524" customWidth="1"/>
    <col min="514" max="514" width="2.54296875" style="524" customWidth="1"/>
    <col min="515" max="516" width="8.81640625" style="524"/>
    <col min="517" max="517" width="2.81640625" style="524" customWidth="1"/>
    <col min="518" max="519" width="8.81640625" style="524"/>
    <col min="520" max="520" width="2.81640625" style="524" customWidth="1"/>
    <col min="521" max="522" width="8.81640625" style="524"/>
    <col min="523" max="523" width="2.54296875" style="524" customWidth="1"/>
    <col min="524" max="525" width="8.81640625" style="524"/>
    <col min="526" max="526" width="2.453125" style="524" customWidth="1"/>
    <col min="527" max="528" width="8.81640625" style="524"/>
    <col min="529" max="529" width="2.453125" style="524" customWidth="1"/>
    <col min="530" max="531" width="8.81640625" style="524"/>
    <col min="532" max="532" width="2.26953125" style="524" customWidth="1"/>
    <col min="533" max="768" width="8.81640625" style="524"/>
    <col min="769" max="769" width="30.1796875" style="524" customWidth="1"/>
    <col min="770" max="770" width="2.54296875" style="524" customWidth="1"/>
    <col min="771" max="772" width="8.81640625" style="524"/>
    <col min="773" max="773" width="2.81640625" style="524" customWidth="1"/>
    <col min="774" max="775" width="8.81640625" style="524"/>
    <col min="776" max="776" width="2.81640625" style="524" customWidth="1"/>
    <col min="777" max="778" width="8.81640625" style="524"/>
    <col min="779" max="779" width="2.54296875" style="524" customWidth="1"/>
    <col min="780" max="781" width="8.81640625" style="524"/>
    <col min="782" max="782" width="2.453125" style="524" customWidth="1"/>
    <col min="783" max="784" width="8.81640625" style="524"/>
    <col min="785" max="785" width="2.453125" style="524" customWidth="1"/>
    <col min="786" max="787" width="8.81640625" style="524"/>
    <col min="788" max="788" width="2.26953125" style="524" customWidth="1"/>
    <col min="789" max="1024" width="8.81640625" style="524"/>
    <col min="1025" max="1025" width="30.1796875" style="524" customWidth="1"/>
    <col min="1026" max="1026" width="2.54296875" style="524" customWidth="1"/>
    <col min="1027" max="1028" width="8.81640625" style="524"/>
    <col min="1029" max="1029" width="2.81640625" style="524" customWidth="1"/>
    <col min="1030" max="1031" width="8.81640625" style="524"/>
    <col min="1032" max="1032" width="2.81640625" style="524" customWidth="1"/>
    <col min="1033" max="1034" width="8.81640625" style="524"/>
    <col min="1035" max="1035" width="2.54296875" style="524" customWidth="1"/>
    <col min="1036" max="1037" width="8.81640625" style="524"/>
    <col min="1038" max="1038" width="2.453125" style="524" customWidth="1"/>
    <col min="1039" max="1040" width="8.81640625" style="524"/>
    <col min="1041" max="1041" width="2.453125" style="524" customWidth="1"/>
    <col min="1042" max="1043" width="8.81640625" style="524"/>
    <col min="1044" max="1044" width="2.26953125" style="524" customWidth="1"/>
    <col min="1045" max="1280" width="8.81640625" style="524"/>
    <col min="1281" max="1281" width="30.1796875" style="524" customWidth="1"/>
    <col min="1282" max="1282" width="2.54296875" style="524" customWidth="1"/>
    <col min="1283" max="1284" width="8.81640625" style="524"/>
    <col min="1285" max="1285" width="2.81640625" style="524" customWidth="1"/>
    <col min="1286" max="1287" width="8.81640625" style="524"/>
    <col min="1288" max="1288" width="2.81640625" style="524" customWidth="1"/>
    <col min="1289" max="1290" width="8.81640625" style="524"/>
    <col min="1291" max="1291" width="2.54296875" style="524" customWidth="1"/>
    <col min="1292" max="1293" width="8.81640625" style="524"/>
    <col min="1294" max="1294" width="2.453125" style="524" customWidth="1"/>
    <col min="1295" max="1296" width="8.81640625" style="524"/>
    <col min="1297" max="1297" width="2.453125" style="524" customWidth="1"/>
    <col min="1298" max="1299" width="8.81640625" style="524"/>
    <col min="1300" max="1300" width="2.26953125" style="524" customWidth="1"/>
    <col min="1301" max="1536" width="8.81640625" style="524"/>
    <col min="1537" max="1537" width="30.1796875" style="524" customWidth="1"/>
    <col min="1538" max="1538" width="2.54296875" style="524" customWidth="1"/>
    <col min="1539" max="1540" width="8.81640625" style="524"/>
    <col min="1541" max="1541" width="2.81640625" style="524" customWidth="1"/>
    <col min="1542" max="1543" width="8.81640625" style="524"/>
    <col min="1544" max="1544" width="2.81640625" style="524" customWidth="1"/>
    <col min="1545" max="1546" width="8.81640625" style="524"/>
    <col min="1547" max="1547" width="2.54296875" style="524" customWidth="1"/>
    <col min="1548" max="1549" width="8.81640625" style="524"/>
    <col min="1550" max="1550" width="2.453125" style="524" customWidth="1"/>
    <col min="1551" max="1552" width="8.81640625" style="524"/>
    <col min="1553" max="1553" width="2.453125" style="524" customWidth="1"/>
    <col min="1554" max="1555" width="8.81640625" style="524"/>
    <col min="1556" max="1556" width="2.26953125" style="524" customWidth="1"/>
    <col min="1557" max="1792" width="8.81640625" style="524"/>
    <col min="1793" max="1793" width="30.1796875" style="524" customWidth="1"/>
    <col min="1794" max="1794" width="2.54296875" style="524" customWidth="1"/>
    <col min="1795" max="1796" width="8.81640625" style="524"/>
    <col min="1797" max="1797" width="2.81640625" style="524" customWidth="1"/>
    <col min="1798" max="1799" width="8.81640625" style="524"/>
    <col min="1800" max="1800" width="2.81640625" style="524" customWidth="1"/>
    <col min="1801" max="1802" width="8.81640625" style="524"/>
    <col min="1803" max="1803" width="2.54296875" style="524" customWidth="1"/>
    <col min="1804" max="1805" width="8.81640625" style="524"/>
    <col min="1806" max="1806" width="2.453125" style="524" customWidth="1"/>
    <col min="1807" max="1808" width="8.81640625" style="524"/>
    <col min="1809" max="1809" width="2.453125" style="524" customWidth="1"/>
    <col min="1810" max="1811" width="8.81640625" style="524"/>
    <col min="1812" max="1812" width="2.26953125" style="524" customWidth="1"/>
    <col min="1813" max="2048" width="8.81640625" style="524"/>
    <col min="2049" max="2049" width="30.1796875" style="524" customWidth="1"/>
    <col min="2050" max="2050" width="2.54296875" style="524" customWidth="1"/>
    <col min="2051" max="2052" width="8.81640625" style="524"/>
    <col min="2053" max="2053" width="2.81640625" style="524" customWidth="1"/>
    <col min="2054" max="2055" width="8.81640625" style="524"/>
    <col min="2056" max="2056" width="2.81640625" style="524" customWidth="1"/>
    <col min="2057" max="2058" width="8.81640625" style="524"/>
    <col min="2059" max="2059" width="2.54296875" style="524" customWidth="1"/>
    <col min="2060" max="2061" width="8.81640625" style="524"/>
    <col min="2062" max="2062" width="2.453125" style="524" customWidth="1"/>
    <col min="2063" max="2064" width="8.81640625" style="524"/>
    <col min="2065" max="2065" width="2.453125" style="524" customWidth="1"/>
    <col min="2066" max="2067" width="8.81640625" style="524"/>
    <col min="2068" max="2068" width="2.26953125" style="524" customWidth="1"/>
    <col min="2069" max="2304" width="8.81640625" style="524"/>
    <col min="2305" max="2305" width="30.1796875" style="524" customWidth="1"/>
    <col min="2306" max="2306" width="2.54296875" style="524" customWidth="1"/>
    <col min="2307" max="2308" width="8.81640625" style="524"/>
    <col min="2309" max="2309" width="2.81640625" style="524" customWidth="1"/>
    <col min="2310" max="2311" width="8.81640625" style="524"/>
    <col min="2312" max="2312" width="2.81640625" style="524" customWidth="1"/>
    <col min="2313" max="2314" width="8.81640625" style="524"/>
    <col min="2315" max="2315" width="2.54296875" style="524" customWidth="1"/>
    <col min="2316" max="2317" width="8.81640625" style="524"/>
    <col min="2318" max="2318" width="2.453125" style="524" customWidth="1"/>
    <col min="2319" max="2320" width="8.81640625" style="524"/>
    <col min="2321" max="2321" width="2.453125" style="524" customWidth="1"/>
    <col min="2322" max="2323" width="8.81640625" style="524"/>
    <col min="2324" max="2324" width="2.26953125" style="524" customWidth="1"/>
    <col min="2325" max="2560" width="8.81640625" style="524"/>
    <col min="2561" max="2561" width="30.1796875" style="524" customWidth="1"/>
    <col min="2562" max="2562" width="2.54296875" style="524" customWidth="1"/>
    <col min="2563" max="2564" width="8.81640625" style="524"/>
    <col min="2565" max="2565" width="2.81640625" style="524" customWidth="1"/>
    <col min="2566" max="2567" width="8.81640625" style="524"/>
    <col min="2568" max="2568" width="2.81640625" style="524" customWidth="1"/>
    <col min="2569" max="2570" width="8.81640625" style="524"/>
    <col min="2571" max="2571" width="2.54296875" style="524" customWidth="1"/>
    <col min="2572" max="2573" width="8.81640625" style="524"/>
    <col min="2574" max="2574" width="2.453125" style="524" customWidth="1"/>
    <col min="2575" max="2576" width="8.81640625" style="524"/>
    <col min="2577" max="2577" width="2.453125" style="524" customWidth="1"/>
    <col min="2578" max="2579" width="8.81640625" style="524"/>
    <col min="2580" max="2580" width="2.26953125" style="524" customWidth="1"/>
    <col min="2581" max="2816" width="8.81640625" style="524"/>
    <col min="2817" max="2817" width="30.1796875" style="524" customWidth="1"/>
    <col min="2818" max="2818" width="2.54296875" style="524" customWidth="1"/>
    <col min="2819" max="2820" width="8.81640625" style="524"/>
    <col min="2821" max="2821" width="2.81640625" style="524" customWidth="1"/>
    <col min="2822" max="2823" width="8.81640625" style="524"/>
    <col min="2824" max="2824" width="2.81640625" style="524" customWidth="1"/>
    <col min="2825" max="2826" width="8.81640625" style="524"/>
    <col min="2827" max="2827" width="2.54296875" style="524" customWidth="1"/>
    <col min="2828" max="2829" width="8.81640625" style="524"/>
    <col min="2830" max="2830" width="2.453125" style="524" customWidth="1"/>
    <col min="2831" max="2832" width="8.81640625" style="524"/>
    <col min="2833" max="2833" width="2.453125" style="524" customWidth="1"/>
    <col min="2834" max="2835" width="8.81640625" style="524"/>
    <col min="2836" max="2836" width="2.26953125" style="524" customWidth="1"/>
    <col min="2837" max="3072" width="8.81640625" style="524"/>
    <col min="3073" max="3073" width="30.1796875" style="524" customWidth="1"/>
    <col min="3074" max="3074" width="2.54296875" style="524" customWidth="1"/>
    <col min="3075" max="3076" width="8.81640625" style="524"/>
    <col min="3077" max="3077" width="2.81640625" style="524" customWidth="1"/>
    <col min="3078" max="3079" width="8.81640625" style="524"/>
    <col min="3080" max="3080" width="2.81640625" style="524" customWidth="1"/>
    <col min="3081" max="3082" width="8.81640625" style="524"/>
    <col min="3083" max="3083" width="2.54296875" style="524" customWidth="1"/>
    <col min="3084" max="3085" width="8.81640625" style="524"/>
    <col min="3086" max="3086" width="2.453125" style="524" customWidth="1"/>
    <col min="3087" max="3088" width="8.81640625" style="524"/>
    <col min="3089" max="3089" width="2.453125" style="524" customWidth="1"/>
    <col min="3090" max="3091" width="8.81640625" style="524"/>
    <col min="3092" max="3092" width="2.26953125" style="524" customWidth="1"/>
    <col min="3093" max="3328" width="8.81640625" style="524"/>
    <col min="3329" max="3329" width="30.1796875" style="524" customWidth="1"/>
    <col min="3330" max="3330" width="2.54296875" style="524" customWidth="1"/>
    <col min="3331" max="3332" width="8.81640625" style="524"/>
    <col min="3333" max="3333" width="2.81640625" style="524" customWidth="1"/>
    <col min="3334" max="3335" width="8.81640625" style="524"/>
    <col min="3336" max="3336" width="2.81640625" style="524" customWidth="1"/>
    <col min="3337" max="3338" width="8.81640625" style="524"/>
    <col min="3339" max="3339" width="2.54296875" style="524" customWidth="1"/>
    <col min="3340" max="3341" width="8.81640625" style="524"/>
    <col min="3342" max="3342" width="2.453125" style="524" customWidth="1"/>
    <col min="3343" max="3344" width="8.81640625" style="524"/>
    <col min="3345" max="3345" width="2.453125" style="524" customWidth="1"/>
    <col min="3346" max="3347" width="8.81640625" style="524"/>
    <col min="3348" max="3348" width="2.26953125" style="524" customWidth="1"/>
    <col min="3349" max="3584" width="8.81640625" style="524"/>
    <col min="3585" max="3585" width="30.1796875" style="524" customWidth="1"/>
    <col min="3586" max="3586" width="2.54296875" style="524" customWidth="1"/>
    <col min="3587" max="3588" width="8.81640625" style="524"/>
    <col min="3589" max="3589" width="2.81640625" style="524" customWidth="1"/>
    <col min="3590" max="3591" width="8.81640625" style="524"/>
    <col min="3592" max="3592" width="2.81640625" style="524" customWidth="1"/>
    <col min="3593" max="3594" width="8.81640625" style="524"/>
    <col min="3595" max="3595" width="2.54296875" style="524" customWidth="1"/>
    <col min="3596" max="3597" width="8.81640625" style="524"/>
    <col min="3598" max="3598" width="2.453125" style="524" customWidth="1"/>
    <col min="3599" max="3600" width="8.81640625" style="524"/>
    <col min="3601" max="3601" width="2.453125" style="524" customWidth="1"/>
    <col min="3602" max="3603" width="8.81640625" style="524"/>
    <col min="3604" max="3604" width="2.26953125" style="524" customWidth="1"/>
    <col min="3605" max="3840" width="8.81640625" style="524"/>
    <col min="3841" max="3841" width="30.1796875" style="524" customWidth="1"/>
    <col min="3842" max="3842" width="2.54296875" style="524" customWidth="1"/>
    <col min="3843" max="3844" width="8.81640625" style="524"/>
    <col min="3845" max="3845" width="2.81640625" style="524" customWidth="1"/>
    <col min="3846" max="3847" width="8.81640625" style="524"/>
    <col min="3848" max="3848" width="2.81640625" style="524" customWidth="1"/>
    <col min="3849" max="3850" width="8.81640625" style="524"/>
    <col min="3851" max="3851" width="2.54296875" style="524" customWidth="1"/>
    <col min="3852" max="3853" width="8.81640625" style="524"/>
    <col min="3854" max="3854" width="2.453125" style="524" customWidth="1"/>
    <col min="3855" max="3856" width="8.81640625" style="524"/>
    <col min="3857" max="3857" width="2.453125" style="524" customWidth="1"/>
    <col min="3858" max="3859" width="8.81640625" style="524"/>
    <col min="3860" max="3860" width="2.26953125" style="524" customWidth="1"/>
    <col min="3861" max="4096" width="8.81640625" style="524"/>
    <col min="4097" max="4097" width="30.1796875" style="524" customWidth="1"/>
    <col min="4098" max="4098" width="2.54296875" style="524" customWidth="1"/>
    <col min="4099" max="4100" width="8.81640625" style="524"/>
    <col min="4101" max="4101" width="2.81640625" style="524" customWidth="1"/>
    <col min="4102" max="4103" width="8.81640625" style="524"/>
    <col min="4104" max="4104" width="2.81640625" style="524" customWidth="1"/>
    <col min="4105" max="4106" width="8.81640625" style="524"/>
    <col min="4107" max="4107" width="2.54296875" style="524" customWidth="1"/>
    <col min="4108" max="4109" width="8.81640625" style="524"/>
    <col min="4110" max="4110" width="2.453125" style="524" customWidth="1"/>
    <col min="4111" max="4112" width="8.81640625" style="524"/>
    <col min="4113" max="4113" width="2.453125" style="524" customWidth="1"/>
    <col min="4114" max="4115" width="8.81640625" style="524"/>
    <col min="4116" max="4116" width="2.26953125" style="524" customWidth="1"/>
    <col min="4117" max="4352" width="8.81640625" style="524"/>
    <col min="4353" max="4353" width="30.1796875" style="524" customWidth="1"/>
    <col min="4354" max="4354" width="2.54296875" style="524" customWidth="1"/>
    <col min="4355" max="4356" width="8.81640625" style="524"/>
    <col min="4357" max="4357" width="2.81640625" style="524" customWidth="1"/>
    <col min="4358" max="4359" width="8.81640625" style="524"/>
    <col min="4360" max="4360" width="2.81640625" style="524" customWidth="1"/>
    <col min="4361" max="4362" width="8.81640625" style="524"/>
    <col min="4363" max="4363" width="2.54296875" style="524" customWidth="1"/>
    <col min="4364" max="4365" width="8.81640625" style="524"/>
    <col min="4366" max="4366" width="2.453125" style="524" customWidth="1"/>
    <col min="4367" max="4368" width="8.81640625" style="524"/>
    <col min="4369" max="4369" width="2.453125" style="524" customWidth="1"/>
    <col min="4370" max="4371" width="8.81640625" style="524"/>
    <col min="4372" max="4372" width="2.26953125" style="524" customWidth="1"/>
    <col min="4373" max="4608" width="8.81640625" style="524"/>
    <col min="4609" max="4609" width="30.1796875" style="524" customWidth="1"/>
    <col min="4610" max="4610" width="2.54296875" style="524" customWidth="1"/>
    <col min="4611" max="4612" width="8.81640625" style="524"/>
    <col min="4613" max="4613" width="2.81640625" style="524" customWidth="1"/>
    <col min="4614" max="4615" width="8.81640625" style="524"/>
    <col min="4616" max="4616" width="2.81640625" style="524" customWidth="1"/>
    <col min="4617" max="4618" width="8.81640625" style="524"/>
    <col min="4619" max="4619" width="2.54296875" style="524" customWidth="1"/>
    <col min="4620" max="4621" width="8.81640625" style="524"/>
    <col min="4622" max="4622" width="2.453125" style="524" customWidth="1"/>
    <col min="4623" max="4624" width="8.81640625" style="524"/>
    <col min="4625" max="4625" width="2.453125" style="524" customWidth="1"/>
    <col min="4626" max="4627" width="8.81640625" style="524"/>
    <col min="4628" max="4628" width="2.26953125" style="524" customWidth="1"/>
    <col min="4629" max="4864" width="8.81640625" style="524"/>
    <col min="4865" max="4865" width="30.1796875" style="524" customWidth="1"/>
    <col min="4866" max="4866" width="2.54296875" style="524" customWidth="1"/>
    <col min="4867" max="4868" width="8.81640625" style="524"/>
    <col min="4869" max="4869" width="2.81640625" style="524" customWidth="1"/>
    <col min="4870" max="4871" width="8.81640625" style="524"/>
    <col min="4872" max="4872" width="2.81640625" style="524" customWidth="1"/>
    <col min="4873" max="4874" width="8.81640625" style="524"/>
    <col min="4875" max="4875" width="2.54296875" style="524" customWidth="1"/>
    <col min="4876" max="4877" width="8.81640625" style="524"/>
    <col min="4878" max="4878" width="2.453125" style="524" customWidth="1"/>
    <col min="4879" max="4880" width="8.81640625" style="524"/>
    <col min="4881" max="4881" width="2.453125" style="524" customWidth="1"/>
    <col min="4882" max="4883" width="8.81640625" style="524"/>
    <col min="4884" max="4884" width="2.26953125" style="524" customWidth="1"/>
    <col min="4885" max="5120" width="8.81640625" style="524"/>
    <col min="5121" max="5121" width="30.1796875" style="524" customWidth="1"/>
    <col min="5122" max="5122" width="2.54296875" style="524" customWidth="1"/>
    <col min="5123" max="5124" width="8.81640625" style="524"/>
    <col min="5125" max="5125" width="2.81640625" style="524" customWidth="1"/>
    <col min="5126" max="5127" width="8.81640625" style="524"/>
    <col min="5128" max="5128" width="2.81640625" style="524" customWidth="1"/>
    <col min="5129" max="5130" width="8.81640625" style="524"/>
    <col min="5131" max="5131" width="2.54296875" style="524" customWidth="1"/>
    <col min="5132" max="5133" width="8.81640625" style="524"/>
    <col min="5134" max="5134" width="2.453125" style="524" customWidth="1"/>
    <col min="5135" max="5136" width="8.81640625" style="524"/>
    <col min="5137" max="5137" width="2.453125" style="524" customWidth="1"/>
    <col min="5138" max="5139" width="8.81640625" style="524"/>
    <col min="5140" max="5140" width="2.26953125" style="524" customWidth="1"/>
    <col min="5141" max="5376" width="8.81640625" style="524"/>
    <col min="5377" max="5377" width="30.1796875" style="524" customWidth="1"/>
    <col min="5378" max="5378" width="2.54296875" style="524" customWidth="1"/>
    <col min="5379" max="5380" width="8.81640625" style="524"/>
    <col min="5381" max="5381" width="2.81640625" style="524" customWidth="1"/>
    <col min="5382" max="5383" width="8.81640625" style="524"/>
    <col min="5384" max="5384" width="2.81640625" style="524" customWidth="1"/>
    <col min="5385" max="5386" width="8.81640625" style="524"/>
    <col min="5387" max="5387" width="2.54296875" style="524" customWidth="1"/>
    <col min="5388" max="5389" width="8.81640625" style="524"/>
    <col min="5390" max="5390" width="2.453125" style="524" customWidth="1"/>
    <col min="5391" max="5392" width="8.81640625" style="524"/>
    <col min="5393" max="5393" width="2.453125" style="524" customWidth="1"/>
    <col min="5394" max="5395" width="8.81640625" style="524"/>
    <col min="5396" max="5396" width="2.26953125" style="524" customWidth="1"/>
    <col min="5397" max="5632" width="8.81640625" style="524"/>
    <col min="5633" max="5633" width="30.1796875" style="524" customWidth="1"/>
    <col min="5634" max="5634" width="2.54296875" style="524" customWidth="1"/>
    <col min="5635" max="5636" width="8.81640625" style="524"/>
    <col min="5637" max="5637" width="2.81640625" style="524" customWidth="1"/>
    <col min="5638" max="5639" width="8.81640625" style="524"/>
    <col min="5640" max="5640" width="2.81640625" style="524" customWidth="1"/>
    <col min="5641" max="5642" width="8.81640625" style="524"/>
    <col min="5643" max="5643" width="2.54296875" style="524" customWidth="1"/>
    <col min="5644" max="5645" width="8.81640625" style="524"/>
    <col min="5646" max="5646" width="2.453125" style="524" customWidth="1"/>
    <col min="5647" max="5648" width="8.81640625" style="524"/>
    <col min="5649" max="5649" width="2.453125" style="524" customWidth="1"/>
    <col min="5650" max="5651" width="8.81640625" style="524"/>
    <col min="5652" max="5652" width="2.26953125" style="524" customWidth="1"/>
    <col min="5653" max="5888" width="8.81640625" style="524"/>
    <col min="5889" max="5889" width="30.1796875" style="524" customWidth="1"/>
    <col min="5890" max="5890" width="2.54296875" style="524" customWidth="1"/>
    <col min="5891" max="5892" width="8.81640625" style="524"/>
    <col min="5893" max="5893" width="2.81640625" style="524" customWidth="1"/>
    <col min="5894" max="5895" width="8.81640625" style="524"/>
    <col min="5896" max="5896" width="2.81640625" style="524" customWidth="1"/>
    <col min="5897" max="5898" width="8.81640625" style="524"/>
    <col min="5899" max="5899" width="2.54296875" style="524" customWidth="1"/>
    <col min="5900" max="5901" width="8.81640625" style="524"/>
    <col min="5902" max="5902" width="2.453125" style="524" customWidth="1"/>
    <col min="5903" max="5904" width="8.81640625" style="524"/>
    <col min="5905" max="5905" width="2.453125" style="524" customWidth="1"/>
    <col min="5906" max="5907" width="8.81640625" style="524"/>
    <col min="5908" max="5908" width="2.26953125" style="524" customWidth="1"/>
    <col min="5909" max="6144" width="8.81640625" style="524"/>
    <col min="6145" max="6145" width="30.1796875" style="524" customWidth="1"/>
    <col min="6146" max="6146" width="2.54296875" style="524" customWidth="1"/>
    <col min="6147" max="6148" width="8.81640625" style="524"/>
    <col min="6149" max="6149" width="2.81640625" style="524" customWidth="1"/>
    <col min="6150" max="6151" width="8.81640625" style="524"/>
    <col min="6152" max="6152" width="2.81640625" style="524" customWidth="1"/>
    <col min="6153" max="6154" width="8.81640625" style="524"/>
    <col min="6155" max="6155" width="2.54296875" style="524" customWidth="1"/>
    <col min="6156" max="6157" width="8.81640625" style="524"/>
    <col min="6158" max="6158" width="2.453125" style="524" customWidth="1"/>
    <col min="6159" max="6160" width="8.81640625" style="524"/>
    <col min="6161" max="6161" width="2.453125" style="524" customWidth="1"/>
    <col min="6162" max="6163" width="8.81640625" style="524"/>
    <col min="6164" max="6164" width="2.26953125" style="524" customWidth="1"/>
    <col min="6165" max="6400" width="8.81640625" style="524"/>
    <col min="6401" max="6401" width="30.1796875" style="524" customWidth="1"/>
    <col min="6402" max="6402" width="2.54296875" style="524" customWidth="1"/>
    <col min="6403" max="6404" width="8.81640625" style="524"/>
    <col min="6405" max="6405" width="2.81640625" style="524" customWidth="1"/>
    <col min="6406" max="6407" width="8.81640625" style="524"/>
    <col min="6408" max="6408" width="2.81640625" style="524" customWidth="1"/>
    <col min="6409" max="6410" width="8.81640625" style="524"/>
    <col min="6411" max="6411" width="2.54296875" style="524" customWidth="1"/>
    <col min="6412" max="6413" width="8.81640625" style="524"/>
    <col min="6414" max="6414" width="2.453125" style="524" customWidth="1"/>
    <col min="6415" max="6416" width="8.81640625" style="524"/>
    <col min="6417" max="6417" width="2.453125" style="524" customWidth="1"/>
    <col min="6418" max="6419" width="8.81640625" style="524"/>
    <col min="6420" max="6420" width="2.26953125" style="524" customWidth="1"/>
    <col min="6421" max="6656" width="8.81640625" style="524"/>
    <col min="6657" max="6657" width="30.1796875" style="524" customWidth="1"/>
    <col min="6658" max="6658" width="2.54296875" style="524" customWidth="1"/>
    <col min="6659" max="6660" width="8.81640625" style="524"/>
    <col min="6661" max="6661" width="2.81640625" style="524" customWidth="1"/>
    <col min="6662" max="6663" width="8.81640625" style="524"/>
    <col min="6664" max="6664" width="2.81640625" style="524" customWidth="1"/>
    <col min="6665" max="6666" width="8.81640625" style="524"/>
    <col min="6667" max="6667" width="2.54296875" style="524" customWidth="1"/>
    <col min="6668" max="6669" width="8.81640625" style="524"/>
    <col min="6670" max="6670" width="2.453125" style="524" customWidth="1"/>
    <col min="6671" max="6672" width="8.81640625" style="524"/>
    <col min="6673" max="6673" width="2.453125" style="524" customWidth="1"/>
    <col min="6674" max="6675" width="8.81640625" style="524"/>
    <col min="6676" max="6676" width="2.26953125" style="524" customWidth="1"/>
    <col min="6677" max="6912" width="8.81640625" style="524"/>
    <col min="6913" max="6913" width="30.1796875" style="524" customWidth="1"/>
    <col min="6914" max="6914" width="2.54296875" style="524" customWidth="1"/>
    <col min="6915" max="6916" width="8.81640625" style="524"/>
    <col min="6917" max="6917" width="2.81640625" style="524" customWidth="1"/>
    <col min="6918" max="6919" width="8.81640625" style="524"/>
    <col min="6920" max="6920" width="2.81640625" style="524" customWidth="1"/>
    <col min="6921" max="6922" width="8.81640625" style="524"/>
    <col min="6923" max="6923" width="2.54296875" style="524" customWidth="1"/>
    <col min="6924" max="6925" width="8.81640625" style="524"/>
    <col min="6926" max="6926" width="2.453125" style="524" customWidth="1"/>
    <col min="6927" max="6928" width="8.81640625" style="524"/>
    <col min="6929" max="6929" width="2.453125" style="524" customWidth="1"/>
    <col min="6930" max="6931" width="8.81640625" style="524"/>
    <col min="6932" max="6932" width="2.26953125" style="524" customWidth="1"/>
    <col min="6933" max="7168" width="8.81640625" style="524"/>
    <col min="7169" max="7169" width="30.1796875" style="524" customWidth="1"/>
    <col min="7170" max="7170" width="2.54296875" style="524" customWidth="1"/>
    <col min="7171" max="7172" width="8.81640625" style="524"/>
    <col min="7173" max="7173" width="2.81640625" style="524" customWidth="1"/>
    <col min="7174" max="7175" width="8.81640625" style="524"/>
    <col min="7176" max="7176" width="2.81640625" style="524" customWidth="1"/>
    <col min="7177" max="7178" width="8.81640625" style="524"/>
    <col min="7179" max="7179" width="2.54296875" style="524" customWidth="1"/>
    <col min="7180" max="7181" width="8.81640625" style="524"/>
    <col min="7182" max="7182" width="2.453125" style="524" customWidth="1"/>
    <col min="7183" max="7184" width="8.81640625" style="524"/>
    <col min="7185" max="7185" width="2.453125" style="524" customWidth="1"/>
    <col min="7186" max="7187" width="8.81640625" style="524"/>
    <col min="7188" max="7188" width="2.26953125" style="524" customWidth="1"/>
    <col min="7189" max="7424" width="8.81640625" style="524"/>
    <col min="7425" max="7425" width="30.1796875" style="524" customWidth="1"/>
    <col min="7426" max="7426" width="2.54296875" style="524" customWidth="1"/>
    <col min="7427" max="7428" width="8.81640625" style="524"/>
    <col min="7429" max="7429" width="2.81640625" style="524" customWidth="1"/>
    <col min="7430" max="7431" width="8.81640625" style="524"/>
    <col min="7432" max="7432" width="2.81640625" style="524" customWidth="1"/>
    <col min="7433" max="7434" width="8.81640625" style="524"/>
    <col min="7435" max="7435" width="2.54296875" style="524" customWidth="1"/>
    <col min="7436" max="7437" width="8.81640625" style="524"/>
    <col min="7438" max="7438" width="2.453125" style="524" customWidth="1"/>
    <col min="7439" max="7440" width="8.81640625" style="524"/>
    <col min="7441" max="7441" width="2.453125" style="524" customWidth="1"/>
    <col min="7442" max="7443" width="8.81640625" style="524"/>
    <col min="7444" max="7444" width="2.26953125" style="524" customWidth="1"/>
    <col min="7445" max="7680" width="8.81640625" style="524"/>
    <col min="7681" max="7681" width="30.1796875" style="524" customWidth="1"/>
    <col min="7682" max="7682" width="2.54296875" style="524" customWidth="1"/>
    <col min="7683" max="7684" width="8.81640625" style="524"/>
    <col min="7685" max="7685" width="2.81640625" style="524" customWidth="1"/>
    <col min="7686" max="7687" width="8.81640625" style="524"/>
    <col min="7688" max="7688" width="2.81640625" style="524" customWidth="1"/>
    <col min="7689" max="7690" width="8.81640625" style="524"/>
    <col min="7691" max="7691" width="2.54296875" style="524" customWidth="1"/>
    <col min="7692" max="7693" width="8.81640625" style="524"/>
    <col min="7694" max="7694" width="2.453125" style="524" customWidth="1"/>
    <col min="7695" max="7696" width="8.81640625" style="524"/>
    <col min="7697" max="7697" width="2.453125" style="524" customWidth="1"/>
    <col min="7698" max="7699" width="8.81640625" style="524"/>
    <col min="7700" max="7700" width="2.26953125" style="524" customWidth="1"/>
    <col min="7701" max="7936" width="8.81640625" style="524"/>
    <col min="7937" max="7937" width="30.1796875" style="524" customWidth="1"/>
    <col min="7938" max="7938" width="2.54296875" style="524" customWidth="1"/>
    <col min="7939" max="7940" width="8.81640625" style="524"/>
    <col min="7941" max="7941" width="2.81640625" style="524" customWidth="1"/>
    <col min="7942" max="7943" width="8.81640625" style="524"/>
    <col min="7944" max="7944" width="2.81640625" style="524" customWidth="1"/>
    <col min="7945" max="7946" width="8.81640625" style="524"/>
    <col min="7947" max="7947" width="2.54296875" style="524" customWidth="1"/>
    <col min="7948" max="7949" width="8.81640625" style="524"/>
    <col min="7950" max="7950" width="2.453125" style="524" customWidth="1"/>
    <col min="7951" max="7952" width="8.81640625" style="524"/>
    <col min="7953" max="7953" width="2.453125" style="524" customWidth="1"/>
    <col min="7954" max="7955" width="8.81640625" style="524"/>
    <col min="7956" max="7956" width="2.26953125" style="524" customWidth="1"/>
    <col min="7957" max="8192" width="8.81640625" style="524"/>
    <col min="8193" max="8193" width="30.1796875" style="524" customWidth="1"/>
    <col min="8194" max="8194" width="2.54296875" style="524" customWidth="1"/>
    <col min="8195" max="8196" width="8.81640625" style="524"/>
    <col min="8197" max="8197" width="2.81640625" style="524" customWidth="1"/>
    <col min="8198" max="8199" width="8.81640625" style="524"/>
    <col min="8200" max="8200" width="2.81640625" style="524" customWidth="1"/>
    <col min="8201" max="8202" width="8.81640625" style="524"/>
    <col min="8203" max="8203" width="2.54296875" style="524" customWidth="1"/>
    <col min="8204" max="8205" width="8.81640625" style="524"/>
    <col min="8206" max="8206" width="2.453125" style="524" customWidth="1"/>
    <col min="8207" max="8208" width="8.81640625" style="524"/>
    <col min="8209" max="8209" width="2.453125" style="524" customWidth="1"/>
    <col min="8210" max="8211" width="8.81640625" style="524"/>
    <col min="8212" max="8212" width="2.26953125" style="524" customWidth="1"/>
    <col min="8213" max="8448" width="8.81640625" style="524"/>
    <col min="8449" max="8449" width="30.1796875" style="524" customWidth="1"/>
    <col min="8450" max="8450" width="2.54296875" style="524" customWidth="1"/>
    <col min="8451" max="8452" width="8.81640625" style="524"/>
    <col min="8453" max="8453" width="2.81640625" style="524" customWidth="1"/>
    <col min="8454" max="8455" width="8.81640625" style="524"/>
    <col min="8456" max="8456" width="2.81640625" style="524" customWidth="1"/>
    <col min="8457" max="8458" width="8.81640625" style="524"/>
    <col min="8459" max="8459" width="2.54296875" style="524" customWidth="1"/>
    <col min="8460" max="8461" width="8.81640625" style="524"/>
    <col min="8462" max="8462" width="2.453125" style="524" customWidth="1"/>
    <col min="8463" max="8464" width="8.81640625" style="524"/>
    <col min="8465" max="8465" width="2.453125" style="524" customWidth="1"/>
    <col min="8466" max="8467" width="8.81640625" style="524"/>
    <col min="8468" max="8468" width="2.26953125" style="524" customWidth="1"/>
    <col min="8469" max="8704" width="8.81640625" style="524"/>
    <col min="8705" max="8705" width="30.1796875" style="524" customWidth="1"/>
    <col min="8706" max="8706" width="2.54296875" style="524" customWidth="1"/>
    <col min="8707" max="8708" width="8.81640625" style="524"/>
    <col min="8709" max="8709" width="2.81640625" style="524" customWidth="1"/>
    <col min="8710" max="8711" width="8.81640625" style="524"/>
    <col min="8712" max="8712" width="2.81640625" style="524" customWidth="1"/>
    <col min="8713" max="8714" width="8.81640625" style="524"/>
    <col min="8715" max="8715" width="2.54296875" style="524" customWidth="1"/>
    <col min="8716" max="8717" width="8.81640625" style="524"/>
    <col min="8718" max="8718" width="2.453125" style="524" customWidth="1"/>
    <col min="8719" max="8720" width="8.81640625" style="524"/>
    <col min="8721" max="8721" width="2.453125" style="524" customWidth="1"/>
    <col min="8722" max="8723" width="8.81640625" style="524"/>
    <col min="8724" max="8724" width="2.26953125" style="524" customWidth="1"/>
    <col min="8725" max="8960" width="8.81640625" style="524"/>
    <col min="8961" max="8961" width="30.1796875" style="524" customWidth="1"/>
    <col min="8962" max="8962" width="2.54296875" style="524" customWidth="1"/>
    <col min="8963" max="8964" width="8.81640625" style="524"/>
    <col min="8965" max="8965" width="2.81640625" style="524" customWidth="1"/>
    <col min="8966" max="8967" width="8.81640625" style="524"/>
    <col min="8968" max="8968" width="2.81640625" style="524" customWidth="1"/>
    <col min="8969" max="8970" width="8.81640625" style="524"/>
    <col min="8971" max="8971" width="2.54296875" style="524" customWidth="1"/>
    <col min="8972" max="8973" width="8.81640625" style="524"/>
    <col min="8974" max="8974" width="2.453125" style="524" customWidth="1"/>
    <col min="8975" max="8976" width="8.81640625" style="524"/>
    <col min="8977" max="8977" width="2.453125" style="524" customWidth="1"/>
    <col min="8978" max="8979" width="8.81640625" style="524"/>
    <col min="8980" max="8980" width="2.26953125" style="524" customWidth="1"/>
    <col min="8981" max="9216" width="8.81640625" style="524"/>
    <col min="9217" max="9217" width="30.1796875" style="524" customWidth="1"/>
    <col min="9218" max="9218" width="2.54296875" style="524" customWidth="1"/>
    <col min="9219" max="9220" width="8.81640625" style="524"/>
    <col min="9221" max="9221" width="2.81640625" style="524" customWidth="1"/>
    <col min="9222" max="9223" width="8.81640625" style="524"/>
    <col min="9224" max="9224" width="2.81640625" style="524" customWidth="1"/>
    <col min="9225" max="9226" width="8.81640625" style="524"/>
    <col min="9227" max="9227" width="2.54296875" style="524" customWidth="1"/>
    <col min="9228" max="9229" width="8.81640625" style="524"/>
    <col min="9230" max="9230" width="2.453125" style="524" customWidth="1"/>
    <col min="9231" max="9232" width="8.81640625" style="524"/>
    <col min="9233" max="9233" width="2.453125" style="524" customWidth="1"/>
    <col min="9234" max="9235" width="8.81640625" style="524"/>
    <col min="9236" max="9236" width="2.26953125" style="524" customWidth="1"/>
    <col min="9237" max="9472" width="8.81640625" style="524"/>
    <col min="9473" max="9473" width="30.1796875" style="524" customWidth="1"/>
    <col min="9474" max="9474" width="2.54296875" style="524" customWidth="1"/>
    <col min="9475" max="9476" width="8.81640625" style="524"/>
    <col min="9477" max="9477" width="2.81640625" style="524" customWidth="1"/>
    <col min="9478" max="9479" width="8.81640625" style="524"/>
    <col min="9480" max="9480" width="2.81640625" style="524" customWidth="1"/>
    <col min="9481" max="9482" width="8.81640625" style="524"/>
    <col min="9483" max="9483" width="2.54296875" style="524" customWidth="1"/>
    <col min="9484" max="9485" width="8.81640625" style="524"/>
    <col min="9486" max="9486" width="2.453125" style="524" customWidth="1"/>
    <col min="9487" max="9488" width="8.81640625" style="524"/>
    <col min="9489" max="9489" width="2.453125" style="524" customWidth="1"/>
    <col min="9490" max="9491" width="8.81640625" style="524"/>
    <col min="9492" max="9492" width="2.26953125" style="524" customWidth="1"/>
    <col min="9493" max="9728" width="8.81640625" style="524"/>
    <col min="9729" max="9729" width="30.1796875" style="524" customWidth="1"/>
    <col min="9730" max="9730" width="2.54296875" style="524" customWidth="1"/>
    <col min="9731" max="9732" width="8.81640625" style="524"/>
    <col min="9733" max="9733" width="2.81640625" style="524" customWidth="1"/>
    <col min="9734" max="9735" width="8.81640625" style="524"/>
    <col min="9736" max="9736" width="2.81640625" style="524" customWidth="1"/>
    <col min="9737" max="9738" width="8.81640625" style="524"/>
    <col min="9739" max="9739" width="2.54296875" style="524" customWidth="1"/>
    <col min="9740" max="9741" width="8.81640625" style="524"/>
    <col min="9742" max="9742" width="2.453125" style="524" customWidth="1"/>
    <col min="9743" max="9744" width="8.81640625" style="524"/>
    <col min="9745" max="9745" width="2.453125" style="524" customWidth="1"/>
    <col min="9746" max="9747" width="8.81640625" style="524"/>
    <col min="9748" max="9748" width="2.26953125" style="524" customWidth="1"/>
    <col min="9749" max="9984" width="8.81640625" style="524"/>
    <col min="9985" max="9985" width="30.1796875" style="524" customWidth="1"/>
    <col min="9986" max="9986" width="2.54296875" style="524" customWidth="1"/>
    <col min="9987" max="9988" width="8.81640625" style="524"/>
    <col min="9989" max="9989" width="2.81640625" style="524" customWidth="1"/>
    <col min="9990" max="9991" width="8.81640625" style="524"/>
    <col min="9992" max="9992" width="2.81640625" style="524" customWidth="1"/>
    <col min="9993" max="9994" width="8.81640625" style="524"/>
    <col min="9995" max="9995" width="2.54296875" style="524" customWidth="1"/>
    <col min="9996" max="9997" width="8.81640625" style="524"/>
    <col min="9998" max="9998" width="2.453125" style="524" customWidth="1"/>
    <col min="9999" max="10000" width="8.81640625" style="524"/>
    <col min="10001" max="10001" width="2.453125" style="524" customWidth="1"/>
    <col min="10002" max="10003" width="8.81640625" style="524"/>
    <col min="10004" max="10004" width="2.26953125" style="524" customWidth="1"/>
    <col min="10005" max="10240" width="8.81640625" style="524"/>
    <col min="10241" max="10241" width="30.1796875" style="524" customWidth="1"/>
    <col min="10242" max="10242" width="2.54296875" style="524" customWidth="1"/>
    <col min="10243" max="10244" width="8.81640625" style="524"/>
    <col min="10245" max="10245" width="2.81640625" style="524" customWidth="1"/>
    <col min="10246" max="10247" width="8.81640625" style="524"/>
    <col min="10248" max="10248" width="2.81640625" style="524" customWidth="1"/>
    <col min="10249" max="10250" width="8.81640625" style="524"/>
    <col min="10251" max="10251" width="2.54296875" style="524" customWidth="1"/>
    <col min="10252" max="10253" width="8.81640625" style="524"/>
    <col min="10254" max="10254" width="2.453125" style="524" customWidth="1"/>
    <col min="10255" max="10256" width="8.81640625" style="524"/>
    <col min="10257" max="10257" width="2.453125" style="524" customWidth="1"/>
    <col min="10258" max="10259" width="8.81640625" style="524"/>
    <col min="10260" max="10260" width="2.26953125" style="524" customWidth="1"/>
    <col min="10261" max="10496" width="8.81640625" style="524"/>
    <col min="10497" max="10497" width="30.1796875" style="524" customWidth="1"/>
    <col min="10498" max="10498" width="2.54296875" style="524" customWidth="1"/>
    <col min="10499" max="10500" width="8.81640625" style="524"/>
    <col min="10501" max="10501" width="2.81640625" style="524" customWidth="1"/>
    <col min="10502" max="10503" width="8.81640625" style="524"/>
    <col min="10504" max="10504" width="2.81640625" style="524" customWidth="1"/>
    <col min="10505" max="10506" width="8.81640625" style="524"/>
    <col min="10507" max="10507" width="2.54296875" style="524" customWidth="1"/>
    <col min="10508" max="10509" width="8.81640625" style="524"/>
    <col min="10510" max="10510" width="2.453125" style="524" customWidth="1"/>
    <col min="10511" max="10512" width="8.81640625" style="524"/>
    <col min="10513" max="10513" width="2.453125" style="524" customWidth="1"/>
    <col min="10514" max="10515" width="8.81640625" style="524"/>
    <col min="10516" max="10516" width="2.26953125" style="524" customWidth="1"/>
    <col min="10517" max="10752" width="8.81640625" style="524"/>
    <col min="10753" max="10753" width="30.1796875" style="524" customWidth="1"/>
    <col min="10754" max="10754" width="2.54296875" style="524" customWidth="1"/>
    <col min="10755" max="10756" width="8.81640625" style="524"/>
    <col min="10757" max="10757" width="2.81640625" style="524" customWidth="1"/>
    <col min="10758" max="10759" width="8.81640625" style="524"/>
    <col min="10760" max="10760" width="2.81640625" style="524" customWidth="1"/>
    <col min="10761" max="10762" width="8.81640625" style="524"/>
    <col min="10763" max="10763" width="2.54296875" style="524" customWidth="1"/>
    <col min="10764" max="10765" width="8.81640625" style="524"/>
    <col min="10766" max="10766" width="2.453125" style="524" customWidth="1"/>
    <col min="10767" max="10768" width="8.81640625" style="524"/>
    <col min="10769" max="10769" width="2.453125" style="524" customWidth="1"/>
    <col min="10770" max="10771" width="8.81640625" style="524"/>
    <col min="10772" max="10772" width="2.26953125" style="524" customWidth="1"/>
    <col min="10773" max="11008" width="8.81640625" style="524"/>
    <col min="11009" max="11009" width="30.1796875" style="524" customWidth="1"/>
    <col min="11010" max="11010" width="2.54296875" style="524" customWidth="1"/>
    <col min="11011" max="11012" width="8.81640625" style="524"/>
    <col min="11013" max="11013" width="2.81640625" style="524" customWidth="1"/>
    <col min="11014" max="11015" width="8.81640625" style="524"/>
    <col min="11016" max="11016" width="2.81640625" style="524" customWidth="1"/>
    <col min="11017" max="11018" width="8.81640625" style="524"/>
    <col min="11019" max="11019" width="2.54296875" style="524" customWidth="1"/>
    <col min="11020" max="11021" width="8.81640625" style="524"/>
    <col min="11022" max="11022" width="2.453125" style="524" customWidth="1"/>
    <col min="11023" max="11024" width="8.81640625" style="524"/>
    <col min="11025" max="11025" width="2.453125" style="524" customWidth="1"/>
    <col min="11026" max="11027" width="8.81640625" style="524"/>
    <col min="11028" max="11028" width="2.26953125" style="524" customWidth="1"/>
    <col min="11029" max="11264" width="8.81640625" style="524"/>
    <col min="11265" max="11265" width="30.1796875" style="524" customWidth="1"/>
    <col min="11266" max="11266" width="2.54296875" style="524" customWidth="1"/>
    <col min="11267" max="11268" width="8.81640625" style="524"/>
    <col min="11269" max="11269" width="2.81640625" style="524" customWidth="1"/>
    <col min="11270" max="11271" width="8.81640625" style="524"/>
    <col min="11272" max="11272" width="2.81640625" style="524" customWidth="1"/>
    <col min="11273" max="11274" width="8.81640625" style="524"/>
    <col min="11275" max="11275" width="2.54296875" style="524" customWidth="1"/>
    <col min="11276" max="11277" width="8.81640625" style="524"/>
    <col min="11278" max="11278" width="2.453125" style="524" customWidth="1"/>
    <col min="11279" max="11280" width="8.81640625" style="524"/>
    <col min="11281" max="11281" width="2.453125" style="524" customWidth="1"/>
    <col min="11282" max="11283" width="8.81640625" style="524"/>
    <col min="11284" max="11284" width="2.26953125" style="524" customWidth="1"/>
    <col min="11285" max="11520" width="8.81640625" style="524"/>
    <col min="11521" max="11521" width="30.1796875" style="524" customWidth="1"/>
    <col min="11522" max="11522" width="2.54296875" style="524" customWidth="1"/>
    <col min="11523" max="11524" width="8.81640625" style="524"/>
    <col min="11525" max="11525" width="2.81640625" style="524" customWidth="1"/>
    <col min="11526" max="11527" width="8.81640625" style="524"/>
    <col min="11528" max="11528" width="2.81640625" style="524" customWidth="1"/>
    <col min="11529" max="11530" width="8.81640625" style="524"/>
    <col min="11531" max="11531" width="2.54296875" style="524" customWidth="1"/>
    <col min="11532" max="11533" width="8.81640625" style="524"/>
    <col min="11534" max="11534" width="2.453125" style="524" customWidth="1"/>
    <col min="11535" max="11536" width="8.81640625" style="524"/>
    <col min="11537" max="11537" width="2.453125" style="524" customWidth="1"/>
    <col min="11538" max="11539" width="8.81640625" style="524"/>
    <col min="11540" max="11540" width="2.26953125" style="524" customWidth="1"/>
    <col min="11541" max="11776" width="8.81640625" style="524"/>
    <col min="11777" max="11777" width="30.1796875" style="524" customWidth="1"/>
    <col min="11778" max="11778" width="2.54296875" style="524" customWidth="1"/>
    <col min="11779" max="11780" width="8.81640625" style="524"/>
    <col min="11781" max="11781" width="2.81640625" style="524" customWidth="1"/>
    <col min="11782" max="11783" width="8.81640625" style="524"/>
    <col min="11784" max="11784" width="2.81640625" style="524" customWidth="1"/>
    <col min="11785" max="11786" width="8.81640625" style="524"/>
    <col min="11787" max="11787" width="2.54296875" style="524" customWidth="1"/>
    <col min="11788" max="11789" width="8.81640625" style="524"/>
    <col min="11790" max="11790" width="2.453125" style="524" customWidth="1"/>
    <col min="11791" max="11792" width="8.81640625" style="524"/>
    <col min="11793" max="11793" width="2.453125" style="524" customWidth="1"/>
    <col min="11794" max="11795" width="8.81640625" style="524"/>
    <col min="11796" max="11796" width="2.26953125" style="524" customWidth="1"/>
    <col min="11797" max="12032" width="8.81640625" style="524"/>
    <col min="12033" max="12033" width="30.1796875" style="524" customWidth="1"/>
    <col min="12034" max="12034" width="2.54296875" style="524" customWidth="1"/>
    <col min="12035" max="12036" width="8.81640625" style="524"/>
    <col min="12037" max="12037" width="2.81640625" style="524" customWidth="1"/>
    <col min="12038" max="12039" width="8.81640625" style="524"/>
    <col min="12040" max="12040" width="2.81640625" style="524" customWidth="1"/>
    <col min="12041" max="12042" width="8.81640625" style="524"/>
    <col min="12043" max="12043" width="2.54296875" style="524" customWidth="1"/>
    <col min="12044" max="12045" width="8.81640625" style="524"/>
    <col min="12046" max="12046" width="2.453125" style="524" customWidth="1"/>
    <col min="12047" max="12048" width="8.81640625" style="524"/>
    <col min="12049" max="12049" width="2.453125" style="524" customWidth="1"/>
    <col min="12050" max="12051" width="8.81640625" style="524"/>
    <col min="12052" max="12052" width="2.26953125" style="524" customWidth="1"/>
    <col min="12053" max="12288" width="8.81640625" style="524"/>
    <col min="12289" max="12289" width="30.1796875" style="524" customWidth="1"/>
    <col min="12290" max="12290" width="2.54296875" style="524" customWidth="1"/>
    <col min="12291" max="12292" width="8.81640625" style="524"/>
    <col min="12293" max="12293" width="2.81640625" style="524" customWidth="1"/>
    <col min="12294" max="12295" width="8.81640625" style="524"/>
    <col min="12296" max="12296" width="2.81640625" style="524" customWidth="1"/>
    <col min="12297" max="12298" width="8.81640625" style="524"/>
    <col min="12299" max="12299" width="2.54296875" style="524" customWidth="1"/>
    <col min="12300" max="12301" width="8.81640625" style="524"/>
    <col min="12302" max="12302" width="2.453125" style="524" customWidth="1"/>
    <col min="12303" max="12304" width="8.81640625" style="524"/>
    <col min="12305" max="12305" width="2.453125" style="524" customWidth="1"/>
    <col min="12306" max="12307" width="8.81640625" style="524"/>
    <col min="12308" max="12308" width="2.26953125" style="524" customWidth="1"/>
    <col min="12309" max="12544" width="8.81640625" style="524"/>
    <col min="12545" max="12545" width="30.1796875" style="524" customWidth="1"/>
    <col min="12546" max="12546" width="2.54296875" style="524" customWidth="1"/>
    <col min="12547" max="12548" width="8.81640625" style="524"/>
    <col min="12549" max="12549" width="2.81640625" style="524" customWidth="1"/>
    <col min="12550" max="12551" width="8.81640625" style="524"/>
    <col min="12552" max="12552" width="2.81640625" style="524" customWidth="1"/>
    <col min="12553" max="12554" width="8.81640625" style="524"/>
    <col min="12555" max="12555" width="2.54296875" style="524" customWidth="1"/>
    <col min="12556" max="12557" width="8.81640625" style="524"/>
    <col min="12558" max="12558" width="2.453125" style="524" customWidth="1"/>
    <col min="12559" max="12560" width="8.81640625" style="524"/>
    <col min="12561" max="12561" width="2.453125" style="524" customWidth="1"/>
    <col min="12562" max="12563" width="8.81640625" style="524"/>
    <col min="12564" max="12564" width="2.26953125" style="524" customWidth="1"/>
    <col min="12565" max="12800" width="8.81640625" style="524"/>
    <col min="12801" max="12801" width="30.1796875" style="524" customWidth="1"/>
    <col min="12802" max="12802" width="2.54296875" style="524" customWidth="1"/>
    <col min="12803" max="12804" width="8.81640625" style="524"/>
    <col min="12805" max="12805" width="2.81640625" style="524" customWidth="1"/>
    <col min="12806" max="12807" width="8.81640625" style="524"/>
    <col min="12808" max="12808" width="2.81640625" style="524" customWidth="1"/>
    <col min="12809" max="12810" width="8.81640625" style="524"/>
    <col min="12811" max="12811" width="2.54296875" style="524" customWidth="1"/>
    <col min="12812" max="12813" width="8.81640625" style="524"/>
    <col min="12814" max="12814" width="2.453125" style="524" customWidth="1"/>
    <col min="12815" max="12816" width="8.81640625" style="524"/>
    <col min="12817" max="12817" width="2.453125" style="524" customWidth="1"/>
    <col min="12818" max="12819" width="8.81640625" style="524"/>
    <col min="12820" max="12820" width="2.26953125" style="524" customWidth="1"/>
    <col min="12821" max="13056" width="8.81640625" style="524"/>
    <col min="13057" max="13057" width="30.1796875" style="524" customWidth="1"/>
    <col min="13058" max="13058" width="2.54296875" style="524" customWidth="1"/>
    <col min="13059" max="13060" width="8.81640625" style="524"/>
    <col min="13061" max="13061" width="2.81640625" style="524" customWidth="1"/>
    <col min="13062" max="13063" width="8.81640625" style="524"/>
    <col min="13064" max="13064" width="2.81640625" style="524" customWidth="1"/>
    <col min="13065" max="13066" width="8.81640625" style="524"/>
    <col min="13067" max="13067" width="2.54296875" style="524" customWidth="1"/>
    <col min="13068" max="13069" width="8.81640625" style="524"/>
    <col min="13070" max="13070" width="2.453125" style="524" customWidth="1"/>
    <col min="13071" max="13072" width="8.81640625" style="524"/>
    <col min="13073" max="13073" width="2.453125" style="524" customWidth="1"/>
    <col min="13074" max="13075" width="8.81640625" style="524"/>
    <col min="13076" max="13076" width="2.26953125" style="524" customWidth="1"/>
    <col min="13077" max="13312" width="8.81640625" style="524"/>
    <col min="13313" max="13313" width="30.1796875" style="524" customWidth="1"/>
    <col min="13314" max="13314" width="2.54296875" style="524" customWidth="1"/>
    <col min="13315" max="13316" width="8.81640625" style="524"/>
    <col min="13317" max="13317" width="2.81640625" style="524" customWidth="1"/>
    <col min="13318" max="13319" width="8.81640625" style="524"/>
    <col min="13320" max="13320" width="2.81640625" style="524" customWidth="1"/>
    <col min="13321" max="13322" width="8.81640625" style="524"/>
    <col min="13323" max="13323" width="2.54296875" style="524" customWidth="1"/>
    <col min="13324" max="13325" width="8.81640625" style="524"/>
    <col min="13326" max="13326" width="2.453125" style="524" customWidth="1"/>
    <col min="13327" max="13328" width="8.81640625" style="524"/>
    <col min="13329" max="13329" width="2.453125" style="524" customWidth="1"/>
    <col min="13330" max="13331" width="8.81640625" style="524"/>
    <col min="13332" max="13332" width="2.26953125" style="524" customWidth="1"/>
    <col min="13333" max="13568" width="8.81640625" style="524"/>
    <col min="13569" max="13569" width="30.1796875" style="524" customWidth="1"/>
    <col min="13570" max="13570" width="2.54296875" style="524" customWidth="1"/>
    <col min="13571" max="13572" width="8.81640625" style="524"/>
    <col min="13573" max="13573" width="2.81640625" style="524" customWidth="1"/>
    <col min="13574" max="13575" width="8.81640625" style="524"/>
    <col min="13576" max="13576" width="2.81640625" style="524" customWidth="1"/>
    <col min="13577" max="13578" width="8.81640625" style="524"/>
    <col min="13579" max="13579" width="2.54296875" style="524" customWidth="1"/>
    <col min="13580" max="13581" width="8.81640625" style="524"/>
    <col min="13582" max="13582" width="2.453125" style="524" customWidth="1"/>
    <col min="13583" max="13584" width="8.81640625" style="524"/>
    <col min="13585" max="13585" width="2.453125" style="524" customWidth="1"/>
    <col min="13586" max="13587" width="8.81640625" style="524"/>
    <col min="13588" max="13588" width="2.26953125" style="524" customWidth="1"/>
    <col min="13589" max="13824" width="8.81640625" style="524"/>
    <col min="13825" max="13825" width="30.1796875" style="524" customWidth="1"/>
    <col min="13826" max="13826" width="2.54296875" style="524" customWidth="1"/>
    <col min="13827" max="13828" width="8.81640625" style="524"/>
    <col min="13829" max="13829" width="2.81640625" style="524" customWidth="1"/>
    <col min="13830" max="13831" width="8.81640625" style="524"/>
    <col min="13832" max="13832" width="2.81640625" style="524" customWidth="1"/>
    <col min="13833" max="13834" width="8.81640625" style="524"/>
    <col min="13835" max="13835" width="2.54296875" style="524" customWidth="1"/>
    <col min="13836" max="13837" width="8.81640625" style="524"/>
    <col min="13838" max="13838" width="2.453125" style="524" customWidth="1"/>
    <col min="13839" max="13840" width="8.81640625" style="524"/>
    <col min="13841" max="13841" width="2.453125" style="524" customWidth="1"/>
    <col min="13842" max="13843" width="8.81640625" style="524"/>
    <col min="13844" max="13844" width="2.26953125" style="524" customWidth="1"/>
    <col min="13845" max="14080" width="8.81640625" style="524"/>
    <col min="14081" max="14081" width="30.1796875" style="524" customWidth="1"/>
    <col min="14082" max="14082" width="2.54296875" style="524" customWidth="1"/>
    <col min="14083" max="14084" width="8.81640625" style="524"/>
    <col min="14085" max="14085" width="2.81640625" style="524" customWidth="1"/>
    <col min="14086" max="14087" width="8.81640625" style="524"/>
    <col min="14088" max="14088" width="2.81640625" style="524" customWidth="1"/>
    <col min="14089" max="14090" width="8.81640625" style="524"/>
    <col min="14091" max="14091" width="2.54296875" style="524" customWidth="1"/>
    <col min="14092" max="14093" width="8.81640625" style="524"/>
    <col min="14094" max="14094" width="2.453125" style="524" customWidth="1"/>
    <col min="14095" max="14096" width="8.81640625" style="524"/>
    <col min="14097" max="14097" width="2.453125" style="524" customWidth="1"/>
    <col min="14098" max="14099" width="8.81640625" style="524"/>
    <col min="14100" max="14100" width="2.26953125" style="524" customWidth="1"/>
    <col min="14101" max="14336" width="8.81640625" style="524"/>
    <col min="14337" max="14337" width="30.1796875" style="524" customWidth="1"/>
    <col min="14338" max="14338" width="2.54296875" style="524" customWidth="1"/>
    <col min="14339" max="14340" width="8.81640625" style="524"/>
    <col min="14341" max="14341" width="2.81640625" style="524" customWidth="1"/>
    <col min="14342" max="14343" width="8.81640625" style="524"/>
    <col min="14344" max="14344" width="2.81640625" style="524" customWidth="1"/>
    <col min="14345" max="14346" width="8.81640625" style="524"/>
    <col min="14347" max="14347" width="2.54296875" style="524" customWidth="1"/>
    <col min="14348" max="14349" width="8.81640625" style="524"/>
    <col min="14350" max="14350" width="2.453125" style="524" customWidth="1"/>
    <col min="14351" max="14352" width="8.81640625" style="524"/>
    <col min="14353" max="14353" width="2.453125" style="524" customWidth="1"/>
    <col min="14354" max="14355" width="8.81640625" style="524"/>
    <col min="14356" max="14356" width="2.26953125" style="524" customWidth="1"/>
    <col min="14357" max="14592" width="8.81640625" style="524"/>
    <col min="14593" max="14593" width="30.1796875" style="524" customWidth="1"/>
    <col min="14594" max="14594" width="2.54296875" style="524" customWidth="1"/>
    <col min="14595" max="14596" width="8.81640625" style="524"/>
    <col min="14597" max="14597" width="2.81640625" style="524" customWidth="1"/>
    <col min="14598" max="14599" width="8.81640625" style="524"/>
    <col min="14600" max="14600" width="2.81640625" style="524" customWidth="1"/>
    <col min="14601" max="14602" width="8.81640625" style="524"/>
    <col min="14603" max="14603" width="2.54296875" style="524" customWidth="1"/>
    <col min="14604" max="14605" width="8.81640625" style="524"/>
    <col min="14606" max="14606" width="2.453125" style="524" customWidth="1"/>
    <col min="14607" max="14608" width="8.81640625" style="524"/>
    <col min="14609" max="14609" width="2.453125" style="524" customWidth="1"/>
    <col min="14610" max="14611" width="8.81640625" style="524"/>
    <col min="14612" max="14612" width="2.26953125" style="524" customWidth="1"/>
    <col min="14613" max="14848" width="8.81640625" style="524"/>
    <col min="14849" max="14849" width="30.1796875" style="524" customWidth="1"/>
    <col min="14850" max="14850" width="2.54296875" style="524" customWidth="1"/>
    <col min="14851" max="14852" width="8.81640625" style="524"/>
    <col min="14853" max="14853" width="2.81640625" style="524" customWidth="1"/>
    <col min="14854" max="14855" width="8.81640625" style="524"/>
    <col min="14856" max="14856" width="2.81640625" style="524" customWidth="1"/>
    <col min="14857" max="14858" width="8.81640625" style="524"/>
    <col min="14859" max="14859" width="2.54296875" style="524" customWidth="1"/>
    <col min="14860" max="14861" width="8.81640625" style="524"/>
    <col min="14862" max="14862" width="2.453125" style="524" customWidth="1"/>
    <col min="14863" max="14864" width="8.81640625" style="524"/>
    <col min="14865" max="14865" width="2.453125" style="524" customWidth="1"/>
    <col min="14866" max="14867" width="8.81640625" style="524"/>
    <col min="14868" max="14868" width="2.26953125" style="524" customWidth="1"/>
    <col min="14869" max="15104" width="8.81640625" style="524"/>
    <col min="15105" max="15105" width="30.1796875" style="524" customWidth="1"/>
    <col min="15106" max="15106" width="2.54296875" style="524" customWidth="1"/>
    <col min="15107" max="15108" width="8.81640625" style="524"/>
    <col min="15109" max="15109" width="2.81640625" style="524" customWidth="1"/>
    <col min="15110" max="15111" width="8.81640625" style="524"/>
    <col min="15112" max="15112" width="2.81640625" style="524" customWidth="1"/>
    <col min="15113" max="15114" width="8.81640625" style="524"/>
    <col min="15115" max="15115" width="2.54296875" style="524" customWidth="1"/>
    <col min="15116" max="15117" width="8.81640625" style="524"/>
    <col min="15118" max="15118" width="2.453125" style="524" customWidth="1"/>
    <col min="15119" max="15120" width="8.81640625" style="524"/>
    <col min="15121" max="15121" width="2.453125" style="524" customWidth="1"/>
    <col min="15122" max="15123" width="8.81640625" style="524"/>
    <col min="15124" max="15124" width="2.26953125" style="524" customWidth="1"/>
    <col min="15125" max="15360" width="8.81640625" style="524"/>
    <col min="15361" max="15361" width="30.1796875" style="524" customWidth="1"/>
    <col min="15362" max="15362" width="2.54296875" style="524" customWidth="1"/>
    <col min="15363" max="15364" width="8.81640625" style="524"/>
    <col min="15365" max="15365" width="2.81640625" style="524" customWidth="1"/>
    <col min="15366" max="15367" width="8.81640625" style="524"/>
    <col min="15368" max="15368" width="2.81640625" style="524" customWidth="1"/>
    <col min="15369" max="15370" width="8.81640625" style="524"/>
    <col min="15371" max="15371" width="2.54296875" style="524" customWidth="1"/>
    <col min="15372" max="15373" width="8.81640625" style="524"/>
    <col min="15374" max="15374" width="2.453125" style="524" customWidth="1"/>
    <col min="15375" max="15376" width="8.81640625" style="524"/>
    <col min="15377" max="15377" width="2.453125" style="524" customWidth="1"/>
    <col min="15378" max="15379" width="8.81640625" style="524"/>
    <col min="15380" max="15380" width="2.26953125" style="524" customWidth="1"/>
    <col min="15381" max="15616" width="8.81640625" style="524"/>
    <col min="15617" max="15617" width="30.1796875" style="524" customWidth="1"/>
    <col min="15618" max="15618" width="2.54296875" style="524" customWidth="1"/>
    <col min="15619" max="15620" width="8.81640625" style="524"/>
    <col min="15621" max="15621" width="2.81640625" style="524" customWidth="1"/>
    <col min="15622" max="15623" width="8.81640625" style="524"/>
    <col min="15624" max="15624" width="2.81640625" style="524" customWidth="1"/>
    <col min="15625" max="15626" width="8.81640625" style="524"/>
    <col min="15627" max="15627" width="2.54296875" style="524" customWidth="1"/>
    <col min="15628" max="15629" width="8.81640625" style="524"/>
    <col min="15630" max="15630" width="2.453125" style="524" customWidth="1"/>
    <col min="15631" max="15632" width="8.81640625" style="524"/>
    <col min="15633" max="15633" width="2.453125" style="524" customWidth="1"/>
    <col min="15634" max="15635" width="8.81640625" style="524"/>
    <col min="15636" max="15636" width="2.26953125" style="524" customWidth="1"/>
    <col min="15637" max="15872" width="8.81640625" style="524"/>
    <col min="15873" max="15873" width="30.1796875" style="524" customWidth="1"/>
    <col min="15874" max="15874" width="2.54296875" style="524" customWidth="1"/>
    <col min="15875" max="15876" width="8.81640625" style="524"/>
    <col min="15877" max="15877" width="2.81640625" style="524" customWidth="1"/>
    <col min="15878" max="15879" width="8.81640625" style="524"/>
    <col min="15880" max="15880" width="2.81640625" style="524" customWidth="1"/>
    <col min="15881" max="15882" width="8.81640625" style="524"/>
    <col min="15883" max="15883" width="2.54296875" style="524" customWidth="1"/>
    <col min="15884" max="15885" width="8.81640625" style="524"/>
    <col min="15886" max="15886" width="2.453125" style="524" customWidth="1"/>
    <col min="15887" max="15888" width="8.81640625" style="524"/>
    <col min="15889" max="15889" width="2.453125" style="524" customWidth="1"/>
    <col min="15890" max="15891" width="8.81640625" style="524"/>
    <col min="15892" max="15892" width="2.26953125" style="524" customWidth="1"/>
    <col min="15893" max="16128" width="8.81640625" style="524"/>
    <col min="16129" max="16129" width="30.1796875" style="524" customWidth="1"/>
    <col min="16130" max="16130" width="2.54296875" style="524" customWidth="1"/>
    <col min="16131" max="16132" width="8.81640625" style="524"/>
    <col min="16133" max="16133" width="2.81640625" style="524" customWidth="1"/>
    <col min="16134" max="16135" width="8.81640625" style="524"/>
    <col min="16136" max="16136" width="2.81640625" style="524" customWidth="1"/>
    <col min="16137" max="16138" width="8.81640625" style="524"/>
    <col min="16139" max="16139" width="2.54296875" style="524" customWidth="1"/>
    <col min="16140" max="16141" width="8.81640625" style="524"/>
    <col min="16142" max="16142" width="2.453125" style="524" customWidth="1"/>
    <col min="16143" max="16144" width="8.81640625" style="524"/>
    <col min="16145" max="16145" width="2.453125" style="524" customWidth="1"/>
    <col min="16146" max="16147" width="8.81640625" style="524"/>
    <col min="16148" max="16148" width="2.26953125" style="524" customWidth="1"/>
    <col min="16149" max="16384" width="8.81640625" style="524"/>
  </cols>
  <sheetData>
    <row r="1" spans="1:20">
      <c r="A1" s="120" t="s">
        <v>649</v>
      </c>
    </row>
    <row r="2" spans="1:20">
      <c r="A2" s="120" t="s">
        <v>650</v>
      </c>
    </row>
    <row r="3" spans="1:20">
      <c r="A3" s="524"/>
    </row>
    <row r="4" spans="1:20">
      <c r="A4" s="125" t="s">
        <v>1691</v>
      </c>
    </row>
    <row r="5" spans="1:20" ht="15" thickBot="1"/>
    <row r="6" spans="1:20" ht="20.149999999999999" customHeight="1">
      <c r="A6" s="467"/>
      <c r="B6" s="929"/>
      <c r="C6" s="929"/>
      <c r="D6" s="929"/>
      <c r="E6" s="929"/>
      <c r="F6" s="929"/>
      <c r="G6" s="929"/>
      <c r="H6" s="929"/>
      <c r="I6" s="929"/>
      <c r="J6" s="929"/>
      <c r="K6" s="929"/>
      <c r="L6" s="929"/>
      <c r="M6" s="929"/>
      <c r="N6" s="929"/>
      <c r="O6" s="929"/>
      <c r="P6" s="929"/>
      <c r="Q6" s="929"/>
      <c r="R6" s="929"/>
      <c r="S6" s="929"/>
      <c r="T6" s="929"/>
    </row>
    <row r="7" spans="1:20" ht="20.149999999999999" customHeight="1">
      <c r="A7" s="550" t="s">
        <v>1094</v>
      </c>
      <c r="C7" s="1113">
        <v>2015</v>
      </c>
      <c r="D7" s="1113"/>
      <c r="F7" s="1113">
        <v>2016</v>
      </c>
      <c r="G7" s="1113"/>
      <c r="I7" s="1113">
        <v>2017</v>
      </c>
      <c r="J7" s="1113"/>
      <c r="L7" s="1113">
        <v>2018</v>
      </c>
      <c r="M7" s="1113"/>
      <c r="O7" s="1113">
        <v>2019</v>
      </c>
      <c r="P7" s="1113"/>
      <c r="R7" s="1113">
        <v>2020</v>
      </c>
      <c r="S7" s="1113"/>
    </row>
    <row r="8" spans="1:20" ht="20.149999999999999" customHeight="1">
      <c r="A8" s="120" t="s">
        <v>1095</v>
      </c>
      <c r="C8" s="339" t="s">
        <v>1096</v>
      </c>
      <c r="D8" s="339" t="s">
        <v>153</v>
      </c>
      <c r="F8" s="339" t="s">
        <v>1096</v>
      </c>
      <c r="G8" s="339" t="s">
        <v>153</v>
      </c>
      <c r="I8" s="339" t="s">
        <v>1096</v>
      </c>
      <c r="J8" s="339" t="s">
        <v>153</v>
      </c>
      <c r="L8" s="339" t="s">
        <v>1096</v>
      </c>
      <c r="M8" s="339" t="s">
        <v>153</v>
      </c>
      <c r="O8" s="339" t="s">
        <v>1096</v>
      </c>
      <c r="P8" s="339" t="s">
        <v>153</v>
      </c>
      <c r="R8" s="339" t="s">
        <v>1096</v>
      </c>
      <c r="S8" s="339" t="s">
        <v>153</v>
      </c>
    </row>
    <row r="9" spans="1:20" ht="20.149999999999999" customHeight="1" thickBot="1">
      <c r="A9" s="128"/>
      <c r="C9" s="931"/>
      <c r="D9" s="931"/>
      <c r="F9" s="931"/>
      <c r="G9" s="931"/>
      <c r="I9" s="931"/>
      <c r="J9" s="931"/>
      <c r="L9" s="931"/>
      <c r="M9" s="931"/>
      <c r="O9" s="931"/>
      <c r="P9" s="931"/>
      <c r="R9" s="931"/>
      <c r="S9" s="931"/>
    </row>
    <row r="10" spans="1:20" ht="20.149999999999999" customHeight="1">
      <c r="A10" s="464"/>
      <c r="B10" s="929"/>
      <c r="E10" s="929"/>
      <c r="H10" s="929"/>
      <c r="K10" s="929"/>
      <c r="N10" s="929"/>
      <c r="Q10" s="929"/>
      <c r="T10" s="929"/>
    </row>
    <row r="11" spans="1:20" ht="20.149999999999999" customHeight="1">
      <c r="A11" s="466" t="s">
        <v>148</v>
      </c>
      <c r="C11" s="126">
        <f>SUM(C13:C21)</f>
        <v>707045</v>
      </c>
      <c r="D11" s="341">
        <f>SUM(D13:D21)</f>
        <v>100</v>
      </c>
      <c r="F11" s="126">
        <f>SUM(F13:F21)</f>
        <v>591161</v>
      </c>
      <c r="G11" s="341">
        <f>SUM(G13:G21)</f>
        <v>99.999999999999986</v>
      </c>
      <c r="I11" s="126">
        <f>SUM(I13:I21)</f>
        <v>538659</v>
      </c>
      <c r="J11" s="341">
        <f>SUM(J13:J21)</f>
        <v>100</v>
      </c>
      <c r="L11" s="126">
        <f>SUM(L13:L21)</f>
        <v>503788</v>
      </c>
      <c r="M11" s="341">
        <f>SUM(M13:M21)</f>
        <v>99.999999999999986</v>
      </c>
      <c r="O11" s="126">
        <f>SUM(O13:O21)</f>
        <v>592413</v>
      </c>
      <c r="P11" s="341">
        <f>SUM(P13:P21)</f>
        <v>99.999999999999986</v>
      </c>
      <c r="R11" s="126">
        <f>SUM(R13:R21)</f>
        <v>356722</v>
      </c>
      <c r="S11" s="341">
        <f>SUM(S13:S21)</f>
        <v>100</v>
      </c>
    </row>
    <row r="12" spans="1:20" ht="20.149999999999999" customHeight="1">
      <c r="A12" s="464"/>
      <c r="C12" s="933"/>
      <c r="D12" s="341"/>
      <c r="F12" s="933"/>
      <c r="G12" s="341"/>
      <c r="I12" s="933"/>
      <c r="J12" s="341"/>
      <c r="L12" s="933"/>
      <c r="M12" s="341"/>
      <c r="O12" s="933"/>
      <c r="P12" s="341"/>
      <c r="R12" s="933"/>
      <c r="S12" s="341"/>
    </row>
    <row r="13" spans="1:20" ht="20.149999999999999" customHeight="1">
      <c r="A13" s="120" t="s">
        <v>2001</v>
      </c>
      <c r="C13" s="342">
        <v>294230</v>
      </c>
      <c r="D13" s="127">
        <f t="shared" ref="D13:D21" si="0">IF($A13&lt;&gt;"",C13/C$11*100,"")</f>
        <v>41.614041539081668</v>
      </c>
      <c r="F13" s="342">
        <v>224350</v>
      </c>
      <c r="G13" s="127">
        <f t="shared" ref="G13:G21" si="1">IF($A13&lt;&gt;"",F13/F$11*100,"")</f>
        <v>37.950744382663942</v>
      </c>
      <c r="I13" s="342">
        <v>202285</v>
      </c>
      <c r="J13" s="127">
        <f t="shared" ref="J13:J21" si="2">IF($A13&lt;&gt;"",I13/I$11*100,"")</f>
        <v>37.553442901724466</v>
      </c>
      <c r="L13" s="342">
        <v>200904</v>
      </c>
      <c r="M13" s="127">
        <f t="shared" ref="M13:M21" si="3">IF($A13&lt;&gt;"",L13/L$11*100,"")</f>
        <v>39.878679126934344</v>
      </c>
      <c r="O13" s="342">
        <v>200944</v>
      </c>
      <c r="P13" s="127">
        <f t="shared" ref="P13:P21" si="4">IF($A13&lt;&gt;"",O13/O$11*100,"")</f>
        <v>33.919579752638782</v>
      </c>
      <c r="R13" s="342">
        <v>67186</v>
      </c>
      <c r="S13" s="127">
        <f t="shared" ref="S13:S21" si="5">IF($A13&lt;&gt;"",R13/R$11*100,"")</f>
        <v>18.834274308845544</v>
      </c>
    </row>
    <row r="14" spans="1:20" ht="20.149999999999999" customHeight="1">
      <c r="C14" s="342"/>
      <c r="D14" s="127" t="str">
        <f t="shared" si="0"/>
        <v/>
      </c>
      <c r="F14" s="342"/>
      <c r="G14" s="127" t="str">
        <f t="shared" si="1"/>
        <v/>
      </c>
      <c r="I14" s="342"/>
      <c r="J14" s="127" t="str">
        <f t="shared" si="2"/>
        <v/>
      </c>
      <c r="L14" s="342"/>
      <c r="M14" s="127" t="str">
        <f t="shared" si="3"/>
        <v/>
      </c>
      <c r="O14" s="342"/>
      <c r="P14" s="127" t="str">
        <f t="shared" si="4"/>
        <v/>
      </c>
      <c r="R14" s="342"/>
      <c r="S14" s="127" t="str">
        <f t="shared" si="5"/>
        <v/>
      </c>
    </row>
    <row r="15" spans="1:20" ht="20.149999999999999" customHeight="1">
      <c r="A15" s="120" t="s">
        <v>2002</v>
      </c>
      <c r="C15" s="342">
        <v>137725</v>
      </c>
      <c r="D15" s="127">
        <f t="shared" si="0"/>
        <v>19.478958199265957</v>
      </c>
      <c r="F15" s="342">
        <v>116212</v>
      </c>
      <c r="G15" s="127">
        <f t="shared" si="1"/>
        <v>19.658265683967649</v>
      </c>
      <c r="I15" s="342">
        <v>105815</v>
      </c>
      <c r="J15" s="127">
        <f t="shared" si="2"/>
        <v>19.644153351192497</v>
      </c>
      <c r="L15" s="342">
        <v>100560</v>
      </c>
      <c r="M15" s="127">
        <f t="shared" si="3"/>
        <v>19.960777152294217</v>
      </c>
      <c r="O15" s="342">
        <v>83106</v>
      </c>
      <c r="P15" s="127">
        <f t="shared" si="4"/>
        <v>14.028388978634837</v>
      </c>
      <c r="R15" s="342">
        <v>48406</v>
      </c>
      <c r="S15" s="127">
        <f t="shared" si="5"/>
        <v>13.569670499716866</v>
      </c>
    </row>
    <row r="16" spans="1:20" ht="20.149999999999999" customHeight="1">
      <c r="C16" s="342"/>
      <c r="D16" s="127" t="str">
        <f t="shared" si="0"/>
        <v/>
      </c>
      <c r="F16" s="342"/>
      <c r="G16" s="127" t="str">
        <f t="shared" si="1"/>
        <v/>
      </c>
      <c r="I16" s="342"/>
      <c r="J16" s="127" t="str">
        <f t="shared" si="2"/>
        <v/>
      </c>
      <c r="L16" s="342"/>
      <c r="M16" s="127" t="str">
        <f t="shared" si="3"/>
        <v/>
      </c>
      <c r="O16" s="342"/>
      <c r="P16" s="127" t="str">
        <f t="shared" si="4"/>
        <v/>
      </c>
      <c r="R16" s="342"/>
      <c r="S16" s="127" t="str">
        <f t="shared" si="5"/>
        <v/>
      </c>
    </row>
    <row r="17" spans="1:20" ht="20.149999999999999" customHeight="1">
      <c r="A17" s="120" t="s">
        <v>2003</v>
      </c>
      <c r="C17" s="342">
        <v>154745</v>
      </c>
      <c r="D17" s="127">
        <f t="shared" si="0"/>
        <v>21.886160003960146</v>
      </c>
      <c r="F17" s="342">
        <v>113740</v>
      </c>
      <c r="G17" s="127">
        <f t="shared" si="1"/>
        <v>19.240105487337626</v>
      </c>
      <c r="I17" s="342">
        <v>122179</v>
      </c>
      <c r="J17" s="127">
        <f t="shared" si="2"/>
        <v>22.682067875966055</v>
      </c>
      <c r="L17" s="342">
        <v>98806</v>
      </c>
      <c r="M17" s="127">
        <f t="shared" si="3"/>
        <v>19.612614830047558</v>
      </c>
      <c r="O17" s="342">
        <v>199209</v>
      </c>
      <c r="P17" s="127">
        <f t="shared" si="4"/>
        <v>33.626709744722014</v>
      </c>
      <c r="R17" s="342">
        <v>11277</v>
      </c>
      <c r="S17" s="127">
        <f t="shared" si="5"/>
        <v>3.1612852585486739</v>
      </c>
    </row>
    <row r="18" spans="1:20" ht="20.149999999999999" customHeight="1">
      <c r="C18" s="342"/>
      <c r="D18" s="127" t="str">
        <f t="shared" si="0"/>
        <v/>
      </c>
      <c r="F18" s="342"/>
      <c r="G18" s="127" t="str">
        <f t="shared" si="1"/>
        <v/>
      </c>
      <c r="I18" s="342"/>
      <c r="J18" s="127" t="str">
        <f t="shared" si="2"/>
        <v/>
      </c>
      <c r="L18" s="342"/>
      <c r="M18" s="127" t="str">
        <f t="shared" si="3"/>
        <v/>
      </c>
      <c r="O18" s="342"/>
      <c r="P18" s="127" t="str">
        <f t="shared" si="4"/>
        <v/>
      </c>
      <c r="R18" s="342"/>
      <c r="S18" s="127" t="str">
        <f t="shared" si="5"/>
        <v/>
      </c>
    </row>
    <row r="19" spans="1:20" ht="20.149999999999999" customHeight="1">
      <c r="A19" s="120" t="s">
        <v>2004</v>
      </c>
      <c r="C19" s="342">
        <v>34222</v>
      </c>
      <c r="D19" s="127">
        <f t="shared" si="0"/>
        <v>4.8401445452552521</v>
      </c>
      <c r="F19" s="342">
        <v>49980</v>
      </c>
      <c r="G19" s="127">
        <f t="shared" si="1"/>
        <v>8.454549606621546</v>
      </c>
      <c r="I19" s="342">
        <v>17839</v>
      </c>
      <c r="J19" s="127">
        <f t="shared" si="2"/>
        <v>3.3117426795059588</v>
      </c>
      <c r="L19" s="342">
        <v>17232</v>
      </c>
      <c r="M19" s="127">
        <f t="shared" si="3"/>
        <v>3.4204863950709421</v>
      </c>
      <c r="O19" s="342">
        <v>12080</v>
      </c>
      <c r="P19" s="127">
        <f t="shared" si="4"/>
        <v>2.0391179801928723</v>
      </c>
      <c r="R19" s="342">
        <v>10566</v>
      </c>
      <c r="S19" s="127">
        <f t="shared" si="5"/>
        <v>2.961970385902748</v>
      </c>
    </row>
    <row r="20" spans="1:20" ht="20.149999999999999" customHeight="1">
      <c r="C20" s="342"/>
      <c r="D20" s="127" t="str">
        <f t="shared" si="0"/>
        <v/>
      </c>
      <c r="F20" s="342"/>
      <c r="G20" s="127" t="str">
        <f t="shared" si="1"/>
        <v/>
      </c>
      <c r="I20" s="342"/>
      <c r="J20" s="127" t="str">
        <f t="shared" si="2"/>
        <v/>
      </c>
      <c r="L20" s="342"/>
      <c r="M20" s="127" t="str">
        <f t="shared" si="3"/>
        <v/>
      </c>
      <c r="O20" s="342"/>
      <c r="P20" s="127" t="str">
        <f t="shared" si="4"/>
        <v/>
      </c>
      <c r="R20" s="342"/>
      <c r="S20" s="127" t="str">
        <f t="shared" si="5"/>
        <v/>
      </c>
    </row>
    <row r="21" spans="1:20" ht="20.149999999999999" customHeight="1">
      <c r="A21" s="120" t="s">
        <v>2005</v>
      </c>
      <c r="C21" s="342">
        <v>86123</v>
      </c>
      <c r="D21" s="127">
        <f t="shared" si="0"/>
        <v>12.180695712436973</v>
      </c>
      <c r="F21" s="342">
        <v>86879</v>
      </c>
      <c r="G21" s="127">
        <f t="shared" si="1"/>
        <v>14.69633483940923</v>
      </c>
      <c r="I21" s="342">
        <v>90541</v>
      </c>
      <c r="J21" s="127">
        <f t="shared" si="2"/>
        <v>16.808593191611017</v>
      </c>
      <c r="L21" s="342">
        <v>86286</v>
      </c>
      <c r="M21" s="127">
        <f t="shared" si="3"/>
        <v>17.127442495652932</v>
      </c>
      <c r="O21" s="342">
        <v>97074</v>
      </c>
      <c r="P21" s="127">
        <f t="shared" si="4"/>
        <v>16.386203543811494</v>
      </c>
      <c r="R21" s="342">
        <v>219287</v>
      </c>
      <c r="S21" s="127">
        <f t="shared" si="5"/>
        <v>61.472799546986167</v>
      </c>
    </row>
    <row r="22" spans="1:20" ht="20.149999999999999" customHeight="1" thickBot="1">
      <c r="A22" s="524"/>
    </row>
    <row r="23" spans="1:20" ht="20.149999999999999" customHeight="1">
      <c r="A23" s="467"/>
      <c r="B23" s="929"/>
      <c r="C23" s="929"/>
      <c r="D23" s="929"/>
      <c r="E23" s="929"/>
      <c r="F23" s="929"/>
      <c r="G23" s="929"/>
      <c r="H23" s="929"/>
      <c r="I23" s="929"/>
      <c r="J23" s="929"/>
      <c r="K23" s="929"/>
      <c r="L23" s="929"/>
      <c r="M23" s="929"/>
      <c r="N23" s="929"/>
      <c r="O23" s="929"/>
      <c r="P23" s="929"/>
      <c r="Q23" s="929"/>
      <c r="R23" s="929"/>
      <c r="S23" s="929"/>
      <c r="T23" s="929"/>
    </row>
    <row r="24" spans="1:20" ht="30" customHeight="1">
      <c r="A24" s="1134" t="s">
        <v>2006</v>
      </c>
      <c r="B24" s="1134"/>
      <c r="C24" s="1134"/>
      <c r="D24" s="1134"/>
      <c r="E24" s="1134"/>
      <c r="F24" s="1134"/>
      <c r="G24" s="1134"/>
      <c r="H24" s="1134"/>
      <c r="I24" s="1134"/>
      <c r="J24" s="1134"/>
      <c r="K24" s="1134"/>
      <c r="L24" s="1134"/>
      <c r="M24" s="1134"/>
      <c r="N24" s="1134"/>
      <c r="O24" s="1134"/>
      <c r="P24" s="1134"/>
    </row>
    <row r="25" spans="1:20" ht="47.5" customHeight="1">
      <c r="A25" s="1134" t="s">
        <v>2007</v>
      </c>
      <c r="B25" s="1134"/>
      <c r="C25" s="1134"/>
      <c r="D25" s="1134"/>
      <c r="E25" s="1134"/>
      <c r="F25" s="1134"/>
      <c r="G25" s="1134"/>
      <c r="H25" s="1134"/>
      <c r="I25" s="1134"/>
      <c r="J25" s="1134"/>
      <c r="K25" s="1134"/>
      <c r="L25" s="1134"/>
      <c r="M25" s="1134"/>
      <c r="N25" s="1134"/>
      <c r="O25" s="1134"/>
      <c r="P25" s="1134"/>
    </row>
    <row r="26" spans="1:20" ht="34.75" customHeight="1">
      <c r="A26" s="1134" t="s">
        <v>2008</v>
      </c>
      <c r="B26" s="1134"/>
      <c r="C26" s="1134"/>
      <c r="D26" s="1134"/>
      <c r="E26" s="1134"/>
      <c r="F26" s="1134"/>
      <c r="G26" s="1134"/>
      <c r="H26" s="1134"/>
      <c r="I26" s="1134"/>
      <c r="J26" s="1134"/>
      <c r="K26" s="1134"/>
      <c r="L26" s="1134"/>
      <c r="M26" s="1134"/>
      <c r="N26" s="1134"/>
      <c r="O26" s="1134"/>
      <c r="P26" s="1134"/>
    </row>
    <row r="27" spans="1:20" ht="31.75" customHeight="1">
      <c r="A27" s="1134" t="s">
        <v>2009</v>
      </c>
      <c r="B27" s="1134"/>
      <c r="C27" s="1134"/>
      <c r="D27" s="1134"/>
      <c r="E27" s="1134"/>
      <c r="F27" s="1134"/>
      <c r="G27" s="1134"/>
      <c r="H27" s="1134"/>
      <c r="I27" s="1134"/>
      <c r="J27" s="1134"/>
      <c r="K27" s="1134"/>
      <c r="L27" s="1134"/>
      <c r="M27" s="1134"/>
      <c r="N27" s="1134"/>
      <c r="O27" s="1134"/>
      <c r="P27" s="1134"/>
    </row>
    <row r="28" spans="1:20" ht="19.5" customHeight="1">
      <c r="A28" s="1134" t="s">
        <v>2010</v>
      </c>
      <c r="B28" s="1134"/>
      <c r="C28" s="1134"/>
      <c r="D28" s="1134"/>
      <c r="E28" s="1134"/>
      <c r="F28" s="1134"/>
      <c r="G28" s="1134"/>
      <c r="H28" s="1134"/>
      <c r="I28" s="1134"/>
      <c r="J28" s="1134"/>
      <c r="K28" s="1134"/>
      <c r="L28" s="1134"/>
      <c r="M28" s="1134"/>
      <c r="N28" s="1134"/>
      <c r="O28" s="1134"/>
      <c r="P28" s="1134"/>
    </row>
    <row r="29" spans="1:20" ht="19.5" customHeight="1"/>
    <row r="30" spans="1:20" ht="19.5" customHeight="1">
      <c r="A30" s="120" t="s">
        <v>1097</v>
      </c>
    </row>
    <row r="31" spans="1:20" ht="20.149999999999999" customHeight="1">
      <c r="A31" s="120" t="s">
        <v>437</v>
      </c>
    </row>
    <row r="32" spans="1:20" ht="20.149999999999999" customHeight="1">
      <c r="A32" s="524"/>
    </row>
    <row r="33" ht="20.149999999999999" customHeight="1"/>
    <row r="34" ht="20.149999999999999" hidden="1" customHeight="1"/>
    <row r="35" ht="20.149999999999999" hidden="1" customHeight="1"/>
    <row r="36" ht="20.149999999999999" hidden="1" customHeight="1"/>
    <row r="37" ht="20.149999999999999" hidden="1" customHeight="1"/>
    <row r="38" ht="20.149999999999999" hidden="1" customHeight="1"/>
    <row r="39" ht="20.149999999999999" hidden="1" customHeight="1"/>
    <row r="40" ht="20.149999999999999" hidden="1" customHeight="1"/>
    <row r="41" ht="20.149999999999999" hidden="1" customHeight="1"/>
    <row r="42" ht="20.149999999999999" hidden="1" customHeight="1"/>
    <row r="43" ht="20.149999999999999" hidden="1" customHeight="1"/>
    <row r="44" ht="20.149999999999999" hidden="1" customHeight="1"/>
    <row r="45" ht="20.149999999999999" hidden="1" customHeight="1"/>
    <row r="46" ht="20.149999999999999" hidden="1" customHeight="1"/>
    <row r="47" ht="20.149999999999999" hidden="1" customHeight="1"/>
    <row r="48" ht="20.149999999999999" hidden="1" customHeight="1"/>
    <row r="49" spans="1:1" ht="20.149999999999999" hidden="1" customHeight="1">
      <c r="A49" s="524"/>
    </row>
    <row r="50" spans="1:1" ht="20.149999999999999" hidden="1" customHeight="1">
      <c r="A50" s="524"/>
    </row>
    <row r="51" spans="1:1" ht="20.149999999999999" customHeight="1">
      <c r="A51" s="524"/>
    </row>
    <row r="52" spans="1:1" ht="20.149999999999999" customHeight="1">
      <c r="A52" s="524"/>
    </row>
    <row r="53" spans="1:1" ht="20.149999999999999" hidden="1" customHeight="1"/>
    <row r="54" spans="1:1" ht="20.149999999999999" hidden="1" customHeight="1"/>
    <row r="55" spans="1:1" ht="20.149999999999999" hidden="1" customHeight="1"/>
    <row r="56" spans="1:1" ht="20.149999999999999" hidden="1" customHeight="1"/>
    <row r="57" spans="1:1" ht="20.149999999999999" hidden="1" customHeight="1"/>
    <row r="58" spans="1:1" ht="20.149999999999999" hidden="1" customHeight="1"/>
    <row r="59" spans="1:1" ht="20.149999999999999" hidden="1" customHeight="1"/>
    <row r="60" spans="1:1" ht="20.149999999999999" hidden="1" customHeight="1"/>
    <row r="61" spans="1:1" ht="20.149999999999999" hidden="1" customHeight="1"/>
    <row r="62" spans="1:1" ht="20.149999999999999" hidden="1" customHeight="1"/>
    <row r="63" spans="1:1" ht="20.149999999999999" customHeight="1"/>
    <row r="64" spans="1:1" ht="20.149999999999999" customHeight="1"/>
    <row r="65" spans="1:1" ht="20.149999999999999" customHeight="1"/>
    <row r="66" spans="1:1" ht="20.149999999999999" customHeight="1"/>
    <row r="67" spans="1:1" ht="20.149999999999999" hidden="1" customHeight="1">
      <c r="A67" s="120" t="s">
        <v>411</v>
      </c>
    </row>
    <row r="68" spans="1:1" ht="20.149999999999999" hidden="1" customHeight="1">
      <c r="A68" s="120" t="s">
        <v>412</v>
      </c>
    </row>
    <row r="69" spans="1:1" ht="20.149999999999999" hidden="1" customHeight="1">
      <c r="A69" s="120" t="s">
        <v>413</v>
      </c>
    </row>
    <row r="70" spans="1:1" ht="20.149999999999999" hidden="1" customHeight="1">
      <c r="A70" s="120" t="s">
        <v>505</v>
      </c>
    </row>
    <row r="71" spans="1:1" ht="20.149999999999999" hidden="1" customHeight="1">
      <c r="A71" s="120" t="s">
        <v>568</v>
      </c>
    </row>
    <row r="72" spans="1:1" ht="20.149999999999999" customHeight="1">
      <c r="A72" s="524"/>
    </row>
    <row r="73" spans="1:1">
      <c r="A73" s="524"/>
    </row>
    <row r="74" spans="1:1">
      <c r="A74" s="524"/>
    </row>
    <row r="75" spans="1:1">
      <c r="A75" s="524"/>
    </row>
    <row r="76" spans="1:1">
      <c r="A76" s="524"/>
    </row>
    <row r="77" spans="1:1">
      <c r="A77" s="524"/>
    </row>
    <row r="78" spans="1:1">
      <c r="A78" s="524"/>
    </row>
    <row r="79" spans="1:1">
      <c r="A79" s="524"/>
    </row>
    <row r="80" spans="1:1">
      <c r="A80" s="524"/>
    </row>
    <row r="81" s="524" customFormat="1"/>
    <row r="82" s="524" customFormat="1"/>
    <row r="83" s="524" customFormat="1"/>
    <row r="84" s="524" customFormat="1"/>
    <row r="85" s="524" customFormat="1"/>
    <row r="86" s="524" customFormat="1"/>
    <row r="87" s="524" customFormat="1"/>
    <row r="88" s="524" customFormat="1"/>
    <row r="89" s="524" customFormat="1"/>
    <row r="90" s="524" customFormat="1"/>
    <row r="91" s="524" customFormat="1"/>
    <row r="92" s="524" customFormat="1"/>
  </sheetData>
  <mergeCells count="11">
    <mergeCell ref="A28:P28"/>
    <mergeCell ref="R7:S7"/>
    <mergeCell ref="A24:P24"/>
    <mergeCell ref="A25:P25"/>
    <mergeCell ref="A26:P26"/>
    <mergeCell ref="A27:P27"/>
    <mergeCell ref="C7:D7"/>
    <mergeCell ref="F7:G7"/>
    <mergeCell ref="I7:J7"/>
    <mergeCell ref="L7:M7"/>
    <mergeCell ref="O7:P7"/>
  </mergeCells>
  <pageMargins left="0.7" right="0.7" top="0.75" bottom="0.75" header="0.3" footer="0.3"/>
  <pageSetup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4" tint="-0.249977111117893"/>
  </sheetPr>
  <dimension ref="A1:M32"/>
  <sheetViews>
    <sheetView workbookViewId="0">
      <selection activeCell="A2" sqref="A2"/>
    </sheetView>
  </sheetViews>
  <sheetFormatPr baseColWidth="10" defaultColWidth="9.1796875" defaultRowHeight="14.5"/>
  <cols>
    <col min="1" max="1" width="24.1796875" style="120" customWidth="1"/>
    <col min="2" max="2" width="7.54296875" style="524" customWidth="1"/>
    <col min="3" max="3" width="8" style="524" customWidth="1"/>
    <col min="4" max="4" width="2.54296875" style="524" customWidth="1"/>
    <col min="5" max="5" width="7.1796875" style="524" customWidth="1"/>
    <col min="6" max="6" width="9.453125" style="524" customWidth="1"/>
    <col min="7" max="7" width="2.54296875" style="524" customWidth="1"/>
    <col min="8" max="8" width="11.26953125" style="927" customWidth="1"/>
    <col min="9" max="9" width="7.81640625" style="524" customWidth="1"/>
    <col min="10" max="10" width="2.54296875" style="524" customWidth="1"/>
    <col min="11" max="11" width="6.54296875" style="524" customWidth="1"/>
    <col min="12" max="12" width="7.453125" style="524" customWidth="1"/>
    <col min="13" max="13" width="2.453125" style="524" customWidth="1"/>
    <col min="14" max="256" width="9.1796875" style="524"/>
    <col min="257" max="257" width="22.54296875" style="524" customWidth="1"/>
    <col min="258" max="258" width="7.54296875" style="524" customWidth="1"/>
    <col min="259" max="259" width="8" style="524" customWidth="1"/>
    <col min="260" max="260" width="2.54296875" style="524" customWidth="1"/>
    <col min="261" max="261" width="7.1796875" style="524" customWidth="1"/>
    <col min="262" max="262" width="9.453125" style="524" customWidth="1"/>
    <col min="263" max="263" width="2.54296875" style="524" customWidth="1"/>
    <col min="264" max="264" width="11.26953125" style="524" customWidth="1"/>
    <col min="265" max="265" width="7.81640625" style="524" customWidth="1"/>
    <col min="266" max="266" width="2.54296875" style="524" customWidth="1"/>
    <col min="267" max="267" width="6.54296875" style="524" customWidth="1"/>
    <col min="268" max="268" width="7.453125" style="524" customWidth="1"/>
    <col min="269" max="269" width="2.453125" style="524" customWidth="1"/>
    <col min="270" max="512" width="9.1796875" style="524"/>
    <col min="513" max="513" width="22.54296875" style="524" customWidth="1"/>
    <col min="514" max="514" width="7.54296875" style="524" customWidth="1"/>
    <col min="515" max="515" width="8" style="524" customWidth="1"/>
    <col min="516" max="516" width="2.54296875" style="524" customWidth="1"/>
    <col min="517" max="517" width="7.1796875" style="524" customWidth="1"/>
    <col min="518" max="518" width="9.453125" style="524" customWidth="1"/>
    <col min="519" max="519" width="2.54296875" style="524" customWidth="1"/>
    <col min="520" max="520" width="11.26953125" style="524" customWidth="1"/>
    <col min="521" max="521" width="7.81640625" style="524" customWidth="1"/>
    <col min="522" max="522" width="2.54296875" style="524" customWidth="1"/>
    <col min="523" max="523" width="6.54296875" style="524" customWidth="1"/>
    <col min="524" max="524" width="7.453125" style="524" customWidth="1"/>
    <col min="525" max="525" width="2.453125" style="524" customWidth="1"/>
    <col min="526" max="768" width="9.1796875" style="524"/>
    <col min="769" max="769" width="22.54296875" style="524" customWidth="1"/>
    <col min="770" max="770" width="7.54296875" style="524" customWidth="1"/>
    <col min="771" max="771" width="8" style="524" customWidth="1"/>
    <col min="772" max="772" width="2.54296875" style="524" customWidth="1"/>
    <col min="773" max="773" width="7.1796875" style="524" customWidth="1"/>
    <col min="774" max="774" width="9.453125" style="524" customWidth="1"/>
    <col min="775" max="775" width="2.54296875" style="524" customWidth="1"/>
    <col min="776" max="776" width="11.26953125" style="524" customWidth="1"/>
    <col min="777" max="777" width="7.81640625" style="524" customWidth="1"/>
    <col min="778" max="778" width="2.54296875" style="524" customWidth="1"/>
    <col min="779" max="779" width="6.54296875" style="524" customWidth="1"/>
    <col min="780" max="780" width="7.453125" style="524" customWidth="1"/>
    <col min="781" max="781" width="2.453125" style="524" customWidth="1"/>
    <col min="782" max="1024" width="9.1796875" style="524"/>
    <col min="1025" max="1025" width="22.54296875" style="524" customWidth="1"/>
    <col min="1026" max="1026" width="7.54296875" style="524" customWidth="1"/>
    <col min="1027" max="1027" width="8" style="524" customWidth="1"/>
    <col min="1028" max="1028" width="2.54296875" style="524" customWidth="1"/>
    <col min="1029" max="1029" width="7.1796875" style="524" customWidth="1"/>
    <col min="1030" max="1030" width="9.453125" style="524" customWidth="1"/>
    <col min="1031" max="1031" width="2.54296875" style="524" customWidth="1"/>
    <col min="1032" max="1032" width="11.26953125" style="524" customWidth="1"/>
    <col min="1033" max="1033" width="7.81640625" style="524" customWidth="1"/>
    <col min="1034" max="1034" width="2.54296875" style="524" customWidth="1"/>
    <col min="1035" max="1035" width="6.54296875" style="524" customWidth="1"/>
    <col min="1036" max="1036" width="7.453125" style="524" customWidth="1"/>
    <col min="1037" max="1037" width="2.453125" style="524" customWidth="1"/>
    <col min="1038" max="1280" width="9.1796875" style="524"/>
    <col min="1281" max="1281" width="22.54296875" style="524" customWidth="1"/>
    <col min="1282" max="1282" width="7.54296875" style="524" customWidth="1"/>
    <col min="1283" max="1283" width="8" style="524" customWidth="1"/>
    <col min="1284" max="1284" width="2.54296875" style="524" customWidth="1"/>
    <col min="1285" max="1285" width="7.1796875" style="524" customWidth="1"/>
    <col min="1286" max="1286" width="9.453125" style="524" customWidth="1"/>
    <col min="1287" max="1287" width="2.54296875" style="524" customWidth="1"/>
    <col min="1288" max="1288" width="11.26953125" style="524" customWidth="1"/>
    <col min="1289" max="1289" width="7.81640625" style="524" customWidth="1"/>
    <col min="1290" max="1290" width="2.54296875" style="524" customWidth="1"/>
    <col min="1291" max="1291" width="6.54296875" style="524" customWidth="1"/>
    <col min="1292" max="1292" width="7.453125" style="524" customWidth="1"/>
    <col min="1293" max="1293" width="2.453125" style="524" customWidth="1"/>
    <col min="1294" max="1536" width="9.1796875" style="524"/>
    <col min="1537" max="1537" width="22.54296875" style="524" customWidth="1"/>
    <col min="1538" max="1538" width="7.54296875" style="524" customWidth="1"/>
    <col min="1539" max="1539" width="8" style="524" customWidth="1"/>
    <col min="1540" max="1540" width="2.54296875" style="524" customWidth="1"/>
    <col min="1541" max="1541" width="7.1796875" style="524" customWidth="1"/>
    <col min="1542" max="1542" width="9.453125" style="524" customWidth="1"/>
    <col min="1543" max="1543" width="2.54296875" style="524" customWidth="1"/>
    <col min="1544" max="1544" width="11.26953125" style="524" customWidth="1"/>
    <col min="1545" max="1545" width="7.81640625" style="524" customWidth="1"/>
    <col min="1546" max="1546" width="2.54296875" style="524" customWidth="1"/>
    <col min="1547" max="1547" width="6.54296875" style="524" customWidth="1"/>
    <col min="1548" max="1548" width="7.453125" style="524" customWidth="1"/>
    <col min="1549" max="1549" width="2.453125" style="524" customWidth="1"/>
    <col min="1550" max="1792" width="9.1796875" style="524"/>
    <col min="1793" max="1793" width="22.54296875" style="524" customWidth="1"/>
    <col min="1794" max="1794" width="7.54296875" style="524" customWidth="1"/>
    <col min="1795" max="1795" width="8" style="524" customWidth="1"/>
    <col min="1796" max="1796" width="2.54296875" style="524" customWidth="1"/>
    <col min="1797" max="1797" width="7.1796875" style="524" customWidth="1"/>
    <col min="1798" max="1798" width="9.453125" style="524" customWidth="1"/>
    <col min="1799" max="1799" width="2.54296875" style="524" customWidth="1"/>
    <col min="1800" max="1800" width="11.26953125" style="524" customWidth="1"/>
    <col min="1801" max="1801" width="7.81640625" style="524" customWidth="1"/>
    <col min="1802" max="1802" width="2.54296875" style="524" customWidth="1"/>
    <col min="1803" max="1803" width="6.54296875" style="524" customWidth="1"/>
    <col min="1804" max="1804" width="7.453125" style="524" customWidth="1"/>
    <col min="1805" max="1805" width="2.453125" style="524" customWidth="1"/>
    <col min="1806" max="2048" width="9.1796875" style="524"/>
    <col min="2049" max="2049" width="22.54296875" style="524" customWidth="1"/>
    <col min="2050" max="2050" width="7.54296875" style="524" customWidth="1"/>
    <col min="2051" max="2051" width="8" style="524" customWidth="1"/>
    <col min="2052" max="2052" width="2.54296875" style="524" customWidth="1"/>
    <col min="2053" max="2053" width="7.1796875" style="524" customWidth="1"/>
    <col min="2054" max="2054" width="9.453125" style="524" customWidth="1"/>
    <col min="2055" max="2055" width="2.54296875" style="524" customWidth="1"/>
    <col min="2056" max="2056" width="11.26953125" style="524" customWidth="1"/>
    <col min="2057" max="2057" width="7.81640625" style="524" customWidth="1"/>
    <col min="2058" max="2058" width="2.54296875" style="524" customWidth="1"/>
    <col min="2059" max="2059" width="6.54296875" style="524" customWidth="1"/>
    <col min="2060" max="2060" width="7.453125" style="524" customWidth="1"/>
    <col min="2061" max="2061" width="2.453125" style="524" customWidth="1"/>
    <col min="2062" max="2304" width="9.1796875" style="524"/>
    <col min="2305" max="2305" width="22.54296875" style="524" customWidth="1"/>
    <col min="2306" max="2306" width="7.54296875" style="524" customWidth="1"/>
    <col min="2307" max="2307" width="8" style="524" customWidth="1"/>
    <col min="2308" max="2308" width="2.54296875" style="524" customWidth="1"/>
    <col min="2309" max="2309" width="7.1796875" style="524" customWidth="1"/>
    <col min="2310" max="2310" width="9.453125" style="524" customWidth="1"/>
    <col min="2311" max="2311" width="2.54296875" style="524" customWidth="1"/>
    <col min="2312" max="2312" width="11.26953125" style="524" customWidth="1"/>
    <col min="2313" max="2313" width="7.81640625" style="524" customWidth="1"/>
    <col min="2314" max="2314" width="2.54296875" style="524" customWidth="1"/>
    <col min="2315" max="2315" width="6.54296875" style="524" customWidth="1"/>
    <col min="2316" max="2316" width="7.453125" style="524" customWidth="1"/>
    <col min="2317" max="2317" width="2.453125" style="524" customWidth="1"/>
    <col min="2318" max="2560" width="9.1796875" style="524"/>
    <col min="2561" max="2561" width="22.54296875" style="524" customWidth="1"/>
    <col min="2562" max="2562" width="7.54296875" style="524" customWidth="1"/>
    <col min="2563" max="2563" width="8" style="524" customWidth="1"/>
    <col min="2564" max="2564" width="2.54296875" style="524" customWidth="1"/>
    <col min="2565" max="2565" width="7.1796875" style="524" customWidth="1"/>
    <col min="2566" max="2566" width="9.453125" style="524" customWidth="1"/>
    <col min="2567" max="2567" width="2.54296875" style="524" customWidth="1"/>
    <col min="2568" max="2568" width="11.26953125" style="524" customWidth="1"/>
    <col min="2569" max="2569" width="7.81640625" style="524" customWidth="1"/>
    <col min="2570" max="2570" width="2.54296875" style="524" customWidth="1"/>
    <col min="2571" max="2571" width="6.54296875" style="524" customWidth="1"/>
    <col min="2572" max="2572" width="7.453125" style="524" customWidth="1"/>
    <col min="2573" max="2573" width="2.453125" style="524" customWidth="1"/>
    <col min="2574" max="2816" width="9.1796875" style="524"/>
    <col min="2817" max="2817" width="22.54296875" style="524" customWidth="1"/>
    <col min="2818" max="2818" width="7.54296875" style="524" customWidth="1"/>
    <col min="2819" max="2819" width="8" style="524" customWidth="1"/>
    <col min="2820" max="2820" width="2.54296875" style="524" customWidth="1"/>
    <col min="2821" max="2821" width="7.1796875" style="524" customWidth="1"/>
    <col min="2822" max="2822" width="9.453125" style="524" customWidth="1"/>
    <col min="2823" max="2823" width="2.54296875" style="524" customWidth="1"/>
    <col min="2824" max="2824" width="11.26953125" style="524" customWidth="1"/>
    <col min="2825" max="2825" width="7.81640625" style="524" customWidth="1"/>
    <col min="2826" max="2826" width="2.54296875" style="524" customWidth="1"/>
    <col min="2827" max="2827" width="6.54296875" style="524" customWidth="1"/>
    <col min="2828" max="2828" width="7.453125" style="524" customWidth="1"/>
    <col min="2829" max="2829" width="2.453125" style="524" customWidth="1"/>
    <col min="2830" max="3072" width="9.1796875" style="524"/>
    <col min="3073" max="3073" width="22.54296875" style="524" customWidth="1"/>
    <col min="3074" max="3074" width="7.54296875" style="524" customWidth="1"/>
    <col min="3075" max="3075" width="8" style="524" customWidth="1"/>
    <col min="3076" max="3076" width="2.54296875" style="524" customWidth="1"/>
    <col min="3077" max="3077" width="7.1796875" style="524" customWidth="1"/>
    <col min="3078" max="3078" width="9.453125" style="524" customWidth="1"/>
    <col min="3079" max="3079" width="2.54296875" style="524" customWidth="1"/>
    <col min="3080" max="3080" width="11.26953125" style="524" customWidth="1"/>
    <col min="3081" max="3081" width="7.81640625" style="524" customWidth="1"/>
    <col min="3082" max="3082" width="2.54296875" style="524" customWidth="1"/>
    <col min="3083" max="3083" width="6.54296875" style="524" customWidth="1"/>
    <col min="3084" max="3084" width="7.453125" style="524" customWidth="1"/>
    <col min="3085" max="3085" width="2.453125" style="524" customWidth="1"/>
    <col min="3086" max="3328" width="9.1796875" style="524"/>
    <col min="3329" max="3329" width="22.54296875" style="524" customWidth="1"/>
    <col min="3330" max="3330" width="7.54296875" style="524" customWidth="1"/>
    <col min="3331" max="3331" width="8" style="524" customWidth="1"/>
    <col min="3332" max="3332" width="2.54296875" style="524" customWidth="1"/>
    <col min="3333" max="3333" width="7.1796875" style="524" customWidth="1"/>
    <col min="3334" max="3334" width="9.453125" style="524" customWidth="1"/>
    <col min="3335" max="3335" width="2.54296875" style="524" customWidth="1"/>
    <col min="3336" max="3336" width="11.26953125" style="524" customWidth="1"/>
    <col min="3337" max="3337" width="7.81640625" style="524" customWidth="1"/>
    <col min="3338" max="3338" width="2.54296875" style="524" customWidth="1"/>
    <col min="3339" max="3339" width="6.54296875" style="524" customWidth="1"/>
    <col min="3340" max="3340" width="7.453125" style="524" customWidth="1"/>
    <col min="3341" max="3341" width="2.453125" style="524" customWidth="1"/>
    <col min="3342" max="3584" width="9.1796875" style="524"/>
    <col min="3585" max="3585" width="22.54296875" style="524" customWidth="1"/>
    <col min="3586" max="3586" width="7.54296875" style="524" customWidth="1"/>
    <col min="3587" max="3587" width="8" style="524" customWidth="1"/>
    <col min="3588" max="3588" width="2.54296875" style="524" customWidth="1"/>
    <col min="3589" max="3589" width="7.1796875" style="524" customWidth="1"/>
    <col min="3590" max="3590" width="9.453125" style="524" customWidth="1"/>
    <col min="3591" max="3591" width="2.54296875" style="524" customWidth="1"/>
    <col min="3592" max="3592" width="11.26953125" style="524" customWidth="1"/>
    <col min="3593" max="3593" width="7.81640625" style="524" customWidth="1"/>
    <col min="3594" max="3594" width="2.54296875" style="524" customWidth="1"/>
    <col min="3595" max="3595" width="6.54296875" style="524" customWidth="1"/>
    <col min="3596" max="3596" width="7.453125" style="524" customWidth="1"/>
    <col min="3597" max="3597" width="2.453125" style="524" customWidth="1"/>
    <col min="3598" max="3840" width="9.1796875" style="524"/>
    <col min="3841" max="3841" width="22.54296875" style="524" customWidth="1"/>
    <col min="3842" max="3842" width="7.54296875" style="524" customWidth="1"/>
    <col min="3843" max="3843" width="8" style="524" customWidth="1"/>
    <col min="3844" max="3844" width="2.54296875" style="524" customWidth="1"/>
    <col min="3845" max="3845" width="7.1796875" style="524" customWidth="1"/>
    <col min="3846" max="3846" width="9.453125" style="524" customWidth="1"/>
    <col min="3847" max="3847" width="2.54296875" style="524" customWidth="1"/>
    <col min="3848" max="3848" width="11.26953125" style="524" customWidth="1"/>
    <col min="3849" max="3849" width="7.81640625" style="524" customWidth="1"/>
    <col min="3850" max="3850" width="2.54296875" style="524" customWidth="1"/>
    <col min="3851" max="3851" width="6.54296875" style="524" customWidth="1"/>
    <col min="3852" max="3852" width="7.453125" style="524" customWidth="1"/>
    <col min="3853" max="3853" width="2.453125" style="524" customWidth="1"/>
    <col min="3854" max="4096" width="9.1796875" style="524"/>
    <col min="4097" max="4097" width="22.54296875" style="524" customWidth="1"/>
    <col min="4098" max="4098" width="7.54296875" style="524" customWidth="1"/>
    <col min="4099" max="4099" width="8" style="524" customWidth="1"/>
    <col min="4100" max="4100" width="2.54296875" style="524" customWidth="1"/>
    <col min="4101" max="4101" width="7.1796875" style="524" customWidth="1"/>
    <col min="4102" max="4102" width="9.453125" style="524" customWidth="1"/>
    <col min="4103" max="4103" width="2.54296875" style="524" customWidth="1"/>
    <col min="4104" max="4104" width="11.26953125" style="524" customWidth="1"/>
    <col min="4105" max="4105" width="7.81640625" style="524" customWidth="1"/>
    <col min="4106" max="4106" width="2.54296875" style="524" customWidth="1"/>
    <col min="4107" max="4107" width="6.54296875" style="524" customWidth="1"/>
    <col min="4108" max="4108" width="7.453125" style="524" customWidth="1"/>
    <col min="4109" max="4109" width="2.453125" style="524" customWidth="1"/>
    <col min="4110" max="4352" width="9.1796875" style="524"/>
    <col min="4353" max="4353" width="22.54296875" style="524" customWidth="1"/>
    <col min="4354" max="4354" width="7.54296875" style="524" customWidth="1"/>
    <col min="4355" max="4355" width="8" style="524" customWidth="1"/>
    <col min="4356" max="4356" width="2.54296875" style="524" customWidth="1"/>
    <col min="4357" max="4357" width="7.1796875" style="524" customWidth="1"/>
    <col min="4358" max="4358" width="9.453125" style="524" customWidth="1"/>
    <col min="4359" max="4359" width="2.54296875" style="524" customWidth="1"/>
    <col min="4360" max="4360" width="11.26953125" style="524" customWidth="1"/>
    <col min="4361" max="4361" width="7.81640625" style="524" customWidth="1"/>
    <col min="4362" max="4362" width="2.54296875" style="524" customWidth="1"/>
    <col min="4363" max="4363" width="6.54296875" style="524" customWidth="1"/>
    <col min="4364" max="4364" width="7.453125" style="524" customWidth="1"/>
    <col min="4365" max="4365" width="2.453125" style="524" customWidth="1"/>
    <col min="4366" max="4608" width="9.1796875" style="524"/>
    <col min="4609" max="4609" width="22.54296875" style="524" customWidth="1"/>
    <col min="4610" max="4610" width="7.54296875" style="524" customWidth="1"/>
    <col min="4611" max="4611" width="8" style="524" customWidth="1"/>
    <col min="4612" max="4612" width="2.54296875" style="524" customWidth="1"/>
    <col min="4613" max="4613" width="7.1796875" style="524" customWidth="1"/>
    <col min="4614" max="4614" width="9.453125" style="524" customWidth="1"/>
    <col min="4615" max="4615" width="2.54296875" style="524" customWidth="1"/>
    <col min="4616" max="4616" width="11.26953125" style="524" customWidth="1"/>
    <col min="4617" max="4617" width="7.81640625" style="524" customWidth="1"/>
    <col min="4618" max="4618" width="2.54296875" style="524" customWidth="1"/>
    <col min="4619" max="4619" width="6.54296875" style="524" customWidth="1"/>
    <col min="4620" max="4620" width="7.453125" style="524" customWidth="1"/>
    <col min="4621" max="4621" width="2.453125" style="524" customWidth="1"/>
    <col min="4622" max="4864" width="9.1796875" style="524"/>
    <col min="4865" max="4865" width="22.54296875" style="524" customWidth="1"/>
    <col min="4866" max="4866" width="7.54296875" style="524" customWidth="1"/>
    <col min="4867" max="4867" width="8" style="524" customWidth="1"/>
    <col min="4868" max="4868" width="2.54296875" style="524" customWidth="1"/>
    <col min="4869" max="4869" width="7.1796875" style="524" customWidth="1"/>
    <col min="4870" max="4870" width="9.453125" style="524" customWidth="1"/>
    <col min="4871" max="4871" width="2.54296875" style="524" customWidth="1"/>
    <col min="4872" max="4872" width="11.26953125" style="524" customWidth="1"/>
    <col min="4873" max="4873" width="7.81640625" style="524" customWidth="1"/>
    <col min="4874" max="4874" width="2.54296875" style="524" customWidth="1"/>
    <col min="4875" max="4875" width="6.54296875" style="524" customWidth="1"/>
    <col min="4876" max="4876" width="7.453125" style="524" customWidth="1"/>
    <col min="4877" max="4877" width="2.453125" style="524" customWidth="1"/>
    <col min="4878" max="5120" width="9.1796875" style="524"/>
    <col min="5121" max="5121" width="22.54296875" style="524" customWidth="1"/>
    <col min="5122" max="5122" width="7.54296875" style="524" customWidth="1"/>
    <col min="5123" max="5123" width="8" style="524" customWidth="1"/>
    <col min="5124" max="5124" width="2.54296875" style="524" customWidth="1"/>
    <col min="5125" max="5125" width="7.1796875" style="524" customWidth="1"/>
    <col min="5126" max="5126" width="9.453125" style="524" customWidth="1"/>
    <col min="5127" max="5127" width="2.54296875" style="524" customWidth="1"/>
    <col min="5128" max="5128" width="11.26953125" style="524" customWidth="1"/>
    <col min="5129" max="5129" width="7.81640625" style="524" customWidth="1"/>
    <col min="5130" max="5130" width="2.54296875" style="524" customWidth="1"/>
    <col min="5131" max="5131" width="6.54296875" style="524" customWidth="1"/>
    <col min="5132" max="5132" width="7.453125" style="524" customWidth="1"/>
    <col min="5133" max="5133" width="2.453125" style="524" customWidth="1"/>
    <col min="5134" max="5376" width="9.1796875" style="524"/>
    <col min="5377" max="5377" width="22.54296875" style="524" customWidth="1"/>
    <col min="5378" max="5378" width="7.54296875" style="524" customWidth="1"/>
    <col min="5379" max="5379" width="8" style="524" customWidth="1"/>
    <col min="5380" max="5380" width="2.54296875" style="524" customWidth="1"/>
    <col min="5381" max="5381" width="7.1796875" style="524" customWidth="1"/>
    <col min="5382" max="5382" width="9.453125" style="524" customWidth="1"/>
    <col min="5383" max="5383" width="2.54296875" style="524" customWidth="1"/>
    <col min="5384" max="5384" width="11.26953125" style="524" customWidth="1"/>
    <col min="5385" max="5385" width="7.81640625" style="524" customWidth="1"/>
    <col min="5386" max="5386" width="2.54296875" style="524" customWidth="1"/>
    <col min="5387" max="5387" width="6.54296875" style="524" customWidth="1"/>
    <col min="5388" max="5388" width="7.453125" style="524" customWidth="1"/>
    <col min="5389" max="5389" width="2.453125" style="524" customWidth="1"/>
    <col min="5390" max="5632" width="9.1796875" style="524"/>
    <col min="5633" max="5633" width="22.54296875" style="524" customWidth="1"/>
    <col min="5634" max="5634" width="7.54296875" style="524" customWidth="1"/>
    <col min="5635" max="5635" width="8" style="524" customWidth="1"/>
    <col min="5636" max="5636" width="2.54296875" style="524" customWidth="1"/>
    <col min="5637" max="5637" width="7.1796875" style="524" customWidth="1"/>
    <col min="5638" max="5638" width="9.453125" style="524" customWidth="1"/>
    <col min="5639" max="5639" width="2.54296875" style="524" customWidth="1"/>
    <col min="5640" max="5640" width="11.26953125" style="524" customWidth="1"/>
    <col min="5641" max="5641" width="7.81640625" style="524" customWidth="1"/>
    <col min="5642" max="5642" width="2.54296875" style="524" customWidth="1"/>
    <col min="5643" max="5643" width="6.54296875" style="524" customWidth="1"/>
    <col min="5644" max="5644" width="7.453125" style="524" customWidth="1"/>
    <col min="5645" max="5645" width="2.453125" style="524" customWidth="1"/>
    <col min="5646" max="5888" width="9.1796875" style="524"/>
    <col min="5889" max="5889" width="22.54296875" style="524" customWidth="1"/>
    <col min="5890" max="5890" width="7.54296875" style="524" customWidth="1"/>
    <col min="5891" max="5891" width="8" style="524" customWidth="1"/>
    <col min="5892" max="5892" width="2.54296875" style="524" customWidth="1"/>
    <col min="5893" max="5893" width="7.1796875" style="524" customWidth="1"/>
    <col min="5894" max="5894" width="9.453125" style="524" customWidth="1"/>
    <col min="5895" max="5895" width="2.54296875" style="524" customWidth="1"/>
    <col min="5896" max="5896" width="11.26953125" style="524" customWidth="1"/>
    <col min="5897" max="5897" width="7.81640625" style="524" customWidth="1"/>
    <col min="5898" max="5898" width="2.54296875" style="524" customWidth="1"/>
    <col min="5899" max="5899" width="6.54296875" style="524" customWidth="1"/>
    <col min="5900" max="5900" width="7.453125" style="524" customWidth="1"/>
    <col min="5901" max="5901" width="2.453125" style="524" customWidth="1"/>
    <col min="5902" max="6144" width="9.1796875" style="524"/>
    <col min="6145" max="6145" width="22.54296875" style="524" customWidth="1"/>
    <col min="6146" max="6146" width="7.54296875" style="524" customWidth="1"/>
    <col min="6147" max="6147" width="8" style="524" customWidth="1"/>
    <col min="6148" max="6148" width="2.54296875" style="524" customWidth="1"/>
    <col min="6149" max="6149" width="7.1796875" style="524" customWidth="1"/>
    <col min="6150" max="6150" width="9.453125" style="524" customWidth="1"/>
    <col min="6151" max="6151" width="2.54296875" style="524" customWidth="1"/>
    <col min="6152" max="6152" width="11.26953125" style="524" customWidth="1"/>
    <col min="6153" max="6153" width="7.81640625" style="524" customWidth="1"/>
    <col min="6154" max="6154" width="2.54296875" style="524" customWidth="1"/>
    <col min="6155" max="6155" width="6.54296875" style="524" customWidth="1"/>
    <col min="6156" max="6156" width="7.453125" style="524" customWidth="1"/>
    <col min="6157" max="6157" width="2.453125" style="524" customWidth="1"/>
    <col min="6158" max="6400" width="9.1796875" style="524"/>
    <col min="6401" max="6401" width="22.54296875" style="524" customWidth="1"/>
    <col min="6402" max="6402" width="7.54296875" style="524" customWidth="1"/>
    <col min="6403" max="6403" width="8" style="524" customWidth="1"/>
    <col min="6404" max="6404" width="2.54296875" style="524" customWidth="1"/>
    <col min="6405" max="6405" width="7.1796875" style="524" customWidth="1"/>
    <col min="6406" max="6406" width="9.453125" style="524" customWidth="1"/>
    <col min="6407" max="6407" width="2.54296875" style="524" customWidth="1"/>
    <col min="6408" max="6408" width="11.26953125" style="524" customWidth="1"/>
    <col min="6409" max="6409" width="7.81640625" style="524" customWidth="1"/>
    <col min="6410" max="6410" width="2.54296875" style="524" customWidth="1"/>
    <col min="6411" max="6411" width="6.54296875" style="524" customWidth="1"/>
    <col min="6412" max="6412" width="7.453125" style="524" customWidth="1"/>
    <col min="6413" max="6413" width="2.453125" style="524" customWidth="1"/>
    <col min="6414" max="6656" width="9.1796875" style="524"/>
    <col min="6657" max="6657" width="22.54296875" style="524" customWidth="1"/>
    <col min="6658" max="6658" width="7.54296875" style="524" customWidth="1"/>
    <col min="6659" max="6659" width="8" style="524" customWidth="1"/>
    <col min="6660" max="6660" width="2.54296875" style="524" customWidth="1"/>
    <col min="6661" max="6661" width="7.1796875" style="524" customWidth="1"/>
    <col min="6662" max="6662" width="9.453125" style="524" customWidth="1"/>
    <col min="6663" max="6663" width="2.54296875" style="524" customWidth="1"/>
    <col min="6664" max="6664" width="11.26953125" style="524" customWidth="1"/>
    <col min="6665" max="6665" width="7.81640625" style="524" customWidth="1"/>
    <col min="6666" max="6666" width="2.54296875" style="524" customWidth="1"/>
    <col min="6667" max="6667" width="6.54296875" style="524" customWidth="1"/>
    <col min="6668" max="6668" width="7.453125" style="524" customWidth="1"/>
    <col min="6669" max="6669" width="2.453125" style="524" customWidth="1"/>
    <col min="6670" max="6912" width="9.1796875" style="524"/>
    <col min="6913" max="6913" width="22.54296875" style="524" customWidth="1"/>
    <col min="6914" max="6914" width="7.54296875" style="524" customWidth="1"/>
    <col min="6915" max="6915" width="8" style="524" customWidth="1"/>
    <col min="6916" max="6916" width="2.54296875" style="524" customWidth="1"/>
    <col min="6917" max="6917" width="7.1796875" style="524" customWidth="1"/>
    <col min="6918" max="6918" width="9.453125" style="524" customWidth="1"/>
    <col min="6919" max="6919" width="2.54296875" style="524" customWidth="1"/>
    <col min="6920" max="6920" width="11.26953125" style="524" customWidth="1"/>
    <col min="6921" max="6921" width="7.81640625" style="524" customWidth="1"/>
    <col min="6922" max="6922" width="2.54296875" style="524" customWidth="1"/>
    <col min="6923" max="6923" width="6.54296875" style="524" customWidth="1"/>
    <col min="6924" max="6924" width="7.453125" style="524" customWidth="1"/>
    <col min="6925" max="6925" width="2.453125" style="524" customWidth="1"/>
    <col min="6926" max="7168" width="9.1796875" style="524"/>
    <col min="7169" max="7169" width="22.54296875" style="524" customWidth="1"/>
    <col min="7170" max="7170" width="7.54296875" style="524" customWidth="1"/>
    <col min="7171" max="7171" width="8" style="524" customWidth="1"/>
    <col min="7172" max="7172" width="2.54296875" style="524" customWidth="1"/>
    <col min="7173" max="7173" width="7.1796875" style="524" customWidth="1"/>
    <col min="7174" max="7174" width="9.453125" style="524" customWidth="1"/>
    <col min="7175" max="7175" width="2.54296875" style="524" customWidth="1"/>
    <col min="7176" max="7176" width="11.26953125" style="524" customWidth="1"/>
    <col min="7177" max="7177" width="7.81640625" style="524" customWidth="1"/>
    <col min="7178" max="7178" width="2.54296875" style="524" customWidth="1"/>
    <col min="7179" max="7179" width="6.54296875" style="524" customWidth="1"/>
    <col min="7180" max="7180" width="7.453125" style="524" customWidth="1"/>
    <col min="7181" max="7181" width="2.453125" style="524" customWidth="1"/>
    <col min="7182" max="7424" width="9.1796875" style="524"/>
    <col min="7425" max="7425" width="22.54296875" style="524" customWidth="1"/>
    <col min="7426" max="7426" width="7.54296875" style="524" customWidth="1"/>
    <col min="7427" max="7427" width="8" style="524" customWidth="1"/>
    <col min="7428" max="7428" width="2.54296875" style="524" customWidth="1"/>
    <col min="7429" max="7429" width="7.1796875" style="524" customWidth="1"/>
    <col min="7430" max="7430" width="9.453125" style="524" customWidth="1"/>
    <col min="7431" max="7431" width="2.54296875" style="524" customWidth="1"/>
    <col min="7432" max="7432" width="11.26953125" style="524" customWidth="1"/>
    <col min="7433" max="7433" width="7.81640625" style="524" customWidth="1"/>
    <col min="7434" max="7434" width="2.54296875" style="524" customWidth="1"/>
    <col min="7435" max="7435" width="6.54296875" style="524" customWidth="1"/>
    <col min="7436" max="7436" width="7.453125" style="524" customWidth="1"/>
    <col min="7437" max="7437" width="2.453125" style="524" customWidth="1"/>
    <col min="7438" max="7680" width="9.1796875" style="524"/>
    <col min="7681" max="7681" width="22.54296875" style="524" customWidth="1"/>
    <col min="7682" max="7682" width="7.54296875" style="524" customWidth="1"/>
    <col min="7683" max="7683" width="8" style="524" customWidth="1"/>
    <col min="7684" max="7684" width="2.54296875" style="524" customWidth="1"/>
    <col min="7685" max="7685" width="7.1796875" style="524" customWidth="1"/>
    <col min="7686" max="7686" width="9.453125" style="524" customWidth="1"/>
    <col min="7687" max="7687" width="2.54296875" style="524" customWidth="1"/>
    <col min="7688" max="7688" width="11.26953125" style="524" customWidth="1"/>
    <col min="7689" max="7689" width="7.81640625" style="524" customWidth="1"/>
    <col min="7690" max="7690" width="2.54296875" style="524" customWidth="1"/>
    <col min="7691" max="7691" width="6.54296875" style="524" customWidth="1"/>
    <col min="7692" max="7692" width="7.453125" style="524" customWidth="1"/>
    <col min="7693" max="7693" width="2.453125" style="524" customWidth="1"/>
    <col min="7694" max="7936" width="9.1796875" style="524"/>
    <col min="7937" max="7937" width="22.54296875" style="524" customWidth="1"/>
    <col min="7938" max="7938" width="7.54296875" style="524" customWidth="1"/>
    <col min="7939" max="7939" width="8" style="524" customWidth="1"/>
    <col min="7940" max="7940" width="2.54296875" style="524" customWidth="1"/>
    <col min="7941" max="7941" width="7.1796875" style="524" customWidth="1"/>
    <col min="7942" max="7942" width="9.453125" style="524" customWidth="1"/>
    <col min="7943" max="7943" width="2.54296875" style="524" customWidth="1"/>
    <col min="7944" max="7944" width="11.26953125" style="524" customWidth="1"/>
    <col min="7945" max="7945" width="7.81640625" style="524" customWidth="1"/>
    <col min="7946" max="7946" width="2.54296875" style="524" customWidth="1"/>
    <col min="7947" max="7947" width="6.54296875" style="524" customWidth="1"/>
    <col min="7948" max="7948" width="7.453125" style="524" customWidth="1"/>
    <col min="7949" max="7949" width="2.453125" style="524" customWidth="1"/>
    <col min="7950" max="8192" width="9.1796875" style="524"/>
    <col min="8193" max="8193" width="22.54296875" style="524" customWidth="1"/>
    <col min="8194" max="8194" width="7.54296875" style="524" customWidth="1"/>
    <col min="8195" max="8195" width="8" style="524" customWidth="1"/>
    <col min="8196" max="8196" width="2.54296875" style="524" customWidth="1"/>
    <col min="8197" max="8197" width="7.1796875" style="524" customWidth="1"/>
    <col min="8198" max="8198" width="9.453125" style="524" customWidth="1"/>
    <col min="8199" max="8199" width="2.54296875" style="524" customWidth="1"/>
    <col min="8200" max="8200" width="11.26953125" style="524" customWidth="1"/>
    <col min="8201" max="8201" width="7.81640625" style="524" customWidth="1"/>
    <col min="8202" max="8202" width="2.54296875" style="524" customWidth="1"/>
    <col min="8203" max="8203" width="6.54296875" style="524" customWidth="1"/>
    <col min="8204" max="8204" width="7.453125" style="524" customWidth="1"/>
    <col min="8205" max="8205" width="2.453125" style="524" customWidth="1"/>
    <col min="8206" max="8448" width="9.1796875" style="524"/>
    <col min="8449" max="8449" width="22.54296875" style="524" customWidth="1"/>
    <col min="8450" max="8450" width="7.54296875" style="524" customWidth="1"/>
    <col min="8451" max="8451" width="8" style="524" customWidth="1"/>
    <col min="8452" max="8452" width="2.54296875" style="524" customWidth="1"/>
    <col min="8453" max="8453" width="7.1796875" style="524" customWidth="1"/>
    <col min="8454" max="8454" width="9.453125" style="524" customWidth="1"/>
    <col min="8455" max="8455" width="2.54296875" style="524" customWidth="1"/>
    <col min="8456" max="8456" width="11.26953125" style="524" customWidth="1"/>
    <col min="8457" max="8457" width="7.81640625" style="524" customWidth="1"/>
    <col min="8458" max="8458" width="2.54296875" style="524" customWidth="1"/>
    <col min="8459" max="8459" width="6.54296875" style="524" customWidth="1"/>
    <col min="8460" max="8460" width="7.453125" style="524" customWidth="1"/>
    <col min="8461" max="8461" width="2.453125" style="524" customWidth="1"/>
    <col min="8462" max="8704" width="9.1796875" style="524"/>
    <col min="8705" max="8705" width="22.54296875" style="524" customWidth="1"/>
    <col min="8706" max="8706" width="7.54296875" style="524" customWidth="1"/>
    <col min="8707" max="8707" width="8" style="524" customWidth="1"/>
    <col min="8708" max="8708" width="2.54296875" style="524" customWidth="1"/>
    <col min="8709" max="8709" width="7.1796875" style="524" customWidth="1"/>
    <col min="8710" max="8710" width="9.453125" style="524" customWidth="1"/>
    <col min="8711" max="8711" width="2.54296875" style="524" customWidth="1"/>
    <col min="8712" max="8712" width="11.26953125" style="524" customWidth="1"/>
    <col min="8713" max="8713" width="7.81640625" style="524" customWidth="1"/>
    <col min="8714" max="8714" width="2.54296875" style="524" customWidth="1"/>
    <col min="8715" max="8715" width="6.54296875" style="524" customWidth="1"/>
    <col min="8716" max="8716" width="7.453125" style="524" customWidth="1"/>
    <col min="8717" max="8717" width="2.453125" style="524" customWidth="1"/>
    <col min="8718" max="8960" width="9.1796875" style="524"/>
    <col min="8961" max="8961" width="22.54296875" style="524" customWidth="1"/>
    <col min="8962" max="8962" width="7.54296875" style="524" customWidth="1"/>
    <col min="8963" max="8963" width="8" style="524" customWidth="1"/>
    <col min="8964" max="8964" width="2.54296875" style="524" customWidth="1"/>
    <col min="8965" max="8965" width="7.1796875" style="524" customWidth="1"/>
    <col min="8966" max="8966" width="9.453125" style="524" customWidth="1"/>
    <col min="8967" max="8967" width="2.54296875" style="524" customWidth="1"/>
    <col min="8968" max="8968" width="11.26953125" style="524" customWidth="1"/>
    <col min="8969" max="8969" width="7.81640625" style="524" customWidth="1"/>
    <col min="8970" max="8970" width="2.54296875" style="524" customWidth="1"/>
    <col min="8971" max="8971" width="6.54296875" style="524" customWidth="1"/>
    <col min="8972" max="8972" width="7.453125" style="524" customWidth="1"/>
    <col min="8973" max="8973" width="2.453125" style="524" customWidth="1"/>
    <col min="8974" max="9216" width="9.1796875" style="524"/>
    <col min="9217" max="9217" width="22.54296875" style="524" customWidth="1"/>
    <col min="9218" max="9218" width="7.54296875" style="524" customWidth="1"/>
    <col min="9219" max="9219" width="8" style="524" customWidth="1"/>
    <col min="9220" max="9220" width="2.54296875" style="524" customWidth="1"/>
    <col min="9221" max="9221" width="7.1796875" style="524" customWidth="1"/>
    <col min="9222" max="9222" width="9.453125" style="524" customWidth="1"/>
    <col min="9223" max="9223" width="2.54296875" style="524" customWidth="1"/>
    <col min="9224" max="9224" width="11.26953125" style="524" customWidth="1"/>
    <col min="9225" max="9225" width="7.81640625" style="524" customWidth="1"/>
    <col min="9226" max="9226" width="2.54296875" style="524" customWidth="1"/>
    <col min="9227" max="9227" width="6.54296875" style="524" customWidth="1"/>
    <col min="9228" max="9228" width="7.453125" style="524" customWidth="1"/>
    <col min="9229" max="9229" width="2.453125" style="524" customWidth="1"/>
    <col min="9230" max="9472" width="9.1796875" style="524"/>
    <col min="9473" max="9473" width="22.54296875" style="524" customWidth="1"/>
    <col min="9474" max="9474" width="7.54296875" style="524" customWidth="1"/>
    <col min="9475" max="9475" width="8" style="524" customWidth="1"/>
    <col min="9476" max="9476" width="2.54296875" style="524" customWidth="1"/>
    <col min="9477" max="9477" width="7.1796875" style="524" customWidth="1"/>
    <col min="9478" max="9478" width="9.453125" style="524" customWidth="1"/>
    <col min="9479" max="9479" width="2.54296875" style="524" customWidth="1"/>
    <col min="9480" max="9480" width="11.26953125" style="524" customWidth="1"/>
    <col min="9481" max="9481" width="7.81640625" style="524" customWidth="1"/>
    <col min="9482" max="9482" width="2.54296875" style="524" customWidth="1"/>
    <col min="9483" max="9483" width="6.54296875" style="524" customWidth="1"/>
    <col min="9484" max="9484" width="7.453125" style="524" customWidth="1"/>
    <col min="9485" max="9485" width="2.453125" style="524" customWidth="1"/>
    <col min="9486" max="9728" width="9.1796875" style="524"/>
    <col min="9729" max="9729" width="22.54296875" style="524" customWidth="1"/>
    <col min="9730" max="9730" width="7.54296875" style="524" customWidth="1"/>
    <col min="9731" max="9731" width="8" style="524" customWidth="1"/>
    <col min="9732" max="9732" width="2.54296875" style="524" customWidth="1"/>
    <col min="9733" max="9733" width="7.1796875" style="524" customWidth="1"/>
    <col min="9734" max="9734" width="9.453125" style="524" customWidth="1"/>
    <col min="9735" max="9735" width="2.54296875" style="524" customWidth="1"/>
    <col min="9736" max="9736" width="11.26953125" style="524" customWidth="1"/>
    <col min="9737" max="9737" width="7.81640625" style="524" customWidth="1"/>
    <col min="9738" max="9738" width="2.54296875" style="524" customWidth="1"/>
    <col min="9739" max="9739" width="6.54296875" style="524" customWidth="1"/>
    <col min="9740" max="9740" width="7.453125" style="524" customWidth="1"/>
    <col min="9741" max="9741" width="2.453125" style="524" customWidth="1"/>
    <col min="9742" max="9984" width="9.1796875" style="524"/>
    <col min="9985" max="9985" width="22.54296875" style="524" customWidth="1"/>
    <col min="9986" max="9986" width="7.54296875" style="524" customWidth="1"/>
    <col min="9987" max="9987" width="8" style="524" customWidth="1"/>
    <col min="9988" max="9988" width="2.54296875" style="524" customWidth="1"/>
    <col min="9989" max="9989" width="7.1796875" style="524" customWidth="1"/>
    <col min="9990" max="9990" width="9.453125" style="524" customWidth="1"/>
    <col min="9991" max="9991" width="2.54296875" style="524" customWidth="1"/>
    <col min="9992" max="9992" width="11.26953125" style="524" customWidth="1"/>
    <col min="9993" max="9993" width="7.81640625" style="524" customWidth="1"/>
    <col min="9994" max="9994" width="2.54296875" style="524" customWidth="1"/>
    <col min="9995" max="9995" width="6.54296875" style="524" customWidth="1"/>
    <col min="9996" max="9996" width="7.453125" style="524" customWidth="1"/>
    <col min="9997" max="9997" width="2.453125" style="524" customWidth="1"/>
    <col min="9998" max="10240" width="9.1796875" style="524"/>
    <col min="10241" max="10241" width="22.54296875" style="524" customWidth="1"/>
    <col min="10242" max="10242" width="7.54296875" style="524" customWidth="1"/>
    <col min="10243" max="10243" width="8" style="524" customWidth="1"/>
    <col min="10244" max="10244" width="2.54296875" style="524" customWidth="1"/>
    <col min="10245" max="10245" width="7.1796875" style="524" customWidth="1"/>
    <col min="10246" max="10246" width="9.453125" style="524" customWidth="1"/>
    <col min="10247" max="10247" width="2.54296875" style="524" customWidth="1"/>
    <col min="10248" max="10248" width="11.26953125" style="524" customWidth="1"/>
    <col min="10249" max="10249" width="7.81640625" style="524" customWidth="1"/>
    <col min="10250" max="10250" width="2.54296875" style="524" customWidth="1"/>
    <col min="10251" max="10251" width="6.54296875" style="524" customWidth="1"/>
    <col min="10252" max="10252" width="7.453125" style="524" customWidth="1"/>
    <col min="10253" max="10253" width="2.453125" style="524" customWidth="1"/>
    <col min="10254" max="10496" width="9.1796875" style="524"/>
    <col min="10497" max="10497" width="22.54296875" style="524" customWidth="1"/>
    <col min="10498" max="10498" width="7.54296875" style="524" customWidth="1"/>
    <col min="10499" max="10499" width="8" style="524" customWidth="1"/>
    <col min="10500" max="10500" width="2.54296875" style="524" customWidth="1"/>
    <col min="10501" max="10501" width="7.1796875" style="524" customWidth="1"/>
    <col min="10502" max="10502" width="9.453125" style="524" customWidth="1"/>
    <col min="10503" max="10503" width="2.54296875" style="524" customWidth="1"/>
    <col min="10504" max="10504" width="11.26953125" style="524" customWidth="1"/>
    <col min="10505" max="10505" width="7.81640625" style="524" customWidth="1"/>
    <col min="10506" max="10506" width="2.54296875" style="524" customWidth="1"/>
    <col min="10507" max="10507" width="6.54296875" style="524" customWidth="1"/>
    <col min="10508" max="10508" width="7.453125" style="524" customWidth="1"/>
    <col min="10509" max="10509" width="2.453125" style="524" customWidth="1"/>
    <col min="10510" max="10752" width="9.1796875" style="524"/>
    <col min="10753" max="10753" width="22.54296875" style="524" customWidth="1"/>
    <col min="10754" max="10754" width="7.54296875" style="524" customWidth="1"/>
    <col min="10755" max="10755" width="8" style="524" customWidth="1"/>
    <col min="10756" max="10756" width="2.54296875" style="524" customWidth="1"/>
    <col min="10757" max="10757" width="7.1796875" style="524" customWidth="1"/>
    <col min="10758" max="10758" width="9.453125" style="524" customWidth="1"/>
    <col min="10759" max="10759" width="2.54296875" style="524" customWidth="1"/>
    <col min="10760" max="10760" width="11.26953125" style="524" customWidth="1"/>
    <col min="10761" max="10761" width="7.81640625" style="524" customWidth="1"/>
    <col min="10762" max="10762" width="2.54296875" style="524" customWidth="1"/>
    <col min="10763" max="10763" width="6.54296875" style="524" customWidth="1"/>
    <col min="10764" max="10764" width="7.453125" style="524" customWidth="1"/>
    <col min="10765" max="10765" width="2.453125" style="524" customWidth="1"/>
    <col min="10766" max="11008" width="9.1796875" style="524"/>
    <col min="11009" max="11009" width="22.54296875" style="524" customWidth="1"/>
    <col min="11010" max="11010" width="7.54296875" style="524" customWidth="1"/>
    <col min="11011" max="11011" width="8" style="524" customWidth="1"/>
    <col min="11012" max="11012" width="2.54296875" style="524" customWidth="1"/>
    <col min="11013" max="11013" width="7.1796875" style="524" customWidth="1"/>
    <col min="11014" max="11014" width="9.453125" style="524" customWidth="1"/>
    <col min="11015" max="11015" width="2.54296875" style="524" customWidth="1"/>
    <col min="11016" max="11016" width="11.26953125" style="524" customWidth="1"/>
    <col min="11017" max="11017" width="7.81640625" style="524" customWidth="1"/>
    <col min="11018" max="11018" width="2.54296875" style="524" customWidth="1"/>
    <col min="11019" max="11019" width="6.54296875" style="524" customWidth="1"/>
    <col min="11020" max="11020" width="7.453125" style="524" customWidth="1"/>
    <col min="11021" max="11021" width="2.453125" style="524" customWidth="1"/>
    <col min="11022" max="11264" width="9.1796875" style="524"/>
    <col min="11265" max="11265" width="22.54296875" style="524" customWidth="1"/>
    <col min="11266" max="11266" width="7.54296875" style="524" customWidth="1"/>
    <col min="11267" max="11267" width="8" style="524" customWidth="1"/>
    <col min="11268" max="11268" width="2.54296875" style="524" customWidth="1"/>
    <col min="11269" max="11269" width="7.1796875" style="524" customWidth="1"/>
    <col min="11270" max="11270" width="9.453125" style="524" customWidth="1"/>
    <col min="11271" max="11271" width="2.54296875" style="524" customWidth="1"/>
    <col min="11272" max="11272" width="11.26953125" style="524" customWidth="1"/>
    <col min="11273" max="11273" width="7.81640625" style="524" customWidth="1"/>
    <col min="11274" max="11274" width="2.54296875" style="524" customWidth="1"/>
    <col min="11275" max="11275" width="6.54296875" style="524" customWidth="1"/>
    <col min="11276" max="11276" width="7.453125" style="524" customWidth="1"/>
    <col min="11277" max="11277" width="2.453125" style="524" customWidth="1"/>
    <col min="11278" max="11520" width="9.1796875" style="524"/>
    <col min="11521" max="11521" width="22.54296875" style="524" customWidth="1"/>
    <col min="11522" max="11522" width="7.54296875" style="524" customWidth="1"/>
    <col min="11523" max="11523" width="8" style="524" customWidth="1"/>
    <col min="11524" max="11524" width="2.54296875" style="524" customWidth="1"/>
    <col min="11525" max="11525" width="7.1796875" style="524" customWidth="1"/>
    <col min="11526" max="11526" width="9.453125" style="524" customWidth="1"/>
    <col min="11527" max="11527" width="2.54296875" style="524" customWidth="1"/>
    <col min="11528" max="11528" width="11.26953125" style="524" customWidth="1"/>
    <col min="11529" max="11529" width="7.81640625" style="524" customWidth="1"/>
    <col min="11530" max="11530" width="2.54296875" style="524" customWidth="1"/>
    <col min="11531" max="11531" width="6.54296875" style="524" customWidth="1"/>
    <col min="11532" max="11532" width="7.453125" style="524" customWidth="1"/>
    <col min="11533" max="11533" width="2.453125" style="524" customWidth="1"/>
    <col min="11534" max="11776" width="9.1796875" style="524"/>
    <col min="11777" max="11777" width="22.54296875" style="524" customWidth="1"/>
    <col min="11778" max="11778" width="7.54296875" style="524" customWidth="1"/>
    <col min="11779" max="11779" width="8" style="524" customWidth="1"/>
    <col min="11780" max="11780" width="2.54296875" style="524" customWidth="1"/>
    <col min="11781" max="11781" width="7.1796875" style="524" customWidth="1"/>
    <col min="11782" max="11782" width="9.453125" style="524" customWidth="1"/>
    <col min="11783" max="11783" width="2.54296875" style="524" customWidth="1"/>
    <col min="11784" max="11784" width="11.26953125" style="524" customWidth="1"/>
    <col min="11785" max="11785" width="7.81640625" style="524" customWidth="1"/>
    <col min="11786" max="11786" width="2.54296875" style="524" customWidth="1"/>
    <col min="11787" max="11787" width="6.54296875" style="524" customWidth="1"/>
    <col min="11788" max="11788" width="7.453125" style="524" customWidth="1"/>
    <col min="11789" max="11789" width="2.453125" style="524" customWidth="1"/>
    <col min="11790" max="12032" width="9.1796875" style="524"/>
    <col min="12033" max="12033" width="22.54296875" style="524" customWidth="1"/>
    <col min="12034" max="12034" width="7.54296875" style="524" customWidth="1"/>
    <col min="12035" max="12035" width="8" style="524" customWidth="1"/>
    <col min="12036" max="12036" width="2.54296875" style="524" customWidth="1"/>
    <col min="12037" max="12037" width="7.1796875" style="524" customWidth="1"/>
    <col min="12038" max="12038" width="9.453125" style="524" customWidth="1"/>
    <col min="12039" max="12039" width="2.54296875" style="524" customWidth="1"/>
    <col min="12040" max="12040" width="11.26953125" style="524" customWidth="1"/>
    <col min="12041" max="12041" width="7.81640625" style="524" customWidth="1"/>
    <col min="12042" max="12042" width="2.54296875" style="524" customWidth="1"/>
    <col min="12043" max="12043" width="6.54296875" style="524" customWidth="1"/>
    <col min="12044" max="12044" width="7.453125" style="524" customWidth="1"/>
    <col min="12045" max="12045" width="2.453125" style="524" customWidth="1"/>
    <col min="12046" max="12288" width="9.1796875" style="524"/>
    <col min="12289" max="12289" width="22.54296875" style="524" customWidth="1"/>
    <col min="12290" max="12290" width="7.54296875" style="524" customWidth="1"/>
    <col min="12291" max="12291" width="8" style="524" customWidth="1"/>
    <col min="12292" max="12292" width="2.54296875" style="524" customWidth="1"/>
    <col min="12293" max="12293" width="7.1796875" style="524" customWidth="1"/>
    <col min="12294" max="12294" width="9.453125" style="524" customWidth="1"/>
    <col min="12295" max="12295" width="2.54296875" style="524" customWidth="1"/>
    <col min="12296" max="12296" width="11.26953125" style="524" customWidth="1"/>
    <col min="12297" max="12297" width="7.81640625" style="524" customWidth="1"/>
    <col min="12298" max="12298" width="2.54296875" style="524" customWidth="1"/>
    <col min="12299" max="12299" width="6.54296875" style="524" customWidth="1"/>
    <col min="12300" max="12300" width="7.453125" style="524" customWidth="1"/>
    <col min="12301" max="12301" width="2.453125" style="524" customWidth="1"/>
    <col min="12302" max="12544" width="9.1796875" style="524"/>
    <col min="12545" max="12545" width="22.54296875" style="524" customWidth="1"/>
    <col min="12546" max="12546" width="7.54296875" style="524" customWidth="1"/>
    <col min="12547" max="12547" width="8" style="524" customWidth="1"/>
    <col min="12548" max="12548" width="2.54296875" style="524" customWidth="1"/>
    <col min="12549" max="12549" width="7.1796875" style="524" customWidth="1"/>
    <col min="12550" max="12550" width="9.453125" style="524" customWidth="1"/>
    <col min="12551" max="12551" width="2.54296875" style="524" customWidth="1"/>
    <col min="12552" max="12552" width="11.26953125" style="524" customWidth="1"/>
    <col min="12553" max="12553" width="7.81640625" style="524" customWidth="1"/>
    <col min="12554" max="12554" width="2.54296875" style="524" customWidth="1"/>
    <col min="12555" max="12555" width="6.54296875" style="524" customWidth="1"/>
    <col min="12556" max="12556" width="7.453125" style="524" customWidth="1"/>
    <col min="12557" max="12557" width="2.453125" style="524" customWidth="1"/>
    <col min="12558" max="12800" width="9.1796875" style="524"/>
    <col min="12801" max="12801" width="22.54296875" style="524" customWidth="1"/>
    <col min="12802" max="12802" width="7.54296875" style="524" customWidth="1"/>
    <col min="12803" max="12803" width="8" style="524" customWidth="1"/>
    <col min="12804" max="12804" width="2.54296875" style="524" customWidth="1"/>
    <col min="12805" max="12805" width="7.1796875" style="524" customWidth="1"/>
    <col min="12806" max="12806" width="9.453125" style="524" customWidth="1"/>
    <col min="12807" max="12807" width="2.54296875" style="524" customWidth="1"/>
    <col min="12808" max="12808" width="11.26953125" style="524" customWidth="1"/>
    <col min="12809" max="12809" width="7.81640625" style="524" customWidth="1"/>
    <col min="12810" max="12810" width="2.54296875" style="524" customWidth="1"/>
    <col min="12811" max="12811" width="6.54296875" style="524" customWidth="1"/>
    <col min="12812" max="12812" width="7.453125" style="524" customWidth="1"/>
    <col min="12813" max="12813" width="2.453125" style="524" customWidth="1"/>
    <col min="12814" max="13056" width="9.1796875" style="524"/>
    <col min="13057" max="13057" width="22.54296875" style="524" customWidth="1"/>
    <col min="13058" max="13058" width="7.54296875" style="524" customWidth="1"/>
    <col min="13059" max="13059" width="8" style="524" customWidth="1"/>
    <col min="13060" max="13060" width="2.54296875" style="524" customWidth="1"/>
    <col min="13061" max="13061" width="7.1796875" style="524" customWidth="1"/>
    <col min="13062" max="13062" width="9.453125" style="524" customWidth="1"/>
    <col min="13063" max="13063" width="2.54296875" style="524" customWidth="1"/>
    <col min="13064" max="13064" width="11.26953125" style="524" customWidth="1"/>
    <col min="13065" max="13065" width="7.81640625" style="524" customWidth="1"/>
    <col min="13066" max="13066" width="2.54296875" style="524" customWidth="1"/>
    <col min="13067" max="13067" width="6.54296875" style="524" customWidth="1"/>
    <col min="13068" max="13068" width="7.453125" style="524" customWidth="1"/>
    <col min="13069" max="13069" width="2.453125" style="524" customWidth="1"/>
    <col min="13070" max="13312" width="9.1796875" style="524"/>
    <col min="13313" max="13313" width="22.54296875" style="524" customWidth="1"/>
    <col min="13314" max="13314" width="7.54296875" style="524" customWidth="1"/>
    <col min="13315" max="13315" width="8" style="524" customWidth="1"/>
    <col min="13316" max="13316" width="2.54296875" style="524" customWidth="1"/>
    <col min="13317" max="13317" width="7.1796875" style="524" customWidth="1"/>
    <col min="13318" max="13318" width="9.453125" style="524" customWidth="1"/>
    <col min="13319" max="13319" width="2.54296875" style="524" customWidth="1"/>
    <col min="13320" max="13320" width="11.26953125" style="524" customWidth="1"/>
    <col min="13321" max="13321" width="7.81640625" style="524" customWidth="1"/>
    <col min="13322" max="13322" width="2.54296875" style="524" customWidth="1"/>
    <col min="13323" max="13323" width="6.54296875" style="524" customWidth="1"/>
    <col min="13324" max="13324" width="7.453125" style="524" customWidth="1"/>
    <col min="13325" max="13325" width="2.453125" style="524" customWidth="1"/>
    <col min="13326" max="13568" width="9.1796875" style="524"/>
    <col min="13569" max="13569" width="22.54296875" style="524" customWidth="1"/>
    <col min="13570" max="13570" width="7.54296875" style="524" customWidth="1"/>
    <col min="13571" max="13571" width="8" style="524" customWidth="1"/>
    <col min="13572" max="13572" width="2.54296875" style="524" customWidth="1"/>
    <col min="13573" max="13573" width="7.1796875" style="524" customWidth="1"/>
    <col min="13574" max="13574" width="9.453125" style="524" customWidth="1"/>
    <col min="13575" max="13575" width="2.54296875" style="524" customWidth="1"/>
    <col min="13576" max="13576" width="11.26953125" style="524" customWidth="1"/>
    <col min="13577" max="13577" width="7.81640625" style="524" customWidth="1"/>
    <col min="13578" max="13578" width="2.54296875" style="524" customWidth="1"/>
    <col min="13579" max="13579" width="6.54296875" style="524" customWidth="1"/>
    <col min="13580" max="13580" width="7.453125" style="524" customWidth="1"/>
    <col min="13581" max="13581" width="2.453125" style="524" customWidth="1"/>
    <col min="13582" max="13824" width="9.1796875" style="524"/>
    <col min="13825" max="13825" width="22.54296875" style="524" customWidth="1"/>
    <col min="13826" max="13826" width="7.54296875" style="524" customWidth="1"/>
    <col min="13827" max="13827" width="8" style="524" customWidth="1"/>
    <col min="13828" max="13828" width="2.54296875" style="524" customWidth="1"/>
    <col min="13829" max="13829" width="7.1796875" style="524" customWidth="1"/>
    <col min="13830" max="13830" width="9.453125" style="524" customWidth="1"/>
    <col min="13831" max="13831" width="2.54296875" style="524" customWidth="1"/>
    <col min="13832" max="13832" width="11.26953125" style="524" customWidth="1"/>
    <col min="13833" max="13833" width="7.81640625" style="524" customWidth="1"/>
    <col min="13834" max="13834" width="2.54296875" style="524" customWidth="1"/>
    <col min="13835" max="13835" width="6.54296875" style="524" customWidth="1"/>
    <col min="13836" max="13836" width="7.453125" style="524" customWidth="1"/>
    <col min="13837" max="13837" width="2.453125" style="524" customWidth="1"/>
    <col min="13838" max="14080" width="9.1796875" style="524"/>
    <col min="14081" max="14081" width="22.54296875" style="524" customWidth="1"/>
    <col min="14082" max="14082" width="7.54296875" style="524" customWidth="1"/>
    <col min="14083" max="14083" width="8" style="524" customWidth="1"/>
    <col min="14084" max="14084" width="2.54296875" style="524" customWidth="1"/>
    <col min="14085" max="14085" width="7.1796875" style="524" customWidth="1"/>
    <col min="14086" max="14086" width="9.453125" style="524" customWidth="1"/>
    <col min="14087" max="14087" width="2.54296875" style="524" customWidth="1"/>
    <col min="14088" max="14088" width="11.26953125" style="524" customWidth="1"/>
    <col min="14089" max="14089" width="7.81640625" style="524" customWidth="1"/>
    <col min="14090" max="14090" width="2.54296875" style="524" customWidth="1"/>
    <col min="14091" max="14091" width="6.54296875" style="524" customWidth="1"/>
    <col min="14092" max="14092" width="7.453125" style="524" customWidth="1"/>
    <col min="14093" max="14093" width="2.453125" style="524" customWidth="1"/>
    <col min="14094" max="14336" width="9.1796875" style="524"/>
    <col min="14337" max="14337" width="22.54296875" style="524" customWidth="1"/>
    <col min="14338" max="14338" width="7.54296875" style="524" customWidth="1"/>
    <col min="14339" max="14339" width="8" style="524" customWidth="1"/>
    <col min="14340" max="14340" width="2.54296875" style="524" customWidth="1"/>
    <col min="14341" max="14341" width="7.1796875" style="524" customWidth="1"/>
    <col min="14342" max="14342" width="9.453125" style="524" customWidth="1"/>
    <col min="14343" max="14343" width="2.54296875" style="524" customWidth="1"/>
    <col min="14344" max="14344" width="11.26953125" style="524" customWidth="1"/>
    <col min="14345" max="14345" width="7.81640625" style="524" customWidth="1"/>
    <col min="14346" max="14346" width="2.54296875" style="524" customWidth="1"/>
    <col min="14347" max="14347" width="6.54296875" style="524" customWidth="1"/>
    <col min="14348" max="14348" width="7.453125" style="524" customWidth="1"/>
    <col min="14349" max="14349" width="2.453125" style="524" customWidth="1"/>
    <col min="14350" max="14592" width="9.1796875" style="524"/>
    <col min="14593" max="14593" width="22.54296875" style="524" customWidth="1"/>
    <col min="14594" max="14594" width="7.54296875" style="524" customWidth="1"/>
    <col min="14595" max="14595" width="8" style="524" customWidth="1"/>
    <col min="14596" max="14596" width="2.54296875" style="524" customWidth="1"/>
    <col min="14597" max="14597" width="7.1796875" style="524" customWidth="1"/>
    <col min="14598" max="14598" width="9.453125" style="524" customWidth="1"/>
    <col min="14599" max="14599" width="2.54296875" style="524" customWidth="1"/>
    <col min="14600" max="14600" width="11.26953125" style="524" customWidth="1"/>
    <col min="14601" max="14601" width="7.81640625" style="524" customWidth="1"/>
    <col min="14602" max="14602" width="2.54296875" style="524" customWidth="1"/>
    <col min="14603" max="14603" width="6.54296875" style="524" customWidth="1"/>
    <col min="14604" max="14604" width="7.453125" style="524" customWidth="1"/>
    <col min="14605" max="14605" width="2.453125" style="524" customWidth="1"/>
    <col min="14606" max="14848" width="9.1796875" style="524"/>
    <col min="14849" max="14849" width="22.54296875" style="524" customWidth="1"/>
    <col min="14850" max="14850" width="7.54296875" style="524" customWidth="1"/>
    <col min="14851" max="14851" width="8" style="524" customWidth="1"/>
    <col min="14852" max="14852" width="2.54296875" style="524" customWidth="1"/>
    <col min="14853" max="14853" width="7.1796875" style="524" customWidth="1"/>
    <col min="14854" max="14854" width="9.453125" style="524" customWidth="1"/>
    <col min="14855" max="14855" width="2.54296875" style="524" customWidth="1"/>
    <col min="14856" max="14856" width="11.26953125" style="524" customWidth="1"/>
    <col min="14857" max="14857" width="7.81640625" style="524" customWidth="1"/>
    <col min="14858" max="14858" width="2.54296875" style="524" customWidth="1"/>
    <col min="14859" max="14859" width="6.54296875" style="524" customWidth="1"/>
    <col min="14860" max="14860" width="7.453125" style="524" customWidth="1"/>
    <col min="14861" max="14861" width="2.453125" style="524" customWidth="1"/>
    <col min="14862" max="15104" width="9.1796875" style="524"/>
    <col min="15105" max="15105" width="22.54296875" style="524" customWidth="1"/>
    <col min="15106" max="15106" width="7.54296875" style="524" customWidth="1"/>
    <col min="15107" max="15107" width="8" style="524" customWidth="1"/>
    <col min="15108" max="15108" width="2.54296875" style="524" customWidth="1"/>
    <col min="15109" max="15109" width="7.1796875" style="524" customWidth="1"/>
    <col min="15110" max="15110" width="9.453125" style="524" customWidth="1"/>
    <col min="15111" max="15111" width="2.54296875" style="524" customWidth="1"/>
    <col min="15112" max="15112" width="11.26953125" style="524" customWidth="1"/>
    <col min="15113" max="15113" width="7.81640625" style="524" customWidth="1"/>
    <col min="15114" max="15114" width="2.54296875" style="524" customWidth="1"/>
    <col min="15115" max="15115" width="6.54296875" style="524" customWidth="1"/>
    <col min="15116" max="15116" width="7.453125" style="524" customWidth="1"/>
    <col min="15117" max="15117" width="2.453125" style="524" customWidth="1"/>
    <col min="15118" max="15360" width="9.1796875" style="524"/>
    <col min="15361" max="15361" width="22.54296875" style="524" customWidth="1"/>
    <col min="15362" max="15362" width="7.54296875" style="524" customWidth="1"/>
    <col min="15363" max="15363" width="8" style="524" customWidth="1"/>
    <col min="15364" max="15364" width="2.54296875" style="524" customWidth="1"/>
    <col min="15365" max="15365" width="7.1796875" style="524" customWidth="1"/>
    <col min="15366" max="15366" width="9.453125" style="524" customWidth="1"/>
    <col min="15367" max="15367" width="2.54296875" style="524" customWidth="1"/>
    <col min="15368" max="15368" width="11.26953125" style="524" customWidth="1"/>
    <col min="15369" max="15369" width="7.81640625" style="524" customWidth="1"/>
    <col min="15370" max="15370" width="2.54296875" style="524" customWidth="1"/>
    <col min="15371" max="15371" width="6.54296875" style="524" customWidth="1"/>
    <col min="15372" max="15372" width="7.453125" style="524" customWidth="1"/>
    <col min="15373" max="15373" width="2.453125" style="524" customWidth="1"/>
    <col min="15374" max="15616" width="9.1796875" style="524"/>
    <col min="15617" max="15617" width="22.54296875" style="524" customWidth="1"/>
    <col min="15618" max="15618" width="7.54296875" style="524" customWidth="1"/>
    <col min="15619" max="15619" width="8" style="524" customWidth="1"/>
    <col min="15620" max="15620" width="2.54296875" style="524" customWidth="1"/>
    <col min="15621" max="15621" width="7.1796875" style="524" customWidth="1"/>
    <col min="15622" max="15622" width="9.453125" style="524" customWidth="1"/>
    <col min="15623" max="15623" width="2.54296875" style="524" customWidth="1"/>
    <col min="15624" max="15624" width="11.26953125" style="524" customWidth="1"/>
    <col min="15625" max="15625" width="7.81640625" style="524" customWidth="1"/>
    <col min="15626" max="15626" width="2.54296875" style="524" customWidth="1"/>
    <col min="15627" max="15627" width="6.54296875" style="524" customWidth="1"/>
    <col min="15628" max="15628" width="7.453125" style="524" customWidth="1"/>
    <col min="15629" max="15629" width="2.453125" style="524" customWidth="1"/>
    <col min="15630" max="15872" width="9.1796875" style="524"/>
    <col min="15873" max="15873" width="22.54296875" style="524" customWidth="1"/>
    <col min="15874" max="15874" width="7.54296875" style="524" customWidth="1"/>
    <col min="15875" max="15875" width="8" style="524" customWidth="1"/>
    <col min="15876" max="15876" width="2.54296875" style="524" customWidth="1"/>
    <col min="15877" max="15877" width="7.1796875" style="524" customWidth="1"/>
    <col min="15878" max="15878" width="9.453125" style="524" customWidth="1"/>
    <col min="15879" max="15879" width="2.54296875" style="524" customWidth="1"/>
    <col min="15880" max="15880" width="11.26953125" style="524" customWidth="1"/>
    <col min="15881" max="15881" width="7.81640625" style="524" customWidth="1"/>
    <col min="15882" max="15882" width="2.54296875" style="524" customWidth="1"/>
    <col min="15883" max="15883" width="6.54296875" style="524" customWidth="1"/>
    <col min="15884" max="15884" width="7.453125" style="524" customWidth="1"/>
    <col min="15885" max="15885" width="2.453125" style="524" customWidth="1"/>
    <col min="15886" max="16128" width="9.1796875" style="524"/>
    <col min="16129" max="16129" width="22.54296875" style="524" customWidth="1"/>
    <col min="16130" max="16130" width="7.54296875" style="524" customWidth="1"/>
    <col min="16131" max="16131" width="8" style="524" customWidth="1"/>
    <col min="16132" max="16132" width="2.54296875" style="524" customWidth="1"/>
    <col min="16133" max="16133" width="7.1796875" style="524" customWidth="1"/>
    <col min="16134" max="16134" width="9.453125" style="524" customWidth="1"/>
    <col min="16135" max="16135" width="2.54296875" style="524" customWidth="1"/>
    <col min="16136" max="16136" width="11.26953125" style="524" customWidth="1"/>
    <col min="16137" max="16137" width="7.81640625" style="524" customWidth="1"/>
    <col min="16138" max="16138" width="2.54296875" style="524" customWidth="1"/>
    <col min="16139" max="16139" width="6.54296875" style="524" customWidth="1"/>
    <col min="16140" max="16140" width="7.453125" style="524" customWidth="1"/>
    <col min="16141" max="16141" width="2.453125" style="524" customWidth="1"/>
    <col min="16142" max="16384" width="9.1796875" style="524"/>
  </cols>
  <sheetData>
    <row r="1" spans="1:13" s="120" customFormat="1" ht="14">
      <c r="A1" s="120" t="s">
        <v>649</v>
      </c>
      <c r="H1" s="126"/>
    </row>
    <row r="2" spans="1:13" s="120" customFormat="1" ht="14">
      <c r="A2" s="120" t="s">
        <v>650</v>
      </c>
      <c r="H2" s="126"/>
    </row>
    <row r="3" spans="1:13" s="120" customFormat="1" ht="14">
      <c r="H3" s="126"/>
    </row>
    <row r="4" spans="1:13" s="120" customFormat="1" ht="14">
      <c r="A4" s="125" t="s">
        <v>1692</v>
      </c>
      <c r="H4" s="126"/>
    </row>
    <row r="5" spans="1:13" s="120" customFormat="1" thickBot="1">
      <c r="H5" s="126"/>
    </row>
    <row r="6" spans="1:13" s="120" customFormat="1" ht="14">
      <c r="A6" s="467"/>
      <c r="B6" s="467"/>
      <c r="C6" s="467"/>
      <c r="D6" s="467"/>
      <c r="E6" s="467"/>
      <c r="F6" s="467"/>
      <c r="G6" s="467"/>
      <c r="H6" s="673"/>
      <c r="I6" s="467"/>
      <c r="J6" s="467"/>
      <c r="K6" s="467"/>
      <c r="L6" s="467"/>
      <c r="M6" s="467"/>
    </row>
    <row r="7" spans="1:13" s="120" customFormat="1" ht="16.5">
      <c r="A7" s="550" t="s">
        <v>1098</v>
      </c>
      <c r="B7" s="1139" t="s">
        <v>1693</v>
      </c>
      <c r="C7" s="1139"/>
      <c r="D7" s="785"/>
      <c r="E7" s="1140" t="s">
        <v>1694</v>
      </c>
      <c r="F7" s="1140"/>
      <c r="G7" s="785"/>
      <c r="H7" s="1113" t="s">
        <v>2011</v>
      </c>
      <c r="I7" s="1113"/>
      <c r="J7" s="785"/>
      <c r="K7" s="1141" t="s">
        <v>1695</v>
      </c>
      <c r="L7" s="1141"/>
    </row>
    <row r="8" spans="1:13" s="120" customFormat="1" ht="14">
      <c r="A8" s="785" t="s">
        <v>1099</v>
      </c>
      <c r="B8" s="980" t="s">
        <v>152</v>
      </c>
      <c r="C8" s="980" t="s">
        <v>153</v>
      </c>
      <c r="D8" s="785"/>
      <c r="E8" s="980" t="s">
        <v>152</v>
      </c>
      <c r="F8" s="980" t="s">
        <v>153</v>
      </c>
      <c r="G8" s="785"/>
      <c r="H8" s="981" t="s">
        <v>152</v>
      </c>
      <c r="I8" s="980" t="s">
        <v>153</v>
      </c>
      <c r="J8" s="785"/>
      <c r="K8" s="980" t="s">
        <v>152</v>
      </c>
      <c r="L8" s="980" t="s">
        <v>153</v>
      </c>
    </row>
    <row r="9" spans="1:13" s="120" customFormat="1" thickBot="1">
      <c r="A9" s="128"/>
      <c r="B9" s="128"/>
      <c r="C9" s="128"/>
      <c r="D9" s="128"/>
      <c r="E9" s="128"/>
      <c r="F9" s="128"/>
      <c r="G9" s="128"/>
      <c r="H9" s="676"/>
      <c r="I9" s="128"/>
      <c r="J9" s="128"/>
      <c r="K9" s="128"/>
      <c r="L9" s="128"/>
    </row>
    <row r="10" spans="1:13" s="120" customFormat="1" ht="14">
      <c r="H10" s="126"/>
      <c r="M10" s="467"/>
    </row>
    <row r="11" spans="1:13" s="120" customFormat="1" ht="14">
      <c r="A11" s="122" t="s">
        <v>148</v>
      </c>
      <c r="B11" s="126">
        <f>SUM(B13:B23)</f>
        <v>4875</v>
      </c>
      <c r="C11" s="127">
        <f>SUM(C13:C23)</f>
        <v>100</v>
      </c>
      <c r="E11" s="126">
        <f>SUM(E13:E23)</f>
        <v>484</v>
      </c>
      <c r="F11" s="127">
        <f>SUM(F13:F23)</f>
        <v>100</v>
      </c>
      <c r="H11" s="982">
        <f>SUM(H13:H23)</f>
        <v>514</v>
      </c>
      <c r="I11" s="127">
        <f>SUM(I13:I23)</f>
        <v>100</v>
      </c>
      <c r="K11" s="120">
        <f>SUM(K13:K23)</f>
        <v>442</v>
      </c>
      <c r="L11" s="127">
        <f>SUM(L13:L23)</f>
        <v>99.999999999999986</v>
      </c>
    </row>
    <row r="12" spans="1:13" s="120" customFormat="1" ht="14">
      <c r="B12" s="126"/>
      <c r="C12" s="127"/>
      <c r="E12" s="126"/>
      <c r="H12" s="126"/>
    </row>
    <row r="13" spans="1:13" s="120" customFormat="1" ht="16.5">
      <c r="A13" s="120" t="s">
        <v>2012</v>
      </c>
      <c r="B13" s="983">
        <v>1706</v>
      </c>
      <c r="C13" s="127">
        <f>IF($A13&lt;&gt;"",B13/B$11*100,"")</f>
        <v>34.994871794871798</v>
      </c>
      <c r="E13" s="982"/>
      <c r="F13" s="127">
        <f t="shared" ref="F13:F23" si="0">IF($A13&lt;&gt;"",E13/E$11*100,"")</f>
        <v>0</v>
      </c>
      <c r="H13" s="984">
        <v>0</v>
      </c>
      <c r="I13" s="127">
        <f t="shared" ref="I13:I23" si="1">IF($A13&lt;&gt;"",H13/H$11*100,"")</f>
        <v>0</v>
      </c>
      <c r="K13" s="984">
        <v>10</v>
      </c>
      <c r="L13" s="127">
        <f t="shared" ref="L13:L23" si="2">IF($A13&lt;&gt;"",K13/K$11*100,"")</f>
        <v>2.2624434389140271</v>
      </c>
    </row>
    <row r="14" spans="1:13" s="120" customFormat="1" ht="14">
      <c r="B14" s="983"/>
      <c r="C14" s="127" t="str">
        <f t="shared" ref="C14:C23" si="3">IF($A14&lt;&gt;"",B14/B$11*100,"")</f>
        <v/>
      </c>
      <c r="E14" s="982"/>
      <c r="F14" s="127" t="str">
        <f t="shared" si="0"/>
        <v/>
      </c>
      <c r="H14" s="984"/>
      <c r="I14" s="127" t="str">
        <f t="shared" si="1"/>
        <v/>
      </c>
      <c r="K14" s="984"/>
      <c r="L14" s="127" t="str">
        <f t="shared" si="2"/>
        <v/>
      </c>
    </row>
    <row r="15" spans="1:13" s="120" customFormat="1" ht="14">
      <c r="A15" s="120" t="s">
        <v>1101</v>
      </c>
      <c r="B15" s="983">
        <v>25</v>
      </c>
      <c r="C15" s="127">
        <f t="shared" si="3"/>
        <v>0.51282051282051277</v>
      </c>
      <c r="E15" s="982"/>
      <c r="F15" s="127">
        <f t="shared" si="0"/>
        <v>0</v>
      </c>
      <c r="H15" s="984">
        <v>0</v>
      </c>
      <c r="I15" s="127">
        <f t="shared" si="1"/>
        <v>0</v>
      </c>
      <c r="K15" s="983">
        <v>234</v>
      </c>
      <c r="L15" s="127">
        <f t="shared" si="2"/>
        <v>52.941176470588239</v>
      </c>
    </row>
    <row r="16" spans="1:13" s="120" customFormat="1" ht="14">
      <c r="B16" s="983"/>
      <c r="C16" s="127" t="str">
        <f t="shared" si="3"/>
        <v/>
      </c>
      <c r="E16" s="982"/>
      <c r="F16" s="127" t="str">
        <f t="shared" si="0"/>
        <v/>
      </c>
      <c r="H16" s="984"/>
      <c r="I16" s="127" t="str">
        <f t="shared" si="1"/>
        <v/>
      </c>
      <c r="K16" s="983"/>
      <c r="L16" s="127" t="str">
        <f t="shared" si="2"/>
        <v/>
      </c>
    </row>
    <row r="17" spans="1:13" s="120" customFormat="1" ht="14">
      <c r="A17" s="120" t="s">
        <v>1102</v>
      </c>
      <c r="B17" s="983">
        <v>2879</v>
      </c>
      <c r="C17" s="127">
        <f t="shared" si="3"/>
        <v>59.056410256410253</v>
      </c>
      <c r="E17" s="982">
        <v>2</v>
      </c>
      <c r="F17" s="127">
        <f t="shared" si="0"/>
        <v>0.41322314049586778</v>
      </c>
      <c r="H17" s="983">
        <v>498</v>
      </c>
      <c r="I17" s="127">
        <f t="shared" si="1"/>
        <v>96.887159533073927</v>
      </c>
      <c r="K17" s="984">
        <v>152</v>
      </c>
      <c r="L17" s="127">
        <f t="shared" si="2"/>
        <v>34.389140271493211</v>
      </c>
    </row>
    <row r="18" spans="1:13" s="120" customFormat="1" ht="14">
      <c r="B18" s="983"/>
      <c r="C18" s="127" t="str">
        <f t="shared" si="3"/>
        <v/>
      </c>
      <c r="E18" s="982"/>
      <c r="F18" s="127" t="str">
        <f t="shared" si="0"/>
        <v/>
      </c>
      <c r="H18" s="983"/>
      <c r="I18" s="127" t="str">
        <f t="shared" si="1"/>
        <v/>
      </c>
      <c r="K18" s="984"/>
      <c r="L18" s="127" t="str">
        <f t="shared" si="2"/>
        <v/>
      </c>
    </row>
    <row r="19" spans="1:13" s="120" customFormat="1" ht="14">
      <c r="A19" s="120" t="s">
        <v>1103</v>
      </c>
      <c r="B19" s="983">
        <v>3</v>
      </c>
      <c r="C19" s="127">
        <f t="shared" si="3"/>
        <v>6.1538461538461542E-2</v>
      </c>
      <c r="E19" s="982">
        <v>482</v>
      </c>
      <c r="F19" s="127">
        <f t="shared" si="0"/>
        <v>99.586776859504127</v>
      </c>
      <c r="H19" s="984">
        <v>11</v>
      </c>
      <c r="I19" s="127">
        <f t="shared" si="1"/>
        <v>2.1400778210116731</v>
      </c>
      <c r="K19" s="984">
        <v>4</v>
      </c>
      <c r="L19" s="127">
        <f t="shared" si="2"/>
        <v>0.90497737556561098</v>
      </c>
    </row>
    <row r="20" spans="1:13" s="120" customFormat="1" ht="14">
      <c r="B20" s="983"/>
      <c r="C20" s="127"/>
      <c r="E20" s="982"/>
      <c r="F20" s="127"/>
      <c r="H20" s="984"/>
      <c r="I20" s="127"/>
      <c r="K20" s="984"/>
      <c r="L20" s="127"/>
    </row>
    <row r="21" spans="1:13" s="120" customFormat="1" ht="14">
      <c r="A21" s="120" t="s">
        <v>1104</v>
      </c>
      <c r="B21" s="983">
        <v>256</v>
      </c>
      <c r="C21" s="127">
        <f t="shared" si="3"/>
        <v>5.2512820512820513</v>
      </c>
      <c r="E21" s="982"/>
      <c r="F21" s="127">
        <f t="shared" si="0"/>
        <v>0</v>
      </c>
      <c r="H21" s="984">
        <v>3</v>
      </c>
      <c r="I21" s="127">
        <f t="shared" si="1"/>
        <v>0.58365758754863817</v>
      </c>
      <c r="K21" s="984">
        <v>42</v>
      </c>
      <c r="L21" s="127">
        <f t="shared" si="2"/>
        <v>9.502262443438914</v>
      </c>
    </row>
    <row r="22" spans="1:13" s="120" customFormat="1" ht="14">
      <c r="B22" s="983"/>
      <c r="C22" s="127" t="str">
        <f t="shared" si="3"/>
        <v/>
      </c>
      <c r="E22" s="982"/>
      <c r="F22" s="127" t="str">
        <f t="shared" si="0"/>
        <v/>
      </c>
      <c r="H22" s="984"/>
      <c r="I22" s="127" t="str">
        <f t="shared" si="1"/>
        <v/>
      </c>
      <c r="K22" s="984"/>
      <c r="L22" s="127" t="str">
        <f t="shared" si="2"/>
        <v/>
      </c>
    </row>
    <row r="23" spans="1:13" s="120" customFormat="1" ht="14">
      <c r="A23" s="120" t="s">
        <v>1105</v>
      </c>
      <c r="B23" s="983">
        <v>6</v>
      </c>
      <c r="C23" s="127">
        <f t="shared" si="3"/>
        <v>0.12307692307692308</v>
      </c>
      <c r="E23" s="982">
        <v>0</v>
      </c>
      <c r="F23" s="127">
        <f t="shared" si="0"/>
        <v>0</v>
      </c>
      <c r="H23" s="984">
        <v>2</v>
      </c>
      <c r="I23" s="127">
        <f t="shared" si="1"/>
        <v>0.38910505836575876</v>
      </c>
      <c r="K23" s="984">
        <v>0</v>
      </c>
      <c r="L23" s="127">
        <f t="shared" si="2"/>
        <v>0</v>
      </c>
    </row>
    <row r="24" spans="1:13" s="120" customFormat="1" thickBot="1">
      <c r="A24" s="128"/>
      <c r="B24" s="128"/>
      <c r="C24" s="128"/>
      <c r="D24" s="128"/>
      <c r="E24" s="128"/>
      <c r="F24" s="128"/>
      <c r="G24" s="128"/>
      <c r="H24" s="676"/>
      <c r="I24" s="128"/>
      <c r="J24" s="128"/>
    </row>
    <row r="25" spans="1:13" s="120" customFormat="1" ht="14">
      <c r="A25" s="464"/>
      <c r="H25" s="126"/>
      <c r="K25" s="467"/>
      <c r="L25" s="467"/>
      <c r="M25" s="467"/>
    </row>
    <row r="26" spans="1:13" s="120" customFormat="1" ht="16.5">
      <c r="A26" s="1133" t="s">
        <v>2013</v>
      </c>
      <c r="B26" s="1133"/>
      <c r="C26" s="1133"/>
      <c r="D26" s="1133"/>
      <c r="E26" s="1133"/>
      <c r="F26" s="1133"/>
      <c r="G26" s="1133"/>
      <c r="H26" s="1133"/>
      <c r="I26" s="1133"/>
      <c r="J26" s="1133"/>
      <c r="K26" s="1133"/>
      <c r="L26" s="1133"/>
    </row>
    <row r="27" spans="1:13" s="120" customFormat="1" ht="16.5">
      <c r="A27" s="1133" t="s">
        <v>2014</v>
      </c>
      <c r="B27" s="1133"/>
      <c r="C27" s="1133"/>
      <c r="D27" s="1133"/>
      <c r="E27" s="1133"/>
      <c r="F27" s="1133"/>
      <c r="G27" s="1133"/>
      <c r="H27" s="1133"/>
      <c r="I27" s="1133"/>
      <c r="J27" s="1133"/>
      <c r="K27" s="1133"/>
      <c r="L27" s="1133"/>
    </row>
    <row r="28" spans="1:13" s="120" customFormat="1" ht="14">
      <c r="H28" s="126"/>
    </row>
    <row r="29" spans="1:13" s="120" customFormat="1" ht="14">
      <c r="A29" s="120" t="s">
        <v>1106</v>
      </c>
      <c r="H29" s="126"/>
    </row>
    <row r="30" spans="1:13" s="120" customFormat="1" ht="14">
      <c r="A30" s="120" t="s">
        <v>766</v>
      </c>
      <c r="H30" s="126"/>
    </row>
    <row r="31" spans="1:13" s="120" customFormat="1" ht="14">
      <c r="H31" s="126"/>
    </row>
    <row r="32" spans="1:13">
      <c r="A32" s="524"/>
    </row>
  </sheetData>
  <mergeCells count="6">
    <mergeCell ref="A27:L27"/>
    <mergeCell ref="B7:C7"/>
    <mergeCell ref="E7:F7"/>
    <mergeCell ref="H7:I7"/>
    <mergeCell ref="K7:L7"/>
    <mergeCell ref="A26:L26"/>
  </mergeCells>
  <conditionalFormatting sqref="A1:XFD1048576">
    <cfRule type="cellIs" dxfId="23" priority="1" operator="equal">
      <formula>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D11"/>
  <sheetViews>
    <sheetView workbookViewId="0">
      <selection activeCell="J7" sqref="J7"/>
    </sheetView>
  </sheetViews>
  <sheetFormatPr baseColWidth="10" defaultColWidth="9.1796875" defaultRowHeight="14.5"/>
  <cols>
    <col min="1" max="1" width="21.1796875" customWidth="1"/>
    <col min="2" max="3" width="10.81640625" style="35" customWidth="1"/>
    <col min="4" max="4" width="3.54296875" customWidth="1"/>
    <col min="257" max="257" width="21.1796875" customWidth="1"/>
    <col min="258" max="259" width="10.81640625" customWidth="1"/>
    <col min="260" max="260" width="3.54296875" customWidth="1"/>
    <col min="513" max="513" width="21.1796875" customWidth="1"/>
    <col min="514" max="515" width="10.81640625" customWidth="1"/>
    <col min="516" max="516" width="3.54296875" customWidth="1"/>
    <col min="769" max="769" width="21.1796875" customWidth="1"/>
    <col min="770" max="771" width="10.81640625" customWidth="1"/>
    <col min="772" max="772" width="3.54296875" customWidth="1"/>
    <col min="1025" max="1025" width="21.1796875" customWidth="1"/>
    <col min="1026" max="1027" width="10.81640625" customWidth="1"/>
    <col min="1028" max="1028" width="3.54296875" customWidth="1"/>
    <col min="1281" max="1281" width="21.1796875" customWidth="1"/>
    <col min="1282" max="1283" width="10.81640625" customWidth="1"/>
    <col min="1284" max="1284" width="3.54296875" customWidth="1"/>
    <col min="1537" max="1537" width="21.1796875" customWidth="1"/>
    <col min="1538" max="1539" width="10.81640625" customWidth="1"/>
    <col min="1540" max="1540" width="3.54296875" customWidth="1"/>
    <col min="1793" max="1793" width="21.1796875" customWidth="1"/>
    <col min="1794" max="1795" width="10.81640625" customWidth="1"/>
    <col min="1796" max="1796" width="3.54296875" customWidth="1"/>
    <col min="2049" max="2049" width="21.1796875" customWidth="1"/>
    <col min="2050" max="2051" width="10.81640625" customWidth="1"/>
    <col min="2052" max="2052" width="3.54296875" customWidth="1"/>
    <col min="2305" max="2305" width="21.1796875" customWidth="1"/>
    <col min="2306" max="2307" width="10.81640625" customWidth="1"/>
    <col min="2308" max="2308" width="3.54296875" customWidth="1"/>
    <col min="2561" max="2561" width="21.1796875" customWidth="1"/>
    <col min="2562" max="2563" width="10.81640625" customWidth="1"/>
    <col min="2564" max="2564" width="3.54296875" customWidth="1"/>
    <col min="2817" max="2817" width="21.1796875" customWidth="1"/>
    <col min="2818" max="2819" width="10.81640625" customWidth="1"/>
    <col min="2820" max="2820" width="3.54296875" customWidth="1"/>
    <col min="3073" max="3073" width="21.1796875" customWidth="1"/>
    <col min="3074" max="3075" width="10.81640625" customWidth="1"/>
    <col min="3076" max="3076" width="3.54296875" customWidth="1"/>
    <col min="3329" max="3329" width="21.1796875" customWidth="1"/>
    <col min="3330" max="3331" width="10.81640625" customWidth="1"/>
    <col min="3332" max="3332" width="3.54296875" customWidth="1"/>
    <col min="3585" max="3585" width="21.1796875" customWidth="1"/>
    <col min="3586" max="3587" width="10.81640625" customWidth="1"/>
    <col min="3588" max="3588" width="3.54296875" customWidth="1"/>
    <col min="3841" max="3841" width="21.1796875" customWidth="1"/>
    <col min="3842" max="3843" width="10.81640625" customWidth="1"/>
    <col min="3844" max="3844" width="3.54296875" customWidth="1"/>
    <col min="4097" max="4097" width="21.1796875" customWidth="1"/>
    <col min="4098" max="4099" width="10.81640625" customWidth="1"/>
    <col min="4100" max="4100" width="3.54296875" customWidth="1"/>
    <col min="4353" max="4353" width="21.1796875" customWidth="1"/>
    <col min="4354" max="4355" width="10.81640625" customWidth="1"/>
    <col min="4356" max="4356" width="3.54296875" customWidth="1"/>
    <col min="4609" max="4609" width="21.1796875" customWidth="1"/>
    <col min="4610" max="4611" width="10.81640625" customWidth="1"/>
    <col min="4612" max="4612" width="3.54296875" customWidth="1"/>
    <col min="4865" max="4865" width="21.1796875" customWidth="1"/>
    <col min="4866" max="4867" width="10.81640625" customWidth="1"/>
    <col min="4868" max="4868" width="3.54296875" customWidth="1"/>
    <col min="5121" max="5121" width="21.1796875" customWidth="1"/>
    <col min="5122" max="5123" width="10.81640625" customWidth="1"/>
    <col min="5124" max="5124" width="3.54296875" customWidth="1"/>
    <col min="5377" max="5377" width="21.1796875" customWidth="1"/>
    <col min="5378" max="5379" width="10.81640625" customWidth="1"/>
    <col min="5380" max="5380" width="3.54296875" customWidth="1"/>
    <col min="5633" max="5633" width="21.1796875" customWidth="1"/>
    <col min="5634" max="5635" width="10.81640625" customWidth="1"/>
    <col min="5636" max="5636" width="3.54296875" customWidth="1"/>
    <col min="5889" max="5889" width="21.1796875" customWidth="1"/>
    <col min="5890" max="5891" width="10.81640625" customWidth="1"/>
    <col min="5892" max="5892" width="3.54296875" customWidth="1"/>
    <col min="6145" max="6145" width="21.1796875" customWidth="1"/>
    <col min="6146" max="6147" width="10.81640625" customWidth="1"/>
    <col min="6148" max="6148" width="3.54296875" customWidth="1"/>
    <col min="6401" max="6401" width="21.1796875" customWidth="1"/>
    <col min="6402" max="6403" width="10.81640625" customWidth="1"/>
    <col min="6404" max="6404" width="3.54296875" customWidth="1"/>
    <col min="6657" max="6657" width="21.1796875" customWidth="1"/>
    <col min="6658" max="6659" width="10.81640625" customWidth="1"/>
    <col min="6660" max="6660" width="3.54296875" customWidth="1"/>
    <col min="6913" max="6913" width="21.1796875" customWidth="1"/>
    <col min="6914" max="6915" width="10.81640625" customWidth="1"/>
    <col min="6916" max="6916" width="3.54296875" customWidth="1"/>
    <col min="7169" max="7169" width="21.1796875" customWidth="1"/>
    <col min="7170" max="7171" width="10.81640625" customWidth="1"/>
    <col min="7172" max="7172" width="3.54296875" customWidth="1"/>
    <col min="7425" max="7425" width="21.1796875" customWidth="1"/>
    <col min="7426" max="7427" width="10.81640625" customWidth="1"/>
    <col min="7428" max="7428" width="3.54296875" customWidth="1"/>
    <col min="7681" max="7681" width="21.1796875" customWidth="1"/>
    <col min="7682" max="7683" width="10.81640625" customWidth="1"/>
    <col min="7684" max="7684" width="3.54296875" customWidth="1"/>
    <col min="7937" max="7937" width="21.1796875" customWidth="1"/>
    <col min="7938" max="7939" width="10.81640625" customWidth="1"/>
    <col min="7940" max="7940" width="3.54296875" customWidth="1"/>
    <col min="8193" max="8193" width="21.1796875" customWidth="1"/>
    <col min="8194" max="8195" width="10.81640625" customWidth="1"/>
    <col min="8196" max="8196" width="3.54296875" customWidth="1"/>
    <col min="8449" max="8449" width="21.1796875" customWidth="1"/>
    <col min="8450" max="8451" width="10.81640625" customWidth="1"/>
    <col min="8452" max="8452" width="3.54296875" customWidth="1"/>
    <col min="8705" max="8705" width="21.1796875" customWidth="1"/>
    <col min="8706" max="8707" width="10.81640625" customWidth="1"/>
    <col min="8708" max="8708" width="3.54296875" customWidth="1"/>
    <col min="8961" max="8961" width="21.1796875" customWidth="1"/>
    <col min="8962" max="8963" width="10.81640625" customWidth="1"/>
    <col min="8964" max="8964" width="3.54296875" customWidth="1"/>
    <col min="9217" max="9217" width="21.1796875" customWidth="1"/>
    <col min="9218" max="9219" width="10.81640625" customWidth="1"/>
    <col min="9220" max="9220" width="3.54296875" customWidth="1"/>
    <col min="9473" max="9473" width="21.1796875" customWidth="1"/>
    <col min="9474" max="9475" width="10.81640625" customWidth="1"/>
    <col min="9476" max="9476" width="3.54296875" customWidth="1"/>
    <col min="9729" max="9729" width="21.1796875" customWidth="1"/>
    <col min="9730" max="9731" width="10.81640625" customWidth="1"/>
    <col min="9732" max="9732" width="3.54296875" customWidth="1"/>
    <col min="9985" max="9985" width="21.1796875" customWidth="1"/>
    <col min="9986" max="9987" width="10.81640625" customWidth="1"/>
    <col min="9988" max="9988" width="3.54296875" customWidth="1"/>
    <col min="10241" max="10241" width="21.1796875" customWidth="1"/>
    <col min="10242" max="10243" width="10.81640625" customWidth="1"/>
    <col min="10244" max="10244" width="3.54296875" customWidth="1"/>
    <col min="10497" max="10497" width="21.1796875" customWidth="1"/>
    <col min="10498" max="10499" width="10.81640625" customWidth="1"/>
    <col min="10500" max="10500" width="3.54296875" customWidth="1"/>
    <col min="10753" max="10753" width="21.1796875" customWidth="1"/>
    <col min="10754" max="10755" width="10.81640625" customWidth="1"/>
    <col min="10756" max="10756" width="3.54296875" customWidth="1"/>
    <col min="11009" max="11009" width="21.1796875" customWidth="1"/>
    <col min="11010" max="11011" width="10.81640625" customWidth="1"/>
    <col min="11012" max="11012" width="3.54296875" customWidth="1"/>
    <col min="11265" max="11265" width="21.1796875" customWidth="1"/>
    <col min="11266" max="11267" width="10.81640625" customWidth="1"/>
    <col min="11268" max="11268" width="3.54296875" customWidth="1"/>
    <col min="11521" max="11521" width="21.1796875" customWidth="1"/>
    <col min="11522" max="11523" width="10.81640625" customWidth="1"/>
    <col min="11524" max="11524" width="3.54296875" customWidth="1"/>
    <col min="11777" max="11777" width="21.1796875" customWidth="1"/>
    <col min="11778" max="11779" width="10.81640625" customWidth="1"/>
    <col min="11780" max="11780" width="3.54296875" customWidth="1"/>
    <col min="12033" max="12033" width="21.1796875" customWidth="1"/>
    <col min="12034" max="12035" width="10.81640625" customWidth="1"/>
    <col min="12036" max="12036" width="3.54296875" customWidth="1"/>
    <col min="12289" max="12289" width="21.1796875" customWidth="1"/>
    <col min="12290" max="12291" width="10.81640625" customWidth="1"/>
    <col min="12292" max="12292" width="3.54296875" customWidth="1"/>
    <col min="12545" max="12545" width="21.1796875" customWidth="1"/>
    <col min="12546" max="12547" width="10.81640625" customWidth="1"/>
    <col min="12548" max="12548" width="3.54296875" customWidth="1"/>
    <col min="12801" max="12801" width="21.1796875" customWidth="1"/>
    <col min="12802" max="12803" width="10.81640625" customWidth="1"/>
    <col min="12804" max="12804" width="3.54296875" customWidth="1"/>
    <col min="13057" max="13057" width="21.1796875" customWidth="1"/>
    <col min="13058" max="13059" width="10.81640625" customWidth="1"/>
    <col min="13060" max="13060" width="3.54296875" customWidth="1"/>
    <col min="13313" max="13313" width="21.1796875" customWidth="1"/>
    <col min="13314" max="13315" width="10.81640625" customWidth="1"/>
    <col min="13316" max="13316" width="3.54296875" customWidth="1"/>
    <col min="13569" max="13569" width="21.1796875" customWidth="1"/>
    <col min="13570" max="13571" width="10.81640625" customWidth="1"/>
    <col min="13572" max="13572" width="3.54296875" customWidth="1"/>
    <col min="13825" max="13825" width="21.1796875" customWidth="1"/>
    <col min="13826" max="13827" width="10.81640625" customWidth="1"/>
    <col min="13828" max="13828" width="3.54296875" customWidth="1"/>
    <col min="14081" max="14081" width="21.1796875" customWidth="1"/>
    <col min="14082" max="14083" width="10.81640625" customWidth="1"/>
    <col min="14084" max="14084" width="3.54296875" customWidth="1"/>
    <col min="14337" max="14337" width="21.1796875" customWidth="1"/>
    <col min="14338" max="14339" width="10.81640625" customWidth="1"/>
    <col min="14340" max="14340" width="3.54296875" customWidth="1"/>
    <col min="14593" max="14593" width="21.1796875" customWidth="1"/>
    <col min="14594" max="14595" width="10.81640625" customWidth="1"/>
    <col min="14596" max="14596" width="3.54296875" customWidth="1"/>
    <col min="14849" max="14849" width="21.1796875" customWidth="1"/>
    <col min="14850" max="14851" width="10.81640625" customWidth="1"/>
    <col min="14852" max="14852" width="3.54296875" customWidth="1"/>
    <col min="15105" max="15105" width="21.1796875" customWidth="1"/>
    <col min="15106" max="15107" width="10.81640625" customWidth="1"/>
    <col min="15108" max="15108" width="3.54296875" customWidth="1"/>
    <col min="15361" max="15361" width="21.1796875" customWidth="1"/>
    <col min="15362" max="15363" width="10.81640625" customWidth="1"/>
    <col min="15364" max="15364" width="3.54296875" customWidth="1"/>
    <col min="15617" max="15617" width="21.1796875" customWidth="1"/>
    <col min="15618" max="15619" width="10.81640625" customWidth="1"/>
    <col min="15620" max="15620" width="3.54296875" customWidth="1"/>
    <col min="15873" max="15873" width="21.1796875" customWidth="1"/>
    <col min="15874" max="15875" width="10.81640625" customWidth="1"/>
    <col min="15876" max="15876" width="3.54296875" customWidth="1"/>
    <col min="16129" max="16129" width="21.1796875" customWidth="1"/>
    <col min="16130" max="16131" width="10.81640625" customWidth="1"/>
    <col min="16132" max="16132" width="3.54296875" customWidth="1"/>
  </cols>
  <sheetData>
    <row r="1" spans="1:4">
      <c r="A1" s="39"/>
      <c r="B1" s="46" t="s">
        <v>386</v>
      </c>
      <c r="C1" s="46" t="s">
        <v>582</v>
      </c>
      <c r="D1" s="38"/>
    </row>
    <row r="2" spans="1:4">
      <c r="A2" s="52" t="s">
        <v>431</v>
      </c>
      <c r="B2" s="53">
        <v>1875</v>
      </c>
      <c r="C2" s="53">
        <v>4225</v>
      </c>
    </row>
    <row r="3" spans="1:4">
      <c r="A3" s="52" t="s">
        <v>432</v>
      </c>
      <c r="B3" s="53">
        <v>1877</v>
      </c>
      <c r="C3" s="53">
        <v>4256</v>
      </c>
    </row>
    <row r="4" spans="1:4">
      <c r="A4" s="52" t="s">
        <v>433</v>
      </c>
      <c r="B4" s="53">
        <v>1950</v>
      </c>
      <c r="C4" s="53">
        <v>4350</v>
      </c>
    </row>
    <row r="5" spans="1:4">
      <c r="A5" s="52" t="s">
        <v>434</v>
      </c>
      <c r="B5" s="53">
        <v>1867</v>
      </c>
      <c r="C5" s="53">
        <v>4093</v>
      </c>
    </row>
    <row r="6" spans="1:4">
      <c r="A6" s="52" t="s">
        <v>435</v>
      </c>
      <c r="B6" s="53">
        <v>1871</v>
      </c>
      <c r="C6" s="53">
        <v>4326</v>
      </c>
    </row>
    <row r="7" spans="1:4">
      <c r="A7" s="52" t="s">
        <v>436</v>
      </c>
      <c r="B7" s="53">
        <v>1890</v>
      </c>
      <c r="C7" s="53">
        <v>4399</v>
      </c>
    </row>
    <row r="8" spans="1:4">
      <c r="A8" s="52" t="s">
        <v>1441</v>
      </c>
      <c r="B8" s="53">
        <v>1878</v>
      </c>
      <c r="C8" s="53">
        <v>4283</v>
      </c>
    </row>
    <row r="9" spans="1:4">
      <c r="A9" s="52" t="s">
        <v>1442</v>
      </c>
      <c r="B9" s="53">
        <v>1890</v>
      </c>
      <c r="C9" s="53">
        <v>4399</v>
      </c>
    </row>
    <row r="10" spans="1:4">
      <c r="A10" s="52" t="s">
        <v>1537</v>
      </c>
      <c r="B10" s="53">
        <v>1949</v>
      </c>
      <c r="C10" s="53">
        <v>4414</v>
      </c>
    </row>
    <row r="11" spans="1:4">
      <c r="A11" s="52" t="s">
        <v>1538</v>
      </c>
      <c r="B11" s="53">
        <v>1944</v>
      </c>
      <c r="C11" s="53">
        <v>4373</v>
      </c>
    </row>
  </sheetData>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4" tint="-0.249977111117893"/>
  </sheetPr>
  <dimension ref="A1:V37"/>
  <sheetViews>
    <sheetView workbookViewId="0">
      <selection activeCell="A3" sqref="A3"/>
    </sheetView>
  </sheetViews>
  <sheetFormatPr baseColWidth="10" defaultColWidth="9.1796875" defaultRowHeight="15.5"/>
  <cols>
    <col min="1" max="1" width="21.1796875" style="262" customWidth="1"/>
    <col min="2" max="2" width="10" customWidth="1"/>
    <col min="3" max="3" width="6.453125" customWidth="1"/>
    <col min="4" max="4" width="2.453125" customWidth="1"/>
    <col min="5" max="5" width="7.26953125" customWidth="1"/>
    <col min="6" max="6" width="8.453125" customWidth="1"/>
    <col min="7" max="7" width="2.453125" customWidth="1"/>
    <col min="8" max="9" width="7.54296875" customWidth="1"/>
    <col min="10" max="10" width="2.453125" customWidth="1"/>
    <col min="11" max="11" width="9.54296875" customWidth="1"/>
    <col min="12" max="12" width="6.54296875" customWidth="1"/>
    <col min="13" max="13" width="2.453125" customWidth="1"/>
    <col min="14" max="14" width="9.453125" customWidth="1"/>
    <col min="15" max="15" width="6.54296875" customWidth="1"/>
    <col min="16" max="16" width="2.453125" customWidth="1"/>
    <col min="17" max="18" width="7" customWidth="1"/>
    <col min="19" max="19" width="2.453125" customWidth="1"/>
    <col min="20" max="20" width="9.1796875" customWidth="1"/>
    <col min="21" max="21" width="8" customWidth="1"/>
    <col min="22" max="22" width="2" customWidth="1"/>
    <col min="257" max="257" width="21.1796875" customWidth="1"/>
    <col min="258" max="258" width="10" customWidth="1"/>
    <col min="259" max="259" width="6.453125" customWidth="1"/>
    <col min="260" max="260" width="2.453125" customWidth="1"/>
    <col min="261" max="261" width="7.26953125" customWidth="1"/>
    <col min="262" max="262" width="8.453125" customWidth="1"/>
    <col min="263" max="263" width="2.453125" customWidth="1"/>
    <col min="264" max="265" width="7.54296875" customWidth="1"/>
    <col min="266" max="266" width="2.453125" customWidth="1"/>
    <col min="267" max="267" width="9.54296875" customWidth="1"/>
    <col min="268" max="268" width="6.54296875" customWidth="1"/>
    <col min="269" max="269" width="2.453125" customWidth="1"/>
    <col min="270" max="270" width="9.453125" customWidth="1"/>
    <col min="271" max="271" width="6.54296875" customWidth="1"/>
    <col min="272" max="272" width="2.453125" customWidth="1"/>
    <col min="273" max="274" width="7" customWidth="1"/>
    <col min="275" max="275" width="2.453125" customWidth="1"/>
    <col min="276" max="276" width="9.1796875" customWidth="1"/>
    <col min="277" max="277" width="8" customWidth="1"/>
    <col min="278" max="278" width="2" customWidth="1"/>
    <col min="513" max="513" width="21.1796875" customWidth="1"/>
    <col min="514" max="514" width="10" customWidth="1"/>
    <col min="515" max="515" width="6.453125" customWidth="1"/>
    <col min="516" max="516" width="2.453125" customWidth="1"/>
    <col min="517" max="517" width="7.26953125" customWidth="1"/>
    <col min="518" max="518" width="8.453125" customWidth="1"/>
    <col min="519" max="519" width="2.453125" customWidth="1"/>
    <col min="520" max="521" width="7.54296875" customWidth="1"/>
    <col min="522" max="522" width="2.453125" customWidth="1"/>
    <col min="523" max="523" width="9.54296875" customWidth="1"/>
    <col min="524" max="524" width="6.54296875" customWidth="1"/>
    <col min="525" max="525" width="2.453125" customWidth="1"/>
    <col min="526" max="526" width="9.453125" customWidth="1"/>
    <col min="527" max="527" width="6.54296875" customWidth="1"/>
    <col min="528" max="528" width="2.453125" customWidth="1"/>
    <col min="529" max="530" width="7" customWidth="1"/>
    <col min="531" max="531" width="2.453125" customWidth="1"/>
    <col min="532" max="532" width="9.1796875" customWidth="1"/>
    <col min="533" max="533" width="8" customWidth="1"/>
    <col min="534" max="534" width="2" customWidth="1"/>
    <col min="769" max="769" width="21.1796875" customWidth="1"/>
    <col min="770" max="770" width="10" customWidth="1"/>
    <col min="771" max="771" width="6.453125" customWidth="1"/>
    <col min="772" max="772" width="2.453125" customWidth="1"/>
    <col min="773" max="773" width="7.26953125" customWidth="1"/>
    <col min="774" max="774" width="8.453125" customWidth="1"/>
    <col min="775" max="775" width="2.453125" customWidth="1"/>
    <col min="776" max="777" width="7.54296875" customWidth="1"/>
    <col min="778" max="778" width="2.453125" customWidth="1"/>
    <col min="779" max="779" width="9.54296875" customWidth="1"/>
    <col min="780" max="780" width="6.54296875" customWidth="1"/>
    <col min="781" max="781" width="2.453125" customWidth="1"/>
    <col min="782" max="782" width="9.453125" customWidth="1"/>
    <col min="783" max="783" width="6.54296875" customWidth="1"/>
    <col min="784" max="784" width="2.453125" customWidth="1"/>
    <col min="785" max="786" width="7" customWidth="1"/>
    <col min="787" max="787" width="2.453125" customWidth="1"/>
    <col min="788" max="788" width="9.1796875" customWidth="1"/>
    <col min="789" max="789" width="8" customWidth="1"/>
    <col min="790" max="790" width="2" customWidth="1"/>
    <col min="1025" max="1025" width="21.1796875" customWidth="1"/>
    <col min="1026" max="1026" width="10" customWidth="1"/>
    <col min="1027" max="1027" width="6.453125" customWidth="1"/>
    <col min="1028" max="1028" width="2.453125" customWidth="1"/>
    <col min="1029" max="1029" width="7.26953125" customWidth="1"/>
    <col min="1030" max="1030" width="8.453125" customWidth="1"/>
    <col min="1031" max="1031" width="2.453125" customWidth="1"/>
    <col min="1032" max="1033" width="7.54296875" customWidth="1"/>
    <col min="1034" max="1034" width="2.453125" customWidth="1"/>
    <col min="1035" max="1035" width="9.54296875" customWidth="1"/>
    <col min="1036" max="1036" width="6.54296875" customWidth="1"/>
    <col min="1037" max="1037" width="2.453125" customWidth="1"/>
    <col min="1038" max="1038" width="9.453125" customWidth="1"/>
    <col min="1039" max="1039" width="6.54296875" customWidth="1"/>
    <col min="1040" max="1040" width="2.453125" customWidth="1"/>
    <col min="1041" max="1042" width="7" customWidth="1"/>
    <col min="1043" max="1043" width="2.453125" customWidth="1"/>
    <col min="1044" max="1044" width="9.1796875" customWidth="1"/>
    <col min="1045" max="1045" width="8" customWidth="1"/>
    <col min="1046" max="1046" width="2" customWidth="1"/>
    <col min="1281" max="1281" width="21.1796875" customWidth="1"/>
    <col min="1282" max="1282" width="10" customWidth="1"/>
    <col min="1283" max="1283" width="6.453125" customWidth="1"/>
    <col min="1284" max="1284" width="2.453125" customWidth="1"/>
    <col min="1285" max="1285" width="7.26953125" customWidth="1"/>
    <col min="1286" max="1286" width="8.453125" customWidth="1"/>
    <col min="1287" max="1287" width="2.453125" customWidth="1"/>
    <col min="1288" max="1289" width="7.54296875" customWidth="1"/>
    <col min="1290" max="1290" width="2.453125" customWidth="1"/>
    <col min="1291" max="1291" width="9.54296875" customWidth="1"/>
    <col min="1292" max="1292" width="6.54296875" customWidth="1"/>
    <col min="1293" max="1293" width="2.453125" customWidth="1"/>
    <col min="1294" max="1294" width="9.453125" customWidth="1"/>
    <col min="1295" max="1295" width="6.54296875" customWidth="1"/>
    <col min="1296" max="1296" width="2.453125" customWidth="1"/>
    <col min="1297" max="1298" width="7" customWidth="1"/>
    <col min="1299" max="1299" width="2.453125" customWidth="1"/>
    <col min="1300" max="1300" width="9.1796875" customWidth="1"/>
    <col min="1301" max="1301" width="8" customWidth="1"/>
    <col min="1302" max="1302" width="2" customWidth="1"/>
    <col min="1537" max="1537" width="21.1796875" customWidth="1"/>
    <col min="1538" max="1538" width="10" customWidth="1"/>
    <col min="1539" max="1539" width="6.453125" customWidth="1"/>
    <col min="1540" max="1540" width="2.453125" customWidth="1"/>
    <col min="1541" max="1541" width="7.26953125" customWidth="1"/>
    <col min="1542" max="1542" width="8.453125" customWidth="1"/>
    <col min="1543" max="1543" width="2.453125" customWidth="1"/>
    <col min="1544" max="1545" width="7.54296875" customWidth="1"/>
    <col min="1546" max="1546" width="2.453125" customWidth="1"/>
    <col min="1547" max="1547" width="9.54296875" customWidth="1"/>
    <col min="1548" max="1548" width="6.54296875" customWidth="1"/>
    <col min="1549" max="1549" width="2.453125" customWidth="1"/>
    <col min="1550" max="1550" width="9.453125" customWidth="1"/>
    <col min="1551" max="1551" width="6.54296875" customWidth="1"/>
    <col min="1552" max="1552" width="2.453125" customWidth="1"/>
    <col min="1553" max="1554" width="7" customWidth="1"/>
    <col min="1555" max="1555" width="2.453125" customWidth="1"/>
    <col min="1556" max="1556" width="9.1796875" customWidth="1"/>
    <col min="1557" max="1557" width="8" customWidth="1"/>
    <col min="1558" max="1558" width="2" customWidth="1"/>
    <col min="1793" max="1793" width="21.1796875" customWidth="1"/>
    <col min="1794" max="1794" width="10" customWidth="1"/>
    <col min="1795" max="1795" width="6.453125" customWidth="1"/>
    <col min="1796" max="1796" width="2.453125" customWidth="1"/>
    <col min="1797" max="1797" width="7.26953125" customWidth="1"/>
    <col min="1798" max="1798" width="8.453125" customWidth="1"/>
    <col min="1799" max="1799" width="2.453125" customWidth="1"/>
    <col min="1800" max="1801" width="7.54296875" customWidth="1"/>
    <col min="1802" max="1802" width="2.453125" customWidth="1"/>
    <col min="1803" max="1803" width="9.54296875" customWidth="1"/>
    <col min="1804" max="1804" width="6.54296875" customWidth="1"/>
    <col min="1805" max="1805" width="2.453125" customWidth="1"/>
    <col min="1806" max="1806" width="9.453125" customWidth="1"/>
    <col min="1807" max="1807" width="6.54296875" customWidth="1"/>
    <col min="1808" max="1808" width="2.453125" customWidth="1"/>
    <col min="1809" max="1810" width="7" customWidth="1"/>
    <col min="1811" max="1811" width="2.453125" customWidth="1"/>
    <col min="1812" max="1812" width="9.1796875" customWidth="1"/>
    <col min="1813" max="1813" width="8" customWidth="1"/>
    <col min="1814" max="1814" width="2" customWidth="1"/>
    <col min="2049" max="2049" width="21.1796875" customWidth="1"/>
    <col min="2050" max="2050" width="10" customWidth="1"/>
    <col min="2051" max="2051" width="6.453125" customWidth="1"/>
    <col min="2052" max="2052" width="2.453125" customWidth="1"/>
    <col min="2053" max="2053" width="7.26953125" customWidth="1"/>
    <col min="2054" max="2054" width="8.453125" customWidth="1"/>
    <col min="2055" max="2055" width="2.453125" customWidth="1"/>
    <col min="2056" max="2057" width="7.54296875" customWidth="1"/>
    <col min="2058" max="2058" width="2.453125" customWidth="1"/>
    <col min="2059" max="2059" width="9.54296875" customWidth="1"/>
    <col min="2060" max="2060" width="6.54296875" customWidth="1"/>
    <col min="2061" max="2061" width="2.453125" customWidth="1"/>
    <col min="2062" max="2062" width="9.453125" customWidth="1"/>
    <col min="2063" max="2063" width="6.54296875" customWidth="1"/>
    <col min="2064" max="2064" width="2.453125" customWidth="1"/>
    <col min="2065" max="2066" width="7" customWidth="1"/>
    <col min="2067" max="2067" width="2.453125" customWidth="1"/>
    <col min="2068" max="2068" width="9.1796875" customWidth="1"/>
    <col min="2069" max="2069" width="8" customWidth="1"/>
    <col min="2070" max="2070" width="2" customWidth="1"/>
    <col min="2305" max="2305" width="21.1796875" customWidth="1"/>
    <col min="2306" max="2306" width="10" customWidth="1"/>
    <col min="2307" max="2307" width="6.453125" customWidth="1"/>
    <col min="2308" max="2308" width="2.453125" customWidth="1"/>
    <col min="2309" max="2309" width="7.26953125" customWidth="1"/>
    <col min="2310" max="2310" width="8.453125" customWidth="1"/>
    <col min="2311" max="2311" width="2.453125" customWidth="1"/>
    <col min="2312" max="2313" width="7.54296875" customWidth="1"/>
    <col min="2314" max="2314" width="2.453125" customWidth="1"/>
    <col min="2315" max="2315" width="9.54296875" customWidth="1"/>
    <col min="2316" max="2316" width="6.54296875" customWidth="1"/>
    <col min="2317" max="2317" width="2.453125" customWidth="1"/>
    <col min="2318" max="2318" width="9.453125" customWidth="1"/>
    <col min="2319" max="2319" width="6.54296875" customWidth="1"/>
    <col min="2320" max="2320" width="2.453125" customWidth="1"/>
    <col min="2321" max="2322" width="7" customWidth="1"/>
    <col min="2323" max="2323" width="2.453125" customWidth="1"/>
    <col min="2324" max="2324" width="9.1796875" customWidth="1"/>
    <col min="2325" max="2325" width="8" customWidth="1"/>
    <col min="2326" max="2326" width="2" customWidth="1"/>
    <col min="2561" max="2561" width="21.1796875" customWidth="1"/>
    <col min="2562" max="2562" width="10" customWidth="1"/>
    <col min="2563" max="2563" width="6.453125" customWidth="1"/>
    <col min="2564" max="2564" width="2.453125" customWidth="1"/>
    <col min="2565" max="2565" width="7.26953125" customWidth="1"/>
    <col min="2566" max="2566" width="8.453125" customWidth="1"/>
    <col min="2567" max="2567" width="2.453125" customWidth="1"/>
    <col min="2568" max="2569" width="7.54296875" customWidth="1"/>
    <col min="2570" max="2570" width="2.453125" customWidth="1"/>
    <col min="2571" max="2571" width="9.54296875" customWidth="1"/>
    <col min="2572" max="2572" width="6.54296875" customWidth="1"/>
    <col min="2573" max="2573" width="2.453125" customWidth="1"/>
    <col min="2574" max="2574" width="9.453125" customWidth="1"/>
    <col min="2575" max="2575" width="6.54296875" customWidth="1"/>
    <col min="2576" max="2576" width="2.453125" customWidth="1"/>
    <col min="2577" max="2578" width="7" customWidth="1"/>
    <col min="2579" max="2579" width="2.453125" customWidth="1"/>
    <col min="2580" max="2580" width="9.1796875" customWidth="1"/>
    <col min="2581" max="2581" width="8" customWidth="1"/>
    <col min="2582" max="2582" width="2" customWidth="1"/>
    <col min="2817" max="2817" width="21.1796875" customWidth="1"/>
    <col min="2818" max="2818" width="10" customWidth="1"/>
    <col min="2819" max="2819" width="6.453125" customWidth="1"/>
    <col min="2820" max="2820" width="2.453125" customWidth="1"/>
    <col min="2821" max="2821" width="7.26953125" customWidth="1"/>
    <col min="2822" max="2822" width="8.453125" customWidth="1"/>
    <col min="2823" max="2823" width="2.453125" customWidth="1"/>
    <col min="2824" max="2825" width="7.54296875" customWidth="1"/>
    <col min="2826" max="2826" width="2.453125" customWidth="1"/>
    <col min="2827" max="2827" width="9.54296875" customWidth="1"/>
    <col min="2828" max="2828" width="6.54296875" customWidth="1"/>
    <col min="2829" max="2829" width="2.453125" customWidth="1"/>
    <col min="2830" max="2830" width="9.453125" customWidth="1"/>
    <col min="2831" max="2831" width="6.54296875" customWidth="1"/>
    <col min="2832" max="2832" width="2.453125" customWidth="1"/>
    <col min="2833" max="2834" width="7" customWidth="1"/>
    <col min="2835" max="2835" width="2.453125" customWidth="1"/>
    <col min="2836" max="2836" width="9.1796875" customWidth="1"/>
    <col min="2837" max="2837" width="8" customWidth="1"/>
    <col min="2838" max="2838" width="2" customWidth="1"/>
    <col min="3073" max="3073" width="21.1796875" customWidth="1"/>
    <col min="3074" max="3074" width="10" customWidth="1"/>
    <col min="3075" max="3075" width="6.453125" customWidth="1"/>
    <col min="3076" max="3076" width="2.453125" customWidth="1"/>
    <col min="3077" max="3077" width="7.26953125" customWidth="1"/>
    <col min="3078" max="3078" width="8.453125" customWidth="1"/>
    <col min="3079" max="3079" width="2.453125" customWidth="1"/>
    <col min="3080" max="3081" width="7.54296875" customWidth="1"/>
    <col min="3082" max="3082" width="2.453125" customWidth="1"/>
    <col min="3083" max="3083" width="9.54296875" customWidth="1"/>
    <col min="3084" max="3084" width="6.54296875" customWidth="1"/>
    <col min="3085" max="3085" width="2.453125" customWidth="1"/>
    <col min="3086" max="3086" width="9.453125" customWidth="1"/>
    <col min="3087" max="3087" width="6.54296875" customWidth="1"/>
    <col min="3088" max="3088" width="2.453125" customWidth="1"/>
    <col min="3089" max="3090" width="7" customWidth="1"/>
    <col min="3091" max="3091" width="2.453125" customWidth="1"/>
    <col min="3092" max="3092" width="9.1796875" customWidth="1"/>
    <col min="3093" max="3093" width="8" customWidth="1"/>
    <col min="3094" max="3094" width="2" customWidth="1"/>
    <col min="3329" max="3329" width="21.1796875" customWidth="1"/>
    <col min="3330" max="3330" width="10" customWidth="1"/>
    <col min="3331" max="3331" width="6.453125" customWidth="1"/>
    <col min="3332" max="3332" width="2.453125" customWidth="1"/>
    <col min="3333" max="3333" width="7.26953125" customWidth="1"/>
    <col min="3334" max="3334" width="8.453125" customWidth="1"/>
    <col min="3335" max="3335" width="2.453125" customWidth="1"/>
    <col min="3336" max="3337" width="7.54296875" customWidth="1"/>
    <col min="3338" max="3338" width="2.453125" customWidth="1"/>
    <col min="3339" max="3339" width="9.54296875" customWidth="1"/>
    <col min="3340" max="3340" width="6.54296875" customWidth="1"/>
    <col min="3341" max="3341" width="2.453125" customWidth="1"/>
    <col min="3342" max="3342" width="9.453125" customWidth="1"/>
    <col min="3343" max="3343" width="6.54296875" customWidth="1"/>
    <col min="3344" max="3344" width="2.453125" customWidth="1"/>
    <col min="3345" max="3346" width="7" customWidth="1"/>
    <col min="3347" max="3347" width="2.453125" customWidth="1"/>
    <col min="3348" max="3348" width="9.1796875" customWidth="1"/>
    <col min="3349" max="3349" width="8" customWidth="1"/>
    <col min="3350" max="3350" width="2" customWidth="1"/>
    <col min="3585" max="3585" width="21.1796875" customWidth="1"/>
    <col min="3586" max="3586" width="10" customWidth="1"/>
    <col min="3587" max="3587" width="6.453125" customWidth="1"/>
    <col min="3588" max="3588" width="2.453125" customWidth="1"/>
    <col min="3589" max="3589" width="7.26953125" customWidth="1"/>
    <col min="3590" max="3590" width="8.453125" customWidth="1"/>
    <col min="3591" max="3591" width="2.453125" customWidth="1"/>
    <col min="3592" max="3593" width="7.54296875" customWidth="1"/>
    <col min="3594" max="3594" width="2.453125" customWidth="1"/>
    <col min="3595" max="3595" width="9.54296875" customWidth="1"/>
    <col min="3596" max="3596" width="6.54296875" customWidth="1"/>
    <col min="3597" max="3597" width="2.453125" customWidth="1"/>
    <col min="3598" max="3598" width="9.453125" customWidth="1"/>
    <col min="3599" max="3599" width="6.54296875" customWidth="1"/>
    <col min="3600" max="3600" width="2.453125" customWidth="1"/>
    <col min="3601" max="3602" width="7" customWidth="1"/>
    <col min="3603" max="3603" width="2.453125" customWidth="1"/>
    <col min="3604" max="3604" width="9.1796875" customWidth="1"/>
    <col min="3605" max="3605" width="8" customWidth="1"/>
    <col min="3606" max="3606" width="2" customWidth="1"/>
    <col min="3841" max="3841" width="21.1796875" customWidth="1"/>
    <col min="3842" max="3842" width="10" customWidth="1"/>
    <col min="3843" max="3843" width="6.453125" customWidth="1"/>
    <col min="3844" max="3844" width="2.453125" customWidth="1"/>
    <col min="3845" max="3845" width="7.26953125" customWidth="1"/>
    <col min="3846" max="3846" width="8.453125" customWidth="1"/>
    <col min="3847" max="3847" width="2.453125" customWidth="1"/>
    <col min="3848" max="3849" width="7.54296875" customWidth="1"/>
    <col min="3850" max="3850" width="2.453125" customWidth="1"/>
    <col min="3851" max="3851" width="9.54296875" customWidth="1"/>
    <col min="3852" max="3852" width="6.54296875" customWidth="1"/>
    <col min="3853" max="3853" width="2.453125" customWidth="1"/>
    <col min="3854" max="3854" width="9.453125" customWidth="1"/>
    <col min="3855" max="3855" width="6.54296875" customWidth="1"/>
    <col min="3856" max="3856" width="2.453125" customWidth="1"/>
    <col min="3857" max="3858" width="7" customWidth="1"/>
    <col min="3859" max="3859" width="2.453125" customWidth="1"/>
    <col min="3860" max="3860" width="9.1796875" customWidth="1"/>
    <col min="3861" max="3861" width="8" customWidth="1"/>
    <col min="3862" max="3862" width="2" customWidth="1"/>
    <col min="4097" max="4097" width="21.1796875" customWidth="1"/>
    <col min="4098" max="4098" width="10" customWidth="1"/>
    <col min="4099" max="4099" width="6.453125" customWidth="1"/>
    <col min="4100" max="4100" width="2.453125" customWidth="1"/>
    <col min="4101" max="4101" width="7.26953125" customWidth="1"/>
    <col min="4102" max="4102" width="8.453125" customWidth="1"/>
    <col min="4103" max="4103" width="2.453125" customWidth="1"/>
    <col min="4104" max="4105" width="7.54296875" customWidth="1"/>
    <col min="4106" max="4106" width="2.453125" customWidth="1"/>
    <col min="4107" max="4107" width="9.54296875" customWidth="1"/>
    <col min="4108" max="4108" width="6.54296875" customWidth="1"/>
    <col min="4109" max="4109" width="2.453125" customWidth="1"/>
    <col min="4110" max="4110" width="9.453125" customWidth="1"/>
    <col min="4111" max="4111" width="6.54296875" customWidth="1"/>
    <col min="4112" max="4112" width="2.453125" customWidth="1"/>
    <col min="4113" max="4114" width="7" customWidth="1"/>
    <col min="4115" max="4115" width="2.453125" customWidth="1"/>
    <col min="4116" max="4116" width="9.1796875" customWidth="1"/>
    <col min="4117" max="4117" width="8" customWidth="1"/>
    <col min="4118" max="4118" width="2" customWidth="1"/>
    <col min="4353" max="4353" width="21.1796875" customWidth="1"/>
    <col min="4354" max="4354" width="10" customWidth="1"/>
    <col min="4355" max="4355" width="6.453125" customWidth="1"/>
    <col min="4356" max="4356" width="2.453125" customWidth="1"/>
    <col min="4357" max="4357" width="7.26953125" customWidth="1"/>
    <col min="4358" max="4358" width="8.453125" customWidth="1"/>
    <col min="4359" max="4359" width="2.453125" customWidth="1"/>
    <col min="4360" max="4361" width="7.54296875" customWidth="1"/>
    <col min="4362" max="4362" width="2.453125" customWidth="1"/>
    <col min="4363" max="4363" width="9.54296875" customWidth="1"/>
    <col min="4364" max="4364" width="6.54296875" customWidth="1"/>
    <col min="4365" max="4365" width="2.453125" customWidth="1"/>
    <col min="4366" max="4366" width="9.453125" customWidth="1"/>
    <col min="4367" max="4367" width="6.54296875" customWidth="1"/>
    <col min="4368" max="4368" width="2.453125" customWidth="1"/>
    <col min="4369" max="4370" width="7" customWidth="1"/>
    <col min="4371" max="4371" width="2.453125" customWidth="1"/>
    <col min="4372" max="4372" width="9.1796875" customWidth="1"/>
    <col min="4373" max="4373" width="8" customWidth="1"/>
    <col min="4374" max="4374" width="2" customWidth="1"/>
    <col min="4609" max="4609" width="21.1796875" customWidth="1"/>
    <col min="4610" max="4610" width="10" customWidth="1"/>
    <col min="4611" max="4611" width="6.453125" customWidth="1"/>
    <col min="4612" max="4612" width="2.453125" customWidth="1"/>
    <col min="4613" max="4613" width="7.26953125" customWidth="1"/>
    <col min="4614" max="4614" width="8.453125" customWidth="1"/>
    <col min="4615" max="4615" width="2.453125" customWidth="1"/>
    <col min="4616" max="4617" width="7.54296875" customWidth="1"/>
    <col min="4618" max="4618" width="2.453125" customWidth="1"/>
    <col min="4619" max="4619" width="9.54296875" customWidth="1"/>
    <col min="4620" max="4620" width="6.54296875" customWidth="1"/>
    <col min="4621" max="4621" width="2.453125" customWidth="1"/>
    <col min="4622" max="4622" width="9.453125" customWidth="1"/>
    <col min="4623" max="4623" width="6.54296875" customWidth="1"/>
    <col min="4624" max="4624" width="2.453125" customWidth="1"/>
    <col min="4625" max="4626" width="7" customWidth="1"/>
    <col min="4627" max="4627" width="2.453125" customWidth="1"/>
    <col min="4628" max="4628" width="9.1796875" customWidth="1"/>
    <col min="4629" max="4629" width="8" customWidth="1"/>
    <col min="4630" max="4630" width="2" customWidth="1"/>
    <col min="4865" max="4865" width="21.1796875" customWidth="1"/>
    <col min="4866" max="4866" width="10" customWidth="1"/>
    <col min="4867" max="4867" width="6.453125" customWidth="1"/>
    <col min="4868" max="4868" width="2.453125" customWidth="1"/>
    <col min="4869" max="4869" width="7.26953125" customWidth="1"/>
    <col min="4870" max="4870" width="8.453125" customWidth="1"/>
    <col min="4871" max="4871" width="2.453125" customWidth="1"/>
    <col min="4872" max="4873" width="7.54296875" customWidth="1"/>
    <col min="4874" max="4874" width="2.453125" customWidth="1"/>
    <col min="4875" max="4875" width="9.54296875" customWidth="1"/>
    <col min="4876" max="4876" width="6.54296875" customWidth="1"/>
    <col min="4877" max="4877" width="2.453125" customWidth="1"/>
    <col min="4878" max="4878" width="9.453125" customWidth="1"/>
    <col min="4879" max="4879" width="6.54296875" customWidth="1"/>
    <col min="4880" max="4880" width="2.453125" customWidth="1"/>
    <col min="4881" max="4882" width="7" customWidth="1"/>
    <col min="4883" max="4883" width="2.453125" customWidth="1"/>
    <col min="4884" max="4884" width="9.1796875" customWidth="1"/>
    <col min="4885" max="4885" width="8" customWidth="1"/>
    <col min="4886" max="4886" width="2" customWidth="1"/>
    <col min="5121" max="5121" width="21.1796875" customWidth="1"/>
    <col min="5122" max="5122" width="10" customWidth="1"/>
    <col min="5123" max="5123" width="6.453125" customWidth="1"/>
    <col min="5124" max="5124" width="2.453125" customWidth="1"/>
    <col min="5125" max="5125" width="7.26953125" customWidth="1"/>
    <col min="5126" max="5126" width="8.453125" customWidth="1"/>
    <col min="5127" max="5127" width="2.453125" customWidth="1"/>
    <col min="5128" max="5129" width="7.54296875" customWidth="1"/>
    <col min="5130" max="5130" width="2.453125" customWidth="1"/>
    <col min="5131" max="5131" width="9.54296875" customWidth="1"/>
    <col min="5132" max="5132" width="6.54296875" customWidth="1"/>
    <col min="5133" max="5133" width="2.453125" customWidth="1"/>
    <col min="5134" max="5134" width="9.453125" customWidth="1"/>
    <col min="5135" max="5135" width="6.54296875" customWidth="1"/>
    <col min="5136" max="5136" width="2.453125" customWidth="1"/>
    <col min="5137" max="5138" width="7" customWidth="1"/>
    <col min="5139" max="5139" width="2.453125" customWidth="1"/>
    <col min="5140" max="5140" width="9.1796875" customWidth="1"/>
    <col min="5141" max="5141" width="8" customWidth="1"/>
    <col min="5142" max="5142" width="2" customWidth="1"/>
    <col min="5377" max="5377" width="21.1796875" customWidth="1"/>
    <col min="5378" max="5378" width="10" customWidth="1"/>
    <col min="5379" max="5379" width="6.453125" customWidth="1"/>
    <col min="5380" max="5380" width="2.453125" customWidth="1"/>
    <col min="5381" max="5381" width="7.26953125" customWidth="1"/>
    <col min="5382" max="5382" width="8.453125" customWidth="1"/>
    <col min="5383" max="5383" width="2.453125" customWidth="1"/>
    <col min="5384" max="5385" width="7.54296875" customWidth="1"/>
    <col min="5386" max="5386" width="2.453125" customWidth="1"/>
    <col min="5387" max="5387" width="9.54296875" customWidth="1"/>
    <col min="5388" max="5388" width="6.54296875" customWidth="1"/>
    <col min="5389" max="5389" width="2.453125" customWidth="1"/>
    <col min="5390" max="5390" width="9.453125" customWidth="1"/>
    <col min="5391" max="5391" width="6.54296875" customWidth="1"/>
    <col min="5392" max="5392" width="2.453125" customWidth="1"/>
    <col min="5393" max="5394" width="7" customWidth="1"/>
    <col min="5395" max="5395" width="2.453125" customWidth="1"/>
    <col min="5396" max="5396" width="9.1796875" customWidth="1"/>
    <col min="5397" max="5397" width="8" customWidth="1"/>
    <col min="5398" max="5398" width="2" customWidth="1"/>
    <col min="5633" max="5633" width="21.1796875" customWidth="1"/>
    <col min="5634" max="5634" width="10" customWidth="1"/>
    <col min="5635" max="5635" width="6.453125" customWidth="1"/>
    <col min="5636" max="5636" width="2.453125" customWidth="1"/>
    <col min="5637" max="5637" width="7.26953125" customWidth="1"/>
    <col min="5638" max="5638" width="8.453125" customWidth="1"/>
    <col min="5639" max="5639" width="2.453125" customWidth="1"/>
    <col min="5640" max="5641" width="7.54296875" customWidth="1"/>
    <col min="5642" max="5642" width="2.453125" customWidth="1"/>
    <col min="5643" max="5643" width="9.54296875" customWidth="1"/>
    <col min="5644" max="5644" width="6.54296875" customWidth="1"/>
    <col min="5645" max="5645" width="2.453125" customWidth="1"/>
    <col min="5646" max="5646" width="9.453125" customWidth="1"/>
    <col min="5647" max="5647" width="6.54296875" customWidth="1"/>
    <col min="5648" max="5648" width="2.453125" customWidth="1"/>
    <col min="5649" max="5650" width="7" customWidth="1"/>
    <col min="5651" max="5651" width="2.453125" customWidth="1"/>
    <col min="5652" max="5652" width="9.1796875" customWidth="1"/>
    <col min="5653" max="5653" width="8" customWidth="1"/>
    <col min="5654" max="5654" width="2" customWidth="1"/>
    <col min="5889" max="5889" width="21.1796875" customWidth="1"/>
    <col min="5890" max="5890" width="10" customWidth="1"/>
    <col min="5891" max="5891" width="6.453125" customWidth="1"/>
    <col min="5892" max="5892" width="2.453125" customWidth="1"/>
    <col min="5893" max="5893" width="7.26953125" customWidth="1"/>
    <col min="5894" max="5894" width="8.453125" customWidth="1"/>
    <col min="5895" max="5895" width="2.453125" customWidth="1"/>
    <col min="5896" max="5897" width="7.54296875" customWidth="1"/>
    <col min="5898" max="5898" width="2.453125" customWidth="1"/>
    <col min="5899" max="5899" width="9.54296875" customWidth="1"/>
    <col min="5900" max="5900" width="6.54296875" customWidth="1"/>
    <col min="5901" max="5901" width="2.453125" customWidth="1"/>
    <col min="5902" max="5902" width="9.453125" customWidth="1"/>
    <col min="5903" max="5903" width="6.54296875" customWidth="1"/>
    <col min="5904" max="5904" width="2.453125" customWidth="1"/>
    <col min="5905" max="5906" width="7" customWidth="1"/>
    <col min="5907" max="5907" width="2.453125" customWidth="1"/>
    <col min="5908" max="5908" width="9.1796875" customWidth="1"/>
    <col min="5909" max="5909" width="8" customWidth="1"/>
    <col min="5910" max="5910" width="2" customWidth="1"/>
    <col min="6145" max="6145" width="21.1796875" customWidth="1"/>
    <col min="6146" max="6146" width="10" customWidth="1"/>
    <col min="6147" max="6147" width="6.453125" customWidth="1"/>
    <col min="6148" max="6148" width="2.453125" customWidth="1"/>
    <col min="6149" max="6149" width="7.26953125" customWidth="1"/>
    <col min="6150" max="6150" width="8.453125" customWidth="1"/>
    <col min="6151" max="6151" width="2.453125" customWidth="1"/>
    <col min="6152" max="6153" width="7.54296875" customWidth="1"/>
    <col min="6154" max="6154" width="2.453125" customWidth="1"/>
    <col min="6155" max="6155" width="9.54296875" customWidth="1"/>
    <col min="6156" max="6156" width="6.54296875" customWidth="1"/>
    <col min="6157" max="6157" width="2.453125" customWidth="1"/>
    <col min="6158" max="6158" width="9.453125" customWidth="1"/>
    <col min="6159" max="6159" width="6.54296875" customWidth="1"/>
    <col min="6160" max="6160" width="2.453125" customWidth="1"/>
    <col min="6161" max="6162" width="7" customWidth="1"/>
    <col min="6163" max="6163" width="2.453125" customWidth="1"/>
    <col min="6164" max="6164" width="9.1796875" customWidth="1"/>
    <col min="6165" max="6165" width="8" customWidth="1"/>
    <col min="6166" max="6166" width="2" customWidth="1"/>
    <col min="6401" max="6401" width="21.1796875" customWidth="1"/>
    <col min="6402" max="6402" width="10" customWidth="1"/>
    <col min="6403" max="6403" width="6.453125" customWidth="1"/>
    <col min="6404" max="6404" width="2.453125" customWidth="1"/>
    <col min="6405" max="6405" width="7.26953125" customWidth="1"/>
    <col min="6406" max="6406" width="8.453125" customWidth="1"/>
    <col min="6407" max="6407" width="2.453125" customWidth="1"/>
    <col min="6408" max="6409" width="7.54296875" customWidth="1"/>
    <col min="6410" max="6410" width="2.453125" customWidth="1"/>
    <col min="6411" max="6411" width="9.54296875" customWidth="1"/>
    <col min="6412" max="6412" width="6.54296875" customWidth="1"/>
    <col min="6413" max="6413" width="2.453125" customWidth="1"/>
    <col min="6414" max="6414" width="9.453125" customWidth="1"/>
    <col min="6415" max="6415" width="6.54296875" customWidth="1"/>
    <col min="6416" max="6416" width="2.453125" customWidth="1"/>
    <col min="6417" max="6418" width="7" customWidth="1"/>
    <col min="6419" max="6419" width="2.453125" customWidth="1"/>
    <col min="6420" max="6420" width="9.1796875" customWidth="1"/>
    <col min="6421" max="6421" width="8" customWidth="1"/>
    <col min="6422" max="6422" width="2" customWidth="1"/>
    <col min="6657" max="6657" width="21.1796875" customWidth="1"/>
    <col min="6658" max="6658" width="10" customWidth="1"/>
    <col min="6659" max="6659" width="6.453125" customWidth="1"/>
    <col min="6660" max="6660" width="2.453125" customWidth="1"/>
    <col min="6661" max="6661" width="7.26953125" customWidth="1"/>
    <col min="6662" max="6662" width="8.453125" customWidth="1"/>
    <col min="6663" max="6663" width="2.453125" customWidth="1"/>
    <col min="6664" max="6665" width="7.54296875" customWidth="1"/>
    <col min="6666" max="6666" width="2.453125" customWidth="1"/>
    <col min="6667" max="6667" width="9.54296875" customWidth="1"/>
    <col min="6668" max="6668" width="6.54296875" customWidth="1"/>
    <col min="6669" max="6669" width="2.453125" customWidth="1"/>
    <col min="6670" max="6670" width="9.453125" customWidth="1"/>
    <col min="6671" max="6671" width="6.54296875" customWidth="1"/>
    <col min="6672" max="6672" width="2.453125" customWidth="1"/>
    <col min="6673" max="6674" width="7" customWidth="1"/>
    <col min="6675" max="6675" width="2.453125" customWidth="1"/>
    <col min="6676" max="6676" width="9.1796875" customWidth="1"/>
    <col min="6677" max="6677" width="8" customWidth="1"/>
    <col min="6678" max="6678" width="2" customWidth="1"/>
    <col min="6913" max="6913" width="21.1796875" customWidth="1"/>
    <col min="6914" max="6914" width="10" customWidth="1"/>
    <col min="6915" max="6915" width="6.453125" customWidth="1"/>
    <col min="6916" max="6916" width="2.453125" customWidth="1"/>
    <col min="6917" max="6917" width="7.26953125" customWidth="1"/>
    <col min="6918" max="6918" width="8.453125" customWidth="1"/>
    <col min="6919" max="6919" width="2.453125" customWidth="1"/>
    <col min="6920" max="6921" width="7.54296875" customWidth="1"/>
    <col min="6922" max="6922" width="2.453125" customWidth="1"/>
    <col min="6923" max="6923" width="9.54296875" customWidth="1"/>
    <col min="6924" max="6924" width="6.54296875" customWidth="1"/>
    <col min="6925" max="6925" width="2.453125" customWidth="1"/>
    <col min="6926" max="6926" width="9.453125" customWidth="1"/>
    <col min="6927" max="6927" width="6.54296875" customWidth="1"/>
    <col min="6928" max="6928" width="2.453125" customWidth="1"/>
    <col min="6929" max="6930" width="7" customWidth="1"/>
    <col min="6931" max="6931" width="2.453125" customWidth="1"/>
    <col min="6932" max="6932" width="9.1796875" customWidth="1"/>
    <col min="6933" max="6933" width="8" customWidth="1"/>
    <col min="6934" max="6934" width="2" customWidth="1"/>
    <col min="7169" max="7169" width="21.1796875" customWidth="1"/>
    <col min="7170" max="7170" width="10" customWidth="1"/>
    <col min="7171" max="7171" width="6.453125" customWidth="1"/>
    <col min="7172" max="7172" width="2.453125" customWidth="1"/>
    <col min="7173" max="7173" width="7.26953125" customWidth="1"/>
    <col min="7174" max="7174" width="8.453125" customWidth="1"/>
    <col min="7175" max="7175" width="2.453125" customWidth="1"/>
    <col min="7176" max="7177" width="7.54296875" customWidth="1"/>
    <col min="7178" max="7178" width="2.453125" customWidth="1"/>
    <col min="7179" max="7179" width="9.54296875" customWidth="1"/>
    <col min="7180" max="7180" width="6.54296875" customWidth="1"/>
    <col min="7181" max="7181" width="2.453125" customWidth="1"/>
    <col min="7182" max="7182" width="9.453125" customWidth="1"/>
    <col min="7183" max="7183" width="6.54296875" customWidth="1"/>
    <col min="7184" max="7184" width="2.453125" customWidth="1"/>
    <col min="7185" max="7186" width="7" customWidth="1"/>
    <col min="7187" max="7187" width="2.453125" customWidth="1"/>
    <col min="7188" max="7188" width="9.1796875" customWidth="1"/>
    <col min="7189" max="7189" width="8" customWidth="1"/>
    <col min="7190" max="7190" width="2" customWidth="1"/>
    <col min="7425" max="7425" width="21.1796875" customWidth="1"/>
    <col min="7426" max="7426" width="10" customWidth="1"/>
    <col min="7427" max="7427" width="6.453125" customWidth="1"/>
    <col min="7428" max="7428" width="2.453125" customWidth="1"/>
    <col min="7429" max="7429" width="7.26953125" customWidth="1"/>
    <col min="7430" max="7430" width="8.453125" customWidth="1"/>
    <col min="7431" max="7431" width="2.453125" customWidth="1"/>
    <col min="7432" max="7433" width="7.54296875" customWidth="1"/>
    <col min="7434" max="7434" width="2.453125" customWidth="1"/>
    <col min="7435" max="7435" width="9.54296875" customWidth="1"/>
    <col min="7436" max="7436" width="6.54296875" customWidth="1"/>
    <col min="7437" max="7437" width="2.453125" customWidth="1"/>
    <col min="7438" max="7438" width="9.453125" customWidth="1"/>
    <col min="7439" max="7439" width="6.54296875" customWidth="1"/>
    <col min="7440" max="7440" width="2.453125" customWidth="1"/>
    <col min="7441" max="7442" width="7" customWidth="1"/>
    <col min="7443" max="7443" width="2.453125" customWidth="1"/>
    <col min="7444" max="7444" width="9.1796875" customWidth="1"/>
    <col min="7445" max="7445" width="8" customWidth="1"/>
    <col min="7446" max="7446" width="2" customWidth="1"/>
    <col min="7681" max="7681" width="21.1796875" customWidth="1"/>
    <col min="7682" max="7682" width="10" customWidth="1"/>
    <col min="7683" max="7683" width="6.453125" customWidth="1"/>
    <col min="7684" max="7684" width="2.453125" customWidth="1"/>
    <col min="7685" max="7685" width="7.26953125" customWidth="1"/>
    <col min="7686" max="7686" width="8.453125" customWidth="1"/>
    <col min="7687" max="7687" width="2.453125" customWidth="1"/>
    <col min="7688" max="7689" width="7.54296875" customWidth="1"/>
    <col min="7690" max="7690" width="2.453125" customWidth="1"/>
    <col min="7691" max="7691" width="9.54296875" customWidth="1"/>
    <col min="7692" max="7692" width="6.54296875" customWidth="1"/>
    <col min="7693" max="7693" width="2.453125" customWidth="1"/>
    <col min="7694" max="7694" width="9.453125" customWidth="1"/>
    <col min="7695" max="7695" width="6.54296875" customWidth="1"/>
    <col min="7696" max="7696" width="2.453125" customWidth="1"/>
    <col min="7697" max="7698" width="7" customWidth="1"/>
    <col min="7699" max="7699" width="2.453125" customWidth="1"/>
    <col min="7700" max="7700" width="9.1796875" customWidth="1"/>
    <col min="7701" max="7701" width="8" customWidth="1"/>
    <col min="7702" max="7702" width="2" customWidth="1"/>
    <col min="7937" max="7937" width="21.1796875" customWidth="1"/>
    <col min="7938" max="7938" width="10" customWidth="1"/>
    <col min="7939" max="7939" width="6.453125" customWidth="1"/>
    <col min="7940" max="7940" width="2.453125" customWidth="1"/>
    <col min="7941" max="7941" width="7.26953125" customWidth="1"/>
    <col min="7942" max="7942" width="8.453125" customWidth="1"/>
    <col min="7943" max="7943" width="2.453125" customWidth="1"/>
    <col min="7944" max="7945" width="7.54296875" customWidth="1"/>
    <col min="7946" max="7946" width="2.453125" customWidth="1"/>
    <col min="7947" max="7947" width="9.54296875" customWidth="1"/>
    <col min="7948" max="7948" width="6.54296875" customWidth="1"/>
    <col min="7949" max="7949" width="2.453125" customWidth="1"/>
    <col min="7950" max="7950" width="9.453125" customWidth="1"/>
    <col min="7951" max="7951" width="6.54296875" customWidth="1"/>
    <col min="7952" max="7952" width="2.453125" customWidth="1"/>
    <col min="7953" max="7954" width="7" customWidth="1"/>
    <col min="7955" max="7955" width="2.453125" customWidth="1"/>
    <col min="7956" max="7956" width="9.1796875" customWidth="1"/>
    <col min="7957" max="7957" width="8" customWidth="1"/>
    <col min="7958" max="7958" width="2" customWidth="1"/>
    <col min="8193" max="8193" width="21.1796875" customWidth="1"/>
    <col min="8194" max="8194" width="10" customWidth="1"/>
    <col min="8195" max="8195" width="6.453125" customWidth="1"/>
    <col min="8196" max="8196" width="2.453125" customWidth="1"/>
    <col min="8197" max="8197" width="7.26953125" customWidth="1"/>
    <col min="8198" max="8198" width="8.453125" customWidth="1"/>
    <col min="8199" max="8199" width="2.453125" customWidth="1"/>
    <col min="8200" max="8201" width="7.54296875" customWidth="1"/>
    <col min="8202" max="8202" width="2.453125" customWidth="1"/>
    <col min="8203" max="8203" width="9.54296875" customWidth="1"/>
    <col min="8204" max="8204" width="6.54296875" customWidth="1"/>
    <col min="8205" max="8205" width="2.453125" customWidth="1"/>
    <col min="8206" max="8206" width="9.453125" customWidth="1"/>
    <col min="8207" max="8207" width="6.54296875" customWidth="1"/>
    <col min="8208" max="8208" width="2.453125" customWidth="1"/>
    <col min="8209" max="8210" width="7" customWidth="1"/>
    <col min="8211" max="8211" width="2.453125" customWidth="1"/>
    <col min="8212" max="8212" width="9.1796875" customWidth="1"/>
    <col min="8213" max="8213" width="8" customWidth="1"/>
    <col min="8214" max="8214" width="2" customWidth="1"/>
    <col min="8449" max="8449" width="21.1796875" customWidth="1"/>
    <col min="8450" max="8450" width="10" customWidth="1"/>
    <col min="8451" max="8451" width="6.453125" customWidth="1"/>
    <col min="8452" max="8452" width="2.453125" customWidth="1"/>
    <col min="8453" max="8453" width="7.26953125" customWidth="1"/>
    <col min="8454" max="8454" width="8.453125" customWidth="1"/>
    <col min="8455" max="8455" width="2.453125" customWidth="1"/>
    <col min="8456" max="8457" width="7.54296875" customWidth="1"/>
    <col min="8458" max="8458" width="2.453125" customWidth="1"/>
    <col min="8459" max="8459" width="9.54296875" customWidth="1"/>
    <col min="8460" max="8460" width="6.54296875" customWidth="1"/>
    <col min="8461" max="8461" width="2.453125" customWidth="1"/>
    <col min="8462" max="8462" width="9.453125" customWidth="1"/>
    <col min="8463" max="8463" width="6.54296875" customWidth="1"/>
    <col min="8464" max="8464" width="2.453125" customWidth="1"/>
    <col min="8465" max="8466" width="7" customWidth="1"/>
    <col min="8467" max="8467" width="2.453125" customWidth="1"/>
    <col min="8468" max="8468" width="9.1796875" customWidth="1"/>
    <col min="8469" max="8469" width="8" customWidth="1"/>
    <col min="8470" max="8470" width="2" customWidth="1"/>
    <col min="8705" max="8705" width="21.1796875" customWidth="1"/>
    <col min="8706" max="8706" width="10" customWidth="1"/>
    <col min="8707" max="8707" width="6.453125" customWidth="1"/>
    <col min="8708" max="8708" width="2.453125" customWidth="1"/>
    <col min="8709" max="8709" width="7.26953125" customWidth="1"/>
    <col min="8710" max="8710" width="8.453125" customWidth="1"/>
    <col min="8711" max="8711" width="2.453125" customWidth="1"/>
    <col min="8712" max="8713" width="7.54296875" customWidth="1"/>
    <col min="8714" max="8714" width="2.453125" customWidth="1"/>
    <col min="8715" max="8715" width="9.54296875" customWidth="1"/>
    <col min="8716" max="8716" width="6.54296875" customWidth="1"/>
    <col min="8717" max="8717" width="2.453125" customWidth="1"/>
    <col min="8718" max="8718" width="9.453125" customWidth="1"/>
    <col min="8719" max="8719" width="6.54296875" customWidth="1"/>
    <col min="8720" max="8720" width="2.453125" customWidth="1"/>
    <col min="8721" max="8722" width="7" customWidth="1"/>
    <col min="8723" max="8723" width="2.453125" customWidth="1"/>
    <col min="8724" max="8724" width="9.1796875" customWidth="1"/>
    <col min="8725" max="8725" width="8" customWidth="1"/>
    <col min="8726" max="8726" width="2" customWidth="1"/>
    <col min="8961" max="8961" width="21.1796875" customWidth="1"/>
    <col min="8962" max="8962" width="10" customWidth="1"/>
    <col min="8963" max="8963" width="6.453125" customWidth="1"/>
    <col min="8964" max="8964" width="2.453125" customWidth="1"/>
    <col min="8965" max="8965" width="7.26953125" customWidth="1"/>
    <col min="8966" max="8966" width="8.453125" customWidth="1"/>
    <col min="8967" max="8967" width="2.453125" customWidth="1"/>
    <col min="8968" max="8969" width="7.54296875" customWidth="1"/>
    <col min="8970" max="8970" width="2.453125" customWidth="1"/>
    <col min="8971" max="8971" width="9.54296875" customWidth="1"/>
    <col min="8972" max="8972" width="6.54296875" customWidth="1"/>
    <col min="8973" max="8973" width="2.453125" customWidth="1"/>
    <col min="8974" max="8974" width="9.453125" customWidth="1"/>
    <col min="8975" max="8975" width="6.54296875" customWidth="1"/>
    <col min="8976" max="8976" width="2.453125" customWidth="1"/>
    <col min="8977" max="8978" width="7" customWidth="1"/>
    <col min="8979" max="8979" width="2.453125" customWidth="1"/>
    <col min="8980" max="8980" width="9.1796875" customWidth="1"/>
    <col min="8981" max="8981" width="8" customWidth="1"/>
    <col min="8982" max="8982" width="2" customWidth="1"/>
    <col min="9217" max="9217" width="21.1796875" customWidth="1"/>
    <col min="9218" max="9218" width="10" customWidth="1"/>
    <col min="9219" max="9219" width="6.453125" customWidth="1"/>
    <col min="9220" max="9220" width="2.453125" customWidth="1"/>
    <col min="9221" max="9221" width="7.26953125" customWidth="1"/>
    <col min="9222" max="9222" width="8.453125" customWidth="1"/>
    <col min="9223" max="9223" width="2.453125" customWidth="1"/>
    <col min="9224" max="9225" width="7.54296875" customWidth="1"/>
    <col min="9226" max="9226" width="2.453125" customWidth="1"/>
    <col min="9227" max="9227" width="9.54296875" customWidth="1"/>
    <col min="9228" max="9228" width="6.54296875" customWidth="1"/>
    <col min="9229" max="9229" width="2.453125" customWidth="1"/>
    <col min="9230" max="9230" width="9.453125" customWidth="1"/>
    <col min="9231" max="9231" width="6.54296875" customWidth="1"/>
    <col min="9232" max="9232" width="2.453125" customWidth="1"/>
    <col min="9233" max="9234" width="7" customWidth="1"/>
    <col min="9235" max="9235" width="2.453125" customWidth="1"/>
    <col min="9236" max="9236" width="9.1796875" customWidth="1"/>
    <col min="9237" max="9237" width="8" customWidth="1"/>
    <col min="9238" max="9238" width="2" customWidth="1"/>
    <col min="9473" max="9473" width="21.1796875" customWidth="1"/>
    <col min="9474" max="9474" width="10" customWidth="1"/>
    <col min="9475" max="9475" width="6.453125" customWidth="1"/>
    <col min="9476" max="9476" width="2.453125" customWidth="1"/>
    <col min="9477" max="9477" width="7.26953125" customWidth="1"/>
    <col min="9478" max="9478" width="8.453125" customWidth="1"/>
    <col min="9479" max="9479" width="2.453125" customWidth="1"/>
    <col min="9480" max="9481" width="7.54296875" customWidth="1"/>
    <col min="9482" max="9482" width="2.453125" customWidth="1"/>
    <col min="9483" max="9483" width="9.54296875" customWidth="1"/>
    <col min="9484" max="9484" width="6.54296875" customWidth="1"/>
    <col min="9485" max="9485" width="2.453125" customWidth="1"/>
    <col min="9486" max="9486" width="9.453125" customWidth="1"/>
    <col min="9487" max="9487" width="6.54296875" customWidth="1"/>
    <col min="9488" max="9488" width="2.453125" customWidth="1"/>
    <col min="9489" max="9490" width="7" customWidth="1"/>
    <col min="9491" max="9491" width="2.453125" customWidth="1"/>
    <col min="9492" max="9492" width="9.1796875" customWidth="1"/>
    <col min="9493" max="9493" width="8" customWidth="1"/>
    <col min="9494" max="9494" width="2" customWidth="1"/>
    <col min="9729" max="9729" width="21.1796875" customWidth="1"/>
    <col min="9730" max="9730" width="10" customWidth="1"/>
    <col min="9731" max="9731" width="6.453125" customWidth="1"/>
    <col min="9732" max="9732" width="2.453125" customWidth="1"/>
    <col min="9733" max="9733" width="7.26953125" customWidth="1"/>
    <col min="9734" max="9734" width="8.453125" customWidth="1"/>
    <col min="9735" max="9735" width="2.453125" customWidth="1"/>
    <col min="9736" max="9737" width="7.54296875" customWidth="1"/>
    <col min="9738" max="9738" width="2.453125" customWidth="1"/>
    <col min="9739" max="9739" width="9.54296875" customWidth="1"/>
    <col min="9740" max="9740" width="6.54296875" customWidth="1"/>
    <col min="9741" max="9741" width="2.453125" customWidth="1"/>
    <col min="9742" max="9742" width="9.453125" customWidth="1"/>
    <col min="9743" max="9743" width="6.54296875" customWidth="1"/>
    <col min="9744" max="9744" width="2.453125" customWidth="1"/>
    <col min="9745" max="9746" width="7" customWidth="1"/>
    <col min="9747" max="9747" width="2.453125" customWidth="1"/>
    <col min="9748" max="9748" width="9.1796875" customWidth="1"/>
    <col min="9749" max="9749" width="8" customWidth="1"/>
    <col min="9750" max="9750" width="2" customWidth="1"/>
    <col min="9985" max="9985" width="21.1796875" customWidth="1"/>
    <col min="9986" max="9986" width="10" customWidth="1"/>
    <col min="9987" max="9987" width="6.453125" customWidth="1"/>
    <col min="9988" max="9988" width="2.453125" customWidth="1"/>
    <col min="9989" max="9989" width="7.26953125" customWidth="1"/>
    <col min="9990" max="9990" width="8.453125" customWidth="1"/>
    <col min="9991" max="9991" width="2.453125" customWidth="1"/>
    <col min="9992" max="9993" width="7.54296875" customWidth="1"/>
    <col min="9994" max="9994" width="2.453125" customWidth="1"/>
    <col min="9995" max="9995" width="9.54296875" customWidth="1"/>
    <col min="9996" max="9996" width="6.54296875" customWidth="1"/>
    <col min="9997" max="9997" width="2.453125" customWidth="1"/>
    <col min="9998" max="9998" width="9.453125" customWidth="1"/>
    <col min="9999" max="9999" width="6.54296875" customWidth="1"/>
    <col min="10000" max="10000" width="2.453125" customWidth="1"/>
    <col min="10001" max="10002" width="7" customWidth="1"/>
    <col min="10003" max="10003" width="2.453125" customWidth="1"/>
    <col min="10004" max="10004" width="9.1796875" customWidth="1"/>
    <col min="10005" max="10005" width="8" customWidth="1"/>
    <col min="10006" max="10006" width="2" customWidth="1"/>
    <col min="10241" max="10241" width="21.1796875" customWidth="1"/>
    <col min="10242" max="10242" width="10" customWidth="1"/>
    <col min="10243" max="10243" width="6.453125" customWidth="1"/>
    <col min="10244" max="10244" width="2.453125" customWidth="1"/>
    <col min="10245" max="10245" width="7.26953125" customWidth="1"/>
    <col min="10246" max="10246" width="8.453125" customWidth="1"/>
    <col min="10247" max="10247" width="2.453125" customWidth="1"/>
    <col min="10248" max="10249" width="7.54296875" customWidth="1"/>
    <col min="10250" max="10250" width="2.453125" customWidth="1"/>
    <col min="10251" max="10251" width="9.54296875" customWidth="1"/>
    <col min="10252" max="10252" width="6.54296875" customWidth="1"/>
    <col min="10253" max="10253" width="2.453125" customWidth="1"/>
    <col min="10254" max="10254" width="9.453125" customWidth="1"/>
    <col min="10255" max="10255" width="6.54296875" customWidth="1"/>
    <col min="10256" max="10256" width="2.453125" customWidth="1"/>
    <col min="10257" max="10258" width="7" customWidth="1"/>
    <col min="10259" max="10259" width="2.453125" customWidth="1"/>
    <col min="10260" max="10260" width="9.1796875" customWidth="1"/>
    <col min="10261" max="10261" width="8" customWidth="1"/>
    <col min="10262" max="10262" width="2" customWidth="1"/>
    <col min="10497" max="10497" width="21.1796875" customWidth="1"/>
    <col min="10498" max="10498" width="10" customWidth="1"/>
    <col min="10499" max="10499" width="6.453125" customWidth="1"/>
    <col min="10500" max="10500" width="2.453125" customWidth="1"/>
    <col min="10501" max="10501" width="7.26953125" customWidth="1"/>
    <col min="10502" max="10502" width="8.453125" customWidth="1"/>
    <col min="10503" max="10503" width="2.453125" customWidth="1"/>
    <col min="10504" max="10505" width="7.54296875" customWidth="1"/>
    <col min="10506" max="10506" width="2.453125" customWidth="1"/>
    <col min="10507" max="10507" width="9.54296875" customWidth="1"/>
    <col min="10508" max="10508" width="6.54296875" customWidth="1"/>
    <col min="10509" max="10509" width="2.453125" customWidth="1"/>
    <col min="10510" max="10510" width="9.453125" customWidth="1"/>
    <col min="10511" max="10511" width="6.54296875" customWidth="1"/>
    <col min="10512" max="10512" width="2.453125" customWidth="1"/>
    <col min="10513" max="10514" width="7" customWidth="1"/>
    <col min="10515" max="10515" width="2.453125" customWidth="1"/>
    <col min="10516" max="10516" width="9.1796875" customWidth="1"/>
    <col min="10517" max="10517" width="8" customWidth="1"/>
    <col min="10518" max="10518" width="2" customWidth="1"/>
    <col min="10753" max="10753" width="21.1796875" customWidth="1"/>
    <col min="10754" max="10754" width="10" customWidth="1"/>
    <col min="10755" max="10755" width="6.453125" customWidth="1"/>
    <col min="10756" max="10756" width="2.453125" customWidth="1"/>
    <col min="10757" max="10757" width="7.26953125" customWidth="1"/>
    <col min="10758" max="10758" width="8.453125" customWidth="1"/>
    <col min="10759" max="10759" width="2.453125" customWidth="1"/>
    <col min="10760" max="10761" width="7.54296875" customWidth="1"/>
    <col min="10762" max="10762" width="2.453125" customWidth="1"/>
    <col min="10763" max="10763" width="9.54296875" customWidth="1"/>
    <col min="10764" max="10764" width="6.54296875" customWidth="1"/>
    <col min="10765" max="10765" width="2.453125" customWidth="1"/>
    <col min="10766" max="10766" width="9.453125" customWidth="1"/>
    <col min="10767" max="10767" width="6.54296875" customWidth="1"/>
    <col min="10768" max="10768" width="2.453125" customWidth="1"/>
    <col min="10769" max="10770" width="7" customWidth="1"/>
    <col min="10771" max="10771" width="2.453125" customWidth="1"/>
    <col min="10772" max="10772" width="9.1796875" customWidth="1"/>
    <col min="10773" max="10773" width="8" customWidth="1"/>
    <col min="10774" max="10774" width="2" customWidth="1"/>
    <col min="11009" max="11009" width="21.1796875" customWidth="1"/>
    <col min="11010" max="11010" width="10" customWidth="1"/>
    <col min="11011" max="11011" width="6.453125" customWidth="1"/>
    <col min="11012" max="11012" width="2.453125" customWidth="1"/>
    <col min="11013" max="11013" width="7.26953125" customWidth="1"/>
    <col min="11014" max="11014" width="8.453125" customWidth="1"/>
    <col min="11015" max="11015" width="2.453125" customWidth="1"/>
    <col min="11016" max="11017" width="7.54296875" customWidth="1"/>
    <col min="11018" max="11018" width="2.453125" customWidth="1"/>
    <col min="11019" max="11019" width="9.54296875" customWidth="1"/>
    <col min="11020" max="11020" width="6.54296875" customWidth="1"/>
    <col min="11021" max="11021" width="2.453125" customWidth="1"/>
    <col min="11022" max="11022" width="9.453125" customWidth="1"/>
    <col min="11023" max="11023" width="6.54296875" customWidth="1"/>
    <col min="11024" max="11024" width="2.453125" customWidth="1"/>
    <col min="11025" max="11026" width="7" customWidth="1"/>
    <col min="11027" max="11027" width="2.453125" customWidth="1"/>
    <col min="11028" max="11028" width="9.1796875" customWidth="1"/>
    <col min="11029" max="11029" width="8" customWidth="1"/>
    <col min="11030" max="11030" width="2" customWidth="1"/>
    <col min="11265" max="11265" width="21.1796875" customWidth="1"/>
    <col min="11266" max="11266" width="10" customWidth="1"/>
    <col min="11267" max="11267" width="6.453125" customWidth="1"/>
    <col min="11268" max="11268" width="2.453125" customWidth="1"/>
    <col min="11269" max="11269" width="7.26953125" customWidth="1"/>
    <col min="11270" max="11270" width="8.453125" customWidth="1"/>
    <col min="11271" max="11271" width="2.453125" customWidth="1"/>
    <col min="11272" max="11273" width="7.54296875" customWidth="1"/>
    <col min="11274" max="11274" width="2.453125" customWidth="1"/>
    <col min="11275" max="11275" width="9.54296875" customWidth="1"/>
    <col min="11276" max="11276" width="6.54296875" customWidth="1"/>
    <col min="11277" max="11277" width="2.453125" customWidth="1"/>
    <col min="11278" max="11278" width="9.453125" customWidth="1"/>
    <col min="11279" max="11279" width="6.54296875" customWidth="1"/>
    <col min="11280" max="11280" width="2.453125" customWidth="1"/>
    <col min="11281" max="11282" width="7" customWidth="1"/>
    <col min="11283" max="11283" width="2.453125" customWidth="1"/>
    <col min="11284" max="11284" width="9.1796875" customWidth="1"/>
    <col min="11285" max="11285" width="8" customWidth="1"/>
    <col min="11286" max="11286" width="2" customWidth="1"/>
    <col min="11521" max="11521" width="21.1796875" customWidth="1"/>
    <col min="11522" max="11522" width="10" customWidth="1"/>
    <col min="11523" max="11523" width="6.453125" customWidth="1"/>
    <col min="11524" max="11524" width="2.453125" customWidth="1"/>
    <col min="11525" max="11525" width="7.26953125" customWidth="1"/>
    <col min="11526" max="11526" width="8.453125" customWidth="1"/>
    <col min="11527" max="11527" width="2.453125" customWidth="1"/>
    <col min="11528" max="11529" width="7.54296875" customWidth="1"/>
    <col min="11530" max="11530" width="2.453125" customWidth="1"/>
    <col min="11531" max="11531" width="9.54296875" customWidth="1"/>
    <col min="11532" max="11532" width="6.54296875" customWidth="1"/>
    <col min="11533" max="11533" width="2.453125" customWidth="1"/>
    <col min="11534" max="11534" width="9.453125" customWidth="1"/>
    <col min="11535" max="11535" width="6.54296875" customWidth="1"/>
    <col min="11536" max="11536" width="2.453125" customWidth="1"/>
    <col min="11537" max="11538" width="7" customWidth="1"/>
    <col min="11539" max="11539" width="2.453125" customWidth="1"/>
    <col min="11540" max="11540" width="9.1796875" customWidth="1"/>
    <col min="11541" max="11541" width="8" customWidth="1"/>
    <col min="11542" max="11542" width="2" customWidth="1"/>
    <col min="11777" max="11777" width="21.1796875" customWidth="1"/>
    <col min="11778" max="11778" width="10" customWidth="1"/>
    <col min="11779" max="11779" width="6.453125" customWidth="1"/>
    <col min="11780" max="11780" width="2.453125" customWidth="1"/>
    <col min="11781" max="11781" width="7.26953125" customWidth="1"/>
    <col min="11782" max="11782" width="8.453125" customWidth="1"/>
    <col min="11783" max="11783" width="2.453125" customWidth="1"/>
    <col min="11784" max="11785" width="7.54296875" customWidth="1"/>
    <col min="11786" max="11786" width="2.453125" customWidth="1"/>
    <col min="11787" max="11787" width="9.54296875" customWidth="1"/>
    <col min="11788" max="11788" width="6.54296875" customWidth="1"/>
    <col min="11789" max="11789" width="2.453125" customWidth="1"/>
    <col min="11790" max="11790" width="9.453125" customWidth="1"/>
    <col min="11791" max="11791" width="6.54296875" customWidth="1"/>
    <col min="11792" max="11792" width="2.453125" customWidth="1"/>
    <col min="11793" max="11794" width="7" customWidth="1"/>
    <col min="11795" max="11795" width="2.453125" customWidth="1"/>
    <col min="11796" max="11796" width="9.1796875" customWidth="1"/>
    <col min="11797" max="11797" width="8" customWidth="1"/>
    <col min="11798" max="11798" width="2" customWidth="1"/>
    <col min="12033" max="12033" width="21.1796875" customWidth="1"/>
    <col min="12034" max="12034" width="10" customWidth="1"/>
    <col min="12035" max="12035" width="6.453125" customWidth="1"/>
    <col min="12036" max="12036" width="2.453125" customWidth="1"/>
    <col min="12037" max="12037" width="7.26953125" customWidth="1"/>
    <col min="12038" max="12038" width="8.453125" customWidth="1"/>
    <col min="12039" max="12039" width="2.453125" customWidth="1"/>
    <col min="12040" max="12041" width="7.54296875" customWidth="1"/>
    <col min="12042" max="12042" width="2.453125" customWidth="1"/>
    <col min="12043" max="12043" width="9.54296875" customWidth="1"/>
    <col min="12044" max="12044" width="6.54296875" customWidth="1"/>
    <col min="12045" max="12045" width="2.453125" customWidth="1"/>
    <col min="12046" max="12046" width="9.453125" customWidth="1"/>
    <col min="12047" max="12047" width="6.54296875" customWidth="1"/>
    <col min="12048" max="12048" width="2.453125" customWidth="1"/>
    <col min="12049" max="12050" width="7" customWidth="1"/>
    <col min="12051" max="12051" width="2.453125" customWidth="1"/>
    <col min="12052" max="12052" width="9.1796875" customWidth="1"/>
    <col min="12053" max="12053" width="8" customWidth="1"/>
    <col min="12054" max="12054" width="2" customWidth="1"/>
    <col min="12289" max="12289" width="21.1796875" customWidth="1"/>
    <col min="12290" max="12290" width="10" customWidth="1"/>
    <col min="12291" max="12291" width="6.453125" customWidth="1"/>
    <col min="12292" max="12292" width="2.453125" customWidth="1"/>
    <col min="12293" max="12293" width="7.26953125" customWidth="1"/>
    <col min="12294" max="12294" width="8.453125" customWidth="1"/>
    <col min="12295" max="12295" width="2.453125" customWidth="1"/>
    <col min="12296" max="12297" width="7.54296875" customWidth="1"/>
    <col min="12298" max="12298" width="2.453125" customWidth="1"/>
    <col min="12299" max="12299" width="9.54296875" customWidth="1"/>
    <col min="12300" max="12300" width="6.54296875" customWidth="1"/>
    <col min="12301" max="12301" width="2.453125" customWidth="1"/>
    <col min="12302" max="12302" width="9.453125" customWidth="1"/>
    <col min="12303" max="12303" width="6.54296875" customWidth="1"/>
    <col min="12304" max="12304" width="2.453125" customWidth="1"/>
    <col min="12305" max="12306" width="7" customWidth="1"/>
    <col min="12307" max="12307" width="2.453125" customWidth="1"/>
    <col min="12308" max="12308" width="9.1796875" customWidth="1"/>
    <col min="12309" max="12309" width="8" customWidth="1"/>
    <col min="12310" max="12310" width="2" customWidth="1"/>
    <col min="12545" max="12545" width="21.1796875" customWidth="1"/>
    <col min="12546" max="12546" width="10" customWidth="1"/>
    <col min="12547" max="12547" width="6.453125" customWidth="1"/>
    <col min="12548" max="12548" width="2.453125" customWidth="1"/>
    <col min="12549" max="12549" width="7.26953125" customWidth="1"/>
    <col min="12550" max="12550" width="8.453125" customWidth="1"/>
    <col min="12551" max="12551" width="2.453125" customWidth="1"/>
    <col min="12552" max="12553" width="7.54296875" customWidth="1"/>
    <col min="12554" max="12554" width="2.453125" customWidth="1"/>
    <col min="12555" max="12555" width="9.54296875" customWidth="1"/>
    <col min="12556" max="12556" width="6.54296875" customWidth="1"/>
    <col min="12557" max="12557" width="2.453125" customWidth="1"/>
    <col min="12558" max="12558" width="9.453125" customWidth="1"/>
    <col min="12559" max="12559" width="6.54296875" customWidth="1"/>
    <col min="12560" max="12560" width="2.453125" customWidth="1"/>
    <col min="12561" max="12562" width="7" customWidth="1"/>
    <col min="12563" max="12563" width="2.453125" customWidth="1"/>
    <col min="12564" max="12564" width="9.1796875" customWidth="1"/>
    <col min="12565" max="12565" width="8" customWidth="1"/>
    <col min="12566" max="12566" width="2" customWidth="1"/>
    <col min="12801" max="12801" width="21.1796875" customWidth="1"/>
    <col min="12802" max="12802" width="10" customWidth="1"/>
    <col min="12803" max="12803" width="6.453125" customWidth="1"/>
    <col min="12804" max="12804" width="2.453125" customWidth="1"/>
    <col min="12805" max="12805" width="7.26953125" customWidth="1"/>
    <col min="12806" max="12806" width="8.453125" customWidth="1"/>
    <col min="12807" max="12807" width="2.453125" customWidth="1"/>
    <col min="12808" max="12809" width="7.54296875" customWidth="1"/>
    <col min="12810" max="12810" width="2.453125" customWidth="1"/>
    <col min="12811" max="12811" width="9.54296875" customWidth="1"/>
    <col min="12812" max="12812" width="6.54296875" customWidth="1"/>
    <col min="12813" max="12813" width="2.453125" customWidth="1"/>
    <col min="12814" max="12814" width="9.453125" customWidth="1"/>
    <col min="12815" max="12815" width="6.54296875" customWidth="1"/>
    <col min="12816" max="12816" width="2.453125" customWidth="1"/>
    <col min="12817" max="12818" width="7" customWidth="1"/>
    <col min="12819" max="12819" width="2.453125" customWidth="1"/>
    <col min="12820" max="12820" width="9.1796875" customWidth="1"/>
    <col min="12821" max="12821" width="8" customWidth="1"/>
    <col min="12822" max="12822" width="2" customWidth="1"/>
    <col min="13057" max="13057" width="21.1796875" customWidth="1"/>
    <col min="13058" max="13058" width="10" customWidth="1"/>
    <col min="13059" max="13059" width="6.453125" customWidth="1"/>
    <col min="13060" max="13060" width="2.453125" customWidth="1"/>
    <col min="13061" max="13061" width="7.26953125" customWidth="1"/>
    <col min="13062" max="13062" width="8.453125" customWidth="1"/>
    <col min="13063" max="13063" width="2.453125" customWidth="1"/>
    <col min="13064" max="13065" width="7.54296875" customWidth="1"/>
    <col min="13066" max="13066" width="2.453125" customWidth="1"/>
    <col min="13067" max="13067" width="9.54296875" customWidth="1"/>
    <col min="13068" max="13068" width="6.54296875" customWidth="1"/>
    <col min="13069" max="13069" width="2.453125" customWidth="1"/>
    <col min="13070" max="13070" width="9.453125" customWidth="1"/>
    <col min="13071" max="13071" width="6.54296875" customWidth="1"/>
    <col min="13072" max="13072" width="2.453125" customWidth="1"/>
    <col min="13073" max="13074" width="7" customWidth="1"/>
    <col min="13075" max="13075" width="2.453125" customWidth="1"/>
    <col min="13076" max="13076" width="9.1796875" customWidth="1"/>
    <col min="13077" max="13077" width="8" customWidth="1"/>
    <col min="13078" max="13078" width="2" customWidth="1"/>
    <col min="13313" max="13313" width="21.1796875" customWidth="1"/>
    <col min="13314" max="13314" width="10" customWidth="1"/>
    <col min="13315" max="13315" width="6.453125" customWidth="1"/>
    <col min="13316" max="13316" width="2.453125" customWidth="1"/>
    <col min="13317" max="13317" width="7.26953125" customWidth="1"/>
    <col min="13318" max="13318" width="8.453125" customWidth="1"/>
    <col min="13319" max="13319" width="2.453125" customWidth="1"/>
    <col min="13320" max="13321" width="7.54296875" customWidth="1"/>
    <col min="13322" max="13322" width="2.453125" customWidth="1"/>
    <col min="13323" max="13323" width="9.54296875" customWidth="1"/>
    <col min="13324" max="13324" width="6.54296875" customWidth="1"/>
    <col min="13325" max="13325" width="2.453125" customWidth="1"/>
    <col min="13326" max="13326" width="9.453125" customWidth="1"/>
    <col min="13327" max="13327" width="6.54296875" customWidth="1"/>
    <col min="13328" max="13328" width="2.453125" customWidth="1"/>
    <col min="13329" max="13330" width="7" customWidth="1"/>
    <col min="13331" max="13331" width="2.453125" customWidth="1"/>
    <col min="13332" max="13332" width="9.1796875" customWidth="1"/>
    <col min="13333" max="13333" width="8" customWidth="1"/>
    <col min="13334" max="13334" width="2" customWidth="1"/>
    <col min="13569" max="13569" width="21.1796875" customWidth="1"/>
    <col min="13570" max="13570" width="10" customWidth="1"/>
    <col min="13571" max="13571" width="6.453125" customWidth="1"/>
    <col min="13572" max="13572" width="2.453125" customWidth="1"/>
    <col min="13573" max="13573" width="7.26953125" customWidth="1"/>
    <col min="13574" max="13574" width="8.453125" customWidth="1"/>
    <col min="13575" max="13575" width="2.453125" customWidth="1"/>
    <col min="13576" max="13577" width="7.54296875" customWidth="1"/>
    <col min="13578" max="13578" width="2.453125" customWidth="1"/>
    <col min="13579" max="13579" width="9.54296875" customWidth="1"/>
    <col min="13580" max="13580" width="6.54296875" customWidth="1"/>
    <col min="13581" max="13581" width="2.453125" customWidth="1"/>
    <col min="13582" max="13582" width="9.453125" customWidth="1"/>
    <col min="13583" max="13583" width="6.54296875" customWidth="1"/>
    <col min="13584" max="13584" width="2.453125" customWidth="1"/>
    <col min="13585" max="13586" width="7" customWidth="1"/>
    <col min="13587" max="13587" width="2.453125" customWidth="1"/>
    <col min="13588" max="13588" width="9.1796875" customWidth="1"/>
    <col min="13589" max="13589" width="8" customWidth="1"/>
    <col min="13590" max="13590" width="2" customWidth="1"/>
    <col min="13825" max="13825" width="21.1796875" customWidth="1"/>
    <col min="13826" max="13826" width="10" customWidth="1"/>
    <col min="13827" max="13827" width="6.453125" customWidth="1"/>
    <col min="13828" max="13828" width="2.453125" customWidth="1"/>
    <col min="13829" max="13829" width="7.26953125" customWidth="1"/>
    <col min="13830" max="13830" width="8.453125" customWidth="1"/>
    <col min="13831" max="13831" width="2.453125" customWidth="1"/>
    <col min="13832" max="13833" width="7.54296875" customWidth="1"/>
    <col min="13834" max="13834" width="2.453125" customWidth="1"/>
    <col min="13835" max="13835" width="9.54296875" customWidth="1"/>
    <col min="13836" max="13836" width="6.54296875" customWidth="1"/>
    <col min="13837" max="13837" width="2.453125" customWidth="1"/>
    <col min="13838" max="13838" width="9.453125" customWidth="1"/>
    <col min="13839" max="13839" width="6.54296875" customWidth="1"/>
    <col min="13840" max="13840" width="2.453125" customWidth="1"/>
    <col min="13841" max="13842" width="7" customWidth="1"/>
    <col min="13843" max="13843" width="2.453125" customWidth="1"/>
    <col min="13844" max="13844" width="9.1796875" customWidth="1"/>
    <col min="13845" max="13845" width="8" customWidth="1"/>
    <col min="13846" max="13846" width="2" customWidth="1"/>
    <col min="14081" max="14081" width="21.1796875" customWidth="1"/>
    <col min="14082" max="14082" width="10" customWidth="1"/>
    <col min="14083" max="14083" width="6.453125" customWidth="1"/>
    <col min="14084" max="14084" width="2.453125" customWidth="1"/>
    <col min="14085" max="14085" width="7.26953125" customWidth="1"/>
    <col min="14086" max="14086" width="8.453125" customWidth="1"/>
    <col min="14087" max="14087" width="2.453125" customWidth="1"/>
    <col min="14088" max="14089" width="7.54296875" customWidth="1"/>
    <col min="14090" max="14090" width="2.453125" customWidth="1"/>
    <col min="14091" max="14091" width="9.54296875" customWidth="1"/>
    <col min="14092" max="14092" width="6.54296875" customWidth="1"/>
    <col min="14093" max="14093" width="2.453125" customWidth="1"/>
    <col min="14094" max="14094" width="9.453125" customWidth="1"/>
    <col min="14095" max="14095" width="6.54296875" customWidth="1"/>
    <col min="14096" max="14096" width="2.453125" customWidth="1"/>
    <col min="14097" max="14098" width="7" customWidth="1"/>
    <col min="14099" max="14099" width="2.453125" customWidth="1"/>
    <col min="14100" max="14100" width="9.1796875" customWidth="1"/>
    <col min="14101" max="14101" width="8" customWidth="1"/>
    <col min="14102" max="14102" width="2" customWidth="1"/>
    <col min="14337" max="14337" width="21.1796875" customWidth="1"/>
    <col min="14338" max="14338" width="10" customWidth="1"/>
    <col min="14339" max="14339" width="6.453125" customWidth="1"/>
    <col min="14340" max="14340" width="2.453125" customWidth="1"/>
    <col min="14341" max="14341" width="7.26953125" customWidth="1"/>
    <col min="14342" max="14342" width="8.453125" customWidth="1"/>
    <col min="14343" max="14343" width="2.453125" customWidth="1"/>
    <col min="14344" max="14345" width="7.54296875" customWidth="1"/>
    <col min="14346" max="14346" width="2.453125" customWidth="1"/>
    <col min="14347" max="14347" width="9.54296875" customWidth="1"/>
    <col min="14348" max="14348" width="6.54296875" customWidth="1"/>
    <col min="14349" max="14349" width="2.453125" customWidth="1"/>
    <col min="14350" max="14350" width="9.453125" customWidth="1"/>
    <col min="14351" max="14351" width="6.54296875" customWidth="1"/>
    <col min="14352" max="14352" width="2.453125" customWidth="1"/>
    <col min="14353" max="14354" width="7" customWidth="1"/>
    <col min="14355" max="14355" width="2.453125" customWidth="1"/>
    <col min="14356" max="14356" width="9.1796875" customWidth="1"/>
    <col min="14357" max="14357" width="8" customWidth="1"/>
    <col min="14358" max="14358" width="2" customWidth="1"/>
    <col min="14593" max="14593" width="21.1796875" customWidth="1"/>
    <col min="14594" max="14594" width="10" customWidth="1"/>
    <col min="14595" max="14595" width="6.453125" customWidth="1"/>
    <col min="14596" max="14596" width="2.453125" customWidth="1"/>
    <col min="14597" max="14597" width="7.26953125" customWidth="1"/>
    <col min="14598" max="14598" width="8.453125" customWidth="1"/>
    <col min="14599" max="14599" width="2.453125" customWidth="1"/>
    <col min="14600" max="14601" width="7.54296875" customWidth="1"/>
    <col min="14602" max="14602" width="2.453125" customWidth="1"/>
    <col min="14603" max="14603" width="9.54296875" customWidth="1"/>
    <col min="14604" max="14604" width="6.54296875" customWidth="1"/>
    <col min="14605" max="14605" width="2.453125" customWidth="1"/>
    <col min="14606" max="14606" width="9.453125" customWidth="1"/>
    <col min="14607" max="14607" width="6.54296875" customWidth="1"/>
    <col min="14608" max="14608" width="2.453125" customWidth="1"/>
    <col min="14609" max="14610" width="7" customWidth="1"/>
    <col min="14611" max="14611" width="2.453125" customWidth="1"/>
    <col min="14612" max="14612" width="9.1796875" customWidth="1"/>
    <col min="14613" max="14613" width="8" customWidth="1"/>
    <col min="14614" max="14614" width="2" customWidth="1"/>
    <col min="14849" max="14849" width="21.1796875" customWidth="1"/>
    <col min="14850" max="14850" width="10" customWidth="1"/>
    <col min="14851" max="14851" width="6.453125" customWidth="1"/>
    <col min="14852" max="14852" width="2.453125" customWidth="1"/>
    <col min="14853" max="14853" width="7.26953125" customWidth="1"/>
    <col min="14854" max="14854" width="8.453125" customWidth="1"/>
    <col min="14855" max="14855" width="2.453125" customWidth="1"/>
    <col min="14856" max="14857" width="7.54296875" customWidth="1"/>
    <col min="14858" max="14858" width="2.453125" customWidth="1"/>
    <col min="14859" max="14859" width="9.54296875" customWidth="1"/>
    <col min="14860" max="14860" width="6.54296875" customWidth="1"/>
    <col min="14861" max="14861" width="2.453125" customWidth="1"/>
    <col min="14862" max="14862" width="9.453125" customWidth="1"/>
    <col min="14863" max="14863" width="6.54296875" customWidth="1"/>
    <col min="14864" max="14864" width="2.453125" customWidth="1"/>
    <col min="14865" max="14866" width="7" customWidth="1"/>
    <col min="14867" max="14867" width="2.453125" customWidth="1"/>
    <col min="14868" max="14868" width="9.1796875" customWidth="1"/>
    <col min="14869" max="14869" width="8" customWidth="1"/>
    <col min="14870" max="14870" width="2" customWidth="1"/>
    <col min="15105" max="15105" width="21.1796875" customWidth="1"/>
    <col min="15106" max="15106" width="10" customWidth="1"/>
    <col min="15107" max="15107" width="6.453125" customWidth="1"/>
    <col min="15108" max="15108" width="2.453125" customWidth="1"/>
    <col min="15109" max="15109" width="7.26953125" customWidth="1"/>
    <col min="15110" max="15110" width="8.453125" customWidth="1"/>
    <col min="15111" max="15111" width="2.453125" customWidth="1"/>
    <col min="15112" max="15113" width="7.54296875" customWidth="1"/>
    <col min="15114" max="15114" width="2.453125" customWidth="1"/>
    <col min="15115" max="15115" width="9.54296875" customWidth="1"/>
    <col min="15116" max="15116" width="6.54296875" customWidth="1"/>
    <col min="15117" max="15117" width="2.453125" customWidth="1"/>
    <col min="15118" max="15118" width="9.453125" customWidth="1"/>
    <col min="15119" max="15119" width="6.54296875" customWidth="1"/>
    <col min="15120" max="15120" width="2.453125" customWidth="1"/>
    <col min="15121" max="15122" width="7" customWidth="1"/>
    <col min="15123" max="15123" width="2.453125" customWidth="1"/>
    <col min="15124" max="15124" width="9.1796875" customWidth="1"/>
    <col min="15125" max="15125" width="8" customWidth="1"/>
    <col min="15126" max="15126" width="2" customWidth="1"/>
    <col min="15361" max="15361" width="21.1796875" customWidth="1"/>
    <col min="15362" max="15362" width="10" customWidth="1"/>
    <col min="15363" max="15363" width="6.453125" customWidth="1"/>
    <col min="15364" max="15364" width="2.453125" customWidth="1"/>
    <col min="15365" max="15365" width="7.26953125" customWidth="1"/>
    <col min="15366" max="15366" width="8.453125" customWidth="1"/>
    <col min="15367" max="15367" width="2.453125" customWidth="1"/>
    <col min="15368" max="15369" width="7.54296875" customWidth="1"/>
    <col min="15370" max="15370" width="2.453125" customWidth="1"/>
    <col min="15371" max="15371" width="9.54296875" customWidth="1"/>
    <col min="15372" max="15372" width="6.54296875" customWidth="1"/>
    <col min="15373" max="15373" width="2.453125" customWidth="1"/>
    <col min="15374" max="15374" width="9.453125" customWidth="1"/>
    <col min="15375" max="15375" width="6.54296875" customWidth="1"/>
    <col min="15376" max="15376" width="2.453125" customWidth="1"/>
    <col min="15377" max="15378" width="7" customWidth="1"/>
    <col min="15379" max="15379" width="2.453125" customWidth="1"/>
    <col min="15380" max="15380" width="9.1796875" customWidth="1"/>
    <col min="15381" max="15381" width="8" customWidth="1"/>
    <col min="15382" max="15382" width="2" customWidth="1"/>
    <col min="15617" max="15617" width="21.1796875" customWidth="1"/>
    <col min="15618" max="15618" width="10" customWidth="1"/>
    <col min="15619" max="15619" width="6.453125" customWidth="1"/>
    <col min="15620" max="15620" width="2.453125" customWidth="1"/>
    <col min="15621" max="15621" width="7.26953125" customWidth="1"/>
    <col min="15622" max="15622" width="8.453125" customWidth="1"/>
    <col min="15623" max="15623" width="2.453125" customWidth="1"/>
    <col min="15624" max="15625" width="7.54296875" customWidth="1"/>
    <col min="15626" max="15626" width="2.453125" customWidth="1"/>
    <col min="15627" max="15627" width="9.54296875" customWidth="1"/>
    <col min="15628" max="15628" width="6.54296875" customWidth="1"/>
    <col min="15629" max="15629" width="2.453125" customWidth="1"/>
    <col min="15630" max="15630" width="9.453125" customWidth="1"/>
    <col min="15631" max="15631" width="6.54296875" customWidth="1"/>
    <col min="15632" max="15632" width="2.453125" customWidth="1"/>
    <col min="15633" max="15634" width="7" customWidth="1"/>
    <col min="15635" max="15635" width="2.453125" customWidth="1"/>
    <col min="15636" max="15636" width="9.1796875" customWidth="1"/>
    <col min="15637" max="15637" width="8" customWidth="1"/>
    <col min="15638" max="15638" width="2" customWidth="1"/>
    <col min="15873" max="15873" width="21.1796875" customWidth="1"/>
    <col min="15874" max="15874" width="10" customWidth="1"/>
    <col min="15875" max="15875" width="6.453125" customWidth="1"/>
    <col min="15876" max="15876" width="2.453125" customWidth="1"/>
    <col min="15877" max="15877" width="7.26953125" customWidth="1"/>
    <col min="15878" max="15878" width="8.453125" customWidth="1"/>
    <col min="15879" max="15879" width="2.453125" customWidth="1"/>
    <col min="15880" max="15881" width="7.54296875" customWidth="1"/>
    <col min="15882" max="15882" width="2.453125" customWidth="1"/>
    <col min="15883" max="15883" width="9.54296875" customWidth="1"/>
    <col min="15884" max="15884" width="6.54296875" customWidth="1"/>
    <col min="15885" max="15885" width="2.453125" customWidth="1"/>
    <col min="15886" max="15886" width="9.453125" customWidth="1"/>
    <col min="15887" max="15887" width="6.54296875" customWidth="1"/>
    <col min="15888" max="15888" width="2.453125" customWidth="1"/>
    <col min="15889" max="15890" width="7" customWidth="1"/>
    <col min="15891" max="15891" width="2.453125" customWidth="1"/>
    <col min="15892" max="15892" width="9.1796875" customWidth="1"/>
    <col min="15893" max="15893" width="8" customWidth="1"/>
    <col min="15894" max="15894" width="2" customWidth="1"/>
    <col min="16129" max="16129" width="21.1796875" customWidth="1"/>
    <col min="16130" max="16130" width="10" customWidth="1"/>
    <col min="16131" max="16131" width="6.453125" customWidth="1"/>
    <col min="16132" max="16132" width="2.453125" customWidth="1"/>
    <col min="16133" max="16133" width="7.26953125" customWidth="1"/>
    <col min="16134" max="16134" width="8.453125" customWidth="1"/>
    <col min="16135" max="16135" width="2.453125" customWidth="1"/>
    <col min="16136" max="16137" width="7.54296875" customWidth="1"/>
    <col min="16138" max="16138" width="2.453125" customWidth="1"/>
    <col min="16139" max="16139" width="9.54296875" customWidth="1"/>
    <col min="16140" max="16140" width="6.54296875" customWidth="1"/>
    <col min="16141" max="16141" width="2.453125" customWidth="1"/>
    <col min="16142" max="16142" width="9.453125" customWidth="1"/>
    <col min="16143" max="16143" width="6.54296875" customWidth="1"/>
    <col min="16144" max="16144" width="2.453125" customWidth="1"/>
    <col min="16145" max="16146" width="7" customWidth="1"/>
    <col min="16147" max="16147" width="2.453125" customWidth="1"/>
    <col min="16148" max="16148" width="9.1796875" customWidth="1"/>
    <col min="16149" max="16149" width="8" customWidth="1"/>
    <col min="16150" max="16150" width="2" customWidth="1"/>
  </cols>
  <sheetData>
    <row r="1" spans="1:22" s="33" customFormat="1" ht="12.5">
      <c r="A1" s="33" t="s">
        <v>649</v>
      </c>
    </row>
    <row r="2" spans="1:22" s="33" customFormat="1" ht="12.5">
      <c r="A2" s="33" t="s">
        <v>650</v>
      </c>
    </row>
    <row r="3" spans="1:22" s="33" customFormat="1" ht="12.5"/>
    <row r="4" spans="1:22" s="33" customFormat="1" ht="12.5">
      <c r="A4" s="14" t="s">
        <v>1696</v>
      </c>
    </row>
    <row r="5" spans="1:22" s="33" customFormat="1" ht="13" thickBot="1"/>
    <row r="6" spans="1:22" s="33" customFormat="1" ht="12.75" customHeight="1">
      <c r="A6" s="131"/>
      <c r="B6" s="131"/>
      <c r="C6" s="131"/>
      <c r="D6" s="131"/>
      <c r="E6" s="131"/>
      <c r="F6" s="131"/>
      <c r="G6" s="131"/>
      <c r="H6" s="131"/>
      <c r="I6" s="131"/>
      <c r="J6" s="131"/>
      <c r="K6" s="131"/>
      <c r="L6" s="131"/>
      <c r="M6" s="131"/>
      <c r="N6" s="131"/>
      <c r="O6" s="131"/>
      <c r="P6" s="131"/>
      <c r="Q6" s="131"/>
      <c r="R6" s="131"/>
      <c r="S6" s="131"/>
      <c r="T6" s="131"/>
      <c r="U6" s="131"/>
      <c r="V6" s="131"/>
    </row>
    <row r="7" spans="1:22" s="33" customFormat="1" ht="12.75" customHeight="1">
      <c r="A7" s="49"/>
      <c r="B7" s="49"/>
      <c r="C7" s="49"/>
      <c r="D7" s="49"/>
      <c r="E7" s="49"/>
      <c r="F7" s="49"/>
      <c r="G7" s="49"/>
      <c r="H7" s="49"/>
      <c r="I7" s="49"/>
      <c r="J7" s="49"/>
      <c r="K7" s="49"/>
      <c r="L7" s="49"/>
      <c r="M7" s="49"/>
    </row>
    <row r="8" spans="1:22" s="33" customFormat="1" ht="14.25" customHeight="1">
      <c r="A8" s="337" t="s">
        <v>1098</v>
      </c>
      <c r="B8" s="1142" t="s">
        <v>1697</v>
      </c>
      <c r="C8" s="1142"/>
      <c r="D8" s="670"/>
      <c r="E8" s="1143" t="s">
        <v>2029</v>
      </c>
      <c r="F8" s="1143"/>
      <c r="G8" s="670"/>
      <c r="H8" s="1143" t="s">
        <v>1698</v>
      </c>
      <c r="I8" s="1143"/>
      <c r="J8" s="670"/>
      <c r="K8" s="1142" t="s">
        <v>1107</v>
      </c>
      <c r="L8" s="1142"/>
      <c r="M8" s="670"/>
      <c r="N8" s="1142" t="s">
        <v>1108</v>
      </c>
      <c r="O8" s="1142"/>
      <c r="Q8" s="1142" t="s">
        <v>1109</v>
      </c>
      <c r="R8" s="1142"/>
      <c r="T8" s="1142" t="s">
        <v>1110</v>
      </c>
      <c r="U8" s="1142"/>
    </row>
    <row r="9" spans="1:22" s="33" customFormat="1" ht="12.5">
      <c r="A9" s="670" t="s">
        <v>1099</v>
      </c>
      <c r="B9" s="161" t="s">
        <v>152</v>
      </c>
      <c r="C9" s="161" t="s">
        <v>153</v>
      </c>
      <c r="D9" s="670"/>
      <c r="E9" s="161" t="s">
        <v>152</v>
      </c>
      <c r="F9" s="161" t="s">
        <v>153</v>
      </c>
      <c r="G9" s="670"/>
      <c r="H9" s="670"/>
      <c r="I9" s="670"/>
      <c r="J9" s="670"/>
      <c r="K9" s="161" t="s">
        <v>152</v>
      </c>
      <c r="L9" s="161" t="s">
        <v>153</v>
      </c>
      <c r="M9" s="670"/>
      <c r="N9" s="161" t="s">
        <v>152</v>
      </c>
      <c r="O9" s="161" t="s">
        <v>153</v>
      </c>
      <c r="Q9" s="161" t="s">
        <v>152</v>
      </c>
      <c r="R9" s="161" t="s">
        <v>153</v>
      </c>
      <c r="T9" s="161" t="s">
        <v>152</v>
      </c>
      <c r="U9" s="161" t="s">
        <v>153</v>
      </c>
    </row>
    <row r="10" spans="1:22" s="33" customFormat="1" ht="13" thickBot="1">
      <c r="A10" s="142"/>
      <c r="B10" s="142"/>
      <c r="C10" s="142"/>
      <c r="D10" s="142"/>
      <c r="E10" s="142"/>
      <c r="F10" s="142"/>
      <c r="G10" s="142"/>
      <c r="H10" s="142"/>
      <c r="I10" s="142"/>
      <c r="J10" s="142"/>
      <c r="K10" s="142"/>
      <c r="L10" s="142"/>
      <c r="M10" s="142"/>
    </row>
    <row r="11" spans="1:22" s="33" customFormat="1" ht="12.5">
      <c r="N11" s="131"/>
      <c r="O11" s="131"/>
      <c r="P11" s="131"/>
      <c r="Q11" s="131"/>
      <c r="R11" s="131"/>
      <c r="S11" s="131"/>
      <c r="T11" s="131"/>
      <c r="U11" s="131"/>
      <c r="V11" s="131"/>
    </row>
    <row r="12" spans="1:22" s="33" customFormat="1" ht="13">
      <c r="A12" s="47" t="s">
        <v>148</v>
      </c>
      <c r="B12" s="261">
        <f>SUM(B14:B24)</f>
        <v>337445</v>
      </c>
      <c r="C12" s="64">
        <f>SUM(C14:C24)</f>
        <v>99.999999999999986</v>
      </c>
      <c r="E12" s="63">
        <f>SUM(E14:E24)</f>
        <v>57</v>
      </c>
      <c r="F12" s="64">
        <f>SUM(F14:F24)</f>
        <v>99.999999999999972</v>
      </c>
      <c r="H12" s="63">
        <f>SUM(H14:H24)</f>
        <v>285</v>
      </c>
      <c r="I12" s="64">
        <f>SUM(I14:I24)</f>
        <v>100</v>
      </c>
      <c r="K12" s="261">
        <f>SUM(K14:K24)</f>
        <v>5669532</v>
      </c>
      <c r="L12" s="64">
        <f>SUM(L14:L24)</f>
        <v>100</v>
      </c>
      <c r="N12" s="261">
        <f>SUM(N14:N24)</f>
        <v>2837715</v>
      </c>
      <c r="O12" s="64">
        <f>SUM(O14:O24)</f>
        <v>100</v>
      </c>
      <c r="Q12" s="63">
        <f>SUM(Q14:Q24)</f>
        <v>79258</v>
      </c>
      <c r="R12" s="64">
        <f>SUM(R14:R24)</f>
        <v>100</v>
      </c>
      <c r="T12" s="63">
        <f>SUM(T14:T24)</f>
        <v>57723</v>
      </c>
      <c r="U12" s="64">
        <f>SUM(U14:U24)</f>
        <v>100</v>
      </c>
    </row>
    <row r="13" spans="1:22" s="33" customFormat="1" ht="12.5">
      <c r="B13" s="261"/>
      <c r="C13" s="64"/>
      <c r="E13" s="63"/>
      <c r="K13" s="261"/>
      <c r="N13" s="261"/>
      <c r="Q13" s="63"/>
    </row>
    <row r="14" spans="1:22" s="33" customFormat="1" ht="14.5">
      <c r="A14" s="33" t="s">
        <v>1100</v>
      </c>
      <c r="B14" s="713">
        <v>337274</v>
      </c>
      <c r="C14" s="64">
        <f>IF($A14&lt;&gt;"",B14/B$12*100,"")</f>
        <v>99.949325075197436</v>
      </c>
      <c r="E14" s="713">
        <v>44</v>
      </c>
      <c r="F14" s="64">
        <f t="shared" ref="F14:F24" si="0">IF($A14&lt;&gt;"",E14/E$12*100,"")</f>
        <v>77.192982456140342</v>
      </c>
      <c r="I14" s="64">
        <f t="shared" ref="I14:I24" si="1">IF($A14&lt;&gt;"",H14/H$12*100,"")</f>
        <v>0</v>
      </c>
      <c r="K14" s="713">
        <f>5442428+227104</f>
        <v>5669532</v>
      </c>
      <c r="L14" s="64">
        <f t="shared" ref="L14:L24" si="2">IF($A14&lt;&gt;"",K14/K$12*100,"")</f>
        <v>100</v>
      </c>
      <c r="N14" s="61">
        <v>2837715</v>
      </c>
      <c r="O14" s="64">
        <f t="shared" ref="O14:O24" si="3">IF($A14&lt;&gt;"",N14/N$12*100,"")</f>
        <v>100</v>
      </c>
      <c r="Q14" s="61">
        <v>79258</v>
      </c>
      <c r="R14" s="64">
        <f t="shared" ref="R14:R24" si="4">IF($A14&lt;&gt;"",Q14/Q$12*100,"")</f>
        <v>100</v>
      </c>
      <c r="T14" s="713">
        <v>57723</v>
      </c>
      <c r="U14" s="64">
        <f>IF($A14&lt;&gt;"",T14/T$12*100,"")</f>
        <v>100</v>
      </c>
    </row>
    <row r="15" spans="1:22" s="33" customFormat="1" ht="14.5">
      <c r="B15" s="713"/>
      <c r="C15" s="64" t="str">
        <f t="shared" ref="C15:C24" si="5">IF($A15&lt;&gt;"",B15/B$12*100,"")</f>
        <v/>
      </c>
      <c r="E15" s="713"/>
      <c r="F15" s="64" t="str">
        <f t="shared" si="0"/>
        <v/>
      </c>
      <c r="I15" s="64" t="str">
        <f t="shared" si="1"/>
        <v/>
      </c>
      <c r="K15" s="551"/>
      <c r="L15" s="64" t="str">
        <f t="shared" si="2"/>
        <v/>
      </c>
      <c r="N15"/>
      <c r="O15" s="64" t="str">
        <f t="shared" si="3"/>
        <v/>
      </c>
      <c r="Q15"/>
      <c r="R15" s="64" t="str">
        <f t="shared" si="4"/>
        <v/>
      </c>
      <c r="T15"/>
      <c r="U15" s="64" t="str">
        <f t="shared" ref="U15:U24" si="6">IF($A15&lt;&gt;"",T15/T$12*100,"")</f>
        <v/>
      </c>
    </row>
    <row r="16" spans="1:22" s="33" customFormat="1" ht="14.5">
      <c r="A16" s="33" t="s">
        <v>1101</v>
      </c>
      <c r="B16" s="713"/>
      <c r="C16" s="64">
        <f t="shared" si="5"/>
        <v>0</v>
      </c>
      <c r="E16" s="713">
        <v>9</v>
      </c>
      <c r="F16" s="64">
        <f t="shared" si="0"/>
        <v>15.789473684210526</v>
      </c>
      <c r="I16" s="64">
        <f t="shared" si="1"/>
        <v>0</v>
      </c>
      <c r="K16" s="552">
        <v>0</v>
      </c>
      <c r="L16" s="64">
        <f t="shared" si="2"/>
        <v>0</v>
      </c>
      <c r="N16"/>
      <c r="O16" s="64">
        <f t="shared" si="3"/>
        <v>0</v>
      </c>
      <c r="Q16"/>
      <c r="R16" s="64">
        <f t="shared" si="4"/>
        <v>0</v>
      </c>
      <c r="T16"/>
      <c r="U16" s="64">
        <f t="shared" si="6"/>
        <v>0</v>
      </c>
    </row>
    <row r="17" spans="1:22" s="33" customFormat="1" ht="14.5">
      <c r="B17" s="713"/>
      <c r="C17" s="64" t="str">
        <f t="shared" si="5"/>
        <v/>
      </c>
      <c r="E17" s="713"/>
      <c r="F17" s="64" t="str">
        <f t="shared" si="0"/>
        <v/>
      </c>
      <c r="I17" s="64" t="str">
        <f t="shared" si="1"/>
        <v/>
      </c>
      <c r="K17" s="552"/>
      <c r="L17" s="64" t="str">
        <f t="shared" si="2"/>
        <v/>
      </c>
      <c r="N17"/>
      <c r="O17" s="64" t="str">
        <f t="shared" si="3"/>
        <v/>
      </c>
      <c r="Q17"/>
      <c r="R17" s="64" t="str">
        <f t="shared" si="4"/>
        <v/>
      </c>
      <c r="T17"/>
      <c r="U17" s="64" t="str">
        <f t="shared" si="6"/>
        <v/>
      </c>
    </row>
    <row r="18" spans="1:22" s="33" customFormat="1" ht="14.5">
      <c r="A18" s="33" t="s">
        <v>1102</v>
      </c>
      <c r="B18" s="713">
        <f>51+4</f>
        <v>55</v>
      </c>
      <c r="C18" s="64">
        <f t="shared" si="5"/>
        <v>1.6298952421876158E-2</v>
      </c>
      <c r="E18" s="713">
        <v>3</v>
      </c>
      <c r="F18" s="64">
        <f t="shared" si="0"/>
        <v>5.2631578947368416</v>
      </c>
      <c r="I18" s="64">
        <f t="shared" si="1"/>
        <v>0</v>
      </c>
      <c r="K18" s="553">
        <v>0</v>
      </c>
      <c r="L18" s="64">
        <f t="shared" si="2"/>
        <v>0</v>
      </c>
      <c r="N18"/>
      <c r="O18" s="64">
        <f t="shared" si="3"/>
        <v>0</v>
      </c>
      <c r="Q18"/>
      <c r="R18" s="64">
        <f t="shared" si="4"/>
        <v>0</v>
      </c>
      <c r="T18"/>
      <c r="U18" s="64">
        <f t="shared" si="6"/>
        <v>0</v>
      </c>
    </row>
    <row r="19" spans="1:22" s="33" customFormat="1" ht="14.5">
      <c r="B19" s="713"/>
      <c r="C19" s="64" t="str">
        <f t="shared" si="5"/>
        <v/>
      </c>
      <c r="E19" s="713"/>
      <c r="F19" s="64" t="str">
        <f t="shared" si="0"/>
        <v/>
      </c>
      <c r="I19" s="64" t="str">
        <f t="shared" si="1"/>
        <v/>
      </c>
      <c r="K19" s="552"/>
      <c r="L19" s="64" t="str">
        <f t="shared" si="2"/>
        <v/>
      </c>
      <c r="N19"/>
      <c r="O19" s="64" t="str">
        <f t="shared" si="3"/>
        <v/>
      </c>
      <c r="Q19"/>
      <c r="R19" s="64" t="str">
        <f t="shared" si="4"/>
        <v/>
      </c>
      <c r="T19"/>
      <c r="U19" s="64" t="str">
        <f t="shared" si="6"/>
        <v/>
      </c>
    </row>
    <row r="20" spans="1:22" s="33" customFormat="1" ht="14.5">
      <c r="A20" s="33" t="s">
        <v>1103</v>
      </c>
      <c r="B20" s="713"/>
      <c r="C20" s="64">
        <f t="shared" si="5"/>
        <v>0</v>
      </c>
      <c r="E20" s="713"/>
      <c r="F20" s="64">
        <f t="shared" si="0"/>
        <v>0</v>
      </c>
      <c r="H20" s="33">
        <v>285</v>
      </c>
      <c r="I20" s="64">
        <f t="shared" si="1"/>
        <v>100</v>
      </c>
      <c r="K20" s="553">
        <v>0</v>
      </c>
      <c r="L20" s="64">
        <f t="shared" si="2"/>
        <v>0</v>
      </c>
      <c r="N20"/>
      <c r="O20" s="64">
        <f t="shared" si="3"/>
        <v>0</v>
      </c>
      <c r="Q20"/>
      <c r="R20" s="64">
        <f t="shared" si="4"/>
        <v>0</v>
      </c>
      <c r="T20"/>
      <c r="U20" s="64">
        <f t="shared" si="6"/>
        <v>0</v>
      </c>
    </row>
    <row r="21" spans="1:22" s="33" customFormat="1" ht="14.5">
      <c r="B21" s="713"/>
      <c r="C21" s="64"/>
      <c r="E21" s="713"/>
      <c r="F21" s="64"/>
      <c r="I21" s="64" t="str">
        <f t="shared" si="1"/>
        <v/>
      </c>
      <c r="K21" s="338"/>
      <c r="L21" s="64"/>
      <c r="N21"/>
      <c r="O21" s="64" t="str">
        <f t="shared" si="3"/>
        <v/>
      </c>
      <c r="Q21"/>
      <c r="R21" s="64" t="str">
        <f t="shared" si="4"/>
        <v/>
      </c>
      <c r="T21"/>
      <c r="U21" s="64" t="str">
        <f t="shared" si="6"/>
        <v/>
      </c>
    </row>
    <row r="22" spans="1:22" s="33" customFormat="1" ht="14.5">
      <c r="A22" s="33" t="s">
        <v>1104</v>
      </c>
      <c r="B22" s="713">
        <f>104+9</f>
        <v>113</v>
      </c>
      <c r="C22" s="64">
        <f t="shared" si="5"/>
        <v>3.3486938612218291E-2</v>
      </c>
      <c r="E22" s="713">
        <v>1</v>
      </c>
      <c r="F22" s="64">
        <f t="shared" si="0"/>
        <v>1.7543859649122806</v>
      </c>
      <c r="I22" s="64">
        <f t="shared" si="1"/>
        <v>0</v>
      </c>
      <c r="K22" s="553">
        <v>0</v>
      </c>
      <c r="L22" s="64">
        <f t="shared" si="2"/>
        <v>0</v>
      </c>
      <c r="N22"/>
      <c r="O22" s="64">
        <f t="shared" si="3"/>
        <v>0</v>
      </c>
      <c r="Q22"/>
      <c r="R22" s="64">
        <f t="shared" si="4"/>
        <v>0</v>
      </c>
      <c r="T22"/>
      <c r="U22" s="64">
        <f t="shared" si="6"/>
        <v>0</v>
      </c>
    </row>
    <row r="23" spans="1:22" s="33" customFormat="1" ht="12.65" hidden="1" customHeight="1">
      <c r="B23" s="713"/>
      <c r="C23" s="64" t="str">
        <f t="shared" si="5"/>
        <v/>
      </c>
      <c r="E23" s="713"/>
      <c r="F23" s="64" t="str">
        <f t="shared" si="0"/>
        <v/>
      </c>
      <c r="I23" s="64" t="str">
        <f t="shared" si="1"/>
        <v/>
      </c>
      <c r="K23" s="338"/>
      <c r="L23" s="64" t="str">
        <f t="shared" si="2"/>
        <v/>
      </c>
      <c r="N23"/>
      <c r="O23" s="64" t="str">
        <f t="shared" si="3"/>
        <v/>
      </c>
      <c r="Q23"/>
      <c r="R23" s="64" t="str">
        <f t="shared" si="4"/>
        <v/>
      </c>
      <c r="T23"/>
      <c r="U23" s="64" t="str">
        <f t="shared" si="6"/>
        <v/>
      </c>
    </row>
    <row r="24" spans="1:22" s="33" customFormat="1" ht="12.65" hidden="1" customHeight="1">
      <c r="A24" s="33" t="s">
        <v>1105</v>
      </c>
      <c r="B24" s="713">
        <v>3</v>
      </c>
      <c r="C24" s="64">
        <f t="shared" si="5"/>
        <v>8.8903376846597229E-4</v>
      </c>
      <c r="E24" s="713"/>
      <c r="F24" s="64">
        <f t="shared" si="0"/>
        <v>0</v>
      </c>
      <c r="I24" s="64">
        <f t="shared" si="1"/>
        <v>0</v>
      </c>
      <c r="K24" s="553">
        <v>0</v>
      </c>
      <c r="L24" s="64">
        <f t="shared" si="2"/>
        <v>0</v>
      </c>
      <c r="N24"/>
      <c r="O24" s="64">
        <f t="shared" si="3"/>
        <v>0</v>
      </c>
      <c r="Q24"/>
      <c r="R24" s="64">
        <f t="shared" si="4"/>
        <v>0</v>
      </c>
      <c r="T24"/>
      <c r="U24" s="64">
        <f t="shared" si="6"/>
        <v>0</v>
      </c>
    </row>
    <row r="25" spans="1:22" s="33" customFormat="1" ht="13" thickBot="1">
      <c r="A25" s="142"/>
      <c r="B25" s="142"/>
      <c r="C25" s="142"/>
      <c r="D25" s="142"/>
      <c r="E25" s="142"/>
      <c r="F25" s="142"/>
      <c r="G25" s="142"/>
      <c r="H25" s="142"/>
      <c r="I25" s="142"/>
      <c r="J25" s="142"/>
      <c r="K25" s="142"/>
      <c r="L25" s="142"/>
      <c r="M25" s="142"/>
    </row>
    <row r="26" spans="1:22" s="33" customFormat="1" ht="12.5">
      <c r="A26" s="49" t="s">
        <v>1699</v>
      </c>
      <c r="N26" s="131"/>
      <c r="O26" s="131"/>
      <c r="P26" s="131"/>
      <c r="Q26" s="131"/>
      <c r="R26" s="131"/>
      <c r="S26" s="131"/>
      <c r="T26" s="131"/>
      <c r="U26" s="131"/>
      <c r="V26" s="131"/>
    </row>
    <row r="27" spans="1:22" s="33" customFormat="1" ht="17.25" customHeight="1">
      <c r="A27" s="1126" t="s">
        <v>1700</v>
      </c>
      <c r="B27" s="1126"/>
      <c r="C27" s="1126"/>
      <c r="D27" s="1126"/>
      <c r="E27" s="1126"/>
      <c r="F27" s="1126"/>
      <c r="G27" s="1126"/>
      <c r="H27" s="1126"/>
      <c r="I27" s="1126"/>
      <c r="J27" s="1126"/>
      <c r="K27" s="1126"/>
      <c r="L27" s="1126"/>
      <c r="M27" s="1126"/>
      <c r="N27" s="1126"/>
      <c r="O27" s="1126"/>
      <c r="P27" s="1126"/>
      <c r="Q27" s="1126"/>
      <c r="R27" s="1126"/>
      <c r="S27" s="1126"/>
      <c r="T27" s="1126"/>
      <c r="U27" s="1126"/>
    </row>
    <row r="28" spans="1:22" s="33" customFormat="1" ht="14.5">
      <c r="A28" s="1138" t="s">
        <v>1701</v>
      </c>
      <c r="B28" s="1138"/>
      <c r="C28" s="1138"/>
      <c r="D28" s="1138"/>
      <c r="E28" s="1138"/>
      <c r="F28" s="1138"/>
      <c r="G28" s="1138"/>
      <c r="H28" s="1138"/>
      <c r="I28" s="1138"/>
      <c r="J28" s="1138"/>
      <c r="K28" s="1138"/>
      <c r="L28" s="1138"/>
      <c r="M28" s="1138"/>
      <c r="N28" s="1138"/>
      <c r="O28" s="1138"/>
      <c r="P28" s="1138"/>
      <c r="Q28" s="1138"/>
      <c r="R28" s="1138"/>
      <c r="S28" s="1138"/>
      <c r="T28" s="1138"/>
      <c r="U28" s="1138"/>
    </row>
    <row r="29" spans="1:22" s="33" customFormat="1" ht="14.5">
      <c r="A29" s="1136" t="s">
        <v>1702</v>
      </c>
      <c r="B29" s="1136"/>
      <c r="C29" s="1136"/>
      <c r="D29" s="1136"/>
      <c r="E29" s="1136"/>
      <c r="F29" s="1136"/>
      <c r="G29" s="1136"/>
      <c r="H29" s="1136"/>
      <c r="I29" s="1136"/>
      <c r="J29" s="1136"/>
      <c r="K29" s="1136"/>
      <c r="L29" s="1136"/>
      <c r="M29" s="1136"/>
      <c r="N29" s="1136"/>
      <c r="O29" s="1136"/>
      <c r="P29" s="1136"/>
      <c r="Q29" s="1136"/>
      <c r="R29" s="1136"/>
      <c r="S29" s="1136"/>
      <c r="T29" s="1136"/>
      <c r="U29" s="1136"/>
    </row>
    <row r="30" spans="1:22" s="33" customFormat="1" ht="12.5"/>
    <row r="31" spans="1:22" s="33" customFormat="1" ht="12.5">
      <c r="A31" s="33" t="s">
        <v>1106</v>
      </c>
    </row>
    <row r="32" spans="1:22" s="33" customFormat="1" ht="12.5">
      <c r="A32" s="33" t="s">
        <v>766</v>
      </c>
    </row>
    <row r="33" spans="1:20" s="33" customFormat="1" ht="12.5"/>
    <row r="34" spans="1:20" ht="14.5">
      <c r="A34"/>
    </row>
    <row r="35" spans="1:20" ht="14.5">
      <c r="A35"/>
      <c r="B35" s="554"/>
      <c r="C35" s="554"/>
      <c r="D35" s="554"/>
      <c r="E35" s="554"/>
      <c r="F35" s="554"/>
      <c r="G35" s="554"/>
      <c r="H35" s="554"/>
      <c r="I35" s="554"/>
      <c r="J35" s="554"/>
      <c r="K35" s="554"/>
      <c r="L35" s="554"/>
      <c r="M35" s="554"/>
      <c r="N35" s="554"/>
      <c r="O35" s="554"/>
      <c r="P35" s="554"/>
      <c r="Q35" s="554"/>
      <c r="R35" s="554"/>
      <c r="S35" s="554"/>
      <c r="T35" s="554"/>
    </row>
    <row r="37" spans="1:20" ht="14.5">
      <c r="A37" s="33"/>
    </row>
  </sheetData>
  <mergeCells count="10">
    <mergeCell ref="T8:U8"/>
    <mergeCell ref="A27:U27"/>
    <mergeCell ref="A28:U28"/>
    <mergeCell ref="A29:U29"/>
    <mergeCell ref="Q8:R8"/>
    <mergeCell ref="B8:C8"/>
    <mergeCell ref="E8:F8"/>
    <mergeCell ref="H8:I8"/>
    <mergeCell ref="K8:L8"/>
    <mergeCell ref="N8:O8"/>
  </mergeCells>
  <conditionalFormatting sqref="A1:XFD1048576">
    <cfRule type="cellIs" dxfId="22" priority="1" operator="equal">
      <formula>0</formula>
    </cfRule>
  </conditionalFormatting>
  <pageMargins left="0.7" right="0.7" top="0.75" bottom="0.75" header="0.3" footer="0.3"/>
  <pageSetup orientation="portrait" horizontalDpi="4294967293" vertic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4" tint="-0.249977111117893"/>
  </sheetPr>
  <dimension ref="A1:J44"/>
  <sheetViews>
    <sheetView topLeftCell="A7" workbookViewId="0">
      <selection activeCell="A23" sqref="A23"/>
    </sheetView>
  </sheetViews>
  <sheetFormatPr baseColWidth="10" defaultColWidth="9.1796875" defaultRowHeight="14"/>
  <cols>
    <col min="1" max="1" width="31.54296875" style="884" customWidth="1"/>
    <col min="2" max="2" width="9.54296875" style="887" customWidth="1"/>
    <col min="3" max="3" width="9.54296875" style="884" customWidth="1"/>
    <col min="4" max="4" width="2.54296875" style="884" customWidth="1"/>
    <col min="5" max="5" width="9.54296875" style="887" customWidth="1"/>
    <col min="6" max="6" width="9.54296875" style="884" customWidth="1"/>
    <col min="7" max="7" width="2.54296875" style="884" customWidth="1"/>
    <col min="8" max="8" width="9.54296875" style="887" customWidth="1"/>
    <col min="9" max="9" width="9.54296875" style="884" customWidth="1"/>
    <col min="10" max="10" width="2.54296875" style="884" customWidth="1"/>
    <col min="11" max="256" width="9.1796875" style="884"/>
    <col min="257" max="257" width="31.54296875" style="884" customWidth="1"/>
    <col min="258" max="259" width="9.54296875" style="884" customWidth="1"/>
    <col min="260" max="260" width="2.54296875" style="884" customWidth="1"/>
    <col min="261" max="262" width="9.54296875" style="884" customWidth="1"/>
    <col min="263" max="263" width="2.54296875" style="884" customWidth="1"/>
    <col min="264" max="265" width="9.54296875" style="884" customWidth="1"/>
    <col min="266" max="266" width="2.54296875" style="884" customWidth="1"/>
    <col min="267" max="512" width="9.1796875" style="884"/>
    <col min="513" max="513" width="31.54296875" style="884" customWidth="1"/>
    <col min="514" max="515" width="9.54296875" style="884" customWidth="1"/>
    <col min="516" max="516" width="2.54296875" style="884" customWidth="1"/>
    <col min="517" max="518" width="9.54296875" style="884" customWidth="1"/>
    <col min="519" max="519" width="2.54296875" style="884" customWidth="1"/>
    <col min="520" max="521" width="9.54296875" style="884" customWidth="1"/>
    <col min="522" max="522" width="2.54296875" style="884" customWidth="1"/>
    <col min="523" max="768" width="9.1796875" style="884"/>
    <col min="769" max="769" width="31.54296875" style="884" customWidth="1"/>
    <col min="770" max="771" width="9.54296875" style="884" customWidth="1"/>
    <col min="772" max="772" width="2.54296875" style="884" customWidth="1"/>
    <col min="773" max="774" width="9.54296875" style="884" customWidth="1"/>
    <col min="775" max="775" width="2.54296875" style="884" customWidth="1"/>
    <col min="776" max="777" width="9.54296875" style="884" customWidth="1"/>
    <col min="778" max="778" width="2.54296875" style="884" customWidth="1"/>
    <col min="779" max="1024" width="9.1796875" style="884"/>
    <col min="1025" max="1025" width="31.54296875" style="884" customWidth="1"/>
    <col min="1026" max="1027" width="9.54296875" style="884" customWidth="1"/>
    <col min="1028" max="1028" width="2.54296875" style="884" customWidth="1"/>
    <col min="1029" max="1030" width="9.54296875" style="884" customWidth="1"/>
    <col min="1031" max="1031" width="2.54296875" style="884" customWidth="1"/>
    <col min="1032" max="1033" width="9.54296875" style="884" customWidth="1"/>
    <col min="1034" max="1034" width="2.54296875" style="884" customWidth="1"/>
    <col min="1035" max="1280" width="9.1796875" style="884"/>
    <col min="1281" max="1281" width="31.54296875" style="884" customWidth="1"/>
    <col min="1282" max="1283" width="9.54296875" style="884" customWidth="1"/>
    <col min="1284" max="1284" width="2.54296875" style="884" customWidth="1"/>
    <col min="1285" max="1286" width="9.54296875" style="884" customWidth="1"/>
    <col min="1287" max="1287" width="2.54296875" style="884" customWidth="1"/>
    <col min="1288" max="1289" width="9.54296875" style="884" customWidth="1"/>
    <col min="1290" max="1290" width="2.54296875" style="884" customWidth="1"/>
    <col min="1291" max="1536" width="9.1796875" style="884"/>
    <col min="1537" max="1537" width="31.54296875" style="884" customWidth="1"/>
    <col min="1538" max="1539" width="9.54296875" style="884" customWidth="1"/>
    <col min="1540" max="1540" width="2.54296875" style="884" customWidth="1"/>
    <col min="1541" max="1542" width="9.54296875" style="884" customWidth="1"/>
    <col min="1543" max="1543" width="2.54296875" style="884" customWidth="1"/>
    <col min="1544" max="1545" width="9.54296875" style="884" customWidth="1"/>
    <col min="1546" max="1546" width="2.54296875" style="884" customWidth="1"/>
    <col min="1547" max="1792" width="9.1796875" style="884"/>
    <col min="1793" max="1793" width="31.54296875" style="884" customWidth="1"/>
    <col min="1794" max="1795" width="9.54296875" style="884" customWidth="1"/>
    <col min="1796" max="1796" width="2.54296875" style="884" customWidth="1"/>
    <col min="1797" max="1798" width="9.54296875" style="884" customWidth="1"/>
    <col min="1799" max="1799" width="2.54296875" style="884" customWidth="1"/>
    <col min="1800" max="1801" width="9.54296875" style="884" customWidth="1"/>
    <col min="1802" max="1802" width="2.54296875" style="884" customWidth="1"/>
    <col min="1803" max="2048" width="9.1796875" style="884"/>
    <col min="2049" max="2049" width="31.54296875" style="884" customWidth="1"/>
    <col min="2050" max="2051" width="9.54296875" style="884" customWidth="1"/>
    <col min="2052" max="2052" width="2.54296875" style="884" customWidth="1"/>
    <col min="2053" max="2054" width="9.54296875" style="884" customWidth="1"/>
    <col min="2055" max="2055" width="2.54296875" style="884" customWidth="1"/>
    <col min="2056" max="2057" width="9.54296875" style="884" customWidth="1"/>
    <col min="2058" max="2058" width="2.54296875" style="884" customWidth="1"/>
    <col min="2059" max="2304" width="9.1796875" style="884"/>
    <col min="2305" max="2305" width="31.54296875" style="884" customWidth="1"/>
    <col min="2306" max="2307" width="9.54296875" style="884" customWidth="1"/>
    <col min="2308" max="2308" width="2.54296875" style="884" customWidth="1"/>
    <col min="2309" max="2310" width="9.54296875" style="884" customWidth="1"/>
    <col min="2311" max="2311" width="2.54296875" style="884" customWidth="1"/>
    <col min="2312" max="2313" width="9.54296875" style="884" customWidth="1"/>
    <col min="2314" max="2314" width="2.54296875" style="884" customWidth="1"/>
    <col min="2315" max="2560" width="9.1796875" style="884"/>
    <col min="2561" max="2561" width="31.54296875" style="884" customWidth="1"/>
    <col min="2562" max="2563" width="9.54296875" style="884" customWidth="1"/>
    <col min="2564" max="2564" width="2.54296875" style="884" customWidth="1"/>
    <col min="2565" max="2566" width="9.54296875" style="884" customWidth="1"/>
    <col min="2567" max="2567" width="2.54296875" style="884" customWidth="1"/>
    <col min="2568" max="2569" width="9.54296875" style="884" customWidth="1"/>
    <col min="2570" max="2570" width="2.54296875" style="884" customWidth="1"/>
    <col min="2571" max="2816" width="9.1796875" style="884"/>
    <col min="2817" max="2817" width="31.54296875" style="884" customWidth="1"/>
    <col min="2818" max="2819" width="9.54296875" style="884" customWidth="1"/>
    <col min="2820" max="2820" width="2.54296875" style="884" customWidth="1"/>
    <col min="2821" max="2822" width="9.54296875" style="884" customWidth="1"/>
    <col min="2823" max="2823" width="2.54296875" style="884" customWidth="1"/>
    <col min="2824" max="2825" width="9.54296875" style="884" customWidth="1"/>
    <col min="2826" max="2826" width="2.54296875" style="884" customWidth="1"/>
    <col min="2827" max="3072" width="9.1796875" style="884"/>
    <col min="3073" max="3073" width="31.54296875" style="884" customWidth="1"/>
    <col min="3074" max="3075" width="9.54296875" style="884" customWidth="1"/>
    <col min="3076" max="3076" width="2.54296875" style="884" customWidth="1"/>
    <col min="3077" max="3078" width="9.54296875" style="884" customWidth="1"/>
    <col min="3079" max="3079" width="2.54296875" style="884" customWidth="1"/>
    <col min="3080" max="3081" width="9.54296875" style="884" customWidth="1"/>
    <col min="3082" max="3082" width="2.54296875" style="884" customWidth="1"/>
    <col min="3083" max="3328" width="9.1796875" style="884"/>
    <col min="3329" max="3329" width="31.54296875" style="884" customWidth="1"/>
    <col min="3330" max="3331" width="9.54296875" style="884" customWidth="1"/>
    <col min="3332" max="3332" width="2.54296875" style="884" customWidth="1"/>
    <col min="3333" max="3334" width="9.54296875" style="884" customWidth="1"/>
    <col min="3335" max="3335" width="2.54296875" style="884" customWidth="1"/>
    <col min="3336" max="3337" width="9.54296875" style="884" customWidth="1"/>
    <col min="3338" max="3338" width="2.54296875" style="884" customWidth="1"/>
    <col min="3339" max="3584" width="9.1796875" style="884"/>
    <col min="3585" max="3585" width="31.54296875" style="884" customWidth="1"/>
    <col min="3586" max="3587" width="9.54296875" style="884" customWidth="1"/>
    <col min="3588" max="3588" width="2.54296875" style="884" customWidth="1"/>
    <col min="3589" max="3590" width="9.54296875" style="884" customWidth="1"/>
    <col min="3591" max="3591" width="2.54296875" style="884" customWidth="1"/>
    <col min="3592" max="3593" width="9.54296875" style="884" customWidth="1"/>
    <col min="3594" max="3594" width="2.54296875" style="884" customWidth="1"/>
    <col min="3595" max="3840" width="9.1796875" style="884"/>
    <col min="3841" max="3841" width="31.54296875" style="884" customWidth="1"/>
    <col min="3842" max="3843" width="9.54296875" style="884" customWidth="1"/>
    <col min="3844" max="3844" width="2.54296875" style="884" customWidth="1"/>
    <col min="3845" max="3846" width="9.54296875" style="884" customWidth="1"/>
    <col min="3847" max="3847" width="2.54296875" style="884" customWidth="1"/>
    <col min="3848" max="3849" width="9.54296875" style="884" customWidth="1"/>
    <col min="3850" max="3850" width="2.54296875" style="884" customWidth="1"/>
    <col min="3851" max="4096" width="9.1796875" style="884"/>
    <col min="4097" max="4097" width="31.54296875" style="884" customWidth="1"/>
    <col min="4098" max="4099" width="9.54296875" style="884" customWidth="1"/>
    <col min="4100" max="4100" width="2.54296875" style="884" customWidth="1"/>
    <col min="4101" max="4102" width="9.54296875" style="884" customWidth="1"/>
    <col min="4103" max="4103" width="2.54296875" style="884" customWidth="1"/>
    <col min="4104" max="4105" width="9.54296875" style="884" customWidth="1"/>
    <col min="4106" max="4106" width="2.54296875" style="884" customWidth="1"/>
    <col min="4107" max="4352" width="9.1796875" style="884"/>
    <col min="4353" max="4353" width="31.54296875" style="884" customWidth="1"/>
    <col min="4354" max="4355" width="9.54296875" style="884" customWidth="1"/>
    <col min="4356" max="4356" width="2.54296875" style="884" customWidth="1"/>
    <col min="4357" max="4358" width="9.54296875" style="884" customWidth="1"/>
    <col min="4359" max="4359" width="2.54296875" style="884" customWidth="1"/>
    <col min="4360" max="4361" width="9.54296875" style="884" customWidth="1"/>
    <col min="4362" max="4362" width="2.54296875" style="884" customWidth="1"/>
    <col min="4363" max="4608" width="9.1796875" style="884"/>
    <col min="4609" max="4609" width="31.54296875" style="884" customWidth="1"/>
    <col min="4610" max="4611" width="9.54296875" style="884" customWidth="1"/>
    <col min="4612" max="4612" width="2.54296875" style="884" customWidth="1"/>
    <col min="4613" max="4614" width="9.54296875" style="884" customWidth="1"/>
    <col min="4615" max="4615" width="2.54296875" style="884" customWidth="1"/>
    <col min="4616" max="4617" width="9.54296875" style="884" customWidth="1"/>
    <col min="4618" max="4618" width="2.54296875" style="884" customWidth="1"/>
    <col min="4619" max="4864" width="9.1796875" style="884"/>
    <col min="4865" max="4865" width="31.54296875" style="884" customWidth="1"/>
    <col min="4866" max="4867" width="9.54296875" style="884" customWidth="1"/>
    <col min="4868" max="4868" width="2.54296875" style="884" customWidth="1"/>
    <col min="4869" max="4870" width="9.54296875" style="884" customWidth="1"/>
    <col min="4871" max="4871" width="2.54296875" style="884" customWidth="1"/>
    <col min="4872" max="4873" width="9.54296875" style="884" customWidth="1"/>
    <col min="4874" max="4874" width="2.54296875" style="884" customWidth="1"/>
    <col min="4875" max="5120" width="9.1796875" style="884"/>
    <col min="5121" max="5121" width="31.54296875" style="884" customWidth="1"/>
    <col min="5122" max="5123" width="9.54296875" style="884" customWidth="1"/>
    <col min="5124" max="5124" width="2.54296875" style="884" customWidth="1"/>
    <col min="5125" max="5126" width="9.54296875" style="884" customWidth="1"/>
    <col min="5127" max="5127" width="2.54296875" style="884" customWidth="1"/>
    <col min="5128" max="5129" width="9.54296875" style="884" customWidth="1"/>
    <col min="5130" max="5130" width="2.54296875" style="884" customWidth="1"/>
    <col min="5131" max="5376" width="9.1796875" style="884"/>
    <col min="5377" max="5377" width="31.54296875" style="884" customWidth="1"/>
    <col min="5378" max="5379" width="9.54296875" style="884" customWidth="1"/>
    <col min="5380" max="5380" width="2.54296875" style="884" customWidth="1"/>
    <col min="5381" max="5382" width="9.54296875" style="884" customWidth="1"/>
    <col min="5383" max="5383" width="2.54296875" style="884" customWidth="1"/>
    <col min="5384" max="5385" width="9.54296875" style="884" customWidth="1"/>
    <col min="5386" max="5386" width="2.54296875" style="884" customWidth="1"/>
    <col min="5387" max="5632" width="9.1796875" style="884"/>
    <col min="5633" max="5633" width="31.54296875" style="884" customWidth="1"/>
    <col min="5634" max="5635" width="9.54296875" style="884" customWidth="1"/>
    <col min="5636" max="5636" width="2.54296875" style="884" customWidth="1"/>
    <col min="5637" max="5638" width="9.54296875" style="884" customWidth="1"/>
    <col min="5639" max="5639" width="2.54296875" style="884" customWidth="1"/>
    <col min="5640" max="5641" width="9.54296875" style="884" customWidth="1"/>
    <col min="5642" max="5642" width="2.54296875" style="884" customWidth="1"/>
    <col min="5643" max="5888" width="9.1796875" style="884"/>
    <col min="5889" max="5889" width="31.54296875" style="884" customWidth="1"/>
    <col min="5890" max="5891" width="9.54296875" style="884" customWidth="1"/>
    <col min="5892" max="5892" width="2.54296875" style="884" customWidth="1"/>
    <col min="5893" max="5894" width="9.54296875" style="884" customWidth="1"/>
    <col min="5895" max="5895" width="2.54296875" style="884" customWidth="1"/>
    <col min="5896" max="5897" width="9.54296875" style="884" customWidth="1"/>
    <col min="5898" max="5898" width="2.54296875" style="884" customWidth="1"/>
    <col min="5899" max="6144" width="9.1796875" style="884"/>
    <col min="6145" max="6145" width="31.54296875" style="884" customWidth="1"/>
    <col min="6146" max="6147" width="9.54296875" style="884" customWidth="1"/>
    <col min="6148" max="6148" width="2.54296875" style="884" customWidth="1"/>
    <col min="6149" max="6150" width="9.54296875" style="884" customWidth="1"/>
    <col min="6151" max="6151" width="2.54296875" style="884" customWidth="1"/>
    <col min="6152" max="6153" width="9.54296875" style="884" customWidth="1"/>
    <col min="6154" max="6154" width="2.54296875" style="884" customWidth="1"/>
    <col min="6155" max="6400" width="9.1796875" style="884"/>
    <col min="6401" max="6401" width="31.54296875" style="884" customWidth="1"/>
    <col min="6402" max="6403" width="9.54296875" style="884" customWidth="1"/>
    <col min="6404" max="6404" width="2.54296875" style="884" customWidth="1"/>
    <col min="6405" max="6406" width="9.54296875" style="884" customWidth="1"/>
    <col min="6407" max="6407" width="2.54296875" style="884" customWidth="1"/>
    <col min="6408" max="6409" width="9.54296875" style="884" customWidth="1"/>
    <col min="6410" max="6410" width="2.54296875" style="884" customWidth="1"/>
    <col min="6411" max="6656" width="9.1796875" style="884"/>
    <col min="6657" max="6657" width="31.54296875" style="884" customWidth="1"/>
    <col min="6658" max="6659" width="9.54296875" style="884" customWidth="1"/>
    <col min="6660" max="6660" width="2.54296875" style="884" customWidth="1"/>
    <col min="6661" max="6662" width="9.54296875" style="884" customWidth="1"/>
    <col min="6663" max="6663" width="2.54296875" style="884" customWidth="1"/>
    <col min="6664" max="6665" width="9.54296875" style="884" customWidth="1"/>
    <col min="6666" max="6666" width="2.54296875" style="884" customWidth="1"/>
    <col min="6667" max="6912" width="9.1796875" style="884"/>
    <col min="6913" max="6913" width="31.54296875" style="884" customWidth="1"/>
    <col min="6914" max="6915" width="9.54296875" style="884" customWidth="1"/>
    <col min="6916" max="6916" width="2.54296875" style="884" customWidth="1"/>
    <col min="6917" max="6918" width="9.54296875" style="884" customWidth="1"/>
    <col min="6919" max="6919" width="2.54296875" style="884" customWidth="1"/>
    <col min="6920" max="6921" width="9.54296875" style="884" customWidth="1"/>
    <col min="6922" max="6922" width="2.54296875" style="884" customWidth="1"/>
    <col min="6923" max="7168" width="9.1796875" style="884"/>
    <col min="7169" max="7169" width="31.54296875" style="884" customWidth="1"/>
    <col min="7170" max="7171" width="9.54296875" style="884" customWidth="1"/>
    <col min="7172" max="7172" width="2.54296875" style="884" customWidth="1"/>
    <col min="7173" max="7174" width="9.54296875" style="884" customWidth="1"/>
    <col min="7175" max="7175" width="2.54296875" style="884" customWidth="1"/>
    <col min="7176" max="7177" width="9.54296875" style="884" customWidth="1"/>
    <col min="7178" max="7178" width="2.54296875" style="884" customWidth="1"/>
    <col min="7179" max="7424" width="9.1796875" style="884"/>
    <col min="7425" max="7425" width="31.54296875" style="884" customWidth="1"/>
    <col min="7426" max="7427" width="9.54296875" style="884" customWidth="1"/>
    <col min="7428" max="7428" width="2.54296875" style="884" customWidth="1"/>
    <col min="7429" max="7430" width="9.54296875" style="884" customWidth="1"/>
    <col min="7431" max="7431" width="2.54296875" style="884" customWidth="1"/>
    <col min="7432" max="7433" width="9.54296875" style="884" customWidth="1"/>
    <col min="7434" max="7434" width="2.54296875" style="884" customWidth="1"/>
    <col min="7435" max="7680" width="9.1796875" style="884"/>
    <col min="7681" max="7681" width="31.54296875" style="884" customWidth="1"/>
    <col min="7682" max="7683" width="9.54296875" style="884" customWidth="1"/>
    <col min="7684" max="7684" width="2.54296875" style="884" customWidth="1"/>
    <col min="7685" max="7686" width="9.54296875" style="884" customWidth="1"/>
    <col min="7687" max="7687" width="2.54296875" style="884" customWidth="1"/>
    <col min="7688" max="7689" width="9.54296875" style="884" customWidth="1"/>
    <col min="7690" max="7690" width="2.54296875" style="884" customWidth="1"/>
    <col min="7691" max="7936" width="9.1796875" style="884"/>
    <col min="7937" max="7937" width="31.54296875" style="884" customWidth="1"/>
    <col min="7938" max="7939" width="9.54296875" style="884" customWidth="1"/>
    <col min="7940" max="7940" width="2.54296875" style="884" customWidth="1"/>
    <col min="7941" max="7942" width="9.54296875" style="884" customWidth="1"/>
    <col min="7943" max="7943" width="2.54296875" style="884" customWidth="1"/>
    <col min="7944" max="7945" width="9.54296875" style="884" customWidth="1"/>
    <col min="7946" max="7946" width="2.54296875" style="884" customWidth="1"/>
    <col min="7947" max="8192" width="9.1796875" style="884"/>
    <col min="8193" max="8193" width="31.54296875" style="884" customWidth="1"/>
    <col min="8194" max="8195" width="9.54296875" style="884" customWidth="1"/>
    <col min="8196" max="8196" width="2.54296875" style="884" customWidth="1"/>
    <col min="8197" max="8198" width="9.54296875" style="884" customWidth="1"/>
    <col min="8199" max="8199" width="2.54296875" style="884" customWidth="1"/>
    <col min="8200" max="8201" width="9.54296875" style="884" customWidth="1"/>
    <col min="8202" max="8202" width="2.54296875" style="884" customWidth="1"/>
    <col min="8203" max="8448" width="9.1796875" style="884"/>
    <col min="8449" max="8449" width="31.54296875" style="884" customWidth="1"/>
    <col min="8450" max="8451" width="9.54296875" style="884" customWidth="1"/>
    <col min="8452" max="8452" width="2.54296875" style="884" customWidth="1"/>
    <col min="8453" max="8454" width="9.54296875" style="884" customWidth="1"/>
    <col min="8455" max="8455" width="2.54296875" style="884" customWidth="1"/>
    <col min="8456" max="8457" width="9.54296875" style="884" customWidth="1"/>
    <col min="8458" max="8458" width="2.54296875" style="884" customWidth="1"/>
    <col min="8459" max="8704" width="9.1796875" style="884"/>
    <col min="8705" max="8705" width="31.54296875" style="884" customWidth="1"/>
    <col min="8706" max="8707" width="9.54296875" style="884" customWidth="1"/>
    <col min="8708" max="8708" width="2.54296875" style="884" customWidth="1"/>
    <col min="8709" max="8710" width="9.54296875" style="884" customWidth="1"/>
    <col min="8711" max="8711" width="2.54296875" style="884" customWidth="1"/>
    <col min="8712" max="8713" width="9.54296875" style="884" customWidth="1"/>
    <col min="8714" max="8714" width="2.54296875" style="884" customWidth="1"/>
    <col min="8715" max="8960" width="9.1796875" style="884"/>
    <col min="8961" max="8961" width="31.54296875" style="884" customWidth="1"/>
    <col min="8962" max="8963" width="9.54296875" style="884" customWidth="1"/>
    <col min="8964" max="8964" width="2.54296875" style="884" customWidth="1"/>
    <col min="8965" max="8966" width="9.54296875" style="884" customWidth="1"/>
    <col min="8967" max="8967" width="2.54296875" style="884" customWidth="1"/>
    <col min="8968" max="8969" width="9.54296875" style="884" customWidth="1"/>
    <col min="8970" max="8970" width="2.54296875" style="884" customWidth="1"/>
    <col min="8971" max="9216" width="9.1796875" style="884"/>
    <col min="9217" max="9217" width="31.54296875" style="884" customWidth="1"/>
    <col min="9218" max="9219" width="9.54296875" style="884" customWidth="1"/>
    <col min="9220" max="9220" width="2.54296875" style="884" customWidth="1"/>
    <col min="9221" max="9222" width="9.54296875" style="884" customWidth="1"/>
    <col min="9223" max="9223" width="2.54296875" style="884" customWidth="1"/>
    <col min="9224" max="9225" width="9.54296875" style="884" customWidth="1"/>
    <col min="9226" max="9226" width="2.54296875" style="884" customWidth="1"/>
    <col min="9227" max="9472" width="9.1796875" style="884"/>
    <col min="9473" max="9473" width="31.54296875" style="884" customWidth="1"/>
    <col min="9474" max="9475" width="9.54296875" style="884" customWidth="1"/>
    <col min="9476" max="9476" width="2.54296875" style="884" customWidth="1"/>
    <col min="9477" max="9478" width="9.54296875" style="884" customWidth="1"/>
    <col min="9479" max="9479" width="2.54296875" style="884" customWidth="1"/>
    <col min="9480" max="9481" width="9.54296875" style="884" customWidth="1"/>
    <col min="9482" max="9482" width="2.54296875" style="884" customWidth="1"/>
    <col min="9483" max="9728" width="9.1796875" style="884"/>
    <col min="9729" max="9729" width="31.54296875" style="884" customWidth="1"/>
    <col min="9730" max="9731" width="9.54296875" style="884" customWidth="1"/>
    <col min="9732" max="9732" width="2.54296875" style="884" customWidth="1"/>
    <col min="9733" max="9734" width="9.54296875" style="884" customWidth="1"/>
    <col min="9735" max="9735" width="2.54296875" style="884" customWidth="1"/>
    <col min="9736" max="9737" width="9.54296875" style="884" customWidth="1"/>
    <col min="9738" max="9738" width="2.54296875" style="884" customWidth="1"/>
    <col min="9739" max="9984" width="9.1796875" style="884"/>
    <col min="9985" max="9985" width="31.54296875" style="884" customWidth="1"/>
    <col min="9986" max="9987" width="9.54296875" style="884" customWidth="1"/>
    <col min="9988" max="9988" width="2.54296875" style="884" customWidth="1"/>
    <col min="9989" max="9990" width="9.54296875" style="884" customWidth="1"/>
    <col min="9991" max="9991" width="2.54296875" style="884" customWidth="1"/>
    <col min="9992" max="9993" width="9.54296875" style="884" customWidth="1"/>
    <col min="9994" max="9994" width="2.54296875" style="884" customWidth="1"/>
    <col min="9995" max="10240" width="9.1796875" style="884"/>
    <col min="10241" max="10241" width="31.54296875" style="884" customWidth="1"/>
    <col min="10242" max="10243" width="9.54296875" style="884" customWidth="1"/>
    <col min="10244" max="10244" width="2.54296875" style="884" customWidth="1"/>
    <col min="10245" max="10246" width="9.54296875" style="884" customWidth="1"/>
    <col min="10247" max="10247" width="2.54296875" style="884" customWidth="1"/>
    <col min="10248" max="10249" width="9.54296875" style="884" customWidth="1"/>
    <col min="10250" max="10250" width="2.54296875" style="884" customWidth="1"/>
    <col min="10251" max="10496" width="9.1796875" style="884"/>
    <col min="10497" max="10497" width="31.54296875" style="884" customWidth="1"/>
    <col min="10498" max="10499" width="9.54296875" style="884" customWidth="1"/>
    <col min="10500" max="10500" width="2.54296875" style="884" customWidth="1"/>
    <col min="10501" max="10502" width="9.54296875" style="884" customWidth="1"/>
    <col min="10503" max="10503" width="2.54296875" style="884" customWidth="1"/>
    <col min="10504" max="10505" width="9.54296875" style="884" customWidth="1"/>
    <col min="10506" max="10506" width="2.54296875" style="884" customWidth="1"/>
    <col min="10507" max="10752" width="9.1796875" style="884"/>
    <col min="10753" max="10753" width="31.54296875" style="884" customWidth="1"/>
    <col min="10754" max="10755" width="9.54296875" style="884" customWidth="1"/>
    <col min="10756" max="10756" width="2.54296875" style="884" customWidth="1"/>
    <col min="10757" max="10758" width="9.54296875" style="884" customWidth="1"/>
    <col min="10759" max="10759" width="2.54296875" style="884" customWidth="1"/>
    <col min="10760" max="10761" width="9.54296875" style="884" customWidth="1"/>
    <col min="10762" max="10762" width="2.54296875" style="884" customWidth="1"/>
    <col min="10763" max="11008" width="9.1796875" style="884"/>
    <col min="11009" max="11009" width="31.54296875" style="884" customWidth="1"/>
    <col min="11010" max="11011" width="9.54296875" style="884" customWidth="1"/>
    <col min="11012" max="11012" width="2.54296875" style="884" customWidth="1"/>
    <col min="11013" max="11014" width="9.54296875" style="884" customWidth="1"/>
    <col min="11015" max="11015" width="2.54296875" style="884" customWidth="1"/>
    <col min="11016" max="11017" width="9.54296875" style="884" customWidth="1"/>
    <col min="11018" max="11018" width="2.54296875" style="884" customWidth="1"/>
    <col min="11019" max="11264" width="9.1796875" style="884"/>
    <col min="11265" max="11265" width="31.54296875" style="884" customWidth="1"/>
    <col min="11266" max="11267" width="9.54296875" style="884" customWidth="1"/>
    <col min="11268" max="11268" width="2.54296875" style="884" customWidth="1"/>
    <col min="11269" max="11270" width="9.54296875" style="884" customWidth="1"/>
    <col min="11271" max="11271" width="2.54296875" style="884" customWidth="1"/>
    <col min="11272" max="11273" width="9.54296875" style="884" customWidth="1"/>
    <col min="11274" max="11274" width="2.54296875" style="884" customWidth="1"/>
    <col min="11275" max="11520" width="9.1796875" style="884"/>
    <col min="11521" max="11521" width="31.54296875" style="884" customWidth="1"/>
    <col min="11522" max="11523" width="9.54296875" style="884" customWidth="1"/>
    <col min="11524" max="11524" width="2.54296875" style="884" customWidth="1"/>
    <col min="11525" max="11526" width="9.54296875" style="884" customWidth="1"/>
    <col min="11527" max="11527" width="2.54296875" style="884" customWidth="1"/>
    <col min="11528" max="11529" width="9.54296875" style="884" customWidth="1"/>
    <col min="11530" max="11530" width="2.54296875" style="884" customWidth="1"/>
    <col min="11531" max="11776" width="9.1796875" style="884"/>
    <col min="11777" max="11777" width="31.54296875" style="884" customWidth="1"/>
    <col min="11778" max="11779" width="9.54296875" style="884" customWidth="1"/>
    <col min="11780" max="11780" width="2.54296875" style="884" customWidth="1"/>
    <col min="11781" max="11782" width="9.54296875" style="884" customWidth="1"/>
    <col min="11783" max="11783" width="2.54296875" style="884" customWidth="1"/>
    <col min="11784" max="11785" width="9.54296875" style="884" customWidth="1"/>
    <col min="11786" max="11786" width="2.54296875" style="884" customWidth="1"/>
    <col min="11787" max="12032" width="9.1796875" style="884"/>
    <col min="12033" max="12033" width="31.54296875" style="884" customWidth="1"/>
    <col min="12034" max="12035" width="9.54296875" style="884" customWidth="1"/>
    <col min="12036" max="12036" width="2.54296875" style="884" customWidth="1"/>
    <col min="12037" max="12038" width="9.54296875" style="884" customWidth="1"/>
    <col min="12039" max="12039" width="2.54296875" style="884" customWidth="1"/>
    <col min="12040" max="12041" width="9.54296875" style="884" customWidth="1"/>
    <col min="12042" max="12042" width="2.54296875" style="884" customWidth="1"/>
    <col min="12043" max="12288" width="9.1796875" style="884"/>
    <col min="12289" max="12289" width="31.54296875" style="884" customWidth="1"/>
    <col min="12290" max="12291" width="9.54296875" style="884" customWidth="1"/>
    <col min="12292" max="12292" width="2.54296875" style="884" customWidth="1"/>
    <col min="12293" max="12294" width="9.54296875" style="884" customWidth="1"/>
    <col min="12295" max="12295" width="2.54296875" style="884" customWidth="1"/>
    <col min="12296" max="12297" width="9.54296875" style="884" customWidth="1"/>
    <col min="12298" max="12298" width="2.54296875" style="884" customWidth="1"/>
    <col min="12299" max="12544" width="9.1796875" style="884"/>
    <col min="12545" max="12545" width="31.54296875" style="884" customWidth="1"/>
    <col min="12546" max="12547" width="9.54296875" style="884" customWidth="1"/>
    <col min="12548" max="12548" width="2.54296875" style="884" customWidth="1"/>
    <col min="12549" max="12550" width="9.54296875" style="884" customWidth="1"/>
    <col min="12551" max="12551" width="2.54296875" style="884" customWidth="1"/>
    <col min="12552" max="12553" width="9.54296875" style="884" customWidth="1"/>
    <col min="12554" max="12554" width="2.54296875" style="884" customWidth="1"/>
    <col min="12555" max="12800" width="9.1796875" style="884"/>
    <col min="12801" max="12801" width="31.54296875" style="884" customWidth="1"/>
    <col min="12802" max="12803" width="9.54296875" style="884" customWidth="1"/>
    <col min="12804" max="12804" width="2.54296875" style="884" customWidth="1"/>
    <col min="12805" max="12806" width="9.54296875" style="884" customWidth="1"/>
    <col min="12807" max="12807" width="2.54296875" style="884" customWidth="1"/>
    <col min="12808" max="12809" width="9.54296875" style="884" customWidth="1"/>
    <col min="12810" max="12810" width="2.54296875" style="884" customWidth="1"/>
    <col min="12811" max="13056" width="9.1796875" style="884"/>
    <col min="13057" max="13057" width="31.54296875" style="884" customWidth="1"/>
    <col min="13058" max="13059" width="9.54296875" style="884" customWidth="1"/>
    <col min="13060" max="13060" width="2.54296875" style="884" customWidth="1"/>
    <col min="13061" max="13062" width="9.54296875" style="884" customWidth="1"/>
    <col min="13063" max="13063" width="2.54296875" style="884" customWidth="1"/>
    <col min="13064" max="13065" width="9.54296875" style="884" customWidth="1"/>
    <col min="13066" max="13066" width="2.54296875" style="884" customWidth="1"/>
    <col min="13067" max="13312" width="9.1796875" style="884"/>
    <col min="13313" max="13313" width="31.54296875" style="884" customWidth="1"/>
    <col min="13314" max="13315" width="9.54296875" style="884" customWidth="1"/>
    <col min="13316" max="13316" width="2.54296875" style="884" customWidth="1"/>
    <col min="13317" max="13318" width="9.54296875" style="884" customWidth="1"/>
    <col min="13319" max="13319" width="2.54296875" style="884" customWidth="1"/>
    <col min="13320" max="13321" width="9.54296875" style="884" customWidth="1"/>
    <col min="13322" max="13322" width="2.54296875" style="884" customWidth="1"/>
    <col min="13323" max="13568" width="9.1796875" style="884"/>
    <col min="13569" max="13569" width="31.54296875" style="884" customWidth="1"/>
    <col min="13570" max="13571" width="9.54296875" style="884" customWidth="1"/>
    <col min="13572" max="13572" width="2.54296875" style="884" customWidth="1"/>
    <col min="13573" max="13574" width="9.54296875" style="884" customWidth="1"/>
    <col min="13575" max="13575" width="2.54296875" style="884" customWidth="1"/>
    <col min="13576" max="13577" width="9.54296875" style="884" customWidth="1"/>
    <col min="13578" max="13578" width="2.54296875" style="884" customWidth="1"/>
    <col min="13579" max="13824" width="9.1796875" style="884"/>
    <col min="13825" max="13825" width="31.54296875" style="884" customWidth="1"/>
    <col min="13826" max="13827" width="9.54296875" style="884" customWidth="1"/>
    <col min="13828" max="13828" width="2.54296875" style="884" customWidth="1"/>
    <col min="13829" max="13830" width="9.54296875" style="884" customWidth="1"/>
    <col min="13831" max="13831" width="2.54296875" style="884" customWidth="1"/>
    <col min="13832" max="13833" width="9.54296875" style="884" customWidth="1"/>
    <col min="13834" max="13834" width="2.54296875" style="884" customWidth="1"/>
    <col min="13835" max="14080" width="9.1796875" style="884"/>
    <col min="14081" max="14081" width="31.54296875" style="884" customWidth="1"/>
    <col min="14082" max="14083" width="9.54296875" style="884" customWidth="1"/>
    <col min="14084" max="14084" width="2.54296875" style="884" customWidth="1"/>
    <col min="14085" max="14086" width="9.54296875" style="884" customWidth="1"/>
    <col min="14087" max="14087" width="2.54296875" style="884" customWidth="1"/>
    <col min="14088" max="14089" width="9.54296875" style="884" customWidth="1"/>
    <col min="14090" max="14090" width="2.54296875" style="884" customWidth="1"/>
    <col min="14091" max="14336" width="9.1796875" style="884"/>
    <col min="14337" max="14337" width="31.54296875" style="884" customWidth="1"/>
    <col min="14338" max="14339" width="9.54296875" style="884" customWidth="1"/>
    <col min="14340" max="14340" width="2.54296875" style="884" customWidth="1"/>
    <col min="14341" max="14342" width="9.54296875" style="884" customWidth="1"/>
    <col min="14343" max="14343" width="2.54296875" style="884" customWidth="1"/>
    <col min="14344" max="14345" width="9.54296875" style="884" customWidth="1"/>
    <col min="14346" max="14346" width="2.54296875" style="884" customWidth="1"/>
    <col min="14347" max="14592" width="9.1796875" style="884"/>
    <col min="14593" max="14593" width="31.54296875" style="884" customWidth="1"/>
    <col min="14594" max="14595" width="9.54296875" style="884" customWidth="1"/>
    <col min="14596" max="14596" width="2.54296875" style="884" customWidth="1"/>
    <col min="14597" max="14598" width="9.54296875" style="884" customWidth="1"/>
    <col min="14599" max="14599" width="2.54296875" style="884" customWidth="1"/>
    <col min="14600" max="14601" width="9.54296875" style="884" customWidth="1"/>
    <col min="14602" max="14602" width="2.54296875" style="884" customWidth="1"/>
    <col min="14603" max="14848" width="9.1796875" style="884"/>
    <col min="14849" max="14849" width="31.54296875" style="884" customWidth="1"/>
    <col min="14850" max="14851" width="9.54296875" style="884" customWidth="1"/>
    <col min="14852" max="14852" width="2.54296875" style="884" customWidth="1"/>
    <col min="14853" max="14854" width="9.54296875" style="884" customWidth="1"/>
    <col min="14855" max="14855" width="2.54296875" style="884" customWidth="1"/>
    <col min="14856" max="14857" width="9.54296875" style="884" customWidth="1"/>
    <col min="14858" max="14858" width="2.54296875" style="884" customWidth="1"/>
    <col min="14859" max="15104" width="9.1796875" style="884"/>
    <col min="15105" max="15105" width="31.54296875" style="884" customWidth="1"/>
    <col min="15106" max="15107" width="9.54296875" style="884" customWidth="1"/>
    <col min="15108" max="15108" width="2.54296875" style="884" customWidth="1"/>
    <col min="15109" max="15110" width="9.54296875" style="884" customWidth="1"/>
    <col min="15111" max="15111" width="2.54296875" style="884" customWidth="1"/>
    <col min="15112" max="15113" width="9.54296875" style="884" customWidth="1"/>
    <col min="15114" max="15114" width="2.54296875" style="884" customWidth="1"/>
    <col min="15115" max="15360" width="9.1796875" style="884"/>
    <col min="15361" max="15361" width="31.54296875" style="884" customWidth="1"/>
    <col min="15362" max="15363" width="9.54296875" style="884" customWidth="1"/>
    <col min="15364" max="15364" width="2.54296875" style="884" customWidth="1"/>
    <col min="15365" max="15366" width="9.54296875" style="884" customWidth="1"/>
    <col min="15367" max="15367" width="2.54296875" style="884" customWidth="1"/>
    <col min="15368" max="15369" width="9.54296875" style="884" customWidth="1"/>
    <col min="15370" max="15370" width="2.54296875" style="884" customWidth="1"/>
    <col min="15371" max="15616" width="9.1796875" style="884"/>
    <col min="15617" max="15617" width="31.54296875" style="884" customWidth="1"/>
    <col min="15618" max="15619" width="9.54296875" style="884" customWidth="1"/>
    <col min="15620" max="15620" width="2.54296875" style="884" customWidth="1"/>
    <col min="15621" max="15622" width="9.54296875" style="884" customWidth="1"/>
    <col min="15623" max="15623" width="2.54296875" style="884" customWidth="1"/>
    <col min="15624" max="15625" width="9.54296875" style="884" customWidth="1"/>
    <col min="15626" max="15626" width="2.54296875" style="884" customWidth="1"/>
    <col min="15627" max="15872" width="9.1796875" style="884"/>
    <col min="15873" max="15873" width="31.54296875" style="884" customWidth="1"/>
    <col min="15874" max="15875" width="9.54296875" style="884" customWidth="1"/>
    <col min="15876" max="15876" width="2.54296875" style="884" customWidth="1"/>
    <col min="15877" max="15878" width="9.54296875" style="884" customWidth="1"/>
    <col min="15879" max="15879" width="2.54296875" style="884" customWidth="1"/>
    <col min="15880" max="15881" width="9.54296875" style="884" customWidth="1"/>
    <col min="15882" max="15882" width="2.54296875" style="884" customWidth="1"/>
    <col min="15883" max="16128" width="9.1796875" style="884"/>
    <col min="16129" max="16129" width="31.54296875" style="884" customWidth="1"/>
    <col min="16130" max="16131" width="9.54296875" style="884" customWidth="1"/>
    <col min="16132" max="16132" width="2.54296875" style="884" customWidth="1"/>
    <col min="16133" max="16134" width="9.54296875" style="884" customWidth="1"/>
    <col min="16135" max="16135" width="2.54296875" style="884" customWidth="1"/>
    <col min="16136" max="16137" width="9.54296875" style="884" customWidth="1"/>
    <col min="16138" max="16138" width="2.54296875" style="884" customWidth="1"/>
    <col min="16139" max="16384" width="9.1796875" style="884"/>
  </cols>
  <sheetData>
    <row r="1" spans="1:10">
      <c r="A1" s="884" t="s">
        <v>796</v>
      </c>
      <c r="E1" s="126"/>
      <c r="G1" s="120"/>
      <c r="H1" s="126"/>
    </row>
    <row r="2" spans="1:10">
      <c r="A2" s="884" t="s">
        <v>797</v>
      </c>
    </row>
    <row r="4" spans="1:10">
      <c r="A4" s="125" t="s">
        <v>1703</v>
      </c>
    </row>
    <row r="5" spans="1:10" ht="14.5" thickBot="1">
      <c r="A5" s="884" t="s">
        <v>128</v>
      </c>
      <c r="E5" s="884"/>
      <c r="H5" s="884"/>
    </row>
    <row r="6" spans="1:10">
      <c r="A6" s="889"/>
      <c r="B6" s="891"/>
      <c r="C6" s="889"/>
      <c r="D6" s="889"/>
      <c r="E6" s="889"/>
      <c r="F6" s="889"/>
      <c r="G6" s="889"/>
      <c r="H6" s="889"/>
      <c r="I6" s="889"/>
      <c r="J6" s="889"/>
    </row>
    <row r="7" spans="1:10">
      <c r="A7" s="884" t="s">
        <v>1111</v>
      </c>
      <c r="B7" s="893"/>
      <c r="C7" s="989"/>
      <c r="D7" s="892"/>
      <c r="E7" s="1145" t="s">
        <v>1112</v>
      </c>
      <c r="F7" s="1145"/>
      <c r="G7" s="892"/>
      <c r="H7" s="1145" t="s">
        <v>1113</v>
      </c>
      <c r="I7" s="1145"/>
    </row>
    <row r="8" spans="1:10">
      <c r="A8" s="884" t="s">
        <v>1114</v>
      </c>
      <c r="B8" s="1146" t="s">
        <v>148</v>
      </c>
      <c r="C8" s="1146"/>
      <c r="E8" s="1146" t="s">
        <v>1115</v>
      </c>
      <c r="F8" s="1146"/>
      <c r="H8" s="1146" t="s">
        <v>1116</v>
      </c>
      <c r="I8" s="1146"/>
    </row>
    <row r="9" spans="1:10">
      <c r="A9" s="884" t="s">
        <v>1117</v>
      </c>
      <c r="B9" s="893" t="s">
        <v>152</v>
      </c>
      <c r="C9" s="989" t="s">
        <v>153</v>
      </c>
      <c r="D9" s="989"/>
      <c r="E9" s="893" t="s">
        <v>152</v>
      </c>
      <c r="F9" s="989" t="s">
        <v>153</v>
      </c>
      <c r="G9" s="989"/>
      <c r="H9" s="893" t="s">
        <v>152</v>
      </c>
      <c r="I9" s="989" t="s">
        <v>153</v>
      </c>
    </row>
    <row r="10" spans="1:10" ht="14.5" thickBot="1">
      <c r="A10" s="894"/>
      <c r="B10" s="990"/>
      <c r="C10" s="991"/>
      <c r="D10" s="991"/>
      <c r="E10" s="991"/>
      <c r="F10" s="991"/>
      <c r="G10" s="991"/>
      <c r="H10" s="991"/>
      <c r="I10" s="991"/>
    </row>
    <row r="11" spans="1:10">
      <c r="I11" s="892"/>
      <c r="J11" s="889"/>
    </row>
    <row r="12" spans="1:10">
      <c r="A12" s="122" t="s">
        <v>1118</v>
      </c>
      <c r="B12" s="887">
        <f t="shared" ref="B12:B32" si="0">IF($A12&lt;&gt;"",E12+H12,"")</f>
        <v>14064</v>
      </c>
      <c r="C12" s="886">
        <f t="shared" ref="C12:C35" si="1">IF($A12&lt;&gt;0,B12/B$12*100,"")</f>
        <v>100</v>
      </c>
      <c r="E12" s="887">
        <f>E14+E28</f>
        <v>9967</v>
      </c>
      <c r="F12" s="886">
        <f>F14+F28</f>
        <v>100</v>
      </c>
      <c r="H12" s="887">
        <f>H14+H28</f>
        <v>4097</v>
      </c>
      <c r="I12" s="886">
        <f>I14+I28</f>
        <v>100</v>
      </c>
    </row>
    <row r="13" spans="1:10">
      <c r="B13" s="887" t="str">
        <f t="shared" si="0"/>
        <v/>
      </c>
      <c r="C13" s="925"/>
      <c r="I13" s="892"/>
    </row>
    <row r="14" spans="1:10">
      <c r="A14" s="122" t="s">
        <v>1468</v>
      </c>
      <c r="B14" s="887">
        <f t="shared" si="0"/>
        <v>13992</v>
      </c>
      <c r="C14" s="886">
        <f t="shared" si="1"/>
        <v>99.488054607508531</v>
      </c>
      <c r="E14" s="887">
        <f>SUM(E15:E26)</f>
        <v>9906</v>
      </c>
      <c r="F14" s="886">
        <f t="shared" ref="F14:F35" si="2">IF($A14&lt;&gt;0,E14/E$12*100,"")</f>
        <v>99.387980335105851</v>
      </c>
      <c r="H14" s="887">
        <f>SUM(H15:H26)</f>
        <v>4086</v>
      </c>
      <c r="I14" s="886">
        <f t="shared" ref="I14:I35" si="3">IF($A14&lt;&gt;0,H14/H$12*100,"")</f>
        <v>99.731510861606054</v>
      </c>
    </row>
    <row r="15" spans="1:10">
      <c r="A15" s="120" t="s">
        <v>1119</v>
      </c>
      <c r="B15" s="887">
        <f t="shared" si="0"/>
        <v>316</v>
      </c>
      <c r="C15" s="886">
        <f t="shared" si="1"/>
        <v>2.2468714448236633</v>
      </c>
      <c r="E15" s="994">
        <v>45</v>
      </c>
      <c r="F15" s="886">
        <f t="shared" si="2"/>
        <v>0.45148991672519312</v>
      </c>
      <c r="H15" s="994">
        <v>271</v>
      </c>
      <c r="I15" s="992">
        <f t="shared" si="3"/>
        <v>6.614596045887235</v>
      </c>
    </row>
    <row r="16" spans="1:10">
      <c r="A16" s="120" t="s">
        <v>1120</v>
      </c>
      <c r="B16" s="887">
        <f t="shared" si="0"/>
        <v>8164</v>
      </c>
      <c r="C16" s="886">
        <f t="shared" si="1"/>
        <v>58.048919226393622</v>
      </c>
      <c r="E16" s="995">
        <v>5471</v>
      </c>
      <c r="F16" s="886">
        <f t="shared" si="2"/>
        <v>54.89114076452293</v>
      </c>
      <c r="H16" s="995">
        <v>2693</v>
      </c>
      <c r="I16" s="992">
        <f t="shared" si="3"/>
        <v>65.73102269953624</v>
      </c>
    </row>
    <row r="17" spans="1:9" ht="16.5">
      <c r="A17" s="120" t="s">
        <v>2015</v>
      </c>
      <c r="B17" s="887">
        <f t="shared" si="0"/>
        <v>47</v>
      </c>
      <c r="C17" s="886">
        <f t="shared" si="1"/>
        <v>0.33418657565415244</v>
      </c>
      <c r="E17" s="995">
        <v>47</v>
      </c>
      <c r="F17" s="886">
        <f t="shared" si="2"/>
        <v>0.47155613524631279</v>
      </c>
      <c r="H17" s="995"/>
      <c r="I17" s="992">
        <f t="shared" si="3"/>
        <v>0</v>
      </c>
    </row>
    <row r="18" spans="1:9">
      <c r="A18" s="120" t="s">
        <v>1121</v>
      </c>
      <c r="B18" s="887">
        <f t="shared" si="0"/>
        <v>66</v>
      </c>
      <c r="C18" s="886">
        <f t="shared" si="1"/>
        <v>0.46928327645051199</v>
      </c>
      <c r="E18" s="995">
        <v>30</v>
      </c>
      <c r="F18" s="886">
        <f t="shared" si="2"/>
        <v>0.30099327781679547</v>
      </c>
      <c r="H18" s="995">
        <v>36</v>
      </c>
      <c r="I18" s="992">
        <f t="shared" si="3"/>
        <v>0.87869172565291676</v>
      </c>
    </row>
    <row r="19" spans="1:9">
      <c r="A19" s="120" t="s">
        <v>1122</v>
      </c>
      <c r="B19" s="887">
        <f t="shared" si="0"/>
        <v>7</v>
      </c>
      <c r="C19" s="886">
        <f t="shared" si="1"/>
        <v>4.977246871444823E-2</v>
      </c>
      <c r="E19" s="995">
        <v>7</v>
      </c>
      <c r="F19" s="886">
        <f t="shared" si="2"/>
        <v>7.0231764823918935E-2</v>
      </c>
      <c r="H19" s="995"/>
      <c r="I19" s="992">
        <f t="shared" si="3"/>
        <v>0</v>
      </c>
    </row>
    <row r="20" spans="1:9" hidden="1">
      <c r="A20" s="120" t="s">
        <v>1123</v>
      </c>
      <c r="B20" s="887">
        <f t="shared" si="0"/>
        <v>0</v>
      </c>
      <c r="C20" s="886">
        <f t="shared" si="1"/>
        <v>0</v>
      </c>
      <c r="E20" s="995"/>
      <c r="F20" s="886">
        <f t="shared" si="2"/>
        <v>0</v>
      </c>
      <c r="H20" s="995"/>
      <c r="I20" s="992">
        <f t="shared" si="3"/>
        <v>0</v>
      </c>
    </row>
    <row r="21" spans="1:9">
      <c r="A21" s="120" t="s">
        <v>1704</v>
      </c>
      <c r="B21" s="887">
        <f t="shared" si="0"/>
        <v>2376</v>
      </c>
      <c r="C21" s="886">
        <f t="shared" si="1"/>
        <v>16.89419795221843</v>
      </c>
      <c r="E21" s="995">
        <v>2002</v>
      </c>
      <c r="F21" s="886">
        <f t="shared" si="2"/>
        <v>20.086284739640814</v>
      </c>
      <c r="H21" s="995">
        <v>374</v>
      </c>
      <c r="I21" s="992">
        <f t="shared" si="3"/>
        <v>9.1286307053941904</v>
      </c>
    </row>
    <row r="22" spans="1:9">
      <c r="A22" s="120" t="s">
        <v>1124</v>
      </c>
      <c r="B22" s="887">
        <f t="shared" si="0"/>
        <v>834</v>
      </c>
      <c r="C22" s="886">
        <f t="shared" si="1"/>
        <v>5.9300341296928325</v>
      </c>
      <c r="E22" s="995">
        <v>725</v>
      </c>
      <c r="F22" s="886">
        <f t="shared" si="2"/>
        <v>7.2740042139058891</v>
      </c>
      <c r="H22" s="995">
        <v>109</v>
      </c>
      <c r="I22" s="886">
        <f t="shared" si="3"/>
        <v>2.660483280449109</v>
      </c>
    </row>
    <row r="23" spans="1:9">
      <c r="A23" s="120" t="s">
        <v>1125</v>
      </c>
      <c r="C23" s="886"/>
      <c r="E23" s="995">
        <v>42</v>
      </c>
      <c r="F23" s="886"/>
      <c r="H23" s="995">
        <v>49</v>
      </c>
      <c r="I23" s="886"/>
    </row>
    <row r="24" spans="1:9">
      <c r="A24" s="120" t="s">
        <v>1126</v>
      </c>
      <c r="B24" s="887">
        <f t="shared" si="0"/>
        <v>312</v>
      </c>
      <c r="C24" s="886">
        <f t="shared" si="1"/>
        <v>2.218430034129693</v>
      </c>
      <c r="E24" s="995">
        <v>190</v>
      </c>
      <c r="F24" s="886">
        <f t="shared" si="2"/>
        <v>1.9062907595063709</v>
      </c>
      <c r="H24" s="995">
        <v>122</v>
      </c>
      <c r="I24" s="886">
        <f t="shared" si="3"/>
        <v>2.9777886258237731</v>
      </c>
    </row>
    <row r="25" spans="1:9">
      <c r="A25" s="120" t="s">
        <v>1127</v>
      </c>
      <c r="B25" s="887">
        <f t="shared" si="0"/>
        <v>1288</v>
      </c>
      <c r="C25" s="886">
        <f t="shared" si="1"/>
        <v>9.1581342434584752</v>
      </c>
      <c r="E25" s="995">
        <v>1118</v>
      </c>
      <c r="F25" s="886">
        <f t="shared" si="2"/>
        <v>11.217016153305909</v>
      </c>
      <c r="H25" s="995">
        <v>170</v>
      </c>
      <c r="I25" s="886">
        <f t="shared" si="3"/>
        <v>4.1493775933609953</v>
      </c>
    </row>
    <row r="26" spans="1:9" ht="16.5">
      <c r="A26" s="120" t="s">
        <v>2016</v>
      </c>
      <c r="B26" s="887">
        <f t="shared" si="0"/>
        <v>491</v>
      </c>
      <c r="C26" s="886">
        <f t="shared" si="1"/>
        <v>3.4911831626848686</v>
      </c>
      <c r="E26" s="995">
        <v>229</v>
      </c>
      <c r="F26" s="886">
        <f t="shared" si="2"/>
        <v>2.2975820206682052</v>
      </c>
      <c r="H26" s="995">
        <v>262</v>
      </c>
      <c r="I26" s="886">
        <f t="shared" si="3"/>
        <v>6.3949231144740049</v>
      </c>
    </row>
    <row r="27" spans="1:9">
      <c r="C27" s="886"/>
      <c r="F27" s="886"/>
      <c r="I27" s="886"/>
    </row>
    <row r="28" spans="1:9">
      <c r="A28" s="122" t="s">
        <v>1469</v>
      </c>
      <c r="B28" s="887">
        <f t="shared" si="0"/>
        <v>72</v>
      </c>
      <c r="C28" s="886">
        <f t="shared" si="1"/>
        <v>0.51194539249146753</v>
      </c>
      <c r="E28" s="887">
        <f>SUM(E29:E35)</f>
        <v>61</v>
      </c>
      <c r="F28" s="886">
        <f t="shared" si="2"/>
        <v>0.61201966489415072</v>
      </c>
      <c r="H28" s="887">
        <f>SUM(H29:H35)</f>
        <v>11</v>
      </c>
      <c r="I28" s="886">
        <f t="shared" si="3"/>
        <v>0.26848913839394678</v>
      </c>
    </row>
    <row r="29" spans="1:9" hidden="1">
      <c r="A29" s="120" t="s">
        <v>1128</v>
      </c>
      <c r="B29" s="887">
        <f t="shared" si="0"/>
        <v>0</v>
      </c>
      <c r="C29" s="886">
        <f t="shared" si="1"/>
        <v>0</v>
      </c>
      <c r="E29" s="996"/>
      <c r="F29" s="886">
        <f t="shared" si="2"/>
        <v>0</v>
      </c>
      <c r="H29" s="994"/>
      <c r="I29" s="886">
        <f t="shared" si="3"/>
        <v>0</v>
      </c>
    </row>
    <row r="30" spans="1:9">
      <c r="A30" s="120" t="s">
        <v>1129</v>
      </c>
      <c r="B30" s="887">
        <f t="shared" si="0"/>
        <v>54</v>
      </c>
      <c r="C30" s="886">
        <f t="shared" si="1"/>
        <v>0.38395904436860068</v>
      </c>
      <c r="E30" s="994">
        <v>48</v>
      </c>
      <c r="F30" s="886">
        <f t="shared" si="2"/>
        <v>0.48158924450687268</v>
      </c>
      <c r="H30" s="994">
        <v>6</v>
      </c>
      <c r="I30" s="886">
        <f t="shared" si="3"/>
        <v>0.1464486209421528</v>
      </c>
    </row>
    <row r="31" spans="1:9" hidden="1">
      <c r="A31" s="120" t="s">
        <v>1130</v>
      </c>
      <c r="B31" s="887">
        <f t="shared" si="0"/>
        <v>0</v>
      </c>
      <c r="C31" s="886">
        <f t="shared" si="1"/>
        <v>0</v>
      </c>
      <c r="E31" s="994"/>
      <c r="F31" s="886">
        <f t="shared" si="2"/>
        <v>0</v>
      </c>
      <c r="H31" s="994"/>
      <c r="I31" s="886">
        <f t="shared" si="3"/>
        <v>0</v>
      </c>
    </row>
    <row r="32" spans="1:9" hidden="1">
      <c r="A32" s="120" t="s">
        <v>1131</v>
      </c>
      <c r="B32" s="887">
        <f t="shared" si="0"/>
        <v>0</v>
      </c>
      <c r="C32" s="886">
        <f t="shared" si="1"/>
        <v>0</v>
      </c>
      <c r="E32" s="994"/>
      <c r="F32" s="886">
        <f t="shared" si="2"/>
        <v>0</v>
      </c>
      <c r="H32" s="994"/>
      <c r="I32" s="886">
        <f t="shared" si="3"/>
        <v>0</v>
      </c>
    </row>
    <row r="33" spans="1:10" hidden="1">
      <c r="A33" s="120" t="s">
        <v>1132</v>
      </c>
      <c r="C33" s="886"/>
      <c r="E33" s="994"/>
      <c r="F33" s="886"/>
      <c r="H33" s="994"/>
      <c r="I33" s="886"/>
    </row>
    <row r="34" spans="1:10">
      <c r="A34" s="120" t="s">
        <v>1133</v>
      </c>
      <c r="B34" s="887">
        <f>IF($A34&lt;&gt;"",E34+H34,"")</f>
        <v>18</v>
      </c>
      <c r="C34" s="886">
        <f>IF($A34&lt;&gt;0,B34/B$12*100,"")</f>
        <v>0.12798634812286688</v>
      </c>
      <c r="E34" s="994">
        <v>13</v>
      </c>
      <c r="F34" s="886">
        <f>IF($A34&lt;&gt;0,E34/E$12*100,"")</f>
        <v>0.13043042038727803</v>
      </c>
      <c r="H34" s="994">
        <v>5</v>
      </c>
      <c r="I34" s="886">
        <f>IF($A34&lt;&gt;0,H34/H$12*100,"")</f>
        <v>0.12204051745179399</v>
      </c>
    </row>
    <row r="35" spans="1:10" hidden="1">
      <c r="A35" s="120" t="s">
        <v>1470</v>
      </c>
      <c r="B35" s="887">
        <f>IF($A35&lt;&gt;"",E35+H35,"")</f>
        <v>0</v>
      </c>
      <c r="C35" s="886">
        <f t="shared" si="1"/>
        <v>0</v>
      </c>
      <c r="E35" s="994"/>
      <c r="F35" s="886">
        <f t="shared" si="2"/>
        <v>0</v>
      </c>
      <c r="H35" s="994"/>
      <c r="I35" s="886">
        <f t="shared" si="3"/>
        <v>0</v>
      </c>
    </row>
    <row r="36" spans="1:10" ht="14.5" thickBot="1">
      <c r="E36" s="997"/>
      <c r="H36" s="997"/>
    </row>
    <row r="37" spans="1:10">
      <c r="A37" s="913"/>
      <c r="B37" s="890"/>
      <c r="C37" s="913"/>
      <c r="D37" s="913"/>
      <c r="E37" s="913"/>
      <c r="F37" s="913"/>
      <c r="G37" s="913"/>
      <c r="H37" s="889"/>
      <c r="I37" s="889"/>
      <c r="J37" s="889"/>
    </row>
    <row r="38" spans="1:10" ht="20.25" customHeight="1">
      <c r="A38" s="998" t="s">
        <v>2017</v>
      </c>
      <c r="B38" s="999"/>
      <c r="C38" s="999"/>
      <c r="D38" s="999"/>
      <c r="E38" s="999"/>
      <c r="F38" s="999"/>
      <c r="G38" s="999"/>
      <c r="H38" s="993"/>
      <c r="I38" s="993"/>
      <c r="J38" s="892"/>
    </row>
    <row r="39" spans="1:10" ht="15" customHeight="1">
      <c r="A39" s="1144" t="s">
        <v>2018</v>
      </c>
      <c r="B39" s="1144"/>
      <c r="C39" s="1144"/>
      <c r="D39" s="1144"/>
      <c r="E39" s="1144"/>
      <c r="F39" s="1144"/>
      <c r="G39" s="1144"/>
      <c r="H39" s="1144"/>
      <c r="I39" s="1144"/>
    </row>
    <row r="40" spans="1:10">
      <c r="A40" s="911"/>
      <c r="B40" s="885"/>
      <c r="C40" s="911"/>
      <c r="D40" s="911"/>
      <c r="E40" s="885"/>
      <c r="F40" s="911"/>
      <c r="G40" s="911"/>
    </row>
    <row r="41" spans="1:10">
      <c r="A41" s="884" t="s">
        <v>1092</v>
      </c>
    </row>
    <row r="42" spans="1:10">
      <c r="A42" s="884" t="s">
        <v>437</v>
      </c>
    </row>
    <row r="44" spans="1:10">
      <c r="A44" s="1000"/>
      <c r="B44" s="1000"/>
      <c r="C44" s="1000"/>
      <c r="D44" s="1000"/>
    </row>
  </sheetData>
  <mergeCells count="6">
    <mergeCell ref="A39:I39"/>
    <mergeCell ref="E7:F7"/>
    <mergeCell ref="H7:I7"/>
    <mergeCell ref="B8:C8"/>
    <mergeCell ref="E8:F8"/>
    <mergeCell ref="H8:I8"/>
  </mergeCells>
  <conditionalFormatting sqref="B12:I35">
    <cfRule type="cellIs" dxfId="21" priority="1" operator="equal">
      <formula>0</formula>
    </cfRule>
  </conditionalFormatting>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4" tint="-0.249977111117893"/>
  </sheetPr>
  <dimension ref="A1:AQ53"/>
  <sheetViews>
    <sheetView showZeros="0" workbookViewId="0"/>
  </sheetViews>
  <sheetFormatPr baseColWidth="10" defaultColWidth="9.1796875" defaultRowHeight="14.5"/>
  <cols>
    <col min="1" max="1" width="34" customWidth="1"/>
    <col min="2" max="2" width="8.1796875" style="35" customWidth="1"/>
    <col min="3" max="3" width="7.1796875" customWidth="1"/>
    <col min="4" max="4" width="1.7265625" customWidth="1"/>
    <col min="5" max="5" width="6.54296875" style="35" customWidth="1"/>
    <col min="6" max="6" width="7.1796875" customWidth="1"/>
    <col min="7" max="7" width="1.7265625" customWidth="1"/>
    <col min="8" max="8" width="6.54296875" style="35" customWidth="1"/>
    <col min="9" max="9" width="7.1796875" customWidth="1"/>
    <col min="10" max="10" width="1.7265625" customWidth="1"/>
    <col min="11" max="11" width="6.54296875" style="35" customWidth="1"/>
    <col min="12" max="12" width="7.1796875" customWidth="1"/>
    <col min="13" max="13" width="1.7265625" customWidth="1"/>
    <col min="14" max="14" width="6.54296875" style="35" customWidth="1"/>
    <col min="15" max="15" width="7.1796875" customWidth="1"/>
    <col min="16" max="16" width="1.7265625" customWidth="1"/>
    <col min="17" max="17" width="6.54296875" customWidth="1"/>
    <col min="18" max="18" width="7.1796875" customWidth="1"/>
    <col min="19" max="19" width="1.81640625" customWidth="1"/>
    <col min="20" max="20" width="6.54296875" customWidth="1"/>
    <col min="21" max="21" width="7.1796875" customWidth="1"/>
    <col min="22" max="22" width="1.81640625" customWidth="1"/>
    <col min="23" max="23" width="7.7265625" customWidth="1"/>
    <col min="24" max="24" width="6.7265625" customWidth="1"/>
    <col min="25" max="25" width="1.81640625" customWidth="1"/>
    <col min="26" max="27" width="5.453125" customWidth="1"/>
    <col min="28" max="28" width="1.81640625" customWidth="1"/>
    <col min="29" max="29" width="6.54296875" customWidth="1"/>
    <col min="30" max="30" width="7.1796875" customWidth="1"/>
    <col min="31" max="31" width="1.81640625" customWidth="1"/>
    <col min="32" max="32" width="5.54296875" customWidth="1"/>
    <col min="33" max="33" width="5.81640625" customWidth="1"/>
    <col min="34" max="34" width="1.81640625" customWidth="1"/>
    <col min="35" max="35" width="6.54296875" customWidth="1"/>
    <col min="36" max="36" width="7.1796875" customWidth="1"/>
    <col min="37" max="37" width="1.81640625" customWidth="1"/>
    <col min="38" max="38" width="6.54296875" customWidth="1"/>
    <col min="39" max="39" width="7.1796875" customWidth="1"/>
    <col min="40" max="40" width="1.81640625" customWidth="1"/>
    <col min="41" max="41" width="5.54296875" customWidth="1"/>
    <col min="42" max="42" width="6.1796875" customWidth="1"/>
    <col min="43" max="43" width="1.453125" customWidth="1"/>
    <col min="257" max="257" width="34" customWidth="1"/>
    <col min="258" max="258" width="8.1796875" customWidth="1"/>
    <col min="259" max="259" width="7.1796875" customWidth="1"/>
    <col min="260" max="260" width="1.7265625" customWidth="1"/>
    <col min="261" max="261" width="6.54296875" customWidth="1"/>
    <col min="262" max="262" width="7.1796875" customWidth="1"/>
    <col min="263" max="263" width="1.7265625" customWidth="1"/>
    <col min="264" max="264" width="6.54296875" customWidth="1"/>
    <col min="265" max="265" width="7.1796875" customWidth="1"/>
    <col min="266" max="266" width="1.7265625" customWidth="1"/>
    <col min="267" max="267" width="6.54296875" customWidth="1"/>
    <col min="268" max="268" width="7.1796875" customWidth="1"/>
    <col min="269" max="269" width="1.7265625" customWidth="1"/>
    <col min="270" max="270" width="6.54296875" customWidth="1"/>
    <col min="271" max="271" width="7.1796875" customWidth="1"/>
    <col min="272" max="272" width="1.7265625" customWidth="1"/>
    <col min="273" max="273" width="6.54296875" customWidth="1"/>
    <col min="274" max="274" width="7.1796875" customWidth="1"/>
    <col min="275" max="275" width="1.81640625" customWidth="1"/>
    <col min="276" max="276" width="6.54296875" customWidth="1"/>
    <col min="277" max="277" width="7.1796875" customWidth="1"/>
    <col min="278" max="278" width="1.81640625" customWidth="1"/>
    <col min="279" max="279" width="7.7265625" customWidth="1"/>
    <col min="280" max="280" width="6.7265625" customWidth="1"/>
    <col min="281" max="281" width="1.81640625" customWidth="1"/>
    <col min="282" max="283" width="5.453125" customWidth="1"/>
    <col min="284" max="284" width="1.81640625" customWidth="1"/>
    <col min="285" max="285" width="6.54296875" customWidth="1"/>
    <col min="286" max="286" width="7.1796875" customWidth="1"/>
    <col min="287" max="287" width="1.81640625" customWidth="1"/>
    <col min="288" max="288" width="5.54296875" customWidth="1"/>
    <col min="289" max="289" width="5.81640625" customWidth="1"/>
    <col min="290" max="290" width="1.81640625" customWidth="1"/>
    <col min="291" max="291" width="6.54296875" customWidth="1"/>
    <col min="292" max="292" width="7.1796875" customWidth="1"/>
    <col min="293" max="293" width="1.81640625" customWidth="1"/>
    <col min="294" max="294" width="6.54296875" customWidth="1"/>
    <col min="295" max="295" width="7.1796875" customWidth="1"/>
    <col min="296" max="296" width="1.81640625" customWidth="1"/>
    <col min="297" max="297" width="5.54296875" customWidth="1"/>
    <col min="298" max="298" width="6.1796875" customWidth="1"/>
    <col min="299" max="299" width="1.453125" customWidth="1"/>
    <col min="513" max="513" width="34" customWidth="1"/>
    <col min="514" max="514" width="8.1796875" customWidth="1"/>
    <col min="515" max="515" width="7.1796875" customWidth="1"/>
    <col min="516" max="516" width="1.7265625" customWidth="1"/>
    <col min="517" max="517" width="6.54296875" customWidth="1"/>
    <col min="518" max="518" width="7.1796875" customWidth="1"/>
    <col min="519" max="519" width="1.7265625" customWidth="1"/>
    <col min="520" max="520" width="6.54296875" customWidth="1"/>
    <col min="521" max="521" width="7.1796875" customWidth="1"/>
    <col min="522" max="522" width="1.7265625" customWidth="1"/>
    <col min="523" max="523" width="6.54296875" customWidth="1"/>
    <col min="524" max="524" width="7.1796875" customWidth="1"/>
    <col min="525" max="525" width="1.7265625" customWidth="1"/>
    <col min="526" max="526" width="6.54296875" customWidth="1"/>
    <col min="527" max="527" width="7.1796875" customWidth="1"/>
    <col min="528" max="528" width="1.7265625" customWidth="1"/>
    <col min="529" max="529" width="6.54296875" customWidth="1"/>
    <col min="530" max="530" width="7.1796875" customWidth="1"/>
    <col min="531" max="531" width="1.81640625" customWidth="1"/>
    <col min="532" max="532" width="6.54296875" customWidth="1"/>
    <col min="533" max="533" width="7.1796875" customWidth="1"/>
    <col min="534" max="534" width="1.81640625" customWidth="1"/>
    <col min="535" max="535" width="7.7265625" customWidth="1"/>
    <col min="536" max="536" width="6.7265625" customWidth="1"/>
    <col min="537" max="537" width="1.81640625" customWidth="1"/>
    <col min="538" max="539" width="5.453125" customWidth="1"/>
    <col min="540" max="540" width="1.81640625" customWidth="1"/>
    <col min="541" max="541" width="6.54296875" customWidth="1"/>
    <col min="542" max="542" width="7.1796875" customWidth="1"/>
    <col min="543" max="543" width="1.81640625" customWidth="1"/>
    <col min="544" max="544" width="5.54296875" customWidth="1"/>
    <col min="545" max="545" width="5.81640625" customWidth="1"/>
    <col min="546" max="546" width="1.81640625" customWidth="1"/>
    <col min="547" max="547" width="6.54296875" customWidth="1"/>
    <col min="548" max="548" width="7.1796875" customWidth="1"/>
    <col min="549" max="549" width="1.81640625" customWidth="1"/>
    <col min="550" max="550" width="6.54296875" customWidth="1"/>
    <col min="551" max="551" width="7.1796875" customWidth="1"/>
    <col min="552" max="552" width="1.81640625" customWidth="1"/>
    <col min="553" max="553" width="5.54296875" customWidth="1"/>
    <col min="554" max="554" width="6.1796875" customWidth="1"/>
    <col min="555" max="555" width="1.453125" customWidth="1"/>
    <col min="769" max="769" width="34" customWidth="1"/>
    <col min="770" max="770" width="8.1796875" customWidth="1"/>
    <col min="771" max="771" width="7.1796875" customWidth="1"/>
    <col min="772" max="772" width="1.7265625" customWidth="1"/>
    <col min="773" max="773" width="6.54296875" customWidth="1"/>
    <col min="774" max="774" width="7.1796875" customWidth="1"/>
    <col min="775" max="775" width="1.7265625" customWidth="1"/>
    <col min="776" max="776" width="6.54296875" customWidth="1"/>
    <col min="777" max="777" width="7.1796875" customWidth="1"/>
    <col min="778" max="778" width="1.7265625" customWidth="1"/>
    <col min="779" max="779" width="6.54296875" customWidth="1"/>
    <col min="780" max="780" width="7.1796875" customWidth="1"/>
    <col min="781" max="781" width="1.7265625" customWidth="1"/>
    <col min="782" max="782" width="6.54296875" customWidth="1"/>
    <col min="783" max="783" width="7.1796875" customWidth="1"/>
    <col min="784" max="784" width="1.7265625" customWidth="1"/>
    <col min="785" max="785" width="6.54296875" customWidth="1"/>
    <col min="786" max="786" width="7.1796875" customWidth="1"/>
    <col min="787" max="787" width="1.81640625" customWidth="1"/>
    <col min="788" max="788" width="6.54296875" customWidth="1"/>
    <col min="789" max="789" width="7.1796875" customWidth="1"/>
    <col min="790" max="790" width="1.81640625" customWidth="1"/>
    <col min="791" max="791" width="7.7265625" customWidth="1"/>
    <col min="792" max="792" width="6.7265625" customWidth="1"/>
    <col min="793" max="793" width="1.81640625" customWidth="1"/>
    <col min="794" max="795" width="5.453125" customWidth="1"/>
    <col min="796" max="796" width="1.81640625" customWidth="1"/>
    <col min="797" max="797" width="6.54296875" customWidth="1"/>
    <col min="798" max="798" width="7.1796875" customWidth="1"/>
    <col min="799" max="799" width="1.81640625" customWidth="1"/>
    <col min="800" max="800" width="5.54296875" customWidth="1"/>
    <col min="801" max="801" width="5.81640625" customWidth="1"/>
    <col min="802" max="802" width="1.81640625" customWidth="1"/>
    <col min="803" max="803" width="6.54296875" customWidth="1"/>
    <col min="804" max="804" width="7.1796875" customWidth="1"/>
    <col min="805" max="805" width="1.81640625" customWidth="1"/>
    <col min="806" max="806" width="6.54296875" customWidth="1"/>
    <col min="807" max="807" width="7.1796875" customWidth="1"/>
    <col min="808" max="808" width="1.81640625" customWidth="1"/>
    <col min="809" max="809" width="5.54296875" customWidth="1"/>
    <col min="810" max="810" width="6.1796875" customWidth="1"/>
    <col min="811" max="811" width="1.453125" customWidth="1"/>
    <col min="1025" max="1025" width="34" customWidth="1"/>
    <col min="1026" max="1026" width="8.1796875" customWidth="1"/>
    <col min="1027" max="1027" width="7.1796875" customWidth="1"/>
    <col min="1028" max="1028" width="1.7265625" customWidth="1"/>
    <col min="1029" max="1029" width="6.54296875" customWidth="1"/>
    <col min="1030" max="1030" width="7.1796875" customWidth="1"/>
    <col min="1031" max="1031" width="1.7265625" customWidth="1"/>
    <col min="1032" max="1032" width="6.54296875" customWidth="1"/>
    <col min="1033" max="1033" width="7.1796875" customWidth="1"/>
    <col min="1034" max="1034" width="1.7265625" customWidth="1"/>
    <col min="1035" max="1035" width="6.54296875" customWidth="1"/>
    <col min="1036" max="1036" width="7.1796875" customWidth="1"/>
    <col min="1037" max="1037" width="1.7265625" customWidth="1"/>
    <col min="1038" max="1038" width="6.54296875" customWidth="1"/>
    <col min="1039" max="1039" width="7.1796875" customWidth="1"/>
    <col min="1040" max="1040" width="1.7265625" customWidth="1"/>
    <col min="1041" max="1041" width="6.54296875" customWidth="1"/>
    <col min="1042" max="1042" width="7.1796875" customWidth="1"/>
    <col min="1043" max="1043" width="1.81640625" customWidth="1"/>
    <col min="1044" max="1044" width="6.54296875" customWidth="1"/>
    <col min="1045" max="1045" width="7.1796875" customWidth="1"/>
    <col min="1046" max="1046" width="1.81640625" customWidth="1"/>
    <col min="1047" max="1047" width="7.7265625" customWidth="1"/>
    <col min="1048" max="1048" width="6.7265625" customWidth="1"/>
    <col min="1049" max="1049" width="1.81640625" customWidth="1"/>
    <col min="1050" max="1051" width="5.453125" customWidth="1"/>
    <col min="1052" max="1052" width="1.81640625" customWidth="1"/>
    <col min="1053" max="1053" width="6.54296875" customWidth="1"/>
    <col min="1054" max="1054" width="7.1796875" customWidth="1"/>
    <col min="1055" max="1055" width="1.81640625" customWidth="1"/>
    <col min="1056" max="1056" width="5.54296875" customWidth="1"/>
    <col min="1057" max="1057" width="5.81640625" customWidth="1"/>
    <col min="1058" max="1058" width="1.81640625" customWidth="1"/>
    <col min="1059" max="1059" width="6.54296875" customWidth="1"/>
    <col min="1060" max="1060" width="7.1796875" customWidth="1"/>
    <col min="1061" max="1061" width="1.81640625" customWidth="1"/>
    <col min="1062" max="1062" width="6.54296875" customWidth="1"/>
    <col min="1063" max="1063" width="7.1796875" customWidth="1"/>
    <col min="1064" max="1064" width="1.81640625" customWidth="1"/>
    <col min="1065" max="1065" width="5.54296875" customWidth="1"/>
    <col min="1066" max="1066" width="6.1796875" customWidth="1"/>
    <col min="1067" max="1067" width="1.453125" customWidth="1"/>
    <col min="1281" max="1281" width="34" customWidth="1"/>
    <col min="1282" max="1282" width="8.1796875" customWidth="1"/>
    <col min="1283" max="1283" width="7.1796875" customWidth="1"/>
    <col min="1284" max="1284" width="1.7265625" customWidth="1"/>
    <col min="1285" max="1285" width="6.54296875" customWidth="1"/>
    <col min="1286" max="1286" width="7.1796875" customWidth="1"/>
    <col min="1287" max="1287" width="1.7265625" customWidth="1"/>
    <col min="1288" max="1288" width="6.54296875" customWidth="1"/>
    <col min="1289" max="1289" width="7.1796875" customWidth="1"/>
    <col min="1290" max="1290" width="1.7265625" customWidth="1"/>
    <col min="1291" max="1291" width="6.54296875" customWidth="1"/>
    <col min="1292" max="1292" width="7.1796875" customWidth="1"/>
    <col min="1293" max="1293" width="1.7265625" customWidth="1"/>
    <col min="1294" max="1294" width="6.54296875" customWidth="1"/>
    <col min="1295" max="1295" width="7.1796875" customWidth="1"/>
    <col min="1296" max="1296" width="1.7265625" customWidth="1"/>
    <col min="1297" max="1297" width="6.54296875" customWidth="1"/>
    <col min="1298" max="1298" width="7.1796875" customWidth="1"/>
    <col min="1299" max="1299" width="1.81640625" customWidth="1"/>
    <col min="1300" max="1300" width="6.54296875" customWidth="1"/>
    <col min="1301" max="1301" width="7.1796875" customWidth="1"/>
    <col min="1302" max="1302" width="1.81640625" customWidth="1"/>
    <col min="1303" max="1303" width="7.7265625" customWidth="1"/>
    <col min="1304" max="1304" width="6.7265625" customWidth="1"/>
    <col min="1305" max="1305" width="1.81640625" customWidth="1"/>
    <col min="1306" max="1307" width="5.453125" customWidth="1"/>
    <col min="1308" max="1308" width="1.81640625" customWidth="1"/>
    <col min="1309" max="1309" width="6.54296875" customWidth="1"/>
    <col min="1310" max="1310" width="7.1796875" customWidth="1"/>
    <col min="1311" max="1311" width="1.81640625" customWidth="1"/>
    <col min="1312" max="1312" width="5.54296875" customWidth="1"/>
    <col min="1313" max="1313" width="5.81640625" customWidth="1"/>
    <col min="1314" max="1314" width="1.81640625" customWidth="1"/>
    <col min="1315" max="1315" width="6.54296875" customWidth="1"/>
    <col min="1316" max="1316" width="7.1796875" customWidth="1"/>
    <col min="1317" max="1317" width="1.81640625" customWidth="1"/>
    <col min="1318" max="1318" width="6.54296875" customWidth="1"/>
    <col min="1319" max="1319" width="7.1796875" customWidth="1"/>
    <col min="1320" max="1320" width="1.81640625" customWidth="1"/>
    <col min="1321" max="1321" width="5.54296875" customWidth="1"/>
    <col min="1322" max="1322" width="6.1796875" customWidth="1"/>
    <col min="1323" max="1323" width="1.453125" customWidth="1"/>
    <col min="1537" max="1537" width="34" customWidth="1"/>
    <col min="1538" max="1538" width="8.1796875" customWidth="1"/>
    <col min="1539" max="1539" width="7.1796875" customWidth="1"/>
    <col min="1540" max="1540" width="1.7265625" customWidth="1"/>
    <col min="1541" max="1541" width="6.54296875" customWidth="1"/>
    <col min="1542" max="1542" width="7.1796875" customWidth="1"/>
    <col min="1543" max="1543" width="1.7265625" customWidth="1"/>
    <col min="1544" max="1544" width="6.54296875" customWidth="1"/>
    <col min="1545" max="1545" width="7.1796875" customWidth="1"/>
    <col min="1546" max="1546" width="1.7265625" customWidth="1"/>
    <col min="1547" max="1547" width="6.54296875" customWidth="1"/>
    <col min="1548" max="1548" width="7.1796875" customWidth="1"/>
    <col min="1549" max="1549" width="1.7265625" customWidth="1"/>
    <col min="1550" max="1550" width="6.54296875" customWidth="1"/>
    <col min="1551" max="1551" width="7.1796875" customWidth="1"/>
    <col min="1552" max="1552" width="1.7265625" customWidth="1"/>
    <col min="1553" max="1553" width="6.54296875" customWidth="1"/>
    <col min="1554" max="1554" width="7.1796875" customWidth="1"/>
    <col min="1555" max="1555" width="1.81640625" customWidth="1"/>
    <col min="1556" max="1556" width="6.54296875" customWidth="1"/>
    <col min="1557" max="1557" width="7.1796875" customWidth="1"/>
    <col min="1558" max="1558" width="1.81640625" customWidth="1"/>
    <col min="1559" max="1559" width="7.7265625" customWidth="1"/>
    <col min="1560" max="1560" width="6.7265625" customWidth="1"/>
    <col min="1561" max="1561" width="1.81640625" customWidth="1"/>
    <col min="1562" max="1563" width="5.453125" customWidth="1"/>
    <col min="1564" max="1564" width="1.81640625" customWidth="1"/>
    <col min="1565" max="1565" width="6.54296875" customWidth="1"/>
    <col min="1566" max="1566" width="7.1796875" customWidth="1"/>
    <col min="1567" max="1567" width="1.81640625" customWidth="1"/>
    <col min="1568" max="1568" width="5.54296875" customWidth="1"/>
    <col min="1569" max="1569" width="5.81640625" customWidth="1"/>
    <col min="1570" max="1570" width="1.81640625" customWidth="1"/>
    <col min="1571" max="1571" width="6.54296875" customWidth="1"/>
    <col min="1572" max="1572" width="7.1796875" customWidth="1"/>
    <col min="1573" max="1573" width="1.81640625" customWidth="1"/>
    <col min="1574" max="1574" width="6.54296875" customWidth="1"/>
    <col min="1575" max="1575" width="7.1796875" customWidth="1"/>
    <col min="1576" max="1576" width="1.81640625" customWidth="1"/>
    <col min="1577" max="1577" width="5.54296875" customWidth="1"/>
    <col min="1578" max="1578" width="6.1796875" customWidth="1"/>
    <col min="1579" max="1579" width="1.453125" customWidth="1"/>
    <col min="1793" max="1793" width="34" customWidth="1"/>
    <col min="1794" max="1794" width="8.1796875" customWidth="1"/>
    <col min="1795" max="1795" width="7.1796875" customWidth="1"/>
    <col min="1796" max="1796" width="1.7265625" customWidth="1"/>
    <col min="1797" max="1797" width="6.54296875" customWidth="1"/>
    <col min="1798" max="1798" width="7.1796875" customWidth="1"/>
    <col min="1799" max="1799" width="1.7265625" customWidth="1"/>
    <col min="1800" max="1800" width="6.54296875" customWidth="1"/>
    <col min="1801" max="1801" width="7.1796875" customWidth="1"/>
    <col min="1802" max="1802" width="1.7265625" customWidth="1"/>
    <col min="1803" max="1803" width="6.54296875" customWidth="1"/>
    <col min="1804" max="1804" width="7.1796875" customWidth="1"/>
    <col min="1805" max="1805" width="1.7265625" customWidth="1"/>
    <col min="1806" max="1806" width="6.54296875" customWidth="1"/>
    <col min="1807" max="1807" width="7.1796875" customWidth="1"/>
    <col min="1808" max="1808" width="1.7265625" customWidth="1"/>
    <col min="1809" max="1809" width="6.54296875" customWidth="1"/>
    <col min="1810" max="1810" width="7.1796875" customWidth="1"/>
    <col min="1811" max="1811" width="1.81640625" customWidth="1"/>
    <col min="1812" max="1812" width="6.54296875" customWidth="1"/>
    <col min="1813" max="1813" width="7.1796875" customWidth="1"/>
    <col min="1814" max="1814" width="1.81640625" customWidth="1"/>
    <col min="1815" max="1815" width="7.7265625" customWidth="1"/>
    <col min="1816" max="1816" width="6.7265625" customWidth="1"/>
    <col min="1817" max="1817" width="1.81640625" customWidth="1"/>
    <col min="1818" max="1819" width="5.453125" customWidth="1"/>
    <col min="1820" max="1820" width="1.81640625" customWidth="1"/>
    <col min="1821" max="1821" width="6.54296875" customWidth="1"/>
    <col min="1822" max="1822" width="7.1796875" customWidth="1"/>
    <col min="1823" max="1823" width="1.81640625" customWidth="1"/>
    <col min="1824" max="1824" width="5.54296875" customWidth="1"/>
    <col min="1825" max="1825" width="5.81640625" customWidth="1"/>
    <col min="1826" max="1826" width="1.81640625" customWidth="1"/>
    <col min="1827" max="1827" width="6.54296875" customWidth="1"/>
    <col min="1828" max="1828" width="7.1796875" customWidth="1"/>
    <col min="1829" max="1829" width="1.81640625" customWidth="1"/>
    <col min="1830" max="1830" width="6.54296875" customWidth="1"/>
    <col min="1831" max="1831" width="7.1796875" customWidth="1"/>
    <col min="1832" max="1832" width="1.81640625" customWidth="1"/>
    <col min="1833" max="1833" width="5.54296875" customWidth="1"/>
    <col min="1834" max="1834" width="6.1796875" customWidth="1"/>
    <col min="1835" max="1835" width="1.453125" customWidth="1"/>
    <col min="2049" max="2049" width="34" customWidth="1"/>
    <col min="2050" max="2050" width="8.1796875" customWidth="1"/>
    <col min="2051" max="2051" width="7.1796875" customWidth="1"/>
    <col min="2052" max="2052" width="1.7265625" customWidth="1"/>
    <col min="2053" max="2053" width="6.54296875" customWidth="1"/>
    <col min="2054" max="2054" width="7.1796875" customWidth="1"/>
    <col min="2055" max="2055" width="1.7265625" customWidth="1"/>
    <col min="2056" max="2056" width="6.54296875" customWidth="1"/>
    <col min="2057" max="2057" width="7.1796875" customWidth="1"/>
    <col min="2058" max="2058" width="1.7265625" customWidth="1"/>
    <col min="2059" max="2059" width="6.54296875" customWidth="1"/>
    <col min="2060" max="2060" width="7.1796875" customWidth="1"/>
    <col min="2061" max="2061" width="1.7265625" customWidth="1"/>
    <col min="2062" max="2062" width="6.54296875" customWidth="1"/>
    <col min="2063" max="2063" width="7.1796875" customWidth="1"/>
    <col min="2064" max="2064" width="1.7265625" customWidth="1"/>
    <col min="2065" max="2065" width="6.54296875" customWidth="1"/>
    <col min="2066" max="2066" width="7.1796875" customWidth="1"/>
    <col min="2067" max="2067" width="1.81640625" customWidth="1"/>
    <col min="2068" max="2068" width="6.54296875" customWidth="1"/>
    <col min="2069" max="2069" width="7.1796875" customWidth="1"/>
    <col min="2070" max="2070" width="1.81640625" customWidth="1"/>
    <col min="2071" max="2071" width="7.7265625" customWidth="1"/>
    <col min="2072" max="2072" width="6.7265625" customWidth="1"/>
    <col min="2073" max="2073" width="1.81640625" customWidth="1"/>
    <col min="2074" max="2075" width="5.453125" customWidth="1"/>
    <col min="2076" max="2076" width="1.81640625" customWidth="1"/>
    <col min="2077" max="2077" width="6.54296875" customWidth="1"/>
    <col min="2078" max="2078" width="7.1796875" customWidth="1"/>
    <col min="2079" max="2079" width="1.81640625" customWidth="1"/>
    <col min="2080" max="2080" width="5.54296875" customWidth="1"/>
    <col min="2081" max="2081" width="5.81640625" customWidth="1"/>
    <col min="2082" max="2082" width="1.81640625" customWidth="1"/>
    <col min="2083" max="2083" width="6.54296875" customWidth="1"/>
    <col min="2084" max="2084" width="7.1796875" customWidth="1"/>
    <col min="2085" max="2085" width="1.81640625" customWidth="1"/>
    <col min="2086" max="2086" width="6.54296875" customWidth="1"/>
    <col min="2087" max="2087" width="7.1796875" customWidth="1"/>
    <col min="2088" max="2088" width="1.81640625" customWidth="1"/>
    <col min="2089" max="2089" width="5.54296875" customWidth="1"/>
    <col min="2090" max="2090" width="6.1796875" customWidth="1"/>
    <col min="2091" max="2091" width="1.453125" customWidth="1"/>
    <col min="2305" max="2305" width="34" customWidth="1"/>
    <col min="2306" max="2306" width="8.1796875" customWidth="1"/>
    <col min="2307" max="2307" width="7.1796875" customWidth="1"/>
    <col min="2308" max="2308" width="1.7265625" customWidth="1"/>
    <col min="2309" max="2309" width="6.54296875" customWidth="1"/>
    <col min="2310" max="2310" width="7.1796875" customWidth="1"/>
    <col min="2311" max="2311" width="1.7265625" customWidth="1"/>
    <col min="2312" max="2312" width="6.54296875" customWidth="1"/>
    <col min="2313" max="2313" width="7.1796875" customWidth="1"/>
    <col min="2314" max="2314" width="1.7265625" customWidth="1"/>
    <col min="2315" max="2315" width="6.54296875" customWidth="1"/>
    <col min="2316" max="2316" width="7.1796875" customWidth="1"/>
    <col min="2317" max="2317" width="1.7265625" customWidth="1"/>
    <col min="2318" max="2318" width="6.54296875" customWidth="1"/>
    <col min="2319" max="2319" width="7.1796875" customWidth="1"/>
    <col min="2320" max="2320" width="1.7265625" customWidth="1"/>
    <col min="2321" max="2321" width="6.54296875" customWidth="1"/>
    <col min="2322" max="2322" width="7.1796875" customWidth="1"/>
    <col min="2323" max="2323" width="1.81640625" customWidth="1"/>
    <col min="2324" max="2324" width="6.54296875" customWidth="1"/>
    <col min="2325" max="2325" width="7.1796875" customWidth="1"/>
    <col min="2326" max="2326" width="1.81640625" customWidth="1"/>
    <col min="2327" max="2327" width="7.7265625" customWidth="1"/>
    <col min="2328" max="2328" width="6.7265625" customWidth="1"/>
    <col min="2329" max="2329" width="1.81640625" customWidth="1"/>
    <col min="2330" max="2331" width="5.453125" customWidth="1"/>
    <col min="2332" max="2332" width="1.81640625" customWidth="1"/>
    <col min="2333" max="2333" width="6.54296875" customWidth="1"/>
    <col min="2334" max="2334" width="7.1796875" customWidth="1"/>
    <col min="2335" max="2335" width="1.81640625" customWidth="1"/>
    <col min="2336" max="2336" width="5.54296875" customWidth="1"/>
    <col min="2337" max="2337" width="5.81640625" customWidth="1"/>
    <col min="2338" max="2338" width="1.81640625" customWidth="1"/>
    <col min="2339" max="2339" width="6.54296875" customWidth="1"/>
    <col min="2340" max="2340" width="7.1796875" customWidth="1"/>
    <col min="2341" max="2341" width="1.81640625" customWidth="1"/>
    <col min="2342" max="2342" width="6.54296875" customWidth="1"/>
    <col min="2343" max="2343" width="7.1796875" customWidth="1"/>
    <col min="2344" max="2344" width="1.81640625" customWidth="1"/>
    <col min="2345" max="2345" width="5.54296875" customWidth="1"/>
    <col min="2346" max="2346" width="6.1796875" customWidth="1"/>
    <col min="2347" max="2347" width="1.453125" customWidth="1"/>
    <col min="2561" max="2561" width="34" customWidth="1"/>
    <col min="2562" max="2562" width="8.1796875" customWidth="1"/>
    <col min="2563" max="2563" width="7.1796875" customWidth="1"/>
    <col min="2564" max="2564" width="1.7265625" customWidth="1"/>
    <col min="2565" max="2565" width="6.54296875" customWidth="1"/>
    <col min="2566" max="2566" width="7.1796875" customWidth="1"/>
    <col min="2567" max="2567" width="1.7265625" customWidth="1"/>
    <col min="2568" max="2568" width="6.54296875" customWidth="1"/>
    <col min="2569" max="2569" width="7.1796875" customWidth="1"/>
    <col min="2570" max="2570" width="1.7265625" customWidth="1"/>
    <col min="2571" max="2571" width="6.54296875" customWidth="1"/>
    <col min="2572" max="2572" width="7.1796875" customWidth="1"/>
    <col min="2573" max="2573" width="1.7265625" customWidth="1"/>
    <col min="2574" max="2574" width="6.54296875" customWidth="1"/>
    <col min="2575" max="2575" width="7.1796875" customWidth="1"/>
    <col min="2576" max="2576" width="1.7265625" customWidth="1"/>
    <col min="2577" max="2577" width="6.54296875" customWidth="1"/>
    <col min="2578" max="2578" width="7.1796875" customWidth="1"/>
    <col min="2579" max="2579" width="1.81640625" customWidth="1"/>
    <col min="2580" max="2580" width="6.54296875" customWidth="1"/>
    <col min="2581" max="2581" width="7.1796875" customWidth="1"/>
    <col min="2582" max="2582" width="1.81640625" customWidth="1"/>
    <col min="2583" max="2583" width="7.7265625" customWidth="1"/>
    <col min="2584" max="2584" width="6.7265625" customWidth="1"/>
    <col min="2585" max="2585" width="1.81640625" customWidth="1"/>
    <col min="2586" max="2587" width="5.453125" customWidth="1"/>
    <col min="2588" max="2588" width="1.81640625" customWidth="1"/>
    <col min="2589" max="2589" width="6.54296875" customWidth="1"/>
    <col min="2590" max="2590" width="7.1796875" customWidth="1"/>
    <col min="2591" max="2591" width="1.81640625" customWidth="1"/>
    <col min="2592" max="2592" width="5.54296875" customWidth="1"/>
    <col min="2593" max="2593" width="5.81640625" customWidth="1"/>
    <col min="2594" max="2594" width="1.81640625" customWidth="1"/>
    <col min="2595" max="2595" width="6.54296875" customWidth="1"/>
    <col min="2596" max="2596" width="7.1796875" customWidth="1"/>
    <col min="2597" max="2597" width="1.81640625" customWidth="1"/>
    <col min="2598" max="2598" width="6.54296875" customWidth="1"/>
    <col min="2599" max="2599" width="7.1796875" customWidth="1"/>
    <col min="2600" max="2600" width="1.81640625" customWidth="1"/>
    <col min="2601" max="2601" width="5.54296875" customWidth="1"/>
    <col min="2602" max="2602" width="6.1796875" customWidth="1"/>
    <col min="2603" max="2603" width="1.453125" customWidth="1"/>
    <col min="2817" max="2817" width="34" customWidth="1"/>
    <col min="2818" max="2818" width="8.1796875" customWidth="1"/>
    <col min="2819" max="2819" width="7.1796875" customWidth="1"/>
    <col min="2820" max="2820" width="1.7265625" customWidth="1"/>
    <col min="2821" max="2821" width="6.54296875" customWidth="1"/>
    <col min="2822" max="2822" width="7.1796875" customWidth="1"/>
    <col min="2823" max="2823" width="1.7265625" customWidth="1"/>
    <col min="2824" max="2824" width="6.54296875" customWidth="1"/>
    <col min="2825" max="2825" width="7.1796875" customWidth="1"/>
    <col min="2826" max="2826" width="1.7265625" customWidth="1"/>
    <col min="2827" max="2827" width="6.54296875" customWidth="1"/>
    <col min="2828" max="2828" width="7.1796875" customWidth="1"/>
    <col min="2829" max="2829" width="1.7265625" customWidth="1"/>
    <col min="2830" max="2830" width="6.54296875" customWidth="1"/>
    <col min="2831" max="2831" width="7.1796875" customWidth="1"/>
    <col min="2832" max="2832" width="1.7265625" customWidth="1"/>
    <col min="2833" max="2833" width="6.54296875" customWidth="1"/>
    <col min="2834" max="2834" width="7.1796875" customWidth="1"/>
    <col min="2835" max="2835" width="1.81640625" customWidth="1"/>
    <col min="2836" max="2836" width="6.54296875" customWidth="1"/>
    <col min="2837" max="2837" width="7.1796875" customWidth="1"/>
    <col min="2838" max="2838" width="1.81640625" customWidth="1"/>
    <col min="2839" max="2839" width="7.7265625" customWidth="1"/>
    <col min="2840" max="2840" width="6.7265625" customWidth="1"/>
    <col min="2841" max="2841" width="1.81640625" customWidth="1"/>
    <col min="2842" max="2843" width="5.453125" customWidth="1"/>
    <col min="2844" max="2844" width="1.81640625" customWidth="1"/>
    <col min="2845" max="2845" width="6.54296875" customWidth="1"/>
    <col min="2846" max="2846" width="7.1796875" customWidth="1"/>
    <col min="2847" max="2847" width="1.81640625" customWidth="1"/>
    <col min="2848" max="2848" width="5.54296875" customWidth="1"/>
    <col min="2849" max="2849" width="5.81640625" customWidth="1"/>
    <col min="2850" max="2850" width="1.81640625" customWidth="1"/>
    <col min="2851" max="2851" width="6.54296875" customWidth="1"/>
    <col min="2852" max="2852" width="7.1796875" customWidth="1"/>
    <col min="2853" max="2853" width="1.81640625" customWidth="1"/>
    <col min="2854" max="2854" width="6.54296875" customWidth="1"/>
    <col min="2855" max="2855" width="7.1796875" customWidth="1"/>
    <col min="2856" max="2856" width="1.81640625" customWidth="1"/>
    <col min="2857" max="2857" width="5.54296875" customWidth="1"/>
    <col min="2858" max="2858" width="6.1796875" customWidth="1"/>
    <col min="2859" max="2859" width="1.453125" customWidth="1"/>
    <col min="3073" max="3073" width="34" customWidth="1"/>
    <col min="3074" max="3074" width="8.1796875" customWidth="1"/>
    <col min="3075" max="3075" width="7.1796875" customWidth="1"/>
    <col min="3076" max="3076" width="1.7265625" customWidth="1"/>
    <col min="3077" max="3077" width="6.54296875" customWidth="1"/>
    <col min="3078" max="3078" width="7.1796875" customWidth="1"/>
    <col min="3079" max="3079" width="1.7265625" customWidth="1"/>
    <col min="3080" max="3080" width="6.54296875" customWidth="1"/>
    <col min="3081" max="3081" width="7.1796875" customWidth="1"/>
    <col min="3082" max="3082" width="1.7265625" customWidth="1"/>
    <col min="3083" max="3083" width="6.54296875" customWidth="1"/>
    <col min="3084" max="3084" width="7.1796875" customWidth="1"/>
    <col min="3085" max="3085" width="1.7265625" customWidth="1"/>
    <col min="3086" max="3086" width="6.54296875" customWidth="1"/>
    <col min="3087" max="3087" width="7.1796875" customWidth="1"/>
    <col min="3088" max="3088" width="1.7265625" customWidth="1"/>
    <col min="3089" max="3089" width="6.54296875" customWidth="1"/>
    <col min="3090" max="3090" width="7.1796875" customWidth="1"/>
    <col min="3091" max="3091" width="1.81640625" customWidth="1"/>
    <col min="3092" max="3092" width="6.54296875" customWidth="1"/>
    <col min="3093" max="3093" width="7.1796875" customWidth="1"/>
    <col min="3094" max="3094" width="1.81640625" customWidth="1"/>
    <col min="3095" max="3095" width="7.7265625" customWidth="1"/>
    <col min="3096" max="3096" width="6.7265625" customWidth="1"/>
    <col min="3097" max="3097" width="1.81640625" customWidth="1"/>
    <col min="3098" max="3099" width="5.453125" customWidth="1"/>
    <col min="3100" max="3100" width="1.81640625" customWidth="1"/>
    <col min="3101" max="3101" width="6.54296875" customWidth="1"/>
    <col min="3102" max="3102" width="7.1796875" customWidth="1"/>
    <col min="3103" max="3103" width="1.81640625" customWidth="1"/>
    <col min="3104" max="3104" width="5.54296875" customWidth="1"/>
    <col min="3105" max="3105" width="5.81640625" customWidth="1"/>
    <col min="3106" max="3106" width="1.81640625" customWidth="1"/>
    <col min="3107" max="3107" width="6.54296875" customWidth="1"/>
    <col min="3108" max="3108" width="7.1796875" customWidth="1"/>
    <col min="3109" max="3109" width="1.81640625" customWidth="1"/>
    <col min="3110" max="3110" width="6.54296875" customWidth="1"/>
    <col min="3111" max="3111" width="7.1796875" customWidth="1"/>
    <col min="3112" max="3112" width="1.81640625" customWidth="1"/>
    <col min="3113" max="3113" width="5.54296875" customWidth="1"/>
    <col min="3114" max="3114" width="6.1796875" customWidth="1"/>
    <col min="3115" max="3115" width="1.453125" customWidth="1"/>
    <col min="3329" max="3329" width="34" customWidth="1"/>
    <col min="3330" max="3330" width="8.1796875" customWidth="1"/>
    <col min="3331" max="3331" width="7.1796875" customWidth="1"/>
    <col min="3332" max="3332" width="1.7265625" customWidth="1"/>
    <col min="3333" max="3333" width="6.54296875" customWidth="1"/>
    <col min="3334" max="3334" width="7.1796875" customWidth="1"/>
    <col min="3335" max="3335" width="1.7265625" customWidth="1"/>
    <col min="3336" max="3336" width="6.54296875" customWidth="1"/>
    <col min="3337" max="3337" width="7.1796875" customWidth="1"/>
    <col min="3338" max="3338" width="1.7265625" customWidth="1"/>
    <col min="3339" max="3339" width="6.54296875" customWidth="1"/>
    <col min="3340" max="3340" width="7.1796875" customWidth="1"/>
    <col min="3341" max="3341" width="1.7265625" customWidth="1"/>
    <col min="3342" max="3342" width="6.54296875" customWidth="1"/>
    <col min="3343" max="3343" width="7.1796875" customWidth="1"/>
    <col min="3344" max="3344" width="1.7265625" customWidth="1"/>
    <col min="3345" max="3345" width="6.54296875" customWidth="1"/>
    <col min="3346" max="3346" width="7.1796875" customWidth="1"/>
    <col min="3347" max="3347" width="1.81640625" customWidth="1"/>
    <col min="3348" max="3348" width="6.54296875" customWidth="1"/>
    <col min="3349" max="3349" width="7.1796875" customWidth="1"/>
    <col min="3350" max="3350" width="1.81640625" customWidth="1"/>
    <col min="3351" max="3351" width="7.7265625" customWidth="1"/>
    <col min="3352" max="3352" width="6.7265625" customWidth="1"/>
    <col min="3353" max="3353" width="1.81640625" customWidth="1"/>
    <col min="3354" max="3355" width="5.453125" customWidth="1"/>
    <col min="3356" max="3356" width="1.81640625" customWidth="1"/>
    <col min="3357" max="3357" width="6.54296875" customWidth="1"/>
    <col min="3358" max="3358" width="7.1796875" customWidth="1"/>
    <col min="3359" max="3359" width="1.81640625" customWidth="1"/>
    <col min="3360" max="3360" width="5.54296875" customWidth="1"/>
    <col min="3361" max="3361" width="5.81640625" customWidth="1"/>
    <col min="3362" max="3362" width="1.81640625" customWidth="1"/>
    <col min="3363" max="3363" width="6.54296875" customWidth="1"/>
    <col min="3364" max="3364" width="7.1796875" customWidth="1"/>
    <col min="3365" max="3365" width="1.81640625" customWidth="1"/>
    <col min="3366" max="3366" width="6.54296875" customWidth="1"/>
    <col min="3367" max="3367" width="7.1796875" customWidth="1"/>
    <col min="3368" max="3368" width="1.81640625" customWidth="1"/>
    <col min="3369" max="3369" width="5.54296875" customWidth="1"/>
    <col min="3370" max="3370" width="6.1796875" customWidth="1"/>
    <col min="3371" max="3371" width="1.453125" customWidth="1"/>
    <col min="3585" max="3585" width="34" customWidth="1"/>
    <col min="3586" max="3586" width="8.1796875" customWidth="1"/>
    <col min="3587" max="3587" width="7.1796875" customWidth="1"/>
    <col min="3588" max="3588" width="1.7265625" customWidth="1"/>
    <col min="3589" max="3589" width="6.54296875" customWidth="1"/>
    <col min="3590" max="3590" width="7.1796875" customWidth="1"/>
    <col min="3591" max="3591" width="1.7265625" customWidth="1"/>
    <col min="3592" max="3592" width="6.54296875" customWidth="1"/>
    <col min="3593" max="3593" width="7.1796875" customWidth="1"/>
    <col min="3594" max="3594" width="1.7265625" customWidth="1"/>
    <col min="3595" max="3595" width="6.54296875" customWidth="1"/>
    <col min="3596" max="3596" width="7.1796875" customWidth="1"/>
    <col min="3597" max="3597" width="1.7265625" customWidth="1"/>
    <col min="3598" max="3598" width="6.54296875" customWidth="1"/>
    <col min="3599" max="3599" width="7.1796875" customWidth="1"/>
    <col min="3600" max="3600" width="1.7265625" customWidth="1"/>
    <col min="3601" max="3601" width="6.54296875" customWidth="1"/>
    <col min="3602" max="3602" width="7.1796875" customWidth="1"/>
    <col min="3603" max="3603" width="1.81640625" customWidth="1"/>
    <col min="3604" max="3604" width="6.54296875" customWidth="1"/>
    <col min="3605" max="3605" width="7.1796875" customWidth="1"/>
    <col min="3606" max="3606" width="1.81640625" customWidth="1"/>
    <col min="3607" max="3607" width="7.7265625" customWidth="1"/>
    <col min="3608" max="3608" width="6.7265625" customWidth="1"/>
    <col min="3609" max="3609" width="1.81640625" customWidth="1"/>
    <col min="3610" max="3611" width="5.453125" customWidth="1"/>
    <col min="3612" max="3612" width="1.81640625" customWidth="1"/>
    <col min="3613" max="3613" width="6.54296875" customWidth="1"/>
    <col min="3614" max="3614" width="7.1796875" customWidth="1"/>
    <col min="3615" max="3615" width="1.81640625" customWidth="1"/>
    <col min="3616" max="3616" width="5.54296875" customWidth="1"/>
    <col min="3617" max="3617" width="5.81640625" customWidth="1"/>
    <col min="3618" max="3618" width="1.81640625" customWidth="1"/>
    <col min="3619" max="3619" width="6.54296875" customWidth="1"/>
    <col min="3620" max="3620" width="7.1796875" customWidth="1"/>
    <col min="3621" max="3621" width="1.81640625" customWidth="1"/>
    <col min="3622" max="3622" width="6.54296875" customWidth="1"/>
    <col min="3623" max="3623" width="7.1796875" customWidth="1"/>
    <col min="3624" max="3624" width="1.81640625" customWidth="1"/>
    <col min="3625" max="3625" width="5.54296875" customWidth="1"/>
    <col min="3626" max="3626" width="6.1796875" customWidth="1"/>
    <col min="3627" max="3627" width="1.453125" customWidth="1"/>
    <col min="3841" max="3841" width="34" customWidth="1"/>
    <col min="3842" max="3842" width="8.1796875" customWidth="1"/>
    <col min="3843" max="3843" width="7.1796875" customWidth="1"/>
    <col min="3844" max="3844" width="1.7265625" customWidth="1"/>
    <col min="3845" max="3845" width="6.54296875" customWidth="1"/>
    <col min="3846" max="3846" width="7.1796875" customWidth="1"/>
    <col min="3847" max="3847" width="1.7265625" customWidth="1"/>
    <col min="3848" max="3848" width="6.54296875" customWidth="1"/>
    <col min="3849" max="3849" width="7.1796875" customWidth="1"/>
    <col min="3850" max="3850" width="1.7265625" customWidth="1"/>
    <col min="3851" max="3851" width="6.54296875" customWidth="1"/>
    <col min="3852" max="3852" width="7.1796875" customWidth="1"/>
    <col min="3853" max="3853" width="1.7265625" customWidth="1"/>
    <col min="3854" max="3854" width="6.54296875" customWidth="1"/>
    <col min="3855" max="3855" width="7.1796875" customWidth="1"/>
    <col min="3856" max="3856" width="1.7265625" customWidth="1"/>
    <col min="3857" max="3857" width="6.54296875" customWidth="1"/>
    <col min="3858" max="3858" width="7.1796875" customWidth="1"/>
    <col min="3859" max="3859" width="1.81640625" customWidth="1"/>
    <col min="3860" max="3860" width="6.54296875" customWidth="1"/>
    <col min="3861" max="3861" width="7.1796875" customWidth="1"/>
    <col min="3862" max="3862" width="1.81640625" customWidth="1"/>
    <col min="3863" max="3863" width="7.7265625" customWidth="1"/>
    <col min="3864" max="3864" width="6.7265625" customWidth="1"/>
    <col min="3865" max="3865" width="1.81640625" customWidth="1"/>
    <col min="3866" max="3867" width="5.453125" customWidth="1"/>
    <col min="3868" max="3868" width="1.81640625" customWidth="1"/>
    <col min="3869" max="3869" width="6.54296875" customWidth="1"/>
    <col min="3870" max="3870" width="7.1796875" customWidth="1"/>
    <col min="3871" max="3871" width="1.81640625" customWidth="1"/>
    <col min="3872" max="3872" width="5.54296875" customWidth="1"/>
    <col min="3873" max="3873" width="5.81640625" customWidth="1"/>
    <col min="3874" max="3874" width="1.81640625" customWidth="1"/>
    <col min="3875" max="3875" width="6.54296875" customWidth="1"/>
    <col min="3876" max="3876" width="7.1796875" customWidth="1"/>
    <col min="3877" max="3877" width="1.81640625" customWidth="1"/>
    <col min="3878" max="3878" width="6.54296875" customWidth="1"/>
    <col min="3879" max="3879" width="7.1796875" customWidth="1"/>
    <col min="3880" max="3880" width="1.81640625" customWidth="1"/>
    <col min="3881" max="3881" width="5.54296875" customWidth="1"/>
    <col min="3882" max="3882" width="6.1796875" customWidth="1"/>
    <col min="3883" max="3883" width="1.453125" customWidth="1"/>
    <col min="4097" max="4097" width="34" customWidth="1"/>
    <col min="4098" max="4098" width="8.1796875" customWidth="1"/>
    <col min="4099" max="4099" width="7.1796875" customWidth="1"/>
    <col min="4100" max="4100" width="1.7265625" customWidth="1"/>
    <col min="4101" max="4101" width="6.54296875" customWidth="1"/>
    <col min="4102" max="4102" width="7.1796875" customWidth="1"/>
    <col min="4103" max="4103" width="1.7265625" customWidth="1"/>
    <col min="4104" max="4104" width="6.54296875" customWidth="1"/>
    <col min="4105" max="4105" width="7.1796875" customWidth="1"/>
    <col min="4106" max="4106" width="1.7265625" customWidth="1"/>
    <col min="4107" max="4107" width="6.54296875" customWidth="1"/>
    <col min="4108" max="4108" width="7.1796875" customWidth="1"/>
    <col min="4109" max="4109" width="1.7265625" customWidth="1"/>
    <col min="4110" max="4110" width="6.54296875" customWidth="1"/>
    <col min="4111" max="4111" width="7.1796875" customWidth="1"/>
    <col min="4112" max="4112" width="1.7265625" customWidth="1"/>
    <col min="4113" max="4113" width="6.54296875" customWidth="1"/>
    <col min="4114" max="4114" width="7.1796875" customWidth="1"/>
    <col min="4115" max="4115" width="1.81640625" customWidth="1"/>
    <col min="4116" max="4116" width="6.54296875" customWidth="1"/>
    <col min="4117" max="4117" width="7.1796875" customWidth="1"/>
    <col min="4118" max="4118" width="1.81640625" customWidth="1"/>
    <col min="4119" max="4119" width="7.7265625" customWidth="1"/>
    <col min="4120" max="4120" width="6.7265625" customWidth="1"/>
    <col min="4121" max="4121" width="1.81640625" customWidth="1"/>
    <col min="4122" max="4123" width="5.453125" customWidth="1"/>
    <col min="4124" max="4124" width="1.81640625" customWidth="1"/>
    <col min="4125" max="4125" width="6.54296875" customWidth="1"/>
    <col min="4126" max="4126" width="7.1796875" customWidth="1"/>
    <col min="4127" max="4127" width="1.81640625" customWidth="1"/>
    <col min="4128" max="4128" width="5.54296875" customWidth="1"/>
    <col min="4129" max="4129" width="5.81640625" customWidth="1"/>
    <col min="4130" max="4130" width="1.81640625" customWidth="1"/>
    <col min="4131" max="4131" width="6.54296875" customWidth="1"/>
    <col min="4132" max="4132" width="7.1796875" customWidth="1"/>
    <col min="4133" max="4133" width="1.81640625" customWidth="1"/>
    <col min="4134" max="4134" width="6.54296875" customWidth="1"/>
    <col min="4135" max="4135" width="7.1796875" customWidth="1"/>
    <col min="4136" max="4136" width="1.81640625" customWidth="1"/>
    <col min="4137" max="4137" width="5.54296875" customWidth="1"/>
    <col min="4138" max="4138" width="6.1796875" customWidth="1"/>
    <col min="4139" max="4139" width="1.453125" customWidth="1"/>
    <col min="4353" max="4353" width="34" customWidth="1"/>
    <col min="4354" max="4354" width="8.1796875" customWidth="1"/>
    <col min="4355" max="4355" width="7.1796875" customWidth="1"/>
    <col min="4356" max="4356" width="1.7265625" customWidth="1"/>
    <col min="4357" max="4357" width="6.54296875" customWidth="1"/>
    <col min="4358" max="4358" width="7.1796875" customWidth="1"/>
    <col min="4359" max="4359" width="1.7265625" customWidth="1"/>
    <col min="4360" max="4360" width="6.54296875" customWidth="1"/>
    <col min="4361" max="4361" width="7.1796875" customWidth="1"/>
    <col min="4362" max="4362" width="1.7265625" customWidth="1"/>
    <col min="4363" max="4363" width="6.54296875" customWidth="1"/>
    <col min="4364" max="4364" width="7.1796875" customWidth="1"/>
    <col min="4365" max="4365" width="1.7265625" customWidth="1"/>
    <col min="4366" max="4366" width="6.54296875" customWidth="1"/>
    <col min="4367" max="4367" width="7.1796875" customWidth="1"/>
    <col min="4368" max="4368" width="1.7265625" customWidth="1"/>
    <col min="4369" max="4369" width="6.54296875" customWidth="1"/>
    <col min="4370" max="4370" width="7.1796875" customWidth="1"/>
    <col min="4371" max="4371" width="1.81640625" customWidth="1"/>
    <col min="4372" max="4372" width="6.54296875" customWidth="1"/>
    <col min="4373" max="4373" width="7.1796875" customWidth="1"/>
    <col min="4374" max="4374" width="1.81640625" customWidth="1"/>
    <col min="4375" max="4375" width="7.7265625" customWidth="1"/>
    <col min="4376" max="4376" width="6.7265625" customWidth="1"/>
    <col min="4377" max="4377" width="1.81640625" customWidth="1"/>
    <col min="4378" max="4379" width="5.453125" customWidth="1"/>
    <col min="4380" max="4380" width="1.81640625" customWidth="1"/>
    <col min="4381" max="4381" width="6.54296875" customWidth="1"/>
    <col min="4382" max="4382" width="7.1796875" customWidth="1"/>
    <col min="4383" max="4383" width="1.81640625" customWidth="1"/>
    <col min="4384" max="4384" width="5.54296875" customWidth="1"/>
    <col min="4385" max="4385" width="5.81640625" customWidth="1"/>
    <col min="4386" max="4386" width="1.81640625" customWidth="1"/>
    <col min="4387" max="4387" width="6.54296875" customWidth="1"/>
    <col min="4388" max="4388" width="7.1796875" customWidth="1"/>
    <col min="4389" max="4389" width="1.81640625" customWidth="1"/>
    <col min="4390" max="4390" width="6.54296875" customWidth="1"/>
    <col min="4391" max="4391" width="7.1796875" customWidth="1"/>
    <col min="4392" max="4392" width="1.81640625" customWidth="1"/>
    <col min="4393" max="4393" width="5.54296875" customWidth="1"/>
    <col min="4394" max="4394" width="6.1796875" customWidth="1"/>
    <col min="4395" max="4395" width="1.453125" customWidth="1"/>
    <col min="4609" max="4609" width="34" customWidth="1"/>
    <col min="4610" max="4610" width="8.1796875" customWidth="1"/>
    <col min="4611" max="4611" width="7.1796875" customWidth="1"/>
    <col min="4612" max="4612" width="1.7265625" customWidth="1"/>
    <col min="4613" max="4613" width="6.54296875" customWidth="1"/>
    <col min="4614" max="4614" width="7.1796875" customWidth="1"/>
    <col min="4615" max="4615" width="1.7265625" customWidth="1"/>
    <col min="4616" max="4616" width="6.54296875" customWidth="1"/>
    <col min="4617" max="4617" width="7.1796875" customWidth="1"/>
    <col min="4618" max="4618" width="1.7265625" customWidth="1"/>
    <col min="4619" max="4619" width="6.54296875" customWidth="1"/>
    <col min="4620" max="4620" width="7.1796875" customWidth="1"/>
    <col min="4621" max="4621" width="1.7265625" customWidth="1"/>
    <col min="4622" max="4622" width="6.54296875" customWidth="1"/>
    <col min="4623" max="4623" width="7.1796875" customWidth="1"/>
    <col min="4624" max="4624" width="1.7265625" customWidth="1"/>
    <col min="4625" max="4625" width="6.54296875" customWidth="1"/>
    <col min="4626" max="4626" width="7.1796875" customWidth="1"/>
    <col min="4627" max="4627" width="1.81640625" customWidth="1"/>
    <col min="4628" max="4628" width="6.54296875" customWidth="1"/>
    <col min="4629" max="4629" width="7.1796875" customWidth="1"/>
    <col min="4630" max="4630" width="1.81640625" customWidth="1"/>
    <col min="4631" max="4631" width="7.7265625" customWidth="1"/>
    <col min="4632" max="4632" width="6.7265625" customWidth="1"/>
    <col min="4633" max="4633" width="1.81640625" customWidth="1"/>
    <col min="4634" max="4635" width="5.453125" customWidth="1"/>
    <col min="4636" max="4636" width="1.81640625" customWidth="1"/>
    <col min="4637" max="4637" width="6.54296875" customWidth="1"/>
    <col min="4638" max="4638" width="7.1796875" customWidth="1"/>
    <col min="4639" max="4639" width="1.81640625" customWidth="1"/>
    <col min="4640" max="4640" width="5.54296875" customWidth="1"/>
    <col min="4641" max="4641" width="5.81640625" customWidth="1"/>
    <col min="4642" max="4642" width="1.81640625" customWidth="1"/>
    <col min="4643" max="4643" width="6.54296875" customWidth="1"/>
    <col min="4644" max="4644" width="7.1796875" customWidth="1"/>
    <col min="4645" max="4645" width="1.81640625" customWidth="1"/>
    <col min="4646" max="4646" width="6.54296875" customWidth="1"/>
    <col min="4647" max="4647" width="7.1796875" customWidth="1"/>
    <col min="4648" max="4648" width="1.81640625" customWidth="1"/>
    <col min="4649" max="4649" width="5.54296875" customWidth="1"/>
    <col min="4650" max="4650" width="6.1796875" customWidth="1"/>
    <col min="4651" max="4651" width="1.453125" customWidth="1"/>
    <col min="4865" max="4865" width="34" customWidth="1"/>
    <col min="4866" max="4866" width="8.1796875" customWidth="1"/>
    <col min="4867" max="4867" width="7.1796875" customWidth="1"/>
    <col min="4868" max="4868" width="1.7265625" customWidth="1"/>
    <col min="4869" max="4869" width="6.54296875" customWidth="1"/>
    <col min="4870" max="4870" width="7.1796875" customWidth="1"/>
    <col min="4871" max="4871" width="1.7265625" customWidth="1"/>
    <col min="4872" max="4872" width="6.54296875" customWidth="1"/>
    <col min="4873" max="4873" width="7.1796875" customWidth="1"/>
    <col min="4874" max="4874" width="1.7265625" customWidth="1"/>
    <col min="4875" max="4875" width="6.54296875" customWidth="1"/>
    <col min="4876" max="4876" width="7.1796875" customWidth="1"/>
    <col min="4877" max="4877" width="1.7265625" customWidth="1"/>
    <col min="4878" max="4878" width="6.54296875" customWidth="1"/>
    <col min="4879" max="4879" width="7.1796875" customWidth="1"/>
    <col min="4880" max="4880" width="1.7265625" customWidth="1"/>
    <col min="4881" max="4881" width="6.54296875" customWidth="1"/>
    <col min="4882" max="4882" width="7.1796875" customWidth="1"/>
    <col min="4883" max="4883" width="1.81640625" customWidth="1"/>
    <col min="4884" max="4884" width="6.54296875" customWidth="1"/>
    <col min="4885" max="4885" width="7.1796875" customWidth="1"/>
    <col min="4886" max="4886" width="1.81640625" customWidth="1"/>
    <col min="4887" max="4887" width="7.7265625" customWidth="1"/>
    <col min="4888" max="4888" width="6.7265625" customWidth="1"/>
    <col min="4889" max="4889" width="1.81640625" customWidth="1"/>
    <col min="4890" max="4891" width="5.453125" customWidth="1"/>
    <col min="4892" max="4892" width="1.81640625" customWidth="1"/>
    <col min="4893" max="4893" width="6.54296875" customWidth="1"/>
    <col min="4894" max="4894" width="7.1796875" customWidth="1"/>
    <col min="4895" max="4895" width="1.81640625" customWidth="1"/>
    <col min="4896" max="4896" width="5.54296875" customWidth="1"/>
    <col min="4897" max="4897" width="5.81640625" customWidth="1"/>
    <col min="4898" max="4898" width="1.81640625" customWidth="1"/>
    <col min="4899" max="4899" width="6.54296875" customWidth="1"/>
    <col min="4900" max="4900" width="7.1796875" customWidth="1"/>
    <col min="4901" max="4901" width="1.81640625" customWidth="1"/>
    <col min="4902" max="4902" width="6.54296875" customWidth="1"/>
    <col min="4903" max="4903" width="7.1796875" customWidth="1"/>
    <col min="4904" max="4904" width="1.81640625" customWidth="1"/>
    <col min="4905" max="4905" width="5.54296875" customWidth="1"/>
    <col min="4906" max="4906" width="6.1796875" customWidth="1"/>
    <col min="4907" max="4907" width="1.453125" customWidth="1"/>
    <col min="5121" max="5121" width="34" customWidth="1"/>
    <col min="5122" max="5122" width="8.1796875" customWidth="1"/>
    <col min="5123" max="5123" width="7.1796875" customWidth="1"/>
    <col min="5124" max="5124" width="1.7265625" customWidth="1"/>
    <col min="5125" max="5125" width="6.54296875" customWidth="1"/>
    <col min="5126" max="5126" width="7.1796875" customWidth="1"/>
    <col min="5127" max="5127" width="1.7265625" customWidth="1"/>
    <col min="5128" max="5128" width="6.54296875" customWidth="1"/>
    <col min="5129" max="5129" width="7.1796875" customWidth="1"/>
    <col min="5130" max="5130" width="1.7265625" customWidth="1"/>
    <col min="5131" max="5131" width="6.54296875" customWidth="1"/>
    <col min="5132" max="5132" width="7.1796875" customWidth="1"/>
    <col min="5133" max="5133" width="1.7265625" customWidth="1"/>
    <col min="5134" max="5134" width="6.54296875" customWidth="1"/>
    <col min="5135" max="5135" width="7.1796875" customWidth="1"/>
    <col min="5136" max="5136" width="1.7265625" customWidth="1"/>
    <col min="5137" max="5137" width="6.54296875" customWidth="1"/>
    <col min="5138" max="5138" width="7.1796875" customWidth="1"/>
    <col min="5139" max="5139" width="1.81640625" customWidth="1"/>
    <col min="5140" max="5140" width="6.54296875" customWidth="1"/>
    <col min="5141" max="5141" width="7.1796875" customWidth="1"/>
    <col min="5142" max="5142" width="1.81640625" customWidth="1"/>
    <col min="5143" max="5143" width="7.7265625" customWidth="1"/>
    <col min="5144" max="5144" width="6.7265625" customWidth="1"/>
    <col min="5145" max="5145" width="1.81640625" customWidth="1"/>
    <col min="5146" max="5147" width="5.453125" customWidth="1"/>
    <col min="5148" max="5148" width="1.81640625" customWidth="1"/>
    <col min="5149" max="5149" width="6.54296875" customWidth="1"/>
    <col min="5150" max="5150" width="7.1796875" customWidth="1"/>
    <col min="5151" max="5151" width="1.81640625" customWidth="1"/>
    <col min="5152" max="5152" width="5.54296875" customWidth="1"/>
    <col min="5153" max="5153" width="5.81640625" customWidth="1"/>
    <col min="5154" max="5154" width="1.81640625" customWidth="1"/>
    <col min="5155" max="5155" width="6.54296875" customWidth="1"/>
    <col min="5156" max="5156" width="7.1796875" customWidth="1"/>
    <col min="5157" max="5157" width="1.81640625" customWidth="1"/>
    <col min="5158" max="5158" width="6.54296875" customWidth="1"/>
    <col min="5159" max="5159" width="7.1796875" customWidth="1"/>
    <col min="5160" max="5160" width="1.81640625" customWidth="1"/>
    <col min="5161" max="5161" width="5.54296875" customWidth="1"/>
    <col min="5162" max="5162" width="6.1796875" customWidth="1"/>
    <col min="5163" max="5163" width="1.453125" customWidth="1"/>
    <col min="5377" max="5377" width="34" customWidth="1"/>
    <col min="5378" max="5378" width="8.1796875" customWidth="1"/>
    <col min="5379" max="5379" width="7.1796875" customWidth="1"/>
    <col min="5380" max="5380" width="1.7265625" customWidth="1"/>
    <col min="5381" max="5381" width="6.54296875" customWidth="1"/>
    <col min="5382" max="5382" width="7.1796875" customWidth="1"/>
    <col min="5383" max="5383" width="1.7265625" customWidth="1"/>
    <col min="5384" max="5384" width="6.54296875" customWidth="1"/>
    <col min="5385" max="5385" width="7.1796875" customWidth="1"/>
    <col min="5386" max="5386" width="1.7265625" customWidth="1"/>
    <col min="5387" max="5387" width="6.54296875" customWidth="1"/>
    <col min="5388" max="5388" width="7.1796875" customWidth="1"/>
    <col min="5389" max="5389" width="1.7265625" customWidth="1"/>
    <col min="5390" max="5390" width="6.54296875" customWidth="1"/>
    <col min="5391" max="5391" width="7.1796875" customWidth="1"/>
    <col min="5392" max="5392" width="1.7265625" customWidth="1"/>
    <col min="5393" max="5393" width="6.54296875" customWidth="1"/>
    <col min="5394" max="5394" width="7.1796875" customWidth="1"/>
    <col min="5395" max="5395" width="1.81640625" customWidth="1"/>
    <col min="5396" max="5396" width="6.54296875" customWidth="1"/>
    <col min="5397" max="5397" width="7.1796875" customWidth="1"/>
    <col min="5398" max="5398" width="1.81640625" customWidth="1"/>
    <col min="5399" max="5399" width="7.7265625" customWidth="1"/>
    <col min="5400" max="5400" width="6.7265625" customWidth="1"/>
    <col min="5401" max="5401" width="1.81640625" customWidth="1"/>
    <col min="5402" max="5403" width="5.453125" customWidth="1"/>
    <col min="5404" max="5404" width="1.81640625" customWidth="1"/>
    <col min="5405" max="5405" width="6.54296875" customWidth="1"/>
    <col min="5406" max="5406" width="7.1796875" customWidth="1"/>
    <col min="5407" max="5407" width="1.81640625" customWidth="1"/>
    <col min="5408" max="5408" width="5.54296875" customWidth="1"/>
    <col min="5409" max="5409" width="5.81640625" customWidth="1"/>
    <col min="5410" max="5410" width="1.81640625" customWidth="1"/>
    <col min="5411" max="5411" width="6.54296875" customWidth="1"/>
    <col min="5412" max="5412" width="7.1796875" customWidth="1"/>
    <col min="5413" max="5413" width="1.81640625" customWidth="1"/>
    <col min="5414" max="5414" width="6.54296875" customWidth="1"/>
    <col min="5415" max="5415" width="7.1796875" customWidth="1"/>
    <col min="5416" max="5416" width="1.81640625" customWidth="1"/>
    <col min="5417" max="5417" width="5.54296875" customWidth="1"/>
    <col min="5418" max="5418" width="6.1796875" customWidth="1"/>
    <col min="5419" max="5419" width="1.453125" customWidth="1"/>
    <col min="5633" max="5633" width="34" customWidth="1"/>
    <col min="5634" max="5634" width="8.1796875" customWidth="1"/>
    <col min="5635" max="5635" width="7.1796875" customWidth="1"/>
    <col min="5636" max="5636" width="1.7265625" customWidth="1"/>
    <col min="5637" max="5637" width="6.54296875" customWidth="1"/>
    <col min="5638" max="5638" width="7.1796875" customWidth="1"/>
    <col min="5639" max="5639" width="1.7265625" customWidth="1"/>
    <col min="5640" max="5640" width="6.54296875" customWidth="1"/>
    <col min="5641" max="5641" width="7.1796875" customWidth="1"/>
    <col min="5642" max="5642" width="1.7265625" customWidth="1"/>
    <col min="5643" max="5643" width="6.54296875" customWidth="1"/>
    <col min="5644" max="5644" width="7.1796875" customWidth="1"/>
    <col min="5645" max="5645" width="1.7265625" customWidth="1"/>
    <col min="5646" max="5646" width="6.54296875" customWidth="1"/>
    <col min="5647" max="5647" width="7.1796875" customWidth="1"/>
    <col min="5648" max="5648" width="1.7265625" customWidth="1"/>
    <col min="5649" max="5649" width="6.54296875" customWidth="1"/>
    <col min="5650" max="5650" width="7.1796875" customWidth="1"/>
    <col min="5651" max="5651" width="1.81640625" customWidth="1"/>
    <col min="5652" max="5652" width="6.54296875" customWidth="1"/>
    <col min="5653" max="5653" width="7.1796875" customWidth="1"/>
    <col min="5654" max="5654" width="1.81640625" customWidth="1"/>
    <col min="5655" max="5655" width="7.7265625" customWidth="1"/>
    <col min="5656" max="5656" width="6.7265625" customWidth="1"/>
    <col min="5657" max="5657" width="1.81640625" customWidth="1"/>
    <col min="5658" max="5659" width="5.453125" customWidth="1"/>
    <col min="5660" max="5660" width="1.81640625" customWidth="1"/>
    <col min="5661" max="5661" width="6.54296875" customWidth="1"/>
    <col min="5662" max="5662" width="7.1796875" customWidth="1"/>
    <col min="5663" max="5663" width="1.81640625" customWidth="1"/>
    <col min="5664" max="5664" width="5.54296875" customWidth="1"/>
    <col min="5665" max="5665" width="5.81640625" customWidth="1"/>
    <col min="5666" max="5666" width="1.81640625" customWidth="1"/>
    <col min="5667" max="5667" width="6.54296875" customWidth="1"/>
    <col min="5668" max="5668" width="7.1796875" customWidth="1"/>
    <col min="5669" max="5669" width="1.81640625" customWidth="1"/>
    <col min="5670" max="5670" width="6.54296875" customWidth="1"/>
    <col min="5671" max="5671" width="7.1796875" customWidth="1"/>
    <col min="5672" max="5672" width="1.81640625" customWidth="1"/>
    <col min="5673" max="5673" width="5.54296875" customWidth="1"/>
    <col min="5674" max="5674" width="6.1796875" customWidth="1"/>
    <col min="5675" max="5675" width="1.453125" customWidth="1"/>
    <col min="5889" max="5889" width="34" customWidth="1"/>
    <col min="5890" max="5890" width="8.1796875" customWidth="1"/>
    <col min="5891" max="5891" width="7.1796875" customWidth="1"/>
    <col min="5892" max="5892" width="1.7265625" customWidth="1"/>
    <col min="5893" max="5893" width="6.54296875" customWidth="1"/>
    <col min="5894" max="5894" width="7.1796875" customWidth="1"/>
    <col min="5895" max="5895" width="1.7265625" customWidth="1"/>
    <col min="5896" max="5896" width="6.54296875" customWidth="1"/>
    <col min="5897" max="5897" width="7.1796875" customWidth="1"/>
    <col min="5898" max="5898" width="1.7265625" customWidth="1"/>
    <col min="5899" max="5899" width="6.54296875" customWidth="1"/>
    <col min="5900" max="5900" width="7.1796875" customWidth="1"/>
    <col min="5901" max="5901" width="1.7265625" customWidth="1"/>
    <col min="5902" max="5902" width="6.54296875" customWidth="1"/>
    <col min="5903" max="5903" width="7.1796875" customWidth="1"/>
    <col min="5904" max="5904" width="1.7265625" customWidth="1"/>
    <col min="5905" max="5905" width="6.54296875" customWidth="1"/>
    <col min="5906" max="5906" width="7.1796875" customWidth="1"/>
    <col min="5907" max="5907" width="1.81640625" customWidth="1"/>
    <col min="5908" max="5908" width="6.54296875" customWidth="1"/>
    <col min="5909" max="5909" width="7.1796875" customWidth="1"/>
    <col min="5910" max="5910" width="1.81640625" customWidth="1"/>
    <col min="5911" max="5911" width="7.7265625" customWidth="1"/>
    <col min="5912" max="5912" width="6.7265625" customWidth="1"/>
    <col min="5913" max="5913" width="1.81640625" customWidth="1"/>
    <col min="5914" max="5915" width="5.453125" customWidth="1"/>
    <col min="5916" max="5916" width="1.81640625" customWidth="1"/>
    <col min="5917" max="5917" width="6.54296875" customWidth="1"/>
    <col min="5918" max="5918" width="7.1796875" customWidth="1"/>
    <col min="5919" max="5919" width="1.81640625" customWidth="1"/>
    <col min="5920" max="5920" width="5.54296875" customWidth="1"/>
    <col min="5921" max="5921" width="5.81640625" customWidth="1"/>
    <col min="5922" max="5922" width="1.81640625" customWidth="1"/>
    <col min="5923" max="5923" width="6.54296875" customWidth="1"/>
    <col min="5924" max="5924" width="7.1796875" customWidth="1"/>
    <col min="5925" max="5925" width="1.81640625" customWidth="1"/>
    <col min="5926" max="5926" width="6.54296875" customWidth="1"/>
    <col min="5927" max="5927" width="7.1796875" customWidth="1"/>
    <col min="5928" max="5928" width="1.81640625" customWidth="1"/>
    <col min="5929" max="5929" width="5.54296875" customWidth="1"/>
    <col min="5930" max="5930" width="6.1796875" customWidth="1"/>
    <col min="5931" max="5931" width="1.453125" customWidth="1"/>
    <col min="6145" max="6145" width="34" customWidth="1"/>
    <col min="6146" max="6146" width="8.1796875" customWidth="1"/>
    <col min="6147" max="6147" width="7.1796875" customWidth="1"/>
    <col min="6148" max="6148" width="1.7265625" customWidth="1"/>
    <col min="6149" max="6149" width="6.54296875" customWidth="1"/>
    <col min="6150" max="6150" width="7.1796875" customWidth="1"/>
    <col min="6151" max="6151" width="1.7265625" customWidth="1"/>
    <col min="6152" max="6152" width="6.54296875" customWidth="1"/>
    <col min="6153" max="6153" width="7.1796875" customWidth="1"/>
    <col min="6154" max="6154" width="1.7265625" customWidth="1"/>
    <col min="6155" max="6155" width="6.54296875" customWidth="1"/>
    <col min="6156" max="6156" width="7.1796875" customWidth="1"/>
    <col min="6157" max="6157" width="1.7265625" customWidth="1"/>
    <col min="6158" max="6158" width="6.54296875" customWidth="1"/>
    <col min="6159" max="6159" width="7.1796875" customWidth="1"/>
    <col min="6160" max="6160" width="1.7265625" customWidth="1"/>
    <col min="6161" max="6161" width="6.54296875" customWidth="1"/>
    <col min="6162" max="6162" width="7.1796875" customWidth="1"/>
    <col min="6163" max="6163" width="1.81640625" customWidth="1"/>
    <col min="6164" max="6164" width="6.54296875" customWidth="1"/>
    <col min="6165" max="6165" width="7.1796875" customWidth="1"/>
    <col min="6166" max="6166" width="1.81640625" customWidth="1"/>
    <col min="6167" max="6167" width="7.7265625" customWidth="1"/>
    <col min="6168" max="6168" width="6.7265625" customWidth="1"/>
    <col min="6169" max="6169" width="1.81640625" customWidth="1"/>
    <col min="6170" max="6171" width="5.453125" customWidth="1"/>
    <col min="6172" max="6172" width="1.81640625" customWidth="1"/>
    <col min="6173" max="6173" width="6.54296875" customWidth="1"/>
    <col min="6174" max="6174" width="7.1796875" customWidth="1"/>
    <col min="6175" max="6175" width="1.81640625" customWidth="1"/>
    <col min="6176" max="6176" width="5.54296875" customWidth="1"/>
    <col min="6177" max="6177" width="5.81640625" customWidth="1"/>
    <col min="6178" max="6178" width="1.81640625" customWidth="1"/>
    <col min="6179" max="6179" width="6.54296875" customWidth="1"/>
    <col min="6180" max="6180" width="7.1796875" customWidth="1"/>
    <col min="6181" max="6181" width="1.81640625" customWidth="1"/>
    <col min="6182" max="6182" width="6.54296875" customWidth="1"/>
    <col min="6183" max="6183" width="7.1796875" customWidth="1"/>
    <col min="6184" max="6184" width="1.81640625" customWidth="1"/>
    <col min="6185" max="6185" width="5.54296875" customWidth="1"/>
    <col min="6186" max="6186" width="6.1796875" customWidth="1"/>
    <col min="6187" max="6187" width="1.453125" customWidth="1"/>
    <col min="6401" max="6401" width="34" customWidth="1"/>
    <col min="6402" max="6402" width="8.1796875" customWidth="1"/>
    <col min="6403" max="6403" width="7.1796875" customWidth="1"/>
    <col min="6404" max="6404" width="1.7265625" customWidth="1"/>
    <col min="6405" max="6405" width="6.54296875" customWidth="1"/>
    <col min="6406" max="6406" width="7.1796875" customWidth="1"/>
    <col min="6407" max="6407" width="1.7265625" customWidth="1"/>
    <col min="6408" max="6408" width="6.54296875" customWidth="1"/>
    <col min="6409" max="6409" width="7.1796875" customWidth="1"/>
    <col min="6410" max="6410" width="1.7265625" customWidth="1"/>
    <col min="6411" max="6411" width="6.54296875" customWidth="1"/>
    <col min="6412" max="6412" width="7.1796875" customWidth="1"/>
    <col min="6413" max="6413" width="1.7265625" customWidth="1"/>
    <col min="6414" max="6414" width="6.54296875" customWidth="1"/>
    <col min="6415" max="6415" width="7.1796875" customWidth="1"/>
    <col min="6416" max="6416" width="1.7265625" customWidth="1"/>
    <col min="6417" max="6417" width="6.54296875" customWidth="1"/>
    <col min="6418" max="6418" width="7.1796875" customWidth="1"/>
    <col min="6419" max="6419" width="1.81640625" customWidth="1"/>
    <col min="6420" max="6420" width="6.54296875" customWidth="1"/>
    <col min="6421" max="6421" width="7.1796875" customWidth="1"/>
    <col min="6422" max="6422" width="1.81640625" customWidth="1"/>
    <col min="6423" max="6423" width="7.7265625" customWidth="1"/>
    <col min="6424" max="6424" width="6.7265625" customWidth="1"/>
    <col min="6425" max="6425" width="1.81640625" customWidth="1"/>
    <col min="6426" max="6427" width="5.453125" customWidth="1"/>
    <col min="6428" max="6428" width="1.81640625" customWidth="1"/>
    <col min="6429" max="6429" width="6.54296875" customWidth="1"/>
    <col min="6430" max="6430" width="7.1796875" customWidth="1"/>
    <col min="6431" max="6431" width="1.81640625" customWidth="1"/>
    <col min="6432" max="6432" width="5.54296875" customWidth="1"/>
    <col min="6433" max="6433" width="5.81640625" customWidth="1"/>
    <col min="6434" max="6434" width="1.81640625" customWidth="1"/>
    <col min="6435" max="6435" width="6.54296875" customWidth="1"/>
    <col min="6436" max="6436" width="7.1796875" customWidth="1"/>
    <col min="6437" max="6437" width="1.81640625" customWidth="1"/>
    <col min="6438" max="6438" width="6.54296875" customWidth="1"/>
    <col min="6439" max="6439" width="7.1796875" customWidth="1"/>
    <col min="6440" max="6440" width="1.81640625" customWidth="1"/>
    <col min="6441" max="6441" width="5.54296875" customWidth="1"/>
    <col min="6442" max="6442" width="6.1796875" customWidth="1"/>
    <col min="6443" max="6443" width="1.453125" customWidth="1"/>
    <col min="6657" max="6657" width="34" customWidth="1"/>
    <col min="6658" max="6658" width="8.1796875" customWidth="1"/>
    <col min="6659" max="6659" width="7.1796875" customWidth="1"/>
    <col min="6660" max="6660" width="1.7265625" customWidth="1"/>
    <col min="6661" max="6661" width="6.54296875" customWidth="1"/>
    <col min="6662" max="6662" width="7.1796875" customWidth="1"/>
    <col min="6663" max="6663" width="1.7265625" customWidth="1"/>
    <col min="6664" max="6664" width="6.54296875" customWidth="1"/>
    <col min="6665" max="6665" width="7.1796875" customWidth="1"/>
    <col min="6666" max="6666" width="1.7265625" customWidth="1"/>
    <col min="6667" max="6667" width="6.54296875" customWidth="1"/>
    <col min="6668" max="6668" width="7.1796875" customWidth="1"/>
    <col min="6669" max="6669" width="1.7265625" customWidth="1"/>
    <col min="6670" max="6670" width="6.54296875" customWidth="1"/>
    <col min="6671" max="6671" width="7.1796875" customWidth="1"/>
    <col min="6672" max="6672" width="1.7265625" customWidth="1"/>
    <col min="6673" max="6673" width="6.54296875" customWidth="1"/>
    <col min="6674" max="6674" width="7.1796875" customWidth="1"/>
    <col min="6675" max="6675" width="1.81640625" customWidth="1"/>
    <col min="6676" max="6676" width="6.54296875" customWidth="1"/>
    <col min="6677" max="6677" width="7.1796875" customWidth="1"/>
    <col min="6678" max="6678" width="1.81640625" customWidth="1"/>
    <col min="6679" max="6679" width="7.7265625" customWidth="1"/>
    <col min="6680" max="6680" width="6.7265625" customWidth="1"/>
    <col min="6681" max="6681" width="1.81640625" customWidth="1"/>
    <col min="6682" max="6683" width="5.453125" customWidth="1"/>
    <col min="6684" max="6684" width="1.81640625" customWidth="1"/>
    <col min="6685" max="6685" width="6.54296875" customWidth="1"/>
    <col min="6686" max="6686" width="7.1796875" customWidth="1"/>
    <col min="6687" max="6687" width="1.81640625" customWidth="1"/>
    <col min="6688" max="6688" width="5.54296875" customWidth="1"/>
    <col min="6689" max="6689" width="5.81640625" customWidth="1"/>
    <col min="6690" max="6690" width="1.81640625" customWidth="1"/>
    <col min="6691" max="6691" width="6.54296875" customWidth="1"/>
    <col min="6692" max="6692" width="7.1796875" customWidth="1"/>
    <col min="6693" max="6693" width="1.81640625" customWidth="1"/>
    <col min="6694" max="6694" width="6.54296875" customWidth="1"/>
    <col min="6695" max="6695" width="7.1796875" customWidth="1"/>
    <col min="6696" max="6696" width="1.81640625" customWidth="1"/>
    <col min="6697" max="6697" width="5.54296875" customWidth="1"/>
    <col min="6698" max="6698" width="6.1796875" customWidth="1"/>
    <col min="6699" max="6699" width="1.453125" customWidth="1"/>
    <col min="6913" max="6913" width="34" customWidth="1"/>
    <col min="6914" max="6914" width="8.1796875" customWidth="1"/>
    <col min="6915" max="6915" width="7.1796875" customWidth="1"/>
    <col min="6916" max="6916" width="1.7265625" customWidth="1"/>
    <col min="6917" max="6917" width="6.54296875" customWidth="1"/>
    <col min="6918" max="6918" width="7.1796875" customWidth="1"/>
    <col min="6919" max="6919" width="1.7265625" customWidth="1"/>
    <col min="6920" max="6920" width="6.54296875" customWidth="1"/>
    <col min="6921" max="6921" width="7.1796875" customWidth="1"/>
    <col min="6922" max="6922" width="1.7265625" customWidth="1"/>
    <col min="6923" max="6923" width="6.54296875" customWidth="1"/>
    <col min="6924" max="6924" width="7.1796875" customWidth="1"/>
    <col min="6925" max="6925" width="1.7265625" customWidth="1"/>
    <col min="6926" max="6926" width="6.54296875" customWidth="1"/>
    <col min="6927" max="6927" width="7.1796875" customWidth="1"/>
    <col min="6928" max="6928" width="1.7265625" customWidth="1"/>
    <col min="6929" max="6929" width="6.54296875" customWidth="1"/>
    <col min="6930" max="6930" width="7.1796875" customWidth="1"/>
    <col min="6931" max="6931" width="1.81640625" customWidth="1"/>
    <col min="6932" max="6932" width="6.54296875" customWidth="1"/>
    <col min="6933" max="6933" width="7.1796875" customWidth="1"/>
    <col min="6934" max="6934" width="1.81640625" customWidth="1"/>
    <col min="6935" max="6935" width="7.7265625" customWidth="1"/>
    <col min="6936" max="6936" width="6.7265625" customWidth="1"/>
    <col min="6937" max="6937" width="1.81640625" customWidth="1"/>
    <col min="6938" max="6939" width="5.453125" customWidth="1"/>
    <col min="6940" max="6940" width="1.81640625" customWidth="1"/>
    <col min="6941" max="6941" width="6.54296875" customWidth="1"/>
    <col min="6942" max="6942" width="7.1796875" customWidth="1"/>
    <col min="6943" max="6943" width="1.81640625" customWidth="1"/>
    <col min="6944" max="6944" width="5.54296875" customWidth="1"/>
    <col min="6945" max="6945" width="5.81640625" customWidth="1"/>
    <col min="6946" max="6946" width="1.81640625" customWidth="1"/>
    <col min="6947" max="6947" width="6.54296875" customWidth="1"/>
    <col min="6948" max="6948" width="7.1796875" customWidth="1"/>
    <col min="6949" max="6949" width="1.81640625" customWidth="1"/>
    <col min="6950" max="6950" width="6.54296875" customWidth="1"/>
    <col min="6951" max="6951" width="7.1796875" customWidth="1"/>
    <col min="6952" max="6952" width="1.81640625" customWidth="1"/>
    <col min="6953" max="6953" width="5.54296875" customWidth="1"/>
    <col min="6954" max="6954" width="6.1796875" customWidth="1"/>
    <col min="6955" max="6955" width="1.453125" customWidth="1"/>
    <col min="7169" max="7169" width="34" customWidth="1"/>
    <col min="7170" max="7170" width="8.1796875" customWidth="1"/>
    <col min="7171" max="7171" width="7.1796875" customWidth="1"/>
    <col min="7172" max="7172" width="1.7265625" customWidth="1"/>
    <col min="7173" max="7173" width="6.54296875" customWidth="1"/>
    <col min="7174" max="7174" width="7.1796875" customWidth="1"/>
    <col min="7175" max="7175" width="1.7265625" customWidth="1"/>
    <col min="7176" max="7176" width="6.54296875" customWidth="1"/>
    <col min="7177" max="7177" width="7.1796875" customWidth="1"/>
    <col min="7178" max="7178" width="1.7265625" customWidth="1"/>
    <col min="7179" max="7179" width="6.54296875" customWidth="1"/>
    <col min="7180" max="7180" width="7.1796875" customWidth="1"/>
    <col min="7181" max="7181" width="1.7265625" customWidth="1"/>
    <col min="7182" max="7182" width="6.54296875" customWidth="1"/>
    <col min="7183" max="7183" width="7.1796875" customWidth="1"/>
    <col min="7184" max="7184" width="1.7265625" customWidth="1"/>
    <col min="7185" max="7185" width="6.54296875" customWidth="1"/>
    <col min="7186" max="7186" width="7.1796875" customWidth="1"/>
    <col min="7187" max="7187" width="1.81640625" customWidth="1"/>
    <col min="7188" max="7188" width="6.54296875" customWidth="1"/>
    <col min="7189" max="7189" width="7.1796875" customWidth="1"/>
    <col min="7190" max="7190" width="1.81640625" customWidth="1"/>
    <col min="7191" max="7191" width="7.7265625" customWidth="1"/>
    <col min="7192" max="7192" width="6.7265625" customWidth="1"/>
    <col min="7193" max="7193" width="1.81640625" customWidth="1"/>
    <col min="7194" max="7195" width="5.453125" customWidth="1"/>
    <col min="7196" max="7196" width="1.81640625" customWidth="1"/>
    <col min="7197" max="7197" width="6.54296875" customWidth="1"/>
    <col min="7198" max="7198" width="7.1796875" customWidth="1"/>
    <col min="7199" max="7199" width="1.81640625" customWidth="1"/>
    <col min="7200" max="7200" width="5.54296875" customWidth="1"/>
    <col min="7201" max="7201" width="5.81640625" customWidth="1"/>
    <col min="7202" max="7202" width="1.81640625" customWidth="1"/>
    <col min="7203" max="7203" width="6.54296875" customWidth="1"/>
    <col min="7204" max="7204" width="7.1796875" customWidth="1"/>
    <col min="7205" max="7205" width="1.81640625" customWidth="1"/>
    <col min="7206" max="7206" width="6.54296875" customWidth="1"/>
    <col min="7207" max="7207" width="7.1796875" customWidth="1"/>
    <col min="7208" max="7208" width="1.81640625" customWidth="1"/>
    <col min="7209" max="7209" width="5.54296875" customWidth="1"/>
    <col min="7210" max="7210" width="6.1796875" customWidth="1"/>
    <col min="7211" max="7211" width="1.453125" customWidth="1"/>
    <col min="7425" max="7425" width="34" customWidth="1"/>
    <col min="7426" max="7426" width="8.1796875" customWidth="1"/>
    <col min="7427" max="7427" width="7.1796875" customWidth="1"/>
    <col min="7428" max="7428" width="1.7265625" customWidth="1"/>
    <col min="7429" max="7429" width="6.54296875" customWidth="1"/>
    <col min="7430" max="7430" width="7.1796875" customWidth="1"/>
    <col min="7431" max="7431" width="1.7265625" customWidth="1"/>
    <col min="7432" max="7432" width="6.54296875" customWidth="1"/>
    <col min="7433" max="7433" width="7.1796875" customWidth="1"/>
    <col min="7434" max="7434" width="1.7265625" customWidth="1"/>
    <col min="7435" max="7435" width="6.54296875" customWidth="1"/>
    <col min="7436" max="7436" width="7.1796875" customWidth="1"/>
    <col min="7437" max="7437" width="1.7265625" customWidth="1"/>
    <col min="7438" max="7438" width="6.54296875" customWidth="1"/>
    <col min="7439" max="7439" width="7.1796875" customWidth="1"/>
    <col min="7440" max="7440" width="1.7265625" customWidth="1"/>
    <col min="7441" max="7441" width="6.54296875" customWidth="1"/>
    <col min="7442" max="7442" width="7.1796875" customWidth="1"/>
    <col min="7443" max="7443" width="1.81640625" customWidth="1"/>
    <col min="7444" max="7444" width="6.54296875" customWidth="1"/>
    <col min="7445" max="7445" width="7.1796875" customWidth="1"/>
    <col min="7446" max="7446" width="1.81640625" customWidth="1"/>
    <col min="7447" max="7447" width="7.7265625" customWidth="1"/>
    <col min="7448" max="7448" width="6.7265625" customWidth="1"/>
    <col min="7449" max="7449" width="1.81640625" customWidth="1"/>
    <col min="7450" max="7451" width="5.453125" customWidth="1"/>
    <col min="7452" max="7452" width="1.81640625" customWidth="1"/>
    <col min="7453" max="7453" width="6.54296875" customWidth="1"/>
    <col min="7454" max="7454" width="7.1796875" customWidth="1"/>
    <col min="7455" max="7455" width="1.81640625" customWidth="1"/>
    <col min="7456" max="7456" width="5.54296875" customWidth="1"/>
    <col min="7457" max="7457" width="5.81640625" customWidth="1"/>
    <col min="7458" max="7458" width="1.81640625" customWidth="1"/>
    <col min="7459" max="7459" width="6.54296875" customWidth="1"/>
    <col min="7460" max="7460" width="7.1796875" customWidth="1"/>
    <col min="7461" max="7461" width="1.81640625" customWidth="1"/>
    <col min="7462" max="7462" width="6.54296875" customWidth="1"/>
    <col min="7463" max="7463" width="7.1796875" customWidth="1"/>
    <col min="7464" max="7464" width="1.81640625" customWidth="1"/>
    <col min="7465" max="7465" width="5.54296875" customWidth="1"/>
    <col min="7466" max="7466" width="6.1796875" customWidth="1"/>
    <col min="7467" max="7467" width="1.453125" customWidth="1"/>
    <col min="7681" max="7681" width="34" customWidth="1"/>
    <col min="7682" max="7682" width="8.1796875" customWidth="1"/>
    <col min="7683" max="7683" width="7.1796875" customWidth="1"/>
    <col min="7684" max="7684" width="1.7265625" customWidth="1"/>
    <col min="7685" max="7685" width="6.54296875" customWidth="1"/>
    <col min="7686" max="7686" width="7.1796875" customWidth="1"/>
    <col min="7687" max="7687" width="1.7265625" customWidth="1"/>
    <col min="7688" max="7688" width="6.54296875" customWidth="1"/>
    <col min="7689" max="7689" width="7.1796875" customWidth="1"/>
    <col min="7690" max="7690" width="1.7265625" customWidth="1"/>
    <col min="7691" max="7691" width="6.54296875" customWidth="1"/>
    <col min="7692" max="7692" width="7.1796875" customWidth="1"/>
    <col min="7693" max="7693" width="1.7265625" customWidth="1"/>
    <col min="7694" max="7694" width="6.54296875" customWidth="1"/>
    <col min="7695" max="7695" width="7.1796875" customWidth="1"/>
    <col min="7696" max="7696" width="1.7265625" customWidth="1"/>
    <col min="7697" max="7697" width="6.54296875" customWidth="1"/>
    <col min="7698" max="7698" width="7.1796875" customWidth="1"/>
    <col min="7699" max="7699" width="1.81640625" customWidth="1"/>
    <col min="7700" max="7700" width="6.54296875" customWidth="1"/>
    <col min="7701" max="7701" width="7.1796875" customWidth="1"/>
    <col min="7702" max="7702" width="1.81640625" customWidth="1"/>
    <col min="7703" max="7703" width="7.7265625" customWidth="1"/>
    <col min="7704" max="7704" width="6.7265625" customWidth="1"/>
    <col min="7705" max="7705" width="1.81640625" customWidth="1"/>
    <col min="7706" max="7707" width="5.453125" customWidth="1"/>
    <col min="7708" max="7708" width="1.81640625" customWidth="1"/>
    <col min="7709" max="7709" width="6.54296875" customWidth="1"/>
    <col min="7710" max="7710" width="7.1796875" customWidth="1"/>
    <col min="7711" max="7711" width="1.81640625" customWidth="1"/>
    <col min="7712" max="7712" width="5.54296875" customWidth="1"/>
    <col min="7713" max="7713" width="5.81640625" customWidth="1"/>
    <col min="7714" max="7714" width="1.81640625" customWidth="1"/>
    <col min="7715" max="7715" width="6.54296875" customWidth="1"/>
    <col min="7716" max="7716" width="7.1796875" customWidth="1"/>
    <col min="7717" max="7717" width="1.81640625" customWidth="1"/>
    <col min="7718" max="7718" width="6.54296875" customWidth="1"/>
    <col min="7719" max="7719" width="7.1796875" customWidth="1"/>
    <col min="7720" max="7720" width="1.81640625" customWidth="1"/>
    <col min="7721" max="7721" width="5.54296875" customWidth="1"/>
    <col min="7722" max="7722" width="6.1796875" customWidth="1"/>
    <col min="7723" max="7723" width="1.453125" customWidth="1"/>
    <col min="7937" max="7937" width="34" customWidth="1"/>
    <col min="7938" max="7938" width="8.1796875" customWidth="1"/>
    <col min="7939" max="7939" width="7.1796875" customWidth="1"/>
    <col min="7940" max="7940" width="1.7265625" customWidth="1"/>
    <col min="7941" max="7941" width="6.54296875" customWidth="1"/>
    <col min="7942" max="7942" width="7.1796875" customWidth="1"/>
    <col min="7943" max="7943" width="1.7265625" customWidth="1"/>
    <col min="7944" max="7944" width="6.54296875" customWidth="1"/>
    <col min="7945" max="7945" width="7.1796875" customWidth="1"/>
    <col min="7946" max="7946" width="1.7265625" customWidth="1"/>
    <col min="7947" max="7947" width="6.54296875" customWidth="1"/>
    <col min="7948" max="7948" width="7.1796875" customWidth="1"/>
    <col min="7949" max="7949" width="1.7265625" customWidth="1"/>
    <col min="7950" max="7950" width="6.54296875" customWidth="1"/>
    <col min="7951" max="7951" width="7.1796875" customWidth="1"/>
    <col min="7952" max="7952" width="1.7265625" customWidth="1"/>
    <col min="7953" max="7953" width="6.54296875" customWidth="1"/>
    <col min="7954" max="7954" width="7.1796875" customWidth="1"/>
    <col min="7955" max="7955" width="1.81640625" customWidth="1"/>
    <col min="7956" max="7956" width="6.54296875" customWidth="1"/>
    <col min="7957" max="7957" width="7.1796875" customWidth="1"/>
    <col min="7958" max="7958" width="1.81640625" customWidth="1"/>
    <col min="7959" max="7959" width="7.7265625" customWidth="1"/>
    <col min="7960" max="7960" width="6.7265625" customWidth="1"/>
    <col min="7961" max="7961" width="1.81640625" customWidth="1"/>
    <col min="7962" max="7963" width="5.453125" customWidth="1"/>
    <col min="7964" max="7964" width="1.81640625" customWidth="1"/>
    <col min="7965" max="7965" width="6.54296875" customWidth="1"/>
    <col min="7966" max="7966" width="7.1796875" customWidth="1"/>
    <col min="7967" max="7967" width="1.81640625" customWidth="1"/>
    <col min="7968" max="7968" width="5.54296875" customWidth="1"/>
    <col min="7969" max="7969" width="5.81640625" customWidth="1"/>
    <col min="7970" max="7970" width="1.81640625" customWidth="1"/>
    <col min="7971" max="7971" width="6.54296875" customWidth="1"/>
    <col min="7972" max="7972" width="7.1796875" customWidth="1"/>
    <col min="7973" max="7973" width="1.81640625" customWidth="1"/>
    <col min="7974" max="7974" width="6.54296875" customWidth="1"/>
    <col min="7975" max="7975" width="7.1796875" customWidth="1"/>
    <col min="7976" max="7976" width="1.81640625" customWidth="1"/>
    <col min="7977" max="7977" width="5.54296875" customWidth="1"/>
    <col min="7978" max="7978" width="6.1796875" customWidth="1"/>
    <col min="7979" max="7979" width="1.453125" customWidth="1"/>
    <col min="8193" max="8193" width="34" customWidth="1"/>
    <col min="8194" max="8194" width="8.1796875" customWidth="1"/>
    <col min="8195" max="8195" width="7.1796875" customWidth="1"/>
    <col min="8196" max="8196" width="1.7265625" customWidth="1"/>
    <col min="8197" max="8197" width="6.54296875" customWidth="1"/>
    <col min="8198" max="8198" width="7.1796875" customWidth="1"/>
    <col min="8199" max="8199" width="1.7265625" customWidth="1"/>
    <col min="8200" max="8200" width="6.54296875" customWidth="1"/>
    <col min="8201" max="8201" width="7.1796875" customWidth="1"/>
    <col min="8202" max="8202" width="1.7265625" customWidth="1"/>
    <col min="8203" max="8203" width="6.54296875" customWidth="1"/>
    <col min="8204" max="8204" width="7.1796875" customWidth="1"/>
    <col min="8205" max="8205" width="1.7265625" customWidth="1"/>
    <col min="8206" max="8206" width="6.54296875" customWidth="1"/>
    <col min="8207" max="8207" width="7.1796875" customWidth="1"/>
    <col min="8208" max="8208" width="1.7265625" customWidth="1"/>
    <col min="8209" max="8209" width="6.54296875" customWidth="1"/>
    <col min="8210" max="8210" width="7.1796875" customWidth="1"/>
    <col min="8211" max="8211" width="1.81640625" customWidth="1"/>
    <col min="8212" max="8212" width="6.54296875" customWidth="1"/>
    <col min="8213" max="8213" width="7.1796875" customWidth="1"/>
    <col min="8214" max="8214" width="1.81640625" customWidth="1"/>
    <col min="8215" max="8215" width="7.7265625" customWidth="1"/>
    <col min="8216" max="8216" width="6.7265625" customWidth="1"/>
    <col min="8217" max="8217" width="1.81640625" customWidth="1"/>
    <col min="8218" max="8219" width="5.453125" customWidth="1"/>
    <col min="8220" max="8220" width="1.81640625" customWidth="1"/>
    <col min="8221" max="8221" width="6.54296875" customWidth="1"/>
    <col min="8222" max="8222" width="7.1796875" customWidth="1"/>
    <col min="8223" max="8223" width="1.81640625" customWidth="1"/>
    <col min="8224" max="8224" width="5.54296875" customWidth="1"/>
    <col min="8225" max="8225" width="5.81640625" customWidth="1"/>
    <col min="8226" max="8226" width="1.81640625" customWidth="1"/>
    <col min="8227" max="8227" width="6.54296875" customWidth="1"/>
    <col min="8228" max="8228" width="7.1796875" customWidth="1"/>
    <col min="8229" max="8229" width="1.81640625" customWidth="1"/>
    <col min="8230" max="8230" width="6.54296875" customWidth="1"/>
    <col min="8231" max="8231" width="7.1796875" customWidth="1"/>
    <col min="8232" max="8232" width="1.81640625" customWidth="1"/>
    <col min="8233" max="8233" width="5.54296875" customWidth="1"/>
    <col min="8234" max="8234" width="6.1796875" customWidth="1"/>
    <col min="8235" max="8235" width="1.453125" customWidth="1"/>
    <col min="8449" max="8449" width="34" customWidth="1"/>
    <col min="8450" max="8450" width="8.1796875" customWidth="1"/>
    <col min="8451" max="8451" width="7.1796875" customWidth="1"/>
    <col min="8452" max="8452" width="1.7265625" customWidth="1"/>
    <col min="8453" max="8453" width="6.54296875" customWidth="1"/>
    <col min="8454" max="8454" width="7.1796875" customWidth="1"/>
    <col min="8455" max="8455" width="1.7265625" customWidth="1"/>
    <col min="8456" max="8456" width="6.54296875" customWidth="1"/>
    <col min="8457" max="8457" width="7.1796875" customWidth="1"/>
    <col min="8458" max="8458" width="1.7265625" customWidth="1"/>
    <col min="8459" max="8459" width="6.54296875" customWidth="1"/>
    <col min="8460" max="8460" width="7.1796875" customWidth="1"/>
    <col min="8461" max="8461" width="1.7265625" customWidth="1"/>
    <col min="8462" max="8462" width="6.54296875" customWidth="1"/>
    <col min="8463" max="8463" width="7.1796875" customWidth="1"/>
    <col min="8464" max="8464" width="1.7265625" customWidth="1"/>
    <col min="8465" max="8465" width="6.54296875" customWidth="1"/>
    <col min="8466" max="8466" width="7.1796875" customWidth="1"/>
    <col min="8467" max="8467" width="1.81640625" customWidth="1"/>
    <col min="8468" max="8468" width="6.54296875" customWidth="1"/>
    <col min="8469" max="8469" width="7.1796875" customWidth="1"/>
    <col min="8470" max="8470" width="1.81640625" customWidth="1"/>
    <col min="8471" max="8471" width="7.7265625" customWidth="1"/>
    <col min="8472" max="8472" width="6.7265625" customWidth="1"/>
    <col min="8473" max="8473" width="1.81640625" customWidth="1"/>
    <col min="8474" max="8475" width="5.453125" customWidth="1"/>
    <col min="8476" max="8476" width="1.81640625" customWidth="1"/>
    <col min="8477" max="8477" width="6.54296875" customWidth="1"/>
    <col min="8478" max="8478" width="7.1796875" customWidth="1"/>
    <col min="8479" max="8479" width="1.81640625" customWidth="1"/>
    <col min="8480" max="8480" width="5.54296875" customWidth="1"/>
    <col min="8481" max="8481" width="5.81640625" customWidth="1"/>
    <col min="8482" max="8482" width="1.81640625" customWidth="1"/>
    <col min="8483" max="8483" width="6.54296875" customWidth="1"/>
    <col min="8484" max="8484" width="7.1796875" customWidth="1"/>
    <col min="8485" max="8485" width="1.81640625" customWidth="1"/>
    <col min="8486" max="8486" width="6.54296875" customWidth="1"/>
    <col min="8487" max="8487" width="7.1796875" customWidth="1"/>
    <col min="8488" max="8488" width="1.81640625" customWidth="1"/>
    <col min="8489" max="8489" width="5.54296875" customWidth="1"/>
    <col min="8490" max="8490" width="6.1796875" customWidth="1"/>
    <col min="8491" max="8491" width="1.453125" customWidth="1"/>
    <col min="8705" max="8705" width="34" customWidth="1"/>
    <col min="8706" max="8706" width="8.1796875" customWidth="1"/>
    <col min="8707" max="8707" width="7.1796875" customWidth="1"/>
    <col min="8708" max="8708" width="1.7265625" customWidth="1"/>
    <col min="8709" max="8709" width="6.54296875" customWidth="1"/>
    <col min="8710" max="8710" width="7.1796875" customWidth="1"/>
    <col min="8711" max="8711" width="1.7265625" customWidth="1"/>
    <col min="8712" max="8712" width="6.54296875" customWidth="1"/>
    <col min="8713" max="8713" width="7.1796875" customWidth="1"/>
    <col min="8714" max="8714" width="1.7265625" customWidth="1"/>
    <col min="8715" max="8715" width="6.54296875" customWidth="1"/>
    <col min="8716" max="8716" width="7.1796875" customWidth="1"/>
    <col min="8717" max="8717" width="1.7265625" customWidth="1"/>
    <col min="8718" max="8718" width="6.54296875" customWidth="1"/>
    <col min="8719" max="8719" width="7.1796875" customWidth="1"/>
    <col min="8720" max="8720" width="1.7265625" customWidth="1"/>
    <col min="8721" max="8721" width="6.54296875" customWidth="1"/>
    <col min="8722" max="8722" width="7.1796875" customWidth="1"/>
    <col min="8723" max="8723" width="1.81640625" customWidth="1"/>
    <col min="8724" max="8724" width="6.54296875" customWidth="1"/>
    <col min="8725" max="8725" width="7.1796875" customWidth="1"/>
    <col min="8726" max="8726" width="1.81640625" customWidth="1"/>
    <col min="8727" max="8727" width="7.7265625" customWidth="1"/>
    <col min="8728" max="8728" width="6.7265625" customWidth="1"/>
    <col min="8729" max="8729" width="1.81640625" customWidth="1"/>
    <col min="8730" max="8731" width="5.453125" customWidth="1"/>
    <col min="8732" max="8732" width="1.81640625" customWidth="1"/>
    <col min="8733" max="8733" width="6.54296875" customWidth="1"/>
    <col min="8734" max="8734" width="7.1796875" customWidth="1"/>
    <col min="8735" max="8735" width="1.81640625" customWidth="1"/>
    <col min="8736" max="8736" width="5.54296875" customWidth="1"/>
    <col min="8737" max="8737" width="5.81640625" customWidth="1"/>
    <col min="8738" max="8738" width="1.81640625" customWidth="1"/>
    <col min="8739" max="8739" width="6.54296875" customWidth="1"/>
    <col min="8740" max="8740" width="7.1796875" customWidth="1"/>
    <col min="8741" max="8741" width="1.81640625" customWidth="1"/>
    <col min="8742" max="8742" width="6.54296875" customWidth="1"/>
    <col min="8743" max="8743" width="7.1796875" customWidth="1"/>
    <col min="8744" max="8744" width="1.81640625" customWidth="1"/>
    <col min="8745" max="8745" width="5.54296875" customWidth="1"/>
    <col min="8746" max="8746" width="6.1796875" customWidth="1"/>
    <col min="8747" max="8747" width="1.453125" customWidth="1"/>
    <col min="8961" max="8961" width="34" customWidth="1"/>
    <col min="8962" max="8962" width="8.1796875" customWidth="1"/>
    <col min="8963" max="8963" width="7.1796875" customWidth="1"/>
    <col min="8964" max="8964" width="1.7265625" customWidth="1"/>
    <col min="8965" max="8965" width="6.54296875" customWidth="1"/>
    <col min="8966" max="8966" width="7.1796875" customWidth="1"/>
    <col min="8967" max="8967" width="1.7265625" customWidth="1"/>
    <col min="8968" max="8968" width="6.54296875" customWidth="1"/>
    <col min="8969" max="8969" width="7.1796875" customWidth="1"/>
    <col min="8970" max="8970" width="1.7265625" customWidth="1"/>
    <col min="8971" max="8971" width="6.54296875" customWidth="1"/>
    <col min="8972" max="8972" width="7.1796875" customWidth="1"/>
    <col min="8973" max="8973" width="1.7265625" customWidth="1"/>
    <col min="8974" max="8974" width="6.54296875" customWidth="1"/>
    <col min="8975" max="8975" width="7.1796875" customWidth="1"/>
    <col min="8976" max="8976" width="1.7265625" customWidth="1"/>
    <col min="8977" max="8977" width="6.54296875" customWidth="1"/>
    <col min="8978" max="8978" width="7.1796875" customWidth="1"/>
    <col min="8979" max="8979" width="1.81640625" customWidth="1"/>
    <col min="8980" max="8980" width="6.54296875" customWidth="1"/>
    <col min="8981" max="8981" width="7.1796875" customWidth="1"/>
    <col min="8982" max="8982" width="1.81640625" customWidth="1"/>
    <col min="8983" max="8983" width="7.7265625" customWidth="1"/>
    <col min="8984" max="8984" width="6.7265625" customWidth="1"/>
    <col min="8985" max="8985" width="1.81640625" customWidth="1"/>
    <col min="8986" max="8987" width="5.453125" customWidth="1"/>
    <col min="8988" max="8988" width="1.81640625" customWidth="1"/>
    <col min="8989" max="8989" width="6.54296875" customWidth="1"/>
    <col min="8990" max="8990" width="7.1796875" customWidth="1"/>
    <col min="8991" max="8991" width="1.81640625" customWidth="1"/>
    <col min="8992" max="8992" width="5.54296875" customWidth="1"/>
    <col min="8993" max="8993" width="5.81640625" customWidth="1"/>
    <col min="8994" max="8994" width="1.81640625" customWidth="1"/>
    <col min="8995" max="8995" width="6.54296875" customWidth="1"/>
    <col min="8996" max="8996" width="7.1796875" customWidth="1"/>
    <col min="8997" max="8997" width="1.81640625" customWidth="1"/>
    <col min="8998" max="8998" width="6.54296875" customWidth="1"/>
    <col min="8999" max="8999" width="7.1796875" customWidth="1"/>
    <col min="9000" max="9000" width="1.81640625" customWidth="1"/>
    <col min="9001" max="9001" width="5.54296875" customWidth="1"/>
    <col min="9002" max="9002" width="6.1796875" customWidth="1"/>
    <col min="9003" max="9003" width="1.453125" customWidth="1"/>
    <col min="9217" max="9217" width="34" customWidth="1"/>
    <col min="9218" max="9218" width="8.1796875" customWidth="1"/>
    <col min="9219" max="9219" width="7.1796875" customWidth="1"/>
    <col min="9220" max="9220" width="1.7265625" customWidth="1"/>
    <col min="9221" max="9221" width="6.54296875" customWidth="1"/>
    <col min="9222" max="9222" width="7.1796875" customWidth="1"/>
    <col min="9223" max="9223" width="1.7265625" customWidth="1"/>
    <col min="9224" max="9224" width="6.54296875" customWidth="1"/>
    <col min="9225" max="9225" width="7.1796875" customWidth="1"/>
    <col min="9226" max="9226" width="1.7265625" customWidth="1"/>
    <col min="9227" max="9227" width="6.54296875" customWidth="1"/>
    <col min="9228" max="9228" width="7.1796875" customWidth="1"/>
    <col min="9229" max="9229" width="1.7265625" customWidth="1"/>
    <col min="9230" max="9230" width="6.54296875" customWidth="1"/>
    <col min="9231" max="9231" width="7.1796875" customWidth="1"/>
    <col min="9232" max="9232" width="1.7265625" customWidth="1"/>
    <col min="9233" max="9233" width="6.54296875" customWidth="1"/>
    <col min="9234" max="9234" width="7.1796875" customWidth="1"/>
    <col min="9235" max="9235" width="1.81640625" customWidth="1"/>
    <col min="9236" max="9236" width="6.54296875" customWidth="1"/>
    <col min="9237" max="9237" width="7.1796875" customWidth="1"/>
    <col min="9238" max="9238" width="1.81640625" customWidth="1"/>
    <col min="9239" max="9239" width="7.7265625" customWidth="1"/>
    <col min="9240" max="9240" width="6.7265625" customWidth="1"/>
    <col min="9241" max="9241" width="1.81640625" customWidth="1"/>
    <col min="9242" max="9243" width="5.453125" customWidth="1"/>
    <col min="9244" max="9244" width="1.81640625" customWidth="1"/>
    <col min="9245" max="9245" width="6.54296875" customWidth="1"/>
    <col min="9246" max="9246" width="7.1796875" customWidth="1"/>
    <col min="9247" max="9247" width="1.81640625" customWidth="1"/>
    <col min="9248" max="9248" width="5.54296875" customWidth="1"/>
    <col min="9249" max="9249" width="5.81640625" customWidth="1"/>
    <col min="9250" max="9250" width="1.81640625" customWidth="1"/>
    <col min="9251" max="9251" width="6.54296875" customWidth="1"/>
    <col min="9252" max="9252" width="7.1796875" customWidth="1"/>
    <col min="9253" max="9253" width="1.81640625" customWidth="1"/>
    <col min="9254" max="9254" width="6.54296875" customWidth="1"/>
    <col min="9255" max="9255" width="7.1796875" customWidth="1"/>
    <col min="9256" max="9256" width="1.81640625" customWidth="1"/>
    <col min="9257" max="9257" width="5.54296875" customWidth="1"/>
    <col min="9258" max="9258" width="6.1796875" customWidth="1"/>
    <col min="9259" max="9259" width="1.453125" customWidth="1"/>
    <col min="9473" max="9473" width="34" customWidth="1"/>
    <col min="9474" max="9474" width="8.1796875" customWidth="1"/>
    <col min="9475" max="9475" width="7.1796875" customWidth="1"/>
    <col min="9476" max="9476" width="1.7265625" customWidth="1"/>
    <col min="9477" max="9477" width="6.54296875" customWidth="1"/>
    <col min="9478" max="9478" width="7.1796875" customWidth="1"/>
    <col min="9479" max="9479" width="1.7265625" customWidth="1"/>
    <col min="9480" max="9480" width="6.54296875" customWidth="1"/>
    <col min="9481" max="9481" width="7.1796875" customWidth="1"/>
    <col min="9482" max="9482" width="1.7265625" customWidth="1"/>
    <col min="9483" max="9483" width="6.54296875" customWidth="1"/>
    <col min="9484" max="9484" width="7.1796875" customWidth="1"/>
    <col min="9485" max="9485" width="1.7265625" customWidth="1"/>
    <col min="9486" max="9486" width="6.54296875" customWidth="1"/>
    <col min="9487" max="9487" width="7.1796875" customWidth="1"/>
    <col min="9488" max="9488" width="1.7265625" customWidth="1"/>
    <col min="9489" max="9489" width="6.54296875" customWidth="1"/>
    <col min="9490" max="9490" width="7.1796875" customWidth="1"/>
    <col min="9491" max="9491" width="1.81640625" customWidth="1"/>
    <col min="9492" max="9492" width="6.54296875" customWidth="1"/>
    <col min="9493" max="9493" width="7.1796875" customWidth="1"/>
    <col min="9494" max="9494" width="1.81640625" customWidth="1"/>
    <col min="9495" max="9495" width="7.7265625" customWidth="1"/>
    <col min="9496" max="9496" width="6.7265625" customWidth="1"/>
    <col min="9497" max="9497" width="1.81640625" customWidth="1"/>
    <col min="9498" max="9499" width="5.453125" customWidth="1"/>
    <col min="9500" max="9500" width="1.81640625" customWidth="1"/>
    <col min="9501" max="9501" width="6.54296875" customWidth="1"/>
    <col min="9502" max="9502" width="7.1796875" customWidth="1"/>
    <col min="9503" max="9503" width="1.81640625" customWidth="1"/>
    <col min="9504" max="9504" width="5.54296875" customWidth="1"/>
    <col min="9505" max="9505" width="5.81640625" customWidth="1"/>
    <col min="9506" max="9506" width="1.81640625" customWidth="1"/>
    <col min="9507" max="9507" width="6.54296875" customWidth="1"/>
    <col min="9508" max="9508" width="7.1796875" customWidth="1"/>
    <col min="9509" max="9509" width="1.81640625" customWidth="1"/>
    <col min="9510" max="9510" width="6.54296875" customWidth="1"/>
    <col min="9511" max="9511" width="7.1796875" customWidth="1"/>
    <col min="9512" max="9512" width="1.81640625" customWidth="1"/>
    <col min="9513" max="9513" width="5.54296875" customWidth="1"/>
    <col min="9514" max="9514" width="6.1796875" customWidth="1"/>
    <col min="9515" max="9515" width="1.453125" customWidth="1"/>
    <col min="9729" max="9729" width="34" customWidth="1"/>
    <col min="9730" max="9730" width="8.1796875" customWidth="1"/>
    <col min="9731" max="9731" width="7.1796875" customWidth="1"/>
    <col min="9732" max="9732" width="1.7265625" customWidth="1"/>
    <col min="9733" max="9733" width="6.54296875" customWidth="1"/>
    <col min="9734" max="9734" width="7.1796875" customWidth="1"/>
    <col min="9735" max="9735" width="1.7265625" customWidth="1"/>
    <col min="9736" max="9736" width="6.54296875" customWidth="1"/>
    <col min="9737" max="9737" width="7.1796875" customWidth="1"/>
    <col min="9738" max="9738" width="1.7265625" customWidth="1"/>
    <col min="9739" max="9739" width="6.54296875" customWidth="1"/>
    <col min="9740" max="9740" width="7.1796875" customWidth="1"/>
    <col min="9741" max="9741" width="1.7265625" customWidth="1"/>
    <col min="9742" max="9742" width="6.54296875" customWidth="1"/>
    <col min="9743" max="9743" width="7.1796875" customWidth="1"/>
    <col min="9744" max="9744" width="1.7265625" customWidth="1"/>
    <col min="9745" max="9745" width="6.54296875" customWidth="1"/>
    <col min="9746" max="9746" width="7.1796875" customWidth="1"/>
    <col min="9747" max="9747" width="1.81640625" customWidth="1"/>
    <col min="9748" max="9748" width="6.54296875" customWidth="1"/>
    <col min="9749" max="9749" width="7.1796875" customWidth="1"/>
    <col min="9750" max="9750" width="1.81640625" customWidth="1"/>
    <col min="9751" max="9751" width="7.7265625" customWidth="1"/>
    <col min="9752" max="9752" width="6.7265625" customWidth="1"/>
    <col min="9753" max="9753" width="1.81640625" customWidth="1"/>
    <col min="9754" max="9755" width="5.453125" customWidth="1"/>
    <col min="9756" max="9756" width="1.81640625" customWidth="1"/>
    <col min="9757" max="9757" width="6.54296875" customWidth="1"/>
    <col min="9758" max="9758" width="7.1796875" customWidth="1"/>
    <col min="9759" max="9759" width="1.81640625" customWidth="1"/>
    <col min="9760" max="9760" width="5.54296875" customWidth="1"/>
    <col min="9761" max="9761" width="5.81640625" customWidth="1"/>
    <col min="9762" max="9762" width="1.81640625" customWidth="1"/>
    <col min="9763" max="9763" width="6.54296875" customWidth="1"/>
    <col min="9764" max="9764" width="7.1796875" customWidth="1"/>
    <col min="9765" max="9765" width="1.81640625" customWidth="1"/>
    <col min="9766" max="9766" width="6.54296875" customWidth="1"/>
    <col min="9767" max="9767" width="7.1796875" customWidth="1"/>
    <col min="9768" max="9768" width="1.81640625" customWidth="1"/>
    <col min="9769" max="9769" width="5.54296875" customWidth="1"/>
    <col min="9770" max="9770" width="6.1796875" customWidth="1"/>
    <col min="9771" max="9771" width="1.453125" customWidth="1"/>
    <col min="9985" max="9985" width="34" customWidth="1"/>
    <col min="9986" max="9986" width="8.1796875" customWidth="1"/>
    <col min="9987" max="9987" width="7.1796875" customWidth="1"/>
    <col min="9988" max="9988" width="1.7265625" customWidth="1"/>
    <col min="9989" max="9989" width="6.54296875" customWidth="1"/>
    <col min="9990" max="9990" width="7.1796875" customWidth="1"/>
    <col min="9991" max="9991" width="1.7265625" customWidth="1"/>
    <col min="9992" max="9992" width="6.54296875" customWidth="1"/>
    <col min="9993" max="9993" width="7.1796875" customWidth="1"/>
    <col min="9994" max="9994" width="1.7265625" customWidth="1"/>
    <col min="9995" max="9995" width="6.54296875" customWidth="1"/>
    <col min="9996" max="9996" width="7.1796875" customWidth="1"/>
    <col min="9997" max="9997" width="1.7265625" customWidth="1"/>
    <col min="9998" max="9998" width="6.54296875" customWidth="1"/>
    <col min="9999" max="9999" width="7.1796875" customWidth="1"/>
    <col min="10000" max="10000" width="1.7265625" customWidth="1"/>
    <col min="10001" max="10001" width="6.54296875" customWidth="1"/>
    <col min="10002" max="10002" width="7.1796875" customWidth="1"/>
    <col min="10003" max="10003" width="1.81640625" customWidth="1"/>
    <col min="10004" max="10004" width="6.54296875" customWidth="1"/>
    <col min="10005" max="10005" width="7.1796875" customWidth="1"/>
    <col min="10006" max="10006" width="1.81640625" customWidth="1"/>
    <col min="10007" max="10007" width="7.7265625" customWidth="1"/>
    <col min="10008" max="10008" width="6.7265625" customWidth="1"/>
    <col min="10009" max="10009" width="1.81640625" customWidth="1"/>
    <col min="10010" max="10011" width="5.453125" customWidth="1"/>
    <col min="10012" max="10012" width="1.81640625" customWidth="1"/>
    <col min="10013" max="10013" width="6.54296875" customWidth="1"/>
    <col min="10014" max="10014" width="7.1796875" customWidth="1"/>
    <col min="10015" max="10015" width="1.81640625" customWidth="1"/>
    <col min="10016" max="10016" width="5.54296875" customWidth="1"/>
    <col min="10017" max="10017" width="5.81640625" customWidth="1"/>
    <col min="10018" max="10018" width="1.81640625" customWidth="1"/>
    <col min="10019" max="10019" width="6.54296875" customWidth="1"/>
    <col min="10020" max="10020" width="7.1796875" customWidth="1"/>
    <col min="10021" max="10021" width="1.81640625" customWidth="1"/>
    <col min="10022" max="10022" width="6.54296875" customWidth="1"/>
    <col min="10023" max="10023" width="7.1796875" customWidth="1"/>
    <col min="10024" max="10024" width="1.81640625" customWidth="1"/>
    <col min="10025" max="10025" width="5.54296875" customWidth="1"/>
    <col min="10026" max="10026" width="6.1796875" customWidth="1"/>
    <col min="10027" max="10027" width="1.453125" customWidth="1"/>
    <col min="10241" max="10241" width="34" customWidth="1"/>
    <col min="10242" max="10242" width="8.1796875" customWidth="1"/>
    <col min="10243" max="10243" width="7.1796875" customWidth="1"/>
    <col min="10244" max="10244" width="1.7265625" customWidth="1"/>
    <col min="10245" max="10245" width="6.54296875" customWidth="1"/>
    <col min="10246" max="10246" width="7.1796875" customWidth="1"/>
    <col min="10247" max="10247" width="1.7265625" customWidth="1"/>
    <col min="10248" max="10248" width="6.54296875" customWidth="1"/>
    <col min="10249" max="10249" width="7.1796875" customWidth="1"/>
    <col min="10250" max="10250" width="1.7265625" customWidth="1"/>
    <col min="10251" max="10251" width="6.54296875" customWidth="1"/>
    <col min="10252" max="10252" width="7.1796875" customWidth="1"/>
    <col min="10253" max="10253" width="1.7265625" customWidth="1"/>
    <col min="10254" max="10254" width="6.54296875" customWidth="1"/>
    <col min="10255" max="10255" width="7.1796875" customWidth="1"/>
    <col min="10256" max="10256" width="1.7265625" customWidth="1"/>
    <col min="10257" max="10257" width="6.54296875" customWidth="1"/>
    <col min="10258" max="10258" width="7.1796875" customWidth="1"/>
    <col min="10259" max="10259" width="1.81640625" customWidth="1"/>
    <col min="10260" max="10260" width="6.54296875" customWidth="1"/>
    <col min="10261" max="10261" width="7.1796875" customWidth="1"/>
    <col min="10262" max="10262" width="1.81640625" customWidth="1"/>
    <col min="10263" max="10263" width="7.7265625" customWidth="1"/>
    <col min="10264" max="10264" width="6.7265625" customWidth="1"/>
    <col min="10265" max="10265" width="1.81640625" customWidth="1"/>
    <col min="10266" max="10267" width="5.453125" customWidth="1"/>
    <col min="10268" max="10268" width="1.81640625" customWidth="1"/>
    <col min="10269" max="10269" width="6.54296875" customWidth="1"/>
    <col min="10270" max="10270" width="7.1796875" customWidth="1"/>
    <col min="10271" max="10271" width="1.81640625" customWidth="1"/>
    <col min="10272" max="10272" width="5.54296875" customWidth="1"/>
    <col min="10273" max="10273" width="5.81640625" customWidth="1"/>
    <col min="10274" max="10274" width="1.81640625" customWidth="1"/>
    <col min="10275" max="10275" width="6.54296875" customWidth="1"/>
    <col min="10276" max="10276" width="7.1796875" customWidth="1"/>
    <col min="10277" max="10277" width="1.81640625" customWidth="1"/>
    <col min="10278" max="10278" width="6.54296875" customWidth="1"/>
    <col min="10279" max="10279" width="7.1796875" customWidth="1"/>
    <col min="10280" max="10280" width="1.81640625" customWidth="1"/>
    <col min="10281" max="10281" width="5.54296875" customWidth="1"/>
    <col min="10282" max="10282" width="6.1796875" customWidth="1"/>
    <col min="10283" max="10283" width="1.453125" customWidth="1"/>
    <col min="10497" max="10497" width="34" customWidth="1"/>
    <col min="10498" max="10498" width="8.1796875" customWidth="1"/>
    <col min="10499" max="10499" width="7.1796875" customWidth="1"/>
    <col min="10500" max="10500" width="1.7265625" customWidth="1"/>
    <col min="10501" max="10501" width="6.54296875" customWidth="1"/>
    <col min="10502" max="10502" width="7.1796875" customWidth="1"/>
    <col min="10503" max="10503" width="1.7265625" customWidth="1"/>
    <col min="10504" max="10504" width="6.54296875" customWidth="1"/>
    <col min="10505" max="10505" width="7.1796875" customWidth="1"/>
    <col min="10506" max="10506" width="1.7265625" customWidth="1"/>
    <col min="10507" max="10507" width="6.54296875" customWidth="1"/>
    <col min="10508" max="10508" width="7.1796875" customWidth="1"/>
    <col min="10509" max="10509" width="1.7265625" customWidth="1"/>
    <col min="10510" max="10510" width="6.54296875" customWidth="1"/>
    <col min="10511" max="10511" width="7.1796875" customWidth="1"/>
    <col min="10512" max="10512" width="1.7265625" customWidth="1"/>
    <col min="10513" max="10513" width="6.54296875" customWidth="1"/>
    <col min="10514" max="10514" width="7.1796875" customWidth="1"/>
    <col min="10515" max="10515" width="1.81640625" customWidth="1"/>
    <col min="10516" max="10516" width="6.54296875" customWidth="1"/>
    <col min="10517" max="10517" width="7.1796875" customWidth="1"/>
    <col min="10518" max="10518" width="1.81640625" customWidth="1"/>
    <col min="10519" max="10519" width="7.7265625" customWidth="1"/>
    <col min="10520" max="10520" width="6.7265625" customWidth="1"/>
    <col min="10521" max="10521" width="1.81640625" customWidth="1"/>
    <col min="10522" max="10523" width="5.453125" customWidth="1"/>
    <col min="10524" max="10524" width="1.81640625" customWidth="1"/>
    <col min="10525" max="10525" width="6.54296875" customWidth="1"/>
    <col min="10526" max="10526" width="7.1796875" customWidth="1"/>
    <col min="10527" max="10527" width="1.81640625" customWidth="1"/>
    <col min="10528" max="10528" width="5.54296875" customWidth="1"/>
    <col min="10529" max="10529" width="5.81640625" customWidth="1"/>
    <col min="10530" max="10530" width="1.81640625" customWidth="1"/>
    <col min="10531" max="10531" width="6.54296875" customWidth="1"/>
    <col min="10532" max="10532" width="7.1796875" customWidth="1"/>
    <col min="10533" max="10533" width="1.81640625" customWidth="1"/>
    <col min="10534" max="10534" width="6.54296875" customWidth="1"/>
    <col min="10535" max="10535" width="7.1796875" customWidth="1"/>
    <col min="10536" max="10536" width="1.81640625" customWidth="1"/>
    <col min="10537" max="10537" width="5.54296875" customWidth="1"/>
    <col min="10538" max="10538" width="6.1796875" customWidth="1"/>
    <col min="10539" max="10539" width="1.453125" customWidth="1"/>
    <col min="10753" max="10753" width="34" customWidth="1"/>
    <col min="10754" max="10754" width="8.1796875" customWidth="1"/>
    <col min="10755" max="10755" width="7.1796875" customWidth="1"/>
    <col min="10756" max="10756" width="1.7265625" customWidth="1"/>
    <col min="10757" max="10757" width="6.54296875" customWidth="1"/>
    <col min="10758" max="10758" width="7.1796875" customWidth="1"/>
    <col min="10759" max="10759" width="1.7265625" customWidth="1"/>
    <col min="10760" max="10760" width="6.54296875" customWidth="1"/>
    <col min="10761" max="10761" width="7.1796875" customWidth="1"/>
    <col min="10762" max="10762" width="1.7265625" customWidth="1"/>
    <col min="10763" max="10763" width="6.54296875" customWidth="1"/>
    <col min="10764" max="10764" width="7.1796875" customWidth="1"/>
    <col min="10765" max="10765" width="1.7265625" customWidth="1"/>
    <col min="10766" max="10766" width="6.54296875" customWidth="1"/>
    <col min="10767" max="10767" width="7.1796875" customWidth="1"/>
    <col min="10768" max="10768" width="1.7265625" customWidth="1"/>
    <col min="10769" max="10769" width="6.54296875" customWidth="1"/>
    <col min="10770" max="10770" width="7.1796875" customWidth="1"/>
    <col min="10771" max="10771" width="1.81640625" customWidth="1"/>
    <col min="10772" max="10772" width="6.54296875" customWidth="1"/>
    <col min="10773" max="10773" width="7.1796875" customWidth="1"/>
    <col min="10774" max="10774" width="1.81640625" customWidth="1"/>
    <col min="10775" max="10775" width="7.7265625" customWidth="1"/>
    <col min="10776" max="10776" width="6.7265625" customWidth="1"/>
    <col min="10777" max="10777" width="1.81640625" customWidth="1"/>
    <col min="10778" max="10779" width="5.453125" customWidth="1"/>
    <col min="10780" max="10780" width="1.81640625" customWidth="1"/>
    <col min="10781" max="10781" width="6.54296875" customWidth="1"/>
    <col min="10782" max="10782" width="7.1796875" customWidth="1"/>
    <col min="10783" max="10783" width="1.81640625" customWidth="1"/>
    <col min="10784" max="10784" width="5.54296875" customWidth="1"/>
    <col min="10785" max="10785" width="5.81640625" customWidth="1"/>
    <col min="10786" max="10786" width="1.81640625" customWidth="1"/>
    <col min="10787" max="10787" width="6.54296875" customWidth="1"/>
    <col min="10788" max="10788" width="7.1796875" customWidth="1"/>
    <col min="10789" max="10789" width="1.81640625" customWidth="1"/>
    <col min="10790" max="10790" width="6.54296875" customWidth="1"/>
    <col min="10791" max="10791" width="7.1796875" customWidth="1"/>
    <col min="10792" max="10792" width="1.81640625" customWidth="1"/>
    <col min="10793" max="10793" width="5.54296875" customWidth="1"/>
    <col min="10794" max="10794" width="6.1796875" customWidth="1"/>
    <col min="10795" max="10795" width="1.453125" customWidth="1"/>
    <col min="11009" max="11009" width="34" customWidth="1"/>
    <col min="11010" max="11010" width="8.1796875" customWidth="1"/>
    <col min="11011" max="11011" width="7.1796875" customWidth="1"/>
    <col min="11012" max="11012" width="1.7265625" customWidth="1"/>
    <col min="11013" max="11013" width="6.54296875" customWidth="1"/>
    <col min="11014" max="11014" width="7.1796875" customWidth="1"/>
    <col min="11015" max="11015" width="1.7265625" customWidth="1"/>
    <col min="11016" max="11016" width="6.54296875" customWidth="1"/>
    <col min="11017" max="11017" width="7.1796875" customWidth="1"/>
    <col min="11018" max="11018" width="1.7265625" customWidth="1"/>
    <col min="11019" max="11019" width="6.54296875" customWidth="1"/>
    <col min="11020" max="11020" width="7.1796875" customWidth="1"/>
    <col min="11021" max="11021" width="1.7265625" customWidth="1"/>
    <col min="11022" max="11022" width="6.54296875" customWidth="1"/>
    <col min="11023" max="11023" width="7.1796875" customWidth="1"/>
    <col min="11024" max="11024" width="1.7265625" customWidth="1"/>
    <col min="11025" max="11025" width="6.54296875" customWidth="1"/>
    <col min="11026" max="11026" width="7.1796875" customWidth="1"/>
    <col min="11027" max="11027" width="1.81640625" customWidth="1"/>
    <col min="11028" max="11028" width="6.54296875" customWidth="1"/>
    <col min="11029" max="11029" width="7.1796875" customWidth="1"/>
    <col min="11030" max="11030" width="1.81640625" customWidth="1"/>
    <col min="11031" max="11031" width="7.7265625" customWidth="1"/>
    <col min="11032" max="11032" width="6.7265625" customWidth="1"/>
    <col min="11033" max="11033" width="1.81640625" customWidth="1"/>
    <col min="11034" max="11035" width="5.453125" customWidth="1"/>
    <col min="11036" max="11036" width="1.81640625" customWidth="1"/>
    <col min="11037" max="11037" width="6.54296875" customWidth="1"/>
    <col min="11038" max="11038" width="7.1796875" customWidth="1"/>
    <col min="11039" max="11039" width="1.81640625" customWidth="1"/>
    <col min="11040" max="11040" width="5.54296875" customWidth="1"/>
    <col min="11041" max="11041" width="5.81640625" customWidth="1"/>
    <col min="11042" max="11042" width="1.81640625" customWidth="1"/>
    <col min="11043" max="11043" width="6.54296875" customWidth="1"/>
    <col min="11044" max="11044" width="7.1796875" customWidth="1"/>
    <col min="11045" max="11045" width="1.81640625" customWidth="1"/>
    <col min="11046" max="11046" width="6.54296875" customWidth="1"/>
    <col min="11047" max="11047" width="7.1796875" customWidth="1"/>
    <col min="11048" max="11048" width="1.81640625" customWidth="1"/>
    <col min="11049" max="11049" width="5.54296875" customWidth="1"/>
    <col min="11050" max="11050" width="6.1796875" customWidth="1"/>
    <col min="11051" max="11051" width="1.453125" customWidth="1"/>
    <col min="11265" max="11265" width="34" customWidth="1"/>
    <col min="11266" max="11266" width="8.1796875" customWidth="1"/>
    <col min="11267" max="11267" width="7.1796875" customWidth="1"/>
    <col min="11268" max="11268" width="1.7265625" customWidth="1"/>
    <col min="11269" max="11269" width="6.54296875" customWidth="1"/>
    <col min="11270" max="11270" width="7.1796875" customWidth="1"/>
    <col min="11271" max="11271" width="1.7265625" customWidth="1"/>
    <col min="11272" max="11272" width="6.54296875" customWidth="1"/>
    <col min="11273" max="11273" width="7.1796875" customWidth="1"/>
    <col min="11274" max="11274" width="1.7265625" customWidth="1"/>
    <col min="11275" max="11275" width="6.54296875" customWidth="1"/>
    <col min="11276" max="11276" width="7.1796875" customWidth="1"/>
    <col min="11277" max="11277" width="1.7265625" customWidth="1"/>
    <col min="11278" max="11278" width="6.54296875" customWidth="1"/>
    <col min="11279" max="11279" width="7.1796875" customWidth="1"/>
    <col min="11280" max="11280" width="1.7265625" customWidth="1"/>
    <col min="11281" max="11281" width="6.54296875" customWidth="1"/>
    <col min="11282" max="11282" width="7.1796875" customWidth="1"/>
    <col min="11283" max="11283" width="1.81640625" customWidth="1"/>
    <col min="11284" max="11284" width="6.54296875" customWidth="1"/>
    <col min="11285" max="11285" width="7.1796875" customWidth="1"/>
    <col min="11286" max="11286" width="1.81640625" customWidth="1"/>
    <col min="11287" max="11287" width="7.7265625" customWidth="1"/>
    <col min="11288" max="11288" width="6.7265625" customWidth="1"/>
    <col min="11289" max="11289" width="1.81640625" customWidth="1"/>
    <col min="11290" max="11291" width="5.453125" customWidth="1"/>
    <col min="11292" max="11292" width="1.81640625" customWidth="1"/>
    <col min="11293" max="11293" width="6.54296875" customWidth="1"/>
    <col min="11294" max="11294" width="7.1796875" customWidth="1"/>
    <col min="11295" max="11295" width="1.81640625" customWidth="1"/>
    <col min="11296" max="11296" width="5.54296875" customWidth="1"/>
    <col min="11297" max="11297" width="5.81640625" customWidth="1"/>
    <col min="11298" max="11298" width="1.81640625" customWidth="1"/>
    <col min="11299" max="11299" width="6.54296875" customWidth="1"/>
    <col min="11300" max="11300" width="7.1796875" customWidth="1"/>
    <col min="11301" max="11301" width="1.81640625" customWidth="1"/>
    <col min="11302" max="11302" width="6.54296875" customWidth="1"/>
    <col min="11303" max="11303" width="7.1796875" customWidth="1"/>
    <col min="11304" max="11304" width="1.81640625" customWidth="1"/>
    <col min="11305" max="11305" width="5.54296875" customWidth="1"/>
    <col min="11306" max="11306" width="6.1796875" customWidth="1"/>
    <col min="11307" max="11307" width="1.453125" customWidth="1"/>
    <col min="11521" max="11521" width="34" customWidth="1"/>
    <col min="11522" max="11522" width="8.1796875" customWidth="1"/>
    <col min="11523" max="11523" width="7.1796875" customWidth="1"/>
    <col min="11524" max="11524" width="1.7265625" customWidth="1"/>
    <col min="11525" max="11525" width="6.54296875" customWidth="1"/>
    <col min="11526" max="11526" width="7.1796875" customWidth="1"/>
    <col min="11527" max="11527" width="1.7265625" customWidth="1"/>
    <col min="11528" max="11528" width="6.54296875" customWidth="1"/>
    <col min="11529" max="11529" width="7.1796875" customWidth="1"/>
    <col min="11530" max="11530" width="1.7265625" customWidth="1"/>
    <col min="11531" max="11531" width="6.54296875" customWidth="1"/>
    <col min="11532" max="11532" width="7.1796875" customWidth="1"/>
    <col min="11533" max="11533" width="1.7265625" customWidth="1"/>
    <col min="11534" max="11534" width="6.54296875" customWidth="1"/>
    <col min="11535" max="11535" width="7.1796875" customWidth="1"/>
    <col min="11536" max="11536" width="1.7265625" customWidth="1"/>
    <col min="11537" max="11537" width="6.54296875" customWidth="1"/>
    <col min="11538" max="11538" width="7.1796875" customWidth="1"/>
    <col min="11539" max="11539" width="1.81640625" customWidth="1"/>
    <col min="11540" max="11540" width="6.54296875" customWidth="1"/>
    <col min="11541" max="11541" width="7.1796875" customWidth="1"/>
    <col min="11542" max="11542" width="1.81640625" customWidth="1"/>
    <col min="11543" max="11543" width="7.7265625" customWidth="1"/>
    <col min="11544" max="11544" width="6.7265625" customWidth="1"/>
    <col min="11545" max="11545" width="1.81640625" customWidth="1"/>
    <col min="11546" max="11547" width="5.453125" customWidth="1"/>
    <col min="11548" max="11548" width="1.81640625" customWidth="1"/>
    <col min="11549" max="11549" width="6.54296875" customWidth="1"/>
    <col min="11550" max="11550" width="7.1796875" customWidth="1"/>
    <col min="11551" max="11551" width="1.81640625" customWidth="1"/>
    <col min="11552" max="11552" width="5.54296875" customWidth="1"/>
    <col min="11553" max="11553" width="5.81640625" customWidth="1"/>
    <col min="11554" max="11554" width="1.81640625" customWidth="1"/>
    <col min="11555" max="11555" width="6.54296875" customWidth="1"/>
    <col min="11556" max="11556" width="7.1796875" customWidth="1"/>
    <col min="11557" max="11557" width="1.81640625" customWidth="1"/>
    <col min="11558" max="11558" width="6.54296875" customWidth="1"/>
    <col min="11559" max="11559" width="7.1796875" customWidth="1"/>
    <col min="11560" max="11560" width="1.81640625" customWidth="1"/>
    <col min="11561" max="11561" width="5.54296875" customWidth="1"/>
    <col min="11562" max="11562" width="6.1796875" customWidth="1"/>
    <col min="11563" max="11563" width="1.453125" customWidth="1"/>
    <col min="11777" max="11777" width="34" customWidth="1"/>
    <col min="11778" max="11778" width="8.1796875" customWidth="1"/>
    <col min="11779" max="11779" width="7.1796875" customWidth="1"/>
    <col min="11780" max="11780" width="1.7265625" customWidth="1"/>
    <col min="11781" max="11781" width="6.54296875" customWidth="1"/>
    <col min="11782" max="11782" width="7.1796875" customWidth="1"/>
    <col min="11783" max="11783" width="1.7265625" customWidth="1"/>
    <col min="11784" max="11784" width="6.54296875" customWidth="1"/>
    <col min="11785" max="11785" width="7.1796875" customWidth="1"/>
    <col min="11786" max="11786" width="1.7265625" customWidth="1"/>
    <col min="11787" max="11787" width="6.54296875" customWidth="1"/>
    <col min="11788" max="11788" width="7.1796875" customWidth="1"/>
    <col min="11789" max="11789" width="1.7265625" customWidth="1"/>
    <col min="11790" max="11790" width="6.54296875" customWidth="1"/>
    <col min="11791" max="11791" width="7.1796875" customWidth="1"/>
    <col min="11792" max="11792" width="1.7265625" customWidth="1"/>
    <col min="11793" max="11793" width="6.54296875" customWidth="1"/>
    <col min="11794" max="11794" width="7.1796875" customWidth="1"/>
    <col min="11795" max="11795" width="1.81640625" customWidth="1"/>
    <col min="11796" max="11796" width="6.54296875" customWidth="1"/>
    <col min="11797" max="11797" width="7.1796875" customWidth="1"/>
    <col min="11798" max="11798" width="1.81640625" customWidth="1"/>
    <col min="11799" max="11799" width="7.7265625" customWidth="1"/>
    <col min="11800" max="11800" width="6.7265625" customWidth="1"/>
    <col min="11801" max="11801" width="1.81640625" customWidth="1"/>
    <col min="11802" max="11803" width="5.453125" customWidth="1"/>
    <col min="11804" max="11804" width="1.81640625" customWidth="1"/>
    <col min="11805" max="11805" width="6.54296875" customWidth="1"/>
    <col min="11806" max="11806" width="7.1796875" customWidth="1"/>
    <col min="11807" max="11807" width="1.81640625" customWidth="1"/>
    <col min="11808" max="11808" width="5.54296875" customWidth="1"/>
    <col min="11809" max="11809" width="5.81640625" customWidth="1"/>
    <col min="11810" max="11810" width="1.81640625" customWidth="1"/>
    <col min="11811" max="11811" width="6.54296875" customWidth="1"/>
    <col min="11812" max="11812" width="7.1796875" customWidth="1"/>
    <col min="11813" max="11813" width="1.81640625" customWidth="1"/>
    <col min="11814" max="11814" width="6.54296875" customWidth="1"/>
    <col min="11815" max="11815" width="7.1796875" customWidth="1"/>
    <col min="11816" max="11816" width="1.81640625" customWidth="1"/>
    <col min="11817" max="11817" width="5.54296875" customWidth="1"/>
    <col min="11818" max="11818" width="6.1796875" customWidth="1"/>
    <col min="11819" max="11819" width="1.453125" customWidth="1"/>
    <col min="12033" max="12033" width="34" customWidth="1"/>
    <col min="12034" max="12034" width="8.1796875" customWidth="1"/>
    <col min="12035" max="12035" width="7.1796875" customWidth="1"/>
    <col min="12036" max="12036" width="1.7265625" customWidth="1"/>
    <col min="12037" max="12037" width="6.54296875" customWidth="1"/>
    <col min="12038" max="12038" width="7.1796875" customWidth="1"/>
    <col min="12039" max="12039" width="1.7265625" customWidth="1"/>
    <col min="12040" max="12040" width="6.54296875" customWidth="1"/>
    <col min="12041" max="12041" width="7.1796875" customWidth="1"/>
    <col min="12042" max="12042" width="1.7265625" customWidth="1"/>
    <col min="12043" max="12043" width="6.54296875" customWidth="1"/>
    <col min="12044" max="12044" width="7.1796875" customWidth="1"/>
    <col min="12045" max="12045" width="1.7265625" customWidth="1"/>
    <col min="12046" max="12046" width="6.54296875" customWidth="1"/>
    <col min="12047" max="12047" width="7.1796875" customWidth="1"/>
    <col min="12048" max="12048" width="1.7265625" customWidth="1"/>
    <col min="12049" max="12049" width="6.54296875" customWidth="1"/>
    <col min="12050" max="12050" width="7.1796875" customWidth="1"/>
    <col min="12051" max="12051" width="1.81640625" customWidth="1"/>
    <col min="12052" max="12052" width="6.54296875" customWidth="1"/>
    <col min="12053" max="12053" width="7.1796875" customWidth="1"/>
    <col min="12054" max="12054" width="1.81640625" customWidth="1"/>
    <col min="12055" max="12055" width="7.7265625" customWidth="1"/>
    <col min="12056" max="12056" width="6.7265625" customWidth="1"/>
    <col min="12057" max="12057" width="1.81640625" customWidth="1"/>
    <col min="12058" max="12059" width="5.453125" customWidth="1"/>
    <col min="12060" max="12060" width="1.81640625" customWidth="1"/>
    <col min="12061" max="12061" width="6.54296875" customWidth="1"/>
    <col min="12062" max="12062" width="7.1796875" customWidth="1"/>
    <col min="12063" max="12063" width="1.81640625" customWidth="1"/>
    <col min="12064" max="12064" width="5.54296875" customWidth="1"/>
    <col min="12065" max="12065" width="5.81640625" customWidth="1"/>
    <col min="12066" max="12066" width="1.81640625" customWidth="1"/>
    <col min="12067" max="12067" width="6.54296875" customWidth="1"/>
    <col min="12068" max="12068" width="7.1796875" customWidth="1"/>
    <col min="12069" max="12069" width="1.81640625" customWidth="1"/>
    <col min="12070" max="12070" width="6.54296875" customWidth="1"/>
    <col min="12071" max="12071" width="7.1796875" customWidth="1"/>
    <col min="12072" max="12072" width="1.81640625" customWidth="1"/>
    <col min="12073" max="12073" width="5.54296875" customWidth="1"/>
    <col min="12074" max="12074" width="6.1796875" customWidth="1"/>
    <col min="12075" max="12075" width="1.453125" customWidth="1"/>
    <col min="12289" max="12289" width="34" customWidth="1"/>
    <col min="12290" max="12290" width="8.1796875" customWidth="1"/>
    <col min="12291" max="12291" width="7.1796875" customWidth="1"/>
    <col min="12292" max="12292" width="1.7265625" customWidth="1"/>
    <col min="12293" max="12293" width="6.54296875" customWidth="1"/>
    <col min="12294" max="12294" width="7.1796875" customWidth="1"/>
    <col min="12295" max="12295" width="1.7265625" customWidth="1"/>
    <col min="12296" max="12296" width="6.54296875" customWidth="1"/>
    <col min="12297" max="12297" width="7.1796875" customWidth="1"/>
    <col min="12298" max="12298" width="1.7265625" customWidth="1"/>
    <col min="12299" max="12299" width="6.54296875" customWidth="1"/>
    <col min="12300" max="12300" width="7.1796875" customWidth="1"/>
    <col min="12301" max="12301" width="1.7265625" customWidth="1"/>
    <col min="12302" max="12302" width="6.54296875" customWidth="1"/>
    <col min="12303" max="12303" width="7.1796875" customWidth="1"/>
    <col min="12304" max="12304" width="1.7265625" customWidth="1"/>
    <col min="12305" max="12305" width="6.54296875" customWidth="1"/>
    <col min="12306" max="12306" width="7.1796875" customWidth="1"/>
    <col min="12307" max="12307" width="1.81640625" customWidth="1"/>
    <col min="12308" max="12308" width="6.54296875" customWidth="1"/>
    <col min="12309" max="12309" width="7.1796875" customWidth="1"/>
    <col min="12310" max="12310" width="1.81640625" customWidth="1"/>
    <col min="12311" max="12311" width="7.7265625" customWidth="1"/>
    <col min="12312" max="12312" width="6.7265625" customWidth="1"/>
    <col min="12313" max="12313" width="1.81640625" customWidth="1"/>
    <col min="12314" max="12315" width="5.453125" customWidth="1"/>
    <col min="12316" max="12316" width="1.81640625" customWidth="1"/>
    <col min="12317" max="12317" width="6.54296875" customWidth="1"/>
    <col min="12318" max="12318" width="7.1796875" customWidth="1"/>
    <col min="12319" max="12319" width="1.81640625" customWidth="1"/>
    <col min="12320" max="12320" width="5.54296875" customWidth="1"/>
    <col min="12321" max="12321" width="5.81640625" customWidth="1"/>
    <col min="12322" max="12322" width="1.81640625" customWidth="1"/>
    <col min="12323" max="12323" width="6.54296875" customWidth="1"/>
    <col min="12324" max="12324" width="7.1796875" customWidth="1"/>
    <col min="12325" max="12325" width="1.81640625" customWidth="1"/>
    <col min="12326" max="12326" width="6.54296875" customWidth="1"/>
    <col min="12327" max="12327" width="7.1796875" customWidth="1"/>
    <col min="12328" max="12328" width="1.81640625" customWidth="1"/>
    <col min="12329" max="12329" width="5.54296875" customWidth="1"/>
    <col min="12330" max="12330" width="6.1796875" customWidth="1"/>
    <col min="12331" max="12331" width="1.453125" customWidth="1"/>
    <col min="12545" max="12545" width="34" customWidth="1"/>
    <col min="12546" max="12546" width="8.1796875" customWidth="1"/>
    <col min="12547" max="12547" width="7.1796875" customWidth="1"/>
    <col min="12548" max="12548" width="1.7265625" customWidth="1"/>
    <col min="12549" max="12549" width="6.54296875" customWidth="1"/>
    <col min="12550" max="12550" width="7.1796875" customWidth="1"/>
    <col min="12551" max="12551" width="1.7265625" customWidth="1"/>
    <col min="12552" max="12552" width="6.54296875" customWidth="1"/>
    <col min="12553" max="12553" width="7.1796875" customWidth="1"/>
    <col min="12554" max="12554" width="1.7265625" customWidth="1"/>
    <col min="12555" max="12555" width="6.54296875" customWidth="1"/>
    <col min="12556" max="12556" width="7.1796875" customWidth="1"/>
    <col min="12557" max="12557" width="1.7265625" customWidth="1"/>
    <col min="12558" max="12558" width="6.54296875" customWidth="1"/>
    <col min="12559" max="12559" width="7.1796875" customWidth="1"/>
    <col min="12560" max="12560" width="1.7265625" customWidth="1"/>
    <col min="12561" max="12561" width="6.54296875" customWidth="1"/>
    <col min="12562" max="12562" width="7.1796875" customWidth="1"/>
    <col min="12563" max="12563" width="1.81640625" customWidth="1"/>
    <col min="12564" max="12564" width="6.54296875" customWidth="1"/>
    <col min="12565" max="12565" width="7.1796875" customWidth="1"/>
    <col min="12566" max="12566" width="1.81640625" customWidth="1"/>
    <col min="12567" max="12567" width="7.7265625" customWidth="1"/>
    <col min="12568" max="12568" width="6.7265625" customWidth="1"/>
    <col min="12569" max="12569" width="1.81640625" customWidth="1"/>
    <col min="12570" max="12571" width="5.453125" customWidth="1"/>
    <col min="12572" max="12572" width="1.81640625" customWidth="1"/>
    <col min="12573" max="12573" width="6.54296875" customWidth="1"/>
    <col min="12574" max="12574" width="7.1796875" customWidth="1"/>
    <col min="12575" max="12575" width="1.81640625" customWidth="1"/>
    <col min="12576" max="12576" width="5.54296875" customWidth="1"/>
    <col min="12577" max="12577" width="5.81640625" customWidth="1"/>
    <col min="12578" max="12578" width="1.81640625" customWidth="1"/>
    <col min="12579" max="12579" width="6.54296875" customWidth="1"/>
    <col min="12580" max="12580" width="7.1796875" customWidth="1"/>
    <col min="12581" max="12581" width="1.81640625" customWidth="1"/>
    <col min="12582" max="12582" width="6.54296875" customWidth="1"/>
    <col min="12583" max="12583" width="7.1796875" customWidth="1"/>
    <col min="12584" max="12584" width="1.81640625" customWidth="1"/>
    <col min="12585" max="12585" width="5.54296875" customWidth="1"/>
    <col min="12586" max="12586" width="6.1796875" customWidth="1"/>
    <col min="12587" max="12587" width="1.453125" customWidth="1"/>
    <col min="12801" max="12801" width="34" customWidth="1"/>
    <col min="12802" max="12802" width="8.1796875" customWidth="1"/>
    <col min="12803" max="12803" width="7.1796875" customWidth="1"/>
    <col min="12804" max="12804" width="1.7265625" customWidth="1"/>
    <col min="12805" max="12805" width="6.54296875" customWidth="1"/>
    <col min="12806" max="12806" width="7.1796875" customWidth="1"/>
    <col min="12807" max="12807" width="1.7265625" customWidth="1"/>
    <col min="12808" max="12808" width="6.54296875" customWidth="1"/>
    <col min="12809" max="12809" width="7.1796875" customWidth="1"/>
    <col min="12810" max="12810" width="1.7265625" customWidth="1"/>
    <col min="12811" max="12811" width="6.54296875" customWidth="1"/>
    <col min="12812" max="12812" width="7.1796875" customWidth="1"/>
    <col min="12813" max="12813" width="1.7265625" customWidth="1"/>
    <col min="12814" max="12814" width="6.54296875" customWidth="1"/>
    <col min="12815" max="12815" width="7.1796875" customWidth="1"/>
    <col min="12816" max="12816" width="1.7265625" customWidth="1"/>
    <col min="12817" max="12817" width="6.54296875" customWidth="1"/>
    <col min="12818" max="12818" width="7.1796875" customWidth="1"/>
    <col min="12819" max="12819" width="1.81640625" customWidth="1"/>
    <col min="12820" max="12820" width="6.54296875" customWidth="1"/>
    <col min="12821" max="12821" width="7.1796875" customWidth="1"/>
    <col min="12822" max="12822" width="1.81640625" customWidth="1"/>
    <col min="12823" max="12823" width="7.7265625" customWidth="1"/>
    <col min="12824" max="12824" width="6.7265625" customWidth="1"/>
    <col min="12825" max="12825" width="1.81640625" customWidth="1"/>
    <col min="12826" max="12827" width="5.453125" customWidth="1"/>
    <col min="12828" max="12828" width="1.81640625" customWidth="1"/>
    <col min="12829" max="12829" width="6.54296875" customWidth="1"/>
    <col min="12830" max="12830" width="7.1796875" customWidth="1"/>
    <col min="12831" max="12831" width="1.81640625" customWidth="1"/>
    <col min="12832" max="12832" width="5.54296875" customWidth="1"/>
    <col min="12833" max="12833" width="5.81640625" customWidth="1"/>
    <col min="12834" max="12834" width="1.81640625" customWidth="1"/>
    <col min="12835" max="12835" width="6.54296875" customWidth="1"/>
    <col min="12836" max="12836" width="7.1796875" customWidth="1"/>
    <col min="12837" max="12837" width="1.81640625" customWidth="1"/>
    <col min="12838" max="12838" width="6.54296875" customWidth="1"/>
    <col min="12839" max="12839" width="7.1796875" customWidth="1"/>
    <col min="12840" max="12840" width="1.81640625" customWidth="1"/>
    <col min="12841" max="12841" width="5.54296875" customWidth="1"/>
    <col min="12842" max="12842" width="6.1796875" customWidth="1"/>
    <col min="12843" max="12843" width="1.453125" customWidth="1"/>
    <col min="13057" max="13057" width="34" customWidth="1"/>
    <col min="13058" max="13058" width="8.1796875" customWidth="1"/>
    <col min="13059" max="13059" width="7.1796875" customWidth="1"/>
    <col min="13060" max="13060" width="1.7265625" customWidth="1"/>
    <col min="13061" max="13061" width="6.54296875" customWidth="1"/>
    <col min="13062" max="13062" width="7.1796875" customWidth="1"/>
    <col min="13063" max="13063" width="1.7265625" customWidth="1"/>
    <col min="13064" max="13064" width="6.54296875" customWidth="1"/>
    <col min="13065" max="13065" width="7.1796875" customWidth="1"/>
    <col min="13066" max="13066" width="1.7265625" customWidth="1"/>
    <col min="13067" max="13067" width="6.54296875" customWidth="1"/>
    <col min="13068" max="13068" width="7.1796875" customWidth="1"/>
    <col min="13069" max="13069" width="1.7265625" customWidth="1"/>
    <col min="13070" max="13070" width="6.54296875" customWidth="1"/>
    <col min="13071" max="13071" width="7.1796875" customWidth="1"/>
    <col min="13072" max="13072" width="1.7265625" customWidth="1"/>
    <col min="13073" max="13073" width="6.54296875" customWidth="1"/>
    <col min="13074" max="13074" width="7.1796875" customWidth="1"/>
    <col min="13075" max="13075" width="1.81640625" customWidth="1"/>
    <col min="13076" max="13076" width="6.54296875" customWidth="1"/>
    <col min="13077" max="13077" width="7.1796875" customWidth="1"/>
    <col min="13078" max="13078" width="1.81640625" customWidth="1"/>
    <col min="13079" max="13079" width="7.7265625" customWidth="1"/>
    <col min="13080" max="13080" width="6.7265625" customWidth="1"/>
    <col min="13081" max="13081" width="1.81640625" customWidth="1"/>
    <col min="13082" max="13083" width="5.453125" customWidth="1"/>
    <col min="13084" max="13084" width="1.81640625" customWidth="1"/>
    <col min="13085" max="13085" width="6.54296875" customWidth="1"/>
    <col min="13086" max="13086" width="7.1796875" customWidth="1"/>
    <col min="13087" max="13087" width="1.81640625" customWidth="1"/>
    <col min="13088" max="13088" width="5.54296875" customWidth="1"/>
    <col min="13089" max="13089" width="5.81640625" customWidth="1"/>
    <col min="13090" max="13090" width="1.81640625" customWidth="1"/>
    <col min="13091" max="13091" width="6.54296875" customWidth="1"/>
    <col min="13092" max="13092" width="7.1796875" customWidth="1"/>
    <col min="13093" max="13093" width="1.81640625" customWidth="1"/>
    <col min="13094" max="13094" width="6.54296875" customWidth="1"/>
    <col min="13095" max="13095" width="7.1796875" customWidth="1"/>
    <col min="13096" max="13096" width="1.81640625" customWidth="1"/>
    <col min="13097" max="13097" width="5.54296875" customWidth="1"/>
    <col min="13098" max="13098" width="6.1796875" customWidth="1"/>
    <col min="13099" max="13099" width="1.453125" customWidth="1"/>
    <col min="13313" max="13313" width="34" customWidth="1"/>
    <col min="13314" max="13314" width="8.1796875" customWidth="1"/>
    <col min="13315" max="13315" width="7.1796875" customWidth="1"/>
    <col min="13316" max="13316" width="1.7265625" customWidth="1"/>
    <col min="13317" max="13317" width="6.54296875" customWidth="1"/>
    <col min="13318" max="13318" width="7.1796875" customWidth="1"/>
    <col min="13319" max="13319" width="1.7265625" customWidth="1"/>
    <col min="13320" max="13320" width="6.54296875" customWidth="1"/>
    <col min="13321" max="13321" width="7.1796875" customWidth="1"/>
    <col min="13322" max="13322" width="1.7265625" customWidth="1"/>
    <col min="13323" max="13323" width="6.54296875" customWidth="1"/>
    <col min="13324" max="13324" width="7.1796875" customWidth="1"/>
    <col min="13325" max="13325" width="1.7265625" customWidth="1"/>
    <col min="13326" max="13326" width="6.54296875" customWidth="1"/>
    <col min="13327" max="13327" width="7.1796875" customWidth="1"/>
    <col min="13328" max="13328" width="1.7265625" customWidth="1"/>
    <col min="13329" max="13329" width="6.54296875" customWidth="1"/>
    <col min="13330" max="13330" width="7.1796875" customWidth="1"/>
    <col min="13331" max="13331" width="1.81640625" customWidth="1"/>
    <col min="13332" max="13332" width="6.54296875" customWidth="1"/>
    <col min="13333" max="13333" width="7.1796875" customWidth="1"/>
    <col min="13334" max="13334" width="1.81640625" customWidth="1"/>
    <col min="13335" max="13335" width="7.7265625" customWidth="1"/>
    <col min="13336" max="13336" width="6.7265625" customWidth="1"/>
    <col min="13337" max="13337" width="1.81640625" customWidth="1"/>
    <col min="13338" max="13339" width="5.453125" customWidth="1"/>
    <col min="13340" max="13340" width="1.81640625" customWidth="1"/>
    <col min="13341" max="13341" width="6.54296875" customWidth="1"/>
    <col min="13342" max="13342" width="7.1796875" customWidth="1"/>
    <col min="13343" max="13343" width="1.81640625" customWidth="1"/>
    <col min="13344" max="13344" width="5.54296875" customWidth="1"/>
    <col min="13345" max="13345" width="5.81640625" customWidth="1"/>
    <col min="13346" max="13346" width="1.81640625" customWidth="1"/>
    <col min="13347" max="13347" width="6.54296875" customWidth="1"/>
    <col min="13348" max="13348" width="7.1796875" customWidth="1"/>
    <col min="13349" max="13349" width="1.81640625" customWidth="1"/>
    <col min="13350" max="13350" width="6.54296875" customWidth="1"/>
    <col min="13351" max="13351" width="7.1796875" customWidth="1"/>
    <col min="13352" max="13352" width="1.81640625" customWidth="1"/>
    <col min="13353" max="13353" width="5.54296875" customWidth="1"/>
    <col min="13354" max="13354" width="6.1796875" customWidth="1"/>
    <col min="13355" max="13355" width="1.453125" customWidth="1"/>
    <col min="13569" max="13569" width="34" customWidth="1"/>
    <col min="13570" max="13570" width="8.1796875" customWidth="1"/>
    <col min="13571" max="13571" width="7.1796875" customWidth="1"/>
    <col min="13572" max="13572" width="1.7265625" customWidth="1"/>
    <col min="13573" max="13573" width="6.54296875" customWidth="1"/>
    <col min="13574" max="13574" width="7.1796875" customWidth="1"/>
    <col min="13575" max="13575" width="1.7265625" customWidth="1"/>
    <col min="13576" max="13576" width="6.54296875" customWidth="1"/>
    <col min="13577" max="13577" width="7.1796875" customWidth="1"/>
    <col min="13578" max="13578" width="1.7265625" customWidth="1"/>
    <col min="13579" max="13579" width="6.54296875" customWidth="1"/>
    <col min="13580" max="13580" width="7.1796875" customWidth="1"/>
    <col min="13581" max="13581" width="1.7265625" customWidth="1"/>
    <col min="13582" max="13582" width="6.54296875" customWidth="1"/>
    <col min="13583" max="13583" width="7.1796875" customWidth="1"/>
    <col min="13584" max="13584" width="1.7265625" customWidth="1"/>
    <col min="13585" max="13585" width="6.54296875" customWidth="1"/>
    <col min="13586" max="13586" width="7.1796875" customWidth="1"/>
    <col min="13587" max="13587" width="1.81640625" customWidth="1"/>
    <col min="13588" max="13588" width="6.54296875" customWidth="1"/>
    <col min="13589" max="13589" width="7.1796875" customWidth="1"/>
    <col min="13590" max="13590" width="1.81640625" customWidth="1"/>
    <col min="13591" max="13591" width="7.7265625" customWidth="1"/>
    <col min="13592" max="13592" width="6.7265625" customWidth="1"/>
    <col min="13593" max="13593" width="1.81640625" customWidth="1"/>
    <col min="13594" max="13595" width="5.453125" customWidth="1"/>
    <col min="13596" max="13596" width="1.81640625" customWidth="1"/>
    <col min="13597" max="13597" width="6.54296875" customWidth="1"/>
    <col min="13598" max="13598" width="7.1796875" customWidth="1"/>
    <col min="13599" max="13599" width="1.81640625" customWidth="1"/>
    <col min="13600" max="13600" width="5.54296875" customWidth="1"/>
    <col min="13601" max="13601" width="5.81640625" customWidth="1"/>
    <col min="13602" max="13602" width="1.81640625" customWidth="1"/>
    <col min="13603" max="13603" width="6.54296875" customWidth="1"/>
    <col min="13604" max="13604" width="7.1796875" customWidth="1"/>
    <col min="13605" max="13605" width="1.81640625" customWidth="1"/>
    <col min="13606" max="13606" width="6.54296875" customWidth="1"/>
    <col min="13607" max="13607" width="7.1796875" customWidth="1"/>
    <col min="13608" max="13608" width="1.81640625" customWidth="1"/>
    <col min="13609" max="13609" width="5.54296875" customWidth="1"/>
    <col min="13610" max="13610" width="6.1796875" customWidth="1"/>
    <col min="13611" max="13611" width="1.453125" customWidth="1"/>
    <col min="13825" max="13825" width="34" customWidth="1"/>
    <col min="13826" max="13826" width="8.1796875" customWidth="1"/>
    <col min="13827" max="13827" width="7.1796875" customWidth="1"/>
    <col min="13828" max="13828" width="1.7265625" customWidth="1"/>
    <col min="13829" max="13829" width="6.54296875" customWidth="1"/>
    <col min="13830" max="13830" width="7.1796875" customWidth="1"/>
    <col min="13831" max="13831" width="1.7265625" customWidth="1"/>
    <col min="13832" max="13832" width="6.54296875" customWidth="1"/>
    <col min="13833" max="13833" width="7.1796875" customWidth="1"/>
    <col min="13834" max="13834" width="1.7265625" customWidth="1"/>
    <col min="13835" max="13835" width="6.54296875" customWidth="1"/>
    <col min="13836" max="13836" width="7.1796875" customWidth="1"/>
    <col min="13837" max="13837" width="1.7265625" customWidth="1"/>
    <col min="13838" max="13838" width="6.54296875" customWidth="1"/>
    <col min="13839" max="13839" width="7.1796875" customWidth="1"/>
    <col min="13840" max="13840" width="1.7265625" customWidth="1"/>
    <col min="13841" max="13841" width="6.54296875" customWidth="1"/>
    <col min="13842" max="13842" width="7.1796875" customWidth="1"/>
    <col min="13843" max="13843" width="1.81640625" customWidth="1"/>
    <col min="13844" max="13844" width="6.54296875" customWidth="1"/>
    <col min="13845" max="13845" width="7.1796875" customWidth="1"/>
    <col min="13846" max="13846" width="1.81640625" customWidth="1"/>
    <col min="13847" max="13847" width="7.7265625" customWidth="1"/>
    <col min="13848" max="13848" width="6.7265625" customWidth="1"/>
    <col min="13849" max="13849" width="1.81640625" customWidth="1"/>
    <col min="13850" max="13851" width="5.453125" customWidth="1"/>
    <col min="13852" max="13852" width="1.81640625" customWidth="1"/>
    <col min="13853" max="13853" width="6.54296875" customWidth="1"/>
    <col min="13854" max="13854" width="7.1796875" customWidth="1"/>
    <col min="13855" max="13855" width="1.81640625" customWidth="1"/>
    <col min="13856" max="13856" width="5.54296875" customWidth="1"/>
    <col min="13857" max="13857" width="5.81640625" customWidth="1"/>
    <col min="13858" max="13858" width="1.81640625" customWidth="1"/>
    <col min="13859" max="13859" width="6.54296875" customWidth="1"/>
    <col min="13860" max="13860" width="7.1796875" customWidth="1"/>
    <col min="13861" max="13861" width="1.81640625" customWidth="1"/>
    <col min="13862" max="13862" width="6.54296875" customWidth="1"/>
    <col min="13863" max="13863" width="7.1796875" customWidth="1"/>
    <col min="13864" max="13864" width="1.81640625" customWidth="1"/>
    <col min="13865" max="13865" width="5.54296875" customWidth="1"/>
    <col min="13866" max="13866" width="6.1796875" customWidth="1"/>
    <col min="13867" max="13867" width="1.453125" customWidth="1"/>
    <col min="14081" max="14081" width="34" customWidth="1"/>
    <col min="14082" max="14082" width="8.1796875" customWidth="1"/>
    <col min="14083" max="14083" width="7.1796875" customWidth="1"/>
    <col min="14084" max="14084" width="1.7265625" customWidth="1"/>
    <col min="14085" max="14085" width="6.54296875" customWidth="1"/>
    <col min="14086" max="14086" width="7.1796875" customWidth="1"/>
    <col min="14087" max="14087" width="1.7265625" customWidth="1"/>
    <col min="14088" max="14088" width="6.54296875" customWidth="1"/>
    <col min="14089" max="14089" width="7.1796875" customWidth="1"/>
    <col min="14090" max="14090" width="1.7265625" customWidth="1"/>
    <col min="14091" max="14091" width="6.54296875" customWidth="1"/>
    <col min="14092" max="14092" width="7.1796875" customWidth="1"/>
    <col min="14093" max="14093" width="1.7265625" customWidth="1"/>
    <col min="14094" max="14094" width="6.54296875" customWidth="1"/>
    <col min="14095" max="14095" width="7.1796875" customWidth="1"/>
    <col min="14096" max="14096" width="1.7265625" customWidth="1"/>
    <col min="14097" max="14097" width="6.54296875" customWidth="1"/>
    <col min="14098" max="14098" width="7.1796875" customWidth="1"/>
    <col min="14099" max="14099" width="1.81640625" customWidth="1"/>
    <col min="14100" max="14100" width="6.54296875" customWidth="1"/>
    <col min="14101" max="14101" width="7.1796875" customWidth="1"/>
    <col min="14102" max="14102" width="1.81640625" customWidth="1"/>
    <col min="14103" max="14103" width="7.7265625" customWidth="1"/>
    <col min="14104" max="14104" width="6.7265625" customWidth="1"/>
    <col min="14105" max="14105" width="1.81640625" customWidth="1"/>
    <col min="14106" max="14107" width="5.453125" customWidth="1"/>
    <col min="14108" max="14108" width="1.81640625" customWidth="1"/>
    <col min="14109" max="14109" width="6.54296875" customWidth="1"/>
    <col min="14110" max="14110" width="7.1796875" customWidth="1"/>
    <col min="14111" max="14111" width="1.81640625" customWidth="1"/>
    <col min="14112" max="14112" width="5.54296875" customWidth="1"/>
    <col min="14113" max="14113" width="5.81640625" customWidth="1"/>
    <col min="14114" max="14114" width="1.81640625" customWidth="1"/>
    <col min="14115" max="14115" width="6.54296875" customWidth="1"/>
    <col min="14116" max="14116" width="7.1796875" customWidth="1"/>
    <col min="14117" max="14117" width="1.81640625" customWidth="1"/>
    <col min="14118" max="14118" width="6.54296875" customWidth="1"/>
    <col min="14119" max="14119" width="7.1796875" customWidth="1"/>
    <col min="14120" max="14120" width="1.81640625" customWidth="1"/>
    <col min="14121" max="14121" width="5.54296875" customWidth="1"/>
    <col min="14122" max="14122" width="6.1796875" customWidth="1"/>
    <col min="14123" max="14123" width="1.453125" customWidth="1"/>
    <col min="14337" max="14337" width="34" customWidth="1"/>
    <col min="14338" max="14338" width="8.1796875" customWidth="1"/>
    <col min="14339" max="14339" width="7.1796875" customWidth="1"/>
    <col min="14340" max="14340" width="1.7265625" customWidth="1"/>
    <col min="14341" max="14341" width="6.54296875" customWidth="1"/>
    <col min="14342" max="14342" width="7.1796875" customWidth="1"/>
    <col min="14343" max="14343" width="1.7265625" customWidth="1"/>
    <col min="14344" max="14344" width="6.54296875" customWidth="1"/>
    <col min="14345" max="14345" width="7.1796875" customWidth="1"/>
    <col min="14346" max="14346" width="1.7265625" customWidth="1"/>
    <col min="14347" max="14347" width="6.54296875" customWidth="1"/>
    <col min="14348" max="14348" width="7.1796875" customWidth="1"/>
    <col min="14349" max="14349" width="1.7265625" customWidth="1"/>
    <col min="14350" max="14350" width="6.54296875" customWidth="1"/>
    <col min="14351" max="14351" width="7.1796875" customWidth="1"/>
    <col min="14352" max="14352" width="1.7265625" customWidth="1"/>
    <col min="14353" max="14353" width="6.54296875" customWidth="1"/>
    <col min="14354" max="14354" width="7.1796875" customWidth="1"/>
    <col min="14355" max="14355" width="1.81640625" customWidth="1"/>
    <col min="14356" max="14356" width="6.54296875" customWidth="1"/>
    <col min="14357" max="14357" width="7.1796875" customWidth="1"/>
    <col min="14358" max="14358" width="1.81640625" customWidth="1"/>
    <col min="14359" max="14359" width="7.7265625" customWidth="1"/>
    <col min="14360" max="14360" width="6.7265625" customWidth="1"/>
    <col min="14361" max="14361" width="1.81640625" customWidth="1"/>
    <col min="14362" max="14363" width="5.453125" customWidth="1"/>
    <col min="14364" max="14364" width="1.81640625" customWidth="1"/>
    <col min="14365" max="14365" width="6.54296875" customWidth="1"/>
    <col min="14366" max="14366" width="7.1796875" customWidth="1"/>
    <col min="14367" max="14367" width="1.81640625" customWidth="1"/>
    <col min="14368" max="14368" width="5.54296875" customWidth="1"/>
    <col min="14369" max="14369" width="5.81640625" customWidth="1"/>
    <col min="14370" max="14370" width="1.81640625" customWidth="1"/>
    <col min="14371" max="14371" width="6.54296875" customWidth="1"/>
    <col min="14372" max="14372" width="7.1796875" customWidth="1"/>
    <col min="14373" max="14373" width="1.81640625" customWidth="1"/>
    <col min="14374" max="14374" width="6.54296875" customWidth="1"/>
    <col min="14375" max="14375" width="7.1796875" customWidth="1"/>
    <col min="14376" max="14376" width="1.81640625" customWidth="1"/>
    <col min="14377" max="14377" width="5.54296875" customWidth="1"/>
    <col min="14378" max="14378" width="6.1796875" customWidth="1"/>
    <col min="14379" max="14379" width="1.453125" customWidth="1"/>
    <col min="14593" max="14593" width="34" customWidth="1"/>
    <col min="14594" max="14594" width="8.1796875" customWidth="1"/>
    <col min="14595" max="14595" width="7.1796875" customWidth="1"/>
    <col min="14596" max="14596" width="1.7265625" customWidth="1"/>
    <col min="14597" max="14597" width="6.54296875" customWidth="1"/>
    <col min="14598" max="14598" width="7.1796875" customWidth="1"/>
    <col min="14599" max="14599" width="1.7265625" customWidth="1"/>
    <col min="14600" max="14600" width="6.54296875" customWidth="1"/>
    <col min="14601" max="14601" width="7.1796875" customWidth="1"/>
    <col min="14602" max="14602" width="1.7265625" customWidth="1"/>
    <col min="14603" max="14603" width="6.54296875" customWidth="1"/>
    <col min="14604" max="14604" width="7.1796875" customWidth="1"/>
    <col min="14605" max="14605" width="1.7265625" customWidth="1"/>
    <col min="14606" max="14606" width="6.54296875" customWidth="1"/>
    <col min="14607" max="14607" width="7.1796875" customWidth="1"/>
    <col min="14608" max="14608" width="1.7265625" customWidth="1"/>
    <col min="14609" max="14609" width="6.54296875" customWidth="1"/>
    <col min="14610" max="14610" width="7.1796875" customWidth="1"/>
    <col min="14611" max="14611" width="1.81640625" customWidth="1"/>
    <col min="14612" max="14612" width="6.54296875" customWidth="1"/>
    <col min="14613" max="14613" width="7.1796875" customWidth="1"/>
    <col min="14614" max="14614" width="1.81640625" customWidth="1"/>
    <col min="14615" max="14615" width="7.7265625" customWidth="1"/>
    <col min="14616" max="14616" width="6.7265625" customWidth="1"/>
    <col min="14617" max="14617" width="1.81640625" customWidth="1"/>
    <col min="14618" max="14619" width="5.453125" customWidth="1"/>
    <col min="14620" max="14620" width="1.81640625" customWidth="1"/>
    <col min="14621" max="14621" width="6.54296875" customWidth="1"/>
    <col min="14622" max="14622" width="7.1796875" customWidth="1"/>
    <col min="14623" max="14623" width="1.81640625" customWidth="1"/>
    <col min="14624" max="14624" width="5.54296875" customWidth="1"/>
    <col min="14625" max="14625" width="5.81640625" customWidth="1"/>
    <col min="14626" max="14626" width="1.81640625" customWidth="1"/>
    <col min="14627" max="14627" width="6.54296875" customWidth="1"/>
    <col min="14628" max="14628" width="7.1796875" customWidth="1"/>
    <col min="14629" max="14629" width="1.81640625" customWidth="1"/>
    <col min="14630" max="14630" width="6.54296875" customWidth="1"/>
    <col min="14631" max="14631" width="7.1796875" customWidth="1"/>
    <col min="14632" max="14632" width="1.81640625" customWidth="1"/>
    <col min="14633" max="14633" width="5.54296875" customWidth="1"/>
    <col min="14634" max="14634" width="6.1796875" customWidth="1"/>
    <col min="14635" max="14635" width="1.453125" customWidth="1"/>
    <col min="14849" max="14849" width="34" customWidth="1"/>
    <col min="14850" max="14850" width="8.1796875" customWidth="1"/>
    <col min="14851" max="14851" width="7.1796875" customWidth="1"/>
    <col min="14852" max="14852" width="1.7265625" customWidth="1"/>
    <col min="14853" max="14853" width="6.54296875" customWidth="1"/>
    <col min="14854" max="14854" width="7.1796875" customWidth="1"/>
    <col min="14855" max="14855" width="1.7265625" customWidth="1"/>
    <col min="14856" max="14856" width="6.54296875" customWidth="1"/>
    <col min="14857" max="14857" width="7.1796875" customWidth="1"/>
    <col min="14858" max="14858" width="1.7265625" customWidth="1"/>
    <col min="14859" max="14859" width="6.54296875" customWidth="1"/>
    <col min="14860" max="14860" width="7.1796875" customWidth="1"/>
    <col min="14861" max="14861" width="1.7265625" customWidth="1"/>
    <col min="14862" max="14862" width="6.54296875" customWidth="1"/>
    <col min="14863" max="14863" width="7.1796875" customWidth="1"/>
    <col min="14864" max="14864" width="1.7265625" customWidth="1"/>
    <col min="14865" max="14865" width="6.54296875" customWidth="1"/>
    <col min="14866" max="14866" width="7.1796875" customWidth="1"/>
    <col min="14867" max="14867" width="1.81640625" customWidth="1"/>
    <col min="14868" max="14868" width="6.54296875" customWidth="1"/>
    <col min="14869" max="14869" width="7.1796875" customWidth="1"/>
    <col min="14870" max="14870" width="1.81640625" customWidth="1"/>
    <col min="14871" max="14871" width="7.7265625" customWidth="1"/>
    <col min="14872" max="14872" width="6.7265625" customWidth="1"/>
    <col min="14873" max="14873" width="1.81640625" customWidth="1"/>
    <col min="14874" max="14875" width="5.453125" customWidth="1"/>
    <col min="14876" max="14876" width="1.81640625" customWidth="1"/>
    <col min="14877" max="14877" width="6.54296875" customWidth="1"/>
    <col min="14878" max="14878" width="7.1796875" customWidth="1"/>
    <col min="14879" max="14879" width="1.81640625" customWidth="1"/>
    <col min="14880" max="14880" width="5.54296875" customWidth="1"/>
    <col min="14881" max="14881" width="5.81640625" customWidth="1"/>
    <col min="14882" max="14882" width="1.81640625" customWidth="1"/>
    <col min="14883" max="14883" width="6.54296875" customWidth="1"/>
    <col min="14884" max="14884" width="7.1796875" customWidth="1"/>
    <col min="14885" max="14885" width="1.81640625" customWidth="1"/>
    <col min="14886" max="14886" width="6.54296875" customWidth="1"/>
    <col min="14887" max="14887" width="7.1796875" customWidth="1"/>
    <col min="14888" max="14888" width="1.81640625" customWidth="1"/>
    <col min="14889" max="14889" width="5.54296875" customWidth="1"/>
    <col min="14890" max="14890" width="6.1796875" customWidth="1"/>
    <col min="14891" max="14891" width="1.453125" customWidth="1"/>
    <col min="15105" max="15105" width="34" customWidth="1"/>
    <col min="15106" max="15106" width="8.1796875" customWidth="1"/>
    <col min="15107" max="15107" width="7.1796875" customWidth="1"/>
    <col min="15108" max="15108" width="1.7265625" customWidth="1"/>
    <col min="15109" max="15109" width="6.54296875" customWidth="1"/>
    <col min="15110" max="15110" width="7.1796875" customWidth="1"/>
    <col min="15111" max="15111" width="1.7265625" customWidth="1"/>
    <col min="15112" max="15112" width="6.54296875" customWidth="1"/>
    <col min="15113" max="15113" width="7.1796875" customWidth="1"/>
    <col min="15114" max="15114" width="1.7265625" customWidth="1"/>
    <col min="15115" max="15115" width="6.54296875" customWidth="1"/>
    <col min="15116" max="15116" width="7.1796875" customWidth="1"/>
    <col min="15117" max="15117" width="1.7265625" customWidth="1"/>
    <col min="15118" max="15118" width="6.54296875" customWidth="1"/>
    <col min="15119" max="15119" width="7.1796875" customWidth="1"/>
    <col min="15120" max="15120" width="1.7265625" customWidth="1"/>
    <col min="15121" max="15121" width="6.54296875" customWidth="1"/>
    <col min="15122" max="15122" width="7.1796875" customWidth="1"/>
    <col min="15123" max="15123" width="1.81640625" customWidth="1"/>
    <col min="15124" max="15124" width="6.54296875" customWidth="1"/>
    <col min="15125" max="15125" width="7.1796875" customWidth="1"/>
    <col min="15126" max="15126" width="1.81640625" customWidth="1"/>
    <col min="15127" max="15127" width="7.7265625" customWidth="1"/>
    <col min="15128" max="15128" width="6.7265625" customWidth="1"/>
    <col min="15129" max="15129" width="1.81640625" customWidth="1"/>
    <col min="15130" max="15131" width="5.453125" customWidth="1"/>
    <col min="15132" max="15132" width="1.81640625" customWidth="1"/>
    <col min="15133" max="15133" width="6.54296875" customWidth="1"/>
    <col min="15134" max="15134" width="7.1796875" customWidth="1"/>
    <col min="15135" max="15135" width="1.81640625" customWidth="1"/>
    <col min="15136" max="15136" width="5.54296875" customWidth="1"/>
    <col min="15137" max="15137" width="5.81640625" customWidth="1"/>
    <col min="15138" max="15138" width="1.81640625" customWidth="1"/>
    <col min="15139" max="15139" width="6.54296875" customWidth="1"/>
    <col min="15140" max="15140" width="7.1796875" customWidth="1"/>
    <col min="15141" max="15141" width="1.81640625" customWidth="1"/>
    <col min="15142" max="15142" width="6.54296875" customWidth="1"/>
    <col min="15143" max="15143" width="7.1796875" customWidth="1"/>
    <col min="15144" max="15144" width="1.81640625" customWidth="1"/>
    <col min="15145" max="15145" width="5.54296875" customWidth="1"/>
    <col min="15146" max="15146" width="6.1796875" customWidth="1"/>
    <col min="15147" max="15147" width="1.453125" customWidth="1"/>
    <col min="15361" max="15361" width="34" customWidth="1"/>
    <col min="15362" max="15362" width="8.1796875" customWidth="1"/>
    <col min="15363" max="15363" width="7.1796875" customWidth="1"/>
    <col min="15364" max="15364" width="1.7265625" customWidth="1"/>
    <col min="15365" max="15365" width="6.54296875" customWidth="1"/>
    <col min="15366" max="15366" width="7.1796875" customWidth="1"/>
    <col min="15367" max="15367" width="1.7265625" customWidth="1"/>
    <col min="15368" max="15368" width="6.54296875" customWidth="1"/>
    <col min="15369" max="15369" width="7.1796875" customWidth="1"/>
    <col min="15370" max="15370" width="1.7265625" customWidth="1"/>
    <col min="15371" max="15371" width="6.54296875" customWidth="1"/>
    <col min="15372" max="15372" width="7.1796875" customWidth="1"/>
    <col min="15373" max="15373" width="1.7265625" customWidth="1"/>
    <col min="15374" max="15374" width="6.54296875" customWidth="1"/>
    <col min="15375" max="15375" width="7.1796875" customWidth="1"/>
    <col min="15376" max="15376" width="1.7265625" customWidth="1"/>
    <col min="15377" max="15377" width="6.54296875" customWidth="1"/>
    <col min="15378" max="15378" width="7.1796875" customWidth="1"/>
    <col min="15379" max="15379" width="1.81640625" customWidth="1"/>
    <col min="15380" max="15380" width="6.54296875" customWidth="1"/>
    <col min="15381" max="15381" width="7.1796875" customWidth="1"/>
    <col min="15382" max="15382" width="1.81640625" customWidth="1"/>
    <col min="15383" max="15383" width="7.7265625" customWidth="1"/>
    <col min="15384" max="15384" width="6.7265625" customWidth="1"/>
    <col min="15385" max="15385" width="1.81640625" customWidth="1"/>
    <col min="15386" max="15387" width="5.453125" customWidth="1"/>
    <col min="15388" max="15388" width="1.81640625" customWidth="1"/>
    <col min="15389" max="15389" width="6.54296875" customWidth="1"/>
    <col min="15390" max="15390" width="7.1796875" customWidth="1"/>
    <col min="15391" max="15391" width="1.81640625" customWidth="1"/>
    <col min="15392" max="15392" width="5.54296875" customWidth="1"/>
    <col min="15393" max="15393" width="5.81640625" customWidth="1"/>
    <col min="15394" max="15394" width="1.81640625" customWidth="1"/>
    <col min="15395" max="15395" width="6.54296875" customWidth="1"/>
    <col min="15396" max="15396" width="7.1796875" customWidth="1"/>
    <col min="15397" max="15397" width="1.81640625" customWidth="1"/>
    <col min="15398" max="15398" width="6.54296875" customWidth="1"/>
    <col min="15399" max="15399" width="7.1796875" customWidth="1"/>
    <col min="15400" max="15400" width="1.81640625" customWidth="1"/>
    <col min="15401" max="15401" width="5.54296875" customWidth="1"/>
    <col min="15402" max="15402" width="6.1796875" customWidth="1"/>
    <col min="15403" max="15403" width="1.453125" customWidth="1"/>
    <col min="15617" max="15617" width="34" customWidth="1"/>
    <col min="15618" max="15618" width="8.1796875" customWidth="1"/>
    <col min="15619" max="15619" width="7.1796875" customWidth="1"/>
    <col min="15620" max="15620" width="1.7265625" customWidth="1"/>
    <col min="15621" max="15621" width="6.54296875" customWidth="1"/>
    <col min="15622" max="15622" width="7.1796875" customWidth="1"/>
    <col min="15623" max="15623" width="1.7265625" customWidth="1"/>
    <col min="15624" max="15624" width="6.54296875" customWidth="1"/>
    <col min="15625" max="15625" width="7.1796875" customWidth="1"/>
    <col min="15626" max="15626" width="1.7265625" customWidth="1"/>
    <col min="15627" max="15627" width="6.54296875" customWidth="1"/>
    <col min="15628" max="15628" width="7.1796875" customWidth="1"/>
    <col min="15629" max="15629" width="1.7265625" customWidth="1"/>
    <col min="15630" max="15630" width="6.54296875" customWidth="1"/>
    <col min="15631" max="15631" width="7.1796875" customWidth="1"/>
    <col min="15632" max="15632" width="1.7265625" customWidth="1"/>
    <col min="15633" max="15633" width="6.54296875" customWidth="1"/>
    <col min="15634" max="15634" width="7.1796875" customWidth="1"/>
    <col min="15635" max="15635" width="1.81640625" customWidth="1"/>
    <col min="15636" max="15636" width="6.54296875" customWidth="1"/>
    <col min="15637" max="15637" width="7.1796875" customWidth="1"/>
    <col min="15638" max="15638" width="1.81640625" customWidth="1"/>
    <col min="15639" max="15639" width="7.7265625" customWidth="1"/>
    <col min="15640" max="15640" width="6.7265625" customWidth="1"/>
    <col min="15641" max="15641" width="1.81640625" customWidth="1"/>
    <col min="15642" max="15643" width="5.453125" customWidth="1"/>
    <col min="15644" max="15644" width="1.81640625" customWidth="1"/>
    <col min="15645" max="15645" width="6.54296875" customWidth="1"/>
    <col min="15646" max="15646" width="7.1796875" customWidth="1"/>
    <col min="15647" max="15647" width="1.81640625" customWidth="1"/>
    <col min="15648" max="15648" width="5.54296875" customWidth="1"/>
    <col min="15649" max="15649" width="5.81640625" customWidth="1"/>
    <col min="15650" max="15650" width="1.81640625" customWidth="1"/>
    <col min="15651" max="15651" width="6.54296875" customWidth="1"/>
    <col min="15652" max="15652" width="7.1796875" customWidth="1"/>
    <col min="15653" max="15653" width="1.81640625" customWidth="1"/>
    <col min="15654" max="15654" width="6.54296875" customWidth="1"/>
    <col min="15655" max="15655" width="7.1796875" customWidth="1"/>
    <col min="15656" max="15656" width="1.81640625" customWidth="1"/>
    <col min="15657" max="15657" width="5.54296875" customWidth="1"/>
    <col min="15658" max="15658" width="6.1796875" customWidth="1"/>
    <col min="15659" max="15659" width="1.453125" customWidth="1"/>
    <col min="15873" max="15873" width="34" customWidth="1"/>
    <col min="15874" max="15874" width="8.1796875" customWidth="1"/>
    <col min="15875" max="15875" width="7.1796875" customWidth="1"/>
    <col min="15876" max="15876" width="1.7265625" customWidth="1"/>
    <col min="15877" max="15877" width="6.54296875" customWidth="1"/>
    <col min="15878" max="15878" width="7.1796875" customWidth="1"/>
    <col min="15879" max="15879" width="1.7265625" customWidth="1"/>
    <col min="15880" max="15880" width="6.54296875" customWidth="1"/>
    <col min="15881" max="15881" width="7.1796875" customWidth="1"/>
    <col min="15882" max="15882" width="1.7265625" customWidth="1"/>
    <col min="15883" max="15883" width="6.54296875" customWidth="1"/>
    <col min="15884" max="15884" width="7.1796875" customWidth="1"/>
    <col min="15885" max="15885" width="1.7265625" customWidth="1"/>
    <col min="15886" max="15886" width="6.54296875" customWidth="1"/>
    <col min="15887" max="15887" width="7.1796875" customWidth="1"/>
    <col min="15888" max="15888" width="1.7265625" customWidth="1"/>
    <col min="15889" max="15889" width="6.54296875" customWidth="1"/>
    <col min="15890" max="15890" width="7.1796875" customWidth="1"/>
    <col min="15891" max="15891" width="1.81640625" customWidth="1"/>
    <col min="15892" max="15892" width="6.54296875" customWidth="1"/>
    <col min="15893" max="15893" width="7.1796875" customWidth="1"/>
    <col min="15894" max="15894" width="1.81640625" customWidth="1"/>
    <col min="15895" max="15895" width="7.7265625" customWidth="1"/>
    <col min="15896" max="15896" width="6.7265625" customWidth="1"/>
    <col min="15897" max="15897" width="1.81640625" customWidth="1"/>
    <col min="15898" max="15899" width="5.453125" customWidth="1"/>
    <col min="15900" max="15900" width="1.81640625" customWidth="1"/>
    <col min="15901" max="15901" width="6.54296875" customWidth="1"/>
    <col min="15902" max="15902" width="7.1796875" customWidth="1"/>
    <col min="15903" max="15903" width="1.81640625" customWidth="1"/>
    <col min="15904" max="15904" width="5.54296875" customWidth="1"/>
    <col min="15905" max="15905" width="5.81640625" customWidth="1"/>
    <col min="15906" max="15906" width="1.81640625" customWidth="1"/>
    <col min="15907" max="15907" width="6.54296875" customWidth="1"/>
    <col min="15908" max="15908" width="7.1796875" customWidth="1"/>
    <col min="15909" max="15909" width="1.81640625" customWidth="1"/>
    <col min="15910" max="15910" width="6.54296875" customWidth="1"/>
    <col min="15911" max="15911" width="7.1796875" customWidth="1"/>
    <col min="15912" max="15912" width="1.81640625" customWidth="1"/>
    <col min="15913" max="15913" width="5.54296875" customWidth="1"/>
    <col min="15914" max="15914" width="6.1796875" customWidth="1"/>
    <col min="15915" max="15915" width="1.453125" customWidth="1"/>
    <col min="16129" max="16129" width="34" customWidth="1"/>
    <col min="16130" max="16130" width="8.1796875" customWidth="1"/>
    <col min="16131" max="16131" width="7.1796875" customWidth="1"/>
    <col min="16132" max="16132" width="1.7265625" customWidth="1"/>
    <col min="16133" max="16133" width="6.54296875" customWidth="1"/>
    <col min="16134" max="16134" width="7.1796875" customWidth="1"/>
    <col min="16135" max="16135" width="1.7265625" customWidth="1"/>
    <col min="16136" max="16136" width="6.54296875" customWidth="1"/>
    <col min="16137" max="16137" width="7.1796875" customWidth="1"/>
    <col min="16138" max="16138" width="1.7265625" customWidth="1"/>
    <col min="16139" max="16139" width="6.54296875" customWidth="1"/>
    <col min="16140" max="16140" width="7.1796875" customWidth="1"/>
    <col min="16141" max="16141" width="1.7265625" customWidth="1"/>
    <col min="16142" max="16142" width="6.54296875" customWidth="1"/>
    <col min="16143" max="16143" width="7.1796875" customWidth="1"/>
    <col min="16144" max="16144" width="1.7265625" customWidth="1"/>
    <col min="16145" max="16145" width="6.54296875" customWidth="1"/>
    <col min="16146" max="16146" width="7.1796875" customWidth="1"/>
    <col min="16147" max="16147" width="1.81640625" customWidth="1"/>
    <col min="16148" max="16148" width="6.54296875" customWidth="1"/>
    <col min="16149" max="16149" width="7.1796875" customWidth="1"/>
    <col min="16150" max="16150" width="1.81640625" customWidth="1"/>
    <col min="16151" max="16151" width="7.7265625" customWidth="1"/>
    <col min="16152" max="16152" width="6.7265625" customWidth="1"/>
    <col min="16153" max="16153" width="1.81640625" customWidth="1"/>
    <col min="16154" max="16155" width="5.453125" customWidth="1"/>
    <col min="16156" max="16156" width="1.81640625" customWidth="1"/>
    <col min="16157" max="16157" width="6.54296875" customWidth="1"/>
    <col min="16158" max="16158" width="7.1796875" customWidth="1"/>
    <col min="16159" max="16159" width="1.81640625" customWidth="1"/>
    <col min="16160" max="16160" width="5.54296875" customWidth="1"/>
    <col min="16161" max="16161" width="5.81640625" customWidth="1"/>
    <col min="16162" max="16162" width="1.81640625" customWidth="1"/>
    <col min="16163" max="16163" width="6.54296875" customWidth="1"/>
    <col min="16164" max="16164" width="7.1796875" customWidth="1"/>
    <col min="16165" max="16165" width="1.81640625" customWidth="1"/>
    <col min="16166" max="16166" width="6.54296875" customWidth="1"/>
    <col min="16167" max="16167" width="7.1796875" customWidth="1"/>
    <col min="16168" max="16168" width="1.81640625" customWidth="1"/>
    <col min="16169" max="16169" width="5.54296875" customWidth="1"/>
    <col min="16170" max="16170" width="6.1796875" customWidth="1"/>
    <col min="16171" max="16171" width="1.453125" customWidth="1"/>
  </cols>
  <sheetData>
    <row r="1" spans="1:43">
      <c r="A1" s="33" t="s">
        <v>649</v>
      </c>
      <c r="B1" s="63"/>
      <c r="C1" s="33"/>
      <c r="D1" s="33"/>
      <c r="E1" s="63"/>
      <c r="F1" s="33"/>
      <c r="G1" s="33"/>
      <c r="H1" s="63"/>
      <c r="I1" s="33"/>
      <c r="J1" s="33"/>
      <c r="K1" s="63"/>
      <c r="L1" s="33"/>
      <c r="M1" s="33"/>
      <c r="N1" s="63"/>
      <c r="O1" s="33"/>
      <c r="P1" s="33"/>
    </row>
    <row r="2" spans="1:43">
      <c r="A2" s="33" t="s">
        <v>650</v>
      </c>
      <c r="B2" s="63"/>
      <c r="C2" s="33"/>
      <c r="D2" s="33"/>
      <c r="E2" s="63"/>
      <c r="F2" s="33"/>
      <c r="G2" s="33"/>
      <c r="H2" s="63"/>
      <c r="I2" s="33"/>
      <c r="J2" s="33"/>
      <c r="K2" s="63"/>
      <c r="L2" s="33"/>
      <c r="M2" s="33"/>
      <c r="N2" s="63"/>
      <c r="O2" s="33"/>
      <c r="P2" s="33"/>
    </row>
    <row r="3" spans="1:43">
      <c r="A3" s="33"/>
      <c r="B3" s="63"/>
      <c r="C3" s="33"/>
      <c r="D3" s="33"/>
      <c r="E3" s="63"/>
      <c r="F3" s="33"/>
      <c r="G3" s="33"/>
      <c r="H3" s="63"/>
      <c r="I3" s="33"/>
      <c r="J3" s="33"/>
      <c r="K3" s="63"/>
      <c r="L3" s="33"/>
      <c r="M3" s="33"/>
      <c r="N3" s="63"/>
      <c r="O3" s="33"/>
      <c r="P3" s="33"/>
    </row>
    <row r="4" spans="1:43" ht="12.65" customHeight="1">
      <c r="A4" s="14" t="s">
        <v>1705</v>
      </c>
      <c r="B4" s="63"/>
      <c r="C4" s="33"/>
      <c r="D4" s="33"/>
      <c r="E4" s="63"/>
      <c r="F4" s="33"/>
      <c r="G4" s="33"/>
      <c r="H4" s="63"/>
      <c r="I4" s="33"/>
      <c r="J4" s="33"/>
      <c r="K4" s="63"/>
      <c r="L4" s="33"/>
      <c r="M4" s="33"/>
      <c r="N4" s="63"/>
      <c r="O4" s="33"/>
      <c r="P4" s="33"/>
    </row>
    <row r="5" spans="1:43" ht="15" thickBot="1">
      <c r="A5" s="33"/>
      <c r="B5" s="63"/>
      <c r="C5" s="33"/>
      <c r="D5" s="33"/>
      <c r="E5" s="63"/>
      <c r="F5" s="33"/>
      <c r="G5" s="33"/>
      <c r="H5" s="63"/>
      <c r="I5" s="33"/>
      <c r="J5" s="33"/>
      <c r="K5" s="63"/>
      <c r="L5" s="33"/>
      <c r="M5" s="33"/>
      <c r="N5" s="63"/>
      <c r="O5" s="33"/>
      <c r="P5" s="33"/>
    </row>
    <row r="6" spans="1:43" ht="17.5" customHeight="1">
      <c r="A6" s="131"/>
      <c r="B6" s="132"/>
      <c r="C6" s="131"/>
      <c r="D6" s="131"/>
      <c r="E6" s="131"/>
      <c r="F6" s="131"/>
      <c r="G6" s="131"/>
      <c r="H6" s="131"/>
      <c r="I6" s="131"/>
      <c r="J6" s="131"/>
      <c r="K6" s="132"/>
      <c r="L6" s="131"/>
      <c r="M6" s="131"/>
      <c r="N6" s="132"/>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row>
    <row r="7" spans="1:43" ht="24.65" customHeight="1">
      <c r="A7" s="74" t="s">
        <v>1706</v>
      </c>
      <c r="B7" s="63" t="s">
        <v>1067</v>
      </c>
      <c r="C7" s="33"/>
      <c r="D7" s="33"/>
      <c r="E7" s="1147" t="s">
        <v>1707</v>
      </c>
      <c r="F7" s="1147"/>
      <c r="G7" s="33"/>
      <c r="H7" s="1147" t="s">
        <v>1708</v>
      </c>
      <c r="I7" s="1147"/>
      <c r="J7" s="33"/>
      <c r="K7" s="1096" t="s">
        <v>1709</v>
      </c>
      <c r="L7" s="1096"/>
      <c r="M7" s="33"/>
      <c r="N7" s="1148" t="s">
        <v>1710</v>
      </c>
      <c r="O7" s="1148"/>
      <c r="P7" s="33"/>
      <c r="Q7" s="1096" t="s">
        <v>1711</v>
      </c>
      <c r="R7" s="1096"/>
      <c r="T7" s="1096" t="s">
        <v>1712</v>
      </c>
      <c r="U7" s="1096"/>
      <c r="W7" s="1099" t="s">
        <v>1713</v>
      </c>
      <c r="X7" s="1099"/>
      <c r="Z7" s="1096" t="s">
        <v>1290</v>
      </c>
      <c r="AA7" s="1096"/>
      <c r="AC7" s="1099" t="s">
        <v>1714</v>
      </c>
      <c r="AD7" s="1099"/>
      <c r="AF7" s="1099" t="s">
        <v>1715</v>
      </c>
      <c r="AG7" s="1099"/>
      <c r="AI7" s="1096" t="s">
        <v>1086</v>
      </c>
      <c r="AJ7" s="1096"/>
      <c r="AL7" s="1096" t="s">
        <v>1219</v>
      </c>
      <c r="AM7" s="1096"/>
      <c r="AO7" s="1096" t="s">
        <v>1716</v>
      </c>
      <c r="AP7" s="1096"/>
    </row>
    <row r="8" spans="1:43" ht="20.149999999999999" customHeight="1">
      <c r="A8" s="74" t="s">
        <v>1717</v>
      </c>
      <c r="B8" s="139" t="s">
        <v>1074</v>
      </c>
      <c r="C8" s="161" t="s">
        <v>1075</v>
      </c>
      <c r="D8" s="670"/>
      <c r="E8" s="139" t="s">
        <v>1074</v>
      </c>
      <c r="F8" s="161" t="s">
        <v>1075</v>
      </c>
      <c r="G8" s="670"/>
      <c r="H8" s="139" t="s">
        <v>1074</v>
      </c>
      <c r="I8" s="161" t="s">
        <v>1075</v>
      </c>
      <c r="J8" s="670"/>
      <c r="K8" s="139" t="s">
        <v>152</v>
      </c>
      <c r="L8" s="161" t="s">
        <v>153</v>
      </c>
      <c r="M8" s="670"/>
      <c r="N8" s="139" t="s">
        <v>152</v>
      </c>
      <c r="O8" s="161" t="s">
        <v>153</v>
      </c>
      <c r="P8" s="670"/>
      <c r="Q8" s="139" t="s">
        <v>152</v>
      </c>
      <c r="R8" s="161" t="s">
        <v>153</v>
      </c>
      <c r="T8" s="139" t="s">
        <v>152</v>
      </c>
      <c r="U8" s="161" t="s">
        <v>153</v>
      </c>
      <c r="W8" s="139" t="s">
        <v>152</v>
      </c>
      <c r="X8" s="161" t="s">
        <v>153</v>
      </c>
      <c r="Z8" s="139" t="s">
        <v>152</v>
      </c>
      <c r="AA8" s="161" t="s">
        <v>153</v>
      </c>
      <c r="AC8" s="139" t="s">
        <v>152</v>
      </c>
      <c r="AD8" s="161" t="s">
        <v>153</v>
      </c>
      <c r="AF8" s="139" t="s">
        <v>152</v>
      </c>
      <c r="AG8" s="161" t="s">
        <v>153</v>
      </c>
      <c r="AI8" s="139" t="s">
        <v>152</v>
      </c>
      <c r="AJ8" s="161" t="s">
        <v>153</v>
      </c>
      <c r="AL8" s="139" t="s">
        <v>152</v>
      </c>
      <c r="AM8" s="161" t="s">
        <v>153</v>
      </c>
      <c r="AO8" s="139" t="s">
        <v>152</v>
      </c>
      <c r="AP8" s="161" t="s">
        <v>153</v>
      </c>
    </row>
    <row r="9" spans="1:43" ht="20.149999999999999" customHeight="1" thickBot="1">
      <c r="A9" s="142"/>
      <c r="B9" s="142"/>
      <c r="C9" s="142"/>
      <c r="D9" s="142"/>
      <c r="E9" s="142"/>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row>
    <row r="10" spans="1:43" ht="14.25" customHeight="1">
      <c r="A10" s="33"/>
      <c r="B10" s="63"/>
      <c r="C10" s="33"/>
      <c r="D10" s="33"/>
      <c r="E10" s="63"/>
      <c r="F10" s="33"/>
      <c r="G10" s="33"/>
      <c r="H10" s="63"/>
      <c r="I10" s="33"/>
      <c r="J10" s="33"/>
      <c r="K10" s="63"/>
      <c r="L10" s="33"/>
      <c r="M10" s="33"/>
      <c r="N10" s="6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row>
    <row r="11" spans="1:43" ht="20.149999999999999" customHeight="1">
      <c r="A11" s="47" t="s">
        <v>148</v>
      </c>
      <c r="B11" s="63">
        <f>SUM(B13:B35)</f>
        <v>119657</v>
      </c>
      <c r="C11" s="64">
        <f>IF(A11&lt;&gt;0,B11/$B$11*100,"")</f>
        <v>100</v>
      </c>
      <c r="D11" s="33"/>
      <c r="E11" s="63">
        <f>SUM(E13:E35)</f>
        <v>82486</v>
      </c>
      <c r="F11" s="64">
        <f>IF($A11&lt;&gt;"",E11/$B11*100,"")</f>
        <v>68.93537360956735</v>
      </c>
      <c r="G11" s="33"/>
      <c r="H11" s="63">
        <f>SUM(H13:H35)</f>
        <v>23587</v>
      </c>
      <c r="I11" s="64">
        <f>IF($A11&lt;&gt;"",H11/$B11*100,"")</f>
        <v>19.712177306801941</v>
      </c>
      <c r="J11" s="33"/>
      <c r="K11" s="63">
        <f>SUM(K13:K35)</f>
        <v>4464</v>
      </c>
      <c r="L11" s="64">
        <f>IF($A11&lt;&gt;"",K11/$B11*100,"")</f>
        <v>3.7306634797797034</v>
      </c>
      <c r="M11" s="33"/>
      <c r="N11" s="63">
        <f>SUM(N13:N35)</f>
        <v>654</v>
      </c>
      <c r="O11" s="64">
        <f>IF($A11&lt;&gt;"",N11/$B11*100,"")</f>
        <v>0.54656225711826301</v>
      </c>
      <c r="P11" s="33"/>
      <c r="Q11" s="63">
        <f>SUM(Q13:Q35)</f>
        <v>2887</v>
      </c>
      <c r="R11" s="64">
        <f>IF($A11&lt;&gt;"",Q11/$B11*100,"")</f>
        <v>2.4127297191138002</v>
      </c>
      <c r="T11" s="63">
        <f>SUM(T13:T35)</f>
        <v>1160</v>
      </c>
      <c r="U11" s="64">
        <f>IF($A11&lt;&gt;"",T11/$B11*100,"")</f>
        <v>0.96943764259508436</v>
      </c>
      <c r="W11" s="63">
        <f>SUM(W13:W35)</f>
        <v>558</v>
      </c>
      <c r="X11" s="64">
        <f>IF($A11&lt;&gt;"",W11/$B11*100,"")</f>
        <v>0.46633293497246292</v>
      </c>
      <c r="Z11" s="63">
        <f>SUM(Z13:Z35)</f>
        <v>458</v>
      </c>
      <c r="AA11" s="64">
        <f>IF($A11&lt;&gt;"",Z11/$B11*100,"")</f>
        <v>0.38276072440392123</v>
      </c>
      <c r="AC11" s="63">
        <f>SUM(AC13:AC35)</f>
        <v>1367</v>
      </c>
      <c r="AD11" s="64">
        <f>IF($A11&lt;&gt;"",AC11/$B11*100,"")</f>
        <v>1.1424321184719657</v>
      </c>
      <c r="AF11" s="63">
        <f>SUM(AF13:AF35)</f>
        <v>564</v>
      </c>
      <c r="AG11" s="64">
        <f>IF($A11&lt;&gt;"",AF11/$B11*100,"")</f>
        <v>0.47134726760657542</v>
      </c>
      <c r="AI11" s="63">
        <f>SUM(AI13:AI35)</f>
        <v>608</v>
      </c>
      <c r="AJ11" s="64">
        <f>IF($A11&lt;&gt;"",AI11/$B11*100,"")</f>
        <v>0.50811904025673382</v>
      </c>
      <c r="AL11" s="63">
        <f>SUM(AL13:AL35)</f>
        <v>702</v>
      </c>
      <c r="AM11" s="64">
        <f>IF($A11&lt;&gt;"",AL11/$B11*100,"")</f>
        <v>0.58667691819116308</v>
      </c>
      <c r="AO11" s="63">
        <f>SUM(AO13:AO35)</f>
        <v>162</v>
      </c>
      <c r="AP11" s="64">
        <f>IF($A11&lt;&gt;"",AO11/$B11*100,"")</f>
        <v>0.13538698112103764</v>
      </c>
    </row>
    <row r="12" spans="1:43" ht="11.25" customHeight="1">
      <c r="A12" s="49"/>
      <c r="B12" s="144"/>
      <c r="C12" s="134" t="str">
        <f t="shared" ref="C12:C35" si="0">IF(A12&lt;&gt;0,B12/$B$11*100,"")</f>
        <v/>
      </c>
      <c r="D12" s="49"/>
      <c r="E12" s="144"/>
      <c r="F12" s="134" t="str">
        <f t="shared" ref="F12:F35" si="1">IF($A12&lt;&gt;"",E12/$B12*100,"")</f>
        <v/>
      </c>
      <c r="G12" s="49"/>
      <c r="H12" s="144"/>
      <c r="I12" s="134" t="str">
        <f t="shared" ref="I12:I35" si="2">IF($A12&lt;&gt;"",H12/$B12*100,"")</f>
        <v/>
      </c>
      <c r="J12" s="49"/>
      <c r="K12" s="144"/>
      <c r="L12" s="134" t="str">
        <f t="shared" ref="L12:L35" si="3">IF($A12&lt;&gt;"",K12/$B12*100,"")</f>
        <v/>
      </c>
      <c r="M12" s="49"/>
      <c r="N12" s="144"/>
      <c r="O12" s="134" t="str">
        <f t="shared" ref="O12:O35" si="4">IF($A12&lt;&gt;"",N12/$B12*100,"")</f>
        <v/>
      </c>
      <c r="P12" s="33"/>
      <c r="R12" s="64" t="str">
        <f t="shared" ref="R12:R35" si="5">IF($A12&lt;&gt;"",Q12/$B12*100,"")</f>
        <v/>
      </c>
      <c r="U12" s="64" t="str">
        <f t="shared" ref="U12:U35" si="6">IF($A12&lt;&gt;"",T12/$B12*100,"")</f>
        <v/>
      </c>
      <c r="X12" s="64" t="str">
        <f t="shared" ref="X12:X35" si="7">IF($A12&lt;&gt;"",W12/$B12*100,"")</f>
        <v/>
      </c>
      <c r="AA12" s="64" t="str">
        <f t="shared" ref="AA12:AA35" si="8">IF($A12&lt;&gt;"",Z12/$B12*100,"")</f>
        <v/>
      </c>
      <c r="AD12" s="64" t="str">
        <f t="shared" ref="AD12:AD35" si="9">IF($A12&lt;&gt;"",AC12/$B12*100,"")</f>
        <v/>
      </c>
      <c r="AG12" s="64" t="str">
        <f t="shared" ref="AG12:AG35" si="10">IF($A12&lt;&gt;"",AF12/$B12*100,"")</f>
        <v/>
      </c>
      <c r="AJ12" s="64" t="str">
        <f t="shared" ref="AJ12:AJ35" si="11">IF($A12&lt;&gt;"",AI12/$B12*100,"")</f>
        <v/>
      </c>
      <c r="AM12" s="64" t="str">
        <f t="shared" ref="AM12:AM35" si="12">IF($A12&lt;&gt;"",AL12/$B12*100,"")</f>
        <v/>
      </c>
      <c r="AP12" s="64" t="str">
        <f t="shared" ref="AP12:AP35" si="13">IF($A12&lt;&gt;"",AO12/$B12*100,"")</f>
        <v/>
      </c>
    </row>
    <row r="13" spans="1:43" ht="20.149999999999999" customHeight="1">
      <c r="A13" s="715" t="s">
        <v>1718</v>
      </c>
      <c r="B13" s="144">
        <f>E13+H13+K13+N13+Q13+T13+W13+Z13+AC13+AF13+AI13+AL13+AO13</f>
        <v>90665</v>
      </c>
      <c r="C13" s="134">
        <f t="shared" si="0"/>
        <v>75.770744711968376</v>
      </c>
      <c r="D13" s="49"/>
      <c r="E13" s="716">
        <v>71258</v>
      </c>
      <c r="F13" s="134">
        <f t="shared" si="1"/>
        <v>78.59482711079248</v>
      </c>
      <c r="G13" s="49"/>
      <c r="H13" s="716">
        <v>13646</v>
      </c>
      <c r="I13" s="134">
        <f t="shared" si="2"/>
        <v>15.05101196713175</v>
      </c>
      <c r="J13" s="49"/>
      <c r="K13" s="716">
        <v>1361</v>
      </c>
      <c r="L13" s="134">
        <f t="shared" si="3"/>
        <v>1.5011305354877846</v>
      </c>
      <c r="M13" s="49"/>
      <c r="N13" s="716">
        <v>209</v>
      </c>
      <c r="O13" s="134">
        <f t="shared" si="4"/>
        <v>0.2305189433629295</v>
      </c>
      <c r="P13" s="33"/>
      <c r="Q13" s="716">
        <v>1324</v>
      </c>
      <c r="R13" s="64">
        <f t="shared" si="5"/>
        <v>1.4603209617823858</v>
      </c>
      <c r="T13" s="716">
        <v>841</v>
      </c>
      <c r="U13" s="64">
        <f t="shared" si="6"/>
        <v>0.92759058070920419</v>
      </c>
      <c r="W13" s="716">
        <v>98</v>
      </c>
      <c r="X13" s="64">
        <f t="shared" si="7"/>
        <v>0.10809022224673248</v>
      </c>
      <c r="Z13" s="716">
        <v>205</v>
      </c>
      <c r="AA13" s="64">
        <f t="shared" si="8"/>
        <v>0.22610709755694039</v>
      </c>
      <c r="AC13" s="716">
        <v>553</v>
      </c>
      <c r="AD13" s="64">
        <f t="shared" si="9"/>
        <v>0.60993768267799042</v>
      </c>
      <c r="AF13" s="716">
        <v>485</v>
      </c>
      <c r="AG13" s="64">
        <f t="shared" si="10"/>
        <v>0.53493630397617598</v>
      </c>
      <c r="AI13" s="716">
        <v>143</v>
      </c>
      <c r="AJ13" s="64">
        <f t="shared" si="11"/>
        <v>0.15772348756410964</v>
      </c>
      <c r="AL13" s="716">
        <v>380</v>
      </c>
      <c r="AM13" s="64">
        <f t="shared" si="12"/>
        <v>0.41912535156896263</v>
      </c>
      <c r="AO13" s="716">
        <v>162</v>
      </c>
      <c r="AP13" s="64">
        <f t="shared" si="13"/>
        <v>0.17867975514255777</v>
      </c>
    </row>
    <row r="14" spans="1:43" ht="11.25" customHeight="1">
      <c r="A14" s="715"/>
      <c r="B14" s="144">
        <f t="shared" ref="B14:B35" si="14">E14+H14+K14+N14+Q14+T14+W14+Z14+AC14+AF14+AI14+AL14+AO14</f>
        <v>0</v>
      </c>
      <c r="C14" s="134" t="str">
        <f t="shared" si="0"/>
        <v/>
      </c>
      <c r="D14" s="49"/>
      <c r="E14" s="716"/>
      <c r="F14" s="134" t="str">
        <f t="shared" si="1"/>
        <v/>
      </c>
      <c r="G14" s="49"/>
      <c r="H14" s="716"/>
      <c r="I14" s="134" t="str">
        <f t="shared" si="2"/>
        <v/>
      </c>
      <c r="J14" s="49"/>
      <c r="K14" s="716"/>
      <c r="L14" s="134" t="str">
        <f t="shared" si="3"/>
        <v/>
      </c>
      <c r="M14" s="49"/>
      <c r="N14" s="716"/>
      <c r="O14" s="134" t="str">
        <f t="shared" si="4"/>
        <v/>
      </c>
      <c r="P14" s="33"/>
      <c r="Q14" s="716"/>
      <c r="R14" s="64" t="str">
        <f t="shared" si="5"/>
        <v/>
      </c>
      <c r="T14" s="716"/>
      <c r="U14" s="64" t="str">
        <f t="shared" si="6"/>
        <v/>
      </c>
      <c r="W14" s="716"/>
      <c r="X14" s="64" t="str">
        <f t="shared" si="7"/>
        <v/>
      </c>
      <c r="Z14" s="716"/>
      <c r="AA14" s="64" t="str">
        <f t="shared" si="8"/>
        <v/>
      </c>
      <c r="AC14" s="716"/>
      <c r="AD14" s="64" t="str">
        <f t="shared" si="9"/>
        <v/>
      </c>
      <c r="AF14" s="716"/>
      <c r="AG14" s="64" t="str">
        <f t="shared" si="10"/>
        <v/>
      </c>
      <c r="AI14" s="716"/>
      <c r="AJ14" s="64" t="str">
        <f t="shared" si="11"/>
        <v/>
      </c>
      <c r="AL14" s="716"/>
      <c r="AM14" s="64" t="str">
        <f t="shared" si="12"/>
        <v/>
      </c>
      <c r="AO14" s="716"/>
      <c r="AP14" s="64" t="str">
        <f t="shared" si="13"/>
        <v/>
      </c>
    </row>
    <row r="15" spans="1:43" ht="20.149999999999999" customHeight="1">
      <c r="A15" s="715" t="s">
        <v>1719</v>
      </c>
      <c r="B15" s="144">
        <f t="shared" si="14"/>
        <v>8218</v>
      </c>
      <c r="C15" s="134">
        <f t="shared" si="0"/>
        <v>6.8679642645227608</v>
      </c>
      <c r="D15" s="49"/>
      <c r="E15" s="716">
        <v>2568</v>
      </c>
      <c r="F15" s="134">
        <f t="shared" si="1"/>
        <v>31.248478948649307</v>
      </c>
      <c r="G15" s="49"/>
      <c r="H15" s="716">
        <v>3395</v>
      </c>
      <c r="I15" s="134">
        <f t="shared" si="2"/>
        <v>41.311754684838156</v>
      </c>
      <c r="J15" s="49"/>
      <c r="K15" s="716">
        <v>375</v>
      </c>
      <c r="L15" s="134">
        <f t="shared" si="3"/>
        <v>4.5631540520807983</v>
      </c>
      <c r="M15" s="49"/>
      <c r="N15" s="716">
        <v>112</v>
      </c>
      <c r="O15" s="134">
        <f t="shared" si="4"/>
        <v>1.362862010221465</v>
      </c>
      <c r="P15" s="33"/>
      <c r="Q15" s="716">
        <v>679</v>
      </c>
      <c r="R15" s="64">
        <f t="shared" si="5"/>
        <v>8.262350936967632</v>
      </c>
      <c r="T15" s="716">
        <v>35</v>
      </c>
      <c r="U15" s="64">
        <f t="shared" si="6"/>
        <v>0.42589437819420783</v>
      </c>
      <c r="W15" s="716">
        <v>196</v>
      </c>
      <c r="X15" s="64">
        <f t="shared" si="7"/>
        <v>2.385008517887564</v>
      </c>
      <c r="Z15" s="716">
        <v>246</v>
      </c>
      <c r="AA15" s="64">
        <f t="shared" si="8"/>
        <v>2.9934290581650034</v>
      </c>
      <c r="AC15" s="716">
        <v>27</v>
      </c>
      <c r="AD15" s="64">
        <f t="shared" si="9"/>
        <v>0.32854709174981744</v>
      </c>
      <c r="AF15" s="716">
        <v>45</v>
      </c>
      <c r="AG15" s="64">
        <f t="shared" si="10"/>
        <v>0.54757848624969574</v>
      </c>
      <c r="AI15" s="716">
        <v>284</v>
      </c>
      <c r="AJ15" s="64">
        <f t="shared" si="11"/>
        <v>3.4558286687758581</v>
      </c>
      <c r="AL15" s="716">
        <v>256</v>
      </c>
      <c r="AM15" s="64">
        <f t="shared" si="12"/>
        <v>3.1151131662204916</v>
      </c>
      <c r="AO15" s="716"/>
      <c r="AP15" s="64">
        <f t="shared" si="13"/>
        <v>0</v>
      </c>
    </row>
    <row r="16" spans="1:43" ht="11.25" customHeight="1">
      <c r="A16" s="715"/>
      <c r="B16" s="144">
        <f t="shared" si="14"/>
        <v>0</v>
      </c>
      <c r="C16" s="134" t="str">
        <f t="shared" si="0"/>
        <v/>
      </c>
      <c r="D16" s="49"/>
      <c r="E16" s="716"/>
      <c r="F16" s="134" t="str">
        <f t="shared" si="1"/>
        <v/>
      </c>
      <c r="G16" s="49"/>
      <c r="H16" s="716"/>
      <c r="I16" s="134" t="str">
        <f t="shared" si="2"/>
        <v/>
      </c>
      <c r="J16" s="49"/>
      <c r="K16" s="716"/>
      <c r="L16" s="134" t="str">
        <f t="shared" si="3"/>
        <v/>
      </c>
      <c r="M16" s="49"/>
      <c r="N16" s="716"/>
      <c r="O16" s="134" t="str">
        <f t="shared" si="4"/>
        <v/>
      </c>
      <c r="P16" s="33"/>
      <c r="Q16" s="716"/>
      <c r="R16" s="64" t="str">
        <f t="shared" si="5"/>
        <v/>
      </c>
      <c r="T16" s="716"/>
      <c r="U16" s="64" t="str">
        <f t="shared" si="6"/>
        <v/>
      </c>
      <c r="W16" s="716"/>
      <c r="X16" s="64" t="str">
        <f t="shared" si="7"/>
        <v/>
      </c>
      <c r="Z16" s="716"/>
      <c r="AA16" s="64" t="str">
        <f t="shared" si="8"/>
        <v/>
      </c>
      <c r="AC16" s="716"/>
      <c r="AD16" s="64" t="str">
        <f t="shared" si="9"/>
        <v/>
      </c>
      <c r="AF16" s="716"/>
      <c r="AG16" s="64" t="str">
        <f t="shared" si="10"/>
        <v/>
      </c>
      <c r="AI16" s="716"/>
      <c r="AJ16" s="64" t="str">
        <f t="shared" si="11"/>
        <v/>
      </c>
      <c r="AL16" s="716"/>
      <c r="AM16" s="64" t="str">
        <f t="shared" si="12"/>
        <v/>
      </c>
      <c r="AO16" s="716"/>
      <c r="AP16" s="64" t="str">
        <f t="shared" si="13"/>
        <v/>
      </c>
    </row>
    <row r="17" spans="1:42" ht="20.149999999999999" customHeight="1">
      <c r="A17" s="715" t="s">
        <v>1720</v>
      </c>
      <c r="B17" s="144">
        <f t="shared" si="14"/>
        <v>728</v>
      </c>
      <c r="C17" s="134">
        <f t="shared" si="0"/>
        <v>0.60840569293898394</v>
      </c>
      <c r="D17" s="49"/>
      <c r="E17" s="716">
        <v>132</v>
      </c>
      <c r="F17" s="134">
        <f t="shared" si="1"/>
        <v>18.131868131868131</v>
      </c>
      <c r="G17" s="49"/>
      <c r="H17" s="716">
        <v>421</v>
      </c>
      <c r="I17" s="134">
        <f t="shared" si="2"/>
        <v>57.829670329670336</v>
      </c>
      <c r="J17" s="49"/>
      <c r="K17" s="716">
        <v>175</v>
      </c>
      <c r="L17" s="134">
        <f t="shared" si="3"/>
        <v>24.03846153846154</v>
      </c>
      <c r="M17" s="49"/>
      <c r="N17" s="716"/>
      <c r="O17" s="134">
        <f t="shared" si="4"/>
        <v>0</v>
      </c>
      <c r="P17" s="33"/>
      <c r="Q17" s="716"/>
      <c r="R17" s="64">
        <f t="shared" si="5"/>
        <v>0</v>
      </c>
      <c r="T17" s="716"/>
      <c r="U17" s="64">
        <f t="shared" si="6"/>
        <v>0</v>
      </c>
      <c r="W17" s="716"/>
      <c r="X17" s="64">
        <f t="shared" si="7"/>
        <v>0</v>
      </c>
      <c r="Z17" s="716"/>
      <c r="AA17" s="64">
        <f t="shared" si="8"/>
        <v>0</v>
      </c>
      <c r="AC17" s="716"/>
      <c r="AD17" s="64">
        <f t="shared" si="9"/>
        <v>0</v>
      </c>
      <c r="AF17" s="716"/>
      <c r="AG17" s="64">
        <f t="shared" si="10"/>
        <v>0</v>
      </c>
      <c r="AI17" s="716"/>
      <c r="AJ17" s="64">
        <f t="shared" si="11"/>
        <v>0</v>
      </c>
      <c r="AL17" s="716"/>
      <c r="AM17" s="64">
        <f t="shared" si="12"/>
        <v>0</v>
      </c>
      <c r="AO17" s="716"/>
      <c r="AP17" s="64">
        <f t="shared" si="13"/>
        <v>0</v>
      </c>
    </row>
    <row r="18" spans="1:42" ht="11.25" customHeight="1">
      <c r="A18" s="715"/>
      <c r="B18" s="144">
        <f t="shared" si="14"/>
        <v>0</v>
      </c>
      <c r="C18" s="134" t="str">
        <f t="shared" si="0"/>
        <v/>
      </c>
      <c r="D18" s="49"/>
      <c r="E18" s="716"/>
      <c r="F18" s="134" t="str">
        <f t="shared" si="1"/>
        <v/>
      </c>
      <c r="G18" s="49"/>
      <c r="H18" s="716"/>
      <c r="I18" s="134" t="str">
        <f t="shared" si="2"/>
        <v/>
      </c>
      <c r="J18" s="49"/>
      <c r="K18" s="716"/>
      <c r="L18" s="134" t="str">
        <f t="shared" si="3"/>
        <v/>
      </c>
      <c r="M18" s="49"/>
      <c r="N18" s="716"/>
      <c r="O18" s="134" t="str">
        <f t="shared" si="4"/>
        <v/>
      </c>
      <c r="P18" s="33"/>
      <c r="Q18" s="716"/>
      <c r="R18" s="64" t="str">
        <f t="shared" si="5"/>
        <v/>
      </c>
      <c r="T18" s="716"/>
      <c r="U18" s="64" t="str">
        <f t="shared" si="6"/>
        <v/>
      </c>
      <c r="W18" s="716"/>
      <c r="X18" s="64" t="str">
        <f t="shared" si="7"/>
        <v/>
      </c>
      <c r="Z18" s="716"/>
      <c r="AA18" s="64" t="str">
        <f t="shared" si="8"/>
        <v/>
      </c>
      <c r="AC18" s="716"/>
      <c r="AD18" s="64" t="str">
        <f t="shared" si="9"/>
        <v/>
      </c>
      <c r="AF18" s="716"/>
      <c r="AG18" s="64" t="str">
        <f t="shared" si="10"/>
        <v/>
      </c>
      <c r="AI18" s="716"/>
      <c r="AJ18" s="64" t="str">
        <f t="shared" si="11"/>
        <v/>
      </c>
      <c r="AL18" s="716"/>
      <c r="AM18" s="64" t="str">
        <f t="shared" si="12"/>
        <v/>
      </c>
      <c r="AO18" s="716"/>
      <c r="AP18" s="64" t="str">
        <f t="shared" si="13"/>
        <v/>
      </c>
    </row>
    <row r="19" spans="1:42" ht="20.149999999999999" customHeight="1">
      <c r="A19" s="715" t="s">
        <v>1721</v>
      </c>
      <c r="B19" s="144">
        <f t="shared" si="14"/>
        <v>2064</v>
      </c>
      <c r="C19" s="134">
        <f t="shared" si="0"/>
        <v>1.7249304261347016</v>
      </c>
      <c r="D19" s="49"/>
      <c r="E19" s="590">
        <v>2064</v>
      </c>
      <c r="F19" s="134">
        <f t="shared" si="1"/>
        <v>100</v>
      </c>
      <c r="G19" s="49"/>
      <c r="H19" s="590"/>
      <c r="I19" s="134">
        <f t="shared" si="2"/>
        <v>0</v>
      </c>
      <c r="J19" s="49"/>
      <c r="K19" s="590"/>
      <c r="L19" s="134">
        <f>IF($A19&lt;&gt;"",K19/$B19*100,"")</f>
        <v>0</v>
      </c>
      <c r="M19" s="49"/>
      <c r="N19" s="590"/>
      <c r="O19" s="134">
        <f t="shared" si="4"/>
        <v>0</v>
      </c>
      <c r="P19" s="33"/>
      <c r="Q19" s="590"/>
      <c r="R19" s="64">
        <f t="shared" si="5"/>
        <v>0</v>
      </c>
      <c r="T19" s="590"/>
      <c r="U19" s="64">
        <f t="shared" si="6"/>
        <v>0</v>
      </c>
      <c r="W19" s="590"/>
      <c r="X19" s="64">
        <f t="shared" si="7"/>
        <v>0</v>
      </c>
      <c r="Z19" s="590"/>
      <c r="AA19" s="64">
        <f t="shared" si="8"/>
        <v>0</v>
      </c>
      <c r="AC19" s="590"/>
      <c r="AD19" s="64">
        <f t="shared" si="9"/>
        <v>0</v>
      </c>
      <c r="AF19" s="590"/>
      <c r="AG19" s="64">
        <f t="shared" si="10"/>
        <v>0</v>
      </c>
      <c r="AI19" s="590"/>
      <c r="AJ19" s="64">
        <f t="shared" si="11"/>
        <v>0</v>
      </c>
      <c r="AL19" s="590"/>
      <c r="AM19" s="64">
        <f t="shared" si="12"/>
        <v>0</v>
      </c>
      <c r="AO19" s="590"/>
      <c r="AP19" s="64">
        <f t="shared" si="13"/>
        <v>0</v>
      </c>
    </row>
    <row r="20" spans="1:42" ht="11.25" customHeight="1">
      <c r="A20" s="715"/>
      <c r="B20" s="144">
        <f t="shared" si="14"/>
        <v>0</v>
      </c>
      <c r="C20" s="134" t="str">
        <f t="shared" si="0"/>
        <v/>
      </c>
      <c r="D20" s="49"/>
      <c r="E20" s="590"/>
      <c r="F20" s="134" t="str">
        <f t="shared" si="1"/>
        <v/>
      </c>
      <c r="G20" s="49"/>
      <c r="H20" s="590"/>
      <c r="I20" s="134" t="str">
        <f t="shared" si="2"/>
        <v/>
      </c>
      <c r="J20" s="49"/>
      <c r="K20" s="590"/>
      <c r="L20" s="134" t="str">
        <f t="shared" si="3"/>
        <v/>
      </c>
      <c r="M20" s="49"/>
      <c r="N20" s="590"/>
      <c r="O20" s="134" t="str">
        <f t="shared" si="4"/>
        <v/>
      </c>
      <c r="P20" s="33"/>
      <c r="Q20" s="590"/>
      <c r="R20" s="64" t="str">
        <f t="shared" si="5"/>
        <v/>
      </c>
      <c r="T20" s="590"/>
      <c r="U20" s="64" t="str">
        <f t="shared" si="6"/>
        <v/>
      </c>
      <c r="W20" s="590"/>
      <c r="X20" s="64" t="str">
        <f t="shared" si="7"/>
        <v/>
      </c>
      <c r="Z20" s="590"/>
      <c r="AA20" s="64" t="str">
        <f t="shared" si="8"/>
        <v/>
      </c>
      <c r="AC20" s="590"/>
      <c r="AD20" s="64" t="str">
        <f t="shared" si="9"/>
        <v/>
      </c>
      <c r="AF20" s="590"/>
      <c r="AG20" s="64" t="str">
        <f t="shared" si="10"/>
        <v/>
      </c>
      <c r="AI20" s="590"/>
      <c r="AJ20" s="64" t="str">
        <f t="shared" si="11"/>
        <v/>
      </c>
      <c r="AL20" s="590"/>
      <c r="AM20" s="64" t="str">
        <f t="shared" si="12"/>
        <v/>
      </c>
      <c r="AO20" s="590"/>
      <c r="AP20" s="64" t="str">
        <f t="shared" si="13"/>
        <v/>
      </c>
    </row>
    <row r="21" spans="1:42" ht="20.149999999999999" customHeight="1">
      <c r="A21" s="717" t="s">
        <v>1722</v>
      </c>
      <c r="B21" s="144">
        <f t="shared" si="14"/>
        <v>479</v>
      </c>
      <c r="C21" s="134">
        <f t="shared" si="0"/>
        <v>0.40031088862331493</v>
      </c>
      <c r="D21" s="49"/>
      <c r="E21" s="590">
        <v>123</v>
      </c>
      <c r="F21" s="134">
        <f t="shared" si="1"/>
        <v>25.678496868475992</v>
      </c>
      <c r="G21" s="49"/>
      <c r="H21" s="590">
        <v>186</v>
      </c>
      <c r="I21" s="134">
        <f t="shared" si="2"/>
        <v>38.830897703549063</v>
      </c>
      <c r="J21" s="49"/>
      <c r="K21" s="590">
        <v>22</v>
      </c>
      <c r="L21" s="134">
        <f t="shared" si="3"/>
        <v>4.5929018789144047</v>
      </c>
      <c r="M21" s="49"/>
      <c r="N21" s="590">
        <v>24</v>
      </c>
      <c r="O21" s="134">
        <f t="shared" si="4"/>
        <v>5.010438413361169</v>
      </c>
      <c r="P21" s="33"/>
      <c r="Q21" s="590">
        <v>48</v>
      </c>
      <c r="R21" s="64">
        <f t="shared" si="5"/>
        <v>10.020876826722338</v>
      </c>
      <c r="T21" s="590">
        <v>1</v>
      </c>
      <c r="U21" s="64">
        <f t="shared" si="6"/>
        <v>0.20876826722338201</v>
      </c>
      <c r="W21" s="590">
        <v>1</v>
      </c>
      <c r="X21" s="64">
        <f t="shared" si="7"/>
        <v>0.20876826722338201</v>
      </c>
      <c r="Z21" s="590">
        <v>7</v>
      </c>
      <c r="AA21" s="64">
        <f t="shared" si="8"/>
        <v>1.4613778705636742</v>
      </c>
      <c r="AC21" s="590">
        <v>59</v>
      </c>
      <c r="AD21" s="64">
        <f t="shared" si="9"/>
        <v>12.31732776617954</v>
      </c>
      <c r="AF21" s="590">
        <v>1</v>
      </c>
      <c r="AG21" s="64">
        <f t="shared" si="10"/>
        <v>0.20876826722338201</v>
      </c>
      <c r="AI21" s="590">
        <v>5</v>
      </c>
      <c r="AJ21" s="64">
        <f t="shared" si="11"/>
        <v>1.0438413361169103</v>
      </c>
      <c r="AL21" s="590">
        <v>2</v>
      </c>
      <c r="AM21" s="64">
        <f t="shared" si="12"/>
        <v>0.41753653444676403</v>
      </c>
      <c r="AO21" s="590"/>
      <c r="AP21" s="64">
        <f t="shared" si="13"/>
        <v>0</v>
      </c>
    </row>
    <row r="22" spans="1:42" ht="11.25" customHeight="1">
      <c r="A22" s="717"/>
      <c r="B22" s="144">
        <f t="shared" si="14"/>
        <v>0</v>
      </c>
      <c r="C22" s="134" t="str">
        <f t="shared" si="0"/>
        <v/>
      </c>
      <c r="D22" s="49"/>
      <c r="E22" s="590"/>
      <c r="F22" s="134" t="str">
        <f t="shared" si="1"/>
        <v/>
      </c>
      <c r="G22" s="49"/>
      <c r="H22" s="590"/>
      <c r="I22" s="134" t="str">
        <f t="shared" si="2"/>
        <v/>
      </c>
      <c r="J22" s="49"/>
      <c r="K22" s="590"/>
      <c r="L22" s="134" t="str">
        <f t="shared" si="3"/>
        <v/>
      </c>
      <c r="M22" s="49"/>
      <c r="N22" s="590"/>
      <c r="O22" s="134" t="str">
        <f t="shared" si="4"/>
        <v/>
      </c>
      <c r="P22" s="33"/>
      <c r="Q22" s="590"/>
      <c r="R22" s="64" t="str">
        <f t="shared" si="5"/>
        <v/>
      </c>
      <c r="T22" s="590"/>
      <c r="U22" s="64" t="str">
        <f t="shared" si="6"/>
        <v/>
      </c>
      <c r="W22" s="590"/>
      <c r="X22" s="64" t="str">
        <f t="shared" si="7"/>
        <v/>
      </c>
      <c r="Z22" s="590"/>
      <c r="AA22" s="64" t="str">
        <f t="shared" si="8"/>
        <v/>
      </c>
      <c r="AC22" s="590"/>
      <c r="AD22" s="64" t="str">
        <f t="shared" si="9"/>
        <v/>
      </c>
      <c r="AF22" s="590"/>
      <c r="AG22" s="64" t="str">
        <f t="shared" si="10"/>
        <v/>
      </c>
      <c r="AI22" s="590"/>
      <c r="AJ22" s="64" t="str">
        <f t="shared" si="11"/>
        <v/>
      </c>
      <c r="AL22" s="590"/>
      <c r="AM22" s="64" t="str">
        <f t="shared" si="12"/>
        <v/>
      </c>
      <c r="AO22" s="590"/>
      <c r="AP22" s="64" t="str">
        <f t="shared" si="13"/>
        <v/>
      </c>
    </row>
    <row r="23" spans="1:42" ht="20.149999999999999" customHeight="1">
      <c r="A23" s="717" t="s">
        <v>1723</v>
      </c>
      <c r="B23" s="144">
        <f t="shared" si="14"/>
        <v>15</v>
      </c>
      <c r="C23" s="134">
        <f t="shared" si="0"/>
        <v>1.2535831585281263E-2</v>
      </c>
      <c r="D23" s="49"/>
      <c r="E23" s="590"/>
      <c r="F23" s="134">
        <f>IF($A23&lt;&gt;"",E23/$B23*100,"")</f>
        <v>0</v>
      </c>
      <c r="G23" s="49"/>
      <c r="H23" s="590">
        <v>15</v>
      </c>
      <c r="I23" s="134">
        <f t="shared" si="2"/>
        <v>100</v>
      </c>
      <c r="J23" s="49"/>
      <c r="K23" s="590"/>
      <c r="L23" s="134">
        <f t="shared" si="3"/>
        <v>0</v>
      </c>
      <c r="M23" s="49"/>
      <c r="N23" s="590"/>
      <c r="O23" s="134">
        <f t="shared" si="4"/>
        <v>0</v>
      </c>
      <c r="P23" s="33"/>
      <c r="Q23" s="590"/>
      <c r="R23" s="64">
        <f t="shared" si="5"/>
        <v>0</v>
      </c>
      <c r="T23" s="590"/>
      <c r="U23" s="64">
        <f t="shared" si="6"/>
        <v>0</v>
      </c>
      <c r="W23" s="590"/>
      <c r="X23" s="64">
        <f t="shared" si="7"/>
        <v>0</v>
      </c>
      <c r="Z23" s="590"/>
      <c r="AA23" s="64">
        <f t="shared" si="8"/>
        <v>0</v>
      </c>
      <c r="AC23" s="590"/>
      <c r="AD23" s="64">
        <f t="shared" si="9"/>
        <v>0</v>
      </c>
      <c r="AF23" s="590"/>
      <c r="AG23" s="64">
        <f t="shared" si="10"/>
        <v>0</v>
      </c>
      <c r="AI23" s="590"/>
      <c r="AJ23" s="64">
        <f t="shared" si="11"/>
        <v>0</v>
      </c>
      <c r="AL23" s="590"/>
      <c r="AM23" s="64">
        <f t="shared" si="12"/>
        <v>0</v>
      </c>
      <c r="AO23" s="590"/>
      <c r="AP23" s="64">
        <f t="shared" si="13"/>
        <v>0</v>
      </c>
    </row>
    <row r="24" spans="1:42" ht="11.25" customHeight="1">
      <c r="A24" s="717"/>
      <c r="B24" s="144">
        <f t="shared" si="14"/>
        <v>0</v>
      </c>
      <c r="C24" s="134" t="str">
        <f t="shared" si="0"/>
        <v/>
      </c>
      <c r="D24" s="49"/>
      <c r="E24" s="590"/>
      <c r="F24" s="134" t="str">
        <f>IF($A24&lt;&gt;"",E24/$B24*100,"")</f>
        <v/>
      </c>
      <c r="G24" s="49"/>
      <c r="H24" s="590"/>
      <c r="I24" s="134" t="str">
        <f t="shared" si="2"/>
        <v/>
      </c>
      <c r="J24" s="49"/>
      <c r="K24" s="590"/>
      <c r="L24" s="134" t="str">
        <f t="shared" si="3"/>
        <v/>
      </c>
      <c r="M24" s="49"/>
      <c r="N24" s="590"/>
      <c r="O24" s="134" t="str">
        <f t="shared" si="4"/>
        <v/>
      </c>
      <c r="P24" s="33"/>
      <c r="Q24" s="590"/>
      <c r="R24" s="64" t="str">
        <f t="shared" si="5"/>
        <v/>
      </c>
      <c r="T24" s="590"/>
      <c r="U24" s="64" t="str">
        <f t="shared" si="6"/>
        <v/>
      </c>
      <c r="W24" s="590"/>
      <c r="X24" s="64" t="str">
        <f t="shared" si="7"/>
        <v/>
      </c>
      <c r="Z24" s="590"/>
      <c r="AA24" s="64" t="str">
        <f t="shared" si="8"/>
        <v/>
      </c>
      <c r="AC24" s="590"/>
      <c r="AD24" s="64" t="str">
        <f t="shared" si="9"/>
        <v/>
      </c>
      <c r="AF24" s="590"/>
      <c r="AG24" s="64" t="str">
        <f t="shared" si="10"/>
        <v/>
      </c>
      <c r="AI24" s="590"/>
      <c r="AJ24" s="64" t="str">
        <f t="shared" si="11"/>
        <v/>
      </c>
      <c r="AL24" s="590"/>
      <c r="AM24" s="64" t="str">
        <f t="shared" si="12"/>
        <v/>
      </c>
      <c r="AO24" s="590"/>
      <c r="AP24" s="64" t="str">
        <f t="shared" si="13"/>
        <v/>
      </c>
    </row>
    <row r="25" spans="1:42" ht="20.149999999999999" customHeight="1">
      <c r="A25" s="717" t="s">
        <v>1724</v>
      </c>
      <c r="B25" s="144">
        <f t="shared" si="14"/>
        <v>6035</v>
      </c>
      <c r="C25" s="134">
        <f t="shared" si="0"/>
        <v>5.0435829078114942</v>
      </c>
      <c r="D25" s="49"/>
      <c r="E25" s="590">
        <v>3504</v>
      </c>
      <c r="F25" s="134">
        <f t="shared" si="1"/>
        <v>58.06130903065452</v>
      </c>
      <c r="G25" s="49"/>
      <c r="H25" s="590">
        <v>553</v>
      </c>
      <c r="I25" s="134">
        <f t="shared" si="2"/>
        <v>9.1632145816072903</v>
      </c>
      <c r="J25" s="49"/>
      <c r="K25" s="590">
        <v>1666</v>
      </c>
      <c r="L25" s="134">
        <f t="shared" si="3"/>
        <v>27.605633802816904</v>
      </c>
      <c r="M25" s="49"/>
      <c r="N25" s="590">
        <v>123</v>
      </c>
      <c r="O25" s="134">
        <f t="shared" si="4"/>
        <v>2.0381110190555098</v>
      </c>
      <c r="P25" s="49"/>
      <c r="Q25" s="590">
        <v>89</v>
      </c>
      <c r="R25" s="64">
        <f t="shared" si="5"/>
        <v>1.4747307373653686</v>
      </c>
      <c r="T25" s="590"/>
      <c r="U25" s="64">
        <f t="shared" si="6"/>
        <v>0</v>
      </c>
      <c r="W25" s="590"/>
      <c r="X25" s="64">
        <f t="shared" si="7"/>
        <v>0</v>
      </c>
      <c r="Z25" s="590"/>
      <c r="AA25" s="64">
        <f t="shared" si="8"/>
        <v>0</v>
      </c>
      <c r="AC25" s="590">
        <v>19</v>
      </c>
      <c r="AD25" s="64">
        <f t="shared" si="9"/>
        <v>0.31483015741507869</v>
      </c>
      <c r="AF25" s="590">
        <v>25</v>
      </c>
      <c r="AG25" s="64">
        <f t="shared" si="10"/>
        <v>0.41425020712510358</v>
      </c>
      <c r="AI25" s="590">
        <v>5</v>
      </c>
      <c r="AJ25" s="64">
        <f t="shared" si="11"/>
        <v>8.2850041425020712E-2</v>
      </c>
      <c r="AL25" s="590">
        <v>51</v>
      </c>
      <c r="AM25" s="64">
        <f t="shared" si="12"/>
        <v>0.84507042253521114</v>
      </c>
      <c r="AO25" s="590"/>
      <c r="AP25" s="64">
        <f t="shared" si="13"/>
        <v>0</v>
      </c>
    </row>
    <row r="26" spans="1:42" ht="11.25" customHeight="1">
      <c r="A26" s="717"/>
      <c r="B26" s="144">
        <f t="shared" si="14"/>
        <v>0</v>
      </c>
      <c r="C26" s="134" t="str">
        <f t="shared" si="0"/>
        <v/>
      </c>
      <c r="D26" s="49"/>
      <c r="E26" s="590"/>
      <c r="F26" s="134" t="str">
        <f t="shared" si="1"/>
        <v/>
      </c>
      <c r="G26" s="49"/>
      <c r="H26" s="590"/>
      <c r="I26" s="134" t="str">
        <f t="shared" si="2"/>
        <v/>
      </c>
      <c r="J26" s="49"/>
      <c r="K26" s="590"/>
      <c r="L26" s="134" t="str">
        <f t="shared" si="3"/>
        <v/>
      </c>
      <c r="M26" s="49"/>
      <c r="N26" s="590"/>
      <c r="O26" s="134" t="str">
        <f t="shared" si="4"/>
        <v/>
      </c>
      <c r="P26" s="49"/>
      <c r="Q26" s="590"/>
      <c r="R26" s="64" t="str">
        <f t="shared" si="5"/>
        <v/>
      </c>
      <c r="T26" s="590"/>
      <c r="U26" s="64" t="str">
        <f t="shared" si="6"/>
        <v/>
      </c>
      <c r="W26" s="590"/>
      <c r="X26" s="64" t="str">
        <f t="shared" si="7"/>
        <v/>
      </c>
      <c r="Z26" s="590"/>
      <c r="AA26" s="64" t="str">
        <f t="shared" si="8"/>
        <v/>
      </c>
      <c r="AC26" s="590"/>
      <c r="AD26" s="64" t="str">
        <f t="shared" si="9"/>
        <v/>
      </c>
      <c r="AF26" s="590"/>
      <c r="AG26" s="64" t="str">
        <f t="shared" si="10"/>
        <v/>
      </c>
      <c r="AI26" s="590"/>
      <c r="AJ26" s="64" t="str">
        <f t="shared" si="11"/>
        <v/>
      </c>
      <c r="AL26" s="590"/>
      <c r="AM26" s="64" t="str">
        <f t="shared" si="12"/>
        <v/>
      </c>
      <c r="AO26" s="590"/>
      <c r="AP26" s="64" t="str">
        <f t="shared" si="13"/>
        <v/>
      </c>
    </row>
    <row r="27" spans="1:42" ht="20.149999999999999" customHeight="1">
      <c r="A27" s="717" t="s">
        <v>1725</v>
      </c>
      <c r="B27" s="144">
        <f t="shared" si="14"/>
        <v>4943</v>
      </c>
      <c r="C27" s="134">
        <f t="shared" si="0"/>
        <v>4.1309743684030193</v>
      </c>
      <c r="D27" s="49"/>
      <c r="E27" s="590">
        <v>1377</v>
      </c>
      <c r="F27" s="134">
        <f t="shared" si="1"/>
        <v>27.857576370625125</v>
      </c>
      <c r="G27" s="49"/>
      <c r="H27" s="590">
        <v>1562</v>
      </c>
      <c r="I27" s="134">
        <f t="shared" si="2"/>
        <v>31.600242767550068</v>
      </c>
      <c r="J27" s="49"/>
      <c r="K27" s="590">
        <v>282</v>
      </c>
      <c r="L27" s="134">
        <f t="shared" si="3"/>
        <v>5.705037426663969</v>
      </c>
      <c r="M27" s="49"/>
      <c r="N27" s="590">
        <v>34</v>
      </c>
      <c r="O27" s="134">
        <f t="shared" si="4"/>
        <v>0.68784139186728699</v>
      </c>
      <c r="P27" s="49"/>
      <c r="Q27" s="590">
        <v>747</v>
      </c>
      <c r="R27" s="64">
        <f t="shared" si="5"/>
        <v>15.112279991907748</v>
      </c>
      <c r="T27" s="590">
        <v>149</v>
      </c>
      <c r="U27" s="64">
        <f t="shared" si="6"/>
        <v>3.0143637467125228</v>
      </c>
      <c r="W27" s="590">
        <v>263</v>
      </c>
      <c r="X27" s="64">
        <f t="shared" si="7"/>
        <v>5.3206554723851909</v>
      </c>
      <c r="Z27" s="590"/>
      <c r="AA27" s="64">
        <f t="shared" si="8"/>
        <v>0</v>
      </c>
      <c r="AC27" s="590">
        <v>420</v>
      </c>
      <c r="AD27" s="64">
        <f t="shared" si="9"/>
        <v>8.4968642524782521</v>
      </c>
      <c r="AF27" s="590">
        <v>8</v>
      </c>
      <c r="AG27" s="64">
        <f t="shared" si="10"/>
        <v>0.16184503338053813</v>
      </c>
      <c r="AI27" s="590">
        <v>90</v>
      </c>
      <c r="AJ27" s="64">
        <f t="shared" si="11"/>
        <v>1.8207566255310541</v>
      </c>
      <c r="AL27" s="590">
        <v>11</v>
      </c>
      <c r="AM27" s="64">
        <f t="shared" si="12"/>
        <v>0.22253692089823993</v>
      </c>
      <c r="AO27" s="590"/>
      <c r="AP27" s="64">
        <f t="shared" si="13"/>
        <v>0</v>
      </c>
    </row>
    <row r="28" spans="1:42" ht="11.25" customHeight="1">
      <c r="A28" s="717"/>
      <c r="B28" s="144">
        <f t="shared" si="14"/>
        <v>0</v>
      </c>
      <c r="C28" s="134" t="str">
        <f t="shared" si="0"/>
        <v/>
      </c>
      <c r="D28" s="49"/>
      <c r="E28" s="590"/>
      <c r="F28" s="134" t="str">
        <f t="shared" si="1"/>
        <v/>
      </c>
      <c r="G28" s="49"/>
      <c r="H28" s="590"/>
      <c r="I28" s="134" t="str">
        <f t="shared" si="2"/>
        <v/>
      </c>
      <c r="J28" s="49"/>
      <c r="K28" s="590"/>
      <c r="L28" s="134" t="str">
        <f t="shared" si="3"/>
        <v/>
      </c>
      <c r="M28" s="49"/>
      <c r="N28" s="590"/>
      <c r="O28" s="134" t="str">
        <f t="shared" si="4"/>
        <v/>
      </c>
      <c r="P28" s="49"/>
      <c r="Q28" s="590"/>
      <c r="R28" s="64" t="str">
        <f t="shared" si="5"/>
        <v/>
      </c>
      <c r="T28" s="590"/>
      <c r="U28" s="64" t="str">
        <f t="shared" si="6"/>
        <v/>
      </c>
      <c r="W28" s="590"/>
      <c r="X28" s="64" t="str">
        <f t="shared" si="7"/>
        <v/>
      </c>
      <c r="Z28" s="590"/>
      <c r="AA28" s="64" t="str">
        <f t="shared" si="8"/>
        <v/>
      </c>
      <c r="AC28" s="590"/>
      <c r="AD28" s="64" t="str">
        <f t="shared" si="9"/>
        <v/>
      </c>
      <c r="AF28" s="590"/>
      <c r="AG28" s="64" t="str">
        <f t="shared" si="10"/>
        <v/>
      </c>
      <c r="AI28" s="590"/>
      <c r="AJ28" s="64" t="str">
        <f t="shared" si="11"/>
        <v/>
      </c>
      <c r="AL28" s="590"/>
      <c r="AM28" s="64" t="str">
        <f t="shared" si="12"/>
        <v/>
      </c>
      <c r="AO28" s="590"/>
      <c r="AP28" s="64" t="str">
        <f t="shared" si="13"/>
        <v/>
      </c>
    </row>
    <row r="29" spans="1:42" ht="20.149999999999999" customHeight="1">
      <c r="A29" s="717" t="s">
        <v>1726</v>
      </c>
      <c r="B29" s="144">
        <f t="shared" si="14"/>
        <v>153</v>
      </c>
      <c r="C29" s="134">
        <f t="shared" si="0"/>
        <v>0.12786548216986887</v>
      </c>
      <c r="D29" s="49"/>
      <c r="E29" s="590"/>
      <c r="F29" s="134">
        <f t="shared" si="1"/>
        <v>0</v>
      </c>
      <c r="G29" s="49"/>
      <c r="H29" s="590">
        <v>153</v>
      </c>
      <c r="I29" s="134">
        <f t="shared" si="2"/>
        <v>100</v>
      </c>
      <c r="J29" s="49"/>
      <c r="K29" s="590"/>
      <c r="L29" s="134">
        <f t="shared" si="3"/>
        <v>0</v>
      </c>
      <c r="M29" s="49"/>
      <c r="N29" s="590"/>
      <c r="O29" s="134">
        <f t="shared" si="4"/>
        <v>0</v>
      </c>
      <c r="P29" s="49"/>
      <c r="Q29" s="590"/>
      <c r="R29" s="64">
        <f t="shared" si="5"/>
        <v>0</v>
      </c>
      <c r="T29" s="590"/>
      <c r="U29" s="64">
        <f t="shared" si="6"/>
        <v>0</v>
      </c>
      <c r="W29" s="590"/>
      <c r="X29" s="64">
        <f t="shared" si="7"/>
        <v>0</v>
      </c>
      <c r="Z29" s="590"/>
      <c r="AA29" s="64">
        <f t="shared" si="8"/>
        <v>0</v>
      </c>
      <c r="AC29" s="590"/>
      <c r="AD29" s="64">
        <f t="shared" si="9"/>
        <v>0</v>
      </c>
      <c r="AF29" s="590"/>
      <c r="AG29" s="64">
        <f t="shared" si="10"/>
        <v>0</v>
      </c>
      <c r="AI29" s="590"/>
      <c r="AJ29" s="64">
        <f t="shared" si="11"/>
        <v>0</v>
      </c>
      <c r="AL29" s="590"/>
      <c r="AM29" s="64">
        <f t="shared" si="12"/>
        <v>0</v>
      </c>
      <c r="AO29" s="590"/>
      <c r="AP29" s="64">
        <f t="shared" si="13"/>
        <v>0</v>
      </c>
    </row>
    <row r="30" spans="1:42" ht="11.25" customHeight="1">
      <c r="A30" s="717"/>
      <c r="B30" s="144">
        <f t="shared" si="14"/>
        <v>0</v>
      </c>
      <c r="C30" s="134" t="str">
        <f t="shared" si="0"/>
        <v/>
      </c>
      <c r="D30" s="49"/>
      <c r="E30" s="590"/>
      <c r="F30" s="134" t="str">
        <f t="shared" si="1"/>
        <v/>
      </c>
      <c r="G30" s="49"/>
      <c r="H30" s="590"/>
      <c r="I30" s="134" t="str">
        <f t="shared" si="2"/>
        <v/>
      </c>
      <c r="J30" s="49"/>
      <c r="K30" s="590"/>
      <c r="L30" s="134" t="str">
        <f t="shared" si="3"/>
        <v/>
      </c>
      <c r="M30" s="49"/>
      <c r="N30" s="590"/>
      <c r="O30" s="134" t="str">
        <f t="shared" si="4"/>
        <v/>
      </c>
      <c r="P30" s="49"/>
      <c r="Q30" s="590"/>
      <c r="R30" s="64" t="str">
        <f t="shared" si="5"/>
        <v/>
      </c>
      <c r="T30" s="590"/>
      <c r="U30" s="64" t="str">
        <f t="shared" si="6"/>
        <v/>
      </c>
      <c r="W30" s="590"/>
      <c r="X30" s="64" t="str">
        <f t="shared" si="7"/>
        <v/>
      </c>
      <c r="Z30" s="590"/>
      <c r="AA30" s="64" t="str">
        <f t="shared" si="8"/>
        <v/>
      </c>
      <c r="AC30" s="590"/>
      <c r="AD30" s="64" t="str">
        <f t="shared" si="9"/>
        <v/>
      </c>
      <c r="AF30" s="590"/>
      <c r="AG30" s="64" t="str">
        <f t="shared" si="10"/>
        <v/>
      </c>
      <c r="AI30" s="590"/>
      <c r="AJ30" s="64" t="str">
        <f t="shared" si="11"/>
        <v/>
      </c>
      <c r="AL30" s="590"/>
      <c r="AM30" s="64" t="str">
        <f t="shared" si="12"/>
        <v/>
      </c>
      <c r="AO30" s="590"/>
      <c r="AP30" s="64" t="str">
        <f t="shared" si="13"/>
        <v/>
      </c>
    </row>
    <row r="31" spans="1:42" ht="20.149999999999999" customHeight="1">
      <c r="A31" s="715" t="s">
        <v>1727</v>
      </c>
      <c r="B31" s="144">
        <f t="shared" si="14"/>
        <v>618</v>
      </c>
      <c r="C31" s="134">
        <f t="shared" si="0"/>
        <v>0.51647626131358804</v>
      </c>
      <c r="D31" s="49"/>
      <c r="E31" s="590">
        <v>73</v>
      </c>
      <c r="F31" s="134">
        <f t="shared" si="1"/>
        <v>11.812297734627832</v>
      </c>
      <c r="G31" s="49"/>
      <c r="H31" s="590">
        <v>29</v>
      </c>
      <c r="I31" s="134">
        <f t="shared" si="2"/>
        <v>4.6925566343042071</v>
      </c>
      <c r="J31" s="49"/>
      <c r="K31" s="590">
        <v>491</v>
      </c>
      <c r="L31" s="134">
        <f t="shared" si="3"/>
        <v>79.449838187702269</v>
      </c>
      <c r="M31" s="49"/>
      <c r="N31" s="590"/>
      <c r="O31" s="134">
        <f t="shared" si="4"/>
        <v>0</v>
      </c>
      <c r="P31" s="49"/>
      <c r="Q31" s="590"/>
      <c r="R31" s="64">
        <f t="shared" si="5"/>
        <v>0</v>
      </c>
      <c r="T31" s="590"/>
      <c r="U31" s="64">
        <f t="shared" si="6"/>
        <v>0</v>
      </c>
      <c r="W31" s="590"/>
      <c r="X31" s="64">
        <f t="shared" si="7"/>
        <v>0</v>
      </c>
      <c r="Z31" s="590"/>
      <c r="AA31" s="64">
        <f t="shared" si="8"/>
        <v>0</v>
      </c>
      <c r="AC31" s="590">
        <v>25</v>
      </c>
      <c r="AD31" s="64">
        <f t="shared" si="9"/>
        <v>4.0453074433656955</v>
      </c>
      <c r="AF31" s="590"/>
      <c r="AG31" s="64">
        <f t="shared" si="10"/>
        <v>0</v>
      </c>
      <c r="AI31" s="590"/>
      <c r="AJ31" s="64">
        <f t="shared" si="11"/>
        <v>0</v>
      </c>
      <c r="AL31" s="590"/>
      <c r="AM31" s="64">
        <f t="shared" si="12"/>
        <v>0</v>
      </c>
      <c r="AO31" s="590"/>
      <c r="AP31" s="64">
        <f t="shared" si="13"/>
        <v>0</v>
      </c>
    </row>
    <row r="32" spans="1:42" ht="11.25" customHeight="1">
      <c r="A32" s="715"/>
      <c r="B32" s="144">
        <f t="shared" si="14"/>
        <v>0</v>
      </c>
      <c r="C32" s="134" t="str">
        <f t="shared" si="0"/>
        <v/>
      </c>
      <c r="D32" s="49"/>
      <c r="E32" s="590"/>
      <c r="F32" s="134" t="str">
        <f t="shared" si="1"/>
        <v/>
      </c>
      <c r="G32" s="49"/>
      <c r="H32" s="590"/>
      <c r="I32" s="134" t="str">
        <f t="shared" si="2"/>
        <v/>
      </c>
      <c r="J32" s="49"/>
      <c r="K32" s="590"/>
      <c r="L32" s="134" t="str">
        <f t="shared" si="3"/>
        <v/>
      </c>
      <c r="M32" s="49"/>
      <c r="N32" s="590"/>
      <c r="O32" s="134" t="str">
        <f t="shared" si="4"/>
        <v/>
      </c>
      <c r="P32" s="49"/>
      <c r="Q32" s="590"/>
      <c r="R32" s="64" t="str">
        <f t="shared" si="5"/>
        <v/>
      </c>
      <c r="T32" s="590"/>
      <c r="U32" s="64" t="str">
        <f t="shared" si="6"/>
        <v/>
      </c>
      <c r="W32" s="590"/>
      <c r="X32" s="64" t="str">
        <f t="shared" si="7"/>
        <v/>
      </c>
      <c r="Z32" s="590"/>
      <c r="AA32" s="64" t="str">
        <f t="shared" si="8"/>
        <v/>
      </c>
      <c r="AC32" s="590"/>
      <c r="AD32" s="64" t="str">
        <f t="shared" si="9"/>
        <v/>
      </c>
      <c r="AF32" s="590"/>
      <c r="AG32" s="64" t="str">
        <f t="shared" si="10"/>
        <v/>
      </c>
      <c r="AI32" s="590"/>
      <c r="AJ32" s="64" t="str">
        <f t="shared" si="11"/>
        <v/>
      </c>
      <c r="AL32" s="590"/>
      <c r="AM32" s="64" t="str">
        <f t="shared" si="12"/>
        <v/>
      </c>
      <c r="AO32" s="590"/>
      <c r="AP32" s="64" t="str">
        <f t="shared" si="13"/>
        <v/>
      </c>
    </row>
    <row r="33" spans="1:43" ht="20.149999999999999" customHeight="1">
      <c r="A33" s="715" t="s">
        <v>1728</v>
      </c>
      <c r="B33" s="144">
        <f t="shared" si="14"/>
        <v>3043</v>
      </c>
      <c r="C33" s="134">
        <f t="shared" si="0"/>
        <v>2.5431023676007256</v>
      </c>
      <c r="D33" s="49"/>
      <c r="E33" s="590"/>
      <c r="F33" s="134">
        <f t="shared" si="1"/>
        <v>0</v>
      </c>
      <c r="G33" s="49"/>
      <c r="H33" s="590">
        <v>3043</v>
      </c>
      <c r="I33" s="134">
        <f t="shared" si="2"/>
        <v>100</v>
      </c>
      <c r="J33" s="49"/>
      <c r="K33" s="590"/>
      <c r="L33" s="134">
        <f t="shared" si="3"/>
        <v>0</v>
      </c>
      <c r="M33" s="49"/>
      <c r="N33" s="590"/>
      <c r="O33" s="134">
        <f t="shared" si="4"/>
        <v>0</v>
      </c>
      <c r="P33" s="49"/>
      <c r="Q33" s="590"/>
      <c r="R33" s="64">
        <f t="shared" si="5"/>
        <v>0</v>
      </c>
      <c r="T33" s="590"/>
      <c r="U33" s="64">
        <f t="shared" si="6"/>
        <v>0</v>
      </c>
      <c r="W33" s="590"/>
      <c r="X33" s="64">
        <f t="shared" si="7"/>
        <v>0</v>
      </c>
      <c r="Z33" s="590"/>
      <c r="AA33" s="64">
        <f t="shared" si="8"/>
        <v>0</v>
      </c>
      <c r="AC33" s="590"/>
      <c r="AD33" s="64">
        <f t="shared" si="9"/>
        <v>0</v>
      </c>
      <c r="AF33" s="590"/>
      <c r="AG33" s="64">
        <f t="shared" si="10"/>
        <v>0</v>
      </c>
      <c r="AI33" s="590"/>
      <c r="AJ33" s="64">
        <f t="shared" si="11"/>
        <v>0</v>
      </c>
      <c r="AL33" s="590"/>
      <c r="AM33" s="64">
        <f t="shared" si="12"/>
        <v>0</v>
      </c>
      <c r="AO33" s="590"/>
      <c r="AP33" s="64">
        <f t="shared" si="13"/>
        <v>0</v>
      </c>
    </row>
    <row r="34" spans="1:43" ht="9.75" customHeight="1">
      <c r="A34" s="715"/>
      <c r="B34" s="144">
        <f t="shared" si="14"/>
        <v>0</v>
      </c>
      <c r="C34" s="134" t="str">
        <f t="shared" si="0"/>
        <v/>
      </c>
      <c r="D34" s="49"/>
      <c r="E34" s="590"/>
      <c r="F34" s="134" t="str">
        <f t="shared" si="1"/>
        <v/>
      </c>
      <c r="G34" s="49"/>
      <c r="H34" s="590"/>
      <c r="I34" s="134" t="str">
        <f t="shared" si="2"/>
        <v/>
      </c>
      <c r="J34" s="49"/>
      <c r="K34" s="590"/>
      <c r="L34" s="134" t="str">
        <f t="shared" si="3"/>
        <v/>
      </c>
      <c r="M34" s="49"/>
      <c r="N34" s="590"/>
      <c r="O34" s="134" t="str">
        <f t="shared" si="4"/>
        <v/>
      </c>
      <c r="P34" s="49"/>
      <c r="Q34" s="590"/>
      <c r="R34" s="64" t="str">
        <f t="shared" si="5"/>
        <v/>
      </c>
      <c r="T34" s="590"/>
      <c r="U34" s="64" t="str">
        <f t="shared" si="6"/>
        <v/>
      </c>
      <c r="W34" s="590"/>
      <c r="X34" s="64" t="str">
        <f t="shared" si="7"/>
        <v/>
      </c>
      <c r="Z34" s="590"/>
      <c r="AA34" s="64" t="str">
        <f t="shared" si="8"/>
        <v/>
      </c>
      <c r="AC34" s="590"/>
      <c r="AD34" s="64" t="str">
        <f t="shared" si="9"/>
        <v/>
      </c>
      <c r="AF34" s="590"/>
      <c r="AG34" s="64" t="str">
        <f t="shared" si="10"/>
        <v/>
      </c>
      <c r="AI34" s="590"/>
      <c r="AJ34" s="64" t="str">
        <f t="shared" si="11"/>
        <v/>
      </c>
      <c r="AL34" s="590"/>
      <c r="AM34" s="64" t="str">
        <f t="shared" si="12"/>
        <v/>
      </c>
      <c r="AO34" s="590"/>
      <c r="AP34" s="64" t="str">
        <f t="shared" si="13"/>
        <v/>
      </c>
    </row>
    <row r="35" spans="1:43" ht="20.149999999999999" customHeight="1">
      <c r="A35" s="715" t="s">
        <v>1729</v>
      </c>
      <c r="B35" s="144">
        <f t="shared" si="14"/>
        <v>2696</v>
      </c>
      <c r="C35" s="134">
        <f t="shared" si="0"/>
        <v>2.2531067969278857</v>
      </c>
      <c r="D35" s="49"/>
      <c r="E35" s="590">
        <v>1387</v>
      </c>
      <c r="F35" s="134">
        <f t="shared" si="1"/>
        <v>51.446587537091993</v>
      </c>
      <c r="G35" s="49"/>
      <c r="H35" s="590">
        <v>584</v>
      </c>
      <c r="I35" s="134">
        <f t="shared" si="2"/>
        <v>21.66172106824926</v>
      </c>
      <c r="J35" s="49"/>
      <c r="K35" s="590">
        <v>92</v>
      </c>
      <c r="L35" s="134">
        <f t="shared" si="3"/>
        <v>3.4124629080118694</v>
      </c>
      <c r="M35" s="49"/>
      <c r="N35" s="590">
        <v>152</v>
      </c>
      <c r="O35" s="134">
        <f t="shared" si="4"/>
        <v>5.637982195845697</v>
      </c>
      <c r="P35" s="49"/>
      <c r="Q35" s="590"/>
      <c r="R35" s="64">
        <f t="shared" si="5"/>
        <v>0</v>
      </c>
      <c r="T35" s="590">
        <v>134</v>
      </c>
      <c r="U35" s="64">
        <f t="shared" si="6"/>
        <v>4.9703264094955495</v>
      </c>
      <c r="W35" s="590"/>
      <c r="X35" s="64">
        <f t="shared" si="7"/>
        <v>0</v>
      </c>
      <c r="Z35" s="590"/>
      <c r="AA35" s="64">
        <f t="shared" si="8"/>
        <v>0</v>
      </c>
      <c r="AC35" s="590">
        <v>264</v>
      </c>
      <c r="AD35" s="64">
        <f t="shared" si="9"/>
        <v>9.792284866468842</v>
      </c>
      <c r="AF35" s="590"/>
      <c r="AG35" s="64">
        <f t="shared" si="10"/>
        <v>0</v>
      </c>
      <c r="AI35" s="590">
        <v>81</v>
      </c>
      <c r="AJ35" s="64">
        <f t="shared" si="11"/>
        <v>3.0044510385756675</v>
      </c>
      <c r="AL35" s="590">
        <v>2</v>
      </c>
      <c r="AM35" s="64">
        <f t="shared" si="12"/>
        <v>7.4183976261127604E-2</v>
      </c>
      <c r="AO35" s="590"/>
      <c r="AP35" s="64">
        <f t="shared" si="13"/>
        <v>0</v>
      </c>
    </row>
    <row r="36" spans="1:43" ht="11.25" customHeight="1" thickBot="1">
      <c r="A36" s="33"/>
      <c r="B36" s="63"/>
      <c r="C36" s="33"/>
      <c r="D36" s="33"/>
      <c r="E36" s="63"/>
      <c r="F36" s="33"/>
      <c r="G36" s="33"/>
      <c r="H36" s="63"/>
      <c r="I36" s="33"/>
      <c r="J36" s="33"/>
      <c r="K36" s="63"/>
      <c r="L36" s="33"/>
      <c r="M36" s="33"/>
      <c r="N36" s="63"/>
      <c r="O36" s="33"/>
      <c r="P36" s="33"/>
    </row>
    <row r="37" spans="1:43">
      <c r="A37" s="131"/>
      <c r="B37" s="132"/>
      <c r="C37" s="131"/>
      <c r="D37" s="131"/>
      <c r="E37" s="132"/>
      <c r="F37" s="131"/>
      <c r="G37" s="131"/>
      <c r="H37" s="132"/>
      <c r="I37" s="131"/>
      <c r="J37" s="131"/>
      <c r="K37" s="132"/>
      <c r="L37" s="131"/>
      <c r="M37" s="131"/>
      <c r="N37" s="132"/>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row>
    <row r="38" spans="1:43">
      <c r="A38" s="718" t="s">
        <v>1730</v>
      </c>
      <c r="B38" s="63"/>
      <c r="C38" s="33"/>
      <c r="D38" s="33"/>
      <c r="E38" s="63"/>
      <c r="F38" s="33"/>
      <c r="G38" s="33"/>
      <c r="H38" s="63"/>
      <c r="I38" s="33"/>
      <c r="J38" s="33"/>
      <c r="K38" s="63"/>
      <c r="L38" s="33"/>
      <c r="M38" s="33"/>
      <c r="N38" s="63"/>
      <c r="O38" s="33"/>
      <c r="P38" s="33"/>
    </row>
    <row r="39" spans="1:43">
      <c r="A39" s="718" t="s">
        <v>1731</v>
      </c>
      <c r="B39" s="63"/>
      <c r="C39" s="33"/>
      <c r="D39" s="33"/>
      <c r="E39" s="63"/>
      <c r="F39" s="33"/>
      <c r="G39" s="33"/>
      <c r="H39" s="63"/>
      <c r="I39" s="33"/>
      <c r="J39" s="33"/>
      <c r="K39" s="63"/>
      <c r="L39" s="33"/>
      <c r="M39" s="33"/>
      <c r="N39" s="63"/>
      <c r="O39" s="33"/>
      <c r="P39" s="33"/>
    </row>
    <row r="40" spans="1:43">
      <c r="A40" s="718" t="s">
        <v>1732</v>
      </c>
      <c r="B40" s="63"/>
      <c r="C40" s="33"/>
      <c r="D40" s="33"/>
      <c r="E40" s="63"/>
      <c r="F40" s="33"/>
      <c r="G40" s="33"/>
      <c r="H40" s="63"/>
      <c r="I40" s="33"/>
      <c r="J40" s="33"/>
      <c r="K40" s="63"/>
      <c r="L40" s="33"/>
      <c r="M40" s="33"/>
      <c r="N40" s="63"/>
      <c r="O40" s="33"/>
      <c r="P40" s="33"/>
    </row>
    <row r="41" spans="1:43">
      <c r="A41" s="718" t="s">
        <v>1733</v>
      </c>
      <c r="B41" s="63"/>
      <c r="C41" s="33"/>
      <c r="D41" s="33"/>
      <c r="E41" s="63"/>
      <c r="F41" s="33"/>
      <c r="G41" s="33"/>
      <c r="H41" s="63"/>
      <c r="I41" s="33"/>
      <c r="J41" s="33"/>
      <c r="K41" s="63"/>
      <c r="L41" s="33"/>
      <c r="M41" s="33"/>
      <c r="N41" s="63"/>
      <c r="O41" s="33"/>
      <c r="P41" s="33"/>
    </row>
    <row r="42" spans="1:43">
      <c r="A42" s="33"/>
      <c r="B42" s="63"/>
      <c r="C42" s="33"/>
      <c r="D42" s="33"/>
      <c r="E42" s="63"/>
      <c r="F42" s="33"/>
      <c r="G42" s="33"/>
      <c r="H42" s="63"/>
      <c r="I42" s="33"/>
      <c r="J42" s="33"/>
      <c r="K42" s="63"/>
      <c r="L42" s="33"/>
      <c r="M42" s="33"/>
      <c r="N42" s="63"/>
      <c r="O42" s="33"/>
      <c r="P42" s="33"/>
    </row>
    <row r="43" spans="1:43">
      <c r="A43" s="33" t="s">
        <v>1092</v>
      </c>
      <c r="B43" s="63"/>
      <c r="C43" s="33"/>
      <c r="D43" s="33"/>
      <c r="E43" s="63"/>
      <c r="F43" s="33"/>
      <c r="G43" s="33"/>
      <c r="H43" s="63"/>
      <c r="I43" s="33"/>
      <c r="J43" s="33"/>
      <c r="K43" s="63"/>
      <c r="L43" s="33"/>
      <c r="M43" s="33"/>
      <c r="N43" s="63"/>
      <c r="O43" s="33"/>
      <c r="P43" s="33"/>
    </row>
    <row r="44" spans="1:43">
      <c r="A44" s="33" t="s">
        <v>766</v>
      </c>
      <c r="B44" s="63"/>
      <c r="C44" s="33"/>
      <c r="D44" s="33"/>
      <c r="E44" s="63"/>
      <c r="F44" s="33"/>
      <c r="G44" s="33"/>
      <c r="H44" s="63"/>
      <c r="I44" s="33"/>
      <c r="J44" s="33"/>
      <c r="K44" s="63"/>
      <c r="L44" s="33"/>
      <c r="M44" s="33"/>
      <c r="N44" s="63"/>
      <c r="O44" s="33"/>
      <c r="P44" s="33"/>
    </row>
    <row r="46" spans="1:43">
      <c r="A46" s="28"/>
    </row>
    <row r="47" spans="1:43">
      <c r="A47" s="28"/>
      <c r="B47" s="63"/>
    </row>
    <row r="48" spans="1:43">
      <c r="A48" s="28"/>
      <c r="B48" s="63"/>
      <c r="F48" t="s">
        <v>128</v>
      </c>
    </row>
    <row r="49" spans="1:2">
      <c r="A49" s="28"/>
      <c r="B49" s="63"/>
    </row>
    <row r="50" spans="1:2">
      <c r="A50" s="28"/>
      <c r="B50" s="63"/>
    </row>
    <row r="51" spans="1:2">
      <c r="A51" s="28"/>
      <c r="B51" s="63"/>
    </row>
    <row r="52" spans="1:2">
      <c r="A52" s="28"/>
    </row>
    <row r="53" spans="1:2">
      <c r="A53" s="28"/>
    </row>
  </sheetData>
  <mergeCells count="13">
    <mergeCell ref="AI7:AJ7"/>
    <mergeCell ref="AL7:AM7"/>
    <mergeCell ref="AO7:AP7"/>
    <mergeCell ref="T7:U7"/>
    <mergeCell ref="W7:X7"/>
    <mergeCell ref="Z7:AA7"/>
    <mergeCell ref="AC7:AD7"/>
    <mergeCell ref="AF7:AG7"/>
    <mergeCell ref="E7:F7"/>
    <mergeCell ref="H7:I7"/>
    <mergeCell ref="K7:L7"/>
    <mergeCell ref="N7:O7"/>
    <mergeCell ref="Q7:R7"/>
  </mergeCells>
  <conditionalFormatting sqref="B11:O37">
    <cfRule type="cellIs" dxfId="20" priority="1" operator="equal">
      <formula>0</formula>
    </cfRule>
  </conditionalFormatting>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9" tint="0.59999389629810485"/>
  </sheetPr>
  <dimension ref="A1:B24"/>
  <sheetViews>
    <sheetView workbookViewId="0">
      <selection activeCell="A5" sqref="A5"/>
    </sheetView>
  </sheetViews>
  <sheetFormatPr baseColWidth="10" defaultRowHeight="14.5"/>
  <cols>
    <col min="1" max="1" width="13.7265625" customWidth="1"/>
    <col min="2" max="2" width="118.81640625" customWidth="1"/>
  </cols>
  <sheetData>
    <row r="1" spans="1:2" ht="15.5">
      <c r="A1" s="5" t="s">
        <v>126</v>
      </c>
    </row>
    <row r="2" spans="1:2" ht="15.5">
      <c r="A2" s="7" t="s">
        <v>1134</v>
      </c>
    </row>
    <row r="3" spans="1:2">
      <c r="A3" s="8"/>
    </row>
    <row r="4" spans="1:2" ht="15.5">
      <c r="A4" s="7" t="s">
        <v>626</v>
      </c>
    </row>
    <row r="5" spans="1:2" ht="15.5">
      <c r="A5" s="9" t="s">
        <v>1135</v>
      </c>
      <c r="B5" s="11" t="s">
        <v>1734</v>
      </c>
    </row>
    <row r="6" spans="1:2" ht="15.5">
      <c r="A6" s="344"/>
    </row>
    <row r="7" spans="1:2" ht="15.5">
      <c r="A7" s="7" t="s">
        <v>1136</v>
      </c>
    </row>
    <row r="8" spans="1:2" ht="15.5">
      <c r="A8" s="9" t="s">
        <v>1137</v>
      </c>
      <c r="B8" s="10" t="s">
        <v>1739</v>
      </c>
    </row>
    <row r="9" spans="1:2" ht="15.5">
      <c r="A9" s="9" t="s">
        <v>1138</v>
      </c>
      <c r="B9" s="10" t="s">
        <v>1735</v>
      </c>
    </row>
    <row r="10" spans="1:2">
      <c r="A10" s="8"/>
    </row>
    <row r="11" spans="1:2" ht="15.5">
      <c r="A11" s="7" t="s">
        <v>1139</v>
      </c>
    </row>
    <row r="12" spans="1:2" ht="15.5">
      <c r="A12" s="9" t="s">
        <v>1140</v>
      </c>
      <c r="B12" s="10" t="s">
        <v>1736</v>
      </c>
    </row>
    <row r="13" spans="1:2" ht="31">
      <c r="A13" s="9" t="s">
        <v>1141</v>
      </c>
      <c r="B13" s="281" t="s">
        <v>1737</v>
      </c>
    </row>
    <row r="14" spans="1:2">
      <c r="A14" s="8"/>
    </row>
    <row r="15" spans="1:2" ht="15.5">
      <c r="A15" s="7" t="s">
        <v>1142</v>
      </c>
    </row>
    <row r="16" spans="1:2" ht="15.5">
      <c r="A16" s="9" t="s">
        <v>1143</v>
      </c>
      <c r="B16" s="10" t="s">
        <v>1738</v>
      </c>
    </row>
    <row r="17" spans="1:2" ht="15.5">
      <c r="A17" s="9" t="s">
        <v>1144</v>
      </c>
      <c r="B17" s="525" t="s">
        <v>1740</v>
      </c>
    </row>
    <row r="18" spans="1:2" ht="15.5">
      <c r="A18" s="9"/>
      <c r="B18" s="10"/>
    </row>
    <row r="19" spans="1:2" ht="15.5">
      <c r="A19" s="7"/>
    </row>
    <row r="20" spans="1:2" ht="15.5">
      <c r="A20" s="7" t="s">
        <v>1145</v>
      </c>
    </row>
    <row r="21" spans="1:2" ht="31">
      <c r="A21" s="10" t="s">
        <v>1146</v>
      </c>
      <c r="B21" s="9" t="s">
        <v>1741</v>
      </c>
    </row>
    <row r="22" spans="1:2" ht="31">
      <c r="A22" s="10" t="s">
        <v>1147</v>
      </c>
      <c r="B22" s="9" t="s">
        <v>1742</v>
      </c>
    </row>
    <row r="23" spans="1:2" ht="31">
      <c r="A23" s="9" t="s">
        <v>1148</v>
      </c>
      <c r="B23" s="281" t="s">
        <v>1743</v>
      </c>
    </row>
    <row r="24" spans="1:2">
      <c r="A24" s="8"/>
    </row>
  </sheetData>
  <pageMargins left="0.70866141732283472" right="0.70866141732283472" top="0.74803149606299213" bottom="0.74803149606299213" header="0.31496062992125984" footer="0.31496062992125984"/>
  <pageSetup scale="8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4" tint="-0.249977111117893"/>
  </sheetPr>
  <dimension ref="A1:N46"/>
  <sheetViews>
    <sheetView workbookViewId="0">
      <selection sqref="A1:XFD1048576"/>
    </sheetView>
  </sheetViews>
  <sheetFormatPr baseColWidth="10" defaultColWidth="8.81640625" defaultRowHeight="14"/>
  <cols>
    <col min="1" max="1" width="30.81640625" style="911" customWidth="1"/>
    <col min="2" max="2" width="2.453125" style="884" customWidth="1"/>
    <col min="3" max="3" width="9.54296875" style="912" customWidth="1"/>
    <col min="4" max="4" width="8.54296875" style="911" customWidth="1"/>
    <col min="5" max="5" width="2.54296875" style="911" customWidth="1"/>
    <col min="6" max="6" width="9.54296875" style="912" customWidth="1"/>
    <col min="7" max="7" width="8.54296875" style="912" customWidth="1"/>
    <col min="8" max="8" width="2.54296875" style="912" customWidth="1"/>
    <col min="9" max="9" width="9.54296875" style="912" customWidth="1"/>
    <col min="10" max="10" width="8.54296875" style="912" customWidth="1"/>
    <col min="11" max="11" width="2.81640625" style="912" customWidth="1"/>
    <col min="12" max="12" width="9.453125" style="912" customWidth="1"/>
    <col min="13" max="13" width="9.54296875" style="912" customWidth="1"/>
    <col min="14" max="14" width="3.54296875" style="895" customWidth="1"/>
    <col min="15" max="256" width="8.81640625" style="884"/>
    <col min="257" max="257" width="30.81640625" style="884" customWidth="1"/>
    <col min="258" max="258" width="2.453125" style="884" customWidth="1"/>
    <col min="259" max="259" width="9.54296875" style="884" customWidth="1"/>
    <col min="260" max="260" width="8.54296875" style="884" customWidth="1"/>
    <col min="261" max="261" width="2.54296875" style="884" customWidth="1"/>
    <col min="262" max="262" width="9.54296875" style="884" customWidth="1"/>
    <col min="263" max="263" width="8.54296875" style="884" customWidth="1"/>
    <col min="264" max="264" width="2.54296875" style="884" customWidth="1"/>
    <col min="265" max="265" width="9.54296875" style="884" customWidth="1"/>
    <col min="266" max="266" width="8.54296875" style="884" customWidth="1"/>
    <col min="267" max="267" width="2.81640625" style="884" customWidth="1"/>
    <col min="268" max="268" width="9.453125" style="884" customWidth="1"/>
    <col min="269" max="269" width="9.54296875" style="884" customWidth="1"/>
    <col min="270" max="270" width="3.54296875" style="884" customWidth="1"/>
    <col min="271" max="512" width="8.81640625" style="884"/>
    <col min="513" max="513" width="30.81640625" style="884" customWidth="1"/>
    <col min="514" max="514" width="2.453125" style="884" customWidth="1"/>
    <col min="515" max="515" width="9.54296875" style="884" customWidth="1"/>
    <col min="516" max="516" width="8.54296875" style="884" customWidth="1"/>
    <col min="517" max="517" width="2.54296875" style="884" customWidth="1"/>
    <col min="518" max="518" width="9.54296875" style="884" customWidth="1"/>
    <col min="519" max="519" width="8.54296875" style="884" customWidth="1"/>
    <col min="520" max="520" width="2.54296875" style="884" customWidth="1"/>
    <col min="521" max="521" width="9.54296875" style="884" customWidth="1"/>
    <col min="522" max="522" width="8.54296875" style="884" customWidth="1"/>
    <col min="523" max="523" width="2.81640625" style="884" customWidth="1"/>
    <col min="524" max="524" width="9.453125" style="884" customWidth="1"/>
    <col min="525" max="525" width="9.54296875" style="884" customWidth="1"/>
    <col min="526" max="526" width="3.54296875" style="884" customWidth="1"/>
    <col min="527" max="768" width="8.81640625" style="884"/>
    <col min="769" max="769" width="30.81640625" style="884" customWidth="1"/>
    <col min="770" max="770" width="2.453125" style="884" customWidth="1"/>
    <col min="771" max="771" width="9.54296875" style="884" customWidth="1"/>
    <col min="772" max="772" width="8.54296875" style="884" customWidth="1"/>
    <col min="773" max="773" width="2.54296875" style="884" customWidth="1"/>
    <col min="774" max="774" width="9.54296875" style="884" customWidth="1"/>
    <col min="775" max="775" width="8.54296875" style="884" customWidth="1"/>
    <col min="776" max="776" width="2.54296875" style="884" customWidth="1"/>
    <col min="777" max="777" width="9.54296875" style="884" customWidth="1"/>
    <col min="778" max="778" width="8.54296875" style="884" customWidth="1"/>
    <col min="779" max="779" width="2.81640625" style="884" customWidth="1"/>
    <col min="780" max="780" width="9.453125" style="884" customWidth="1"/>
    <col min="781" max="781" width="9.54296875" style="884" customWidth="1"/>
    <col min="782" max="782" width="3.54296875" style="884" customWidth="1"/>
    <col min="783" max="1024" width="8.81640625" style="884"/>
    <col min="1025" max="1025" width="30.81640625" style="884" customWidth="1"/>
    <col min="1026" max="1026" width="2.453125" style="884" customWidth="1"/>
    <col min="1027" max="1027" width="9.54296875" style="884" customWidth="1"/>
    <col min="1028" max="1028" width="8.54296875" style="884" customWidth="1"/>
    <col min="1029" max="1029" width="2.54296875" style="884" customWidth="1"/>
    <col min="1030" max="1030" width="9.54296875" style="884" customWidth="1"/>
    <col min="1031" max="1031" width="8.54296875" style="884" customWidth="1"/>
    <col min="1032" max="1032" width="2.54296875" style="884" customWidth="1"/>
    <col min="1033" max="1033" width="9.54296875" style="884" customWidth="1"/>
    <col min="1034" max="1034" width="8.54296875" style="884" customWidth="1"/>
    <col min="1035" max="1035" width="2.81640625" style="884" customWidth="1"/>
    <col min="1036" max="1036" width="9.453125" style="884" customWidth="1"/>
    <col min="1037" max="1037" width="9.54296875" style="884" customWidth="1"/>
    <col min="1038" max="1038" width="3.54296875" style="884" customWidth="1"/>
    <col min="1039" max="1280" width="8.81640625" style="884"/>
    <col min="1281" max="1281" width="30.81640625" style="884" customWidth="1"/>
    <col min="1282" max="1282" width="2.453125" style="884" customWidth="1"/>
    <col min="1283" max="1283" width="9.54296875" style="884" customWidth="1"/>
    <col min="1284" max="1284" width="8.54296875" style="884" customWidth="1"/>
    <col min="1285" max="1285" width="2.54296875" style="884" customWidth="1"/>
    <col min="1286" max="1286" width="9.54296875" style="884" customWidth="1"/>
    <col min="1287" max="1287" width="8.54296875" style="884" customWidth="1"/>
    <col min="1288" max="1288" width="2.54296875" style="884" customWidth="1"/>
    <col min="1289" max="1289" width="9.54296875" style="884" customWidth="1"/>
    <col min="1290" max="1290" width="8.54296875" style="884" customWidth="1"/>
    <col min="1291" max="1291" width="2.81640625" style="884" customWidth="1"/>
    <col min="1292" max="1292" width="9.453125" style="884" customWidth="1"/>
    <col min="1293" max="1293" width="9.54296875" style="884" customWidth="1"/>
    <col min="1294" max="1294" width="3.54296875" style="884" customWidth="1"/>
    <col min="1295" max="1536" width="8.81640625" style="884"/>
    <col min="1537" max="1537" width="30.81640625" style="884" customWidth="1"/>
    <col min="1538" max="1538" width="2.453125" style="884" customWidth="1"/>
    <col min="1539" max="1539" width="9.54296875" style="884" customWidth="1"/>
    <col min="1540" max="1540" width="8.54296875" style="884" customWidth="1"/>
    <col min="1541" max="1541" width="2.54296875" style="884" customWidth="1"/>
    <col min="1542" max="1542" width="9.54296875" style="884" customWidth="1"/>
    <col min="1543" max="1543" width="8.54296875" style="884" customWidth="1"/>
    <col min="1544" max="1544" width="2.54296875" style="884" customWidth="1"/>
    <col min="1545" max="1545" width="9.54296875" style="884" customWidth="1"/>
    <col min="1546" max="1546" width="8.54296875" style="884" customWidth="1"/>
    <col min="1547" max="1547" width="2.81640625" style="884" customWidth="1"/>
    <col min="1548" max="1548" width="9.453125" style="884" customWidth="1"/>
    <col min="1549" max="1549" width="9.54296875" style="884" customWidth="1"/>
    <col min="1550" max="1550" width="3.54296875" style="884" customWidth="1"/>
    <col min="1551" max="1792" width="8.81640625" style="884"/>
    <col min="1793" max="1793" width="30.81640625" style="884" customWidth="1"/>
    <col min="1794" max="1794" width="2.453125" style="884" customWidth="1"/>
    <col min="1795" max="1795" width="9.54296875" style="884" customWidth="1"/>
    <col min="1796" max="1796" width="8.54296875" style="884" customWidth="1"/>
    <col min="1797" max="1797" width="2.54296875" style="884" customWidth="1"/>
    <col min="1798" max="1798" width="9.54296875" style="884" customWidth="1"/>
    <col min="1799" max="1799" width="8.54296875" style="884" customWidth="1"/>
    <col min="1800" max="1800" width="2.54296875" style="884" customWidth="1"/>
    <col min="1801" max="1801" width="9.54296875" style="884" customWidth="1"/>
    <col min="1802" max="1802" width="8.54296875" style="884" customWidth="1"/>
    <col min="1803" max="1803" width="2.81640625" style="884" customWidth="1"/>
    <col min="1804" max="1804" width="9.453125" style="884" customWidth="1"/>
    <col min="1805" max="1805" width="9.54296875" style="884" customWidth="1"/>
    <col min="1806" max="1806" width="3.54296875" style="884" customWidth="1"/>
    <col min="1807" max="2048" width="8.81640625" style="884"/>
    <col min="2049" max="2049" width="30.81640625" style="884" customWidth="1"/>
    <col min="2050" max="2050" width="2.453125" style="884" customWidth="1"/>
    <col min="2051" max="2051" width="9.54296875" style="884" customWidth="1"/>
    <col min="2052" max="2052" width="8.54296875" style="884" customWidth="1"/>
    <col min="2053" max="2053" width="2.54296875" style="884" customWidth="1"/>
    <col min="2054" max="2054" width="9.54296875" style="884" customWidth="1"/>
    <col min="2055" max="2055" width="8.54296875" style="884" customWidth="1"/>
    <col min="2056" max="2056" width="2.54296875" style="884" customWidth="1"/>
    <col min="2057" max="2057" width="9.54296875" style="884" customWidth="1"/>
    <col min="2058" max="2058" width="8.54296875" style="884" customWidth="1"/>
    <col min="2059" max="2059" width="2.81640625" style="884" customWidth="1"/>
    <col min="2060" max="2060" width="9.453125" style="884" customWidth="1"/>
    <col min="2061" max="2061" width="9.54296875" style="884" customWidth="1"/>
    <col min="2062" max="2062" width="3.54296875" style="884" customWidth="1"/>
    <col min="2063" max="2304" width="8.81640625" style="884"/>
    <col min="2305" max="2305" width="30.81640625" style="884" customWidth="1"/>
    <col min="2306" max="2306" width="2.453125" style="884" customWidth="1"/>
    <col min="2307" max="2307" width="9.54296875" style="884" customWidth="1"/>
    <col min="2308" max="2308" width="8.54296875" style="884" customWidth="1"/>
    <col min="2309" max="2309" width="2.54296875" style="884" customWidth="1"/>
    <col min="2310" max="2310" width="9.54296875" style="884" customWidth="1"/>
    <col min="2311" max="2311" width="8.54296875" style="884" customWidth="1"/>
    <col min="2312" max="2312" width="2.54296875" style="884" customWidth="1"/>
    <col min="2313" max="2313" width="9.54296875" style="884" customWidth="1"/>
    <col min="2314" max="2314" width="8.54296875" style="884" customWidth="1"/>
    <col min="2315" max="2315" width="2.81640625" style="884" customWidth="1"/>
    <col min="2316" max="2316" width="9.453125" style="884" customWidth="1"/>
    <col min="2317" max="2317" width="9.54296875" style="884" customWidth="1"/>
    <col min="2318" max="2318" width="3.54296875" style="884" customWidth="1"/>
    <col min="2319" max="2560" width="8.81640625" style="884"/>
    <col min="2561" max="2561" width="30.81640625" style="884" customWidth="1"/>
    <col min="2562" max="2562" width="2.453125" style="884" customWidth="1"/>
    <col min="2563" max="2563" width="9.54296875" style="884" customWidth="1"/>
    <col min="2564" max="2564" width="8.54296875" style="884" customWidth="1"/>
    <col min="2565" max="2565" width="2.54296875" style="884" customWidth="1"/>
    <col min="2566" max="2566" width="9.54296875" style="884" customWidth="1"/>
    <col min="2567" max="2567" width="8.54296875" style="884" customWidth="1"/>
    <col min="2568" max="2568" width="2.54296875" style="884" customWidth="1"/>
    <col min="2569" max="2569" width="9.54296875" style="884" customWidth="1"/>
    <col min="2570" max="2570" width="8.54296875" style="884" customWidth="1"/>
    <col min="2571" max="2571" width="2.81640625" style="884" customWidth="1"/>
    <col min="2572" max="2572" width="9.453125" style="884" customWidth="1"/>
    <col min="2573" max="2573" width="9.54296875" style="884" customWidth="1"/>
    <col min="2574" max="2574" width="3.54296875" style="884" customWidth="1"/>
    <col min="2575" max="2816" width="8.81640625" style="884"/>
    <col min="2817" max="2817" width="30.81640625" style="884" customWidth="1"/>
    <col min="2818" max="2818" width="2.453125" style="884" customWidth="1"/>
    <col min="2819" max="2819" width="9.54296875" style="884" customWidth="1"/>
    <col min="2820" max="2820" width="8.54296875" style="884" customWidth="1"/>
    <col min="2821" max="2821" width="2.54296875" style="884" customWidth="1"/>
    <col min="2822" max="2822" width="9.54296875" style="884" customWidth="1"/>
    <col min="2823" max="2823" width="8.54296875" style="884" customWidth="1"/>
    <col min="2824" max="2824" width="2.54296875" style="884" customWidth="1"/>
    <col min="2825" max="2825" width="9.54296875" style="884" customWidth="1"/>
    <col min="2826" max="2826" width="8.54296875" style="884" customWidth="1"/>
    <col min="2827" max="2827" width="2.81640625" style="884" customWidth="1"/>
    <col min="2828" max="2828" width="9.453125" style="884" customWidth="1"/>
    <col min="2829" max="2829" width="9.54296875" style="884" customWidth="1"/>
    <col min="2830" max="2830" width="3.54296875" style="884" customWidth="1"/>
    <col min="2831" max="3072" width="8.81640625" style="884"/>
    <col min="3073" max="3073" width="30.81640625" style="884" customWidth="1"/>
    <col min="3074" max="3074" width="2.453125" style="884" customWidth="1"/>
    <col min="3075" max="3075" width="9.54296875" style="884" customWidth="1"/>
    <col min="3076" max="3076" width="8.54296875" style="884" customWidth="1"/>
    <col min="3077" max="3077" width="2.54296875" style="884" customWidth="1"/>
    <col min="3078" max="3078" width="9.54296875" style="884" customWidth="1"/>
    <col min="3079" max="3079" width="8.54296875" style="884" customWidth="1"/>
    <col min="3080" max="3080" width="2.54296875" style="884" customWidth="1"/>
    <col min="3081" max="3081" width="9.54296875" style="884" customWidth="1"/>
    <col min="3082" max="3082" width="8.54296875" style="884" customWidth="1"/>
    <col min="3083" max="3083" width="2.81640625" style="884" customWidth="1"/>
    <col min="3084" max="3084" width="9.453125" style="884" customWidth="1"/>
    <col min="3085" max="3085" width="9.54296875" style="884" customWidth="1"/>
    <col min="3086" max="3086" width="3.54296875" style="884" customWidth="1"/>
    <col min="3087" max="3328" width="8.81640625" style="884"/>
    <col min="3329" max="3329" width="30.81640625" style="884" customWidth="1"/>
    <col min="3330" max="3330" width="2.453125" style="884" customWidth="1"/>
    <col min="3331" max="3331" width="9.54296875" style="884" customWidth="1"/>
    <col min="3332" max="3332" width="8.54296875" style="884" customWidth="1"/>
    <col min="3333" max="3333" width="2.54296875" style="884" customWidth="1"/>
    <col min="3334" max="3334" width="9.54296875" style="884" customWidth="1"/>
    <col min="3335" max="3335" width="8.54296875" style="884" customWidth="1"/>
    <col min="3336" max="3336" width="2.54296875" style="884" customWidth="1"/>
    <col min="3337" max="3337" width="9.54296875" style="884" customWidth="1"/>
    <col min="3338" max="3338" width="8.54296875" style="884" customWidth="1"/>
    <col min="3339" max="3339" width="2.81640625" style="884" customWidth="1"/>
    <col min="3340" max="3340" width="9.453125" style="884" customWidth="1"/>
    <col min="3341" max="3341" width="9.54296875" style="884" customWidth="1"/>
    <col min="3342" max="3342" width="3.54296875" style="884" customWidth="1"/>
    <col min="3343" max="3584" width="8.81640625" style="884"/>
    <col min="3585" max="3585" width="30.81640625" style="884" customWidth="1"/>
    <col min="3586" max="3586" width="2.453125" style="884" customWidth="1"/>
    <col min="3587" max="3587" width="9.54296875" style="884" customWidth="1"/>
    <col min="3588" max="3588" width="8.54296875" style="884" customWidth="1"/>
    <col min="3589" max="3589" width="2.54296875" style="884" customWidth="1"/>
    <col min="3590" max="3590" width="9.54296875" style="884" customWidth="1"/>
    <col min="3591" max="3591" width="8.54296875" style="884" customWidth="1"/>
    <col min="3592" max="3592" width="2.54296875" style="884" customWidth="1"/>
    <col min="3593" max="3593" width="9.54296875" style="884" customWidth="1"/>
    <col min="3594" max="3594" width="8.54296875" style="884" customWidth="1"/>
    <col min="3595" max="3595" width="2.81640625" style="884" customWidth="1"/>
    <col min="3596" max="3596" width="9.453125" style="884" customWidth="1"/>
    <col min="3597" max="3597" width="9.54296875" style="884" customWidth="1"/>
    <col min="3598" max="3598" width="3.54296875" style="884" customWidth="1"/>
    <col min="3599" max="3840" width="8.81640625" style="884"/>
    <col min="3841" max="3841" width="30.81640625" style="884" customWidth="1"/>
    <col min="3842" max="3842" width="2.453125" style="884" customWidth="1"/>
    <col min="3843" max="3843" width="9.54296875" style="884" customWidth="1"/>
    <col min="3844" max="3844" width="8.54296875" style="884" customWidth="1"/>
    <col min="3845" max="3845" width="2.54296875" style="884" customWidth="1"/>
    <col min="3846" max="3846" width="9.54296875" style="884" customWidth="1"/>
    <col min="3847" max="3847" width="8.54296875" style="884" customWidth="1"/>
    <col min="3848" max="3848" width="2.54296875" style="884" customWidth="1"/>
    <col min="3849" max="3849" width="9.54296875" style="884" customWidth="1"/>
    <col min="3850" max="3850" width="8.54296875" style="884" customWidth="1"/>
    <col min="3851" max="3851" width="2.81640625" style="884" customWidth="1"/>
    <col min="3852" max="3852" width="9.453125" style="884" customWidth="1"/>
    <col min="3853" max="3853" width="9.54296875" style="884" customWidth="1"/>
    <col min="3854" max="3854" width="3.54296875" style="884" customWidth="1"/>
    <col min="3855" max="4096" width="8.81640625" style="884"/>
    <col min="4097" max="4097" width="30.81640625" style="884" customWidth="1"/>
    <col min="4098" max="4098" width="2.453125" style="884" customWidth="1"/>
    <col min="4099" max="4099" width="9.54296875" style="884" customWidth="1"/>
    <col min="4100" max="4100" width="8.54296875" style="884" customWidth="1"/>
    <col min="4101" max="4101" width="2.54296875" style="884" customWidth="1"/>
    <col min="4102" max="4102" width="9.54296875" style="884" customWidth="1"/>
    <col min="4103" max="4103" width="8.54296875" style="884" customWidth="1"/>
    <col min="4104" max="4104" width="2.54296875" style="884" customWidth="1"/>
    <col min="4105" max="4105" width="9.54296875" style="884" customWidth="1"/>
    <col min="4106" max="4106" width="8.54296875" style="884" customWidth="1"/>
    <col min="4107" max="4107" width="2.81640625" style="884" customWidth="1"/>
    <col min="4108" max="4108" width="9.453125" style="884" customWidth="1"/>
    <col min="4109" max="4109" width="9.54296875" style="884" customWidth="1"/>
    <col min="4110" max="4110" width="3.54296875" style="884" customWidth="1"/>
    <col min="4111" max="4352" width="8.81640625" style="884"/>
    <col min="4353" max="4353" width="30.81640625" style="884" customWidth="1"/>
    <col min="4354" max="4354" width="2.453125" style="884" customWidth="1"/>
    <col min="4355" max="4355" width="9.54296875" style="884" customWidth="1"/>
    <col min="4356" max="4356" width="8.54296875" style="884" customWidth="1"/>
    <col min="4357" max="4357" width="2.54296875" style="884" customWidth="1"/>
    <col min="4358" max="4358" width="9.54296875" style="884" customWidth="1"/>
    <col min="4359" max="4359" width="8.54296875" style="884" customWidth="1"/>
    <col min="4360" max="4360" width="2.54296875" style="884" customWidth="1"/>
    <col min="4361" max="4361" width="9.54296875" style="884" customWidth="1"/>
    <col min="4362" max="4362" width="8.54296875" style="884" customWidth="1"/>
    <col min="4363" max="4363" width="2.81640625" style="884" customWidth="1"/>
    <col min="4364" max="4364" width="9.453125" style="884" customWidth="1"/>
    <col min="4365" max="4365" width="9.54296875" style="884" customWidth="1"/>
    <col min="4366" max="4366" width="3.54296875" style="884" customWidth="1"/>
    <col min="4367" max="4608" width="8.81640625" style="884"/>
    <col min="4609" max="4609" width="30.81640625" style="884" customWidth="1"/>
    <col min="4610" max="4610" width="2.453125" style="884" customWidth="1"/>
    <col min="4611" max="4611" width="9.54296875" style="884" customWidth="1"/>
    <col min="4612" max="4612" width="8.54296875" style="884" customWidth="1"/>
    <col min="4613" max="4613" width="2.54296875" style="884" customWidth="1"/>
    <col min="4614" max="4614" width="9.54296875" style="884" customWidth="1"/>
    <col min="4615" max="4615" width="8.54296875" style="884" customWidth="1"/>
    <col min="4616" max="4616" width="2.54296875" style="884" customWidth="1"/>
    <col min="4617" max="4617" width="9.54296875" style="884" customWidth="1"/>
    <col min="4618" max="4618" width="8.54296875" style="884" customWidth="1"/>
    <col min="4619" max="4619" width="2.81640625" style="884" customWidth="1"/>
    <col min="4620" max="4620" width="9.453125" style="884" customWidth="1"/>
    <col min="4621" max="4621" width="9.54296875" style="884" customWidth="1"/>
    <col min="4622" max="4622" width="3.54296875" style="884" customWidth="1"/>
    <col min="4623" max="4864" width="8.81640625" style="884"/>
    <col min="4865" max="4865" width="30.81640625" style="884" customWidth="1"/>
    <col min="4866" max="4866" width="2.453125" style="884" customWidth="1"/>
    <col min="4867" max="4867" width="9.54296875" style="884" customWidth="1"/>
    <col min="4868" max="4868" width="8.54296875" style="884" customWidth="1"/>
    <col min="4869" max="4869" width="2.54296875" style="884" customWidth="1"/>
    <col min="4870" max="4870" width="9.54296875" style="884" customWidth="1"/>
    <col min="4871" max="4871" width="8.54296875" style="884" customWidth="1"/>
    <col min="4872" max="4872" width="2.54296875" style="884" customWidth="1"/>
    <col min="4873" max="4873" width="9.54296875" style="884" customWidth="1"/>
    <col min="4874" max="4874" width="8.54296875" style="884" customWidth="1"/>
    <col min="4875" max="4875" width="2.81640625" style="884" customWidth="1"/>
    <col min="4876" max="4876" width="9.453125" style="884" customWidth="1"/>
    <col min="4877" max="4877" width="9.54296875" style="884" customWidth="1"/>
    <col min="4878" max="4878" width="3.54296875" style="884" customWidth="1"/>
    <col min="4879" max="5120" width="8.81640625" style="884"/>
    <col min="5121" max="5121" width="30.81640625" style="884" customWidth="1"/>
    <col min="5122" max="5122" width="2.453125" style="884" customWidth="1"/>
    <col min="5123" max="5123" width="9.54296875" style="884" customWidth="1"/>
    <col min="5124" max="5124" width="8.54296875" style="884" customWidth="1"/>
    <col min="5125" max="5125" width="2.54296875" style="884" customWidth="1"/>
    <col min="5126" max="5126" width="9.54296875" style="884" customWidth="1"/>
    <col min="5127" max="5127" width="8.54296875" style="884" customWidth="1"/>
    <col min="5128" max="5128" width="2.54296875" style="884" customWidth="1"/>
    <col min="5129" max="5129" width="9.54296875" style="884" customWidth="1"/>
    <col min="5130" max="5130" width="8.54296875" style="884" customWidth="1"/>
    <col min="5131" max="5131" width="2.81640625" style="884" customWidth="1"/>
    <col min="5132" max="5132" width="9.453125" style="884" customWidth="1"/>
    <col min="5133" max="5133" width="9.54296875" style="884" customWidth="1"/>
    <col min="5134" max="5134" width="3.54296875" style="884" customWidth="1"/>
    <col min="5135" max="5376" width="8.81640625" style="884"/>
    <col min="5377" max="5377" width="30.81640625" style="884" customWidth="1"/>
    <col min="5378" max="5378" width="2.453125" style="884" customWidth="1"/>
    <col min="5379" max="5379" width="9.54296875" style="884" customWidth="1"/>
    <col min="5380" max="5380" width="8.54296875" style="884" customWidth="1"/>
    <col min="5381" max="5381" width="2.54296875" style="884" customWidth="1"/>
    <col min="5382" max="5382" width="9.54296875" style="884" customWidth="1"/>
    <col min="5383" max="5383" width="8.54296875" style="884" customWidth="1"/>
    <col min="5384" max="5384" width="2.54296875" style="884" customWidth="1"/>
    <col min="5385" max="5385" width="9.54296875" style="884" customWidth="1"/>
    <col min="5386" max="5386" width="8.54296875" style="884" customWidth="1"/>
    <col min="5387" max="5387" width="2.81640625" style="884" customWidth="1"/>
    <col min="5388" max="5388" width="9.453125" style="884" customWidth="1"/>
    <col min="5389" max="5389" width="9.54296875" style="884" customWidth="1"/>
    <col min="5390" max="5390" width="3.54296875" style="884" customWidth="1"/>
    <col min="5391" max="5632" width="8.81640625" style="884"/>
    <col min="5633" max="5633" width="30.81640625" style="884" customWidth="1"/>
    <col min="5634" max="5634" width="2.453125" style="884" customWidth="1"/>
    <col min="5635" max="5635" width="9.54296875" style="884" customWidth="1"/>
    <col min="5636" max="5636" width="8.54296875" style="884" customWidth="1"/>
    <col min="5637" max="5637" width="2.54296875" style="884" customWidth="1"/>
    <col min="5638" max="5638" width="9.54296875" style="884" customWidth="1"/>
    <col min="5639" max="5639" width="8.54296875" style="884" customWidth="1"/>
    <col min="5640" max="5640" width="2.54296875" style="884" customWidth="1"/>
    <col min="5641" max="5641" width="9.54296875" style="884" customWidth="1"/>
    <col min="5642" max="5642" width="8.54296875" style="884" customWidth="1"/>
    <col min="5643" max="5643" width="2.81640625" style="884" customWidth="1"/>
    <col min="5644" max="5644" width="9.453125" style="884" customWidth="1"/>
    <col min="5645" max="5645" width="9.54296875" style="884" customWidth="1"/>
    <col min="5646" max="5646" width="3.54296875" style="884" customWidth="1"/>
    <col min="5647" max="5888" width="8.81640625" style="884"/>
    <col min="5889" max="5889" width="30.81640625" style="884" customWidth="1"/>
    <col min="5890" max="5890" width="2.453125" style="884" customWidth="1"/>
    <col min="5891" max="5891" width="9.54296875" style="884" customWidth="1"/>
    <col min="5892" max="5892" width="8.54296875" style="884" customWidth="1"/>
    <col min="5893" max="5893" width="2.54296875" style="884" customWidth="1"/>
    <col min="5894" max="5894" width="9.54296875" style="884" customWidth="1"/>
    <col min="5895" max="5895" width="8.54296875" style="884" customWidth="1"/>
    <col min="5896" max="5896" width="2.54296875" style="884" customWidth="1"/>
    <col min="5897" max="5897" width="9.54296875" style="884" customWidth="1"/>
    <col min="5898" max="5898" width="8.54296875" style="884" customWidth="1"/>
    <col min="5899" max="5899" width="2.81640625" style="884" customWidth="1"/>
    <col min="5900" max="5900" width="9.453125" style="884" customWidth="1"/>
    <col min="5901" max="5901" width="9.54296875" style="884" customWidth="1"/>
    <col min="5902" max="5902" width="3.54296875" style="884" customWidth="1"/>
    <col min="5903" max="6144" width="8.81640625" style="884"/>
    <col min="6145" max="6145" width="30.81640625" style="884" customWidth="1"/>
    <col min="6146" max="6146" width="2.453125" style="884" customWidth="1"/>
    <col min="6147" max="6147" width="9.54296875" style="884" customWidth="1"/>
    <col min="6148" max="6148" width="8.54296875" style="884" customWidth="1"/>
    <col min="6149" max="6149" width="2.54296875" style="884" customWidth="1"/>
    <col min="6150" max="6150" width="9.54296875" style="884" customWidth="1"/>
    <col min="6151" max="6151" width="8.54296875" style="884" customWidth="1"/>
    <col min="6152" max="6152" width="2.54296875" style="884" customWidth="1"/>
    <col min="6153" max="6153" width="9.54296875" style="884" customWidth="1"/>
    <col min="6154" max="6154" width="8.54296875" style="884" customWidth="1"/>
    <col min="6155" max="6155" width="2.81640625" style="884" customWidth="1"/>
    <col min="6156" max="6156" width="9.453125" style="884" customWidth="1"/>
    <col min="6157" max="6157" width="9.54296875" style="884" customWidth="1"/>
    <col min="6158" max="6158" width="3.54296875" style="884" customWidth="1"/>
    <col min="6159" max="6400" width="8.81640625" style="884"/>
    <col min="6401" max="6401" width="30.81640625" style="884" customWidth="1"/>
    <col min="6402" max="6402" width="2.453125" style="884" customWidth="1"/>
    <col min="6403" max="6403" width="9.54296875" style="884" customWidth="1"/>
    <col min="6404" max="6404" width="8.54296875" style="884" customWidth="1"/>
    <col min="6405" max="6405" width="2.54296875" style="884" customWidth="1"/>
    <col min="6406" max="6406" width="9.54296875" style="884" customWidth="1"/>
    <col min="6407" max="6407" width="8.54296875" style="884" customWidth="1"/>
    <col min="6408" max="6408" width="2.54296875" style="884" customWidth="1"/>
    <col min="6409" max="6409" width="9.54296875" style="884" customWidth="1"/>
    <col min="6410" max="6410" width="8.54296875" style="884" customWidth="1"/>
    <col min="6411" max="6411" width="2.81640625" style="884" customWidth="1"/>
    <col min="6412" max="6412" width="9.453125" style="884" customWidth="1"/>
    <col min="6413" max="6413" width="9.54296875" style="884" customWidth="1"/>
    <col min="6414" max="6414" width="3.54296875" style="884" customWidth="1"/>
    <col min="6415" max="6656" width="8.81640625" style="884"/>
    <col min="6657" max="6657" width="30.81640625" style="884" customWidth="1"/>
    <col min="6658" max="6658" width="2.453125" style="884" customWidth="1"/>
    <col min="6659" max="6659" width="9.54296875" style="884" customWidth="1"/>
    <col min="6660" max="6660" width="8.54296875" style="884" customWidth="1"/>
    <col min="6661" max="6661" width="2.54296875" style="884" customWidth="1"/>
    <col min="6662" max="6662" width="9.54296875" style="884" customWidth="1"/>
    <col min="6663" max="6663" width="8.54296875" style="884" customWidth="1"/>
    <col min="6664" max="6664" width="2.54296875" style="884" customWidth="1"/>
    <col min="6665" max="6665" width="9.54296875" style="884" customWidth="1"/>
    <col min="6666" max="6666" width="8.54296875" style="884" customWidth="1"/>
    <col min="6667" max="6667" width="2.81640625" style="884" customWidth="1"/>
    <col min="6668" max="6668" width="9.453125" style="884" customWidth="1"/>
    <col min="6669" max="6669" width="9.54296875" style="884" customWidth="1"/>
    <col min="6670" max="6670" width="3.54296875" style="884" customWidth="1"/>
    <col min="6671" max="6912" width="8.81640625" style="884"/>
    <col min="6913" max="6913" width="30.81640625" style="884" customWidth="1"/>
    <col min="6914" max="6914" width="2.453125" style="884" customWidth="1"/>
    <col min="6915" max="6915" width="9.54296875" style="884" customWidth="1"/>
    <col min="6916" max="6916" width="8.54296875" style="884" customWidth="1"/>
    <col min="6917" max="6917" width="2.54296875" style="884" customWidth="1"/>
    <col min="6918" max="6918" width="9.54296875" style="884" customWidth="1"/>
    <col min="6919" max="6919" width="8.54296875" style="884" customWidth="1"/>
    <col min="6920" max="6920" width="2.54296875" style="884" customWidth="1"/>
    <col min="6921" max="6921" width="9.54296875" style="884" customWidth="1"/>
    <col min="6922" max="6922" width="8.54296875" style="884" customWidth="1"/>
    <col min="6923" max="6923" width="2.81640625" style="884" customWidth="1"/>
    <col min="6924" max="6924" width="9.453125" style="884" customWidth="1"/>
    <col min="6925" max="6925" width="9.54296875" style="884" customWidth="1"/>
    <col min="6926" max="6926" width="3.54296875" style="884" customWidth="1"/>
    <col min="6927" max="7168" width="8.81640625" style="884"/>
    <col min="7169" max="7169" width="30.81640625" style="884" customWidth="1"/>
    <col min="7170" max="7170" width="2.453125" style="884" customWidth="1"/>
    <col min="7171" max="7171" width="9.54296875" style="884" customWidth="1"/>
    <col min="7172" max="7172" width="8.54296875" style="884" customWidth="1"/>
    <col min="7173" max="7173" width="2.54296875" style="884" customWidth="1"/>
    <col min="7174" max="7174" width="9.54296875" style="884" customWidth="1"/>
    <col min="7175" max="7175" width="8.54296875" style="884" customWidth="1"/>
    <col min="7176" max="7176" width="2.54296875" style="884" customWidth="1"/>
    <col min="7177" max="7177" width="9.54296875" style="884" customWidth="1"/>
    <col min="7178" max="7178" width="8.54296875" style="884" customWidth="1"/>
    <col min="7179" max="7179" width="2.81640625" style="884" customWidth="1"/>
    <col min="7180" max="7180" width="9.453125" style="884" customWidth="1"/>
    <col min="7181" max="7181" width="9.54296875" style="884" customWidth="1"/>
    <col min="7182" max="7182" width="3.54296875" style="884" customWidth="1"/>
    <col min="7183" max="7424" width="8.81640625" style="884"/>
    <col min="7425" max="7425" width="30.81640625" style="884" customWidth="1"/>
    <col min="7426" max="7426" width="2.453125" style="884" customWidth="1"/>
    <col min="7427" max="7427" width="9.54296875" style="884" customWidth="1"/>
    <col min="7428" max="7428" width="8.54296875" style="884" customWidth="1"/>
    <col min="7429" max="7429" width="2.54296875" style="884" customWidth="1"/>
    <col min="7430" max="7430" width="9.54296875" style="884" customWidth="1"/>
    <col min="7431" max="7431" width="8.54296875" style="884" customWidth="1"/>
    <col min="7432" max="7432" width="2.54296875" style="884" customWidth="1"/>
    <col min="7433" max="7433" width="9.54296875" style="884" customWidth="1"/>
    <col min="7434" max="7434" width="8.54296875" style="884" customWidth="1"/>
    <col min="7435" max="7435" width="2.81640625" style="884" customWidth="1"/>
    <col min="7436" max="7436" width="9.453125" style="884" customWidth="1"/>
    <col min="7437" max="7437" width="9.54296875" style="884" customWidth="1"/>
    <col min="7438" max="7438" width="3.54296875" style="884" customWidth="1"/>
    <col min="7439" max="7680" width="8.81640625" style="884"/>
    <col min="7681" max="7681" width="30.81640625" style="884" customWidth="1"/>
    <col min="7682" max="7682" width="2.453125" style="884" customWidth="1"/>
    <col min="7683" max="7683" width="9.54296875" style="884" customWidth="1"/>
    <col min="7684" max="7684" width="8.54296875" style="884" customWidth="1"/>
    <col min="7685" max="7685" width="2.54296875" style="884" customWidth="1"/>
    <col min="7686" max="7686" width="9.54296875" style="884" customWidth="1"/>
    <col min="7687" max="7687" width="8.54296875" style="884" customWidth="1"/>
    <col min="7688" max="7688" width="2.54296875" style="884" customWidth="1"/>
    <col min="7689" max="7689" width="9.54296875" style="884" customWidth="1"/>
    <col min="7690" max="7690" width="8.54296875" style="884" customWidth="1"/>
    <col min="7691" max="7691" width="2.81640625" style="884" customWidth="1"/>
    <col min="7692" max="7692" width="9.453125" style="884" customWidth="1"/>
    <col min="7693" max="7693" width="9.54296875" style="884" customWidth="1"/>
    <col min="7694" max="7694" width="3.54296875" style="884" customWidth="1"/>
    <col min="7695" max="7936" width="8.81640625" style="884"/>
    <col min="7937" max="7937" width="30.81640625" style="884" customWidth="1"/>
    <col min="7938" max="7938" width="2.453125" style="884" customWidth="1"/>
    <col min="7939" max="7939" width="9.54296875" style="884" customWidth="1"/>
    <col min="7940" max="7940" width="8.54296875" style="884" customWidth="1"/>
    <col min="7941" max="7941" width="2.54296875" style="884" customWidth="1"/>
    <col min="7942" max="7942" width="9.54296875" style="884" customWidth="1"/>
    <col min="7943" max="7943" width="8.54296875" style="884" customWidth="1"/>
    <col min="7944" max="7944" width="2.54296875" style="884" customWidth="1"/>
    <col min="7945" max="7945" width="9.54296875" style="884" customWidth="1"/>
    <col min="7946" max="7946" width="8.54296875" style="884" customWidth="1"/>
    <col min="7947" max="7947" width="2.81640625" style="884" customWidth="1"/>
    <col min="7948" max="7948" width="9.453125" style="884" customWidth="1"/>
    <col min="7949" max="7949" width="9.54296875" style="884" customWidth="1"/>
    <col min="7950" max="7950" width="3.54296875" style="884" customWidth="1"/>
    <col min="7951" max="8192" width="8.81640625" style="884"/>
    <col min="8193" max="8193" width="30.81640625" style="884" customWidth="1"/>
    <col min="8194" max="8194" width="2.453125" style="884" customWidth="1"/>
    <col min="8195" max="8195" width="9.54296875" style="884" customWidth="1"/>
    <col min="8196" max="8196" width="8.54296875" style="884" customWidth="1"/>
    <col min="8197" max="8197" width="2.54296875" style="884" customWidth="1"/>
    <col min="8198" max="8198" width="9.54296875" style="884" customWidth="1"/>
    <col min="8199" max="8199" width="8.54296875" style="884" customWidth="1"/>
    <col min="8200" max="8200" width="2.54296875" style="884" customWidth="1"/>
    <col min="8201" max="8201" width="9.54296875" style="884" customWidth="1"/>
    <col min="8202" max="8202" width="8.54296875" style="884" customWidth="1"/>
    <col min="8203" max="8203" width="2.81640625" style="884" customWidth="1"/>
    <col min="8204" max="8204" width="9.453125" style="884" customWidth="1"/>
    <col min="8205" max="8205" width="9.54296875" style="884" customWidth="1"/>
    <col min="8206" max="8206" width="3.54296875" style="884" customWidth="1"/>
    <col min="8207" max="8448" width="8.81640625" style="884"/>
    <col min="8449" max="8449" width="30.81640625" style="884" customWidth="1"/>
    <col min="8450" max="8450" width="2.453125" style="884" customWidth="1"/>
    <col min="8451" max="8451" width="9.54296875" style="884" customWidth="1"/>
    <col min="8452" max="8452" width="8.54296875" style="884" customWidth="1"/>
    <col min="8453" max="8453" width="2.54296875" style="884" customWidth="1"/>
    <col min="8454" max="8454" width="9.54296875" style="884" customWidth="1"/>
    <col min="8455" max="8455" width="8.54296875" style="884" customWidth="1"/>
    <col min="8456" max="8456" width="2.54296875" style="884" customWidth="1"/>
    <col min="8457" max="8457" width="9.54296875" style="884" customWidth="1"/>
    <col min="8458" max="8458" width="8.54296875" style="884" customWidth="1"/>
    <col min="8459" max="8459" width="2.81640625" style="884" customWidth="1"/>
    <col min="8460" max="8460" width="9.453125" style="884" customWidth="1"/>
    <col min="8461" max="8461" width="9.54296875" style="884" customWidth="1"/>
    <col min="8462" max="8462" width="3.54296875" style="884" customWidth="1"/>
    <col min="8463" max="8704" width="8.81640625" style="884"/>
    <col min="8705" max="8705" width="30.81640625" style="884" customWidth="1"/>
    <col min="8706" max="8706" width="2.453125" style="884" customWidth="1"/>
    <col min="8707" max="8707" width="9.54296875" style="884" customWidth="1"/>
    <col min="8708" max="8708" width="8.54296875" style="884" customWidth="1"/>
    <col min="8709" max="8709" width="2.54296875" style="884" customWidth="1"/>
    <col min="8710" max="8710" width="9.54296875" style="884" customWidth="1"/>
    <col min="8711" max="8711" width="8.54296875" style="884" customWidth="1"/>
    <col min="8712" max="8712" width="2.54296875" style="884" customWidth="1"/>
    <col min="8713" max="8713" width="9.54296875" style="884" customWidth="1"/>
    <col min="8714" max="8714" width="8.54296875" style="884" customWidth="1"/>
    <col min="8715" max="8715" width="2.81640625" style="884" customWidth="1"/>
    <col min="8716" max="8716" width="9.453125" style="884" customWidth="1"/>
    <col min="8717" max="8717" width="9.54296875" style="884" customWidth="1"/>
    <col min="8718" max="8718" width="3.54296875" style="884" customWidth="1"/>
    <col min="8719" max="8960" width="8.81640625" style="884"/>
    <col min="8961" max="8961" width="30.81640625" style="884" customWidth="1"/>
    <col min="8962" max="8962" width="2.453125" style="884" customWidth="1"/>
    <col min="8963" max="8963" width="9.54296875" style="884" customWidth="1"/>
    <col min="8964" max="8964" width="8.54296875" style="884" customWidth="1"/>
    <col min="8965" max="8965" width="2.54296875" style="884" customWidth="1"/>
    <col min="8966" max="8966" width="9.54296875" style="884" customWidth="1"/>
    <col min="8967" max="8967" width="8.54296875" style="884" customWidth="1"/>
    <col min="8968" max="8968" width="2.54296875" style="884" customWidth="1"/>
    <col min="8969" max="8969" width="9.54296875" style="884" customWidth="1"/>
    <col min="8970" max="8970" width="8.54296875" style="884" customWidth="1"/>
    <col min="8971" max="8971" width="2.81640625" style="884" customWidth="1"/>
    <col min="8972" max="8972" width="9.453125" style="884" customWidth="1"/>
    <col min="8973" max="8973" width="9.54296875" style="884" customWidth="1"/>
    <col min="8974" max="8974" width="3.54296875" style="884" customWidth="1"/>
    <col min="8975" max="9216" width="8.81640625" style="884"/>
    <col min="9217" max="9217" width="30.81640625" style="884" customWidth="1"/>
    <col min="9218" max="9218" width="2.453125" style="884" customWidth="1"/>
    <col min="9219" max="9219" width="9.54296875" style="884" customWidth="1"/>
    <col min="9220" max="9220" width="8.54296875" style="884" customWidth="1"/>
    <col min="9221" max="9221" width="2.54296875" style="884" customWidth="1"/>
    <col min="9222" max="9222" width="9.54296875" style="884" customWidth="1"/>
    <col min="9223" max="9223" width="8.54296875" style="884" customWidth="1"/>
    <col min="9224" max="9224" width="2.54296875" style="884" customWidth="1"/>
    <col min="9225" max="9225" width="9.54296875" style="884" customWidth="1"/>
    <col min="9226" max="9226" width="8.54296875" style="884" customWidth="1"/>
    <col min="9227" max="9227" width="2.81640625" style="884" customWidth="1"/>
    <col min="9228" max="9228" width="9.453125" style="884" customWidth="1"/>
    <col min="9229" max="9229" width="9.54296875" style="884" customWidth="1"/>
    <col min="9230" max="9230" width="3.54296875" style="884" customWidth="1"/>
    <col min="9231" max="9472" width="8.81640625" style="884"/>
    <col min="9473" max="9473" width="30.81640625" style="884" customWidth="1"/>
    <col min="9474" max="9474" width="2.453125" style="884" customWidth="1"/>
    <col min="9475" max="9475" width="9.54296875" style="884" customWidth="1"/>
    <col min="9476" max="9476" width="8.54296875" style="884" customWidth="1"/>
    <col min="9477" max="9477" width="2.54296875" style="884" customWidth="1"/>
    <col min="9478" max="9478" width="9.54296875" style="884" customWidth="1"/>
    <col min="9479" max="9479" width="8.54296875" style="884" customWidth="1"/>
    <col min="9480" max="9480" width="2.54296875" style="884" customWidth="1"/>
    <col min="9481" max="9481" width="9.54296875" style="884" customWidth="1"/>
    <col min="9482" max="9482" width="8.54296875" style="884" customWidth="1"/>
    <col min="9483" max="9483" width="2.81640625" style="884" customWidth="1"/>
    <col min="9484" max="9484" width="9.453125" style="884" customWidth="1"/>
    <col min="9485" max="9485" width="9.54296875" style="884" customWidth="1"/>
    <col min="9486" max="9486" width="3.54296875" style="884" customWidth="1"/>
    <col min="9487" max="9728" width="8.81640625" style="884"/>
    <col min="9729" max="9729" width="30.81640625" style="884" customWidth="1"/>
    <col min="9730" max="9730" width="2.453125" style="884" customWidth="1"/>
    <col min="9731" max="9731" width="9.54296875" style="884" customWidth="1"/>
    <col min="9732" max="9732" width="8.54296875" style="884" customWidth="1"/>
    <col min="9733" max="9733" width="2.54296875" style="884" customWidth="1"/>
    <col min="9734" max="9734" width="9.54296875" style="884" customWidth="1"/>
    <col min="9735" max="9735" width="8.54296875" style="884" customWidth="1"/>
    <col min="9736" max="9736" width="2.54296875" style="884" customWidth="1"/>
    <col min="9737" max="9737" width="9.54296875" style="884" customWidth="1"/>
    <col min="9738" max="9738" width="8.54296875" style="884" customWidth="1"/>
    <col min="9739" max="9739" width="2.81640625" style="884" customWidth="1"/>
    <col min="9740" max="9740" width="9.453125" style="884" customWidth="1"/>
    <col min="9741" max="9741" width="9.54296875" style="884" customWidth="1"/>
    <col min="9742" max="9742" width="3.54296875" style="884" customWidth="1"/>
    <col min="9743" max="9984" width="8.81640625" style="884"/>
    <col min="9985" max="9985" width="30.81640625" style="884" customWidth="1"/>
    <col min="9986" max="9986" width="2.453125" style="884" customWidth="1"/>
    <col min="9987" max="9987" width="9.54296875" style="884" customWidth="1"/>
    <col min="9988" max="9988" width="8.54296875" style="884" customWidth="1"/>
    <col min="9989" max="9989" width="2.54296875" style="884" customWidth="1"/>
    <col min="9990" max="9990" width="9.54296875" style="884" customWidth="1"/>
    <col min="9991" max="9991" width="8.54296875" style="884" customWidth="1"/>
    <col min="9992" max="9992" width="2.54296875" style="884" customWidth="1"/>
    <col min="9993" max="9993" width="9.54296875" style="884" customWidth="1"/>
    <col min="9994" max="9994" width="8.54296875" style="884" customWidth="1"/>
    <col min="9995" max="9995" width="2.81640625" style="884" customWidth="1"/>
    <col min="9996" max="9996" width="9.453125" style="884" customWidth="1"/>
    <col min="9997" max="9997" width="9.54296875" style="884" customWidth="1"/>
    <col min="9998" max="9998" width="3.54296875" style="884" customWidth="1"/>
    <col min="9999" max="10240" width="8.81640625" style="884"/>
    <col min="10241" max="10241" width="30.81640625" style="884" customWidth="1"/>
    <col min="10242" max="10242" width="2.453125" style="884" customWidth="1"/>
    <col min="10243" max="10243" width="9.54296875" style="884" customWidth="1"/>
    <col min="10244" max="10244" width="8.54296875" style="884" customWidth="1"/>
    <col min="10245" max="10245" width="2.54296875" style="884" customWidth="1"/>
    <col min="10246" max="10246" width="9.54296875" style="884" customWidth="1"/>
    <col min="10247" max="10247" width="8.54296875" style="884" customWidth="1"/>
    <col min="10248" max="10248" width="2.54296875" style="884" customWidth="1"/>
    <col min="10249" max="10249" width="9.54296875" style="884" customWidth="1"/>
    <col min="10250" max="10250" width="8.54296875" style="884" customWidth="1"/>
    <col min="10251" max="10251" width="2.81640625" style="884" customWidth="1"/>
    <col min="10252" max="10252" width="9.453125" style="884" customWidth="1"/>
    <col min="10253" max="10253" width="9.54296875" style="884" customWidth="1"/>
    <col min="10254" max="10254" width="3.54296875" style="884" customWidth="1"/>
    <col min="10255" max="10496" width="8.81640625" style="884"/>
    <col min="10497" max="10497" width="30.81640625" style="884" customWidth="1"/>
    <col min="10498" max="10498" width="2.453125" style="884" customWidth="1"/>
    <col min="10499" max="10499" width="9.54296875" style="884" customWidth="1"/>
    <col min="10500" max="10500" width="8.54296875" style="884" customWidth="1"/>
    <col min="10501" max="10501" width="2.54296875" style="884" customWidth="1"/>
    <col min="10502" max="10502" width="9.54296875" style="884" customWidth="1"/>
    <col min="10503" max="10503" width="8.54296875" style="884" customWidth="1"/>
    <col min="10504" max="10504" width="2.54296875" style="884" customWidth="1"/>
    <col min="10505" max="10505" width="9.54296875" style="884" customWidth="1"/>
    <col min="10506" max="10506" width="8.54296875" style="884" customWidth="1"/>
    <col min="10507" max="10507" width="2.81640625" style="884" customWidth="1"/>
    <col min="10508" max="10508" width="9.453125" style="884" customWidth="1"/>
    <col min="10509" max="10509" width="9.54296875" style="884" customWidth="1"/>
    <col min="10510" max="10510" width="3.54296875" style="884" customWidth="1"/>
    <col min="10511" max="10752" width="8.81640625" style="884"/>
    <col min="10753" max="10753" width="30.81640625" style="884" customWidth="1"/>
    <col min="10754" max="10754" width="2.453125" style="884" customWidth="1"/>
    <col min="10755" max="10755" width="9.54296875" style="884" customWidth="1"/>
    <col min="10756" max="10756" width="8.54296875" style="884" customWidth="1"/>
    <col min="10757" max="10757" width="2.54296875" style="884" customWidth="1"/>
    <col min="10758" max="10758" width="9.54296875" style="884" customWidth="1"/>
    <col min="10759" max="10759" width="8.54296875" style="884" customWidth="1"/>
    <col min="10760" max="10760" width="2.54296875" style="884" customWidth="1"/>
    <col min="10761" max="10761" width="9.54296875" style="884" customWidth="1"/>
    <col min="10762" max="10762" width="8.54296875" style="884" customWidth="1"/>
    <col min="10763" max="10763" width="2.81640625" style="884" customWidth="1"/>
    <col min="10764" max="10764" width="9.453125" style="884" customWidth="1"/>
    <col min="10765" max="10765" width="9.54296875" style="884" customWidth="1"/>
    <col min="10766" max="10766" width="3.54296875" style="884" customWidth="1"/>
    <col min="10767" max="11008" width="8.81640625" style="884"/>
    <col min="11009" max="11009" width="30.81640625" style="884" customWidth="1"/>
    <col min="11010" max="11010" width="2.453125" style="884" customWidth="1"/>
    <col min="11011" max="11011" width="9.54296875" style="884" customWidth="1"/>
    <col min="11012" max="11012" width="8.54296875" style="884" customWidth="1"/>
    <col min="11013" max="11013" width="2.54296875" style="884" customWidth="1"/>
    <col min="11014" max="11014" width="9.54296875" style="884" customWidth="1"/>
    <col min="11015" max="11015" width="8.54296875" style="884" customWidth="1"/>
    <col min="11016" max="11016" width="2.54296875" style="884" customWidth="1"/>
    <col min="11017" max="11017" width="9.54296875" style="884" customWidth="1"/>
    <col min="11018" max="11018" width="8.54296875" style="884" customWidth="1"/>
    <col min="11019" max="11019" width="2.81640625" style="884" customWidth="1"/>
    <col min="11020" max="11020" width="9.453125" style="884" customWidth="1"/>
    <col min="11021" max="11021" width="9.54296875" style="884" customWidth="1"/>
    <col min="11022" max="11022" width="3.54296875" style="884" customWidth="1"/>
    <col min="11023" max="11264" width="8.81640625" style="884"/>
    <col min="11265" max="11265" width="30.81640625" style="884" customWidth="1"/>
    <col min="11266" max="11266" width="2.453125" style="884" customWidth="1"/>
    <col min="11267" max="11267" width="9.54296875" style="884" customWidth="1"/>
    <col min="11268" max="11268" width="8.54296875" style="884" customWidth="1"/>
    <col min="11269" max="11269" width="2.54296875" style="884" customWidth="1"/>
    <col min="11270" max="11270" width="9.54296875" style="884" customWidth="1"/>
    <col min="11271" max="11271" width="8.54296875" style="884" customWidth="1"/>
    <col min="11272" max="11272" width="2.54296875" style="884" customWidth="1"/>
    <col min="11273" max="11273" width="9.54296875" style="884" customWidth="1"/>
    <col min="11274" max="11274" width="8.54296875" style="884" customWidth="1"/>
    <col min="11275" max="11275" width="2.81640625" style="884" customWidth="1"/>
    <col min="11276" max="11276" width="9.453125" style="884" customWidth="1"/>
    <col min="11277" max="11277" width="9.54296875" style="884" customWidth="1"/>
    <col min="11278" max="11278" width="3.54296875" style="884" customWidth="1"/>
    <col min="11279" max="11520" width="8.81640625" style="884"/>
    <col min="11521" max="11521" width="30.81640625" style="884" customWidth="1"/>
    <col min="11522" max="11522" width="2.453125" style="884" customWidth="1"/>
    <col min="11523" max="11523" width="9.54296875" style="884" customWidth="1"/>
    <col min="11524" max="11524" width="8.54296875" style="884" customWidth="1"/>
    <col min="11525" max="11525" width="2.54296875" style="884" customWidth="1"/>
    <col min="11526" max="11526" width="9.54296875" style="884" customWidth="1"/>
    <col min="11527" max="11527" width="8.54296875" style="884" customWidth="1"/>
    <col min="11528" max="11528" width="2.54296875" style="884" customWidth="1"/>
    <col min="11529" max="11529" width="9.54296875" style="884" customWidth="1"/>
    <col min="11530" max="11530" width="8.54296875" style="884" customWidth="1"/>
    <col min="11531" max="11531" width="2.81640625" style="884" customWidth="1"/>
    <col min="11532" max="11532" width="9.453125" style="884" customWidth="1"/>
    <col min="11533" max="11533" width="9.54296875" style="884" customWidth="1"/>
    <col min="11534" max="11534" width="3.54296875" style="884" customWidth="1"/>
    <col min="11535" max="11776" width="8.81640625" style="884"/>
    <col min="11777" max="11777" width="30.81640625" style="884" customWidth="1"/>
    <col min="11778" max="11778" width="2.453125" style="884" customWidth="1"/>
    <col min="11779" max="11779" width="9.54296875" style="884" customWidth="1"/>
    <col min="11780" max="11780" width="8.54296875" style="884" customWidth="1"/>
    <col min="11781" max="11781" width="2.54296875" style="884" customWidth="1"/>
    <col min="11782" max="11782" width="9.54296875" style="884" customWidth="1"/>
    <col min="11783" max="11783" width="8.54296875" style="884" customWidth="1"/>
    <col min="11784" max="11784" width="2.54296875" style="884" customWidth="1"/>
    <col min="11785" max="11785" width="9.54296875" style="884" customWidth="1"/>
    <col min="11786" max="11786" width="8.54296875" style="884" customWidth="1"/>
    <col min="11787" max="11787" width="2.81640625" style="884" customWidth="1"/>
    <col min="11788" max="11788" width="9.453125" style="884" customWidth="1"/>
    <col min="11789" max="11789" width="9.54296875" style="884" customWidth="1"/>
    <col min="11790" max="11790" width="3.54296875" style="884" customWidth="1"/>
    <col min="11791" max="12032" width="8.81640625" style="884"/>
    <col min="12033" max="12033" width="30.81640625" style="884" customWidth="1"/>
    <col min="12034" max="12034" width="2.453125" style="884" customWidth="1"/>
    <col min="12035" max="12035" width="9.54296875" style="884" customWidth="1"/>
    <col min="12036" max="12036" width="8.54296875" style="884" customWidth="1"/>
    <col min="12037" max="12037" width="2.54296875" style="884" customWidth="1"/>
    <col min="12038" max="12038" width="9.54296875" style="884" customWidth="1"/>
    <col min="12039" max="12039" width="8.54296875" style="884" customWidth="1"/>
    <col min="12040" max="12040" width="2.54296875" style="884" customWidth="1"/>
    <col min="12041" max="12041" width="9.54296875" style="884" customWidth="1"/>
    <col min="12042" max="12042" width="8.54296875" style="884" customWidth="1"/>
    <col min="12043" max="12043" width="2.81640625" style="884" customWidth="1"/>
    <col min="12044" max="12044" width="9.453125" style="884" customWidth="1"/>
    <col min="12045" max="12045" width="9.54296875" style="884" customWidth="1"/>
    <col min="12046" max="12046" width="3.54296875" style="884" customWidth="1"/>
    <col min="12047" max="12288" width="8.81640625" style="884"/>
    <col min="12289" max="12289" width="30.81640625" style="884" customWidth="1"/>
    <col min="12290" max="12290" width="2.453125" style="884" customWidth="1"/>
    <col min="12291" max="12291" width="9.54296875" style="884" customWidth="1"/>
    <col min="12292" max="12292" width="8.54296875" style="884" customWidth="1"/>
    <col min="12293" max="12293" width="2.54296875" style="884" customWidth="1"/>
    <col min="12294" max="12294" width="9.54296875" style="884" customWidth="1"/>
    <col min="12295" max="12295" width="8.54296875" style="884" customWidth="1"/>
    <col min="12296" max="12296" width="2.54296875" style="884" customWidth="1"/>
    <col min="12297" max="12297" width="9.54296875" style="884" customWidth="1"/>
    <col min="12298" max="12298" width="8.54296875" style="884" customWidth="1"/>
    <col min="12299" max="12299" width="2.81640625" style="884" customWidth="1"/>
    <col min="12300" max="12300" width="9.453125" style="884" customWidth="1"/>
    <col min="12301" max="12301" width="9.54296875" style="884" customWidth="1"/>
    <col min="12302" max="12302" width="3.54296875" style="884" customWidth="1"/>
    <col min="12303" max="12544" width="8.81640625" style="884"/>
    <col min="12545" max="12545" width="30.81640625" style="884" customWidth="1"/>
    <col min="12546" max="12546" width="2.453125" style="884" customWidth="1"/>
    <col min="12547" max="12547" width="9.54296875" style="884" customWidth="1"/>
    <col min="12548" max="12548" width="8.54296875" style="884" customWidth="1"/>
    <col min="12549" max="12549" width="2.54296875" style="884" customWidth="1"/>
    <col min="12550" max="12550" width="9.54296875" style="884" customWidth="1"/>
    <col min="12551" max="12551" width="8.54296875" style="884" customWidth="1"/>
    <col min="12552" max="12552" width="2.54296875" style="884" customWidth="1"/>
    <col min="12553" max="12553" width="9.54296875" style="884" customWidth="1"/>
    <col min="12554" max="12554" width="8.54296875" style="884" customWidth="1"/>
    <col min="12555" max="12555" width="2.81640625" style="884" customWidth="1"/>
    <col min="12556" max="12556" width="9.453125" style="884" customWidth="1"/>
    <col min="12557" max="12557" width="9.54296875" style="884" customWidth="1"/>
    <col min="12558" max="12558" width="3.54296875" style="884" customWidth="1"/>
    <col min="12559" max="12800" width="8.81640625" style="884"/>
    <col min="12801" max="12801" width="30.81640625" style="884" customWidth="1"/>
    <col min="12802" max="12802" width="2.453125" style="884" customWidth="1"/>
    <col min="12803" max="12803" width="9.54296875" style="884" customWidth="1"/>
    <col min="12804" max="12804" width="8.54296875" style="884" customWidth="1"/>
    <col min="12805" max="12805" width="2.54296875" style="884" customWidth="1"/>
    <col min="12806" max="12806" width="9.54296875" style="884" customWidth="1"/>
    <col min="12807" max="12807" width="8.54296875" style="884" customWidth="1"/>
    <col min="12808" max="12808" width="2.54296875" style="884" customWidth="1"/>
    <col min="12809" max="12809" width="9.54296875" style="884" customWidth="1"/>
    <col min="12810" max="12810" width="8.54296875" style="884" customWidth="1"/>
    <col min="12811" max="12811" width="2.81640625" style="884" customWidth="1"/>
    <col min="12812" max="12812" width="9.453125" style="884" customWidth="1"/>
    <col min="12813" max="12813" width="9.54296875" style="884" customWidth="1"/>
    <col min="12814" max="12814" width="3.54296875" style="884" customWidth="1"/>
    <col min="12815" max="13056" width="8.81640625" style="884"/>
    <col min="13057" max="13057" width="30.81640625" style="884" customWidth="1"/>
    <col min="13058" max="13058" width="2.453125" style="884" customWidth="1"/>
    <col min="13059" max="13059" width="9.54296875" style="884" customWidth="1"/>
    <col min="13060" max="13060" width="8.54296875" style="884" customWidth="1"/>
    <col min="13061" max="13061" width="2.54296875" style="884" customWidth="1"/>
    <col min="13062" max="13062" width="9.54296875" style="884" customWidth="1"/>
    <col min="13063" max="13063" width="8.54296875" style="884" customWidth="1"/>
    <col min="13064" max="13064" width="2.54296875" style="884" customWidth="1"/>
    <col min="13065" max="13065" width="9.54296875" style="884" customWidth="1"/>
    <col min="13066" max="13066" width="8.54296875" style="884" customWidth="1"/>
    <col min="13067" max="13067" width="2.81640625" style="884" customWidth="1"/>
    <col min="13068" max="13068" width="9.453125" style="884" customWidth="1"/>
    <col min="13069" max="13069" width="9.54296875" style="884" customWidth="1"/>
    <col min="13070" max="13070" width="3.54296875" style="884" customWidth="1"/>
    <col min="13071" max="13312" width="8.81640625" style="884"/>
    <col min="13313" max="13313" width="30.81640625" style="884" customWidth="1"/>
    <col min="13314" max="13314" width="2.453125" style="884" customWidth="1"/>
    <col min="13315" max="13315" width="9.54296875" style="884" customWidth="1"/>
    <col min="13316" max="13316" width="8.54296875" style="884" customWidth="1"/>
    <col min="13317" max="13317" width="2.54296875" style="884" customWidth="1"/>
    <col min="13318" max="13318" width="9.54296875" style="884" customWidth="1"/>
    <col min="13319" max="13319" width="8.54296875" style="884" customWidth="1"/>
    <col min="13320" max="13320" width="2.54296875" style="884" customWidth="1"/>
    <col min="13321" max="13321" width="9.54296875" style="884" customWidth="1"/>
    <col min="13322" max="13322" width="8.54296875" style="884" customWidth="1"/>
    <col min="13323" max="13323" width="2.81640625" style="884" customWidth="1"/>
    <col min="13324" max="13324" width="9.453125" style="884" customWidth="1"/>
    <col min="13325" max="13325" width="9.54296875" style="884" customWidth="1"/>
    <col min="13326" max="13326" width="3.54296875" style="884" customWidth="1"/>
    <col min="13327" max="13568" width="8.81640625" style="884"/>
    <col min="13569" max="13569" width="30.81640625" style="884" customWidth="1"/>
    <col min="13570" max="13570" width="2.453125" style="884" customWidth="1"/>
    <col min="13571" max="13571" width="9.54296875" style="884" customWidth="1"/>
    <col min="13572" max="13572" width="8.54296875" style="884" customWidth="1"/>
    <col min="13573" max="13573" width="2.54296875" style="884" customWidth="1"/>
    <col min="13574" max="13574" width="9.54296875" style="884" customWidth="1"/>
    <col min="13575" max="13575" width="8.54296875" style="884" customWidth="1"/>
    <col min="13576" max="13576" width="2.54296875" style="884" customWidth="1"/>
    <col min="13577" max="13577" width="9.54296875" style="884" customWidth="1"/>
    <col min="13578" max="13578" width="8.54296875" style="884" customWidth="1"/>
    <col min="13579" max="13579" width="2.81640625" style="884" customWidth="1"/>
    <col min="13580" max="13580" width="9.453125" style="884" customWidth="1"/>
    <col min="13581" max="13581" width="9.54296875" style="884" customWidth="1"/>
    <col min="13582" max="13582" width="3.54296875" style="884" customWidth="1"/>
    <col min="13583" max="13824" width="8.81640625" style="884"/>
    <col min="13825" max="13825" width="30.81640625" style="884" customWidth="1"/>
    <col min="13826" max="13826" width="2.453125" style="884" customWidth="1"/>
    <col min="13827" max="13827" width="9.54296875" style="884" customWidth="1"/>
    <col min="13828" max="13828" width="8.54296875" style="884" customWidth="1"/>
    <col min="13829" max="13829" width="2.54296875" style="884" customWidth="1"/>
    <col min="13830" max="13830" width="9.54296875" style="884" customWidth="1"/>
    <col min="13831" max="13831" width="8.54296875" style="884" customWidth="1"/>
    <col min="13832" max="13832" width="2.54296875" style="884" customWidth="1"/>
    <col min="13833" max="13833" width="9.54296875" style="884" customWidth="1"/>
    <col min="13834" max="13834" width="8.54296875" style="884" customWidth="1"/>
    <col min="13835" max="13835" width="2.81640625" style="884" customWidth="1"/>
    <col min="13836" max="13836" width="9.453125" style="884" customWidth="1"/>
    <col min="13837" max="13837" width="9.54296875" style="884" customWidth="1"/>
    <col min="13838" max="13838" width="3.54296875" style="884" customWidth="1"/>
    <col min="13839" max="14080" width="8.81640625" style="884"/>
    <col min="14081" max="14081" width="30.81640625" style="884" customWidth="1"/>
    <col min="14082" max="14082" width="2.453125" style="884" customWidth="1"/>
    <col min="14083" max="14083" width="9.54296875" style="884" customWidth="1"/>
    <col min="14084" max="14084" width="8.54296875" style="884" customWidth="1"/>
    <col min="14085" max="14085" width="2.54296875" style="884" customWidth="1"/>
    <col min="14086" max="14086" width="9.54296875" style="884" customWidth="1"/>
    <col min="14087" max="14087" width="8.54296875" style="884" customWidth="1"/>
    <col min="14088" max="14088" width="2.54296875" style="884" customWidth="1"/>
    <col min="14089" max="14089" width="9.54296875" style="884" customWidth="1"/>
    <col min="14090" max="14090" width="8.54296875" style="884" customWidth="1"/>
    <col min="14091" max="14091" width="2.81640625" style="884" customWidth="1"/>
    <col min="14092" max="14092" width="9.453125" style="884" customWidth="1"/>
    <col min="14093" max="14093" width="9.54296875" style="884" customWidth="1"/>
    <col min="14094" max="14094" width="3.54296875" style="884" customWidth="1"/>
    <col min="14095" max="14336" width="8.81640625" style="884"/>
    <col min="14337" max="14337" width="30.81640625" style="884" customWidth="1"/>
    <col min="14338" max="14338" width="2.453125" style="884" customWidth="1"/>
    <col min="14339" max="14339" width="9.54296875" style="884" customWidth="1"/>
    <col min="14340" max="14340" width="8.54296875" style="884" customWidth="1"/>
    <col min="14341" max="14341" width="2.54296875" style="884" customWidth="1"/>
    <col min="14342" max="14342" width="9.54296875" style="884" customWidth="1"/>
    <col min="14343" max="14343" width="8.54296875" style="884" customWidth="1"/>
    <col min="14344" max="14344" width="2.54296875" style="884" customWidth="1"/>
    <col min="14345" max="14345" width="9.54296875" style="884" customWidth="1"/>
    <col min="14346" max="14346" width="8.54296875" style="884" customWidth="1"/>
    <col min="14347" max="14347" width="2.81640625" style="884" customWidth="1"/>
    <col min="14348" max="14348" width="9.453125" style="884" customWidth="1"/>
    <col min="14349" max="14349" width="9.54296875" style="884" customWidth="1"/>
    <col min="14350" max="14350" width="3.54296875" style="884" customWidth="1"/>
    <col min="14351" max="14592" width="8.81640625" style="884"/>
    <col min="14593" max="14593" width="30.81640625" style="884" customWidth="1"/>
    <col min="14594" max="14594" width="2.453125" style="884" customWidth="1"/>
    <col min="14595" max="14595" width="9.54296875" style="884" customWidth="1"/>
    <col min="14596" max="14596" width="8.54296875" style="884" customWidth="1"/>
    <col min="14597" max="14597" width="2.54296875" style="884" customWidth="1"/>
    <col min="14598" max="14598" width="9.54296875" style="884" customWidth="1"/>
    <col min="14599" max="14599" width="8.54296875" style="884" customWidth="1"/>
    <col min="14600" max="14600" width="2.54296875" style="884" customWidth="1"/>
    <col min="14601" max="14601" width="9.54296875" style="884" customWidth="1"/>
    <col min="14602" max="14602" width="8.54296875" style="884" customWidth="1"/>
    <col min="14603" max="14603" width="2.81640625" style="884" customWidth="1"/>
    <col min="14604" max="14604" width="9.453125" style="884" customWidth="1"/>
    <col min="14605" max="14605" width="9.54296875" style="884" customWidth="1"/>
    <col min="14606" max="14606" width="3.54296875" style="884" customWidth="1"/>
    <col min="14607" max="14848" width="8.81640625" style="884"/>
    <col min="14849" max="14849" width="30.81640625" style="884" customWidth="1"/>
    <col min="14850" max="14850" width="2.453125" style="884" customWidth="1"/>
    <col min="14851" max="14851" width="9.54296875" style="884" customWidth="1"/>
    <col min="14852" max="14852" width="8.54296875" style="884" customWidth="1"/>
    <col min="14853" max="14853" width="2.54296875" style="884" customWidth="1"/>
    <col min="14854" max="14854" width="9.54296875" style="884" customWidth="1"/>
    <col min="14855" max="14855" width="8.54296875" style="884" customWidth="1"/>
    <col min="14856" max="14856" width="2.54296875" style="884" customWidth="1"/>
    <col min="14857" max="14857" width="9.54296875" style="884" customWidth="1"/>
    <col min="14858" max="14858" width="8.54296875" style="884" customWidth="1"/>
    <col min="14859" max="14859" width="2.81640625" style="884" customWidth="1"/>
    <col min="14860" max="14860" width="9.453125" style="884" customWidth="1"/>
    <col min="14861" max="14861" width="9.54296875" style="884" customWidth="1"/>
    <col min="14862" max="14862" width="3.54296875" style="884" customWidth="1"/>
    <col min="14863" max="15104" width="8.81640625" style="884"/>
    <col min="15105" max="15105" width="30.81640625" style="884" customWidth="1"/>
    <col min="15106" max="15106" width="2.453125" style="884" customWidth="1"/>
    <col min="15107" max="15107" width="9.54296875" style="884" customWidth="1"/>
    <col min="15108" max="15108" width="8.54296875" style="884" customWidth="1"/>
    <col min="15109" max="15109" width="2.54296875" style="884" customWidth="1"/>
    <col min="15110" max="15110" width="9.54296875" style="884" customWidth="1"/>
    <col min="15111" max="15111" width="8.54296875" style="884" customWidth="1"/>
    <col min="15112" max="15112" width="2.54296875" style="884" customWidth="1"/>
    <col min="15113" max="15113" width="9.54296875" style="884" customWidth="1"/>
    <col min="15114" max="15114" width="8.54296875" style="884" customWidth="1"/>
    <col min="15115" max="15115" width="2.81640625" style="884" customWidth="1"/>
    <col min="15116" max="15116" width="9.453125" style="884" customWidth="1"/>
    <col min="15117" max="15117" width="9.54296875" style="884" customWidth="1"/>
    <col min="15118" max="15118" width="3.54296875" style="884" customWidth="1"/>
    <col min="15119" max="15360" width="8.81640625" style="884"/>
    <col min="15361" max="15361" width="30.81640625" style="884" customWidth="1"/>
    <col min="15362" max="15362" width="2.453125" style="884" customWidth="1"/>
    <col min="15363" max="15363" width="9.54296875" style="884" customWidth="1"/>
    <col min="15364" max="15364" width="8.54296875" style="884" customWidth="1"/>
    <col min="15365" max="15365" width="2.54296875" style="884" customWidth="1"/>
    <col min="15366" max="15366" width="9.54296875" style="884" customWidth="1"/>
    <col min="15367" max="15367" width="8.54296875" style="884" customWidth="1"/>
    <col min="15368" max="15368" width="2.54296875" style="884" customWidth="1"/>
    <col min="15369" max="15369" width="9.54296875" style="884" customWidth="1"/>
    <col min="15370" max="15370" width="8.54296875" style="884" customWidth="1"/>
    <col min="15371" max="15371" width="2.81640625" style="884" customWidth="1"/>
    <col min="15372" max="15372" width="9.453125" style="884" customWidth="1"/>
    <col min="15373" max="15373" width="9.54296875" style="884" customWidth="1"/>
    <col min="15374" max="15374" width="3.54296875" style="884" customWidth="1"/>
    <col min="15375" max="15616" width="8.81640625" style="884"/>
    <col min="15617" max="15617" width="30.81640625" style="884" customWidth="1"/>
    <col min="15618" max="15618" width="2.453125" style="884" customWidth="1"/>
    <col min="15619" max="15619" width="9.54296875" style="884" customWidth="1"/>
    <col min="15620" max="15620" width="8.54296875" style="884" customWidth="1"/>
    <col min="15621" max="15621" width="2.54296875" style="884" customWidth="1"/>
    <col min="15622" max="15622" width="9.54296875" style="884" customWidth="1"/>
    <col min="15623" max="15623" width="8.54296875" style="884" customWidth="1"/>
    <col min="15624" max="15624" width="2.54296875" style="884" customWidth="1"/>
    <col min="15625" max="15625" width="9.54296875" style="884" customWidth="1"/>
    <col min="15626" max="15626" width="8.54296875" style="884" customWidth="1"/>
    <col min="15627" max="15627" width="2.81640625" style="884" customWidth="1"/>
    <col min="15628" max="15628" width="9.453125" style="884" customWidth="1"/>
    <col min="15629" max="15629" width="9.54296875" style="884" customWidth="1"/>
    <col min="15630" max="15630" width="3.54296875" style="884" customWidth="1"/>
    <col min="15631" max="15872" width="8.81640625" style="884"/>
    <col min="15873" max="15873" width="30.81640625" style="884" customWidth="1"/>
    <col min="15874" max="15874" width="2.453125" style="884" customWidth="1"/>
    <col min="15875" max="15875" width="9.54296875" style="884" customWidth="1"/>
    <col min="15876" max="15876" width="8.54296875" style="884" customWidth="1"/>
    <col min="15877" max="15877" width="2.54296875" style="884" customWidth="1"/>
    <col min="15878" max="15878" width="9.54296875" style="884" customWidth="1"/>
    <col min="15879" max="15879" width="8.54296875" style="884" customWidth="1"/>
    <col min="15880" max="15880" width="2.54296875" style="884" customWidth="1"/>
    <col min="15881" max="15881" width="9.54296875" style="884" customWidth="1"/>
    <col min="15882" max="15882" width="8.54296875" style="884" customWidth="1"/>
    <col min="15883" max="15883" width="2.81640625" style="884" customWidth="1"/>
    <col min="15884" max="15884" width="9.453125" style="884" customWidth="1"/>
    <col min="15885" max="15885" width="9.54296875" style="884" customWidth="1"/>
    <col min="15886" max="15886" width="3.54296875" style="884" customWidth="1"/>
    <col min="15887" max="16128" width="8.81640625" style="884"/>
    <col min="16129" max="16129" width="30.81640625" style="884" customWidth="1"/>
    <col min="16130" max="16130" width="2.453125" style="884" customWidth="1"/>
    <col min="16131" max="16131" width="9.54296875" style="884" customWidth="1"/>
    <col min="16132" max="16132" width="8.54296875" style="884" customWidth="1"/>
    <col min="16133" max="16133" width="2.54296875" style="884" customWidth="1"/>
    <col min="16134" max="16134" width="9.54296875" style="884" customWidth="1"/>
    <col min="16135" max="16135" width="8.54296875" style="884" customWidth="1"/>
    <col min="16136" max="16136" width="2.54296875" style="884" customWidth="1"/>
    <col min="16137" max="16137" width="9.54296875" style="884" customWidth="1"/>
    <col min="16138" max="16138" width="8.54296875" style="884" customWidth="1"/>
    <col min="16139" max="16139" width="2.81640625" style="884" customWidth="1"/>
    <col min="16140" max="16140" width="9.453125" style="884" customWidth="1"/>
    <col min="16141" max="16141" width="9.54296875" style="884" customWidth="1"/>
    <col min="16142" max="16142" width="3.54296875" style="884" customWidth="1"/>
    <col min="16143" max="16384" width="8.81640625" style="884"/>
  </cols>
  <sheetData>
    <row r="1" spans="1:14">
      <c r="A1" s="911" t="s">
        <v>144</v>
      </c>
    </row>
    <row r="2" spans="1:14">
      <c r="A2" s="911" t="s">
        <v>145</v>
      </c>
    </row>
    <row r="3" spans="1:14" ht="7" customHeight="1"/>
    <row r="4" spans="1:14">
      <c r="A4" s="125" t="s">
        <v>1744</v>
      </c>
    </row>
    <row r="5" spans="1:14" ht="7.5" customHeight="1" thickBot="1"/>
    <row r="6" spans="1:14" ht="7" customHeight="1">
      <c r="A6" s="913"/>
      <c r="B6" s="889"/>
      <c r="C6" s="914"/>
      <c r="D6" s="913"/>
      <c r="E6" s="913"/>
      <c r="F6" s="914"/>
      <c r="G6" s="914"/>
      <c r="H6" s="914"/>
      <c r="I6" s="914"/>
      <c r="J6" s="914"/>
      <c r="K6" s="914"/>
      <c r="L6" s="914"/>
      <c r="M6" s="914"/>
    </row>
    <row r="7" spans="1:14" ht="16">
      <c r="C7" s="1149" t="s">
        <v>2019</v>
      </c>
      <c r="D7" s="1149"/>
      <c r="E7" s="1149"/>
      <c r="F7" s="1149"/>
      <c r="G7" s="1149"/>
      <c r="H7" s="1149"/>
      <c r="I7" s="1149"/>
      <c r="J7" s="1149"/>
      <c r="K7" s="1149"/>
      <c r="L7" s="1149"/>
      <c r="M7" s="1149"/>
      <c r="N7" s="1001"/>
    </row>
    <row r="8" spans="1:14">
      <c r="A8" s="123" t="s">
        <v>147</v>
      </c>
      <c r="C8" s="1150" t="s">
        <v>148</v>
      </c>
      <c r="D8" s="1150"/>
      <c r="F8" s="1002" t="s">
        <v>149</v>
      </c>
      <c r="G8" s="1003"/>
      <c r="H8" s="1004"/>
      <c r="I8" s="1002" t="s">
        <v>150</v>
      </c>
      <c r="J8" s="1003"/>
      <c r="K8" s="1004"/>
      <c r="L8" s="1002" t="s">
        <v>151</v>
      </c>
      <c r="M8" s="1003"/>
      <c r="N8" s="1001"/>
    </row>
    <row r="9" spans="1:14">
      <c r="C9" s="1005" t="s">
        <v>152</v>
      </c>
      <c r="D9" s="1006" t="s">
        <v>153</v>
      </c>
      <c r="F9" s="1006" t="s">
        <v>152</v>
      </c>
      <c r="G9" s="1006" t="s">
        <v>153</v>
      </c>
      <c r="I9" s="1006" t="s">
        <v>152</v>
      </c>
      <c r="J9" s="1006" t="s">
        <v>153</v>
      </c>
      <c r="L9" s="1006" t="s">
        <v>152</v>
      </c>
      <c r="M9" s="1006" t="s">
        <v>153</v>
      </c>
      <c r="N9" s="1007"/>
    </row>
    <row r="10" spans="1:14" ht="7" customHeight="1" thickBot="1">
      <c r="A10" s="915"/>
      <c r="B10" s="894"/>
      <c r="C10" s="916"/>
      <c r="D10" s="915"/>
      <c r="E10" s="915"/>
      <c r="F10" s="916"/>
      <c r="G10" s="916"/>
      <c r="H10" s="916"/>
      <c r="I10" s="916"/>
      <c r="J10" s="916"/>
      <c r="K10" s="916"/>
      <c r="L10" s="916"/>
      <c r="M10" s="916"/>
    </row>
    <row r="12" spans="1:14">
      <c r="A12" s="123" t="s">
        <v>20</v>
      </c>
      <c r="C12" s="912">
        <f>IF($A12&lt;&gt;0,F12+I12+L12,"")</f>
        <v>189.125</v>
      </c>
      <c r="D12" s="888">
        <f>IF($A12&lt;&gt;0,G12+J12+M12,"")</f>
        <v>100</v>
      </c>
      <c r="F12" s="912">
        <f>SUM(F14+F32)</f>
        <v>36.75</v>
      </c>
      <c r="G12" s="912">
        <f>IF($A12&lt;&gt;0,F12/$C12*100,"")</f>
        <v>19.431592861863848</v>
      </c>
      <c r="I12" s="912">
        <f>SUM(I14+I32)</f>
        <v>95.875</v>
      </c>
      <c r="J12" s="912">
        <f>IF($A12&lt;&gt;0,I12/$C12*100,"")</f>
        <v>50.693985459352277</v>
      </c>
      <c r="L12" s="912">
        <f>SUM(L14+L32)</f>
        <v>56.5</v>
      </c>
      <c r="M12" s="912">
        <f>IF($A12&lt;&gt;0,L12/$C12*100,"")</f>
        <v>29.874421678783875</v>
      </c>
    </row>
    <row r="13" spans="1:14">
      <c r="C13" s="912" t="str">
        <f>IF($A13&lt;&gt;0,F13+I13+L13,"")</f>
        <v/>
      </c>
      <c r="D13" s="888" t="str">
        <f>IF($A13&lt;&gt;0,G13+J13+M13,"")</f>
        <v/>
      </c>
      <c r="G13" s="912" t="str">
        <f>IF($A13&lt;&gt;0,F13/$C13*100,"")</f>
        <v/>
      </c>
      <c r="J13" s="912" t="str">
        <f>IF($A13&lt;&gt;0,I13/$C13*100,"")</f>
        <v/>
      </c>
      <c r="L13" s="912" t="s">
        <v>154</v>
      </c>
      <c r="M13" s="912" t="str">
        <f>IF($A13&lt;&gt;0,L13/$C13*100,"")</f>
        <v/>
      </c>
    </row>
    <row r="14" spans="1:14">
      <c r="A14" s="123" t="s">
        <v>1184</v>
      </c>
      <c r="B14" s="911"/>
      <c r="C14" s="912">
        <f t="shared" ref="C14:D31" si="0">IF($A14&lt;&gt;0,F14+I14+L14,"")</f>
        <v>170.625</v>
      </c>
      <c r="D14" s="888">
        <f t="shared" si="0"/>
        <v>100</v>
      </c>
      <c r="F14" s="912">
        <f>F16+F23</f>
        <v>26</v>
      </c>
      <c r="G14" s="912">
        <f t="shared" ref="G14:G38" si="1">IF($A14&lt;&gt;0,F14/$C14*100,"")</f>
        <v>15.238095238095239</v>
      </c>
      <c r="I14" s="912">
        <f>I16+I23</f>
        <v>92.875</v>
      </c>
      <c r="J14" s="912">
        <f t="shared" ref="J14:J38" si="2">IF($A14&lt;&gt;0,I14/$C14*100,"")</f>
        <v>54.432234432234431</v>
      </c>
      <c r="L14" s="912">
        <f>L16+L23</f>
        <v>51.75</v>
      </c>
      <c r="M14" s="912">
        <f t="shared" ref="M14:M38" si="3">IF($A14&lt;&gt;0,L14/$C14*100,"")</f>
        <v>30.329670329670328</v>
      </c>
    </row>
    <row r="15" spans="1:14">
      <c r="C15" s="912" t="str">
        <f t="shared" si="0"/>
        <v/>
      </c>
      <c r="D15" s="888" t="str">
        <f t="shared" si="0"/>
        <v/>
      </c>
      <c r="G15" s="912" t="str">
        <f t="shared" si="1"/>
        <v/>
      </c>
      <c r="J15" s="912" t="str">
        <f t="shared" si="2"/>
        <v/>
      </c>
      <c r="L15" s="912" t="s">
        <v>154</v>
      </c>
      <c r="M15" s="912" t="str">
        <f t="shared" si="3"/>
        <v/>
      </c>
    </row>
    <row r="16" spans="1:14">
      <c r="A16" s="911" t="s">
        <v>282</v>
      </c>
      <c r="C16" s="912">
        <f t="shared" si="0"/>
        <v>119.25</v>
      </c>
      <c r="D16" s="888">
        <f t="shared" si="0"/>
        <v>100</v>
      </c>
      <c r="F16" s="912">
        <f>SUM(F18:F21)</f>
        <v>0</v>
      </c>
      <c r="G16" s="912">
        <f t="shared" si="1"/>
        <v>0</v>
      </c>
      <c r="I16" s="912">
        <f>SUM(I18:I21)</f>
        <v>86</v>
      </c>
      <c r="J16" s="912">
        <f t="shared" si="2"/>
        <v>72.117400419287208</v>
      </c>
      <c r="L16" s="912">
        <f>SUM(L18:L21)</f>
        <v>33.25</v>
      </c>
      <c r="M16" s="912">
        <f t="shared" si="3"/>
        <v>27.882599580712785</v>
      </c>
    </row>
    <row r="17" spans="1:13">
      <c r="C17" s="912" t="str">
        <f t="shared" si="0"/>
        <v/>
      </c>
      <c r="D17" s="888" t="str">
        <f t="shared" si="0"/>
        <v/>
      </c>
      <c r="G17" s="912" t="str">
        <f t="shared" si="1"/>
        <v/>
      </c>
      <c r="J17" s="912" t="str">
        <f t="shared" si="2"/>
        <v/>
      </c>
      <c r="L17" s="912" t="s">
        <v>154</v>
      </c>
      <c r="M17" s="912" t="str">
        <f t="shared" si="3"/>
        <v/>
      </c>
    </row>
    <row r="18" spans="1:13">
      <c r="A18" s="1008" t="s">
        <v>283</v>
      </c>
      <c r="C18" s="912">
        <f t="shared" si="0"/>
        <v>20.5</v>
      </c>
      <c r="D18" s="888">
        <f t="shared" si="0"/>
        <v>100</v>
      </c>
      <c r="F18" s="618">
        <v>0</v>
      </c>
      <c r="G18" s="912">
        <f t="shared" si="1"/>
        <v>0</v>
      </c>
      <c r="H18" s="618"/>
      <c r="I18" s="618">
        <v>11</v>
      </c>
      <c r="J18" s="912">
        <f t="shared" si="2"/>
        <v>53.658536585365859</v>
      </c>
      <c r="K18" s="618"/>
      <c r="L18" s="912">
        <v>9.5</v>
      </c>
      <c r="M18" s="912">
        <f t="shared" si="3"/>
        <v>46.341463414634148</v>
      </c>
    </row>
    <row r="19" spans="1:13">
      <c r="A19" s="1008" t="s">
        <v>284</v>
      </c>
      <c r="C19" s="912">
        <f t="shared" si="0"/>
        <v>30</v>
      </c>
      <c r="D19" s="888">
        <f t="shared" si="0"/>
        <v>100.00000000000001</v>
      </c>
      <c r="F19" s="618">
        <v>0</v>
      </c>
      <c r="G19" s="912">
        <f t="shared" si="1"/>
        <v>0</v>
      </c>
      <c r="H19" s="618"/>
      <c r="I19" s="618">
        <v>21.25</v>
      </c>
      <c r="J19" s="912">
        <f t="shared" si="2"/>
        <v>70.833333333333343</v>
      </c>
      <c r="K19" s="618"/>
      <c r="L19" s="912">
        <v>8.75</v>
      </c>
      <c r="M19" s="912">
        <f t="shared" si="3"/>
        <v>29.166666666666668</v>
      </c>
    </row>
    <row r="20" spans="1:13">
      <c r="A20" s="1008" t="s">
        <v>285</v>
      </c>
      <c r="C20" s="912">
        <f t="shared" si="0"/>
        <v>38.5</v>
      </c>
      <c r="D20" s="888">
        <f t="shared" si="0"/>
        <v>100</v>
      </c>
      <c r="F20" s="618">
        <v>0</v>
      </c>
      <c r="G20" s="912">
        <f t="shared" si="1"/>
        <v>0</v>
      </c>
      <c r="H20" s="618"/>
      <c r="I20" s="618">
        <v>35.5</v>
      </c>
      <c r="J20" s="912">
        <f t="shared" si="2"/>
        <v>92.20779220779221</v>
      </c>
      <c r="K20" s="618"/>
      <c r="L20" s="912">
        <v>3</v>
      </c>
      <c r="M20" s="912">
        <f t="shared" si="3"/>
        <v>7.7922077922077921</v>
      </c>
    </row>
    <row r="21" spans="1:13">
      <c r="A21" s="1008" t="s">
        <v>286</v>
      </c>
      <c r="C21" s="912">
        <f t="shared" si="0"/>
        <v>30.25</v>
      </c>
      <c r="D21" s="888">
        <f t="shared" si="0"/>
        <v>100</v>
      </c>
      <c r="F21" s="618">
        <v>0</v>
      </c>
      <c r="G21" s="912">
        <f t="shared" si="1"/>
        <v>0</v>
      </c>
      <c r="H21" s="618"/>
      <c r="I21" s="618">
        <v>18.25</v>
      </c>
      <c r="J21" s="912">
        <f t="shared" si="2"/>
        <v>60.330578512396691</v>
      </c>
      <c r="K21" s="618"/>
      <c r="L21" s="912">
        <v>12</v>
      </c>
      <c r="M21" s="912">
        <f t="shared" si="3"/>
        <v>39.669421487603309</v>
      </c>
    </row>
    <row r="22" spans="1:13">
      <c r="A22" s="1008"/>
      <c r="C22" s="912" t="str">
        <f t="shared" si="0"/>
        <v/>
      </c>
      <c r="D22" s="888" t="str">
        <f t="shared" si="0"/>
        <v/>
      </c>
      <c r="G22" s="912" t="str">
        <f t="shared" si="1"/>
        <v/>
      </c>
      <c r="J22" s="912" t="str">
        <f t="shared" si="2"/>
        <v/>
      </c>
      <c r="L22" s="912" t="s">
        <v>154</v>
      </c>
      <c r="M22" s="912" t="str">
        <f t="shared" si="3"/>
        <v/>
      </c>
    </row>
    <row r="23" spans="1:13">
      <c r="A23" s="125" t="s">
        <v>287</v>
      </c>
      <c r="C23" s="912">
        <f t="shared" si="0"/>
        <v>51.375</v>
      </c>
      <c r="D23" s="888">
        <f t="shared" si="0"/>
        <v>100</v>
      </c>
      <c r="F23" s="912">
        <f>SUM(F25:F30)</f>
        <v>26</v>
      </c>
      <c r="G23" s="912">
        <f t="shared" si="1"/>
        <v>50.608272506082727</v>
      </c>
      <c r="I23" s="912">
        <f>SUM(I25:I30)</f>
        <v>6.875</v>
      </c>
      <c r="J23" s="912">
        <f t="shared" si="2"/>
        <v>13.381995133819952</v>
      </c>
      <c r="L23" s="912">
        <f>SUM(L25:L30)</f>
        <v>18.5</v>
      </c>
      <c r="M23" s="912">
        <f t="shared" si="3"/>
        <v>36.009732360097324</v>
      </c>
    </row>
    <row r="24" spans="1:13">
      <c r="A24" s="125"/>
      <c r="C24" s="912" t="str">
        <f t="shared" si="0"/>
        <v/>
      </c>
      <c r="D24" s="888" t="str">
        <f t="shared" si="0"/>
        <v/>
      </c>
      <c r="G24" s="912" t="str">
        <f t="shared" si="1"/>
        <v/>
      </c>
      <c r="J24" s="912" t="str">
        <f t="shared" si="2"/>
        <v/>
      </c>
      <c r="L24" s="912" t="s">
        <v>154</v>
      </c>
      <c r="M24" s="912" t="str">
        <f t="shared" si="3"/>
        <v/>
      </c>
    </row>
    <row r="25" spans="1:13" ht="18" hidden="1" customHeight="1">
      <c r="A25" s="1008" t="s">
        <v>288</v>
      </c>
      <c r="C25" s="912">
        <f t="shared" si="0"/>
        <v>0</v>
      </c>
      <c r="D25" s="888" t="e">
        <f t="shared" si="0"/>
        <v>#DIV/0!</v>
      </c>
      <c r="F25" s="618">
        <v>0</v>
      </c>
      <c r="G25" s="912" t="e">
        <f t="shared" si="1"/>
        <v>#DIV/0!</v>
      </c>
      <c r="H25" s="618"/>
      <c r="I25" s="618">
        <v>0</v>
      </c>
      <c r="J25" s="912" t="e">
        <f t="shared" si="2"/>
        <v>#DIV/0!</v>
      </c>
      <c r="K25" s="618"/>
      <c r="L25" s="912">
        <v>0</v>
      </c>
      <c r="M25" s="912" t="e">
        <f t="shared" si="3"/>
        <v>#DIV/0!</v>
      </c>
    </row>
    <row r="26" spans="1:13">
      <c r="A26" s="125" t="s">
        <v>289</v>
      </c>
      <c r="C26" s="912">
        <f t="shared" si="0"/>
        <v>1.25</v>
      </c>
      <c r="D26" s="888">
        <f t="shared" si="0"/>
        <v>100</v>
      </c>
      <c r="F26" s="618">
        <v>0</v>
      </c>
      <c r="G26" s="912">
        <f t="shared" si="1"/>
        <v>0</v>
      </c>
      <c r="H26" s="618"/>
      <c r="I26" s="618">
        <v>1</v>
      </c>
      <c r="J26" s="912">
        <f t="shared" si="2"/>
        <v>80</v>
      </c>
      <c r="K26" s="618"/>
      <c r="L26" s="912">
        <v>0.25</v>
      </c>
      <c r="M26" s="912">
        <f t="shared" si="3"/>
        <v>20</v>
      </c>
    </row>
    <row r="27" spans="1:13" ht="18" hidden="1" customHeight="1">
      <c r="A27" s="1008" t="s">
        <v>290</v>
      </c>
      <c r="C27" s="912">
        <f t="shared" si="0"/>
        <v>0</v>
      </c>
      <c r="D27" s="888" t="e">
        <f t="shared" si="0"/>
        <v>#DIV/0!</v>
      </c>
      <c r="F27" s="618">
        <v>0</v>
      </c>
      <c r="G27" s="912" t="e">
        <f t="shared" si="1"/>
        <v>#DIV/0!</v>
      </c>
      <c r="H27" s="618"/>
      <c r="I27" s="618">
        <v>0</v>
      </c>
      <c r="J27" s="912" t="e">
        <f t="shared" si="2"/>
        <v>#DIV/0!</v>
      </c>
      <c r="K27" s="618"/>
      <c r="L27" s="912">
        <v>0</v>
      </c>
      <c r="M27" s="912" t="e">
        <f t="shared" si="3"/>
        <v>#DIV/0!</v>
      </c>
    </row>
    <row r="28" spans="1:13">
      <c r="A28" s="125" t="s">
        <v>291</v>
      </c>
      <c r="C28" s="912">
        <f t="shared" si="0"/>
        <v>50.125</v>
      </c>
      <c r="D28" s="888">
        <f t="shared" si="0"/>
        <v>100</v>
      </c>
      <c r="F28" s="618">
        <v>26</v>
      </c>
      <c r="G28" s="912">
        <f t="shared" si="1"/>
        <v>51.870324189526187</v>
      </c>
      <c r="H28" s="618"/>
      <c r="I28" s="618">
        <v>5.875</v>
      </c>
      <c r="J28" s="912">
        <f t="shared" si="2"/>
        <v>11.720698254364089</v>
      </c>
      <c r="K28" s="618"/>
      <c r="L28" s="912">
        <v>18.25</v>
      </c>
      <c r="M28" s="912">
        <f t="shared" si="3"/>
        <v>36.408977556109726</v>
      </c>
    </row>
    <row r="29" spans="1:13" ht="18" hidden="1" customHeight="1">
      <c r="A29" s="125" t="s">
        <v>292</v>
      </c>
      <c r="C29" s="912">
        <f t="shared" si="0"/>
        <v>0</v>
      </c>
      <c r="D29" s="888" t="e">
        <f t="shared" si="0"/>
        <v>#DIV/0!</v>
      </c>
      <c r="F29" s="618">
        <v>0</v>
      </c>
      <c r="G29" s="912" t="e">
        <f t="shared" si="1"/>
        <v>#DIV/0!</v>
      </c>
      <c r="H29" s="618"/>
      <c r="I29" s="618">
        <v>0</v>
      </c>
      <c r="J29" s="912" t="e">
        <f t="shared" si="2"/>
        <v>#DIV/0!</v>
      </c>
      <c r="K29" s="618"/>
      <c r="L29" s="912">
        <v>0</v>
      </c>
      <c r="M29" s="912" t="e">
        <f t="shared" si="3"/>
        <v>#DIV/0!</v>
      </c>
    </row>
    <row r="30" spans="1:13" hidden="1">
      <c r="A30" s="125" t="s">
        <v>293</v>
      </c>
      <c r="C30" s="912">
        <f t="shared" si="0"/>
        <v>0</v>
      </c>
      <c r="D30" s="888" t="e">
        <f t="shared" si="0"/>
        <v>#DIV/0!</v>
      </c>
      <c r="F30" s="618">
        <v>0</v>
      </c>
      <c r="G30" s="912" t="e">
        <f t="shared" si="1"/>
        <v>#DIV/0!</v>
      </c>
      <c r="H30" s="618"/>
      <c r="I30" s="618">
        <v>0</v>
      </c>
      <c r="J30" s="912" t="e">
        <f t="shared" si="2"/>
        <v>#DIV/0!</v>
      </c>
      <c r="K30" s="618"/>
      <c r="L30" s="912">
        <v>0</v>
      </c>
      <c r="M30" s="912" t="e">
        <f t="shared" si="3"/>
        <v>#DIV/0!</v>
      </c>
    </row>
    <row r="31" spans="1:13">
      <c r="A31" s="125"/>
      <c r="C31" s="912" t="str">
        <f t="shared" si="0"/>
        <v/>
      </c>
      <c r="D31" s="888" t="str">
        <f t="shared" si="0"/>
        <v/>
      </c>
      <c r="G31" s="912" t="str">
        <f t="shared" si="1"/>
        <v/>
      </c>
      <c r="J31" s="912" t="str">
        <f t="shared" si="2"/>
        <v/>
      </c>
      <c r="L31" s="912" t="s">
        <v>154</v>
      </c>
      <c r="M31" s="912" t="str">
        <f t="shared" si="3"/>
        <v/>
      </c>
    </row>
    <row r="32" spans="1:13">
      <c r="A32" s="123" t="s">
        <v>340</v>
      </c>
      <c r="C32" s="912">
        <f t="shared" ref="C32:D38" si="4">IF($A32&lt;&gt;0,F32+I32+L32,"")</f>
        <v>18.5</v>
      </c>
      <c r="D32" s="888">
        <f t="shared" si="4"/>
        <v>100</v>
      </c>
      <c r="F32" s="912">
        <f>SUM(F34:F38)</f>
        <v>10.75</v>
      </c>
      <c r="G32" s="912">
        <f t="shared" si="1"/>
        <v>58.108108108108105</v>
      </c>
      <c r="I32" s="912">
        <f>SUM(I34:I38)</f>
        <v>3</v>
      </c>
      <c r="J32" s="912">
        <f t="shared" si="2"/>
        <v>16.216216216216218</v>
      </c>
      <c r="L32" s="912">
        <f>SUM(L34:L38)</f>
        <v>4.75</v>
      </c>
      <c r="M32" s="912">
        <f t="shared" si="3"/>
        <v>25.675675675675674</v>
      </c>
    </row>
    <row r="33" spans="1:13">
      <c r="C33" s="912" t="str">
        <f t="shared" si="4"/>
        <v/>
      </c>
      <c r="D33" s="888" t="str">
        <f t="shared" si="4"/>
        <v/>
      </c>
      <c r="G33" s="912" t="str">
        <f t="shared" si="1"/>
        <v/>
      </c>
      <c r="J33" s="912" t="str">
        <f t="shared" si="2"/>
        <v/>
      </c>
      <c r="L33" s="912" t="s">
        <v>154</v>
      </c>
      <c r="M33" s="912" t="str">
        <f t="shared" si="3"/>
        <v/>
      </c>
    </row>
    <row r="34" spans="1:13">
      <c r="A34" s="1008" t="s">
        <v>344</v>
      </c>
      <c r="C34" s="912">
        <f t="shared" si="4"/>
        <v>6.25</v>
      </c>
      <c r="D34" s="888">
        <f t="shared" si="4"/>
        <v>100</v>
      </c>
      <c r="F34" s="917">
        <v>1</v>
      </c>
      <c r="G34" s="912">
        <f t="shared" si="1"/>
        <v>16</v>
      </c>
      <c r="H34" s="618"/>
      <c r="I34" s="618">
        <v>3</v>
      </c>
      <c r="J34" s="912">
        <f t="shared" si="2"/>
        <v>48</v>
      </c>
      <c r="K34" s="618"/>
      <c r="L34" s="912">
        <v>2.25</v>
      </c>
      <c r="M34" s="912">
        <f t="shared" si="3"/>
        <v>36</v>
      </c>
    </row>
    <row r="35" spans="1:13">
      <c r="A35" s="1008" t="s">
        <v>350</v>
      </c>
      <c r="C35" s="912">
        <f t="shared" si="4"/>
        <v>4.75</v>
      </c>
      <c r="D35" s="888">
        <f t="shared" si="4"/>
        <v>100</v>
      </c>
      <c r="F35" s="618">
        <v>4.75</v>
      </c>
      <c r="G35" s="912">
        <f t="shared" si="1"/>
        <v>100</v>
      </c>
      <c r="H35" s="618"/>
      <c r="I35" s="618">
        <v>0</v>
      </c>
      <c r="J35" s="912">
        <f t="shared" si="2"/>
        <v>0</v>
      </c>
      <c r="K35" s="618"/>
      <c r="L35" s="912">
        <v>0</v>
      </c>
      <c r="M35" s="912">
        <f t="shared" si="3"/>
        <v>0</v>
      </c>
    </row>
    <row r="36" spans="1:13">
      <c r="A36" s="1008" t="s">
        <v>356</v>
      </c>
      <c r="C36" s="912">
        <f t="shared" si="4"/>
        <v>1.5</v>
      </c>
      <c r="D36" s="888">
        <f t="shared" si="4"/>
        <v>100</v>
      </c>
      <c r="F36" s="917">
        <v>0</v>
      </c>
      <c r="G36" s="912">
        <f t="shared" si="1"/>
        <v>0</v>
      </c>
      <c r="H36" s="618"/>
      <c r="I36" s="618">
        <v>0</v>
      </c>
      <c r="J36" s="912">
        <f t="shared" si="2"/>
        <v>0</v>
      </c>
      <c r="K36" s="618"/>
      <c r="L36" s="912">
        <v>1.5</v>
      </c>
      <c r="M36" s="912">
        <f t="shared" si="3"/>
        <v>100</v>
      </c>
    </row>
    <row r="37" spans="1:13">
      <c r="A37" s="1008" t="s">
        <v>362</v>
      </c>
      <c r="C37" s="912">
        <f t="shared" si="4"/>
        <v>1</v>
      </c>
      <c r="D37" s="888">
        <f t="shared" si="4"/>
        <v>100</v>
      </c>
      <c r="F37" s="618">
        <v>0</v>
      </c>
      <c r="G37" s="912">
        <f t="shared" si="1"/>
        <v>0</v>
      </c>
      <c r="H37" s="618"/>
      <c r="I37" s="618">
        <v>0</v>
      </c>
      <c r="J37" s="912">
        <f t="shared" si="2"/>
        <v>0</v>
      </c>
      <c r="K37" s="618"/>
      <c r="L37" s="912">
        <v>1</v>
      </c>
      <c r="M37" s="912">
        <f t="shared" si="3"/>
        <v>100</v>
      </c>
    </row>
    <row r="38" spans="1:13">
      <c r="A38" s="1008" t="s">
        <v>368</v>
      </c>
      <c r="C38" s="912">
        <f t="shared" si="4"/>
        <v>5</v>
      </c>
      <c r="D38" s="888">
        <f t="shared" si="4"/>
        <v>100</v>
      </c>
      <c r="F38" s="912">
        <v>5</v>
      </c>
      <c r="G38" s="912">
        <f t="shared" si="1"/>
        <v>100</v>
      </c>
      <c r="I38" s="912">
        <v>0</v>
      </c>
      <c r="J38" s="912">
        <f t="shared" si="2"/>
        <v>0</v>
      </c>
      <c r="L38" s="912">
        <v>0</v>
      </c>
      <c r="M38" s="912">
        <f t="shared" si="3"/>
        <v>0</v>
      </c>
    </row>
    <row r="39" spans="1:13" ht="14.5" thickBot="1">
      <c r="A39" s="915"/>
      <c r="B39" s="894"/>
      <c r="C39" s="916"/>
      <c r="D39" s="915"/>
      <c r="E39" s="915"/>
      <c r="F39" s="916"/>
      <c r="G39" s="916"/>
      <c r="H39" s="916"/>
      <c r="I39" s="916"/>
      <c r="J39" s="916"/>
      <c r="K39" s="916"/>
      <c r="L39" s="916"/>
      <c r="M39" s="916"/>
    </row>
    <row r="40" spans="1:13" ht="7" customHeight="1"/>
    <row r="41" spans="1:13" ht="13.5" customHeight="1">
      <c r="A41" s="322" t="s">
        <v>2020</v>
      </c>
    </row>
    <row r="42" spans="1:13" ht="4.5" customHeight="1">
      <c r="A42" s="322" t="s">
        <v>374</v>
      </c>
    </row>
    <row r="43" spans="1:13">
      <c r="A43" s="125" t="s">
        <v>1527</v>
      </c>
    </row>
    <row r="44" spans="1:13">
      <c r="A44" s="911" t="s">
        <v>375</v>
      </c>
    </row>
    <row r="46" spans="1:13">
      <c r="A46" s="1009"/>
    </row>
  </sheetData>
  <mergeCells count="2">
    <mergeCell ref="C7:M7"/>
    <mergeCell ref="C8:D8"/>
  </mergeCells>
  <conditionalFormatting sqref="A1:XFD1048576">
    <cfRule type="cellIs" dxfId="19" priority="1" operator="equal">
      <formula>0</formula>
    </cfRule>
  </conditionalFormatting>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000"/>
  </sheetPr>
  <dimension ref="B2:K4"/>
  <sheetViews>
    <sheetView workbookViewId="0"/>
  </sheetViews>
  <sheetFormatPr baseColWidth="10" defaultRowHeight="14.5"/>
  <sheetData>
    <row r="2" spans="2:11" ht="23">
      <c r="J2" s="282"/>
    </row>
    <row r="3" spans="2:11" ht="23">
      <c r="H3" s="30"/>
    </row>
    <row r="4" spans="2:11" ht="23">
      <c r="B4" s="506"/>
      <c r="C4" s="380"/>
      <c r="D4" s="380"/>
      <c r="H4" s="31"/>
      <c r="K4" s="32"/>
    </row>
  </sheetData>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4" tint="-0.249977111117893"/>
  </sheetPr>
  <dimension ref="A1:AI42"/>
  <sheetViews>
    <sheetView workbookViewId="0"/>
  </sheetViews>
  <sheetFormatPr baseColWidth="10" defaultColWidth="8.81640625" defaultRowHeight="14.5"/>
  <cols>
    <col min="1" max="1" width="35.54296875" customWidth="1"/>
    <col min="2" max="2" width="2.54296875" customWidth="1"/>
    <col min="3" max="4" width="0" hidden="1" customWidth="1"/>
    <col min="5" max="5" width="2.81640625" hidden="1" customWidth="1"/>
    <col min="6" max="7" width="0" hidden="1" customWidth="1"/>
    <col min="8" max="8" width="3" hidden="1" customWidth="1"/>
    <col min="9" max="10" width="0" hidden="1" customWidth="1"/>
    <col min="11" max="11" width="3.1796875" hidden="1" customWidth="1"/>
    <col min="14" max="14" width="3" customWidth="1"/>
    <col min="17" max="17" width="3" customWidth="1"/>
    <col min="20" max="20" width="2.54296875" customWidth="1"/>
    <col min="23" max="23" width="2.453125" customWidth="1"/>
    <col min="257" max="257" width="35.54296875" customWidth="1"/>
    <col min="258" max="258" width="2.54296875" customWidth="1"/>
    <col min="259" max="267" width="0" hidden="1" customWidth="1"/>
    <col min="270" max="270" width="3" customWidth="1"/>
    <col min="273" max="273" width="3" customWidth="1"/>
    <col min="276" max="276" width="2.54296875" customWidth="1"/>
    <col min="279" max="279" width="2.453125" customWidth="1"/>
    <col min="513" max="513" width="35.54296875" customWidth="1"/>
    <col min="514" max="514" width="2.54296875" customWidth="1"/>
    <col min="515" max="523" width="0" hidden="1" customWidth="1"/>
    <col min="526" max="526" width="3" customWidth="1"/>
    <col min="529" max="529" width="3" customWidth="1"/>
    <col min="532" max="532" width="2.54296875" customWidth="1"/>
    <col min="535" max="535" width="2.453125" customWidth="1"/>
    <col min="769" max="769" width="35.54296875" customWidth="1"/>
    <col min="770" max="770" width="2.54296875" customWidth="1"/>
    <col min="771" max="779" width="0" hidden="1" customWidth="1"/>
    <col min="782" max="782" width="3" customWidth="1"/>
    <col min="785" max="785" width="3" customWidth="1"/>
    <col min="788" max="788" width="2.54296875" customWidth="1"/>
    <col min="791" max="791" width="2.453125" customWidth="1"/>
    <col min="1025" max="1025" width="35.54296875" customWidth="1"/>
    <col min="1026" max="1026" width="2.54296875" customWidth="1"/>
    <col min="1027" max="1035" width="0" hidden="1" customWidth="1"/>
    <col min="1038" max="1038" width="3" customWidth="1"/>
    <col min="1041" max="1041" width="3" customWidth="1"/>
    <col min="1044" max="1044" width="2.54296875" customWidth="1"/>
    <col min="1047" max="1047" width="2.453125" customWidth="1"/>
    <col min="1281" max="1281" width="35.54296875" customWidth="1"/>
    <col min="1282" max="1282" width="2.54296875" customWidth="1"/>
    <col min="1283" max="1291" width="0" hidden="1" customWidth="1"/>
    <col min="1294" max="1294" width="3" customWidth="1"/>
    <col min="1297" max="1297" width="3" customWidth="1"/>
    <col min="1300" max="1300" width="2.54296875" customWidth="1"/>
    <col min="1303" max="1303" width="2.453125" customWidth="1"/>
    <col min="1537" max="1537" width="35.54296875" customWidth="1"/>
    <col min="1538" max="1538" width="2.54296875" customWidth="1"/>
    <col min="1539" max="1547" width="0" hidden="1" customWidth="1"/>
    <col min="1550" max="1550" width="3" customWidth="1"/>
    <col min="1553" max="1553" width="3" customWidth="1"/>
    <col min="1556" max="1556" width="2.54296875" customWidth="1"/>
    <col min="1559" max="1559" width="2.453125" customWidth="1"/>
    <col min="1793" max="1793" width="35.54296875" customWidth="1"/>
    <col min="1794" max="1794" width="2.54296875" customWidth="1"/>
    <col min="1795" max="1803" width="0" hidden="1" customWidth="1"/>
    <col min="1806" max="1806" width="3" customWidth="1"/>
    <col min="1809" max="1809" width="3" customWidth="1"/>
    <col min="1812" max="1812" width="2.54296875" customWidth="1"/>
    <col min="1815" max="1815" width="2.453125" customWidth="1"/>
    <col min="2049" max="2049" width="35.54296875" customWidth="1"/>
    <col min="2050" max="2050" width="2.54296875" customWidth="1"/>
    <col min="2051" max="2059" width="0" hidden="1" customWidth="1"/>
    <col min="2062" max="2062" width="3" customWidth="1"/>
    <col min="2065" max="2065" width="3" customWidth="1"/>
    <col min="2068" max="2068" width="2.54296875" customWidth="1"/>
    <col min="2071" max="2071" width="2.453125" customWidth="1"/>
    <col min="2305" max="2305" width="35.54296875" customWidth="1"/>
    <col min="2306" max="2306" width="2.54296875" customWidth="1"/>
    <col min="2307" max="2315" width="0" hidden="1" customWidth="1"/>
    <col min="2318" max="2318" width="3" customWidth="1"/>
    <col min="2321" max="2321" width="3" customWidth="1"/>
    <col min="2324" max="2324" width="2.54296875" customWidth="1"/>
    <col min="2327" max="2327" width="2.453125" customWidth="1"/>
    <col min="2561" max="2561" width="35.54296875" customWidth="1"/>
    <col min="2562" max="2562" width="2.54296875" customWidth="1"/>
    <col min="2563" max="2571" width="0" hidden="1" customWidth="1"/>
    <col min="2574" max="2574" width="3" customWidth="1"/>
    <col min="2577" max="2577" width="3" customWidth="1"/>
    <col min="2580" max="2580" width="2.54296875" customWidth="1"/>
    <col min="2583" max="2583" width="2.453125" customWidth="1"/>
    <col min="2817" max="2817" width="35.54296875" customWidth="1"/>
    <col min="2818" max="2818" width="2.54296875" customWidth="1"/>
    <col min="2819" max="2827" width="0" hidden="1" customWidth="1"/>
    <col min="2830" max="2830" width="3" customWidth="1"/>
    <col min="2833" max="2833" width="3" customWidth="1"/>
    <col min="2836" max="2836" width="2.54296875" customWidth="1"/>
    <col min="2839" max="2839" width="2.453125" customWidth="1"/>
    <col min="3073" max="3073" width="35.54296875" customWidth="1"/>
    <col min="3074" max="3074" width="2.54296875" customWidth="1"/>
    <col min="3075" max="3083" width="0" hidden="1" customWidth="1"/>
    <col min="3086" max="3086" width="3" customWidth="1"/>
    <col min="3089" max="3089" width="3" customWidth="1"/>
    <col min="3092" max="3092" width="2.54296875" customWidth="1"/>
    <col min="3095" max="3095" width="2.453125" customWidth="1"/>
    <col min="3329" max="3329" width="35.54296875" customWidth="1"/>
    <col min="3330" max="3330" width="2.54296875" customWidth="1"/>
    <col min="3331" max="3339" width="0" hidden="1" customWidth="1"/>
    <col min="3342" max="3342" width="3" customWidth="1"/>
    <col min="3345" max="3345" width="3" customWidth="1"/>
    <col min="3348" max="3348" width="2.54296875" customWidth="1"/>
    <col min="3351" max="3351" width="2.453125" customWidth="1"/>
    <col min="3585" max="3585" width="35.54296875" customWidth="1"/>
    <col min="3586" max="3586" width="2.54296875" customWidth="1"/>
    <col min="3587" max="3595" width="0" hidden="1" customWidth="1"/>
    <col min="3598" max="3598" width="3" customWidth="1"/>
    <col min="3601" max="3601" width="3" customWidth="1"/>
    <col min="3604" max="3604" width="2.54296875" customWidth="1"/>
    <col min="3607" max="3607" width="2.453125" customWidth="1"/>
    <col min="3841" max="3841" width="35.54296875" customWidth="1"/>
    <col min="3842" max="3842" width="2.54296875" customWidth="1"/>
    <col min="3843" max="3851" width="0" hidden="1" customWidth="1"/>
    <col min="3854" max="3854" width="3" customWidth="1"/>
    <col min="3857" max="3857" width="3" customWidth="1"/>
    <col min="3860" max="3860" width="2.54296875" customWidth="1"/>
    <col min="3863" max="3863" width="2.453125" customWidth="1"/>
    <col min="4097" max="4097" width="35.54296875" customWidth="1"/>
    <col min="4098" max="4098" width="2.54296875" customWidth="1"/>
    <col min="4099" max="4107" width="0" hidden="1" customWidth="1"/>
    <col min="4110" max="4110" width="3" customWidth="1"/>
    <col min="4113" max="4113" width="3" customWidth="1"/>
    <col min="4116" max="4116" width="2.54296875" customWidth="1"/>
    <col min="4119" max="4119" width="2.453125" customWidth="1"/>
    <col min="4353" max="4353" width="35.54296875" customWidth="1"/>
    <col min="4354" max="4354" width="2.54296875" customWidth="1"/>
    <col min="4355" max="4363" width="0" hidden="1" customWidth="1"/>
    <col min="4366" max="4366" width="3" customWidth="1"/>
    <col min="4369" max="4369" width="3" customWidth="1"/>
    <col min="4372" max="4372" width="2.54296875" customWidth="1"/>
    <col min="4375" max="4375" width="2.453125" customWidth="1"/>
    <col min="4609" max="4609" width="35.54296875" customWidth="1"/>
    <col min="4610" max="4610" width="2.54296875" customWidth="1"/>
    <col min="4611" max="4619" width="0" hidden="1" customWidth="1"/>
    <col min="4622" max="4622" width="3" customWidth="1"/>
    <col min="4625" max="4625" width="3" customWidth="1"/>
    <col min="4628" max="4628" width="2.54296875" customWidth="1"/>
    <col min="4631" max="4631" width="2.453125" customWidth="1"/>
    <col min="4865" max="4865" width="35.54296875" customWidth="1"/>
    <col min="4866" max="4866" width="2.54296875" customWidth="1"/>
    <col min="4867" max="4875" width="0" hidden="1" customWidth="1"/>
    <col min="4878" max="4878" width="3" customWidth="1"/>
    <col min="4881" max="4881" width="3" customWidth="1"/>
    <col min="4884" max="4884" width="2.54296875" customWidth="1"/>
    <col min="4887" max="4887" width="2.453125" customWidth="1"/>
    <col min="5121" max="5121" width="35.54296875" customWidth="1"/>
    <col min="5122" max="5122" width="2.54296875" customWidth="1"/>
    <col min="5123" max="5131" width="0" hidden="1" customWidth="1"/>
    <col min="5134" max="5134" width="3" customWidth="1"/>
    <col min="5137" max="5137" width="3" customWidth="1"/>
    <col min="5140" max="5140" width="2.54296875" customWidth="1"/>
    <col min="5143" max="5143" width="2.453125" customWidth="1"/>
    <col min="5377" max="5377" width="35.54296875" customWidth="1"/>
    <col min="5378" max="5378" width="2.54296875" customWidth="1"/>
    <col min="5379" max="5387" width="0" hidden="1" customWidth="1"/>
    <col min="5390" max="5390" width="3" customWidth="1"/>
    <col min="5393" max="5393" width="3" customWidth="1"/>
    <col min="5396" max="5396" width="2.54296875" customWidth="1"/>
    <col min="5399" max="5399" width="2.453125" customWidth="1"/>
    <col min="5633" max="5633" width="35.54296875" customWidth="1"/>
    <col min="5634" max="5634" width="2.54296875" customWidth="1"/>
    <col min="5635" max="5643" width="0" hidden="1" customWidth="1"/>
    <col min="5646" max="5646" width="3" customWidth="1"/>
    <col min="5649" max="5649" width="3" customWidth="1"/>
    <col min="5652" max="5652" width="2.54296875" customWidth="1"/>
    <col min="5655" max="5655" width="2.453125" customWidth="1"/>
    <col min="5889" max="5889" width="35.54296875" customWidth="1"/>
    <col min="5890" max="5890" width="2.54296875" customWidth="1"/>
    <col min="5891" max="5899" width="0" hidden="1" customWidth="1"/>
    <col min="5902" max="5902" width="3" customWidth="1"/>
    <col min="5905" max="5905" width="3" customWidth="1"/>
    <col min="5908" max="5908" width="2.54296875" customWidth="1"/>
    <col min="5911" max="5911" width="2.453125" customWidth="1"/>
    <col min="6145" max="6145" width="35.54296875" customWidth="1"/>
    <col min="6146" max="6146" width="2.54296875" customWidth="1"/>
    <col min="6147" max="6155" width="0" hidden="1" customWidth="1"/>
    <col min="6158" max="6158" width="3" customWidth="1"/>
    <col min="6161" max="6161" width="3" customWidth="1"/>
    <col min="6164" max="6164" width="2.54296875" customWidth="1"/>
    <col min="6167" max="6167" width="2.453125" customWidth="1"/>
    <col min="6401" max="6401" width="35.54296875" customWidth="1"/>
    <col min="6402" max="6402" width="2.54296875" customWidth="1"/>
    <col min="6403" max="6411" width="0" hidden="1" customWidth="1"/>
    <col min="6414" max="6414" width="3" customWidth="1"/>
    <col min="6417" max="6417" width="3" customWidth="1"/>
    <col min="6420" max="6420" width="2.54296875" customWidth="1"/>
    <col min="6423" max="6423" width="2.453125" customWidth="1"/>
    <col min="6657" max="6657" width="35.54296875" customWidth="1"/>
    <col min="6658" max="6658" width="2.54296875" customWidth="1"/>
    <col min="6659" max="6667" width="0" hidden="1" customWidth="1"/>
    <col min="6670" max="6670" width="3" customWidth="1"/>
    <col min="6673" max="6673" width="3" customWidth="1"/>
    <col min="6676" max="6676" width="2.54296875" customWidth="1"/>
    <col min="6679" max="6679" width="2.453125" customWidth="1"/>
    <col min="6913" max="6913" width="35.54296875" customWidth="1"/>
    <col min="6914" max="6914" width="2.54296875" customWidth="1"/>
    <col min="6915" max="6923" width="0" hidden="1" customWidth="1"/>
    <col min="6926" max="6926" width="3" customWidth="1"/>
    <col min="6929" max="6929" width="3" customWidth="1"/>
    <col min="6932" max="6932" width="2.54296875" customWidth="1"/>
    <col min="6935" max="6935" width="2.453125" customWidth="1"/>
    <col min="7169" max="7169" width="35.54296875" customWidth="1"/>
    <col min="7170" max="7170" width="2.54296875" customWidth="1"/>
    <col min="7171" max="7179" width="0" hidden="1" customWidth="1"/>
    <col min="7182" max="7182" width="3" customWidth="1"/>
    <col min="7185" max="7185" width="3" customWidth="1"/>
    <col min="7188" max="7188" width="2.54296875" customWidth="1"/>
    <col min="7191" max="7191" width="2.453125" customWidth="1"/>
    <col min="7425" max="7425" width="35.54296875" customWidth="1"/>
    <col min="7426" max="7426" width="2.54296875" customWidth="1"/>
    <col min="7427" max="7435" width="0" hidden="1" customWidth="1"/>
    <col min="7438" max="7438" width="3" customWidth="1"/>
    <col min="7441" max="7441" width="3" customWidth="1"/>
    <col min="7444" max="7444" width="2.54296875" customWidth="1"/>
    <col min="7447" max="7447" width="2.453125" customWidth="1"/>
    <col min="7681" max="7681" width="35.54296875" customWidth="1"/>
    <col min="7682" max="7682" width="2.54296875" customWidth="1"/>
    <col min="7683" max="7691" width="0" hidden="1" customWidth="1"/>
    <col min="7694" max="7694" width="3" customWidth="1"/>
    <col min="7697" max="7697" width="3" customWidth="1"/>
    <col min="7700" max="7700" width="2.54296875" customWidth="1"/>
    <col min="7703" max="7703" width="2.453125" customWidth="1"/>
    <col min="7937" max="7937" width="35.54296875" customWidth="1"/>
    <col min="7938" max="7938" width="2.54296875" customWidth="1"/>
    <col min="7939" max="7947" width="0" hidden="1" customWidth="1"/>
    <col min="7950" max="7950" width="3" customWidth="1"/>
    <col min="7953" max="7953" width="3" customWidth="1"/>
    <col min="7956" max="7956" width="2.54296875" customWidth="1"/>
    <col min="7959" max="7959" width="2.453125" customWidth="1"/>
    <col min="8193" max="8193" width="35.54296875" customWidth="1"/>
    <col min="8194" max="8194" width="2.54296875" customWidth="1"/>
    <col min="8195" max="8203" width="0" hidden="1" customWidth="1"/>
    <col min="8206" max="8206" width="3" customWidth="1"/>
    <col min="8209" max="8209" width="3" customWidth="1"/>
    <col min="8212" max="8212" width="2.54296875" customWidth="1"/>
    <col min="8215" max="8215" width="2.453125" customWidth="1"/>
    <col min="8449" max="8449" width="35.54296875" customWidth="1"/>
    <col min="8450" max="8450" width="2.54296875" customWidth="1"/>
    <col min="8451" max="8459" width="0" hidden="1" customWidth="1"/>
    <col min="8462" max="8462" width="3" customWidth="1"/>
    <col min="8465" max="8465" width="3" customWidth="1"/>
    <col min="8468" max="8468" width="2.54296875" customWidth="1"/>
    <col min="8471" max="8471" width="2.453125" customWidth="1"/>
    <col min="8705" max="8705" width="35.54296875" customWidth="1"/>
    <col min="8706" max="8706" width="2.54296875" customWidth="1"/>
    <col min="8707" max="8715" width="0" hidden="1" customWidth="1"/>
    <col min="8718" max="8718" width="3" customWidth="1"/>
    <col min="8721" max="8721" width="3" customWidth="1"/>
    <col min="8724" max="8724" width="2.54296875" customWidth="1"/>
    <col min="8727" max="8727" width="2.453125" customWidth="1"/>
    <col min="8961" max="8961" width="35.54296875" customWidth="1"/>
    <col min="8962" max="8962" width="2.54296875" customWidth="1"/>
    <col min="8963" max="8971" width="0" hidden="1" customWidth="1"/>
    <col min="8974" max="8974" width="3" customWidth="1"/>
    <col min="8977" max="8977" width="3" customWidth="1"/>
    <col min="8980" max="8980" width="2.54296875" customWidth="1"/>
    <col min="8983" max="8983" width="2.453125" customWidth="1"/>
    <col min="9217" max="9217" width="35.54296875" customWidth="1"/>
    <col min="9218" max="9218" width="2.54296875" customWidth="1"/>
    <col min="9219" max="9227" width="0" hidden="1" customWidth="1"/>
    <col min="9230" max="9230" width="3" customWidth="1"/>
    <col min="9233" max="9233" width="3" customWidth="1"/>
    <col min="9236" max="9236" width="2.54296875" customWidth="1"/>
    <col min="9239" max="9239" width="2.453125" customWidth="1"/>
    <col min="9473" max="9473" width="35.54296875" customWidth="1"/>
    <col min="9474" max="9474" width="2.54296875" customWidth="1"/>
    <col min="9475" max="9483" width="0" hidden="1" customWidth="1"/>
    <col min="9486" max="9486" width="3" customWidth="1"/>
    <col min="9489" max="9489" width="3" customWidth="1"/>
    <col min="9492" max="9492" width="2.54296875" customWidth="1"/>
    <col min="9495" max="9495" width="2.453125" customWidth="1"/>
    <col min="9729" max="9729" width="35.54296875" customWidth="1"/>
    <col min="9730" max="9730" width="2.54296875" customWidth="1"/>
    <col min="9731" max="9739" width="0" hidden="1" customWidth="1"/>
    <col min="9742" max="9742" width="3" customWidth="1"/>
    <col min="9745" max="9745" width="3" customWidth="1"/>
    <col min="9748" max="9748" width="2.54296875" customWidth="1"/>
    <col min="9751" max="9751" width="2.453125" customWidth="1"/>
    <col min="9985" max="9985" width="35.54296875" customWidth="1"/>
    <col min="9986" max="9986" width="2.54296875" customWidth="1"/>
    <col min="9987" max="9995" width="0" hidden="1" customWidth="1"/>
    <col min="9998" max="9998" width="3" customWidth="1"/>
    <col min="10001" max="10001" width="3" customWidth="1"/>
    <col min="10004" max="10004" width="2.54296875" customWidth="1"/>
    <col min="10007" max="10007" width="2.453125" customWidth="1"/>
    <col min="10241" max="10241" width="35.54296875" customWidth="1"/>
    <col min="10242" max="10242" width="2.54296875" customWidth="1"/>
    <col min="10243" max="10251" width="0" hidden="1" customWidth="1"/>
    <col min="10254" max="10254" width="3" customWidth="1"/>
    <col min="10257" max="10257" width="3" customWidth="1"/>
    <col min="10260" max="10260" width="2.54296875" customWidth="1"/>
    <col min="10263" max="10263" width="2.453125" customWidth="1"/>
    <col min="10497" max="10497" width="35.54296875" customWidth="1"/>
    <col min="10498" max="10498" width="2.54296875" customWidth="1"/>
    <col min="10499" max="10507" width="0" hidden="1" customWidth="1"/>
    <col min="10510" max="10510" width="3" customWidth="1"/>
    <col min="10513" max="10513" width="3" customWidth="1"/>
    <col min="10516" max="10516" width="2.54296875" customWidth="1"/>
    <col min="10519" max="10519" width="2.453125" customWidth="1"/>
    <col min="10753" max="10753" width="35.54296875" customWidth="1"/>
    <col min="10754" max="10754" width="2.54296875" customWidth="1"/>
    <col min="10755" max="10763" width="0" hidden="1" customWidth="1"/>
    <col min="10766" max="10766" width="3" customWidth="1"/>
    <col min="10769" max="10769" width="3" customWidth="1"/>
    <col min="10772" max="10772" width="2.54296875" customWidth="1"/>
    <col min="10775" max="10775" width="2.453125" customWidth="1"/>
    <col min="11009" max="11009" width="35.54296875" customWidth="1"/>
    <col min="11010" max="11010" width="2.54296875" customWidth="1"/>
    <col min="11011" max="11019" width="0" hidden="1" customWidth="1"/>
    <col min="11022" max="11022" width="3" customWidth="1"/>
    <col min="11025" max="11025" width="3" customWidth="1"/>
    <col min="11028" max="11028" width="2.54296875" customWidth="1"/>
    <col min="11031" max="11031" width="2.453125" customWidth="1"/>
    <col min="11265" max="11265" width="35.54296875" customWidth="1"/>
    <col min="11266" max="11266" width="2.54296875" customWidth="1"/>
    <col min="11267" max="11275" width="0" hidden="1" customWidth="1"/>
    <col min="11278" max="11278" width="3" customWidth="1"/>
    <col min="11281" max="11281" width="3" customWidth="1"/>
    <col min="11284" max="11284" width="2.54296875" customWidth="1"/>
    <col min="11287" max="11287" width="2.453125" customWidth="1"/>
    <col min="11521" max="11521" width="35.54296875" customWidth="1"/>
    <col min="11522" max="11522" width="2.54296875" customWidth="1"/>
    <col min="11523" max="11531" width="0" hidden="1" customWidth="1"/>
    <col min="11534" max="11534" width="3" customWidth="1"/>
    <col min="11537" max="11537" width="3" customWidth="1"/>
    <col min="11540" max="11540" width="2.54296875" customWidth="1"/>
    <col min="11543" max="11543" width="2.453125" customWidth="1"/>
    <col min="11777" max="11777" width="35.54296875" customWidth="1"/>
    <col min="11778" max="11778" width="2.54296875" customWidth="1"/>
    <col min="11779" max="11787" width="0" hidden="1" customWidth="1"/>
    <col min="11790" max="11790" width="3" customWidth="1"/>
    <col min="11793" max="11793" width="3" customWidth="1"/>
    <col min="11796" max="11796" width="2.54296875" customWidth="1"/>
    <col min="11799" max="11799" width="2.453125" customWidth="1"/>
    <col min="12033" max="12033" width="35.54296875" customWidth="1"/>
    <col min="12034" max="12034" width="2.54296875" customWidth="1"/>
    <col min="12035" max="12043" width="0" hidden="1" customWidth="1"/>
    <col min="12046" max="12046" width="3" customWidth="1"/>
    <col min="12049" max="12049" width="3" customWidth="1"/>
    <col min="12052" max="12052" width="2.54296875" customWidth="1"/>
    <col min="12055" max="12055" width="2.453125" customWidth="1"/>
    <col min="12289" max="12289" width="35.54296875" customWidth="1"/>
    <col min="12290" max="12290" width="2.54296875" customWidth="1"/>
    <col min="12291" max="12299" width="0" hidden="1" customWidth="1"/>
    <col min="12302" max="12302" width="3" customWidth="1"/>
    <col min="12305" max="12305" width="3" customWidth="1"/>
    <col min="12308" max="12308" width="2.54296875" customWidth="1"/>
    <col min="12311" max="12311" width="2.453125" customWidth="1"/>
    <col min="12545" max="12545" width="35.54296875" customWidth="1"/>
    <col min="12546" max="12546" width="2.54296875" customWidth="1"/>
    <col min="12547" max="12555" width="0" hidden="1" customWidth="1"/>
    <col min="12558" max="12558" width="3" customWidth="1"/>
    <col min="12561" max="12561" width="3" customWidth="1"/>
    <col min="12564" max="12564" width="2.54296875" customWidth="1"/>
    <col min="12567" max="12567" width="2.453125" customWidth="1"/>
    <col min="12801" max="12801" width="35.54296875" customWidth="1"/>
    <col min="12802" max="12802" width="2.54296875" customWidth="1"/>
    <col min="12803" max="12811" width="0" hidden="1" customWidth="1"/>
    <col min="12814" max="12814" width="3" customWidth="1"/>
    <col min="12817" max="12817" width="3" customWidth="1"/>
    <col min="12820" max="12820" width="2.54296875" customWidth="1"/>
    <col min="12823" max="12823" width="2.453125" customWidth="1"/>
    <col min="13057" max="13057" width="35.54296875" customWidth="1"/>
    <col min="13058" max="13058" width="2.54296875" customWidth="1"/>
    <col min="13059" max="13067" width="0" hidden="1" customWidth="1"/>
    <col min="13070" max="13070" width="3" customWidth="1"/>
    <col min="13073" max="13073" width="3" customWidth="1"/>
    <col min="13076" max="13076" width="2.54296875" customWidth="1"/>
    <col min="13079" max="13079" width="2.453125" customWidth="1"/>
    <col min="13313" max="13313" width="35.54296875" customWidth="1"/>
    <col min="13314" max="13314" width="2.54296875" customWidth="1"/>
    <col min="13315" max="13323" width="0" hidden="1" customWidth="1"/>
    <col min="13326" max="13326" width="3" customWidth="1"/>
    <col min="13329" max="13329" width="3" customWidth="1"/>
    <col min="13332" max="13332" width="2.54296875" customWidth="1"/>
    <col min="13335" max="13335" width="2.453125" customWidth="1"/>
    <col min="13569" max="13569" width="35.54296875" customWidth="1"/>
    <col min="13570" max="13570" width="2.54296875" customWidth="1"/>
    <col min="13571" max="13579" width="0" hidden="1" customWidth="1"/>
    <col min="13582" max="13582" width="3" customWidth="1"/>
    <col min="13585" max="13585" width="3" customWidth="1"/>
    <col min="13588" max="13588" width="2.54296875" customWidth="1"/>
    <col min="13591" max="13591" width="2.453125" customWidth="1"/>
    <col min="13825" max="13825" width="35.54296875" customWidth="1"/>
    <col min="13826" max="13826" width="2.54296875" customWidth="1"/>
    <col min="13827" max="13835" width="0" hidden="1" customWidth="1"/>
    <col min="13838" max="13838" width="3" customWidth="1"/>
    <col min="13841" max="13841" width="3" customWidth="1"/>
    <col min="13844" max="13844" width="2.54296875" customWidth="1"/>
    <col min="13847" max="13847" width="2.453125" customWidth="1"/>
    <col min="14081" max="14081" width="35.54296875" customWidth="1"/>
    <col min="14082" max="14082" width="2.54296875" customWidth="1"/>
    <col min="14083" max="14091" width="0" hidden="1" customWidth="1"/>
    <col min="14094" max="14094" width="3" customWidth="1"/>
    <col min="14097" max="14097" width="3" customWidth="1"/>
    <col min="14100" max="14100" width="2.54296875" customWidth="1"/>
    <col min="14103" max="14103" width="2.453125" customWidth="1"/>
    <col min="14337" max="14337" width="35.54296875" customWidth="1"/>
    <col min="14338" max="14338" width="2.54296875" customWidth="1"/>
    <col min="14339" max="14347" width="0" hidden="1" customWidth="1"/>
    <col min="14350" max="14350" width="3" customWidth="1"/>
    <col min="14353" max="14353" width="3" customWidth="1"/>
    <col min="14356" max="14356" width="2.54296875" customWidth="1"/>
    <col min="14359" max="14359" width="2.453125" customWidth="1"/>
    <col min="14593" max="14593" width="35.54296875" customWidth="1"/>
    <col min="14594" max="14594" width="2.54296875" customWidth="1"/>
    <col min="14595" max="14603" width="0" hidden="1" customWidth="1"/>
    <col min="14606" max="14606" width="3" customWidth="1"/>
    <col min="14609" max="14609" width="3" customWidth="1"/>
    <col min="14612" max="14612" width="2.54296875" customWidth="1"/>
    <col min="14615" max="14615" width="2.453125" customWidth="1"/>
    <col min="14849" max="14849" width="35.54296875" customWidth="1"/>
    <col min="14850" max="14850" width="2.54296875" customWidth="1"/>
    <col min="14851" max="14859" width="0" hidden="1" customWidth="1"/>
    <col min="14862" max="14862" width="3" customWidth="1"/>
    <col min="14865" max="14865" width="3" customWidth="1"/>
    <col min="14868" max="14868" width="2.54296875" customWidth="1"/>
    <col min="14871" max="14871" width="2.453125" customWidth="1"/>
    <col min="15105" max="15105" width="35.54296875" customWidth="1"/>
    <col min="15106" max="15106" width="2.54296875" customWidth="1"/>
    <col min="15107" max="15115" width="0" hidden="1" customWidth="1"/>
    <col min="15118" max="15118" width="3" customWidth="1"/>
    <col min="15121" max="15121" width="3" customWidth="1"/>
    <col min="15124" max="15124" width="2.54296875" customWidth="1"/>
    <col min="15127" max="15127" width="2.453125" customWidth="1"/>
    <col min="15361" max="15361" width="35.54296875" customWidth="1"/>
    <col min="15362" max="15362" width="2.54296875" customWidth="1"/>
    <col min="15363" max="15371" width="0" hidden="1" customWidth="1"/>
    <col min="15374" max="15374" width="3" customWidth="1"/>
    <col min="15377" max="15377" width="3" customWidth="1"/>
    <col min="15380" max="15380" width="2.54296875" customWidth="1"/>
    <col min="15383" max="15383" width="2.453125" customWidth="1"/>
    <col min="15617" max="15617" width="35.54296875" customWidth="1"/>
    <col min="15618" max="15618" width="2.54296875" customWidth="1"/>
    <col min="15619" max="15627" width="0" hidden="1" customWidth="1"/>
    <col min="15630" max="15630" width="3" customWidth="1"/>
    <col min="15633" max="15633" width="3" customWidth="1"/>
    <col min="15636" max="15636" width="2.54296875" customWidth="1"/>
    <col min="15639" max="15639" width="2.453125" customWidth="1"/>
    <col min="15873" max="15873" width="35.54296875" customWidth="1"/>
    <col min="15874" max="15874" width="2.54296875" customWidth="1"/>
    <col min="15875" max="15883" width="0" hidden="1" customWidth="1"/>
    <col min="15886" max="15886" width="3" customWidth="1"/>
    <col min="15889" max="15889" width="3" customWidth="1"/>
    <col min="15892" max="15892" width="2.54296875" customWidth="1"/>
    <col min="15895" max="15895" width="2.453125" customWidth="1"/>
    <col min="16129" max="16129" width="35.54296875" customWidth="1"/>
    <col min="16130" max="16130" width="2.54296875" customWidth="1"/>
    <col min="16131" max="16139" width="0" hidden="1" customWidth="1"/>
    <col min="16142" max="16142" width="3" customWidth="1"/>
    <col min="16145" max="16145" width="3" customWidth="1"/>
    <col min="16148" max="16148" width="2.54296875" customWidth="1"/>
    <col min="16151" max="16151" width="2.453125" customWidth="1"/>
  </cols>
  <sheetData>
    <row r="1" spans="1:35" ht="15.5">
      <c r="A1" s="262" t="s">
        <v>144</v>
      </c>
      <c r="AI1" s="33" t="s">
        <v>128</v>
      </c>
    </row>
    <row r="2" spans="1:35" ht="15.5">
      <c r="A2" s="262" t="s">
        <v>145</v>
      </c>
    </row>
    <row r="3" spans="1:35" ht="15.5">
      <c r="A3" s="262"/>
    </row>
    <row r="4" spans="1:35" ht="15.5">
      <c r="A4" s="350" t="s">
        <v>1745</v>
      </c>
    </row>
    <row r="5" spans="1:35" ht="16" thickBot="1">
      <c r="A5" s="262"/>
    </row>
    <row r="6" spans="1:35" ht="20.149999999999999" customHeight="1">
      <c r="A6" s="315"/>
      <c r="B6" s="15"/>
      <c r="C6" s="15"/>
      <c r="D6" s="15"/>
      <c r="E6" s="15"/>
      <c r="F6" s="15"/>
      <c r="G6" s="15"/>
      <c r="H6" s="15"/>
      <c r="I6" s="15"/>
      <c r="J6" s="15"/>
      <c r="K6" s="15"/>
      <c r="L6" s="15"/>
      <c r="M6" s="15"/>
      <c r="N6" s="15"/>
      <c r="O6" s="15"/>
      <c r="P6" s="15"/>
      <c r="Q6" s="15"/>
      <c r="R6" s="15"/>
      <c r="S6" s="15"/>
      <c r="T6" s="15"/>
      <c r="U6" s="15"/>
      <c r="V6" s="15"/>
      <c r="W6" s="15"/>
      <c r="X6" s="15"/>
      <c r="Y6" s="15"/>
      <c r="Z6" s="15"/>
    </row>
    <row r="7" spans="1:35" ht="20.149999999999999" customHeight="1">
      <c r="A7" s="262" t="s">
        <v>1185</v>
      </c>
      <c r="C7" s="1151">
        <v>2013</v>
      </c>
      <c r="D7" s="1152"/>
      <c r="F7" s="1151">
        <v>2014</v>
      </c>
      <c r="G7" s="1152"/>
      <c r="I7" s="1151">
        <v>2015</v>
      </c>
      <c r="J7" s="1152"/>
      <c r="L7" s="1151">
        <v>2016</v>
      </c>
      <c r="M7" s="1152"/>
      <c r="O7" s="1151">
        <v>2017</v>
      </c>
      <c r="P7" s="1152"/>
      <c r="R7" s="1151">
        <v>2018</v>
      </c>
      <c r="S7" s="1152"/>
      <c r="U7" s="1151">
        <v>2019</v>
      </c>
      <c r="V7" s="1152"/>
      <c r="X7" s="1151">
        <v>2020</v>
      </c>
      <c r="Y7" s="1152"/>
    </row>
    <row r="8" spans="1:35" ht="20.149999999999999" customHeight="1">
      <c r="A8" s="317" t="s">
        <v>1186</v>
      </c>
      <c r="C8" s="264" t="s">
        <v>152</v>
      </c>
      <c r="D8" s="347" t="s">
        <v>153</v>
      </c>
      <c r="F8" s="264" t="s">
        <v>152</v>
      </c>
      <c r="G8" s="347" t="s">
        <v>153</v>
      </c>
      <c r="I8" s="264" t="s">
        <v>152</v>
      </c>
      <c r="J8" s="347" t="s">
        <v>153</v>
      </c>
      <c r="L8" s="264" t="s">
        <v>152</v>
      </c>
      <c r="M8" s="347" t="s">
        <v>153</v>
      </c>
      <c r="O8" s="264" t="s">
        <v>152</v>
      </c>
      <c r="P8" s="347" t="s">
        <v>153</v>
      </c>
      <c r="R8" s="264" t="s">
        <v>152</v>
      </c>
      <c r="S8" s="347" t="s">
        <v>153</v>
      </c>
      <c r="U8" s="264" t="s">
        <v>152</v>
      </c>
      <c r="V8" s="347" t="s">
        <v>153</v>
      </c>
      <c r="X8" s="264" t="s">
        <v>152</v>
      </c>
      <c r="Y8" s="347" t="s">
        <v>153</v>
      </c>
    </row>
    <row r="9" spans="1:35" ht="20.149999999999999" customHeight="1" thickBot="1">
      <c r="A9" s="314"/>
      <c r="C9" s="23"/>
      <c r="D9" s="23"/>
      <c r="F9" s="23"/>
      <c r="G9" s="23"/>
      <c r="I9" s="23"/>
      <c r="J9" s="23"/>
      <c r="L9" s="23"/>
      <c r="M9" s="23"/>
      <c r="O9" s="23"/>
      <c r="P9" s="23"/>
      <c r="R9" s="23"/>
      <c r="S9" s="23"/>
      <c r="U9" s="23"/>
      <c r="V9" s="23"/>
      <c r="X9" s="23"/>
      <c r="Y9" s="23"/>
    </row>
    <row r="10" spans="1:35" ht="17.149999999999999" customHeight="1">
      <c r="A10" s="263"/>
      <c r="B10" s="15"/>
      <c r="E10" s="15"/>
      <c r="H10" s="15"/>
      <c r="K10" s="15"/>
      <c r="N10" s="15"/>
      <c r="Q10" s="15"/>
      <c r="T10" s="15"/>
      <c r="W10" s="15"/>
      <c r="Z10" s="15"/>
    </row>
    <row r="11" spans="1:35" ht="17.149999999999999" customHeight="1">
      <c r="A11" s="348" t="s">
        <v>390</v>
      </c>
      <c r="C11" s="262">
        <f>SUM(C13+C29)</f>
        <v>483</v>
      </c>
      <c r="D11" s="349">
        <f>(SUM(D13+D29))</f>
        <v>99.999999999999986</v>
      </c>
      <c r="F11" s="262">
        <f>SUM(F13+F29)</f>
        <v>440</v>
      </c>
      <c r="G11" s="349">
        <f>(SUM(G13+G29))</f>
        <v>100</v>
      </c>
      <c r="I11" s="262">
        <f>SUM(I13+I29)</f>
        <v>470</v>
      </c>
      <c r="J11" s="349">
        <f>(SUM(J13+J29))</f>
        <v>100</v>
      </c>
      <c r="L11" s="262">
        <f>SUM(L13+L29)</f>
        <v>463</v>
      </c>
      <c r="M11" s="349">
        <f>(SUM(M13+M29))</f>
        <v>100</v>
      </c>
      <c r="O11" s="262">
        <f>SUM(O13+O29)</f>
        <v>460</v>
      </c>
      <c r="P11" s="349">
        <f>(SUM(P13+P29))</f>
        <v>100</v>
      </c>
      <c r="R11" s="262">
        <f>SUM(R13+R29)</f>
        <v>463</v>
      </c>
      <c r="S11" s="349">
        <f>(SUM(S13+S29))</f>
        <v>100</v>
      </c>
      <c r="U11" s="262">
        <f>SUM(U13+U29)</f>
        <v>485</v>
      </c>
      <c r="V11" s="349">
        <f>(SUM(V13+V29))</f>
        <v>100</v>
      </c>
      <c r="X11" s="262">
        <f>SUM(X13+X29)</f>
        <v>404</v>
      </c>
      <c r="Y11" s="349">
        <f>(SUM(Y13+Y29))</f>
        <v>100</v>
      </c>
    </row>
    <row r="12" spans="1:35" ht="17.149999999999999" customHeight="1">
      <c r="A12" s="262"/>
      <c r="C12" s="262"/>
      <c r="D12" s="262"/>
      <c r="F12" s="262"/>
      <c r="G12" s="262"/>
      <c r="I12" s="262"/>
      <c r="J12" s="262"/>
      <c r="L12" s="262"/>
      <c r="M12" s="262"/>
      <c r="O12" s="262"/>
      <c r="P12" s="262"/>
      <c r="R12" s="262"/>
      <c r="S12" s="262"/>
      <c r="U12" s="262"/>
      <c r="V12" s="262"/>
      <c r="X12" s="262"/>
      <c r="Y12" s="262"/>
    </row>
    <row r="13" spans="1:35" ht="17.149999999999999" customHeight="1">
      <c r="A13" s="348" t="s">
        <v>1184</v>
      </c>
      <c r="C13" s="262">
        <f>SUM(C15:C27)</f>
        <v>382</v>
      </c>
      <c r="D13" s="349">
        <f>IF($A13&lt;&gt;0,C13/C$11*100,"")</f>
        <v>79.089026915113863</v>
      </c>
      <c r="F13" s="262">
        <f>SUM(F15:F27)</f>
        <v>352</v>
      </c>
      <c r="G13" s="349">
        <f>IF($A13&lt;&gt;0,F13/F$11*100,"")</f>
        <v>80</v>
      </c>
      <c r="I13" s="262">
        <f>SUM(I15:I27)</f>
        <v>375</v>
      </c>
      <c r="J13" s="349">
        <f>IF($A13&lt;&gt;0,I13/I$11*100,"")</f>
        <v>79.787234042553195</v>
      </c>
      <c r="L13" s="262">
        <f>SUM(L15:L27)</f>
        <v>368</v>
      </c>
      <c r="M13" s="349">
        <f>IF($A13&lt;&gt;0,L13/L$11*100,"")</f>
        <v>79.481641468682511</v>
      </c>
      <c r="O13" s="262">
        <f>SUM(O15:O27)</f>
        <v>363</v>
      </c>
      <c r="P13" s="349">
        <f>IF($A13&lt;&gt;0,O13/O$11*100,"")</f>
        <v>78.913043478260875</v>
      </c>
      <c r="R13" s="262">
        <f>SUM(R15:R27)</f>
        <v>353</v>
      </c>
      <c r="S13" s="349">
        <f>IF($A13&lt;&gt;0,R13/R$11*100,"")</f>
        <v>76.241900647948171</v>
      </c>
      <c r="U13" s="262">
        <f>SUM(U15:U27)</f>
        <v>380</v>
      </c>
      <c r="V13" s="349">
        <f>IF($A13&lt;&gt;0,U13/U$11*100,"")</f>
        <v>78.350515463917532</v>
      </c>
      <c r="X13" s="262">
        <f>SUM(X15:X27)</f>
        <v>333</v>
      </c>
      <c r="Y13" s="349">
        <f>IF($A13&lt;&gt;0,X13/X$11*100,"")</f>
        <v>82.425742574257427</v>
      </c>
    </row>
    <row r="14" spans="1:35" ht="17.149999999999999" customHeight="1">
      <c r="A14" s="262"/>
      <c r="C14" s="262"/>
      <c r="D14" s="349" t="str">
        <f t="shared" ref="D14:D25" si="0">IF($A14&lt;&gt;0,C14/C$11*100,"")</f>
        <v/>
      </c>
      <c r="F14" s="262"/>
      <c r="G14" s="349" t="str">
        <f t="shared" ref="G14:G25" si="1">IF($A14&lt;&gt;0,F14/F$11*100,"")</f>
        <v/>
      </c>
      <c r="I14" s="262"/>
      <c r="J14" s="349" t="str">
        <f t="shared" ref="J14:J25" si="2">IF($A14&lt;&gt;0,I14/I$11*100,"")</f>
        <v/>
      </c>
      <c r="L14" s="262"/>
      <c r="M14" s="349" t="str">
        <f t="shared" ref="M14:M25" si="3">IF($A14&lt;&gt;0,L14/L$11*100,"")</f>
        <v/>
      </c>
    </row>
    <row r="15" spans="1:35" ht="17.149999999999999" customHeight="1">
      <c r="A15" s="262" t="s">
        <v>1187</v>
      </c>
      <c r="C15" s="350">
        <v>27</v>
      </c>
      <c r="D15" s="349">
        <f t="shared" si="0"/>
        <v>5.5900621118012426</v>
      </c>
      <c r="F15" s="350">
        <v>26</v>
      </c>
      <c r="G15" s="349">
        <f t="shared" si="1"/>
        <v>5.9090909090909092</v>
      </c>
      <c r="I15" s="350">
        <v>27</v>
      </c>
      <c r="J15" s="349">
        <f t="shared" si="2"/>
        <v>5.7446808510638299</v>
      </c>
      <c r="L15" s="350">
        <v>25</v>
      </c>
      <c r="M15" s="349">
        <f t="shared" si="3"/>
        <v>5.3995680345572357</v>
      </c>
      <c r="O15" s="350">
        <v>27</v>
      </c>
      <c r="P15" s="349">
        <f>IF($A15&lt;&gt;0,O15/O$11*100,"")</f>
        <v>5.8695652173913047</v>
      </c>
      <c r="R15" s="350">
        <v>30</v>
      </c>
      <c r="S15" s="349">
        <f>IF($A15&lt;&gt;0,R15/R$11*100,"")</f>
        <v>6.4794816414686833</v>
      </c>
      <c r="U15" s="350">
        <v>29</v>
      </c>
      <c r="V15" s="349">
        <f>IF($A15&lt;&gt;0,U15/U$11*100,"")</f>
        <v>5.9793814432989691</v>
      </c>
      <c r="X15" s="350">
        <v>20</v>
      </c>
      <c r="Y15" s="349">
        <f>IF($A15&lt;&gt;0,X15/X$11*100,"")</f>
        <v>4.9504950495049505</v>
      </c>
    </row>
    <row r="16" spans="1:35" ht="17.149999999999999" customHeight="1">
      <c r="A16" s="262"/>
      <c r="C16" s="350"/>
      <c r="D16" s="349" t="str">
        <f t="shared" si="0"/>
        <v/>
      </c>
      <c r="F16" s="350"/>
      <c r="G16" s="349" t="str">
        <f t="shared" si="1"/>
        <v/>
      </c>
      <c r="I16" s="350"/>
      <c r="J16" s="349" t="str">
        <f t="shared" si="2"/>
        <v/>
      </c>
      <c r="L16" s="350"/>
      <c r="M16" s="349" t="str">
        <f t="shared" si="3"/>
        <v/>
      </c>
      <c r="O16" s="350"/>
      <c r="P16" s="349" t="str">
        <f t="shared" ref="P16:P25" si="4">IF($A16&lt;&gt;0,O16/O$11*100,"")</f>
        <v/>
      </c>
      <c r="R16" s="350"/>
      <c r="S16" s="349" t="str">
        <f t="shared" ref="S16:S25" si="5">IF($A16&lt;&gt;0,R16/R$11*100,"")</f>
        <v/>
      </c>
      <c r="U16" s="350"/>
      <c r="V16" s="349" t="str">
        <f t="shared" ref="V16:V25" si="6">IF($A16&lt;&gt;0,U16/U$11*100,"")</f>
        <v/>
      </c>
      <c r="X16" s="350"/>
      <c r="Y16" s="349" t="str">
        <f t="shared" ref="Y16:Y25" si="7">IF($A16&lt;&gt;0,X16/X$11*100,"")</f>
        <v/>
      </c>
    </row>
    <row r="17" spans="1:26" ht="17.149999999999999" customHeight="1">
      <c r="A17" s="262" t="s">
        <v>1188</v>
      </c>
      <c r="C17" s="350">
        <v>35</v>
      </c>
      <c r="D17" s="349">
        <f t="shared" si="0"/>
        <v>7.2463768115942031</v>
      </c>
      <c r="F17" s="350">
        <v>27</v>
      </c>
      <c r="G17" s="349">
        <f t="shared" si="1"/>
        <v>6.1363636363636367</v>
      </c>
      <c r="I17" s="350">
        <v>31</v>
      </c>
      <c r="J17" s="349">
        <f t="shared" si="2"/>
        <v>6.5957446808510634</v>
      </c>
      <c r="L17" s="350">
        <v>33</v>
      </c>
      <c r="M17" s="349">
        <f t="shared" si="3"/>
        <v>7.1274298056155514</v>
      </c>
      <c r="O17" s="350">
        <v>37</v>
      </c>
      <c r="P17" s="349">
        <f t="shared" si="4"/>
        <v>8.0434782608695645</v>
      </c>
      <c r="R17" s="350">
        <v>33</v>
      </c>
      <c r="S17" s="349">
        <f t="shared" si="5"/>
        <v>7.1274298056155514</v>
      </c>
      <c r="U17" s="350">
        <v>32</v>
      </c>
      <c r="V17" s="349">
        <f t="shared" si="6"/>
        <v>6.5979381443298974</v>
      </c>
      <c r="X17" s="350">
        <v>27</v>
      </c>
      <c r="Y17" s="349">
        <f t="shared" si="7"/>
        <v>6.6831683168316838</v>
      </c>
    </row>
    <row r="18" spans="1:26" ht="17.149999999999999" customHeight="1">
      <c r="A18" s="262"/>
      <c r="C18" s="350"/>
      <c r="D18" s="349" t="str">
        <f t="shared" si="0"/>
        <v/>
      </c>
      <c r="F18" s="350"/>
      <c r="G18" s="349" t="str">
        <f t="shared" si="1"/>
        <v/>
      </c>
      <c r="I18" s="350"/>
      <c r="J18" s="349" t="str">
        <f t="shared" si="2"/>
        <v/>
      </c>
      <c r="L18" s="350"/>
      <c r="M18" s="349" t="str">
        <f t="shared" si="3"/>
        <v/>
      </c>
      <c r="O18" s="350"/>
      <c r="P18" s="349" t="str">
        <f t="shared" si="4"/>
        <v/>
      </c>
      <c r="R18" s="350"/>
      <c r="S18" s="349" t="str">
        <f t="shared" si="5"/>
        <v/>
      </c>
      <c r="U18" s="350"/>
      <c r="V18" s="349" t="str">
        <f t="shared" si="6"/>
        <v/>
      </c>
      <c r="X18" s="350"/>
      <c r="Y18" s="349" t="str">
        <f t="shared" si="7"/>
        <v/>
      </c>
    </row>
    <row r="19" spans="1:26" ht="17.149999999999999" customHeight="1">
      <c r="A19" s="262" t="s">
        <v>1189</v>
      </c>
      <c r="C19" s="350">
        <v>134</v>
      </c>
      <c r="D19" s="349">
        <f t="shared" si="0"/>
        <v>27.74327122153209</v>
      </c>
      <c r="F19" s="350">
        <v>122</v>
      </c>
      <c r="G19" s="349">
        <f t="shared" si="1"/>
        <v>27.727272727272727</v>
      </c>
      <c r="I19" s="350">
        <v>129</v>
      </c>
      <c r="J19" s="349">
        <f t="shared" si="2"/>
        <v>27.446808510638299</v>
      </c>
      <c r="L19" s="350">
        <v>126</v>
      </c>
      <c r="M19" s="349">
        <f t="shared" si="3"/>
        <v>27.213822894168466</v>
      </c>
      <c r="O19" s="350">
        <v>128</v>
      </c>
      <c r="P19" s="349">
        <f t="shared" si="4"/>
        <v>27.826086956521738</v>
      </c>
      <c r="R19" s="350">
        <v>147</v>
      </c>
      <c r="S19" s="349">
        <f t="shared" si="5"/>
        <v>31.749460043196542</v>
      </c>
      <c r="U19" s="350">
        <v>149</v>
      </c>
      <c r="V19" s="349">
        <f t="shared" si="6"/>
        <v>30.721649484536083</v>
      </c>
      <c r="X19" s="350">
        <v>125</v>
      </c>
      <c r="Y19" s="349">
        <f t="shared" si="7"/>
        <v>30.940594059405939</v>
      </c>
    </row>
    <row r="20" spans="1:26" ht="17.149999999999999" customHeight="1">
      <c r="A20" s="262"/>
      <c r="C20" s="350"/>
      <c r="D20" s="349" t="str">
        <f t="shared" si="0"/>
        <v/>
      </c>
      <c r="F20" s="350"/>
      <c r="G20" s="349" t="str">
        <f t="shared" si="1"/>
        <v/>
      </c>
      <c r="I20" s="350"/>
      <c r="J20" s="349" t="str">
        <f t="shared" si="2"/>
        <v/>
      </c>
      <c r="L20" s="350"/>
      <c r="M20" s="349" t="str">
        <f t="shared" si="3"/>
        <v/>
      </c>
      <c r="O20" s="350"/>
      <c r="P20" s="349" t="str">
        <f t="shared" si="4"/>
        <v/>
      </c>
      <c r="R20" s="350"/>
      <c r="S20" s="349" t="str">
        <f t="shared" si="5"/>
        <v/>
      </c>
      <c r="U20" s="350"/>
      <c r="V20" s="349" t="str">
        <f t="shared" si="6"/>
        <v/>
      </c>
      <c r="X20" s="350"/>
      <c r="Y20" s="349" t="str">
        <f t="shared" si="7"/>
        <v/>
      </c>
    </row>
    <row r="21" spans="1:26" ht="17.149999999999999" customHeight="1">
      <c r="A21" s="262" t="s">
        <v>1190</v>
      </c>
      <c r="C21" s="350">
        <v>83</v>
      </c>
      <c r="D21" s="349">
        <f t="shared" si="0"/>
        <v>17.184265010351968</v>
      </c>
      <c r="F21" s="350">
        <v>85</v>
      </c>
      <c r="G21" s="349">
        <f t="shared" si="1"/>
        <v>19.318181818181817</v>
      </c>
      <c r="I21" s="350">
        <v>89</v>
      </c>
      <c r="J21" s="349">
        <f t="shared" si="2"/>
        <v>18.936170212765958</v>
      </c>
      <c r="L21" s="350">
        <v>83</v>
      </c>
      <c r="M21" s="349">
        <f t="shared" si="3"/>
        <v>17.92656587473002</v>
      </c>
      <c r="O21" s="350">
        <v>77</v>
      </c>
      <c r="P21" s="349">
        <f t="shared" si="4"/>
        <v>16.739130434782609</v>
      </c>
      <c r="R21" s="350">
        <v>76</v>
      </c>
      <c r="S21" s="349">
        <f t="shared" si="5"/>
        <v>16.414686825053995</v>
      </c>
      <c r="U21" s="350">
        <v>86</v>
      </c>
      <c r="V21" s="349">
        <f t="shared" si="6"/>
        <v>17.731958762886599</v>
      </c>
      <c r="X21" s="350">
        <v>80</v>
      </c>
      <c r="Y21" s="349">
        <f t="shared" si="7"/>
        <v>19.801980198019802</v>
      </c>
    </row>
    <row r="22" spans="1:26" ht="17.149999999999999" customHeight="1">
      <c r="A22" s="262"/>
      <c r="C22" s="350"/>
      <c r="D22" s="349" t="str">
        <f t="shared" si="0"/>
        <v/>
      </c>
      <c r="F22" s="350"/>
      <c r="G22" s="349" t="str">
        <f t="shared" si="1"/>
        <v/>
      </c>
      <c r="I22" s="350"/>
      <c r="J22" s="349" t="str">
        <f t="shared" si="2"/>
        <v/>
      </c>
      <c r="L22" s="350"/>
      <c r="M22" s="349" t="str">
        <f t="shared" si="3"/>
        <v/>
      </c>
      <c r="O22" s="350"/>
      <c r="P22" s="349" t="str">
        <f t="shared" si="4"/>
        <v/>
      </c>
      <c r="R22" s="350"/>
      <c r="S22" s="349" t="str">
        <f t="shared" si="5"/>
        <v/>
      </c>
      <c r="U22" s="350"/>
      <c r="V22" s="349" t="str">
        <f t="shared" si="6"/>
        <v/>
      </c>
      <c r="X22" s="350"/>
      <c r="Y22" s="349" t="str">
        <f t="shared" si="7"/>
        <v/>
      </c>
    </row>
    <row r="23" spans="1:26" ht="17.149999999999999" customHeight="1">
      <c r="A23" s="262" t="s">
        <v>1191</v>
      </c>
      <c r="C23" s="350">
        <v>50</v>
      </c>
      <c r="D23" s="349">
        <f t="shared" si="0"/>
        <v>10.351966873706004</v>
      </c>
      <c r="F23" s="350">
        <v>51</v>
      </c>
      <c r="G23" s="349">
        <f t="shared" si="1"/>
        <v>11.59090909090909</v>
      </c>
      <c r="I23" s="350">
        <v>51</v>
      </c>
      <c r="J23" s="349">
        <f t="shared" si="2"/>
        <v>10.851063829787234</v>
      </c>
      <c r="L23" s="350">
        <v>53</v>
      </c>
      <c r="M23" s="349">
        <f t="shared" si="3"/>
        <v>11.447084233261338</v>
      </c>
      <c r="O23" s="350">
        <v>54</v>
      </c>
      <c r="P23" s="349">
        <f t="shared" si="4"/>
        <v>11.739130434782609</v>
      </c>
      <c r="R23" s="350">
        <v>40</v>
      </c>
      <c r="S23" s="349">
        <f t="shared" si="5"/>
        <v>8.639308855291576</v>
      </c>
      <c r="U23" s="350">
        <v>42</v>
      </c>
      <c r="V23" s="349">
        <f t="shared" si="6"/>
        <v>8.6597938144329891</v>
      </c>
      <c r="X23" s="350">
        <v>40</v>
      </c>
      <c r="Y23" s="349">
        <f t="shared" si="7"/>
        <v>9.9009900990099009</v>
      </c>
    </row>
    <row r="24" spans="1:26" ht="17.149999999999999" customHeight="1">
      <c r="A24" s="262"/>
      <c r="C24" s="350"/>
      <c r="D24" s="349" t="str">
        <f t="shared" si="0"/>
        <v/>
      </c>
      <c r="F24" s="350"/>
      <c r="G24" s="349" t="str">
        <f t="shared" si="1"/>
        <v/>
      </c>
      <c r="I24" s="350"/>
      <c r="J24" s="349" t="str">
        <f t="shared" si="2"/>
        <v/>
      </c>
      <c r="L24" s="350"/>
      <c r="M24" s="349" t="str">
        <f t="shared" si="3"/>
        <v/>
      </c>
      <c r="O24" s="350"/>
      <c r="P24" s="349" t="str">
        <f t="shared" si="4"/>
        <v/>
      </c>
      <c r="R24" s="350"/>
      <c r="S24" s="349" t="str">
        <f t="shared" si="5"/>
        <v/>
      </c>
      <c r="U24" s="350"/>
      <c r="V24" s="349" t="str">
        <f t="shared" si="6"/>
        <v/>
      </c>
      <c r="X24" s="350"/>
      <c r="Y24" s="349" t="str">
        <f t="shared" si="7"/>
        <v/>
      </c>
    </row>
    <row r="25" spans="1:26" ht="17.149999999999999" customHeight="1">
      <c r="A25" s="262" t="s">
        <v>1192</v>
      </c>
      <c r="C25" s="350">
        <v>20</v>
      </c>
      <c r="D25" s="349">
        <f t="shared" si="0"/>
        <v>4.1407867494824018</v>
      </c>
      <c r="F25" s="350">
        <v>22</v>
      </c>
      <c r="G25" s="349">
        <f t="shared" si="1"/>
        <v>5</v>
      </c>
      <c r="I25" s="350">
        <v>27</v>
      </c>
      <c r="J25" s="349">
        <f t="shared" si="2"/>
        <v>5.7446808510638299</v>
      </c>
      <c r="L25" s="350">
        <v>27</v>
      </c>
      <c r="M25" s="349">
        <f t="shared" si="3"/>
        <v>5.8315334773218144</v>
      </c>
      <c r="O25" s="350">
        <v>26</v>
      </c>
      <c r="P25" s="349">
        <f t="shared" si="4"/>
        <v>5.6521739130434785</v>
      </c>
      <c r="R25" s="350">
        <v>27</v>
      </c>
      <c r="S25" s="349">
        <f t="shared" si="5"/>
        <v>5.8315334773218144</v>
      </c>
      <c r="U25" s="350">
        <v>29</v>
      </c>
      <c r="V25" s="349">
        <f t="shared" si="6"/>
        <v>5.9793814432989691</v>
      </c>
      <c r="X25" s="350">
        <v>32</v>
      </c>
      <c r="Y25" s="349">
        <f t="shared" si="7"/>
        <v>7.9207920792079207</v>
      </c>
    </row>
    <row r="26" spans="1:26" ht="17.149999999999999" customHeight="1">
      <c r="A26" s="262"/>
      <c r="C26" s="350"/>
      <c r="D26" s="349" t="str">
        <f>IF($A26&lt;&gt;0,C26/C$11*100,"")</f>
        <v/>
      </c>
      <c r="F26" s="350"/>
      <c r="G26" s="349" t="str">
        <f>IF($A26&lt;&gt;0,F26/F$11*100,"")</f>
        <v/>
      </c>
      <c r="I26" s="350"/>
      <c r="J26" s="349" t="str">
        <f>IF($A26&lt;&gt;0,I26/I$11*100,"")</f>
        <v/>
      </c>
      <c r="L26" s="350"/>
      <c r="M26" s="349" t="str">
        <f>IF($A26&lt;&gt;0,L26/L$11*100,"")</f>
        <v/>
      </c>
      <c r="O26" s="350"/>
      <c r="P26" s="349" t="str">
        <f>IF($A26&lt;&gt;0,O26/O$11*100,"")</f>
        <v/>
      </c>
      <c r="R26" s="350"/>
      <c r="S26" s="349" t="str">
        <f>IF($A26&lt;&gt;0,R26/R$11*100,"")</f>
        <v/>
      </c>
      <c r="U26" s="350"/>
      <c r="V26" s="349" t="str">
        <f>IF($A26&lt;&gt;0,U26/U$11*100,"")</f>
        <v/>
      </c>
      <c r="X26" s="350"/>
      <c r="Y26" s="349" t="str">
        <f>IF($A26&lt;&gt;0,X26/X$11*100,"")</f>
        <v/>
      </c>
    </row>
    <row r="27" spans="1:26" ht="17.149999999999999" customHeight="1">
      <c r="A27" s="262" t="s">
        <v>1746</v>
      </c>
      <c r="C27" s="350">
        <v>33</v>
      </c>
      <c r="D27" s="349">
        <f>IF($A27&lt;&gt;0,C27/C$11*100,"")</f>
        <v>6.8322981366459627</v>
      </c>
      <c r="F27" s="350">
        <v>19</v>
      </c>
      <c r="G27" s="349">
        <f>IF($A27&lt;&gt;0,F27/F$11*100,"")</f>
        <v>4.3181818181818183</v>
      </c>
      <c r="I27" s="350">
        <v>21</v>
      </c>
      <c r="J27" s="349">
        <f>IF($A27&lt;&gt;0,I27/I$11*100,"")</f>
        <v>4.4680851063829792</v>
      </c>
      <c r="L27" s="350">
        <v>21</v>
      </c>
      <c r="M27" s="349">
        <f>IF($A27&lt;&gt;0,L27/L$11*100,"")</f>
        <v>4.5356371490280782</v>
      </c>
      <c r="O27" s="350">
        <v>14</v>
      </c>
      <c r="P27" s="349">
        <f>IF($A27&lt;&gt;0,O27/O$11*100,"")</f>
        <v>3.0434782608695654</v>
      </c>
      <c r="R27" s="350"/>
      <c r="S27" s="349">
        <f>IF($A27&lt;&gt;0,R27/R$11*100,"")</f>
        <v>0</v>
      </c>
      <c r="U27" s="350">
        <v>13</v>
      </c>
      <c r="V27" s="349">
        <f>IF($A27&lt;&gt;0,U27/U$11*100,"")</f>
        <v>2.6804123711340204</v>
      </c>
      <c r="X27" s="350">
        <v>9</v>
      </c>
      <c r="Y27" s="349">
        <f>IF($A27&lt;&gt;0,X27/X$11*100,"")</f>
        <v>2.2277227722772275</v>
      </c>
    </row>
    <row r="28" spans="1:26" ht="17.149999999999999" customHeight="1">
      <c r="A28" s="262"/>
      <c r="C28" s="350"/>
      <c r="D28" s="349" t="str">
        <f>IF($A28&lt;&gt;0,C28/C$11*100,"")</f>
        <v/>
      </c>
      <c r="F28" s="350"/>
      <c r="G28" s="349" t="str">
        <f>IF($A28&lt;&gt;0,F28/F$11*100,"")</f>
        <v/>
      </c>
      <c r="I28" s="350"/>
      <c r="J28" s="349" t="str">
        <f>IF($A28&lt;&gt;0,I28/I$11*100,"")</f>
        <v/>
      </c>
      <c r="L28" s="350"/>
      <c r="M28" s="349" t="str">
        <f>IF($A28&lt;&gt;0,L28/L$11*100,"")</f>
        <v/>
      </c>
      <c r="O28" s="350"/>
      <c r="P28" s="349" t="str">
        <f>IF($A28&lt;&gt;0,O28/O$11*100,"")</f>
        <v/>
      </c>
      <c r="R28" s="350"/>
      <c r="S28" s="349" t="str">
        <f>IF($A28&lt;&gt;0,R28/R$11*100,"")</f>
        <v/>
      </c>
      <c r="U28" s="350"/>
      <c r="V28" s="349" t="str">
        <f>IF($A28&lt;&gt;0,U28/U$11*100,"")</f>
        <v/>
      </c>
      <c r="X28" s="350"/>
      <c r="Y28" s="349" t="str">
        <f>IF($A28&lt;&gt;0,X28/X$11*100,"")</f>
        <v/>
      </c>
    </row>
    <row r="29" spans="1:26" ht="17.149999999999999" customHeight="1">
      <c r="A29" s="348" t="s">
        <v>410</v>
      </c>
      <c r="C29" s="350">
        <v>101</v>
      </c>
      <c r="D29" s="349">
        <f>IF($A29&lt;&gt;0,C29/C$11*100,"")</f>
        <v>20.910973084886127</v>
      </c>
      <c r="F29" s="350">
        <v>88</v>
      </c>
      <c r="G29" s="349">
        <f>IF($A29&lt;&gt;0,F29/F$11*100,"")</f>
        <v>20</v>
      </c>
      <c r="I29" s="350">
        <f>6+16+19+27+14+13</f>
        <v>95</v>
      </c>
      <c r="J29" s="349">
        <f>IF($A29&lt;&gt;0,I29/I$11*100,"")</f>
        <v>20.212765957446805</v>
      </c>
      <c r="L29" s="350">
        <v>95</v>
      </c>
      <c r="M29" s="349">
        <f>IF($A29&lt;&gt;0,L29/L$11*100,"")</f>
        <v>20.518358531317496</v>
      </c>
      <c r="O29" s="350">
        <v>97</v>
      </c>
      <c r="P29" s="349">
        <f>IF($A29&lt;&gt;0,O29/O$11*100,"")</f>
        <v>21.086956521739133</v>
      </c>
      <c r="R29" s="350">
        <v>110</v>
      </c>
      <c r="S29" s="349">
        <f>IF($A29&lt;&gt;0,R29/R$11*100,"")</f>
        <v>23.758099352051836</v>
      </c>
      <c r="U29" s="350">
        <v>105</v>
      </c>
      <c r="V29" s="349">
        <f>IF($A29&lt;&gt;0,U29/U$11*100,"")</f>
        <v>21.649484536082475</v>
      </c>
      <c r="X29" s="350">
        <v>71</v>
      </c>
      <c r="Y29" s="349">
        <f>IF($A29&lt;&gt;0,X29/X$11*100,"")</f>
        <v>17.574257425742573</v>
      </c>
    </row>
    <row r="30" spans="1:26" ht="10.5" customHeight="1" thickBot="1">
      <c r="A30" s="314"/>
      <c r="C30" s="23"/>
      <c r="D30" s="23"/>
      <c r="F30" s="23"/>
      <c r="G30" s="23"/>
      <c r="I30" s="23"/>
      <c r="J30" s="23"/>
      <c r="L30" s="23"/>
      <c r="M30" s="23"/>
      <c r="O30" s="23"/>
      <c r="P30" s="23"/>
      <c r="Q30" s="23"/>
      <c r="R30" s="23"/>
      <c r="S30" s="23"/>
      <c r="T30" s="23"/>
      <c r="U30" s="23"/>
      <c r="V30" s="23"/>
      <c r="W30" s="23"/>
      <c r="X30" s="23"/>
      <c r="Y30" s="23"/>
      <c r="Z30" s="23"/>
    </row>
    <row r="31" spans="1:26" ht="11.25" customHeight="1">
      <c r="A31" s="262"/>
      <c r="B31" s="15"/>
      <c r="E31" s="15"/>
      <c r="H31" s="15"/>
      <c r="K31" s="15"/>
      <c r="N31" s="15"/>
    </row>
    <row r="32" spans="1:26" ht="15.5">
      <c r="A32" s="721" t="s">
        <v>1747</v>
      </c>
      <c r="B32" s="12"/>
      <c r="C32" s="12"/>
      <c r="D32" s="12"/>
      <c r="E32" s="12"/>
      <c r="F32" s="12"/>
      <c r="G32" s="12"/>
    </row>
    <row r="33" spans="1:1" ht="9.75" customHeight="1">
      <c r="A33" s="262"/>
    </row>
    <row r="34" spans="1:1" ht="15.5">
      <c r="A34" s="262" t="s">
        <v>1193</v>
      </c>
    </row>
    <row r="35" spans="1:1" ht="15.5">
      <c r="A35" s="262" t="s">
        <v>456</v>
      </c>
    </row>
    <row r="36" spans="1:1" ht="15.5">
      <c r="A36" s="262"/>
    </row>
    <row r="42" spans="1:1">
      <c r="A42" s="351"/>
    </row>
  </sheetData>
  <mergeCells count="8">
    <mergeCell ref="X7:Y7"/>
    <mergeCell ref="U7:V7"/>
    <mergeCell ref="R7:S7"/>
    <mergeCell ref="C7:D7"/>
    <mergeCell ref="F7:G7"/>
    <mergeCell ref="I7:J7"/>
    <mergeCell ref="L7:M7"/>
    <mergeCell ref="O7:P7"/>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000"/>
  </sheetPr>
  <dimension ref="B2:S12"/>
  <sheetViews>
    <sheetView workbookViewId="0">
      <selection activeCell="P22" sqref="P22"/>
    </sheetView>
  </sheetViews>
  <sheetFormatPr baseColWidth="10" defaultRowHeight="14.5"/>
  <cols>
    <col min="2" max="2" width="7.54296875" customWidth="1"/>
    <col min="3" max="3" width="6.7265625" customWidth="1"/>
    <col min="4" max="4" width="8.453125" customWidth="1"/>
    <col min="5" max="5" width="7.1796875" customWidth="1"/>
    <col min="6" max="6" width="8.81640625" customWidth="1"/>
    <col min="7" max="7" width="7.54296875" customWidth="1"/>
    <col min="8" max="8" width="8.453125" customWidth="1"/>
    <col min="258" max="258" width="7.54296875" customWidth="1"/>
    <col min="259" max="259" width="6.7265625" customWidth="1"/>
    <col min="260" max="260" width="8.453125" customWidth="1"/>
    <col min="261" max="261" width="7.1796875" customWidth="1"/>
    <col min="262" max="262" width="8.81640625" customWidth="1"/>
    <col min="263" max="263" width="7.54296875" customWidth="1"/>
    <col min="264" max="264" width="8.453125" customWidth="1"/>
    <col min="514" max="514" width="7.54296875" customWidth="1"/>
    <col min="515" max="515" width="6.7265625" customWidth="1"/>
    <col min="516" max="516" width="8.453125" customWidth="1"/>
    <col min="517" max="517" width="7.1796875" customWidth="1"/>
    <col min="518" max="518" width="8.81640625" customWidth="1"/>
    <col min="519" max="519" width="7.54296875" customWidth="1"/>
    <col min="520" max="520" width="8.453125" customWidth="1"/>
    <col min="770" max="770" width="7.54296875" customWidth="1"/>
    <col min="771" max="771" width="6.7265625" customWidth="1"/>
    <col min="772" max="772" width="8.453125" customWidth="1"/>
    <col min="773" max="773" width="7.1796875" customWidth="1"/>
    <col min="774" max="774" width="8.81640625" customWidth="1"/>
    <col min="775" max="775" width="7.54296875" customWidth="1"/>
    <col min="776" max="776" width="8.453125" customWidth="1"/>
    <col min="1026" max="1026" width="7.54296875" customWidth="1"/>
    <col min="1027" max="1027" width="6.7265625" customWidth="1"/>
    <col min="1028" max="1028" width="8.453125" customWidth="1"/>
    <col min="1029" max="1029" width="7.1796875" customWidth="1"/>
    <col min="1030" max="1030" width="8.81640625" customWidth="1"/>
    <col min="1031" max="1031" width="7.54296875" customWidth="1"/>
    <col min="1032" max="1032" width="8.453125" customWidth="1"/>
    <col min="1282" max="1282" width="7.54296875" customWidth="1"/>
    <col min="1283" max="1283" width="6.7265625" customWidth="1"/>
    <col min="1284" max="1284" width="8.453125" customWidth="1"/>
    <col min="1285" max="1285" width="7.1796875" customWidth="1"/>
    <col min="1286" max="1286" width="8.81640625" customWidth="1"/>
    <col min="1287" max="1287" width="7.54296875" customWidth="1"/>
    <col min="1288" max="1288" width="8.453125" customWidth="1"/>
    <col min="1538" max="1538" width="7.54296875" customWidth="1"/>
    <col min="1539" max="1539" width="6.7265625" customWidth="1"/>
    <col min="1540" max="1540" width="8.453125" customWidth="1"/>
    <col min="1541" max="1541" width="7.1796875" customWidth="1"/>
    <col min="1542" max="1542" width="8.81640625" customWidth="1"/>
    <col min="1543" max="1543" width="7.54296875" customWidth="1"/>
    <col min="1544" max="1544" width="8.453125" customWidth="1"/>
    <col min="1794" max="1794" width="7.54296875" customWidth="1"/>
    <col min="1795" max="1795" width="6.7265625" customWidth="1"/>
    <col min="1796" max="1796" width="8.453125" customWidth="1"/>
    <col min="1797" max="1797" width="7.1796875" customWidth="1"/>
    <col min="1798" max="1798" width="8.81640625" customWidth="1"/>
    <col min="1799" max="1799" width="7.54296875" customWidth="1"/>
    <col min="1800" max="1800" width="8.453125" customWidth="1"/>
    <col min="2050" max="2050" width="7.54296875" customWidth="1"/>
    <col min="2051" max="2051" width="6.7265625" customWidth="1"/>
    <col min="2052" max="2052" width="8.453125" customWidth="1"/>
    <col min="2053" max="2053" width="7.1796875" customWidth="1"/>
    <col min="2054" max="2054" width="8.81640625" customWidth="1"/>
    <col min="2055" max="2055" width="7.54296875" customWidth="1"/>
    <col min="2056" max="2056" width="8.453125" customWidth="1"/>
    <col min="2306" max="2306" width="7.54296875" customWidth="1"/>
    <col min="2307" max="2307" width="6.7265625" customWidth="1"/>
    <col min="2308" max="2308" width="8.453125" customWidth="1"/>
    <col min="2309" max="2309" width="7.1796875" customWidth="1"/>
    <col min="2310" max="2310" width="8.81640625" customWidth="1"/>
    <col min="2311" max="2311" width="7.54296875" customWidth="1"/>
    <col min="2312" max="2312" width="8.453125" customWidth="1"/>
    <col min="2562" max="2562" width="7.54296875" customWidth="1"/>
    <col min="2563" max="2563" width="6.7265625" customWidth="1"/>
    <col min="2564" max="2564" width="8.453125" customWidth="1"/>
    <col min="2565" max="2565" width="7.1796875" customWidth="1"/>
    <col min="2566" max="2566" width="8.81640625" customWidth="1"/>
    <col min="2567" max="2567" width="7.54296875" customWidth="1"/>
    <col min="2568" max="2568" width="8.453125" customWidth="1"/>
    <col min="2818" max="2818" width="7.54296875" customWidth="1"/>
    <col min="2819" max="2819" width="6.7265625" customWidth="1"/>
    <col min="2820" max="2820" width="8.453125" customWidth="1"/>
    <col min="2821" max="2821" width="7.1796875" customWidth="1"/>
    <col min="2822" max="2822" width="8.81640625" customWidth="1"/>
    <col min="2823" max="2823" width="7.54296875" customWidth="1"/>
    <col min="2824" max="2824" width="8.453125" customWidth="1"/>
    <col min="3074" max="3074" width="7.54296875" customWidth="1"/>
    <col min="3075" max="3075" width="6.7265625" customWidth="1"/>
    <col min="3076" max="3076" width="8.453125" customWidth="1"/>
    <col min="3077" max="3077" width="7.1796875" customWidth="1"/>
    <col min="3078" max="3078" width="8.81640625" customWidth="1"/>
    <col min="3079" max="3079" width="7.54296875" customWidth="1"/>
    <col min="3080" max="3080" width="8.453125" customWidth="1"/>
    <col min="3330" max="3330" width="7.54296875" customWidth="1"/>
    <col min="3331" max="3331" width="6.7265625" customWidth="1"/>
    <col min="3332" max="3332" width="8.453125" customWidth="1"/>
    <col min="3333" max="3333" width="7.1796875" customWidth="1"/>
    <col min="3334" max="3334" width="8.81640625" customWidth="1"/>
    <col min="3335" max="3335" width="7.54296875" customWidth="1"/>
    <col min="3336" max="3336" width="8.453125" customWidth="1"/>
    <col min="3586" max="3586" width="7.54296875" customWidth="1"/>
    <col min="3587" max="3587" width="6.7265625" customWidth="1"/>
    <col min="3588" max="3588" width="8.453125" customWidth="1"/>
    <col min="3589" max="3589" width="7.1796875" customWidth="1"/>
    <col min="3590" max="3590" width="8.81640625" customWidth="1"/>
    <col min="3591" max="3591" width="7.54296875" customWidth="1"/>
    <col min="3592" max="3592" width="8.453125" customWidth="1"/>
    <col min="3842" max="3842" width="7.54296875" customWidth="1"/>
    <col min="3843" max="3843" width="6.7265625" customWidth="1"/>
    <col min="3844" max="3844" width="8.453125" customWidth="1"/>
    <col min="3845" max="3845" width="7.1796875" customWidth="1"/>
    <col min="3846" max="3846" width="8.81640625" customWidth="1"/>
    <col min="3847" max="3847" width="7.54296875" customWidth="1"/>
    <col min="3848" max="3848" width="8.453125" customWidth="1"/>
    <col min="4098" max="4098" width="7.54296875" customWidth="1"/>
    <col min="4099" max="4099" width="6.7265625" customWidth="1"/>
    <col min="4100" max="4100" width="8.453125" customWidth="1"/>
    <col min="4101" max="4101" width="7.1796875" customWidth="1"/>
    <col min="4102" max="4102" width="8.81640625" customWidth="1"/>
    <col min="4103" max="4103" width="7.54296875" customWidth="1"/>
    <col min="4104" max="4104" width="8.453125" customWidth="1"/>
    <col min="4354" max="4354" width="7.54296875" customWidth="1"/>
    <col min="4355" max="4355" width="6.7265625" customWidth="1"/>
    <col min="4356" max="4356" width="8.453125" customWidth="1"/>
    <col min="4357" max="4357" width="7.1796875" customWidth="1"/>
    <col min="4358" max="4358" width="8.81640625" customWidth="1"/>
    <col min="4359" max="4359" width="7.54296875" customWidth="1"/>
    <col min="4360" max="4360" width="8.453125" customWidth="1"/>
    <col min="4610" max="4610" width="7.54296875" customWidth="1"/>
    <col min="4611" max="4611" width="6.7265625" customWidth="1"/>
    <col min="4612" max="4612" width="8.453125" customWidth="1"/>
    <col min="4613" max="4613" width="7.1796875" customWidth="1"/>
    <col min="4614" max="4614" width="8.81640625" customWidth="1"/>
    <col min="4615" max="4615" width="7.54296875" customWidth="1"/>
    <col min="4616" max="4616" width="8.453125" customWidth="1"/>
    <col min="4866" max="4866" width="7.54296875" customWidth="1"/>
    <col min="4867" max="4867" width="6.7265625" customWidth="1"/>
    <col min="4868" max="4868" width="8.453125" customWidth="1"/>
    <col min="4869" max="4869" width="7.1796875" customWidth="1"/>
    <col min="4870" max="4870" width="8.81640625" customWidth="1"/>
    <col min="4871" max="4871" width="7.54296875" customWidth="1"/>
    <col min="4872" max="4872" width="8.453125" customWidth="1"/>
    <col min="5122" max="5122" width="7.54296875" customWidth="1"/>
    <col min="5123" max="5123" width="6.7265625" customWidth="1"/>
    <col min="5124" max="5124" width="8.453125" customWidth="1"/>
    <col min="5125" max="5125" width="7.1796875" customWidth="1"/>
    <col min="5126" max="5126" width="8.81640625" customWidth="1"/>
    <col min="5127" max="5127" width="7.54296875" customWidth="1"/>
    <col min="5128" max="5128" width="8.453125" customWidth="1"/>
    <col min="5378" max="5378" width="7.54296875" customWidth="1"/>
    <col min="5379" max="5379" width="6.7265625" customWidth="1"/>
    <col min="5380" max="5380" width="8.453125" customWidth="1"/>
    <col min="5381" max="5381" width="7.1796875" customWidth="1"/>
    <col min="5382" max="5382" width="8.81640625" customWidth="1"/>
    <col min="5383" max="5383" width="7.54296875" customWidth="1"/>
    <col min="5384" max="5384" width="8.453125" customWidth="1"/>
    <col min="5634" max="5634" width="7.54296875" customWidth="1"/>
    <col min="5635" max="5635" width="6.7265625" customWidth="1"/>
    <col min="5636" max="5636" width="8.453125" customWidth="1"/>
    <col min="5637" max="5637" width="7.1796875" customWidth="1"/>
    <col min="5638" max="5638" width="8.81640625" customWidth="1"/>
    <col min="5639" max="5639" width="7.54296875" customWidth="1"/>
    <col min="5640" max="5640" width="8.453125" customWidth="1"/>
    <col min="5890" max="5890" width="7.54296875" customWidth="1"/>
    <col min="5891" max="5891" width="6.7265625" customWidth="1"/>
    <col min="5892" max="5892" width="8.453125" customWidth="1"/>
    <col min="5893" max="5893" width="7.1796875" customWidth="1"/>
    <col min="5894" max="5894" width="8.81640625" customWidth="1"/>
    <col min="5895" max="5895" width="7.54296875" customWidth="1"/>
    <col min="5896" max="5896" width="8.453125" customWidth="1"/>
    <col min="6146" max="6146" width="7.54296875" customWidth="1"/>
    <col min="6147" max="6147" width="6.7265625" customWidth="1"/>
    <col min="6148" max="6148" width="8.453125" customWidth="1"/>
    <col min="6149" max="6149" width="7.1796875" customWidth="1"/>
    <col min="6150" max="6150" width="8.81640625" customWidth="1"/>
    <col min="6151" max="6151" width="7.54296875" customWidth="1"/>
    <col min="6152" max="6152" width="8.453125" customWidth="1"/>
    <col min="6402" max="6402" width="7.54296875" customWidth="1"/>
    <col min="6403" max="6403" width="6.7265625" customWidth="1"/>
    <col min="6404" max="6404" width="8.453125" customWidth="1"/>
    <col min="6405" max="6405" width="7.1796875" customWidth="1"/>
    <col min="6406" max="6406" width="8.81640625" customWidth="1"/>
    <col min="6407" max="6407" width="7.54296875" customWidth="1"/>
    <col min="6408" max="6408" width="8.453125" customWidth="1"/>
    <col min="6658" max="6658" width="7.54296875" customWidth="1"/>
    <col min="6659" max="6659" width="6.7265625" customWidth="1"/>
    <col min="6660" max="6660" width="8.453125" customWidth="1"/>
    <col min="6661" max="6661" width="7.1796875" customWidth="1"/>
    <col min="6662" max="6662" width="8.81640625" customWidth="1"/>
    <col min="6663" max="6663" width="7.54296875" customWidth="1"/>
    <col min="6664" max="6664" width="8.453125" customWidth="1"/>
    <col min="6914" max="6914" width="7.54296875" customWidth="1"/>
    <col min="6915" max="6915" width="6.7265625" customWidth="1"/>
    <col min="6916" max="6916" width="8.453125" customWidth="1"/>
    <col min="6917" max="6917" width="7.1796875" customWidth="1"/>
    <col min="6918" max="6918" width="8.81640625" customWidth="1"/>
    <col min="6919" max="6919" width="7.54296875" customWidth="1"/>
    <col min="6920" max="6920" width="8.453125" customWidth="1"/>
    <col min="7170" max="7170" width="7.54296875" customWidth="1"/>
    <col min="7171" max="7171" width="6.7265625" customWidth="1"/>
    <col min="7172" max="7172" width="8.453125" customWidth="1"/>
    <col min="7173" max="7173" width="7.1796875" customWidth="1"/>
    <col min="7174" max="7174" width="8.81640625" customWidth="1"/>
    <col min="7175" max="7175" width="7.54296875" customWidth="1"/>
    <col min="7176" max="7176" width="8.453125" customWidth="1"/>
    <col min="7426" max="7426" width="7.54296875" customWidth="1"/>
    <col min="7427" max="7427" width="6.7265625" customWidth="1"/>
    <col min="7428" max="7428" width="8.453125" customWidth="1"/>
    <col min="7429" max="7429" width="7.1796875" customWidth="1"/>
    <col min="7430" max="7430" width="8.81640625" customWidth="1"/>
    <col min="7431" max="7431" width="7.54296875" customWidth="1"/>
    <col min="7432" max="7432" width="8.453125" customWidth="1"/>
    <col min="7682" max="7682" width="7.54296875" customWidth="1"/>
    <col min="7683" max="7683" width="6.7265625" customWidth="1"/>
    <col min="7684" max="7684" width="8.453125" customWidth="1"/>
    <col min="7685" max="7685" width="7.1796875" customWidth="1"/>
    <col min="7686" max="7686" width="8.81640625" customWidth="1"/>
    <col min="7687" max="7687" width="7.54296875" customWidth="1"/>
    <col min="7688" max="7688" width="8.453125" customWidth="1"/>
    <col min="7938" max="7938" width="7.54296875" customWidth="1"/>
    <col min="7939" max="7939" width="6.7265625" customWidth="1"/>
    <col min="7940" max="7940" width="8.453125" customWidth="1"/>
    <col min="7941" max="7941" width="7.1796875" customWidth="1"/>
    <col min="7942" max="7942" width="8.81640625" customWidth="1"/>
    <col min="7943" max="7943" width="7.54296875" customWidth="1"/>
    <col min="7944" max="7944" width="8.453125" customWidth="1"/>
    <col min="8194" max="8194" width="7.54296875" customWidth="1"/>
    <col min="8195" max="8195" width="6.7265625" customWidth="1"/>
    <col min="8196" max="8196" width="8.453125" customWidth="1"/>
    <col min="8197" max="8197" width="7.1796875" customWidth="1"/>
    <col min="8198" max="8198" width="8.81640625" customWidth="1"/>
    <col min="8199" max="8199" width="7.54296875" customWidth="1"/>
    <col min="8200" max="8200" width="8.453125" customWidth="1"/>
    <col min="8450" max="8450" width="7.54296875" customWidth="1"/>
    <col min="8451" max="8451" width="6.7265625" customWidth="1"/>
    <col min="8452" max="8452" width="8.453125" customWidth="1"/>
    <col min="8453" max="8453" width="7.1796875" customWidth="1"/>
    <col min="8454" max="8454" width="8.81640625" customWidth="1"/>
    <col min="8455" max="8455" width="7.54296875" customWidth="1"/>
    <col min="8456" max="8456" width="8.453125" customWidth="1"/>
    <col min="8706" max="8706" width="7.54296875" customWidth="1"/>
    <col min="8707" max="8707" width="6.7265625" customWidth="1"/>
    <col min="8708" max="8708" width="8.453125" customWidth="1"/>
    <col min="8709" max="8709" width="7.1796875" customWidth="1"/>
    <col min="8710" max="8710" width="8.81640625" customWidth="1"/>
    <col min="8711" max="8711" width="7.54296875" customWidth="1"/>
    <col min="8712" max="8712" width="8.453125" customWidth="1"/>
    <col min="8962" max="8962" width="7.54296875" customWidth="1"/>
    <col min="8963" max="8963" width="6.7265625" customWidth="1"/>
    <col min="8964" max="8964" width="8.453125" customWidth="1"/>
    <col min="8965" max="8965" width="7.1796875" customWidth="1"/>
    <col min="8966" max="8966" width="8.81640625" customWidth="1"/>
    <col min="8967" max="8967" width="7.54296875" customWidth="1"/>
    <col min="8968" max="8968" width="8.453125" customWidth="1"/>
    <col min="9218" max="9218" width="7.54296875" customWidth="1"/>
    <col min="9219" max="9219" width="6.7265625" customWidth="1"/>
    <col min="9220" max="9220" width="8.453125" customWidth="1"/>
    <col min="9221" max="9221" width="7.1796875" customWidth="1"/>
    <col min="9222" max="9222" width="8.81640625" customWidth="1"/>
    <col min="9223" max="9223" width="7.54296875" customWidth="1"/>
    <col min="9224" max="9224" width="8.453125" customWidth="1"/>
    <col min="9474" max="9474" width="7.54296875" customWidth="1"/>
    <col min="9475" max="9475" width="6.7265625" customWidth="1"/>
    <col min="9476" max="9476" width="8.453125" customWidth="1"/>
    <col min="9477" max="9477" width="7.1796875" customWidth="1"/>
    <col min="9478" max="9478" width="8.81640625" customWidth="1"/>
    <col min="9479" max="9479" width="7.54296875" customWidth="1"/>
    <col min="9480" max="9480" width="8.453125" customWidth="1"/>
    <col min="9730" max="9730" width="7.54296875" customWidth="1"/>
    <col min="9731" max="9731" width="6.7265625" customWidth="1"/>
    <col min="9732" max="9732" width="8.453125" customWidth="1"/>
    <col min="9733" max="9733" width="7.1796875" customWidth="1"/>
    <col min="9734" max="9734" width="8.81640625" customWidth="1"/>
    <col min="9735" max="9735" width="7.54296875" customWidth="1"/>
    <col min="9736" max="9736" width="8.453125" customWidth="1"/>
    <col min="9986" max="9986" width="7.54296875" customWidth="1"/>
    <col min="9987" max="9987" width="6.7265625" customWidth="1"/>
    <col min="9988" max="9988" width="8.453125" customWidth="1"/>
    <col min="9989" max="9989" width="7.1796875" customWidth="1"/>
    <col min="9990" max="9990" width="8.81640625" customWidth="1"/>
    <col min="9991" max="9991" width="7.54296875" customWidth="1"/>
    <col min="9992" max="9992" width="8.453125" customWidth="1"/>
    <col min="10242" max="10242" width="7.54296875" customWidth="1"/>
    <col min="10243" max="10243" width="6.7265625" customWidth="1"/>
    <col min="10244" max="10244" width="8.453125" customWidth="1"/>
    <col min="10245" max="10245" width="7.1796875" customWidth="1"/>
    <col min="10246" max="10246" width="8.81640625" customWidth="1"/>
    <col min="10247" max="10247" width="7.54296875" customWidth="1"/>
    <col min="10248" max="10248" width="8.453125" customWidth="1"/>
    <col min="10498" max="10498" width="7.54296875" customWidth="1"/>
    <col min="10499" max="10499" width="6.7265625" customWidth="1"/>
    <col min="10500" max="10500" width="8.453125" customWidth="1"/>
    <col min="10501" max="10501" width="7.1796875" customWidth="1"/>
    <col min="10502" max="10502" width="8.81640625" customWidth="1"/>
    <col min="10503" max="10503" width="7.54296875" customWidth="1"/>
    <col min="10504" max="10504" width="8.453125" customWidth="1"/>
    <col min="10754" max="10754" width="7.54296875" customWidth="1"/>
    <col min="10755" max="10755" width="6.7265625" customWidth="1"/>
    <col min="10756" max="10756" width="8.453125" customWidth="1"/>
    <col min="10757" max="10757" width="7.1796875" customWidth="1"/>
    <col min="10758" max="10758" width="8.81640625" customWidth="1"/>
    <col min="10759" max="10759" width="7.54296875" customWidth="1"/>
    <col min="10760" max="10760" width="8.453125" customWidth="1"/>
    <col min="11010" max="11010" width="7.54296875" customWidth="1"/>
    <col min="11011" max="11011" width="6.7265625" customWidth="1"/>
    <col min="11012" max="11012" width="8.453125" customWidth="1"/>
    <col min="11013" max="11013" width="7.1796875" customWidth="1"/>
    <col min="11014" max="11014" width="8.81640625" customWidth="1"/>
    <col min="11015" max="11015" width="7.54296875" customWidth="1"/>
    <col min="11016" max="11016" width="8.453125" customWidth="1"/>
    <col min="11266" max="11266" width="7.54296875" customWidth="1"/>
    <col min="11267" max="11267" width="6.7265625" customWidth="1"/>
    <col min="11268" max="11268" width="8.453125" customWidth="1"/>
    <col min="11269" max="11269" width="7.1796875" customWidth="1"/>
    <col min="11270" max="11270" width="8.81640625" customWidth="1"/>
    <col min="11271" max="11271" width="7.54296875" customWidth="1"/>
    <col min="11272" max="11272" width="8.453125" customWidth="1"/>
    <col min="11522" max="11522" width="7.54296875" customWidth="1"/>
    <col min="11523" max="11523" width="6.7265625" customWidth="1"/>
    <col min="11524" max="11524" width="8.453125" customWidth="1"/>
    <col min="11525" max="11525" width="7.1796875" customWidth="1"/>
    <col min="11526" max="11526" width="8.81640625" customWidth="1"/>
    <col min="11527" max="11527" width="7.54296875" customWidth="1"/>
    <col min="11528" max="11528" width="8.453125" customWidth="1"/>
    <col min="11778" max="11778" width="7.54296875" customWidth="1"/>
    <col min="11779" max="11779" width="6.7265625" customWidth="1"/>
    <col min="11780" max="11780" width="8.453125" customWidth="1"/>
    <col min="11781" max="11781" width="7.1796875" customWidth="1"/>
    <col min="11782" max="11782" width="8.81640625" customWidth="1"/>
    <col min="11783" max="11783" width="7.54296875" customWidth="1"/>
    <col min="11784" max="11784" width="8.453125" customWidth="1"/>
    <col min="12034" max="12034" width="7.54296875" customWidth="1"/>
    <col min="12035" max="12035" width="6.7265625" customWidth="1"/>
    <col min="12036" max="12036" width="8.453125" customWidth="1"/>
    <col min="12037" max="12037" width="7.1796875" customWidth="1"/>
    <col min="12038" max="12038" width="8.81640625" customWidth="1"/>
    <col min="12039" max="12039" width="7.54296875" customWidth="1"/>
    <col min="12040" max="12040" width="8.453125" customWidth="1"/>
    <col min="12290" max="12290" width="7.54296875" customWidth="1"/>
    <col min="12291" max="12291" width="6.7265625" customWidth="1"/>
    <col min="12292" max="12292" width="8.453125" customWidth="1"/>
    <col min="12293" max="12293" width="7.1796875" customWidth="1"/>
    <col min="12294" max="12294" width="8.81640625" customWidth="1"/>
    <col min="12295" max="12295" width="7.54296875" customWidth="1"/>
    <col min="12296" max="12296" width="8.453125" customWidth="1"/>
    <col min="12546" max="12546" width="7.54296875" customWidth="1"/>
    <col min="12547" max="12547" width="6.7265625" customWidth="1"/>
    <col min="12548" max="12548" width="8.453125" customWidth="1"/>
    <col min="12549" max="12549" width="7.1796875" customWidth="1"/>
    <col min="12550" max="12550" width="8.81640625" customWidth="1"/>
    <col min="12551" max="12551" width="7.54296875" customWidth="1"/>
    <col min="12552" max="12552" width="8.453125" customWidth="1"/>
    <col min="12802" max="12802" width="7.54296875" customWidth="1"/>
    <col min="12803" max="12803" width="6.7265625" customWidth="1"/>
    <col min="12804" max="12804" width="8.453125" customWidth="1"/>
    <col min="12805" max="12805" width="7.1796875" customWidth="1"/>
    <col min="12806" max="12806" width="8.81640625" customWidth="1"/>
    <col min="12807" max="12807" width="7.54296875" customWidth="1"/>
    <col min="12808" max="12808" width="8.453125" customWidth="1"/>
    <col min="13058" max="13058" width="7.54296875" customWidth="1"/>
    <col min="13059" max="13059" width="6.7265625" customWidth="1"/>
    <col min="13060" max="13060" width="8.453125" customWidth="1"/>
    <col min="13061" max="13061" width="7.1796875" customWidth="1"/>
    <col min="13062" max="13062" width="8.81640625" customWidth="1"/>
    <col min="13063" max="13063" width="7.54296875" customWidth="1"/>
    <col min="13064" max="13064" width="8.453125" customWidth="1"/>
    <col min="13314" max="13314" width="7.54296875" customWidth="1"/>
    <col min="13315" max="13315" width="6.7265625" customWidth="1"/>
    <col min="13316" max="13316" width="8.453125" customWidth="1"/>
    <col min="13317" max="13317" width="7.1796875" customWidth="1"/>
    <col min="13318" max="13318" width="8.81640625" customWidth="1"/>
    <col min="13319" max="13319" width="7.54296875" customWidth="1"/>
    <col min="13320" max="13320" width="8.453125" customWidth="1"/>
    <col min="13570" max="13570" width="7.54296875" customWidth="1"/>
    <col min="13571" max="13571" width="6.7265625" customWidth="1"/>
    <col min="13572" max="13572" width="8.453125" customWidth="1"/>
    <col min="13573" max="13573" width="7.1796875" customWidth="1"/>
    <col min="13574" max="13574" width="8.81640625" customWidth="1"/>
    <col min="13575" max="13575" width="7.54296875" customWidth="1"/>
    <col min="13576" max="13576" width="8.453125" customWidth="1"/>
    <col min="13826" max="13826" width="7.54296875" customWidth="1"/>
    <col min="13827" max="13827" width="6.7265625" customWidth="1"/>
    <col min="13828" max="13828" width="8.453125" customWidth="1"/>
    <col min="13829" max="13829" width="7.1796875" customWidth="1"/>
    <col min="13830" max="13830" width="8.81640625" customWidth="1"/>
    <col min="13831" max="13831" width="7.54296875" customWidth="1"/>
    <col min="13832" max="13832" width="8.453125" customWidth="1"/>
    <col min="14082" max="14082" width="7.54296875" customWidth="1"/>
    <col min="14083" max="14083" width="6.7265625" customWidth="1"/>
    <col min="14084" max="14084" width="8.453125" customWidth="1"/>
    <col min="14085" max="14085" width="7.1796875" customWidth="1"/>
    <col min="14086" max="14086" width="8.81640625" customWidth="1"/>
    <col min="14087" max="14087" width="7.54296875" customWidth="1"/>
    <col min="14088" max="14088" width="8.453125" customWidth="1"/>
    <col min="14338" max="14338" width="7.54296875" customWidth="1"/>
    <col min="14339" max="14339" width="6.7265625" customWidth="1"/>
    <col min="14340" max="14340" width="8.453125" customWidth="1"/>
    <col min="14341" max="14341" width="7.1796875" customWidth="1"/>
    <col min="14342" max="14342" width="8.81640625" customWidth="1"/>
    <col min="14343" max="14343" width="7.54296875" customWidth="1"/>
    <col min="14344" max="14344" width="8.453125" customWidth="1"/>
    <col min="14594" max="14594" width="7.54296875" customWidth="1"/>
    <col min="14595" max="14595" width="6.7265625" customWidth="1"/>
    <col min="14596" max="14596" width="8.453125" customWidth="1"/>
    <col min="14597" max="14597" width="7.1796875" customWidth="1"/>
    <col min="14598" max="14598" width="8.81640625" customWidth="1"/>
    <col min="14599" max="14599" width="7.54296875" customWidth="1"/>
    <col min="14600" max="14600" width="8.453125" customWidth="1"/>
    <col min="14850" max="14850" width="7.54296875" customWidth="1"/>
    <col min="14851" max="14851" width="6.7265625" customWidth="1"/>
    <col min="14852" max="14852" width="8.453125" customWidth="1"/>
    <col min="14853" max="14853" width="7.1796875" customWidth="1"/>
    <col min="14854" max="14854" width="8.81640625" customWidth="1"/>
    <col min="14855" max="14855" width="7.54296875" customWidth="1"/>
    <col min="14856" max="14856" width="8.453125" customWidth="1"/>
    <col min="15106" max="15106" width="7.54296875" customWidth="1"/>
    <col min="15107" max="15107" width="6.7265625" customWidth="1"/>
    <col min="15108" max="15108" width="8.453125" customWidth="1"/>
    <col min="15109" max="15109" width="7.1796875" customWidth="1"/>
    <col min="15110" max="15110" width="8.81640625" customWidth="1"/>
    <col min="15111" max="15111" width="7.54296875" customWidth="1"/>
    <col min="15112" max="15112" width="8.453125" customWidth="1"/>
    <col min="15362" max="15362" width="7.54296875" customWidth="1"/>
    <col min="15363" max="15363" width="6.7265625" customWidth="1"/>
    <col min="15364" max="15364" width="8.453125" customWidth="1"/>
    <col min="15365" max="15365" width="7.1796875" customWidth="1"/>
    <col min="15366" max="15366" width="8.81640625" customWidth="1"/>
    <col min="15367" max="15367" width="7.54296875" customWidth="1"/>
    <col min="15368" max="15368" width="8.453125" customWidth="1"/>
    <col min="15618" max="15618" width="7.54296875" customWidth="1"/>
    <col min="15619" max="15619" width="6.7265625" customWidth="1"/>
    <col min="15620" max="15620" width="8.453125" customWidth="1"/>
    <col min="15621" max="15621" width="7.1796875" customWidth="1"/>
    <col min="15622" max="15622" width="8.81640625" customWidth="1"/>
    <col min="15623" max="15623" width="7.54296875" customWidth="1"/>
    <col min="15624" max="15624" width="8.453125" customWidth="1"/>
    <col min="15874" max="15874" width="7.54296875" customWidth="1"/>
    <col min="15875" max="15875" width="6.7265625" customWidth="1"/>
    <col min="15876" max="15876" width="8.453125" customWidth="1"/>
    <col min="15877" max="15877" width="7.1796875" customWidth="1"/>
    <col min="15878" max="15878" width="8.81640625" customWidth="1"/>
    <col min="15879" max="15879" width="7.54296875" customWidth="1"/>
    <col min="15880" max="15880" width="8.453125" customWidth="1"/>
    <col min="16130" max="16130" width="7.54296875" customWidth="1"/>
    <col min="16131" max="16131" width="6.7265625" customWidth="1"/>
    <col min="16132" max="16132" width="8.453125" customWidth="1"/>
    <col min="16133" max="16133" width="7.1796875" customWidth="1"/>
    <col min="16134" max="16134" width="8.81640625" customWidth="1"/>
    <col min="16135" max="16135" width="7.54296875" customWidth="1"/>
    <col min="16136" max="16136" width="8.453125" customWidth="1"/>
  </cols>
  <sheetData>
    <row r="2" spans="2:19">
      <c r="B2" s="28"/>
      <c r="C2" s="28"/>
      <c r="D2" s="28"/>
      <c r="E2" s="28"/>
      <c r="F2" s="28"/>
    </row>
    <row r="3" spans="2:19">
      <c r="B3" s="33"/>
      <c r="C3" s="33"/>
      <c r="D3" s="33"/>
      <c r="E3" s="33"/>
      <c r="F3" s="33"/>
      <c r="G3" s="33"/>
      <c r="H3" s="33"/>
      <c r="I3" s="33"/>
      <c r="L3" s="28"/>
      <c r="M3" s="28"/>
      <c r="N3" s="28"/>
      <c r="O3" s="28"/>
      <c r="P3" s="28"/>
      <c r="Q3" s="28"/>
      <c r="R3" s="28"/>
      <c r="S3" s="28"/>
    </row>
    <row r="4" spans="2:19">
      <c r="B4" s="28"/>
      <c r="C4" s="28"/>
      <c r="D4" s="28"/>
      <c r="E4" s="28"/>
      <c r="F4" s="28"/>
      <c r="G4" s="28"/>
      <c r="H4" s="28"/>
      <c r="I4" s="28"/>
      <c r="K4" s="28"/>
    </row>
    <row r="5" spans="2:19">
      <c r="B5" s="28"/>
      <c r="C5" s="28"/>
      <c r="D5" s="28"/>
      <c r="E5" s="28"/>
      <c r="F5" s="28"/>
      <c r="G5" s="28"/>
      <c r="H5" s="28"/>
      <c r="I5" s="28"/>
      <c r="K5" s="28"/>
    </row>
    <row r="6" spans="2:19">
      <c r="B6" s="28"/>
      <c r="C6" s="28"/>
      <c r="D6" s="28"/>
      <c r="E6" s="28"/>
      <c r="F6" s="28"/>
      <c r="G6" s="28"/>
      <c r="H6" s="28"/>
      <c r="I6" s="28"/>
      <c r="K6" s="28"/>
    </row>
    <row r="7" spans="2:19">
      <c r="B7" s="28"/>
      <c r="C7" s="28"/>
      <c r="D7" s="28"/>
      <c r="E7" s="28"/>
      <c r="F7" s="28"/>
      <c r="G7" s="28"/>
      <c r="H7" s="28"/>
      <c r="I7" s="28"/>
      <c r="K7" s="28"/>
    </row>
    <row r="8" spans="2:19">
      <c r="B8" s="28"/>
      <c r="C8" s="28"/>
      <c r="D8" s="28"/>
      <c r="E8" s="28"/>
      <c r="F8" s="28"/>
      <c r="G8" s="28"/>
      <c r="H8" s="28"/>
      <c r="I8" s="28"/>
    </row>
    <row r="9" spans="2:19">
      <c r="B9" s="28"/>
      <c r="C9" s="28"/>
      <c r="D9" s="28"/>
      <c r="E9" s="28"/>
      <c r="F9" s="28"/>
      <c r="G9" s="28"/>
      <c r="H9" s="28"/>
      <c r="I9" s="28"/>
    </row>
    <row r="10" spans="2:19">
      <c r="B10" s="28"/>
      <c r="C10" s="28"/>
      <c r="D10" s="28"/>
      <c r="E10" s="28"/>
      <c r="F10" s="28"/>
      <c r="G10" s="28"/>
      <c r="H10" s="28"/>
      <c r="I10" s="28"/>
      <c r="N10" s="33"/>
    </row>
    <row r="11" spans="2:19">
      <c r="B11" s="28"/>
      <c r="C11" s="28"/>
      <c r="D11" s="28"/>
      <c r="E11" s="28"/>
      <c r="F11" s="28"/>
      <c r="G11" s="28"/>
      <c r="H11" s="28"/>
      <c r="I11" s="28"/>
    </row>
    <row r="12" spans="2:19">
      <c r="B12" s="28"/>
      <c r="C12" s="28"/>
      <c r="D12" s="28"/>
      <c r="E12" s="28"/>
      <c r="F12" s="28"/>
      <c r="G12" s="28"/>
      <c r="I12" s="28"/>
    </row>
  </sheetData>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4" tint="-0.249977111117893"/>
  </sheetPr>
  <dimension ref="A1:T30"/>
  <sheetViews>
    <sheetView workbookViewId="0">
      <selection sqref="A1:XFD1048576"/>
    </sheetView>
  </sheetViews>
  <sheetFormatPr baseColWidth="10" defaultRowHeight="14.5"/>
  <cols>
    <col min="1" max="1" width="17.453125" style="524" customWidth="1"/>
    <col min="2" max="2" width="9" style="524" customWidth="1"/>
    <col min="3" max="4" width="8.54296875" style="524" customWidth="1"/>
    <col min="5" max="5" width="3.1796875" style="524" customWidth="1"/>
    <col min="6" max="7" width="8.453125" style="524" customWidth="1"/>
    <col min="8" max="8" width="2.54296875" style="524" customWidth="1"/>
    <col min="9" max="9" width="8.453125" style="524" customWidth="1"/>
    <col min="10" max="10" width="8.54296875" style="524" customWidth="1"/>
    <col min="11" max="11" width="2.54296875" style="524" customWidth="1"/>
    <col min="12" max="13" width="8.54296875" style="524" customWidth="1"/>
    <col min="14" max="14" width="2.54296875" style="524" customWidth="1"/>
    <col min="15" max="16" width="8.54296875" style="524" customWidth="1"/>
    <col min="17" max="17" width="2.54296875" style="524" customWidth="1"/>
    <col min="18" max="19" width="8.54296875" style="524" customWidth="1"/>
    <col min="20" max="20" width="2.54296875" style="524" customWidth="1"/>
    <col min="21" max="256" width="10.81640625" style="524"/>
    <col min="257" max="257" width="17.453125" style="524" customWidth="1"/>
    <col min="258" max="258" width="9" style="524" customWidth="1"/>
    <col min="259" max="260" width="8.54296875" style="524" customWidth="1"/>
    <col min="261" max="261" width="3.1796875" style="524" customWidth="1"/>
    <col min="262" max="263" width="8.453125" style="524" customWidth="1"/>
    <col min="264" max="264" width="2.54296875" style="524" customWidth="1"/>
    <col min="265" max="265" width="8.453125" style="524" customWidth="1"/>
    <col min="266" max="266" width="8.54296875" style="524" customWidth="1"/>
    <col min="267" max="267" width="2.54296875" style="524" customWidth="1"/>
    <col min="268" max="269" width="8.54296875" style="524" customWidth="1"/>
    <col min="270" max="270" width="2.54296875" style="524" customWidth="1"/>
    <col min="271" max="272" width="8.54296875" style="524" customWidth="1"/>
    <col min="273" max="273" width="2.54296875" style="524" customWidth="1"/>
    <col min="274" max="275" width="8.54296875" style="524" customWidth="1"/>
    <col min="276" max="276" width="2.54296875" style="524" customWidth="1"/>
    <col min="277" max="512" width="10.81640625" style="524"/>
    <col min="513" max="513" width="17.453125" style="524" customWidth="1"/>
    <col min="514" max="514" width="9" style="524" customWidth="1"/>
    <col min="515" max="516" width="8.54296875" style="524" customWidth="1"/>
    <col min="517" max="517" width="3.1796875" style="524" customWidth="1"/>
    <col min="518" max="519" width="8.453125" style="524" customWidth="1"/>
    <col min="520" max="520" width="2.54296875" style="524" customWidth="1"/>
    <col min="521" max="521" width="8.453125" style="524" customWidth="1"/>
    <col min="522" max="522" width="8.54296875" style="524" customWidth="1"/>
    <col min="523" max="523" width="2.54296875" style="524" customWidth="1"/>
    <col min="524" max="525" width="8.54296875" style="524" customWidth="1"/>
    <col min="526" max="526" width="2.54296875" style="524" customWidth="1"/>
    <col min="527" max="528" width="8.54296875" style="524" customWidth="1"/>
    <col min="529" max="529" width="2.54296875" style="524" customWidth="1"/>
    <col min="530" max="531" width="8.54296875" style="524" customWidth="1"/>
    <col min="532" max="532" width="2.54296875" style="524" customWidth="1"/>
    <col min="533" max="768" width="10.81640625" style="524"/>
    <col min="769" max="769" width="17.453125" style="524" customWidth="1"/>
    <col min="770" max="770" width="9" style="524" customWidth="1"/>
    <col min="771" max="772" width="8.54296875" style="524" customWidth="1"/>
    <col min="773" max="773" width="3.1796875" style="524" customWidth="1"/>
    <col min="774" max="775" width="8.453125" style="524" customWidth="1"/>
    <col min="776" max="776" width="2.54296875" style="524" customWidth="1"/>
    <col min="777" max="777" width="8.453125" style="524" customWidth="1"/>
    <col min="778" max="778" width="8.54296875" style="524" customWidth="1"/>
    <col min="779" max="779" width="2.54296875" style="524" customWidth="1"/>
    <col min="780" max="781" width="8.54296875" style="524" customWidth="1"/>
    <col min="782" max="782" width="2.54296875" style="524" customWidth="1"/>
    <col min="783" max="784" width="8.54296875" style="524" customWidth="1"/>
    <col min="785" max="785" width="2.54296875" style="524" customWidth="1"/>
    <col min="786" max="787" width="8.54296875" style="524" customWidth="1"/>
    <col min="788" max="788" width="2.54296875" style="524" customWidth="1"/>
    <col min="789" max="1024" width="10.81640625" style="524"/>
    <col min="1025" max="1025" width="17.453125" style="524" customWidth="1"/>
    <col min="1026" max="1026" width="9" style="524" customWidth="1"/>
    <col min="1027" max="1028" width="8.54296875" style="524" customWidth="1"/>
    <col min="1029" max="1029" width="3.1796875" style="524" customWidth="1"/>
    <col min="1030" max="1031" width="8.453125" style="524" customWidth="1"/>
    <col min="1032" max="1032" width="2.54296875" style="524" customWidth="1"/>
    <col min="1033" max="1033" width="8.453125" style="524" customWidth="1"/>
    <col min="1034" max="1034" width="8.54296875" style="524" customWidth="1"/>
    <col min="1035" max="1035" width="2.54296875" style="524" customWidth="1"/>
    <col min="1036" max="1037" width="8.54296875" style="524" customWidth="1"/>
    <col min="1038" max="1038" width="2.54296875" style="524" customWidth="1"/>
    <col min="1039" max="1040" width="8.54296875" style="524" customWidth="1"/>
    <col min="1041" max="1041" width="2.54296875" style="524" customWidth="1"/>
    <col min="1042" max="1043" width="8.54296875" style="524" customWidth="1"/>
    <col min="1044" max="1044" width="2.54296875" style="524" customWidth="1"/>
    <col min="1045" max="1280" width="10.81640625" style="524"/>
    <col min="1281" max="1281" width="17.453125" style="524" customWidth="1"/>
    <col min="1282" max="1282" width="9" style="524" customWidth="1"/>
    <col min="1283" max="1284" width="8.54296875" style="524" customWidth="1"/>
    <col min="1285" max="1285" width="3.1796875" style="524" customWidth="1"/>
    <col min="1286" max="1287" width="8.453125" style="524" customWidth="1"/>
    <col min="1288" max="1288" width="2.54296875" style="524" customWidth="1"/>
    <col min="1289" max="1289" width="8.453125" style="524" customWidth="1"/>
    <col min="1290" max="1290" width="8.54296875" style="524" customWidth="1"/>
    <col min="1291" max="1291" width="2.54296875" style="524" customWidth="1"/>
    <col min="1292" max="1293" width="8.54296875" style="524" customWidth="1"/>
    <col min="1294" max="1294" width="2.54296875" style="524" customWidth="1"/>
    <col min="1295" max="1296" width="8.54296875" style="524" customWidth="1"/>
    <col min="1297" max="1297" width="2.54296875" style="524" customWidth="1"/>
    <col min="1298" max="1299" width="8.54296875" style="524" customWidth="1"/>
    <col min="1300" max="1300" width="2.54296875" style="524" customWidth="1"/>
    <col min="1301" max="1536" width="10.81640625" style="524"/>
    <col min="1537" max="1537" width="17.453125" style="524" customWidth="1"/>
    <col min="1538" max="1538" width="9" style="524" customWidth="1"/>
    <col min="1539" max="1540" width="8.54296875" style="524" customWidth="1"/>
    <col min="1541" max="1541" width="3.1796875" style="524" customWidth="1"/>
    <col min="1542" max="1543" width="8.453125" style="524" customWidth="1"/>
    <col min="1544" max="1544" width="2.54296875" style="524" customWidth="1"/>
    <col min="1545" max="1545" width="8.453125" style="524" customWidth="1"/>
    <col min="1546" max="1546" width="8.54296875" style="524" customWidth="1"/>
    <col min="1547" max="1547" width="2.54296875" style="524" customWidth="1"/>
    <col min="1548" max="1549" width="8.54296875" style="524" customWidth="1"/>
    <col min="1550" max="1550" width="2.54296875" style="524" customWidth="1"/>
    <col min="1551" max="1552" width="8.54296875" style="524" customWidth="1"/>
    <col min="1553" max="1553" width="2.54296875" style="524" customWidth="1"/>
    <col min="1554" max="1555" width="8.54296875" style="524" customWidth="1"/>
    <col min="1556" max="1556" width="2.54296875" style="524" customWidth="1"/>
    <col min="1557" max="1792" width="10.81640625" style="524"/>
    <col min="1793" max="1793" width="17.453125" style="524" customWidth="1"/>
    <col min="1794" max="1794" width="9" style="524" customWidth="1"/>
    <col min="1795" max="1796" width="8.54296875" style="524" customWidth="1"/>
    <col min="1797" max="1797" width="3.1796875" style="524" customWidth="1"/>
    <col min="1798" max="1799" width="8.453125" style="524" customWidth="1"/>
    <col min="1800" max="1800" width="2.54296875" style="524" customWidth="1"/>
    <col min="1801" max="1801" width="8.453125" style="524" customWidth="1"/>
    <col min="1802" max="1802" width="8.54296875" style="524" customWidth="1"/>
    <col min="1803" max="1803" width="2.54296875" style="524" customWidth="1"/>
    <col min="1804" max="1805" width="8.54296875" style="524" customWidth="1"/>
    <col min="1806" max="1806" width="2.54296875" style="524" customWidth="1"/>
    <col min="1807" max="1808" width="8.54296875" style="524" customWidth="1"/>
    <col min="1809" max="1809" width="2.54296875" style="524" customWidth="1"/>
    <col min="1810" max="1811" width="8.54296875" style="524" customWidth="1"/>
    <col min="1812" max="1812" width="2.54296875" style="524" customWidth="1"/>
    <col min="1813" max="2048" width="10.81640625" style="524"/>
    <col min="2049" max="2049" width="17.453125" style="524" customWidth="1"/>
    <col min="2050" max="2050" width="9" style="524" customWidth="1"/>
    <col min="2051" max="2052" width="8.54296875" style="524" customWidth="1"/>
    <col min="2053" max="2053" width="3.1796875" style="524" customWidth="1"/>
    <col min="2054" max="2055" width="8.453125" style="524" customWidth="1"/>
    <col min="2056" max="2056" width="2.54296875" style="524" customWidth="1"/>
    <col min="2057" max="2057" width="8.453125" style="524" customWidth="1"/>
    <col min="2058" max="2058" width="8.54296875" style="524" customWidth="1"/>
    <col min="2059" max="2059" width="2.54296875" style="524" customWidth="1"/>
    <col min="2060" max="2061" width="8.54296875" style="524" customWidth="1"/>
    <col min="2062" max="2062" width="2.54296875" style="524" customWidth="1"/>
    <col min="2063" max="2064" width="8.54296875" style="524" customWidth="1"/>
    <col min="2065" max="2065" width="2.54296875" style="524" customWidth="1"/>
    <col min="2066" max="2067" width="8.54296875" style="524" customWidth="1"/>
    <col min="2068" max="2068" width="2.54296875" style="524" customWidth="1"/>
    <col min="2069" max="2304" width="10.81640625" style="524"/>
    <col min="2305" max="2305" width="17.453125" style="524" customWidth="1"/>
    <col min="2306" max="2306" width="9" style="524" customWidth="1"/>
    <col min="2307" max="2308" width="8.54296875" style="524" customWidth="1"/>
    <col min="2309" max="2309" width="3.1796875" style="524" customWidth="1"/>
    <col min="2310" max="2311" width="8.453125" style="524" customWidth="1"/>
    <col min="2312" max="2312" width="2.54296875" style="524" customWidth="1"/>
    <col min="2313" max="2313" width="8.453125" style="524" customWidth="1"/>
    <col min="2314" max="2314" width="8.54296875" style="524" customWidth="1"/>
    <col min="2315" max="2315" width="2.54296875" style="524" customWidth="1"/>
    <col min="2316" max="2317" width="8.54296875" style="524" customWidth="1"/>
    <col min="2318" max="2318" width="2.54296875" style="524" customWidth="1"/>
    <col min="2319" max="2320" width="8.54296875" style="524" customWidth="1"/>
    <col min="2321" max="2321" width="2.54296875" style="524" customWidth="1"/>
    <col min="2322" max="2323" width="8.54296875" style="524" customWidth="1"/>
    <col min="2324" max="2324" width="2.54296875" style="524" customWidth="1"/>
    <col min="2325" max="2560" width="10.81640625" style="524"/>
    <col min="2561" max="2561" width="17.453125" style="524" customWidth="1"/>
    <col min="2562" max="2562" width="9" style="524" customWidth="1"/>
    <col min="2563" max="2564" width="8.54296875" style="524" customWidth="1"/>
    <col min="2565" max="2565" width="3.1796875" style="524" customWidth="1"/>
    <col min="2566" max="2567" width="8.453125" style="524" customWidth="1"/>
    <col min="2568" max="2568" width="2.54296875" style="524" customWidth="1"/>
    <col min="2569" max="2569" width="8.453125" style="524" customWidth="1"/>
    <col min="2570" max="2570" width="8.54296875" style="524" customWidth="1"/>
    <col min="2571" max="2571" width="2.54296875" style="524" customWidth="1"/>
    <col min="2572" max="2573" width="8.54296875" style="524" customWidth="1"/>
    <col min="2574" max="2574" width="2.54296875" style="524" customWidth="1"/>
    <col min="2575" max="2576" width="8.54296875" style="524" customWidth="1"/>
    <col min="2577" max="2577" width="2.54296875" style="524" customWidth="1"/>
    <col min="2578" max="2579" width="8.54296875" style="524" customWidth="1"/>
    <col min="2580" max="2580" width="2.54296875" style="524" customWidth="1"/>
    <col min="2581" max="2816" width="10.81640625" style="524"/>
    <col min="2817" max="2817" width="17.453125" style="524" customWidth="1"/>
    <col min="2818" max="2818" width="9" style="524" customWidth="1"/>
    <col min="2819" max="2820" width="8.54296875" style="524" customWidth="1"/>
    <col min="2821" max="2821" width="3.1796875" style="524" customWidth="1"/>
    <col min="2822" max="2823" width="8.453125" style="524" customWidth="1"/>
    <col min="2824" max="2824" width="2.54296875" style="524" customWidth="1"/>
    <col min="2825" max="2825" width="8.453125" style="524" customWidth="1"/>
    <col min="2826" max="2826" width="8.54296875" style="524" customWidth="1"/>
    <col min="2827" max="2827" width="2.54296875" style="524" customWidth="1"/>
    <col min="2828" max="2829" width="8.54296875" style="524" customWidth="1"/>
    <col min="2830" max="2830" width="2.54296875" style="524" customWidth="1"/>
    <col min="2831" max="2832" width="8.54296875" style="524" customWidth="1"/>
    <col min="2833" max="2833" width="2.54296875" style="524" customWidth="1"/>
    <col min="2834" max="2835" width="8.54296875" style="524" customWidth="1"/>
    <col min="2836" max="2836" width="2.54296875" style="524" customWidth="1"/>
    <col min="2837" max="3072" width="10.81640625" style="524"/>
    <col min="3073" max="3073" width="17.453125" style="524" customWidth="1"/>
    <col min="3074" max="3074" width="9" style="524" customWidth="1"/>
    <col min="3075" max="3076" width="8.54296875" style="524" customWidth="1"/>
    <col min="3077" max="3077" width="3.1796875" style="524" customWidth="1"/>
    <col min="3078" max="3079" width="8.453125" style="524" customWidth="1"/>
    <col min="3080" max="3080" width="2.54296875" style="524" customWidth="1"/>
    <col min="3081" max="3081" width="8.453125" style="524" customWidth="1"/>
    <col min="3082" max="3082" width="8.54296875" style="524" customWidth="1"/>
    <col min="3083" max="3083" width="2.54296875" style="524" customWidth="1"/>
    <col min="3084" max="3085" width="8.54296875" style="524" customWidth="1"/>
    <col min="3086" max="3086" width="2.54296875" style="524" customWidth="1"/>
    <col min="3087" max="3088" width="8.54296875" style="524" customWidth="1"/>
    <col min="3089" max="3089" width="2.54296875" style="524" customWidth="1"/>
    <col min="3090" max="3091" width="8.54296875" style="524" customWidth="1"/>
    <col min="3092" max="3092" width="2.54296875" style="524" customWidth="1"/>
    <col min="3093" max="3328" width="10.81640625" style="524"/>
    <col min="3329" max="3329" width="17.453125" style="524" customWidth="1"/>
    <col min="3330" max="3330" width="9" style="524" customWidth="1"/>
    <col min="3331" max="3332" width="8.54296875" style="524" customWidth="1"/>
    <col min="3333" max="3333" width="3.1796875" style="524" customWidth="1"/>
    <col min="3334" max="3335" width="8.453125" style="524" customWidth="1"/>
    <col min="3336" max="3336" width="2.54296875" style="524" customWidth="1"/>
    <col min="3337" max="3337" width="8.453125" style="524" customWidth="1"/>
    <col min="3338" max="3338" width="8.54296875" style="524" customWidth="1"/>
    <col min="3339" max="3339" width="2.54296875" style="524" customWidth="1"/>
    <col min="3340" max="3341" width="8.54296875" style="524" customWidth="1"/>
    <col min="3342" max="3342" width="2.54296875" style="524" customWidth="1"/>
    <col min="3343" max="3344" width="8.54296875" style="524" customWidth="1"/>
    <col min="3345" max="3345" width="2.54296875" style="524" customWidth="1"/>
    <col min="3346" max="3347" width="8.54296875" style="524" customWidth="1"/>
    <col min="3348" max="3348" width="2.54296875" style="524" customWidth="1"/>
    <col min="3349" max="3584" width="10.81640625" style="524"/>
    <col min="3585" max="3585" width="17.453125" style="524" customWidth="1"/>
    <col min="3586" max="3586" width="9" style="524" customWidth="1"/>
    <col min="3587" max="3588" width="8.54296875" style="524" customWidth="1"/>
    <col min="3589" max="3589" width="3.1796875" style="524" customWidth="1"/>
    <col min="3590" max="3591" width="8.453125" style="524" customWidth="1"/>
    <col min="3592" max="3592" width="2.54296875" style="524" customWidth="1"/>
    <col min="3593" max="3593" width="8.453125" style="524" customWidth="1"/>
    <col min="3594" max="3594" width="8.54296875" style="524" customWidth="1"/>
    <col min="3595" max="3595" width="2.54296875" style="524" customWidth="1"/>
    <col min="3596" max="3597" width="8.54296875" style="524" customWidth="1"/>
    <col min="3598" max="3598" width="2.54296875" style="524" customWidth="1"/>
    <col min="3599" max="3600" width="8.54296875" style="524" customWidth="1"/>
    <col min="3601" max="3601" width="2.54296875" style="524" customWidth="1"/>
    <col min="3602" max="3603" width="8.54296875" style="524" customWidth="1"/>
    <col min="3604" max="3604" width="2.54296875" style="524" customWidth="1"/>
    <col min="3605" max="3840" width="10.81640625" style="524"/>
    <col min="3841" max="3841" width="17.453125" style="524" customWidth="1"/>
    <col min="3842" max="3842" width="9" style="524" customWidth="1"/>
    <col min="3843" max="3844" width="8.54296875" style="524" customWidth="1"/>
    <col min="3845" max="3845" width="3.1796875" style="524" customWidth="1"/>
    <col min="3846" max="3847" width="8.453125" style="524" customWidth="1"/>
    <col min="3848" max="3848" width="2.54296875" style="524" customWidth="1"/>
    <col min="3849" max="3849" width="8.453125" style="524" customWidth="1"/>
    <col min="3850" max="3850" width="8.54296875" style="524" customWidth="1"/>
    <col min="3851" max="3851" width="2.54296875" style="524" customWidth="1"/>
    <col min="3852" max="3853" width="8.54296875" style="524" customWidth="1"/>
    <col min="3854" max="3854" width="2.54296875" style="524" customWidth="1"/>
    <col min="3855" max="3856" width="8.54296875" style="524" customWidth="1"/>
    <col min="3857" max="3857" width="2.54296875" style="524" customWidth="1"/>
    <col min="3858" max="3859" width="8.54296875" style="524" customWidth="1"/>
    <col min="3860" max="3860" width="2.54296875" style="524" customWidth="1"/>
    <col min="3861" max="4096" width="10.81640625" style="524"/>
    <col min="4097" max="4097" width="17.453125" style="524" customWidth="1"/>
    <col min="4098" max="4098" width="9" style="524" customWidth="1"/>
    <col min="4099" max="4100" width="8.54296875" style="524" customWidth="1"/>
    <col min="4101" max="4101" width="3.1796875" style="524" customWidth="1"/>
    <col min="4102" max="4103" width="8.453125" style="524" customWidth="1"/>
    <col min="4104" max="4104" width="2.54296875" style="524" customWidth="1"/>
    <col min="4105" max="4105" width="8.453125" style="524" customWidth="1"/>
    <col min="4106" max="4106" width="8.54296875" style="524" customWidth="1"/>
    <col min="4107" max="4107" width="2.54296875" style="524" customWidth="1"/>
    <col min="4108" max="4109" width="8.54296875" style="524" customWidth="1"/>
    <col min="4110" max="4110" width="2.54296875" style="524" customWidth="1"/>
    <col min="4111" max="4112" width="8.54296875" style="524" customWidth="1"/>
    <col min="4113" max="4113" width="2.54296875" style="524" customWidth="1"/>
    <col min="4114" max="4115" width="8.54296875" style="524" customWidth="1"/>
    <col min="4116" max="4116" width="2.54296875" style="524" customWidth="1"/>
    <col min="4117" max="4352" width="10.81640625" style="524"/>
    <col min="4353" max="4353" width="17.453125" style="524" customWidth="1"/>
    <col min="4354" max="4354" width="9" style="524" customWidth="1"/>
    <col min="4355" max="4356" width="8.54296875" style="524" customWidth="1"/>
    <col min="4357" max="4357" width="3.1796875" style="524" customWidth="1"/>
    <col min="4358" max="4359" width="8.453125" style="524" customWidth="1"/>
    <col min="4360" max="4360" width="2.54296875" style="524" customWidth="1"/>
    <col min="4361" max="4361" width="8.453125" style="524" customWidth="1"/>
    <col min="4362" max="4362" width="8.54296875" style="524" customWidth="1"/>
    <col min="4363" max="4363" width="2.54296875" style="524" customWidth="1"/>
    <col min="4364" max="4365" width="8.54296875" style="524" customWidth="1"/>
    <col min="4366" max="4366" width="2.54296875" style="524" customWidth="1"/>
    <col min="4367" max="4368" width="8.54296875" style="524" customWidth="1"/>
    <col min="4369" max="4369" width="2.54296875" style="524" customWidth="1"/>
    <col min="4370" max="4371" width="8.54296875" style="524" customWidth="1"/>
    <col min="4372" max="4372" width="2.54296875" style="524" customWidth="1"/>
    <col min="4373" max="4608" width="10.81640625" style="524"/>
    <col min="4609" max="4609" width="17.453125" style="524" customWidth="1"/>
    <col min="4610" max="4610" width="9" style="524" customWidth="1"/>
    <col min="4611" max="4612" width="8.54296875" style="524" customWidth="1"/>
    <col min="4613" max="4613" width="3.1796875" style="524" customWidth="1"/>
    <col min="4614" max="4615" width="8.453125" style="524" customWidth="1"/>
    <col min="4616" max="4616" width="2.54296875" style="524" customWidth="1"/>
    <col min="4617" max="4617" width="8.453125" style="524" customWidth="1"/>
    <col min="4618" max="4618" width="8.54296875" style="524" customWidth="1"/>
    <col min="4619" max="4619" width="2.54296875" style="524" customWidth="1"/>
    <col min="4620" max="4621" width="8.54296875" style="524" customWidth="1"/>
    <col min="4622" max="4622" width="2.54296875" style="524" customWidth="1"/>
    <col min="4623" max="4624" width="8.54296875" style="524" customWidth="1"/>
    <col min="4625" max="4625" width="2.54296875" style="524" customWidth="1"/>
    <col min="4626" max="4627" width="8.54296875" style="524" customWidth="1"/>
    <col min="4628" max="4628" width="2.54296875" style="524" customWidth="1"/>
    <col min="4629" max="4864" width="10.81640625" style="524"/>
    <col min="4865" max="4865" width="17.453125" style="524" customWidth="1"/>
    <col min="4866" max="4866" width="9" style="524" customWidth="1"/>
    <col min="4867" max="4868" width="8.54296875" style="524" customWidth="1"/>
    <col min="4869" max="4869" width="3.1796875" style="524" customWidth="1"/>
    <col min="4870" max="4871" width="8.453125" style="524" customWidth="1"/>
    <col min="4872" max="4872" width="2.54296875" style="524" customWidth="1"/>
    <col min="4873" max="4873" width="8.453125" style="524" customWidth="1"/>
    <col min="4874" max="4874" width="8.54296875" style="524" customWidth="1"/>
    <col min="4875" max="4875" width="2.54296875" style="524" customWidth="1"/>
    <col min="4876" max="4877" width="8.54296875" style="524" customWidth="1"/>
    <col min="4878" max="4878" width="2.54296875" style="524" customWidth="1"/>
    <col min="4879" max="4880" width="8.54296875" style="524" customWidth="1"/>
    <col min="4881" max="4881" width="2.54296875" style="524" customWidth="1"/>
    <col min="4882" max="4883" width="8.54296875" style="524" customWidth="1"/>
    <col min="4884" max="4884" width="2.54296875" style="524" customWidth="1"/>
    <col min="4885" max="5120" width="10.81640625" style="524"/>
    <col min="5121" max="5121" width="17.453125" style="524" customWidth="1"/>
    <col min="5122" max="5122" width="9" style="524" customWidth="1"/>
    <col min="5123" max="5124" width="8.54296875" style="524" customWidth="1"/>
    <col min="5125" max="5125" width="3.1796875" style="524" customWidth="1"/>
    <col min="5126" max="5127" width="8.453125" style="524" customWidth="1"/>
    <col min="5128" max="5128" width="2.54296875" style="524" customWidth="1"/>
    <col min="5129" max="5129" width="8.453125" style="524" customWidth="1"/>
    <col min="5130" max="5130" width="8.54296875" style="524" customWidth="1"/>
    <col min="5131" max="5131" width="2.54296875" style="524" customWidth="1"/>
    <col min="5132" max="5133" width="8.54296875" style="524" customWidth="1"/>
    <col min="5134" max="5134" width="2.54296875" style="524" customWidth="1"/>
    <col min="5135" max="5136" width="8.54296875" style="524" customWidth="1"/>
    <col min="5137" max="5137" width="2.54296875" style="524" customWidth="1"/>
    <col min="5138" max="5139" width="8.54296875" style="524" customWidth="1"/>
    <col min="5140" max="5140" width="2.54296875" style="524" customWidth="1"/>
    <col min="5141" max="5376" width="10.81640625" style="524"/>
    <col min="5377" max="5377" width="17.453125" style="524" customWidth="1"/>
    <col min="5378" max="5378" width="9" style="524" customWidth="1"/>
    <col min="5379" max="5380" width="8.54296875" style="524" customWidth="1"/>
    <col min="5381" max="5381" width="3.1796875" style="524" customWidth="1"/>
    <col min="5382" max="5383" width="8.453125" style="524" customWidth="1"/>
    <col min="5384" max="5384" width="2.54296875" style="524" customWidth="1"/>
    <col min="5385" max="5385" width="8.453125" style="524" customWidth="1"/>
    <col min="5386" max="5386" width="8.54296875" style="524" customWidth="1"/>
    <col min="5387" max="5387" width="2.54296875" style="524" customWidth="1"/>
    <col min="5388" max="5389" width="8.54296875" style="524" customWidth="1"/>
    <col min="5390" max="5390" width="2.54296875" style="524" customWidth="1"/>
    <col min="5391" max="5392" width="8.54296875" style="524" customWidth="1"/>
    <col min="5393" max="5393" width="2.54296875" style="524" customWidth="1"/>
    <col min="5394" max="5395" width="8.54296875" style="524" customWidth="1"/>
    <col min="5396" max="5396" width="2.54296875" style="524" customWidth="1"/>
    <col min="5397" max="5632" width="10.81640625" style="524"/>
    <col min="5633" max="5633" width="17.453125" style="524" customWidth="1"/>
    <col min="5634" max="5634" width="9" style="524" customWidth="1"/>
    <col min="5635" max="5636" width="8.54296875" style="524" customWidth="1"/>
    <col min="5637" max="5637" width="3.1796875" style="524" customWidth="1"/>
    <col min="5638" max="5639" width="8.453125" style="524" customWidth="1"/>
    <col min="5640" max="5640" width="2.54296875" style="524" customWidth="1"/>
    <col min="5641" max="5641" width="8.453125" style="524" customWidth="1"/>
    <col min="5642" max="5642" width="8.54296875" style="524" customWidth="1"/>
    <col min="5643" max="5643" width="2.54296875" style="524" customWidth="1"/>
    <col min="5644" max="5645" width="8.54296875" style="524" customWidth="1"/>
    <col min="5646" max="5646" width="2.54296875" style="524" customWidth="1"/>
    <col min="5647" max="5648" width="8.54296875" style="524" customWidth="1"/>
    <col min="5649" max="5649" width="2.54296875" style="524" customWidth="1"/>
    <col min="5650" max="5651" width="8.54296875" style="524" customWidth="1"/>
    <col min="5652" max="5652" width="2.54296875" style="524" customWidth="1"/>
    <col min="5653" max="5888" width="10.81640625" style="524"/>
    <col min="5889" max="5889" width="17.453125" style="524" customWidth="1"/>
    <col min="5890" max="5890" width="9" style="524" customWidth="1"/>
    <col min="5891" max="5892" width="8.54296875" style="524" customWidth="1"/>
    <col min="5893" max="5893" width="3.1796875" style="524" customWidth="1"/>
    <col min="5894" max="5895" width="8.453125" style="524" customWidth="1"/>
    <col min="5896" max="5896" width="2.54296875" style="524" customWidth="1"/>
    <col min="5897" max="5897" width="8.453125" style="524" customWidth="1"/>
    <col min="5898" max="5898" width="8.54296875" style="524" customWidth="1"/>
    <col min="5899" max="5899" width="2.54296875" style="524" customWidth="1"/>
    <col min="5900" max="5901" width="8.54296875" style="524" customWidth="1"/>
    <col min="5902" max="5902" width="2.54296875" style="524" customWidth="1"/>
    <col min="5903" max="5904" width="8.54296875" style="524" customWidth="1"/>
    <col min="5905" max="5905" width="2.54296875" style="524" customWidth="1"/>
    <col min="5906" max="5907" width="8.54296875" style="524" customWidth="1"/>
    <col min="5908" max="5908" width="2.54296875" style="524" customWidth="1"/>
    <col min="5909" max="6144" width="10.81640625" style="524"/>
    <col min="6145" max="6145" width="17.453125" style="524" customWidth="1"/>
    <col min="6146" max="6146" width="9" style="524" customWidth="1"/>
    <col min="6147" max="6148" width="8.54296875" style="524" customWidth="1"/>
    <col min="6149" max="6149" width="3.1796875" style="524" customWidth="1"/>
    <col min="6150" max="6151" width="8.453125" style="524" customWidth="1"/>
    <col min="6152" max="6152" width="2.54296875" style="524" customWidth="1"/>
    <col min="6153" max="6153" width="8.453125" style="524" customWidth="1"/>
    <col min="6154" max="6154" width="8.54296875" style="524" customWidth="1"/>
    <col min="6155" max="6155" width="2.54296875" style="524" customWidth="1"/>
    <col min="6156" max="6157" width="8.54296875" style="524" customWidth="1"/>
    <col min="6158" max="6158" width="2.54296875" style="524" customWidth="1"/>
    <col min="6159" max="6160" width="8.54296875" style="524" customWidth="1"/>
    <col min="6161" max="6161" width="2.54296875" style="524" customWidth="1"/>
    <col min="6162" max="6163" width="8.54296875" style="524" customWidth="1"/>
    <col min="6164" max="6164" width="2.54296875" style="524" customWidth="1"/>
    <col min="6165" max="6400" width="10.81640625" style="524"/>
    <col min="6401" max="6401" width="17.453125" style="524" customWidth="1"/>
    <col min="6402" max="6402" width="9" style="524" customWidth="1"/>
    <col min="6403" max="6404" width="8.54296875" style="524" customWidth="1"/>
    <col min="6405" max="6405" width="3.1796875" style="524" customWidth="1"/>
    <col min="6406" max="6407" width="8.453125" style="524" customWidth="1"/>
    <col min="6408" max="6408" width="2.54296875" style="524" customWidth="1"/>
    <col min="6409" max="6409" width="8.453125" style="524" customWidth="1"/>
    <col min="6410" max="6410" width="8.54296875" style="524" customWidth="1"/>
    <col min="6411" max="6411" width="2.54296875" style="524" customWidth="1"/>
    <col min="6412" max="6413" width="8.54296875" style="524" customWidth="1"/>
    <col min="6414" max="6414" width="2.54296875" style="524" customWidth="1"/>
    <col min="6415" max="6416" width="8.54296875" style="524" customWidth="1"/>
    <col min="6417" max="6417" width="2.54296875" style="524" customWidth="1"/>
    <col min="6418" max="6419" width="8.54296875" style="524" customWidth="1"/>
    <col min="6420" max="6420" width="2.54296875" style="524" customWidth="1"/>
    <col min="6421" max="6656" width="10.81640625" style="524"/>
    <col min="6657" max="6657" width="17.453125" style="524" customWidth="1"/>
    <col min="6658" max="6658" width="9" style="524" customWidth="1"/>
    <col min="6659" max="6660" width="8.54296875" style="524" customWidth="1"/>
    <col min="6661" max="6661" width="3.1796875" style="524" customWidth="1"/>
    <col min="6662" max="6663" width="8.453125" style="524" customWidth="1"/>
    <col min="6664" max="6664" width="2.54296875" style="524" customWidth="1"/>
    <col min="6665" max="6665" width="8.453125" style="524" customWidth="1"/>
    <col min="6666" max="6666" width="8.54296875" style="524" customWidth="1"/>
    <col min="6667" max="6667" width="2.54296875" style="524" customWidth="1"/>
    <col min="6668" max="6669" width="8.54296875" style="524" customWidth="1"/>
    <col min="6670" max="6670" width="2.54296875" style="524" customWidth="1"/>
    <col min="6671" max="6672" width="8.54296875" style="524" customWidth="1"/>
    <col min="6673" max="6673" width="2.54296875" style="524" customWidth="1"/>
    <col min="6674" max="6675" width="8.54296875" style="524" customWidth="1"/>
    <col min="6676" max="6676" width="2.54296875" style="524" customWidth="1"/>
    <col min="6677" max="6912" width="10.81640625" style="524"/>
    <col min="6913" max="6913" width="17.453125" style="524" customWidth="1"/>
    <col min="6914" max="6914" width="9" style="524" customWidth="1"/>
    <col min="6915" max="6916" width="8.54296875" style="524" customWidth="1"/>
    <col min="6917" max="6917" width="3.1796875" style="524" customWidth="1"/>
    <col min="6918" max="6919" width="8.453125" style="524" customWidth="1"/>
    <col min="6920" max="6920" width="2.54296875" style="524" customWidth="1"/>
    <col min="6921" max="6921" width="8.453125" style="524" customWidth="1"/>
    <col min="6922" max="6922" width="8.54296875" style="524" customWidth="1"/>
    <col min="6923" max="6923" width="2.54296875" style="524" customWidth="1"/>
    <col min="6924" max="6925" width="8.54296875" style="524" customWidth="1"/>
    <col min="6926" max="6926" width="2.54296875" style="524" customWidth="1"/>
    <col min="6927" max="6928" width="8.54296875" style="524" customWidth="1"/>
    <col min="6929" max="6929" width="2.54296875" style="524" customWidth="1"/>
    <col min="6930" max="6931" width="8.54296875" style="524" customWidth="1"/>
    <col min="6932" max="6932" width="2.54296875" style="524" customWidth="1"/>
    <col min="6933" max="7168" width="10.81640625" style="524"/>
    <col min="7169" max="7169" width="17.453125" style="524" customWidth="1"/>
    <col min="7170" max="7170" width="9" style="524" customWidth="1"/>
    <col min="7171" max="7172" width="8.54296875" style="524" customWidth="1"/>
    <col min="7173" max="7173" width="3.1796875" style="524" customWidth="1"/>
    <col min="7174" max="7175" width="8.453125" style="524" customWidth="1"/>
    <col min="7176" max="7176" width="2.54296875" style="524" customWidth="1"/>
    <col min="7177" max="7177" width="8.453125" style="524" customWidth="1"/>
    <col min="7178" max="7178" width="8.54296875" style="524" customWidth="1"/>
    <col min="7179" max="7179" width="2.54296875" style="524" customWidth="1"/>
    <col min="7180" max="7181" width="8.54296875" style="524" customWidth="1"/>
    <col min="7182" max="7182" width="2.54296875" style="524" customWidth="1"/>
    <col min="7183" max="7184" width="8.54296875" style="524" customWidth="1"/>
    <col min="7185" max="7185" width="2.54296875" style="524" customWidth="1"/>
    <col min="7186" max="7187" width="8.54296875" style="524" customWidth="1"/>
    <col min="7188" max="7188" width="2.54296875" style="524" customWidth="1"/>
    <col min="7189" max="7424" width="10.81640625" style="524"/>
    <col min="7425" max="7425" width="17.453125" style="524" customWidth="1"/>
    <col min="7426" max="7426" width="9" style="524" customWidth="1"/>
    <col min="7427" max="7428" width="8.54296875" style="524" customWidth="1"/>
    <col min="7429" max="7429" width="3.1796875" style="524" customWidth="1"/>
    <col min="7430" max="7431" width="8.453125" style="524" customWidth="1"/>
    <col min="7432" max="7432" width="2.54296875" style="524" customWidth="1"/>
    <col min="7433" max="7433" width="8.453125" style="524" customWidth="1"/>
    <col min="7434" max="7434" width="8.54296875" style="524" customWidth="1"/>
    <col min="7435" max="7435" width="2.54296875" style="524" customWidth="1"/>
    <col min="7436" max="7437" width="8.54296875" style="524" customWidth="1"/>
    <col min="7438" max="7438" width="2.54296875" style="524" customWidth="1"/>
    <col min="7439" max="7440" width="8.54296875" style="524" customWidth="1"/>
    <col min="7441" max="7441" width="2.54296875" style="524" customWidth="1"/>
    <col min="7442" max="7443" width="8.54296875" style="524" customWidth="1"/>
    <col min="7444" max="7444" width="2.54296875" style="524" customWidth="1"/>
    <col min="7445" max="7680" width="10.81640625" style="524"/>
    <col min="7681" max="7681" width="17.453125" style="524" customWidth="1"/>
    <col min="7682" max="7682" width="9" style="524" customWidth="1"/>
    <col min="7683" max="7684" width="8.54296875" style="524" customWidth="1"/>
    <col min="7685" max="7685" width="3.1796875" style="524" customWidth="1"/>
    <col min="7686" max="7687" width="8.453125" style="524" customWidth="1"/>
    <col min="7688" max="7688" width="2.54296875" style="524" customWidth="1"/>
    <col min="7689" max="7689" width="8.453125" style="524" customWidth="1"/>
    <col min="7690" max="7690" width="8.54296875" style="524" customWidth="1"/>
    <col min="7691" max="7691" width="2.54296875" style="524" customWidth="1"/>
    <col min="7692" max="7693" width="8.54296875" style="524" customWidth="1"/>
    <col min="7694" max="7694" width="2.54296875" style="524" customWidth="1"/>
    <col min="7695" max="7696" width="8.54296875" style="524" customWidth="1"/>
    <col min="7697" max="7697" width="2.54296875" style="524" customWidth="1"/>
    <col min="7698" max="7699" width="8.54296875" style="524" customWidth="1"/>
    <col min="7700" max="7700" width="2.54296875" style="524" customWidth="1"/>
    <col min="7701" max="7936" width="10.81640625" style="524"/>
    <col min="7937" max="7937" width="17.453125" style="524" customWidth="1"/>
    <col min="7938" max="7938" width="9" style="524" customWidth="1"/>
    <col min="7939" max="7940" width="8.54296875" style="524" customWidth="1"/>
    <col min="7941" max="7941" width="3.1796875" style="524" customWidth="1"/>
    <col min="7942" max="7943" width="8.453125" style="524" customWidth="1"/>
    <col min="7944" max="7944" width="2.54296875" style="524" customWidth="1"/>
    <col min="7945" max="7945" width="8.453125" style="524" customWidth="1"/>
    <col min="7946" max="7946" width="8.54296875" style="524" customWidth="1"/>
    <col min="7947" max="7947" width="2.54296875" style="524" customWidth="1"/>
    <col min="7948" max="7949" width="8.54296875" style="524" customWidth="1"/>
    <col min="7950" max="7950" width="2.54296875" style="524" customWidth="1"/>
    <col min="7951" max="7952" width="8.54296875" style="524" customWidth="1"/>
    <col min="7953" max="7953" width="2.54296875" style="524" customWidth="1"/>
    <col min="7954" max="7955" width="8.54296875" style="524" customWidth="1"/>
    <col min="7956" max="7956" width="2.54296875" style="524" customWidth="1"/>
    <col min="7957" max="8192" width="10.81640625" style="524"/>
    <col min="8193" max="8193" width="17.453125" style="524" customWidth="1"/>
    <col min="8194" max="8194" width="9" style="524" customWidth="1"/>
    <col min="8195" max="8196" width="8.54296875" style="524" customWidth="1"/>
    <col min="8197" max="8197" width="3.1796875" style="524" customWidth="1"/>
    <col min="8198" max="8199" width="8.453125" style="524" customWidth="1"/>
    <col min="8200" max="8200" width="2.54296875" style="524" customWidth="1"/>
    <col min="8201" max="8201" width="8.453125" style="524" customWidth="1"/>
    <col min="8202" max="8202" width="8.54296875" style="524" customWidth="1"/>
    <col min="8203" max="8203" width="2.54296875" style="524" customWidth="1"/>
    <col min="8204" max="8205" width="8.54296875" style="524" customWidth="1"/>
    <col min="8206" max="8206" width="2.54296875" style="524" customWidth="1"/>
    <col min="8207" max="8208" width="8.54296875" style="524" customWidth="1"/>
    <col min="8209" max="8209" width="2.54296875" style="524" customWidth="1"/>
    <col min="8210" max="8211" width="8.54296875" style="524" customWidth="1"/>
    <col min="8212" max="8212" width="2.54296875" style="524" customWidth="1"/>
    <col min="8213" max="8448" width="10.81640625" style="524"/>
    <col min="8449" max="8449" width="17.453125" style="524" customWidth="1"/>
    <col min="8450" max="8450" width="9" style="524" customWidth="1"/>
    <col min="8451" max="8452" width="8.54296875" style="524" customWidth="1"/>
    <col min="8453" max="8453" width="3.1796875" style="524" customWidth="1"/>
    <col min="8454" max="8455" width="8.453125" style="524" customWidth="1"/>
    <col min="8456" max="8456" width="2.54296875" style="524" customWidth="1"/>
    <col min="8457" max="8457" width="8.453125" style="524" customWidth="1"/>
    <col min="8458" max="8458" width="8.54296875" style="524" customWidth="1"/>
    <col min="8459" max="8459" width="2.54296875" style="524" customWidth="1"/>
    <col min="8460" max="8461" width="8.54296875" style="524" customWidth="1"/>
    <col min="8462" max="8462" width="2.54296875" style="524" customWidth="1"/>
    <col min="8463" max="8464" width="8.54296875" style="524" customWidth="1"/>
    <col min="8465" max="8465" width="2.54296875" style="524" customWidth="1"/>
    <col min="8466" max="8467" width="8.54296875" style="524" customWidth="1"/>
    <col min="8468" max="8468" width="2.54296875" style="524" customWidth="1"/>
    <col min="8469" max="8704" width="10.81640625" style="524"/>
    <col min="8705" max="8705" width="17.453125" style="524" customWidth="1"/>
    <col min="8706" max="8706" width="9" style="524" customWidth="1"/>
    <col min="8707" max="8708" width="8.54296875" style="524" customWidth="1"/>
    <col min="8709" max="8709" width="3.1796875" style="524" customWidth="1"/>
    <col min="8710" max="8711" width="8.453125" style="524" customWidth="1"/>
    <col min="8712" max="8712" width="2.54296875" style="524" customWidth="1"/>
    <col min="8713" max="8713" width="8.453125" style="524" customWidth="1"/>
    <col min="8714" max="8714" width="8.54296875" style="524" customWidth="1"/>
    <col min="8715" max="8715" width="2.54296875" style="524" customWidth="1"/>
    <col min="8716" max="8717" width="8.54296875" style="524" customWidth="1"/>
    <col min="8718" max="8718" width="2.54296875" style="524" customWidth="1"/>
    <col min="8719" max="8720" width="8.54296875" style="524" customWidth="1"/>
    <col min="8721" max="8721" width="2.54296875" style="524" customWidth="1"/>
    <col min="8722" max="8723" width="8.54296875" style="524" customWidth="1"/>
    <col min="8724" max="8724" width="2.54296875" style="524" customWidth="1"/>
    <col min="8725" max="8960" width="10.81640625" style="524"/>
    <col min="8961" max="8961" width="17.453125" style="524" customWidth="1"/>
    <col min="8962" max="8962" width="9" style="524" customWidth="1"/>
    <col min="8963" max="8964" width="8.54296875" style="524" customWidth="1"/>
    <col min="8965" max="8965" width="3.1796875" style="524" customWidth="1"/>
    <col min="8966" max="8967" width="8.453125" style="524" customWidth="1"/>
    <col min="8968" max="8968" width="2.54296875" style="524" customWidth="1"/>
    <col min="8969" max="8969" width="8.453125" style="524" customWidth="1"/>
    <col min="8970" max="8970" width="8.54296875" style="524" customWidth="1"/>
    <col min="8971" max="8971" width="2.54296875" style="524" customWidth="1"/>
    <col min="8972" max="8973" width="8.54296875" style="524" customWidth="1"/>
    <col min="8974" max="8974" width="2.54296875" style="524" customWidth="1"/>
    <col min="8975" max="8976" width="8.54296875" style="524" customWidth="1"/>
    <col min="8977" max="8977" width="2.54296875" style="524" customWidth="1"/>
    <col min="8978" max="8979" width="8.54296875" style="524" customWidth="1"/>
    <col min="8980" max="8980" width="2.54296875" style="524" customWidth="1"/>
    <col min="8981" max="9216" width="10.81640625" style="524"/>
    <col min="9217" max="9217" width="17.453125" style="524" customWidth="1"/>
    <col min="9218" max="9218" width="9" style="524" customWidth="1"/>
    <col min="9219" max="9220" width="8.54296875" style="524" customWidth="1"/>
    <col min="9221" max="9221" width="3.1796875" style="524" customWidth="1"/>
    <col min="9222" max="9223" width="8.453125" style="524" customWidth="1"/>
    <col min="9224" max="9224" width="2.54296875" style="524" customWidth="1"/>
    <col min="9225" max="9225" width="8.453125" style="524" customWidth="1"/>
    <col min="9226" max="9226" width="8.54296875" style="524" customWidth="1"/>
    <col min="9227" max="9227" width="2.54296875" style="524" customWidth="1"/>
    <col min="9228" max="9229" width="8.54296875" style="524" customWidth="1"/>
    <col min="9230" max="9230" width="2.54296875" style="524" customWidth="1"/>
    <col min="9231" max="9232" width="8.54296875" style="524" customWidth="1"/>
    <col min="9233" max="9233" width="2.54296875" style="524" customWidth="1"/>
    <col min="9234" max="9235" width="8.54296875" style="524" customWidth="1"/>
    <col min="9236" max="9236" width="2.54296875" style="524" customWidth="1"/>
    <col min="9237" max="9472" width="10.81640625" style="524"/>
    <col min="9473" max="9473" width="17.453125" style="524" customWidth="1"/>
    <col min="9474" max="9474" width="9" style="524" customWidth="1"/>
    <col min="9475" max="9476" width="8.54296875" style="524" customWidth="1"/>
    <col min="9477" max="9477" width="3.1796875" style="524" customWidth="1"/>
    <col min="9478" max="9479" width="8.453125" style="524" customWidth="1"/>
    <col min="9480" max="9480" width="2.54296875" style="524" customWidth="1"/>
    <col min="9481" max="9481" width="8.453125" style="524" customWidth="1"/>
    <col min="9482" max="9482" width="8.54296875" style="524" customWidth="1"/>
    <col min="9483" max="9483" width="2.54296875" style="524" customWidth="1"/>
    <col min="9484" max="9485" width="8.54296875" style="524" customWidth="1"/>
    <col min="9486" max="9486" width="2.54296875" style="524" customWidth="1"/>
    <col min="9487" max="9488" width="8.54296875" style="524" customWidth="1"/>
    <col min="9489" max="9489" width="2.54296875" style="524" customWidth="1"/>
    <col min="9490" max="9491" width="8.54296875" style="524" customWidth="1"/>
    <col min="9492" max="9492" width="2.54296875" style="524" customWidth="1"/>
    <col min="9493" max="9728" width="10.81640625" style="524"/>
    <col min="9729" max="9729" width="17.453125" style="524" customWidth="1"/>
    <col min="9730" max="9730" width="9" style="524" customWidth="1"/>
    <col min="9731" max="9732" width="8.54296875" style="524" customWidth="1"/>
    <col min="9733" max="9733" width="3.1796875" style="524" customWidth="1"/>
    <col min="9734" max="9735" width="8.453125" style="524" customWidth="1"/>
    <col min="9736" max="9736" width="2.54296875" style="524" customWidth="1"/>
    <col min="9737" max="9737" width="8.453125" style="524" customWidth="1"/>
    <col min="9738" max="9738" width="8.54296875" style="524" customWidth="1"/>
    <col min="9739" max="9739" width="2.54296875" style="524" customWidth="1"/>
    <col min="9740" max="9741" width="8.54296875" style="524" customWidth="1"/>
    <col min="9742" max="9742" width="2.54296875" style="524" customWidth="1"/>
    <col min="9743" max="9744" width="8.54296875" style="524" customWidth="1"/>
    <col min="9745" max="9745" width="2.54296875" style="524" customWidth="1"/>
    <col min="9746" max="9747" width="8.54296875" style="524" customWidth="1"/>
    <col min="9748" max="9748" width="2.54296875" style="524" customWidth="1"/>
    <col min="9749" max="9984" width="10.81640625" style="524"/>
    <col min="9985" max="9985" width="17.453125" style="524" customWidth="1"/>
    <col min="9986" max="9986" width="9" style="524" customWidth="1"/>
    <col min="9987" max="9988" width="8.54296875" style="524" customWidth="1"/>
    <col min="9989" max="9989" width="3.1796875" style="524" customWidth="1"/>
    <col min="9990" max="9991" width="8.453125" style="524" customWidth="1"/>
    <col min="9992" max="9992" width="2.54296875" style="524" customWidth="1"/>
    <col min="9993" max="9993" width="8.453125" style="524" customWidth="1"/>
    <col min="9994" max="9994" width="8.54296875" style="524" customWidth="1"/>
    <col min="9995" max="9995" width="2.54296875" style="524" customWidth="1"/>
    <col min="9996" max="9997" width="8.54296875" style="524" customWidth="1"/>
    <col min="9998" max="9998" width="2.54296875" style="524" customWidth="1"/>
    <col min="9999" max="10000" width="8.54296875" style="524" customWidth="1"/>
    <col min="10001" max="10001" width="2.54296875" style="524" customWidth="1"/>
    <col min="10002" max="10003" width="8.54296875" style="524" customWidth="1"/>
    <col min="10004" max="10004" width="2.54296875" style="524" customWidth="1"/>
    <col min="10005" max="10240" width="10.81640625" style="524"/>
    <col min="10241" max="10241" width="17.453125" style="524" customWidth="1"/>
    <col min="10242" max="10242" width="9" style="524" customWidth="1"/>
    <col min="10243" max="10244" width="8.54296875" style="524" customWidth="1"/>
    <col min="10245" max="10245" width="3.1796875" style="524" customWidth="1"/>
    <col min="10246" max="10247" width="8.453125" style="524" customWidth="1"/>
    <col min="10248" max="10248" width="2.54296875" style="524" customWidth="1"/>
    <col min="10249" max="10249" width="8.453125" style="524" customWidth="1"/>
    <col min="10250" max="10250" width="8.54296875" style="524" customWidth="1"/>
    <col min="10251" max="10251" width="2.54296875" style="524" customWidth="1"/>
    <col min="10252" max="10253" width="8.54296875" style="524" customWidth="1"/>
    <col min="10254" max="10254" width="2.54296875" style="524" customWidth="1"/>
    <col min="10255" max="10256" width="8.54296875" style="524" customWidth="1"/>
    <col min="10257" max="10257" width="2.54296875" style="524" customWidth="1"/>
    <col min="10258" max="10259" width="8.54296875" style="524" customWidth="1"/>
    <col min="10260" max="10260" width="2.54296875" style="524" customWidth="1"/>
    <col min="10261" max="10496" width="10.81640625" style="524"/>
    <col min="10497" max="10497" width="17.453125" style="524" customWidth="1"/>
    <col min="10498" max="10498" width="9" style="524" customWidth="1"/>
    <col min="10499" max="10500" width="8.54296875" style="524" customWidth="1"/>
    <col min="10501" max="10501" width="3.1796875" style="524" customWidth="1"/>
    <col min="10502" max="10503" width="8.453125" style="524" customWidth="1"/>
    <col min="10504" max="10504" width="2.54296875" style="524" customWidth="1"/>
    <col min="10505" max="10505" width="8.453125" style="524" customWidth="1"/>
    <col min="10506" max="10506" width="8.54296875" style="524" customWidth="1"/>
    <col min="10507" max="10507" width="2.54296875" style="524" customWidth="1"/>
    <col min="10508" max="10509" width="8.54296875" style="524" customWidth="1"/>
    <col min="10510" max="10510" width="2.54296875" style="524" customWidth="1"/>
    <col min="10511" max="10512" width="8.54296875" style="524" customWidth="1"/>
    <col min="10513" max="10513" width="2.54296875" style="524" customWidth="1"/>
    <col min="10514" max="10515" width="8.54296875" style="524" customWidth="1"/>
    <col min="10516" max="10516" width="2.54296875" style="524" customWidth="1"/>
    <col min="10517" max="10752" width="10.81640625" style="524"/>
    <col min="10753" max="10753" width="17.453125" style="524" customWidth="1"/>
    <col min="10754" max="10754" width="9" style="524" customWidth="1"/>
    <col min="10755" max="10756" width="8.54296875" style="524" customWidth="1"/>
    <col min="10757" max="10757" width="3.1796875" style="524" customWidth="1"/>
    <col min="10758" max="10759" width="8.453125" style="524" customWidth="1"/>
    <col min="10760" max="10760" width="2.54296875" style="524" customWidth="1"/>
    <col min="10761" max="10761" width="8.453125" style="524" customWidth="1"/>
    <col min="10762" max="10762" width="8.54296875" style="524" customWidth="1"/>
    <col min="10763" max="10763" width="2.54296875" style="524" customWidth="1"/>
    <col min="10764" max="10765" width="8.54296875" style="524" customWidth="1"/>
    <col min="10766" max="10766" width="2.54296875" style="524" customWidth="1"/>
    <col min="10767" max="10768" width="8.54296875" style="524" customWidth="1"/>
    <col min="10769" max="10769" width="2.54296875" style="524" customWidth="1"/>
    <col min="10770" max="10771" width="8.54296875" style="524" customWidth="1"/>
    <col min="10772" max="10772" width="2.54296875" style="524" customWidth="1"/>
    <col min="10773" max="11008" width="10.81640625" style="524"/>
    <col min="11009" max="11009" width="17.453125" style="524" customWidth="1"/>
    <col min="11010" max="11010" width="9" style="524" customWidth="1"/>
    <col min="11011" max="11012" width="8.54296875" style="524" customWidth="1"/>
    <col min="11013" max="11013" width="3.1796875" style="524" customWidth="1"/>
    <col min="11014" max="11015" width="8.453125" style="524" customWidth="1"/>
    <col min="11016" max="11016" width="2.54296875" style="524" customWidth="1"/>
    <col min="11017" max="11017" width="8.453125" style="524" customWidth="1"/>
    <col min="11018" max="11018" width="8.54296875" style="524" customWidth="1"/>
    <col min="11019" max="11019" width="2.54296875" style="524" customWidth="1"/>
    <col min="11020" max="11021" width="8.54296875" style="524" customWidth="1"/>
    <col min="11022" max="11022" width="2.54296875" style="524" customWidth="1"/>
    <col min="11023" max="11024" width="8.54296875" style="524" customWidth="1"/>
    <col min="11025" max="11025" width="2.54296875" style="524" customWidth="1"/>
    <col min="11026" max="11027" width="8.54296875" style="524" customWidth="1"/>
    <col min="11028" max="11028" width="2.54296875" style="524" customWidth="1"/>
    <col min="11029" max="11264" width="10.81640625" style="524"/>
    <col min="11265" max="11265" width="17.453125" style="524" customWidth="1"/>
    <col min="11266" max="11266" width="9" style="524" customWidth="1"/>
    <col min="11267" max="11268" width="8.54296875" style="524" customWidth="1"/>
    <col min="11269" max="11269" width="3.1796875" style="524" customWidth="1"/>
    <col min="11270" max="11271" width="8.453125" style="524" customWidth="1"/>
    <col min="11272" max="11272" width="2.54296875" style="524" customWidth="1"/>
    <col min="11273" max="11273" width="8.453125" style="524" customWidth="1"/>
    <col min="11274" max="11274" width="8.54296875" style="524" customWidth="1"/>
    <col min="11275" max="11275" width="2.54296875" style="524" customWidth="1"/>
    <col min="11276" max="11277" width="8.54296875" style="524" customWidth="1"/>
    <col min="11278" max="11278" width="2.54296875" style="524" customWidth="1"/>
    <col min="11279" max="11280" width="8.54296875" style="524" customWidth="1"/>
    <col min="11281" max="11281" width="2.54296875" style="524" customWidth="1"/>
    <col min="11282" max="11283" width="8.54296875" style="524" customWidth="1"/>
    <col min="11284" max="11284" width="2.54296875" style="524" customWidth="1"/>
    <col min="11285" max="11520" width="10.81640625" style="524"/>
    <col min="11521" max="11521" width="17.453125" style="524" customWidth="1"/>
    <col min="11522" max="11522" width="9" style="524" customWidth="1"/>
    <col min="11523" max="11524" width="8.54296875" style="524" customWidth="1"/>
    <col min="11525" max="11525" width="3.1796875" style="524" customWidth="1"/>
    <col min="11526" max="11527" width="8.453125" style="524" customWidth="1"/>
    <col min="11528" max="11528" width="2.54296875" style="524" customWidth="1"/>
    <col min="11529" max="11529" width="8.453125" style="524" customWidth="1"/>
    <col min="11530" max="11530" width="8.54296875" style="524" customWidth="1"/>
    <col min="11531" max="11531" width="2.54296875" style="524" customWidth="1"/>
    <col min="11532" max="11533" width="8.54296875" style="524" customWidth="1"/>
    <col min="11534" max="11534" width="2.54296875" style="524" customWidth="1"/>
    <col min="11535" max="11536" width="8.54296875" style="524" customWidth="1"/>
    <col min="11537" max="11537" width="2.54296875" style="524" customWidth="1"/>
    <col min="11538" max="11539" width="8.54296875" style="524" customWidth="1"/>
    <col min="11540" max="11540" width="2.54296875" style="524" customWidth="1"/>
    <col min="11541" max="11776" width="10.81640625" style="524"/>
    <col min="11777" max="11777" width="17.453125" style="524" customWidth="1"/>
    <col min="11778" max="11778" width="9" style="524" customWidth="1"/>
    <col min="11779" max="11780" width="8.54296875" style="524" customWidth="1"/>
    <col min="11781" max="11781" width="3.1796875" style="524" customWidth="1"/>
    <col min="11782" max="11783" width="8.453125" style="524" customWidth="1"/>
    <col min="11784" max="11784" width="2.54296875" style="524" customWidth="1"/>
    <col min="11785" max="11785" width="8.453125" style="524" customWidth="1"/>
    <col min="11786" max="11786" width="8.54296875" style="524" customWidth="1"/>
    <col min="11787" max="11787" width="2.54296875" style="524" customWidth="1"/>
    <col min="11788" max="11789" width="8.54296875" style="524" customWidth="1"/>
    <col min="11790" max="11790" width="2.54296875" style="524" customWidth="1"/>
    <col min="11791" max="11792" width="8.54296875" style="524" customWidth="1"/>
    <col min="11793" max="11793" width="2.54296875" style="524" customWidth="1"/>
    <col min="11794" max="11795" width="8.54296875" style="524" customWidth="1"/>
    <col min="11796" max="11796" width="2.54296875" style="524" customWidth="1"/>
    <col min="11797" max="12032" width="10.81640625" style="524"/>
    <col min="12033" max="12033" width="17.453125" style="524" customWidth="1"/>
    <col min="12034" max="12034" width="9" style="524" customWidth="1"/>
    <col min="12035" max="12036" width="8.54296875" style="524" customWidth="1"/>
    <col min="12037" max="12037" width="3.1796875" style="524" customWidth="1"/>
    <col min="12038" max="12039" width="8.453125" style="524" customWidth="1"/>
    <col min="12040" max="12040" width="2.54296875" style="524" customWidth="1"/>
    <col min="12041" max="12041" width="8.453125" style="524" customWidth="1"/>
    <col min="12042" max="12042" width="8.54296875" style="524" customWidth="1"/>
    <col min="12043" max="12043" width="2.54296875" style="524" customWidth="1"/>
    <col min="12044" max="12045" width="8.54296875" style="524" customWidth="1"/>
    <col min="12046" max="12046" width="2.54296875" style="524" customWidth="1"/>
    <col min="12047" max="12048" width="8.54296875" style="524" customWidth="1"/>
    <col min="12049" max="12049" width="2.54296875" style="524" customWidth="1"/>
    <col min="12050" max="12051" width="8.54296875" style="524" customWidth="1"/>
    <col min="12052" max="12052" width="2.54296875" style="524" customWidth="1"/>
    <col min="12053" max="12288" width="10.81640625" style="524"/>
    <col min="12289" max="12289" width="17.453125" style="524" customWidth="1"/>
    <col min="12290" max="12290" width="9" style="524" customWidth="1"/>
    <col min="12291" max="12292" width="8.54296875" style="524" customWidth="1"/>
    <col min="12293" max="12293" width="3.1796875" style="524" customWidth="1"/>
    <col min="12294" max="12295" width="8.453125" style="524" customWidth="1"/>
    <col min="12296" max="12296" width="2.54296875" style="524" customWidth="1"/>
    <col min="12297" max="12297" width="8.453125" style="524" customWidth="1"/>
    <col min="12298" max="12298" width="8.54296875" style="524" customWidth="1"/>
    <col min="12299" max="12299" width="2.54296875" style="524" customWidth="1"/>
    <col min="12300" max="12301" width="8.54296875" style="524" customWidth="1"/>
    <col min="12302" max="12302" width="2.54296875" style="524" customWidth="1"/>
    <col min="12303" max="12304" width="8.54296875" style="524" customWidth="1"/>
    <col min="12305" max="12305" width="2.54296875" style="524" customWidth="1"/>
    <col min="12306" max="12307" width="8.54296875" style="524" customWidth="1"/>
    <col min="12308" max="12308" width="2.54296875" style="524" customWidth="1"/>
    <col min="12309" max="12544" width="10.81640625" style="524"/>
    <col min="12545" max="12545" width="17.453125" style="524" customWidth="1"/>
    <col min="12546" max="12546" width="9" style="524" customWidth="1"/>
    <col min="12547" max="12548" width="8.54296875" style="524" customWidth="1"/>
    <col min="12549" max="12549" width="3.1796875" style="524" customWidth="1"/>
    <col min="12550" max="12551" width="8.453125" style="524" customWidth="1"/>
    <col min="12552" max="12552" width="2.54296875" style="524" customWidth="1"/>
    <col min="12553" max="12553" width="8.453125" style="524" customWidth="1"/>
    <col min="12554" max="12554" width="8.54296875" style="524" customWidth="1"/>
    <col min="12555" max="12555" width="2.54296875" style="524" customWidth="1"/>
    <col min="12556" max="12557" width="8.54296875" style="524" customWidth="1"/>
    <col min="12558" max="12558" width="2.54296875" style="524" customWidth="1"/>
    <col min="12559" max="12560" width="8.54296875" style="524" customWidth="1"/>
    <col min="12561" max="12561" width="2.54296875" style="524" customWidth="1"/>
    <col min="12562" max="12563" width="8.54296875" style="524" customWidth="1"/>
    <col min="12564" max="12564" width="2.54296875" style="524" customWidth="1"/>
    <col min="12565" max="12800" width="10.81640625" style="524"/>
    <col min="12801" max="12801" width="17.453125" style="524" customWidth="1"/>
    <col min="12802" max="12802" width="9" style="524" customWidth="1"/>
    <col min="12803" max="12804" width="8.54296875" style="524" customWidth="1"/>
    <col min="12805" max="12805" width="3.1796875" style="524" customWidth="1"/>
    <col min="12806" max="12807" width="8.453125" style="524" customWidth="1"/>
    <col min="12808" max="12808" width="2.54296875" style="524" customWidth="1"/>
    <col min="12809" max="12809" width="8.453125" style="524" customWidth="1"/>
    <col min="12810" max="12810" width="8.54296875" style="524" customWidth="1"/>
    <col min="12811" max="12811" width="2.54296875" style="524" customWidth="1"/>
    <col min="12812" max="12813" width="8.54296875" style="524" customWidth="1"/>
    <col min="12814" max="12814" width="2.54296875" style="524" customWidth="1"/>
    <col min="12815" max="12816" width="8.54296875" style="524" customWidth="1"/>
    <col min="12817" max="12817" width="2.54296875" style="524" customWidth="1"/>
    <col min="12818" max="12819" width="8.54296875" style="524" customWidth="1"/>
    <col min="12820" max="12820" width="2.54296875" style="524" customWidth="1"/>
    <col min="12821" max="13056" width="10.81640625" style="524"/>
    <col min="13057" max="13057" width="17.453125" style="524" customWidth="1"/>
    <col min="13058" max="13058" width="9" style="524" customWidth="1"/>
    <col min="13059" max="13060" width="8.54296875" style="524" customWidth="1"/>
    <col min="13061" max="13061" width="3.1796875" style="524" customWidth="1"/>
    <col min="13062" max="13063" width="8.453125" style="524" customWidth="1"/>
    <col min="13064" max="13064" width="2.54296875" style="524" customWidth="1"/>
    <col min="13065" max="13065" width="8.453125" style="524" customWidth="1"/>
    <col min="13066" max="13066" width="8.54296875" style="524" customWidth="1"/>
    <col min="13067" max="13067" width="2.54296875" style="524" customWidth="1"/>
    <col min="13068" max="13069" width="8.54296875" style="524" customWidth="1"/>
    <col min="13070" max="13070" width="2.54296875" style="524" customWidth="1"/>
    <col min="13071" max="13072" width="8.54296875" style="524" customWidth="1"/>
    <col min="13073" max="13073" width="2.54296875" style="524" customWidth="1"/>
    <col min="13074" max="13075" width="8.54296875" style="524" customWidth="1"/>
    <col min="13076" max="13076" width="2.54296875" style="524" customWidth="1"/>
    <col min="13077" max="13312" width="10.81640625" style="524"/>
    <col min="13313" max="13313" width="17.453125" style="524" customWidth="1"/>
    <col min="13314" max="13314" width="9" style="524" customWidth="1"/>
    <col min="13315" max="13316" width="8.54296875" style="524" customWidth="1"/>
    <col min="13317" max="13317" width="3.1796875" style="524" customWidth="1"/>
    <col min="13318" max="13319" width="8.453125" style="524" customWidth="1"/>
    <col min="13320" max="13320" width="2.54296875" style="524" customWidth="1"/>
    <col min="13321" max="13321" width="8.453125" style="524" customWidth="1"/>
    <col min="13322" max="13322" width="8.54296875" style="524" customWidth="1"/>
    <col min="13323" max="13323" width="2.54296875" style="524" customWidth="1"/>
    <col min="13324" max="13325" width="8.54296875" style="524" customWidth="1"/>
    <col min="13326" max="13326" width="2.54296875" style="524" customWidth="1"/>
    <col min="13327" max="13328" width="8.54296875" style="524" customWidth="1"/>
    <col min="13329" max="13329" width="2.54296875" style="524" customWidth="1"/>
    <col min="13330" max="13331" width="8.54296875" style="524" customWidth="1"/>
    <col min="13332" max="13332" width="2.54296875" style="524" customWidth="1"/>
    <col min="13333" max="13568" width="10.81640625" style="524"/>
    <col min="13569" max="13569" width="17.453125" style="524" customWidth="1"/>
    <col min="13570" max="13570" width="9" style="524" customWidth="1"/>
    <col min="13571" max="13572" width="8.54296875" style="524" customWidth="1"/>
    <col min="13573" max="13573" width="3.1796875" style="524" customWidth="1"/>
    <col min="13574" max="13575" width="8.453125" style="524" customWidth="1"/>
    <col min="13576" max="13576" width="2.54296875" style="524" customWidth="1"/>
    <col min="13577" max="13577" width="8.453125" style="524" customWidth="1"/>
    <col min="13578" max="13578" width="8.54296875" style="524" customWidth="1"/>
    <col min="13579" max="13579" width="2.54296875" style="524" customWidth="1"/>
    <col min="13580" max="13581" width="8.54296875" style="524" customWidth="1"/>
    <col min="13582" max="13582" width="2.54296875" style="524" customWidth="1"/>
    <col min="13583" max="13584" width="8.54296875" style="524" customWidth="1"/>
    <col min="13585" max="13585" width="2.54296875" style="524" customWidth="1"/>
    <col min="13586" max="13587" width="8.54296875" style="524" customWidth="1"/>
    <col min="13588" max="13588" width="2.54296875" style="524" customWidth="1"/>
    <col min="13589" max="13824" width="10.81640625" style="524"/>
    <col min="13825" max="13825" width="17.453125" style="524" customWidth="1"/>
    <col min="13826" max="13826" width="9" style="524" customWidth="1"/>
    <col min="13827" max="13828" width="8.54296875" style="524" customWidth="1"/>
    <col min="13829" max="13829" width="3.1796875" style="524" customWidth="1"/>
    <col min="13830" max="13831" width="8.453125" style="524" customWidth="1"/>
    <col min="13832" max="13832" width="2.54296875" style="524" customWidth="1"/>
    <col min="13833" max="13833" width="8.453125" style="524" customWidth="1"/>
    <col min="13834" max="13834" width="8.54296875" style="524" customWidth="1"/>
    <col min="13835" max="13835" width="2.54296875" style="524" customWidth="1"/>
    <col min="13836" max="13837" width="8.54296875" style="524" customWidth="1"/>
    <col min="13838" max="13838" width="2.54296875" style="524" customWidth="1"/>
    <col min="13839" max="13840" width="8.54296875" style="524" customWidth="1"/>
    <col min="13841" max="13841" width="2.54296875" style="524" customWidth="1"/>
    <col min="13842" max="13843" width="8.54296875" style="524" customWidth="1"/>
    <col min="13844" max="13844" width="2.54296875" style="524" customWidth="1"/>
    <col min="13845" max="14080" width="10.81640625" style="524"/>
    <col min="14081" max="14081" width="17.453125" style="524" customWidth="1"/>
    <col min="14082" max="14082" width="9" style="524" customWidth="1"/>
    <col min="14083" max="14084" width="8.54296875" style="524" customWidth="1"/>
    <col min="14085" max="14085" width="3.1796875" style="524" customWidth="1"/>
    <col min="14086" max="14087" width="8.453125" style="524" customWidth="1"/>
    <col min="14088" max="14088" width="2.54296875" style="524" customWidth="1"/>
    <col min="14089" max="14089" width="8.453125" style="524" customWidth="1"/>
    <col min="14090" max="14090" width="8.54296875" style="524" customWidth="1"/>
    <col min="14091" max="14091" width="2.54296875" style="524" customWidth="1"/>
    <col min="14092" max="14093" width="8.54296875" style="524" customWidth="1"/>
    <col min="14094" max="14094" width="2.54296875" style="524" customWidth="1"/>
    <col min="14095" max="14096" width="8.54296875" style="524" customWidth="1"/>
    <col min="14097" max="14097" width="2.54296875" style="524" customWidth="1"/>
    <col min="14098" max="14099" width="8.54296875" style="524" customWidth="1"/>
    <col min="14100" max="14100" width="2.54296875" style="524" customWidth="1"/>
    <col min="14101" max="14336" width="10.81640625" style="524"/>
    <col min="14337" max="14337" width="17.453125" style="524" customWidth="1"/>
    <col min="14338" max="14338" width="9" style="524" customWidth="1"/>
    <col min="14339" max="14340" width="8.54296875" style="524" customWidth="1"/>
    <col min="14341" max="14341" width="3.1796875" style="524" customWidth="1"/>
    <col min="14342" max="14343" width="8.453125" style="524" customWidth="1"/>
    <col min="14344" max="14344" width="2.54296875" style="524" customWidth="1"/>
    <col min="14345" max="14345" width="8.453125" style="524" customWidth="1"/>
    <col min="14346" max="14346" width="8.54296875" style="524" customWidth="1"/>
    <col min="14347" max="14347" width="2.54296875" style="524" customWidth="1"/>
    <col min="14348" max="14349" width="8.54296875" style="524" customWidth="1"/>
    <col min="14350" max="14350" width="2.54296875" style="524" customWidth="1"/>
    <col min="14351" max="14352" width="8.54296875" style="524" customWidth="1"/>
    <col min="14353" max="14353" width="2.54296875" style="524" customWidth="1"/>
    <col min="14354" max="14355" width="8.54296875" style="524" customWidth="1"/>
    <col min="14356" max="14356" width="2.54296875" style="524" customWidth="1"/>
    <col min="14357" max="14592" width="10.81640625" style="524"/>
    <col min="14593" max="14593" width="17.453125" style="524" customWidth="1"/>
    <col min="14594" max="14594" width="9" style="524" customWidth="1"/>
    <col min="14595" max="14596" width="8.54296875" style="524" customWidth="1"/>
    <col min="14597" max="14597" width="3.1796875" style="524" customWidth="1"/>
    <col min="14598" max="14599" width="8.453125" style="524" customWidth="1"/>
    <col min="14600" max="14600" width="2.54296875" style="524" customWidth="1"/>
    <col min="14601" max="14601" width="8.453125" style="524" customWidth="1"/>
    <col min="14602" max="14602" width="8.54296875" style="524" customWidth="1"/>
    <col min="14603" max="14603" width="2.54296875" style="524" customWidth="1"/>
    <col min="14604" max="14605" width="8.54296875" style="524" customWidth="1"/>
    <col min="14606" max="14606" width="2.54296875" style="524" customWidth="1"/>
    <col min="14607" max="14608" width="8.54296875" style="524" customWidth="1"/>
    <col min="14609" max="14609" width="2.54296875" style="524" customWidth="1"/>
    <col min="14610" max="14611" width="8.54296875" style="524" customWidth="1"/>
    <col min="14612" max="14612" width="2.54296875" style="524" customWidth="1"/>
    <col min="14613" max="14848" width="10.81640625" style="524"/>
    <col min="14849" max="14849" width="17.453125" style="524" customWidth="1"/>
    <col min="14850" max="14850" width="9" style="524" customWidth="1"/>
    <col min="14851" max="14852" width="8.54296875" style="524" customWidth="1"/>
    <col min="14853" max="14853" width="3.1796875" style="524" customWidth="1"/>
    <col min="14854" max="14855" width="8.453125" style="524" customWidth="1"/>
    <col min="14856" max="14856" width="2.54296875" style="524" customWidth="1"/>
    <col min="14857" max="14857" width="8.453125" style="524" customWidth="1"/>
    <col min="14858" max="14858" width="8.54296875" style="524" customWidth="1"/>
    <col min="14859" max="14859" width="2.54296875" style="524" customWidth="1"/>
    <col min="14860" max="14861" width="8.54296875" style="524" customWidth="1"/>
    <col min="14862" max="14862" width="2.54296875" style="524" customWidth="1"/>
    <col min="14863" max="14864" width="8.54296875" style="524" customWidth="1"/>
    <col min="14865" max="14865" width="2.54296875" style="524" customWidth="1"/>
    <col min="14866" max="14867" width="8.54296875" style="524" customWidth="1"/>
    <col min="14868" max="14868" width="2.54296875" style="524" customWidth="1"/>
    <col min="14869" max="15104" width="10.81640625" style="524"/>
    <col min="15105" max="15105" width="17.453125" style="524" customWidth="1"/>
    <col min="15106" max="15106" width="9" style="524" customWidth="1"/>
    <col min="15107" max="15108" width="8.54296875" style="524" customWidth="1"/>
    <col min="15109" max="15109" width="3.1796875" style="524" customWidth="1"/>
    <col min="15110" max="15111" width="8.453125" style="524" customWidth="1"/>
    <col min="15112" max="15112" width="2.54296875" style="524" customWidth="1"/>
    <col min="15113" max="15113" width="8.453125" style="524" customWidth="1"/>
    <col min="15114" max="15114" width="8.54296875" style="524" customWidth="1"/>
    <col min="15115" max="15115" width="2.54296875" style="524" customWidth="1"/>
    <col min="15116" max="15117" width="8.54296875" style="524" customWidth="1"/>
    <col min="15118" max="15118" width="2.54296875" style="524" customWidth="1"/>
    <col min="15119" max="15120" width="8.54296875" style="524" customWidth="1"/>
    <col min="15121" max="15121" width="2.54296875" style="524" customWidth="1"/>
    <col min="15122" max="15123" width="8.54296875" style="524" customWidth="1"/>
    <col min="15124" max="15124" width="2.54296875" style="524" customWidth="1"/>
    <col min="15125" max="15360" width="10.81640625" style="524"/>
    <col min="15361" max="15361" width="17.453125" style="524" customWidth="1"/>
    <col min="15362" max="15362" width="9" style="524" customWidth="1"/>
    <col min="15363" max="15364" width="8.54296875" style="524" customWidth="1"/>
    <col min="15365" max="15365" width="3.1796875" style="524" customWidth="1"/>
    <col min="15366" max="15367" width="8.453125" style="524" customWidth="1"/>
    <col min="15368" max="15368" width="2.54296875" style="524" customWidth="1"/>
    <col min="15369" max="15369" width="8.453125" style="524" customWidth="1"/>
    <col min="15370" max="15370" width="8.54296875" style="524" customWidth="1"/>
    <col min="15371" max="15371" width="2.54296875" style="524" customWidth="1"/>
    <col min="15372" max="15373" width="8.54296875" style="524" customWidth="1"/>
    <col min="15374" max="15374" width="2.54296875" style="524" customWidth="1"/>
    <col min="15375" max="15376" width="8.54296875" style="524" customWidth="1"/>
    <col min="15377" max="15377" width="2.54296875" style="524" customWidth="1"/>
    <col min="15378" max="15379" width="8.54296875" style="524" customWidth="1"/>
    <col min="15380" max="15380" width="2.54296875" style="524" customWidth="1"/>
    <col min="15381" max="15616" width="10.81640625" style="524"/>
    <col min="15617" max="15617" width="17.453125" style="524" customWidth="1"/>
    <col min="15618" max="15618" width="9" style="524" customWidth="1"/>
    <col min="15619" max="15620" width="8.54296875" style="524" customWidth="1"/>
    <col min="15621" max="15621" width="3.1796875" style="524" customWidth="1"/>
    <col min="15622" max="15623" width="8.453125" style="524" customWidth="1"/>
    <col min="15624" max="15624" width="2.54296875" style="524" customWidth="1"/>
    <col min="15625" max="15625" width="8.453125" style="524" customWidth="1"/>
    <col min="15626" max="15626" width="8.54296875" style="524" customWidth="1"/>
    <col min="15627" max="15627" width="2.54296875" style="524" customWidth="1"/>
    <col min="15628" max="15629" width="8.54296875" style="524" customWidth="1"/>
    <col min="15630" max="15630" width="2.54296875" style="524" customWidth="1"/>
    <col min="15631" max="15632" width="8.54296875" style="524" customWidth="1"/>
    <col min="15633" max="15633" width="2.54296875" style="524" customWidth="1"/>
    <col min="15634" max="15635" width="8.54296875" style="524" customWidth="1"/>
    <col min="15636" max="15636" width="2.54296875" style="524" customWidth="1"/>
    <col min="15637" max="15872" width="10.81640625" style="524"/>
    <col min="15873" max="15873" width="17.453125" style="524" customWidth="1"/>
    <col min="15874" max="15874" width="9" style="524" customWidth="1"/>
    <col min="15875" max="15876" width="8.54296875" style="524" customWidth="1"/>
    <col min="15877" max="15877" width="3.1796875" style="524" customWidth="1"/>
    <col min="15878" max="15879" width="8.453125" style="524" customWidth="1"/>
    <col min="15880" max="15880" width="2.54296875" style="524" customWidth="1"/>
    <col min="15881" max="15881" width="8.453125" style="524" customWidth="1"/>
    <col min="15882" max="15882" width="8.54296875" style="524" customWidth="1"/>
    <col min="15883" max="15883" width="2.54296875" style="524" customWidth="1"/>
    <col min="15884" max="15885" width="8.54296875" style="524" customWidth="1"/>
    <col min="15886" max="15886" width="2.54296875" style="524" customWidth="1"/>
    <col min="15887" max="15888" width="8.54296875" style="524" customWidth="1"/>
    <col min="15889" max="15889" width="2.54296875" style="524" customWidth="1"/>
    <col min="15890" max="15891" width="8.54296875" style="524" customWidth="1"/>
    <col min="15892" max="15892" width="2.54296875" style="524" customWidth="1"/>
    <col min="15893" max="16128" width="10.81640625" style="524"/>
    <col min="16129" max="16129" width="17.453125" style="524" customWidth="1"/>
    <col min="16130" max="16130" width="9" style="524" customWidth="1"/>
    <col min="16131" max="16132" width="8.54296875" style="524" customWidth="1"/>
    <col min="16133" max="16133" width="3.1796875" style="524" customWidth="1"/>
    <col min="16134" max="16135" width="8.453125" style="524" customWidth="1"/>
    <col min="16136" max="16136" width="2.54296875" style="524" customWidth="1"/>
    <col min="16137" max="16137" width="8.453125" style="524" customWidth="1"/>
    <col min="16138" max="16138" width="8.54296875" style="524" customWidth="1"/>
    <col min="16139" max="16139" width="2.54296875" style="524" customWidth="1"/>
    <col min="16140" max="16141" width="8.54296875" style="524" customWidth="1"/>
    <col min="16142" max="16142" width="2.54296875" style="524" customWidth="1"/>
    <col min="16143" max="16144" width="8.54296875" style="524" customWidth="1"/>
    <col min="16145" max="16145" width="2.54296875" style="524" customWidth="1"/>
    <col min="16146" max="16147" width="8.54296875" style="524" customWidth="1"/>
    <col min="16148" max="16148" width="2.54296875" style="524" customWidth="1"/>
    <col min="16149" max="16384" width="10.81640625" style="524"/>
  </cols>
  <sheetData>
    <row r="1" spans="1:20">
      <c r="A1" s="120" t="s">
        <v>570</v>
      </c>
      <c r="B1" s="120"/>
      <c r="C1" s="120"/>
      <c r="E1" s="1010"/>
      <c r="F1" s="1010"/>
      <c r="G1" s="1010"/>
      <c r="H1" s="1010"/>
      <c r="I1" s="120"/>
      <c r="J1" s="120"/>
      <c r="K1" s="120"/>
      <c r="L1" s="120"/>
      <c r="M1" s="120"/>
      <c r="N1" s="120"/>
    </row>
    <row r="2" spans="1:20">
      <c r="A2" s="120" t="s">
        <v>571</v>
      </c>
      <c r="B2" s="120"/>
      <c r="C2" s="120"/>
      <c r="E2" s="1010"/>
      <c r="F2" s="1010"/>
      <c r="G2" s="1010"/>
      <c r="H2" s="1010"/>
      <c r="I2" s="120"/>
      <c r="J2" s="120"/>
      <c r="K2" s="120"/>
      <c r="L2" s="120"/>
      <c r="M2" s="120"/>
      <c r="N2" s="120"/>
    </row>
    <row r="3" spans="1:20">
      <c r="A3" s="120"/>
      <c r="B3" s="120"/>
      <c r="C3" s="120"/>
      <c r="D3" s="126"/>
      <c r="E3" s="672"/>
      <c r="F3" s="672"/>
      <c r="G3" s="672"/>
      <c r="H3" s="672"/>
      <c r="I3" s="120"/>
      <c r="J3" s="120"/>
      <c r="K3" s="120"/>
      <c r="L3" s="120"/>
      <c r="M3" s="120"/>
      <c r="N3" s="120"/>
    </row>
    <row r="4" spans="1:20">
      <c r="A4" s="120" t="s">
        <v>1471</v>
      </c>
      <c r="B4" s="120"/>
      <c r="C4" s="120"/>
      <c r="D4" s="126"/>
      <c r="E4" s="126"/>
      <c r="F4" s="126"/>
      <c r="G4" s="126"/>
      <c r="H4" s="126"/>
      <c r="I4" s="120"/>
      <c r="J4" s="120"/>
      <c r="K4" s="120"/>
      <c r="L4" s="120"/>
      <c r="M4" s="120"/>
      <c r="N4" s="120"/>
    </row>
    <row r="5" spans="1:20">
      <c r="A5" s="120" t="s">
        <v>1748</v>
      </c>
      <c r="B5" s="120"/>
      <c r="C5" s="120"/>
      <c r="D5" s="126"/>
      <c r="E5" s="126"/>
      <c r="F5" s="126"/>
      <c r="G5" s="126"/>
      <c r="H5" s="126"/>
      <c r="I5" s="120"/>
      <c r="J5" s="120"/>
      <c r="K5" s="120"/>
      <c r="L5" s="120"/>
      <c r="M5" s="120"/>
      <c r="N5" s="120"/>
    </row>
    <row r="6" spans="1:20">
      <c r="A6" s="464"/>
      <c r="B6" s="464"/>
      <c r="C6" s="464"/>
      <c r="D6" s="464"/>
      <c r="E6" s="464"/>
      <c r="F6" s="464"/>
      <c r="G6" s="464"/>
      <c r="H6" s="464"/>
      <c r="I6" s="464"/>
      <c r="J6" s="464"/>
      <c r="K6" s="464"/>
      <c r="L6" s="341"/>
      <c r="M6" s="341"/>
      <c r="N6" s="341"/>
    </row>
    <row r="7" spans="1:20">
      <c r="A7" s="1011"/>
      <c r="B7" s="1011"/>
      <c r="C7" s="1011"/>
      <c r="D7" s="1011"/>
      <c r="E7" s="1011"/>
      <c r="F7" s="1011"/>
      <c r="G7" s="1011"/>
      <c r="H7" s="1011"/>
      <c r="I7" s="1011"/>
      <c r="J7" s="1011"/>
      <c r="K7" s="1011"/>
      <c r="L7" s="1011"/>
      <c r="M7" s="1011"/>
      <c r="N7" s="1011"/>
      <c r="O7" s="1011"/>
      <c r="P7" s="1011"/>
      <c r="Q7" s="1011"/>
      <c r="R7" s="1011"/>
      <c r="S7" s="1011"/>
      <c r="T7" s="1011"/>
    </row>
    <row r="8" spans="1:20" ht="17">
      <c r="A8" s="550" t="s">
        <v>1472</v>
      </c>
      <c r="B8" s="785"/>
      <c r="C8" s="1153" t="s">
        <v>1991</v>
      </c>
      <c r="D8" s="1153"/>
      <c r="E8" s="930"/>
      <c r="F8" s="1153" t="s">
        <v>1749</v>
      </c>
      <c r="G8" s="1153"/>
      <c r="H8" s="930"/>
      <c r="I8" s="1153" t="s">
        <v>486</v>
      </c>
      <c r="J8" s="1153"/>
      <c r="K8" s="550"/>
      <c r="L8" s="1153" t="s">
        <v>485</v>
      </c>
      <c r="M8" s="1153"/>
      <c r="N8" s="464"/>
      <c r="O8" s="1153" t="s">
        <v>933</v>
      </c>
      <c r="P8" s="1153"/>
      <c r="R8" s="1153" t="s">
        <v>483</v>
      </c>
      <c r="S8" s="1153"/>
    </row>
    <row r="9" spans="1:20">
      <c r="A9" s="550" t="s">
        <v>1473</v>
      </c>
      <c r="B9" s="785"/>
      <c r="C9" s="785" t="s">
        <v>1196</v>
      </c>
      <c r="D9" s="785" t="s">
        <v>153</v>
      </c>
      <c r="E9" s="785"/>
      <c r="F9" s="785" t="s">
        <v>1196</v>
      </c>
      <c r="G9" s="785" t="s">
        <v>153</v>
      </c>
      <c r="H9" s="785"/>
      <c r="I9" s="785" t="s">
        <v>1196</v>
      </c>
      <c r="J9" s="785" t="s">
        <v>153</v>
      </c>
      <c r="K9" s="1012"/>
      <c r="L9" s="785" t="s">
        <v>1196</v>
      </c>
      <c r="M9" s="785" t="s">
        <v>153</v>
      </c>
      <c r="N9" s="785"/>
      <c r="O9" s="785" t="s">
        <v>1196</v>
      </c>
      <c r="P9" s="785" t="s">
        <v>153</v>
      </c>
      <c r="R9" s="785" t="s">
        <v>1196</v>
      </c>
      <c r="S9" s="785" t="s">
        <v>153</v>
      </c>
    </row>
    <row r="10" spans="1:20">
      <c r="A10" s="1013"/>
      <c r="B10" s="1014"/>
      <c r="C10" s="1014"/>
      <c r="D10" s="1014"/>
      <c r="E10" s="1014"/>
      <c r="F10" s="1014"/>
      <c r="G10" s="1014"/>
      <c r="H10" s="1014"/>
      <c r="I10" s="1014"/>
      <c r="J10" s="1014"/>
      <c r="K10" s="1014"/>
      <c r="L10" s="1015"/>
      <c r="M10" s="1015"/>
      <c r="N10" s="1015"/>
      <c r="O10" s="1015"/>
      <c r="P10" s="1015"/>
      <c r="R10" s="1015"/>
      <c r="S10" s="1015"/>
    </row>
    <row r="11" spans="1:20">
      <c r="A11" s="464"/>
      <c r="B11" s="464"/>
      <c r="C11" s="464"/>
      <c r="D11" s="464"/>
      <c r="E11" s="464"/>
      <c r="F11" s="464"/>
      <c r="G11" s="464"/>
      <c r="H11" s="464"/>
      <c r="I11" s="464"/>
      <c r="J11" s="464"/>
      <c r="K11" s="464"/>
      <c r="L11" s="341"/>
      <c r="M11" s="341"/>
      <c r="N11" s="341"/>
      <c r="O11" s="341"/>
      <c r="P11" s="341"/>
      <c r="Q11" s="1011"/>
      <c r="R11" s="341"/>
      <c r="S11" s="341"/>
      <c r="T11" s="1011"/>
    </row>
    <row r="12" spans="1:20" ht="18" customHeight="1">
      <c r="A12" s="550" t="s">
        <v>148</v>
      </c>
      <c r="B12" s="464"/>
      <c r="C12" s="1016">
        <f>SUM(C14:C18)</f>
        <v>1107</v>
      </c>
      <c r="D12" s="677">
        <f>SUM(D14:D18)</f>
        <v>100</v>
      </c>
      <c r="E12" s="464"/>
      <c r="F12" s="785">
        <f>SUM(F14:F18)</f>
        <v>1</v>
      </c>
      <c r="G12" s="341">
        <f>IF($A12&lt;&gt;0,F12/$C12*100,"")</f>
        <v>9.0334236675700091E-2</v>
      </c>
      <c r="H12" s="464"/>
      <c r="I12" s="785">
        <f>SUM(I14:I18)</f>
        <v>52</v>
      </c>
      <c r="J12" s="341">
        <f>IF($A12&lt;&gt;0,I12/$C12*100,"")</f>
        <v>4.6973803071364051</v>
      </c>
      <c r="K12" s="464"/>
      <c r="L12" s="785">
        <f>SUM(L14:L18)</f>
        <v>343</v>
      </c>
      <c r="M12" s="341">
        <f t="shared" ref="M12:M18" si="0">IF($A12&lt;&gt;0,L12/$C12*100,"")</f>
        <v>30.984643179765133</v>
      </c>
      <c r="N12" s="341"/>
      <c r="O12" s="785">
        <f>SUM(O14:O18)</f>
        <v>498</v>
      </c>
      <c r="P12" s="341">
        <f t="shared" ref="P12:P18" si="1">IF($A12&lt;&gt;0,O12/$C12*100,"")</f>
        <v>44.986449864498645</v>
      </c>
      <c r="Q12" s="120"/>
      <c r="R12" s="785">
        <f>SUM(R14:R18)</f>
        <v>213</v>
      </c>
      <c r="S12" s="341">
        <f t="shared" ref="S12:S18" si="2">IF($A12&lt;&gt;0,R12/$C12*100,"")</f>
        <v>19.241192411924118</v>
      </c>
      <c r="T12" s="464"/>
    </row>
    <row r="13" spans="1:20" ht="18" customHeight="1">
      <c r="A13" s="785"/>
      <c r="B13" s="464"/>
      <c r="C13" s="785"/>
      <c r="D13" s="677"/>
      <c r="E13" s="464"/>
      <c r="F13" s="785"/>
      <c r="G13" s="341"/>
      <c r="H13" s="464"/>
      <c r="I13" s="785"/>
      <c r="J13" s="341"/>
      <c r="K13" s="464"/>
      <c r="L13" s="785"/>
      <c r="M13" s="341" t="str">
        <f t="shared" si="0"/>
        <v/>
      </c>
      <c r="N13" s="341"/>
      <c r="O13" s="785"/>
      <c r="P13" s="341" t="str">
        <f t="shared" si="1"/>
        <v/>
      </c>
      <c r="Q13" s="120"/>
      <c r="R13" s="785"/>
      <c r="S13" s="341" t="str">
        <f t="shared" si="2"/>
        <v/>
      </c>
      <c r="T13" s="464"/>
    </row>
    <row r="14" spans="1:20" ht="18" customHeight="1">
      <c r="A14" s="623" t="s">
        <v>1474</v>
      </c>
      <c r="B14" s="930"/>
      <c r="C14" s="785">
        <f>F14+I14+L14+O14+R14</f>
        <v>619</v>
      </c>
      <c r="D14" s="677">
        <f>IF(A14&lt;&gt;0,C14/C12*100,"")</f>
        <v>55.916892502258349</v>
      </c>
      <c r="E14" s="464"/>
      <c r="F14" s="785">
        <v>1</v>
      </c>
      <c r="G14" s="341">
        <f>IF($A14&lt;&gt;0,F14/$C14*100,"")</f>
        <v>0.16155088852988692</v>
      </c>
      <c r="H14" s="464"/>
      <c r="I14" s="785">
        <v>52</v>
      </c>
      <c r="J14" s="341">
        <f>IF($A14&lt;&gt;0,I14/$C14*100,"")</f>
        <v>8.4006462035541194</v>
      </c>
      <c r="K14" s="464"/>
      <c r="L14" s="1017">
        <v>286</v>
      </c>
      <c r="M14" s="341">
        <f t="shared" si="0"/>
        <v>46.203554119547654</v>
      </c>
      <c r="N14" s="464"/>
      <c r="O14" s="1018">
        <v>247</v>
      </c>
      <c r="P14" s="341">
        <f t="shared" si="1"/>
        <v>39.903069466882066</v>
      </c>
      <c r="Q14" s="120"/>
      <c r="R14" s="1018">
        <v>33</v>
      </c>
      <c r="S14" s="341">
        <f t="shared" si="2"/>
        <v>5.3311793214862675</v>
      </c>
      <c r="T14" s="464"/>
    </row>
    <row r="15" spans="1:20" ht="18" customHeight="1">
      <c r="A15" s="623" t="s">
        <v>1475</v>
      </c>
      <c r="B15" s="930"/>
      <c r="C15" s="785">
        <f>F15+I15+L15+O15+R15</f>
        <v>185</v>
      </c>
      <c r="D15" s="677">
        <f>IF(A15&lt;&gt;0,C15/C12*100,"")</f>
        <v>16.711833785004519</v>
      </c>
      <c r="E15" s="464"/>
      <c r="F15" s="785"/>
      <c r="G15" s="341">
        <f>IF($A15&lt;&gt;0,F15/$C15*100,"")</f>
        <v>0</v>
      </c>
      <c r="H15" s="464"/>
      <c r="I15" s="785"/>
      <c r="J15" s="341">
        <f>IF($A15&lt;&gt;0,I15/$C15*100,"")</f>
        <v>0</v>
      </c>
      <c r="K15" s="464"/>
      <c r="L15" s="1017">
        <v>47</v>
      </c>
      <c r="M15" s="341">
        <f t="shared" si="0"/>
        <v>25.405405405405407</v>
      </c>
      <c r="N15" s="464"/>
      <c r="O15" s="1018">
        <v>112</v>
      </c>
      <c r="P15" s="341">
        <f t="shared" si="1"/>
        <v>60.540540540540547</v>
      </c>
      <c r="Q15" s="120"/>
      <c r="R15" s="1018">
        <v>26</v>
      </c>
      <c r="S15" s="341">
        <f t="shared" si="2"/>
        <v>14.054054054054054</v>
      </c>
      <c r="T15" s="464"/>
    </row>
    <row r="16" spans="1:20" ht="18" customHeight="1">
      <c r="A16" s="623" t="s">
        <v>1476</v>
      </c>
      <c r="B16" s="930"/>
      <c r="C16" s="785">
        <f>F16+I16+L16+O16+R16</f>
        <v>54</v>
      </c>
      <c r="D16" s="677">
        <f>IF(A16&lt;&gt;0,C16/C12*100,"")</f>
        <v>4.8780487804878048</v>
      </c>
      <c r="E16" s="464"/>
      <c r="F16" s="785"/>
      <c r="G16" s="341">
        <f>IF($A16&lt;&gt;0,F16/$C16*100,"")</f>
        <v>0</v>
      </c>
      <c r="H16" s="464"/>
      <c r="I16" s="785"/>
      <c r="J16" s="341">
        <f>IF($A16&lt;&gt;0,I16/$C16*100,"")</f>
        <v>0</v>
      </c>
      <c r="K16" s="464"/>
      <c r="L16" s="1017">
        <v>1</v>
      </c>
      <c r="M16" s="341">
        <f t="shared" si="0"/>
        <v>1.8518518518518516</v>
      </c>
      <c r="N16" s="464"/>
      <c r="O16" s="1017">
        <v>37</v>
      </c>
      <c r="P16" s="341">
        <f t="shared" si="1"/>
        <v>68.518518518518519</v>
      </c>
      <c r="Q16" s="120"/>
      <c r="R16" s="1017">
        <v>16</v>
      </c>
      <c r="S16" s="341">
        <f t="shared" si="2"/>
        <v>29.629629629629626</v>
      </c>
      <c r="T16" s="464"/>
    </row>
    <row r="17" spans="1:20" ht="18" customHeight="1">
      <c r="A17" s="623" t="s">
        <v>1477</v>
      </c>
      <c r="B17" s="930"/>
      <c r="C17" s="785">
        <f>F17+I17+L17+O17+R17</f>
        <v>117</v>
      </c>
      <c r="D17" s="677">
        <f>IF(A17&lt;&gt;0,C17/C12*100,"")</f>
        <v>10.569105691056912</v>
      </c>
      <c r="E17" s="464"/>
      <c r="F17" s="785"/>
      <c r="G17" s="341">
        <f>IF($A17&lt;&gt;0,F17/$C17*100,"")</f>
        <v>0</v>
      </c>
      <c r="H17" s="464"/>
      <c r="I17" s="1019"/>
      <c r="J17" s="341">
        <f>IF($A17&lt;&gt;0,I17/$C17*100,"")</f>
        <v>0</v>
      </c>
      <c r="K17" s="464"/>
      <c r="L17" s="1017">
        <v>7</v>
      </c>
      <c r="M17" s="341">
        <f t="shared" si="0"/>
        <v>5.982905982905983</v>
      </c>
      <c r="N17" s="464"/>
      <c r="O17" s="1018">
        <v>66</v>
      </c>
      <c r="P17" s="341">
        <f t="shared" si="1"/>
        <v>56.410256410256409</v>
      </c>
      <c r="Q17" s="120"/>
      <c r="R17" s="1018">
        <v>44</v>
      </c>
      <c r="S17" s="341">
        <f t="shared" si="2"/>
        <v>37.606837606837608</v>
      </c>
      <c r="T17" s="464"/>
    </row>
    <row r="18" spans="1:20" ht="18" customHeight="1">
      <c r="A18" s="623" t="s">
        <v>1478</v>
      </c>
      <c r="B18" s="930"/>
      <c r="C18" s="785">
        <f>F18+I18+L18+O18+R18</f>
        <v>132</v>
      </c>
      <c r="D18" s="677">
        <f>IF(A18&lt;&gt;0,C18/C12*100,"")</f>
        <v>11.924119241192411</v>
      </c>
      <c r="E18" s="464"/>
      <c r="F18" s="785"/>
      <c r="G18" s="341">
        <f>IF($A18&lt;&gt;0,F18/$C18*100,"")</f>
        <v>0</v>
      </c>
      <c r="H18" s="464"/>
      <c r="I18" s="1019"/>
      <c r="J18" s="341">
        <f>IF($A18&lt;&gt;0,I18/$C18*100,"")</f>
        <v>0</v>
      </c>
      <c r="K18" s="464"/>
      <c r="L18" s="1017">
        <v>2</v>
      </c>
      <c r="M18" s="341">
        <f t="shared" si="0"/>
        <v>1.5151515151515151</v>
      </c>
      <c r="N18" s="464"/>
      <c r="O18" s="1018">
        <v>36</v>
      </c>
      <c r="P18" s="341">
        <f t="shared" si="1"/>
        <v>27.27272727272727</v>
      </c>
      <c r="Q18" s="120"/>
      <c r="R18" s="1018">
        <v>94</v>
      </c>
      <c r="S18" s="341">
        <f t="shared" si="2"/>
        <v>71.212121212121218</v>
      </c>
      <c r="T18" s="120"/>
    </row>
    <row r="19" spans="1:20" ht="18" customHeight="1">
      <c r="A19" s="1020"/>
      <c r="B19" s="1020"/>
      <c r="C19" s="1020"/>
      <c r="D19" s="1020"/>
      <c r="E19" s="1020"/>
      <c r="F19" s="1020"/>
      <c r="G19" s="1020"/>
      <c r="H19" s="1020"/>
      <c r="I19" s="1020"/>
      <c r="J19" s="1020"/>
      <c r="K19" s="1020"/>
      <c r="L19" s="1020"/>
      <c r="M19" s="1020"/>
      <c r="N19" s="1020"/>
      <c r="O19" s="1020"/>
      <c r="P19" s="1020"/>
      <c r="R19" s="1020"/>
      <c r="S19" s="1020"/>
    </row>
    <row r="20" spans="1:20" ht="18" customHeight="1">
      <c r="Q20" s="1011"/>
      <c r="T20" s="1011"/>
    </row>
    <row r="21" spans="1:20" ht="18" customHeight="1">
      <c r="A21" s="1021" t="s">
        <v>2021</v>
      </c>
      <c r="B21" s="1022"/>
      <c r="C21" s="341"/>
      <c r="D21" s="341"/>
      <c r="E21" s="1022"/>
      <c r="F21" s="1022"/>
      <c r="G21" s="1022"/>
      <c r="H21" s="1022"/>
      <c r="I21" s="341"/>
      <c r="J21" s="341"/>
      <c r="K21" s="1022"/>
      <c r="L21" s="341"/>
      <c r="M21" s="120"/>
      <c r="N21" s="120"/>
      <c r="O21" s="120"/>
      <c r="P21" s="120"/>
      <c r="Q21" s="120"/>
      <c r="R21" s="120"/>
      <c r="T21" s="464"/>
    </row>
    <row r="22" spans="1:20" ht="18" customHeight="1">
      <c r="Q22" s="464"/>
      <c r="T22" s="464"/>
    </row>
    <row r="23" spans="1:20" s="120" customFormat="1" ht="18" customHeight="1">
      <c r="A23" s="120" t="s">
        <v>1193</v>
      </c>
    </row>
    <row r="24" spans="1:20" s="120" customFormat="1" ht="18" customHeight="1">
      <c r="A24" s="120" t="s">
        <v>456</v>
      </c>
    </row>
    <row r="25" spans="1:20" s="120" customFormat="1" ht="18" customHeight="1"/>
    <row r="26" spans="1:20" ht="18" customHeight="1"/>
    <row r="27" spans="1:20" ht="14.25" customHeight="1"/>
    <row r="28" spans="1:20" ht="15" customHeight="1"/>
    <row r="29" spans="1:20" ht="15" customHeight="1"/>
    <row r="30" spans="1:20" ht="11.25" customHeight="1"/>
  </sheetData>
  <mergeCells count="6">
    <mergeCell ref="O8:P8"/>
    <mergeCell ref="R8:S8"/>
    <mergeCell ref="C8:D8"/>
    <mergeCell ref="F8:G8"/>
    <mergeCell ref="I8:J8"/>
    <mergeCell ref="L8:M8"/>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4" tint="-0.249977111117893"/>
  </sheetPr>
  <dimension ref="A1:E45"/>
  <sheetViews>
    <sheetView workbookViewId="0">
      <selection sqref="A1:XFD1048576"/>
    </sheetView>
  </sheetViews>
  <sheetFormatPr baseColWidth="10" defaultColWidth="8.81640625" defaultRowHeight="14.5"/>
  <cols>
    <col min="1" max="1" width="37.54296875" style="1024" customWidth="1"/>
    <col min="2" max="2" width="3.453125" style="1024" customWidth="1"/>
    <col min="3" max="3" width="15" style="1026" customWidth="1"/>
    <col min="4" max="4" width="17.54296875" style="1023" customWidth="1"/>
    <col min="5" max="5" width="3.54296875" style="1024" customWidth="1"/>
    <col min="6" max="256" width="8.81640625" style="1024"/>
    <col min="257" max="257" width="37.54296875" style="1024" customWidth="1"/>
    <col min="258" max="258" width="3.453125" style="1024" customWidth="1"/>
    <col min="259" max="259" width="15" style="1024" customWidth="1"/>
    <col min="260" max="260" width="17.54296875" style="1024" customWidth="1"/>
    <col min="261" max="261" width="3.54296875" style="1024" customWidth="1"/>
    <col min="262" max="512" width="8.81640625" style="1024"/>
    <col min="513" max="513" width="37.54296875" style="1024" customWidth="1"/>
    <col min="514" max="514" width="3.453125" style="1024" customWidth="1"/>
    <col min="515" max="515" width="15" style="1024" customWidth="1"/>
    <col min="516" max="516" width="17.54296875" style="1024" customWidth="1"/>
    <col min="517" max="517" width="3.54296875" style="1024" customWidth="1"/>
    <col min="518" max="768" width="8.81640625" style="1024"/>
    <col min="769" max="769" width="37.54296875" style="1024" customWidth="1"/>
    <col min="770" max="770" width="3.453125" style="1024" customWidth="1"/>
    <col min="771" max="771" width="15" style="1024" customWidth="1"/>
    <col min="772" max="772" width="17.54296875" style="1024" customWidth="1"/>
    <col min="773" max="773" width="3.54296875" style="1024" customWidth="1"/>
    <col min="774" max="1024" width="8.81640625" style="1024"/>
    <col min="1025" max="1025" width="37.54296875" style="1024" customWidth="1"/>
    <col min="1026" max="1026" width="3.453125" style="1024" customWidth="1"/>
    <col min="1027" max="1027" width="15" style="1024" customWidth="1"/>
    <col min="1028" max="1028" width="17.54296875" style="1024" customWidth="1"/>
    <col min="1029" max="1029" width="3.54296875" style="1024" customWidth="1"/>
    <col min="1030" max="1280" width="8.81640625" style="1024"/>
    <col min="1281" max="1281" width="37.54296875" style="1024" customWidth="1"/>
    <col min="1282" max="1282" width="3.453125" style="1024" customWidth="1"/>
    <col min="1283" max="1283" width="15" style="1024" customWidth="1"/>
    <col min="1284" max="1284" width="17.54296875" style="1024" customWidth="1"/>
    <col min="1285" max="1285" width="3.54296875" style="1024" customWidth="1"/>
    <col min="1286" max="1536" width="8.81640625" style="1024"/>
    <col min="1537" max="1537" width="37.54296875" style="1024" customWidth="1"/>
    <col min="1538" max="1538" width="3.453125" style="1024" customWidth="1"/>
    <col min="1539" max="1539" width="15" style="1024" customWidth="1"/>
    <col min="1540" max="1540" width="17.54296875" style="1024" customWidth="1"/>
    <col min="1541" max="1541" width="3.54296875" style="1024" customWidth="1"/>
    <col min="1542" max="1792" width="8.81640625" style="1024"/>
    <col min="1793" max="1793" width="37.54296875" style="1024" customWidth="1"/>
    <col min="1794" max="1794" width="3.453125" style="1024" customWidth="1"/>
    <col min="1795" max="1795" width="15" style="1024" customWidth="1"/>
    <col min="1796" max="1796" width="17.54296875" style="1024" customWidth="1"/>
    <col min="1797" max="1797" width="3.54296875" style="1024" customWidth="1"/>
    <col min="1798" max="2048" width="8.81640625" style="1024"/>
    <col min="2049" max="2049" width="37.54296875" style="1024" customWidth="1"/>
    <col min="2050" max="2050" width="3.453125" style="1024" customWidth="1"/>
    <col min="2051" max="2051" width="15" style="1024" customWidth="1"/>
    <col min="2052" max="2052" width="17.54296875" style="1024" customWidth="1"/>
    <col min="2053" max="2053" width="3.54296875" style="1024" customWidth="1"/>
    <col min="2054" max="2304" width="8.81640625" style="1024"/>
    <col min="2305" max="2305" width="37.54296875" style="1024" customWidth="1"/>
    <col min="2306" max="2306" width="3.453125" style="1024" customWidth="1"/>
    <col min="2307" max="2307" width="15" style="1024" customWidth="1"/>
    <col min="2308" max="2308" width="17.54296875" style="1024" customWidth="1"/>
    <col min="2309" max="2309" width="3.54296875" style="1024" customWidth="1"/>
    <col min="2310" max="2560" width="8.81640625" style="1024"/>
    <col min="2561" max="2561" width="37.54296875" style="1024" customWidth="1"/>
    <col min="2562" max="2562" width="3.453125" style="1024" customWidth="1"/>
    <col min="2563" max="2563" width="15" style="1024" customWidth="1"/>
    <col min="2564" max="2564" width="17.54296875" style="1024" customWidth="1"/>
    <col min="2565" max="2565" width="3.54296875" style="1024" customWidth="1"/>
    <col min="2566" max="2816" width="8.81640625" style="1024"/>
    <col min="2817" max="2817" width="37.54296875" style="1024" customWidth="1"/>
    <col min="2818" max="2818" width="3.453125" style="1024" customWidth="1"/>
    <col min="2819" max="2819" width="15" style="1024" customWidth="1"/>
    <col min="2820" max="2820" width="17.54296875" style="1024" customWidth="1"/>
    <col min="2821" max="2821" width="3.54296875" style="1024" customWidth="1"/>
    <col min="2822" max="3072" width="8.81640625" style="1024"/>
    <col min="3073" max="3073" width="37.54296875" style="1024" customWidth="1"/>
    <col min="3074" max="3074" width="3.453125" style="1024" customWidth="1"/>
    <col min="3075" max="3075" width="15" style="1024" customWidth="1"/>
    <col min="3076" max="3076" width="17.54296875" style="1024" customWidth="1"/>
    <col min="3077" max="3077" width="3.54296875" style="1024" customWidth="1"/>
    <col min="3078" max="3328" width="8.81640625" style="1024"/>
    <col min="3329" max="3329" width="37.54296875" style="1024" customWidth="1"/>
    <col min="3330" max="3330" width="3.453125" style="1024" customWidth="1"/>
    <col min="3331" max="3331" width="15" style="1024" customWidth="1"/>
    <col min="3332" max="3332" width="17.54296875" style="1024" customWidth="1"/>
    <col min="3333" max="3333" width="3.54296875" style="1024" customWidth="1"/>
    <col min="3334" max="3584" width="8.81640625" style="1024"/>
    <col min="3585" max="3585" width="37.54296875" style="1024" customWidth="1"/>
    <col min="3586" max="3586" width="3.453125" style="1024" customWidth="1"/>
    <col min="3587" max="3587" width="15" style="1024" customWidth="1"/>
    <col min="3588" max="3588" width="17.54296875" style="1024" customWidth="1"/>
    <col min="3589" max="3589" width="3.54296875" style="1024" customWidth="1"/>
    <col min="3590" max="3840" width="8.81640625" style="1024"/>
    <col min="3841" max="3841" width="37.54296875" style="1024" customWidth="1"/>
    <col min="3842" max="3842" width="3.453125" style="1024" customWidth="1"/>
    <col min="3843" max="3843" width="15" style="1024" customWidth="1"/>
    <col min="3844" max="3844" width="17.54296875" style="1024" customWidth="1"/>
    <col min="3845" max="3845" width="3.54296875" style="1024" customWidth="1"/>
    <col min="3846" max="4096" width="8.81640625" style="1024"/>
    <col min="4097" max="4097" width="37.54296875" style="1024" customWidth="1"/>
    <col min="4098" max="4098" width="3.453125" style="1024" customWidth="1"/>
    <col min="4099" max="4099" width="15" style="1024" customWidth="1"/>
    <col min="4100" max="4100" width="17.54296875" style="1024" customWidth="1"/>
    <col min="4101" max="4101" width="3.54296875" style="1024" customWidth="1"/>
    <col min="4102" max="4352" width="8.81640625" style="1024"/>
    <col min="4353" max="4353" width="37.54296875" style="1024" customWidth="1"/>
    <col min="4354" max="4354" width="3.453125" style="1024" customWidth="1"/>
    <col min="4355" max="4355" width="15" style="1024" customWidth="1"/>
    <col min="4356" max="4356" width="17.54296875" style="1024" customWidth="1"/>
    <col min="4357" max="4357" width="3.54296875" style="1024" customWidth="1"/>
    <col min="4358" max="4608" width="8.81640625" style="1024"/>
    <col min="4609" max="4609" width="37.54296875" style="1024" customWidth="1"/>
    <col min="4610" max="4610" width="3.453125" style="1024" customWidth="1"/>
    <col min="4611" max="4611" width="15" style="1024" customWidth="1"/>
    <col min="4612" max="4612" width="17.54296875" style="1024" customWidth="1"/>
    <col min="4613" max="4613" width="3.54296875" style="1024" customWidth="1"/>
    <col min="4614" max="4864" width="8.81640625" style="1024"/>
    <col min="4865" max="4865" width="37.54296875" style="1024" customWidth="1"/>
    <col min="4866" max="4866" width="3.453125" style="1024" customWidth="1"/>
    <col min="4867" max="4867" width="15" style="1024" customWidth="1"/>
    <col min="4868" max="4868" width="17.54296875" style="1024" customWidth="1"/>
    <col min="4869" max="4869" width="3.54296875" style="1024" customWidth="1"/>
    <col min="4870" max="5120" width="8.81640625" style="1024"/>
    <col min="5121" max="5121" width="37.54296875" style="1024" customWidth="1"/>
    <col min="5122" max="5122" width="3.453125" style="1024" customWidth="1"/>
    <col min="5123" max="5123" width="15" style="1024" customWidth="1"/>
    <col min="5124" max="5124" width="17.54296875" style="1024" customWidth="1"/>
    <col min="5125" max="5125" width="3.54296875" style="1024" customWidth="1"/>
    <col min="5126" max="5376" width="8.81640625" style="1024"/>
    <col min="5377" max="5377" width="37.54296875" style="1024" customWidth="1"/>
    <col min="5378" max="5378" width="3.453125" style="1024" customWidth="1"/>
    <col min="5379" max="5379" width="15" style="1024" customWidth="1"/>
    <col min="5380" max="5380" width="17.54296875" style="1024" customWidth="1"/>
    <col min="5381" max="5381" width="3.54296875" style="1024" customWidth="1"/>
    <col min="5382" max="5632" width="8.81640625" style="1024"/>
    <col min="5633" max="5633" width="37.54296875" style="1024" customWidth="1"/>
    <col min="5634" max="5634" width="3.453125" style="1024" customWidth="1"/>
    <col min="5635" max="5635" width="15" style="1024" customWidth="1"/>
    <col min="5636" max="5636" width="17.54296875" style="1024" customWidth="1"/>
    <col min="5637" max="5637" width="3.54296875" style="1024" customWidth="1"/>
    <col min="5638" max="5888" width="8.81640625" style="1024"/>
    <col min="5889" max="5889" width="37.54296875" style="1024" customWidth="1"/>
    <col min="5890" max="5890" width="3.453125" style="1024" customWidth="1"/>
    <col min="5891" max="5891" width="15" style="1024" customWidth="1"/>
    <col min="5892" max="5892" width="17.54296875" style="1024" customWidth="1"/>
    <col min="5893" max="5893" width="3.54296875" style="1024" customWidth="1"/>
    <col min="5894" max="6144" width="8.81640625" style="1024"/>
    <col min="6145" max="6145" width="37.54296875" style="1024" customWidth="1"/>
    <col min="6146" max="6146" width="3.453125" style="1024" customWidth="1"/>
    <col min="6147" max="6147" width="15" style="1024" customWidth="1"/>
    <col min="6148" max="6148" width="17.54296875" style="1024" customWidth="1"/>
    <col min="6149" max="6149" width="3.54296875" style="1024" customWidth="1"/>
    <col min="6150" max="6400" width="8.81640625" style="1024"/>
    <col min="6401" max="6401" width="37.54296875" style="1024" customWidth="1"/>
    <col min="6402" max="6402" width="3.453125" style="1024" customWidth="1"/>
    <col min="6403" max="6403" width="15" style="1024" customWidth="1"/>
    <col min="6404" max="6404" width="17.54296875" style="1024" customWidth="1"/>
    <col min="6405" max="6405" width="3.54296875" style="1024" customWidth="1"/>
    <col min="6406" max="6656" width="8.81640625" style="1024"/>
    <col min="6657" max="6657" width="37.54296875" style="1024" customWidth="1"/>
    <col min="6658" max="6658" width="3.453125" style="1024" customWidth="1"/>
    <col min="6659" max="6659" width="15" style="1024" customWidth="1"/>
    <col min="6660" max="6660" width="17.54296875" style="1024" customWidth="1"/>
    <col min="6661" max="6661" width="3.54296875" style="1024" customWidth="1"/>
    <col min="6662" max="6912" width="8.81640625" style="1024"/>
    <col min="6913" max="6913" width="37.54296875" style="1024" customWidth="1"/>
    <col min="6914" max="6914" width="3.453125" style="1024" customWidth="1"/>
    <col min="6915" max="6915" width="15" style="1024" customWidth="1"/>
    <col min="6916" max="6916" width="17.54296875" style="1024" customWidth="1"/>
    <col min="6917" max="6917" width="3.54296875" style="1024" customWidth="1"/>
    <col min="6918" max="7168" width="8.81640625" style="1024"/>
    <col min="7169" max="7169" width="37.54296875" style="1024" customWidth="1"/>
    <col min="7170" max="7170" width="3.453125" style="1024" customWidth="1"/>
    <col min="7171" max="7171" width="15" style="1024" customWidth="1"/>
    <col min="7172" max="7172" width="17.54296875" style="1024" customWidth="1"/>
    <col min="7173" max="7173" width="3.54296875" style="1024" customWidth="1"/>
    <col min="7174" max="7424" width="8.81640625" style="1024"/>
    <col min="7425" max="7425" width="37.54296875" style="1024" customWidth="1"/>
    <col min="7426" max="7426" width="3.453125" style="1024" customWidth="1"/>
    <col min="7427" max="7427" width="15" style="1024" customWidth="1"/>
    <col min="7428" max="7428" width="17.54296875" style="1024" customWidth="1"/>
    <col min="7429" max="7429" width="3.54296875" style="1024" customWidth="1"/>
    <col min="7430" max="7680" width="8.81640625" style="1024"/>
    <col min="7681" max="7681" width="37.54296875" style="1024" customWidth="1"/>
    <col min="7682" max="7682" width="3.453125" style="1024" customWidth="1"/>
    <col min="7683" max="7683" width="15" style="1024" customWidth="1"/>
    <col min="7684" max="7684" width="17.54296875" style="1024" customWidth="1"/>
    <col min="7685" max="7685" width="3.54296875" style="1024" customWidth="1"/>
    <col min="7686" max="7936" width="8.81640625" style="1024"/>
    <col min="7937" max="7937" width="37.54296875" style="1024" customWidth="1"/>
    <col min="7938" max="7938" width="3.453125" style="1024" customWidth="1"/>
    <col min="7939" max="7939" width="15" style="1024" customWidth="1"/>
    <col min="7940" max="7940" width="17.54296875" style="1024" customWidth="1"/>
    <col min="7941" max="7941" width="3.54296875" style="1024" customWidth="1"/>
    <col min="7942" max="8192" width="8.81640625" style="1024"/>
    <col min="8193" max="8193" width="37.54296875" style="1024" customWidth="1"/>
    <col min="8194" max="8194" width="3.453125" style="1024" customWidth="1"/>
    <col min="8195" max="8195" width="15" style="1024" customWidth="1"/>
    <col min="8196" max="8196" width="17.54296875" style="1024" customWidth="1"/>
    <col min="8197" max="8197" width="3.54296875" style="1024" customWidth="1"/>
    <col min="8198" max="8448" width="8.81640625" style="1024"/>
    <col min="8449" max="8449" width="37.54296875" style="1024" customWidth="1"/>
    <col min="8450" max="8450" width="3.453125" style="1024" customWidth="1"/>
    <col min="8451" max="8451" width="15" style="1024" customWidth="1"/>
    <col min="8452" max="8452" width="17.54296875" style="1024" customWidth="1"/>
    <col min="8453" max="8453" width="3.54296875" style="1024" customWidth="1"/>
    <col min="8454" max="8704" width="8.81640625" style="1024"/>
    <col min="8705" max="8705" width="37.54296875" style="1024" customWidth="1"/>
    <col min="8706" max="8706" width="3.453125" style="1024" customWidth="1"/>
    <col min="8707" max="8707" width="15" style="1024" customWidth="1"/>
    <col min="8708" max="8708" width="17.54296875" style="1024" customWidth="1"/>
    <col min="8709" max="8709" width="3.54296875" style="1024" customWidth="1"/>
    <col min="8710" max="8960" width="8.81640625" style="1024"/>
    <col min="8961" max="8961" width="37.54296875" style="1024" customWidth="1"/>
    <col min="8962" max="8962" width="3.453125" style="1024" customWidth="1"/>
    <col min="8963" max="8963" width="15" style="1024" customWidth="1"/>
    <col min="8964" max="8964" width="17.54296875" style="1024" customWidth="1"/>
    <col min="8965" max="8965" width="3.54296875" style="1024" customWidth="1"/>
    <col min="8966" max="9216" width="8.81640625" style="1024"/>
    <col min="9217" max="9217" width="37.54296875" style="1024" customWidth="1"/>
    <col min="9218" max="9218" width="3.453125" style="1024" customWidth="1"/>
    <col min="9219" max="9219" width="15" style="1024" customWidth="1"/>
    <col min="9220" max="9220" width="17.54296875" style="1024" customWidth="1"/>
    <col min="9221" max="9221" width="3.54296875" style="1024" customWidth="1"/>
    <col min="9222" max="9472" width="8.81640625" style="1024"/>
    <col min="9473" max="9473" width="37.54296875" style="1024" customWidth="1"/>
    <col min="9474" max="9474" width="3.453125" style="1024" customWidth="1"/>
    <col min="9475" max="9475" width="15" style="1024" customWidth="1"/>
    <col min="9476" max="9476" width="17.54296875" style="1024" customWidth="1"/>
    <col min="9477" max="9477" width="3.54296875" style="1024" customWidth="1"/>
    <col min="9478" max="9728" width="8.81640625" style="1024"/>
    <col min="9729" max="9729" width="37.54296875" style="1024" customWidth="1"/>
    <col min="9730" max="9730" width="3.453125" style="1024" customWidth="1"/>
    <col min="9731" max="9731" width="15" style="1024" customWidth="1"/>
    <col min="9732" max="9732" width="17.54296875" style="1024" customWidth="1"/>
    <col min="9733" max="9733" width="3.54296875" style="1024" customWidth="1"/>
    <col min="9734" max="9984" width="8.81640625" style="1024"/>
    <col min="9985" max="9985" width="37.54296875" style="1024" customWidth="1"/>
    <col min="9986" max="9986" width="3.453125" style="1024" customWidth="1"/>
    <col min="9987" max="9987" width="15" style="1024" customWidth="1"/>
    <col min="9988" max="9988" width="17.54296875" style="1024" customWidth="1"/>
    <col min="9989" max="9989" width="3.54296875" style="1024" customWidth="1"/>
    <col min="9990" max="10240" width="8.81640625" style="1024"/>
    <col min="10241" max="10241" width="37.54296875" style="1024" customWidth="1"/>
    <col min="10242" max="10242" width="3.453125" style="1024" customWidth="1"/>
    <col min="10243" max="10243" width="15" style="1024" customWidth="1"/>
    <col min="10244" max="10244" width="17.54296875" style="1024" customWidth="1"/>
    <col min="10245" max="10245" width="3.54296875" style="1024" customWidth="1"/>
    <col min="10246" max="10496" width="8.81640625" style="1024"/>
    <col min="10497" max="10497" width="37.54296875" style="1024" customWidth="1"/>
    <col min="10498" max="10498" width="3.453125" style="1024" customWidth="1"/>
    <col min="10499" max="10499" width="15" style="1024" customWidth="1"/>
    <col min="10500" max="10500" width="17.54296875" style="1024" customWidth="1"/>
    <col min="10501" max="10501" width="3.54296875" style="1024" customWidth="1"/>
    <col min="10502" max="10752" width="8.81640625" style="1024"/>
    <col min="10753" max="10753" width="37.54296875" style="1024" customWidth="1"/>
    <col min="10754" max="10754" width="3.453125" style="1024" customWidth="1"/>
    <col min="10755" max="10755" width="15" style="1024" customWidth="1"/>
    <col min="10756" max="10756" width="17.54296875" style="1024" customWidth="1"/>
    <col min="10757" max="10757" width="3.54296875" style="1024" customWidth="1"/>
    <col min="10758" max="11008" width="8.81640625" style="1024"/>
    <col min="11009" max="11009" width="37.54296875" style="1024" customWidth="1"/>
    <col min="11010" max="11010" width="3.453125" style="1024" customWidth="1"/>
    <col min="11011" max="11011" width="15" style="1024" customWidth="1"/>
    <col min="11012" max="11012" width="17.54296875" style="1024" customWidth="1"/>
    <col min="11013" max="11013" width="3.54296875" style="1024" customWidth="1"/>
    <col min="11014" max="11264" width="8.81640625" style="1024"/>
    <col min="11265" max="11265" width="37.54296875" style="1024" customWidth="1"/>
    <col min="11266" max="11266" width="3.453125" style="1024" customWidth="1"/>
    <col min="11267" max="11267" width="15" style="1024" customWidth="1"/>
    <col min="11268" max="11268" width="17.54296875" style="1024" customWidth="1"/>
    <col min="11269" max="11269" width="3.54296875" style="1024" customWidth="1"/>
    <col min="11270" max="11520" width="8.81640625" style="1024"/>
    <col min="11521" max="11521" width="37.54296875" style="1024" customWidth="1"/>
    <col min="11522" max="11522" width="3.453125" style="1024" customWidth="1"/>
    <col min="11523" max="11523" width="15" style="1024" customWidth="1"/>
    <col min="11524" max="11524" width="17.54296875" style="1024" customWidth="1"/>
    <col min="11525" max="11525" width="3.54296875" style="1024" customWidth="1"/>
    <col min="11526" max="11776" width="8.81640625" style="1024"/>
    <col min="11777" max="11777" width="37.54296875" style="1024" customWidth="1"/>
    <col min="11778" max="11778" width="3.453125" style="1024" customWidth="1"/>
    <col min="11779" max="11779" width="15" style="1024" customWidth="1"/>
    <col min="11780" max="11780" width="17.54296875" style="1024" customWidth="1"/>
    <col min="11781" max="11781" width="3.54296875" style="1024" customWidth="1"/>
    <col min="11782" max="12032" width="8.81640625" style="1024"/>
    <col min="12033" max="12033" width="37.54296875" style="1024" customWidth="1"/>
    <col min="12034" max="12034" width="3.453125" style="1024" customWidth="1"/>
    <col min="12035" max="12035" width="15" style="1024" customWidth="1"/>
    <col min="12036" max="12036" width="17.54296875" style="1024" customWidth="1"/>
    <col min="12037" max="12037" width="3.54296875" style="1024" customWidth="1"/>
    <col min="12038" max="12288" width="8.81640625" style="1024"/>
    <col min="12289" max="12289" width="37.54296875" style="1024" customWidth="1"/>
    <col min="12290" max="12290" width="3.453125" style="1024" customWidth="1"/>
    <col min="12291" max="12291" width="15" style="1024" customWidth="1"/>
    <col min="12292" max="12292" width="17.54296875" style="1024" customWidth="1"/>
    <col min="12293" max="12293" width="3.54296875" style="1024" customWidth="1"/>
    <col min="12294" max="12544" width="8.81640625" style="1024"/>
    <col min="12545" max="12545" width="37.54296875" style="1024" customWidth="1"/>
    <col min="12546" max="12546" width="3.453125" style="1024" customWidth="1"/>
    <col min="12547" max="12547" width="15" style="1024" customWidth="1"/>
    <col min="12548" max="12548" width="17.54296875" style="1024" customWidth="1"/>
    <col min="12549" max="12549" width="3.54296875" style="1024" customWidth="1"/>
    <col min="12550" max="12800" width="8.81640625" style="1024"/>
    <col min="12801" max="12801" width="37.54296875" style="1024" customWidth="1"/>
    <col min="12802" max="12802" width="3.453125" style="1024" customWidth="1"/>
    <col min="12803" max="12803" width="15" style="1024" customWidth="1"/>
    <col min="12804" max="12804" width="17.54296875" style="1024" customWidth="1"/>
    <col min="12805" max="12805" width="3.54296875" style="1024" customWidth="1"/>
    <col min="12806" max="13056" width="8.81640625" style="1024"/>
    <col min="13057" max="13057" width="37.54296875" style="1024" customWidth="1"/>
    <col min="13058" max="13058" width="3.453125" style="1024" customWidth="1"/>
    <col min="13059" max="13059" width="15" style="1024" customWidth="1"/>
    <col min="13060" max="13060" width="17.54296875" style="1024" customWidth="1"/>
    <col min="13061" max="13061" width="3.54296875" style="1024" customWidth="1"/>
    <col min="13062" max="13312" width="8.81640625" style="1024"/>
    <col min="13313" max="13313" width="37.54296875" style="1024" customWidth="1"/>
    <col min="13314" max="13314" width="3.453125" style="1024" customWidth="1"/>
    <col min="13315" max="13315" width="15" style="1024" customWidth="1"/>
    <col min="13316" max="13316" width="17.54296875" style="1024" customWidth="1"/>
    <col min="13317" max="13317" width="3.54296875" style="1024" customWidth="1"/>
    <col min="13318" max="13568" width="8.81640625" style="1024"/>
    <col min="13569" max="13569" width="37.54296875" style="1024" customWidth="1"/>
    <col min="13570" max="13570" width="3.453125" style="1024" customWidth="1"/>
    <col min="13571" max="13571" width="15" style="1024" customWidth="1"/>
    <col min="13572" max="13572" width="17.54296875" style="1024" customWidth="1"/>
    <col min="13573" max="13573" width="3.54296875" style="1024" customWidth="1"/>
    <col min="13574" max="13824" width="8.81640625" style="1024"/>
    <col min="13825" max="13825" width="37.54296875" style="1024" customWidth="1"/>
    <col min="13826" max="13826" width="3.453125" style="1024" customWidth="1"/>
    <col min="13827" max="13827" width="15" style="1024" customWidth="1"/>
    <col min="13828" max="13828" width="17.54296875" style="1024" customWidth="1"/>
    <col min="13829" max="13829" width="3.54296875" style="1024" customWidth="1"/>
    <col min="13830" max="14080" width="8.81640625" style="1024"/>
    <col min="14081" max="14081" width="37.54296875" style="1024" customWidth="1"/>
    <col min="14082" max="14082" width="3.453125" style="1024" customWidth="1"/>
    <col min="14083" max="14083" width="15" style="1024" customWidth="1"/>
    <col min="14084" max="14084" width="17.54296875" style="1024" customWidth="1"/>
    <col min="14085" max="14085" width="3.54296875" style="1024" customWidth="1"/>
    <col min="14086" max="14336" width="8.81640625" style="1024"/>
    <col min="14337" max="14337" width="37.54296875" style="1024" customWidth="1"/>
    <col min="14338" max="14338" width="3.453125" style="1024" customWidth="1"/>
    <col min="14339" max="14339" width="15" style="1024" customWidth="1"/>
    <col min="14340" max="14340" width="17.54296875" style="1024" customWidth="1"/>
    <col min="14341" max="14341" width="3.54296875" style="1024" customWidth="1"/>
    <col min="14342" max="14592" width="8.81640625" style="1024"/>
    <col min="14593" max="14593" width="37.54296875" style="1024" customWidth="1"/>
    <col min="14594" max="14594" width="3.453125" style="1024" customWidth="1"/>
    <col min="14595" max="14595" width="15" style="1024" customWidth="1"/>
    <col min="14596" max="14596" width="17.54296875" style="1024" customWidth="1"/>
    <col min="14597" max="14597" width="3.54296875" style="1024" customWidth="1"/>
    <col min="14598" max="14848" width="8.81640625" style="1024"/>
    <col min="14849" max="14849" width="37.54296875" style="1024" customWidth="1"/>
    <col min="14850" max="14850" width="3.453125" style="1024" customWidth="1"/>
    <col min="14851" max="14851" width="15" style="1024" customWidth="1"/>
    <col min="14852" max="14852" width="17.54296875" style="1024" customWidth="1"/>
    <col min="14853" max="14853" width="3.54296875" style="1024" customWidth="1"/>
    <col min="14854" max="15104" width="8.81640625" style="1024"/>
    <col min="15105" max="15105" width="37.54296875" style="1024" customWidth="1"/>
    <col min="15106" max="15106" width="3.453125" style="1024" customWidth="1"/>
    <col min="15107" max="15107" width="15" style="1024" customWidth="1"/>
    <col min="15108" max="15108" width="17.54296875" style="1024" customWidth="1"/>
    <col min="15109" max="15109" width="3.54296875" style="1024" customWidth="1"/>
    <col min="15110" max="15360" width="8.81640625" style="1024"/>
    <col min="15361" max="15361" width="37.54296875" style="1024" customWidth="1"/>
    <col min="15362" max="15362" width="3.453125" style="1024" customWidth="1"/>
    <col min="15363" max="15363" width="15" style="1024" customWidth="1"/>
    <col min="15364" max="15364" width="17.54296875" style="1024" customWidth="1"/>
    <col min="15365" max="15365" width="3.54296875" style="1024" customWidth="1"/>
    <col min="15366" max="15616" width="8.81640625" style="1024"/>
    <col min="15617" max="15617" width="37.54296875" style="1024" customWidth="1"/>
    <col min="15618" max="15618" width="3.453125" style="1024" customWidth="1"/>
    <col min="15619" max="15619" width="15" style="1024" customWidth="1"/>
    <col min="15620" max="15620" width="17.54296875" style="1024" customWidth="1"/>
    <col min="15621" max="15621" width="3.54296875" style="1024" customWidth="1"/>
    <col min="15622" max="15872" width="8.81640625" style="1024"/>
    <col min="15873" max="15873" width="37.54296875" style="1024" customWidth="1"/>
    <col min="15874" max="15874" width="3.453125" style="1024" customWidth="1"/>
    <col min="15875" max="15875" width="15" style="1024" customWidth="1"/>
    <col min="15876" max="15876" width="17.54296875" style="1024" customWidth="1"/>
    <col min="15877" max="15877" width="3.54296875" style="1024" customWidth="1"/>
    <col min="15878" max="16128" width="8.81640625" style="1024"/>
    <col min="16129" max="16129" width="37.54296875" style="1024" customWidth="1"/>
    <col min="16130" max="16130" width="3.453125" style="1024" customWidth="1"/>
    <col min="16131" max="16131" width="15" style="1024" customWidth="1"/>
    <col min="16132" max="16132" width="17.54296875" style="1024" customWidth="1"/>
    <col min="16133" max="16133" width="3.54296875" style="1024" customWidth="1"/>
    <col min="16134" max="16384" width="8.81640625" style="1024"/>
  </cols>
  <sheetData>
    <row r="1" spans="1:5">
      <c r="A1" s="978" t="s">
        <v>144</v>
      </c>
      <c r="B1" s="978"/>
      <c r="C1" s="633"/>
    </row>
    <row r="2" spans="1:5">
      <c r="A2" s="978" t="s">
        <v>145</v>
      </c>
      <c r="B2" s="978"/>
      <c r="C2" s="633"/>
    </row>
    <row r="3" spans="1:5" ht="4.5" customHeight="1">
      <c r="A3" s="978"/>
      <c r="B3" s="978"/>
      <c r="C3" s="633"/>
    </row>
    <row r="4" spans="1:5">
      <c r="A4" s="1025" t="s">
        <v>1750</v>
      </c>
      <c r="B4" s="978"/>
      <c r="C4" s="633"/>
    </row>
    <row r="5" spans="1:5" ht="5.25" customHeight="1" thickBot="1"/>
    <row r="6" spans="1:5" ht="6.75" customHeight="1">
      <c r="A6" s="1027"/>
      <c r="B6" s="1027"/>
      <c r="C6" s="1028"/>
      <c r="D6" s="1029"/>
      <c r="E6" s="1029"/>
    </row>
    <row r="7" spans="1:5">
      <c r="A7" s="785" t="s">
        <v>1197</v>
      </c>
      <c r="B7" s="1030"/>
      <c r="C7" s="1120" t="s">
        <v>889</v>
      </c>
      <c r="D7" s="1120"/>
    </row>
    <row r="8" spans="1:5">
      <c r="A8" s="671"/>
      <c r="B8" s="1030"/>
      <c r="C8" s="674" t="s">
        <v>424</v>
      </c>
      <c r="D8" s="785" t="s">
        <v>153</v>
      </c>
    </row>
    <row r="9" spans="1:5" ht="6.75" customHeight="1" thickBot="1">
      <c r="A9" s="1031"/>
      <c r="B9" s="1031"/>
      <c r="C9" s="987"/>
      <c r="D9" s="988"/>
    </row>
    <row r="10" spans="1:5" ht="7.5" customHeight="1">
      <c r="A10" s="1032"/>
      <c r="B10" s="1032"/>
      <c r="C10" s="985"/>
      <c r="D10" s="986"/>
      <c r="E10" s="1029"/>
    </row>
    <row r="11" spans="1:5" ht="13.5" customHeight="1">
      <c r="A11" s="1033" t="s">
        <v>390</v>
      </c>
      <c r="B11" s="1034"/>
      <c r="C11" s="1035">
        <f>IF($A11&lt;&gt;0,C13+C29,"")</f>
        <v>185</v>
      </c>
      <c r="D11" s="1036">
        <f>IF($A11&lt;&gt;0,D13+D29,"")</f>
        <v>100</v>
      </c>
    </row>
    <row r="12" spans="1:5" ht="13.5" customHeight="1">
      <c r="A12" s="1034"/>
      <c r="B12" s="1034"/>
      <c r="C12" s="1037"/>
      <c r="D12" s="1038"/>
    </row>
    <row r="13" spans="1:5" ht="13.5" customHeight="1">
      <c r="A13" s="1033" t="s">
        <v>391</v>
      </c>
      <c r="B13" s="1034"/>
      <c r="C13" s="651">
        <f>SUM(C15+C17+C19+C21+C23+C25+C27)</f>
        <v>136</v>
      </c>
      <c r="D13" s="1036">
        <f>IF($A13&lt;&gt;"",C13/C$11*100,"")</f>
        <v>73.513513513513516</v>
      </c>
    </row>
    <row r="14" spans="1:5" ht="13.5" customHeight="1">
      <c r="A14" s="1034"/>
      <c r="B14" s="1034"/>
      <c r="C14" s="1037"/>
      <c r="D14" s="1039" t="str">
        <f t="shared" ref="D14:D19" si="0">IF($A14&lt;&gt;"",C14/C$11*100,"")</f>
        <v/>
      </c>
    </row>
    <row r="15" spans="1:5" ht="13.5" customHeight="1">
      <c r="A15" s="1025" t="s">
        <v>392</v>
      </c>
      <c r="B15" s="1033"/>
      <c r="C15" s="1037">
        <v>13</v>
      </c>
      <c r="D15" s="1039">
        <f t="shared" si="0"/>
        <v>7.0270270270270272</v>
      </c>
    </row>
    <row r="16" spans="1:5" ht="13.5" customHeight="1">
      <c r="A16" s="1025"/>
      <c r="B16" s="1034"/>
      <c r="C16" s="1037"/>
      <c r="D16" s="1039" t="str">
        <f t="shared" si="0"/>
        <v/>
      </c>
    </row>
    <row r="17" spans="1:4" ht="13.5" customHeight="1">
      <c r="A17" s="1025" t="s">
        <v>449</v>
      </c>
      <c r="B17" s="1033"/>
      <c r="C17" s="1037">
        <v>10</v>
      </c>
      <c r="D17" s="1039">
        <f t="shared" si="0"/>
        <v>5.4054054054054053</v>
      </c>
    </row>
    <row r="18" spans="1:4" ht="13.5" customHeight="1">
      <c r="A18" s="1025"/>
      <c r="B18" s="1034"/>
      <c r="C18" s="1037"/>
      <c r="D18" s="1039" t="str">
        <f t="shared" si="0"/>
        <v/>
      </c>
    </row>
    <row r="19" spans="1:4" ht="13.5" customHeight="1">
      <c r="A19" s="1025" t="s">
        <v>394</v>
      </c>
      <c r="B19" s="1033"/>
      <c r="C19" s="1037">
        <v>60</v>
      </c>
      <c r="D19" s="1039">
        <f t="shared" si="0"/>
        <v>32.432432432432435</v>
      </c>
    </row>
    <row r="20" spans="1:4" ht="13.5" customHeight="1">
      <c r="A20" s="1040"/>
      <c r="B20" s="1034"/>
      <c r="C20" s="1037"/>
      <c r="D20" s="1038"/>
    </row>
    <row r="21" spans="1:4" ht="13.5" customHeight="1">
      <c r="A21" s="1040" t="s">
        <v>400</v>
      </c>
      <c r="B21" s="1033"/>
      <c r="C21" s="1037">
        <v>6</v>
      </c>
      <c r="D21" s="1039">
        <f t="shared" ref="D21:D41" si="1">IF($A21&lt;&gt;"",C21/C$11*100,"")</f>
        <v>3.2432432432432434</v>
      </c>
    </row>
    <row r="22" spans="1:4" ht="13.5" customHeight="1">
      <c r="A22" s="1040"/>
      <c r="B22" s="1033"/>
      <c r="C22" s="1037"/>
      <c r="D22" s="1039"/>
    </row>
    <row r="23" spans="1:4" ht="13.5" customHeight="1">
      <c r="A23" s="1025" t="s">
        <v>468</v>
      </c>
      <c r="B23" s="1034"/>
      <c r="C23" s="1037">
        <v>17</v>
      </c>
      <c r="D23" s="1039">
        <f t="shared" si="1"/>
        <v>9.1891891891891895</v>
      </c>
    </row>
    <row r="24" spans="1:4" ht="13.5" customHeight="1">
      <c r="A24" s="1025"/>
      <c r="B24" s="1034"/>
      <c r="C24" s="1037"/>
      <c r="D24" s="1039" t="str">
        <f t="shared" si="1"/>
        <v/>
      </c>
    </row>
    <row r="25" spans="1:4" s="1041" customFormat="1" ht="13.5" customHeight="1">
      <c r="A25" s="1025" t="s">
        <v>397</v>
      </c>
      <c r="B25" s="1033"/>
      <c r="C25" s="1037">
        <v>29</v>
      </c>
      <c r="D25" s="1039">
        <f t="shared" si="1"/>
        <v>15.675675675675677</v>
      </c>
    </row>
    <row r="26" spans="1:4" ht="13.5" customHeight="1">
      <c r="A26" s="1034"/>
      <c r="B26" s="1034"/>
      <c r="C26" s="1037"/>
      <c r="D26" s="1039" t="str">
        <f t="shared" si="1"/>
        <v/>
      </c>
    </row>
    <row r="27" spans="1:4" ht="13.5" customHeight="1">
      <c r="A27" s="1025" t="s">
        <v>1198</v>
      </c>
      <c r="B27" s="1034"/>
      <c r="C27" s="1037">
        <v>1</v>
      </c>
      <c r="D27" s="1039">
        <f t="shared" si="1"/>
        <v>0.54054054054054057</v>
      </c>
    </row>
    <row r="28" spans="1:4" ht="13.5" customHeight="1">
      <c r="A28" s="1034"/>
      <c r="B28" s="1034"/>
      <c r="C28" s="1037"/>
      <c r="D28" s="1039"/>
    </row>
    <row r="29" spans="1:4" ht="13.5" customHeight="1">
      <c r="A29" s="1033" t="s">
        <v>410</v>
      </c>
      <c r="B29" s="1033"/>
      <c r="C29" s="651">
        <v>49</v>
      </c>
      <c r="D29" s="1036">
        <f t="shared" si="1"/>
        <v>26.486486486486488</v>
      </c>
    </row>
    <row r="30" spans="1:4" ht="10.5" hidden="1" customHeight="1">
      <c r="A30" s="1033"/>
      <c r="B30" s="1033"/>
      <c r="C30" s="1037"/>
      <c r="D30" s="1039"/>
    </row>
    <row r="31" spans="1:4" ht="12.65" hidden="1" customHeight="1">
      <c r="A31" s="1034" t="s">
        <v>1199</v>
      </c>
      <c r="B31" s="1034"/>
      <c r="C31" s="1037"/>
      <c r="D31" s="1039">
        <f t="shared" si="1"/>
        <v>0</v>
      </c>
    </row>
    <row r="32" spans="1:4" ht="10.5" hidden="1" customHeight="1">
      <c r="A32" s="1034"/>
      <c r="B32" s="1034"/>
      <c r="C32" s="1037"/>
      <c r="D32" s="1039" t="str">
        <f t="shared" si="1"/>
        <v/>
      </c>
    </row>
    <row r="33" spans="1:5" ht="12.65" hidden="1" customHeight="1">
      <c r="A33" s="1025" t="s">
        <v>1200</v>
      </c>
      <c r="B33" s="1034"/>
      <c r="C33" s="1037"/>
      <c r="D33" s="1039">
        <f t="shared" si="1"/>
        <v>0</v>
      </c>
    </row>
    <row r="34" spans="1:5" ht="9" hidden="1" customHeight="1">
      <c r="A34" s="1034"/>
      <c r="B34" s="1034"/>
      <c r="C34" s="1037"/>
      <c r="D34" s="1039" t="str">
        <f t="shared" si="1"/>
        <v/>
      </c>
    </row>
    <row r="35" spans="1:5" ht="12.65" hidden="1" customHeight="1">
      <c r="A35" s="1034" t="s">
        <v>1201</v>
      </c>
      <c r="B35" s="1034"/>
      <c r="C35" s="1037"/>
      <c r="D35" s="1039">
        <f t="shared" si="1"/>
        <v>0</v>
      </c>
    </row>
    <row r="36" spans="1:5" ht="9" hidden="1" customHeight="1">
      <c r="A36" s="1034"/>
      <c r="B36" s="1034"/>
      <c r="C36" s="1037"/>
      <c r="D36" s="1039"/>
    </row>
    <row r="37" spans="1:5" ht="12.65" hidden="1" customHeight="1">
      <c r="A37" s="1034" t="s">
        <v>1202</v>
      </c>
      <c r="B37" s="1034"/>
      <c r="C37" s="1037"/>
      <c r="D37" s="1039">
        <f t="shared" si="1"/>
        <v>0</v>
      </c>
    </row>
    <row r="38" spans="1:5" ht="9" hidden="1" customHeight="1">
      <c r="A38" s="1034"/>
      <c r="B38" s="1034"/>
      <c r="C38" s="1037"/>
      <c r="D38" s="1039"/>
    </row>
    <row r="39" spans="1:5" ht="12.65" hidden="1" customHeight="1">
      <c r="A39" s="1034" t="s">
        <v>1203</v>
      </c>
      <c r="B39" s="1034"/>
      <c r="C39" s="1037"/>
      <c r="D39" s="1039">
        <f t="shared" si="1"/>
        <v>0</v>
      </c>
    </row>
    <row r="40" spans="1:5" ht="9" hidden="1" customHeight="1">
      <c r="C40" s="1042"/>
      <c r="D40" s="1043"/>
    </row>
    <row r="41" spans="1:5" ht="12.65" hidden="1" customHeight="1">
      <c r="A41" s="1024" t="s">
        <v>1204</v>
      </c>
      <c r="C41" s="1042"/>
      <c r="D41" s="1043">
        <f t="shared" si="1"/>
        <v>0</v>
      </c>
    </row>
    <row r="42" spans="1:5" ht="10.5" customHeight="1" thickBot="1"/>
    <row r="43" spans="1:5" ht="12" customHeight="1">
      <c r="A43" s="1044"/>
      <c r="B43" s="1044"/>
      <c r="C43" s="1028"/>
      <c r="D43" s="1028"/>
      <c r="E43" s="1029"/>
    </row>
    <row r="44" spans="1:5">
      <c r="A44" s="1024" t="s">
        <v>1193</v>
      </c>
    </row>
    <row r="45" spans="1:5">
      <c r="A45" s="1024" t="s">
        <v>663</v>
      </c>
    </row>
  </sheetData>
  <mergeCells count="1">
    <mergeCell ref="C7:D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249977111117893"/>
  </sheetPr>
  <dimension ref="A1:P274"/>
  <sheetViews>
    <sheetView topLeftCell="A25" workbookViewId="0">
      <selection activeCell="A57" sqref="A57"/>
    </sheetView>
  </sheetViews>
  <sheetFormatPr baseColWidth="10" defaultColWidth="9.26953125" defaultRowHeight="12.5"/>
  <cols>
    <col min="1" max="1" width="34.26953125" style="81" customWidth="1"/>
    <col min="2" max="2" width="8.26953125" style="103" customWidth="1"/>
    <col min="3" max="3" width="8.26953125" style="104" customWidth="1"/>
    <col min="4" max="4" width="3.453125" style="81" customWidth="1"/>
    <col min="5" max="5" width="8" style="105" customWidth="1"/>
    <col min="6" max="6" width="8.26953125" style="88" customWidth="1"/>
    <col min="7" max="7" width="3.7265625" style="81" customWidth="1"/>
    <col min="8" max="8" width="8.26953125" style="105" customWidth="1"/>
    <col min="9" max="9" width="8.54296875" style="88" customWidth="1"/>
    <col min="10" max="10" width="3.7265625" style="88" customWidth="1"/>
    <col min="11" max="11" width="8.7265625" style="105" customWidth="1"/>
    <col min="12" max="12" width="9.26953125" style="88" customWidth="1"/>
    <col min="13" max="13" width="3.26953125" style="81" customWidth="1"/>
    <col min="14" max="14" width="9" style="105" customWidth="1"/>
    <col min="15" max="15" width="9.26953125" style="81" customWidth="1"/>
    <col min="16" max="16" width="2.7265625" style="81" customWidth="1"/>
    <col min="17" max="256" width="9.26953125" style="81"/>
    <col min="257" max="257" width="34.26953125" style="81" customWidth="1"/>
    <col min="258" max="259" width="8.26953125" style="81" customWidth="1"/>
    <col min="260" max="260" width="3.453125" style="81" customWidth="1"/>
    <col min="261" max="261" width="8" style="81" customWidth="1"/>
    <col min="262" max="262" width="8.26953125" style="81" customWidth="1"/>
    <col min="263" max="263" width="3.7265625" style="81" customWidth="1"/>
    <col min="264" max="264" width="8.26953125" style="81" customWidth="1"/>
    <col min="265" max="265" width="8.54296875" style="81" customWidth="1"/>
    <col min="266" max="266" width="3.7265625" style="81" customWidth="1"/>
    <col min="267" max="267" width="8.7265625" style="81" customWidth="1"/>
    <col min="268" max="268" width="9.26953125" style="81" customWidth="1"/>
    <col min="269" max="269" width="3.26953125" style="81" customWidth="1"/>
    <col min="270" max="270" width="9" style="81" customWidth="1"/>
    <col min="271" max="271" width="9.26953125" style="81" customWidth="1"/>
    <col min="272" max="272" width="2.7265625" style="81" customWidth="1"/>
    <col min="273" max="512" width="9.26953125" style="81"/>
    <col min="513" max="513" width="34.26953125" style="81" customWidth="1"/>
    <col min="514" max="515" width="8.26953125" style="81" customWidth="1"/>
    <col min="516" max="516" width="3.453125" style="81" customWidth="1"/>
    <col min="517" max="517" width="8" style="81" customWidth="1"/>
    <col min="518" max="518" width="8.26953125" style="81" customWidth="1"/>
    <col min="519" max="519" width="3.7265625" style="81" customWidth="1"/>
    <col min="520" max="520" width="8.26953125" style="81" customWidth="1"/>
    <col min="521" max="521" width="8.54296875" style="81" customWidth="1"/>
    <col min="522" max="522" width="3.7265625" style="81" customWidth="1"/>
    <col min="523" max="523" width="8.7265625" style="81" customWidth="1"/>
    <col min="524" max="524" width="9.26953125" style="81" customWidth="1"/>
    <col min="525" max="525" width="3.26953125" style="81" customWidth="1"/>
    <col min="526" max="526" width="9" style="81" customWidth="1"/>
    <col min="527" max="527" width="9.26953125" style="81" customWidth="1"/>
    <col min="528" max="528" width="2.7265625" style="81" customWidth="1"/>
    <col min="529" max="768" width="9.26953125" style="81"/>
    <col min="769" max="769" width="34.26953125" style="81" customWidth="1"/>
    <col min="770" max="771" width="8.26953125" style="81" customWidth="1"/>
    <col min="772" max="772" width="3.453125" style="81" customWidth="1"/>
    <col min="773" max="773" width="8" style="81" customWidth="1"/>
    <col min="774" max="774" width="8.26953125" style="81" customWidth="1"/>
    <col min="775" max="775" width="3.7265625" style="81" customWidth="1"/>
    <col min="776" max="776" width="8.26953125" style="81" customWidth="1"/>
    <col min="777" max="777" width="8.54296875" style="81" customWidth="1"/>
    <col min="778" max="778" width="3.7265625" style="81" customWidth="1"/>
    <col min="779" max="779" width="8.7265625" style="81" customWidth="1"/>
    <col min="780" max="780" width="9.26953125" style="81" customWidth="1"/>
    <col min="781" max="781" width="3.26953125" style="81" customWidth="1"/>
    <col min="782" max="782" width="9" style="81" customWidth="1"/>
    <col min="783" max="783" width="9.26953125" style="81" customWidth="1"/>
    <col min="784" max="784" width="2.7265625" style="81" customWidth="1"/>
    <col min="785" max="1024" width="9.26953125" style="81"/>
    <col min="1025" max="1025" width="34.26953125" style="81" customWidth="1"/>
    <col min="1026" max="1027" width="8.26953125" style="81" customWidth="1"/>
    <col min="1028" max="1028" width="3.453125" style="81" customWidth="1"/>
    <col min="1029" max="1029" width="8" style="81" customWidth="1"/>
    <col min="1030" max="1030" width="8.26953125" style="81" customWidth="1"/>
    <col min="1031" max="1031" width="3.7265625" style="81" customWidth="1"/>
    <col min="1032" max="1032" width="8.26953125" style="81" customWidth="1"/>
    <col min="1033" max="1033" width="8.54296875" style="81" customWidth="1"/>
    <col min="1034" max="1034" width="3.7265625" style="81" customWidth="1"/>
    <col min="1035" max="1035" width="8.7265625" style="81" customWidth="1"/>
    <col min="1036" max="1036" width="9.26953125" style="81" customWidth="1"/>
    <col min="1037" max="1037" width="3.26953125" style="81" customWidth="1"/>
    <col min="1038" max="1038" width="9" style="81" customWidth="1"/>
    <col min="1039" max="1039" width="9.26953125" style="81" customWidth="1"/>
    <col min="1040" max="1040" width="2.7265625" style="81" customWidth="1"/>
    <col min="1041" max="1280" width="9.26953125" style="81"/>
    <col min="1281" max="1281" width="34.26953125" style="81" customWidth="1"/>
    <col min="1282" max="1283" width="8.26953125" style="81" customWidth="1"/>
    <col min="1284" max="1284" width="3.453125" style="81" customWidth="1"/>
    <col min="1285" max="1285" width="8" style="81" customWidth="1"/>
    <col min="1286" max="1286" width="8.26953125" style="81" customWidth="1"/>
    <col min="1287" max="1287" width="3.7265625" style="81" customWidth="1"/>
    <col min="1288" max="1288" width="8.26953125" style="81" customWidth="1"/>
    <col min="1289" max="1289" width="8.54296875" style="81" customWidth="1"/>
    <col min="1290" max="1290" width="3.7265625" style="81" customWidth="1"/>
    <col min="1291" max="1291" width="8.7265625" style="81" customWidth="1"/>
    <col min="1292" max="1292" width="9.26953125" style="81" customWidth="1"/>
    <col min="1293" max="1293" width="3.26953125" style="81" customWidth="1"/>
    <col min="1294" max="1294" width="9" style="81" customWidth="1"/>
    <col min="1295" max="1295" width="9.26953125" style="81" customWidth="1"/>
    <col min="1296" max="1296" width="2.7265625" style="81" customWidth="1"/>
    <col min="1297" max="1536" width="9.26953125" style="81"/>
    <col min="1537" max="1537" width="34.26953125" style="81" customWidth="1"/>
    <col min="1538" max="1539" width="8.26953125" style="81" customWidth="1"/>
    <col min="1540" max="1540" width="3.453125" style="81" customWidth="1"/>
    <col min="1541" max="1541" width="8" style="81" customWidth="1"/>
    <col min="1542" max="1542" width="8.26953125" style="81" customWidth="1"/>
    <col min="1543" max="1543" width="3.7265625" style="81" customWidth="1"/>
    <col min="1544" max="1544" width="8.26953125" style="81" customWidth="1"/>
    <col min="1545" max="1545" width="8.54296875" style="81" customWidth="1"/>
    <col min="1546" max="1546" width="3.7265625" style="81" customWidth="1"/>
    <col min="1547" max="1547" width="8.7265625" style="81" customWidth="1"/>
    <col min="1548" max="1548" width="9.26953125" style="81" customWidth="1"/>
    <col min="1549" max="1549" width="3.26953125" style="81" customWidth="1"/>
    <col min="1550" max="1550" width="9" style="81" customWidth="1"/>
    <col min="1551" max="1551" width="9.26953125" style="81" customWidth="1"/>
    <col min="1552" max="1552" width="2.7265625" style="81" customWidth="1"/>
    <col min="1553" max="1792" width="9.26953125" style="81"/>
    <col min="1793" max="1793" width="34.26953125" style="81" customWidth="1"/>
    <col min="1794" max="1795" width="8.26953125" style="81" customWidth="1"/>
    <col min="1796" max="1796" width="3.453125" style="81" customWidth="1"/>
    <col min="1797" max="1797" width="8" style="81" customWidth="1"/>
    <col min="1798" max="1798" width="8.26953125" style="81" customWidth="1"/>
    <col min="1799" max="1799" width="3.7265625" style="81" customWidth="1"/>
    <col min="1800" max="1800" width="8.26953125" style="81" customWidth="1"/>
    <col min="1801" max="1801" width="8.54296875" style="81" customWidth="1"/>
    <col min="1802" max="1802" width="3.7265625" style="81" customWidth="1"/>
    <col min="1803" max="1803" width="8.7265625" style="81" customWidth="1"/>
    <col min="1804" max="1804" width="9.26953125" style="81" customWidth="1"/>
    <col min="1805" max="1805" width="3.26953125" style="81" customWidth="1"/>
    <col min="1806" max="1806" width="9" style="81" customWidth="1"/>
    <col min="1807" max="1807" width="9.26953125" style="81" customWidth="1"/>
    <col min="1808" max="1808" width="2.7265625" style="81" customWidth="1"/>
    <col min="1809" max="2048" width="9.26953125" style="81"/>
    <col min="2049" max="2049" width="34.26953125" style="81" customWidth="1"/>
    <col min="2050" max="2051" width="8.26953125" style="81" customWidth="1"/>
    <col min="2052" max="2052" width="3.453125" style="81" customWidth="1"/>
    <col min="2053" max="2053" width="8" style="81" customWidth="1"/>
    <col min="2054" max="2054" width="8.26953125" style="81" customWidth="1"/>
    <col min="2055" max="2055" width="3.7265625" style="81" customWidth="1"/>
    <col min="2056" max="2056" width="8.26953125" style="81" customWidth="1"/>
    <col min="2057" max="2057" width="8.54296875" style="81" customWidth="1"/>
    <col min="2058" max="2058" width="3.7265625" style="81" customWidth="1"/>
    <col min="2059" max="2059" width="8.7265625" style="81" customWidth="1"/>
    <col min="2060" max="2060" width="9.26953125" style="81" customWidth="1"/>
    <col min="2061" max="2061" width="3.26953125" style="81" customWidth="1"/>
    <col min="2062" max="2062" width="9" style="81" customWidth="1"/>
    <col min="2063" max="2063" width="9.26953125" style="81" customWidth="1"/>
    <col min="2064" max="2064" width="2.7265625" style="81" customWidth="1"/>
    <col min="2065" max="2304" width="9.26953125" style="81"/>
    <col min="2305" max="2305" width="34.26953125" style="81" customWidth="1"/>
    <col min="2306" max="2307" width="8.26953125" style="81" customWidth="1"/>
    <col min="2308" max="2308" width="3.453125" style="81" customWidth="1"/>
    <col min="2309" max="2309" width="8" style="81" customWidth="1"/>
    <col min="2310" max="2310" width="8.26953125" style="81" customWidth="1"/>
    <col min="2311" max="2311" width="3.7265625" style="81" customWidth="1"/>
    <col min="2312" max="2312" width="8.26953125" style="81" customWidth="1"/>
    <col min="2313" max="2313" width="8.54296875" style="81" customWidth="1"/>
    <col min="2314" max="2314" width="3.7265625" style="81" customWidth="1"/>
    <col min="2315" max="2315" width="8.7265625" style="81" customWidth="1"/>
    <col min="2316" max="2316" width="9.26953125" style="81" customWidth="1"/>
    <col min="2317" max="2317" width="3.26953125" style="81" customWidth="1"/>
    <col min="2318" max="2318" width="9" style="81" customWidth="1"/>
    <col min="2319" max="2319" width="9.26953125" style="81" customWidth="1"/>
    <col min="2320" max="2320" width="2.7265625" style="81" customWidth="1"/>
    <col min="2321" max="2560" width="9.26953125" style="81"/>
    <col min="2561" max="2561" width="34.26953125" style="81" customWidth="1"/>
    <col min="2562" max="2563" width="8.26953125" style="81" customWidth="1"/>
    <col min="2564" max="2564" width="3.453125" style="81" customWidth="1"/>
    <col min="2565" max="2565" width="8" style="81" customWidth="1"/>
    <col min="2566" max="2566" width="8.26953125" style="81" customWidth="1"/>
    <col min="2567" max="2567" width="3.7265625" style="81" customWidth="1"/>
    <col min="2568" max="2568" width="8.26953125" style="81" customWidth="1"/>
    <col min="2569" max="2569" width="8.54296875" style="81" customWidth="1"/>
    <col min="2570" max="2570" width="3.7265625" style="81" customWidth="1"/>
    <col min="2571" max="2571" width="8.7265625" style="81" customWidth="1"/>
    <col min="2572" max="2572" width="9.26953125" style="81" customWidth="1"/>
    <col min="2573" max="2573" width="3.26953125" style="81" customWidth="1"/>
    <col min="2574" max="2574" width="9" style="81" customWidth="1"/>
    <col min="2575" max="2575" width="9.26953125" style="81" customWidth="1"/>
    <col min="2576" max="2576" width="2.7265625" style="81" customWidth="1"/>
    <col min="2577" max="2816" width="9.26953125" style="81"/>
    <col min="2817" max="2817" width="34.26953125" style="81" customWidth="1"/>
    <col min="2818" max="2819" width="8.26953125" style="81" customWidth="1"/>
    <col min="2820" max="2820" width="3.453125" style="81" customWidth="1"/>
    <col min="2821" max="2821" width="8" style="81" customWidth="1"/>
    <col min="2822" max="2822" width="8.26953125" style="81" customWidth="1"/>
    <col min="2823" max="2823" width="3.7265625" style="81" customWidth="1"/>
    <col min="2824" max="2824" width="8.26953125" style="81" customWidth="1"/>
    <col min="2825" max="2825" width="8.54296875" style="81" customWidth="1"/>
    <col min="2826" max="2826" width="3.7265625" style="81" customWidth="1"/>
    <col min="2827" max="2827" width="8.7265625" style="81" customWidth="1"/>
    <col min="2828" max="2828" width="9.26953125" style="81" customWidth="1"/>
    <col min="2829" max="2829" width="3.26953125" style="81" customWidth="1"/>
    <col min="2830" max="2830" width="9" style="81" customWidth="1"/>
    <col min="2831" max="2831" width="9.26953125" style="81" customWidth="1"/>
    <col min="2832" max="2832" width="2.7265625" style="81" customWidth="1"/>
    <col min="2833" max="3072" width="9.26953125" style="81"/>
    <col min="3073" max="3073" width="34.26953125" style="81" customWidth="1"/>
    <col min="3074" max="3075" width="8.26953125" style="81" customWidth="1"/>
    <col min="3076" max="3076" width="3.453125" style="81" customWidth="1"/>
    <col min="3077" max="3077" width="8" style="81" customWidth="1"/>
    <col min="3078" max="3078" width="8.26953125" style="81" customWidth="1"/>
    <col min="3079" max="3079" width="3.7265625" style="81" customWidth="1"/>
    <col min="3080" max="3080" width="8.26953125" style="81" customWidth="1"/>
    <col min="3081" max="3081" width="8.54296875" style="81" customWidth="1"/>
    <col min="3082" max="3082" width="3.7265625" style="81" customWidth="1"/>
    <col min="3083" max="3083" width="8.7265625" style="81" customWidth="1"/>
    <col min="3084" max="3084" width="9.26953125" style="81" customWidth="1"/>
    <col min="3085" max="3085" width="3.26953125" style="81" customWidth="1"/>
    <col min="3086" max="3086" width="9" style="81" customWidth="1"/>
    <col min="3087" max="3087" width="9.26953125" style="81" customWidth="1"/>
    <col min="3088" max="3088" width="2.7265625" style="81" customWidth="1"/>
    <col min="3089" max="3328" width="9.26953125" style="81"/>
    <col min="3329" max="3329" width="34.26953125" style="81" customWidth="1"/>
    <col min="3330" max="3331" width="8.26953125" style="81" customWidth="1"/>
    <col min="3332" max="3332" width="3.453125" style="81" customWidth="1"/>
    <col min="3333" max="3333" width="8" style="81" customWidth="1"/>
    <col min="3334" max="3334" width="8.26953125" style="81" customWidth="1"/>
    <col min="3335" max="3335" width="3.7265625" style="81" customWidth="1"/>
    <col min="3336" max="3336" width="8.26953125" style="81" customWidth="1"/>
    <col min="3337" max="3337" width="8.54296875" style="81" customWidth="1"/>
    <col min="3338" max="3338" width="3.7265625" style="81" customWidth="1"/>
    <col min="3339" max="3339" width="8.7265625" style="81" customWidth="1"/>
    <col min="3340" max="3340" width="9.26953125" style="81" customWidth="1"/>
    <col min="3341" max="3341" width="3.26953125" style="81" customWidth="1"/>
    <col min="3342" max="3342" width="9" style="81" customWidth="1"/>
    <col min="3343" max="3343" width="9.26953125" style="81" customWidth="1"/>
    <col min="3344" max="3344" width="2.7265625" style="81" customWidth="1"/>
    <col min="3345" max="3584" width="9.26953125" style="81"/>
    <col min="3585" max="3585" width="34.26953125" style="81" customWidth="1"/>
    <col min="3586" max="3587" width="8.26953125" style="81" customWidth="1"/>
    <col min="3588" max="3588" width="3.453125" style="81" customWidth="1"/>
    <col min="3589" max="3589" width="8" style="81" customWidth="1"/>
    <col min="3590" max="3590" width="8.26953125" style="81" customWidth="1"/>
    <col min="3591" max="3591" width="3.7265625" style="81" customWidth="1"/>
    <col min="3592" max="3592" width="8.26953125" style="81" customWidth="1"/>
    <col min="3593" max="3593" width="8.54296875" style="81" customWidth="1"/>
    <col min="3594" max="3594" width="3.7265625" style="81" customWidth="1"/>
    <col min="3595" max="3595" width="8.7265625" style="81" customWidth="1"/>
    <col min="3596" max="3596" width="9.26953125" style="81" customWidth="1"/>
    <col min="3597" max="3597" width="3.26953125" style="81" customWidth="1"/>
    <col min="3598" max="3598" width="9" style="81" customWidth="1"/>
    <col min="3599" max="3599" width="9.26953125" style="81" customWidth="1"/>
    <col min="3600" max="3600" width="2.7265625" style="81" customWidth="1"/>
    <col min="3601" max="3840" width="9.26953125" style="81"/>
    <col min="3841" max="3841" width="34.26953125" style="81" customWidth="1"/>
    <col min="3842" max="3843" width="8.26953125" style="81" customWidth="1"/>
    <col min="3844" max="3844" width="3.453125" style="81" customWidth="1"/>
    <col min="3845" max="3845" width="8" style="81" customWidth="1"/>
    <col min="3846" max="3846" width="8.26953125" style="81" customWidth="1"/>
    <col min="3847" max="3847" width="3.7265625" style="81" customWidth="1"/>
    <col min="3848" max="3848" width="8.26953125" style="81" customWidth="1"/>
    <col min="3849" max="3849" width="8.54296875" style="81" customWidth="1"/>
    <col min="3850" max="3850" width="3.7265625" style="81" customWidth="1"/>
    <col min="3851" max="3851" width="8.7265625" style="81" customWidth="1"/>
    <col min="3852" max="3852" width="9.26953125" style="81" customWidth="1"/>
    <col min="3853" max="3853" width="3.26953125" style="81" customWidth="1"/>
    <col min="3854" max="3854" width="9" style="81" customWidth="1"/>
    <col min="3855" max="3855" width="9.26953125" style="81" customWidth="1"/>
    <col min="3856" max="3856" width="2.7265625" style="81" customWidth="1"/>
    <col min="3857" max="4096" width="9.26953125" style="81"/>
    <col min="4097" max="4097" width="34.26953125" style="81" customWidth="1"/>
    <col min="4098" max="4099" width="8.26953125" style="81" customWidth="1"/>
    <col min="4100" max="4100" width="3.453125" style="81" customWidth="1"/>
    <col min="4101" max="4101" width="8" style="81" customWidth="1"/>
    <col min="4102" max="4102" width="8.26953125" style="81" customWidth="1"/>
    <col min="4103" max="4103" width="3.7265625" style="81" customWidth="1"/>
    <col min="4104" max="4104" width="8.26953125" style="81" customWidth="1"/>
    <col min="4105" max="4105" width="8.54296875" style="81" customWidth="1"/>
    <col min="4106" max="4106" width="3.7265625" style="81" customWidth="1"/>
    <col min="4107" max="4107" width="8.7265625" style="81" customWidth="1"/>
    <col min="4108" max="4108" width="9.26953125" style="81" customWidth="1"/>
    <col min="4109" max="4109" width="3.26953125" style="81" customWidth="1"/>
    <col min="4110" max="4110" width="9" style="81" customWidth="1"/>
    <col min="4111" max="4111" width="9.26953125" style="81" customWidth="1"/>
    <col min="4112" max="4112" width="2.7265625" style="81" customWidth="1"/>
    <col min="4113" max="4352" width="9.26953125" style="81"/>
    <col min="4353" max="4353" width="34.26953125" style="81" customWidth="1"/>
    <col min="4354" max="4355" width="8.26953125" style="81" customWidth="1"/>
    <col min="4356" max="4356" width="3.453125" style="81" customWidth="1"/>
    <col min="4357" max="4357" width="8" style="81" customWidth="1"/>
    <col min="4358" max="4358" width="8.26953125" style="81" customWidth="1"/>
    <col min="4359" max="4359" width="3.7265625" style="81" customWidth="1"/>
    <col min="4360" max="4360" width="8.26953125" style="81" customWidth="1"/>
    <col min="4361" max="4361" width="8.54296875" style="81" customWidth="1"/>
    <col min="4362" max="4362" width="3.7265625" style="81" customWidth="1"/>
    <col min="4363" max="4363" width="8.7265625" style="81" customWidth="1"/>
    <col min="4364" max="4364" width="9.26953125" style="81" customWidth="1"/>
    <col min="4365" max="4365" width="3.26953125" style="81" customWidth="1"/>
    <col min="4366" max="4366" width="9" style="81" customWidth="1"/>
    <col min="4367" max="4367" width="9.26953125" style="81" customWidth="1"/>
    <col min="4368" max="4368" width="2.7265625" style="81" customWidth="1"/>
    <col min="4369" max="4608" width="9.26953125" style="81"/>
    <col min="4609" max="4609" width="34.26953125" style="81" customWidth="1"/>
    <col min="4610" max="4611" width="8.26953125" style="81" customWidth="1"/>
    <col min="4612" max="4612" width="3.453125" style="81" customWidth="1"/>
    <col min="4613" max="4613" width="8" style="81" customWidth="1"/>
    <col min="4614" max="4614" width="8.26953125" style="81" customWidth="1"/>
    <col min="4615" max="4615" width="3.7265625" style="81" customWidth="1"/>
    <col min="4616" max="4616" width="8.26953125" style="81" customWidth="1"/>
    <col min="4617" max="4617" width="8.54296875" style="81" customWidth="1"/>
    <col min="4618" max="4618" width="3.7265625" style="81" customWidth="1"/>
    <col min="4619" max="4619" width="8.7265625" style="81" customWidth="1"/>
    <col min="4620" max="4620" width="9.26953125" style="81" customWidth="1"/>
    <col min="4621" max="4621" width="3.26953125" style="81" customWidth="1"/>
    <col min="4622" max="4622" width="9" style="81" customWidth="1"/>
    <col min="4623" max="4623" width="9.26953125" style="81" customWidth="1"/>
    <col min="4624" max="4624" width="2.7265625" style="81" customWidth="1"/>
    <col min="4625" max="4864" width="9.26953125" style="81"/>
    <col min="4865" max="4865" width="34.26953125" style="81" customWidth="1"/>
    <col min="4866" max="4867" width="8.26953125" style="81" customWidth="1"/>
    <col min="4868" max="4868" width="3.453125" style="81" customWidth="1"/>
    <col min="4869" max="4869" width="8" style="81" customWidth="1"/>
    <col min="4870" max="4870" width="8.26953125" style="81" customWidth="1"/>
    <col min="4871" max="4871" width="3.7265625" style="81" customWidth="1"/>
    <col min="4872" max="4872" width="8.26953125" style="81" customWidth="1"/>
    <col min="4873" max="4873" width="8.54296875" style="81" customWidth="1"/>
    <col min="4874" max="4874" width="3.7265625" style="81" customWidth="1"/>
    <col min="4875" max="4875" width="8.7265625" style="81" customWidth="1"/>
    <col min="4876" max="4876" width="9.26953125" style="81" customWidth="1"/>
    <col min="4877" max="4877" width="3.26953125" style="81" customWidth="1"/>
    <col min="4878" max="4878" width="9" style="81" customWidth="1"/>
    <col min="4879" max="4879" width="9.26953125" style="81" customWidth="1"/>
    <col min="4880" max="4880" width="2.7265625" style="81" customWidth="1"/>
    <col min="4881" max="5120" width="9.26953125" style="81"/>
    <col min="5121" max="5121" width="34.26953125" style="81" customWidth="1"/>
    <col min="5122" max="5123" width="8.26953125" style="81" customWidth="1"/>
    <col min="5124" max="5124" width="3.453125" style="81" customWidth="1"/>
    <col min="5125" max="5125" width="8" style="81" customWidth="1"/>
    <col min="5126" max="5126" width="8.26953125" style="81" customWidth="1"/>
    <col min="5127" max="5127" width="3.7265625" style="81" customWidth="1"/>
    <col min="5128" max="5128" width="8.26953125" style="81" customWidth="1"/>
    <col min="5129" max="5129" width="8.54296875" style="81" customWidth="1"/>
    <col min="5130" max="5130" width="3.7265625" style="81" customWidth="1"/>
    <col min="5131" max="5131" width="8.7265625" style="81" customWidth="1"/>
    <col min="5132" max="5132" width="9.26953125" style="81" customWidth="1"/>
    <col min="5133" max="5133" width="3.26953125" style="81" customWidth="1"/>
    <col min="5134" max="5134" width="9" style="81" customWidth="1"/>
    <col min="5135" max="5135" width="9.26953125" style="81" customWidth="1"/>
    <col min="5136" max="5136" width="2.7265625" style="81" customWidth="1"/>
    <col min="5137" max="5376" width="9.26953125" style="81"/>
    <col min="5377" max="5377" width="34.26953125" style="81" customWidth="1"/>
    <col min="5378" max="5379" width="8.26953125" style="81" customWidth="1"/>
    <col min="5380" max="5380" width="3.453125" style="81" customWidth="1"/>
    <col min="5381" max="5381" width="8" style="81" customWidth="1"/>
    <col min="5382" max="5382" width="8.26953125" style="81" customWidth="1"/>
    <col min="5383" max="5383" width="3.7265625" style="81" customWidth="1"/>
    <col min="5384" max="5384" width="8.26953125" style="81" customWidth="1"/>
    <col min="5385" max="5385" width="8.54296875" style="81" customWidth="1"/>
    <col min="5386" max="5386" width="3.7265625" style="81" customWidth="1"/>
    <col min="5387" max="5387" width="8.7265625" style="81" customWidth="1"/>
    <col min="5388" max="5388" width="9.26953125" style="81" customWidth="1"/>
    <col min="5389" max="5389" width="3.26953125" style="81" customWidth="1"/>
    <col min="5390" max="5390" width="9" style="81" customWidth="1"/>
    <col min="5391" max="5391" width="9.26953125" style="81" customWidth="1"/>
    <col min="5392" max="5392" width="2.7265625" style="81" customWidth="1"/>
    <col min="5393" max="5632" width="9.26953125" style="81"/>
    <col min="5633" max="5633" width="34.26953125" style="81" customWidth="1"/>
    <col min="5634" max="5635" width="8.26953125" style="81" customWidth="1"/>
    <col min="5636" max="5636" width="3.453125" style="81" customWidth="1"/>
    <col min="5637" max="5637" width="8" style="81" customWidth="1"/>
    <col min="5638" max="5638" width="8.26953125" style="81" customWidth="1"/>
    <col min="5639" max="5639" width="3.7265625" style="81" customWidth="1"/>
    <col min="5640" max="5640" width="8.26953125" style="81" customWidth="1"/>
    <col min="5641" max="5641" width="8.54296875" style="81" customWidth="1"/>
    <col min="5642" max="5642" width="3.7265625" style="81" customWidth="1"/>
    <col min="5643" max="5643" width="8.7265625" style="81" customWidth="1"/>
    <col min="5644" max="5644" width="9.26953125" style="81" customWidth="1"/>
    <col min="5645" max="5645" width="3.26953125" style="81" customWidth="1"/>
    <col min="5646" max="5646" width="9" style="81" customWidth="1"/>
    <col min="5647" max="5647" width="9.26953125" style="81" customWidth="1"/>
    <col min="5648" max="5648" width="2.7265625" style="81" customWidth="1"/>
    <col min="5649" max="5888" width="9.26953125" style="81"/>
    <col min="5889" max="5889" width="34.26953125" style="81" customWidth="1"/>
    <col min="5890" max="5891" width="8.26953125" style="81" customWidth="1"/>
    <col min="5892" max="5892" width="3.453125" style="81" customWidth="1"/>
    <col min="5893" max="5893" width="8" style="81" customWidth="1"/>
    <col min="5894" max="5894" width="8.26953125" style="81" customWidth="1"/>
    <col min="5895" max="5895" width="3.7265625" style="81" customWidth="1"/>
    <col min="5896" max="5896" width="8.26953125" style="81" customWidth="1"/>
    <col min="5897" max="5897" width="8.54296875" style="81" customWidth="1"/>
    <col min="5898" max="5898" width="3.7265625" style="81" customWidth="1"/>
    <col min="5899" max="5899" width="8.7265625" style="81" customWidth="1"/>
    <col min="5900" max="5900" width="9.26953125" style="81" customWidth="1"/>
    <col min="5901" max="5901" width="3.26953125" style="81" customWidth="1"/>
    <col min="5902" max="5902" width="9" style="81" customWidth="1"/>
    <col min="5903" max="5903" width="9.26953125" style="81" customWidth="1"/>
    <col min="5904" max="5904" width="2.7265625" style="81" customWidth="1"/>
    <col min="5905" max="6144" width="9.26953125" style="81"/>
    <col min="6145" max="6145" width="34.26953125" style="81" customWidth="1"/>
    <col min="6146" max="6147" width="8.26953125" style="81" customWidth="1"/>
    <col min="6148" max="6148" width="3.453125" style="81" customWidth="1"/>
    <col min="6149" max="6149" width="8" style="81" customWidth="1"/>
    <col min="6150" max="6150" width="8.26953125" style="81" customWidth="1"/>
    <col min="6151" max="6151" width="3.7265625" style="81" customWidth="1"/>
    <col min="6152" max="6152" width="8.26953125" style="81" customWidth="1"/>
    <col min="6153" max="6153" width="8.54296875" style="81" customWidth="1"/>
    <col min="6154" max="6154" width="3.7265625" style="81" customWidth="1"/>
    <col min="6155" max="6155" width="8.7265625" style="81" customWidth="1"/>
    <col min="6156" max="6156" width="9.26953125" style="81" customWidth="1"/>
    <col min="6157" max="6157" width="3.26953125" style="81" customWidth="1"/>
    <col min="6158" max="6158" width="9" style="81" customWidth="1"/>
    <col min="6159" max="6159" width="9.26953125" style="81" customWidth="1"/>
    <col min="6160" max="6160" width="2.7265625" style="81" customWidth="1"/>
    <col min="6161" max="6400" width="9.26953125" style="81"/>
    <col min="6401" max="6401" width="34.26953125" style="81" customWidth="1"/>
    <col min="6402" max="6403" width="8.26953125" style="81" customWidth="1"/>
    <col min="6404" max="6404" width="3.453125" style="81" customWidth="1"/>
    <col min="6405" max="6405" width="8" style="81" customWidth="1"/>
    <col min="6406" max="6406" width="8.26953125" style="81" customWidth="1"/>
    <col min="6407" max="6407" width="3.7265625" style="81" customWidth="1"/>
    <col min="6408" max="6408" width="8.26953125" style="81" customWidth="1"/>
    <col min="6409" max="6409" width="8.54296875" style="81" customWidth="1"/>
    <col min="6410" max="6410" width="3.7265625" style="81" customWidth="1"/>
    <col min="6411" max="6411" width="8.7265625" style="81" customWidth="1"/>
    <col min="6412" max="6412" width="9.26953125" style="81" customWidth="1"/>
    <col min="6413" max="6413" width="3.26953125" style="81" customWidth="1"/>
    <col min="6414" max="6414" width="9" style="81" customWidth="1"/>
    <col min="6415" max="6415" width="9.26953125" style="81" customWidth="1"/>
    <col min="6416" max="6416" width="2.7265625" style="81" customWidth="1"/>
    <col min="6417" max="6656" width="9.26953125" style="81"/>
    <col min="6657" max="6657" width="34.26953125" style="81" customWidth="1"/>
    <col min="6658" max="6659" width="8.26953125" style="81" customWidth="1"/>
    <col min="6660" max="6660" width="3.453125" style="81" customWidth="1"/>
    <col min="6661" max="6661" width="8" style="81" customWidth="1"/>
    <col min="6662" max="6662" width="8.26953125" style="81" customWidth="1"/>
    <col min="6663" max="6663" width="3.7265625" style="81" customWidth="1"/>
    <col min="6664" max="6664" width="8.26953125" style="81" customWidth="1"/>
    <col min="6665" max="6665" width="8.54296875" style="81" customWidth="1"/>
    <col min="6666" max="6666" width="3.7265625" style="81" customWidth="1"/>
    <col min="6667" max="6667" width="8.7265625" style="81" customWidth="1"/>
    <col min="6668" max="6668" width="9.26953125" style="81" customWidth="1"/>
    <col min="6669" max="6669" width="3.26953125" style="81" customWidth="1"/>
    <col min="6670" max="6670" width="9" style="81" customWidth="1"/>
    <col min="6671" max="6671" width="9.26953125" style="81" customWidth="1"/>
    <col min="6672" max="6672" width="2.7265625" style="81" customWidth="1"/>
    <col min="6673" max="6912" width="9.26953125" style="81"/>
    <col min="6913" max="6913" width="34.26953125" style="81" customWidth="1"/>
    <col min="6914" max="6915" width="8.26953125" style="81" customWidth="1"/>
    <col min="6916" max="6916" width="3.453125" style="81" customWidth="1"/>
    <col min="6917" max="6917" width="8" style="81" customWidth="1"/>
    <col min="6918" max="6918" width="8.26953125" style="81" customWidth="1"/>
    <col min="6919" max="6919" width="3.7265625" style="81" customWidth="1"/>
    <col min="6920" max="6920" width="8.26953125" style="81" customWidth="1"/>
    <col min="6921" max="6921" width="8.54296875" style="81" customWidth="1"/>
    <col min="6922" max="6922" width="3.7265625" style="81" customWidth="1"/>
    <col min="6923" max="6923" width="8.7265625" style="81" customWidth="1"/>
    <col min="6924" max="6924" width="9.26953125" style="81" customWidth="1"/>
    <col min="6925" max="6925" width="3.26953125" style="81" customWidth="1"/>
    <col min="6926" max="6926" width="9" style="81" customWidth="1"/>
    <col min="6927" max="6927" width="9.26953125" style="81" customWidth="1"/>
    <col min="6928" max="6928" width="2.7265625" style="81" customWidth="1"/>
    <col min="6929" max="7168" width="9.26953125" style="81"/>
    <col min="7169" max="7169" width="34.26953125" style="81" customWidth="1"/>
    <col min="7170" max="7171" width="8.26953125" style="81" customWidth="1"/>
    <col min="7172" max="7172" width="3.453125" style="81" customWidth="1"/>
    <col min="7173" max="7173" width="8" style="81" customWidth="1"/>
    <col min="7174" max="7174" width="8.26953125" style="81" customWidth="1"/>
    <col min="7175" max="7175" width="3.7265625" style="81" customWidth="1"/>
    <col min="7176" max="7176" width="8.26953125" style="81" customWidth="1"/>
    <col min="7177" max="7177" width="8.54296875" style="81" customWidth="1"/>
    <col min="7178" max="7178" width="3.7265625" style="81" customWidth="1"/>
    <col min="7179" max="7179" width="8.7265625" style="81" customWidth="1"/>
    <col min="7180" max="7180" width="9.26953125" style="81" customWidth="1"/>
    <col min="7181" max="7181" width="3.26953125" style="81" customWidth="1"/>
    <col min="7182" max="7182" width="9" style="81" customWidth="1"/>
    <col min="7183" max="7183" width="9.26953125" style="81" customWidth="1"/>
    <col min="7184" max="7184" width="2.7265625" style="81" customWidth="1"/>
    <col min="7185" max="7424" width="9.26953125" style="81"/>
    <col min="7425" max="7425" width="34.26953125" style="81" customWidth="1"/>
    <col min="7426" max="7427" width="8.26953125" style="81" customWidth="1"/>
    <col min="7428" max="7428" width="3.453125" style="81" customWidth="1"/>
    <col min="7429" max="7429" width="8" style="81" customWidth="1"/>
    <col min="7430" max="7430" width="8.26953125" style="81" customWidth="1"/>
    <col min="7431" max="7431" width="3.7265625" style="81" customWidth="1"/>
    <col min="7432" max="7432" width="8.26953125" style="81" customWidth="1"/>
    <col min="7433" max="7433" width="8.54296875" style="81" customWidth="1"/>
    <col min="7434" max="7434" width="3.7265625" style="81" customWidth="1"/>
    <col min="7435" max="7435" width="8.7265625" style="81" customWidth="1"/>
    <col min="7436" max="7436" width="9.26953125" style="81" customWidth="1"/>
    <col min="7437" max="7437" width="3.26953125" style="81" customWidth="1"/>
    <col min="7438" max="7438" width="9" style="81" customWidth="1"/>
    <col min="7439" max="7439" width="9.26953125" style="81" customWidth="1"/>
    <col min="7440" max="7440" width="2.7265625" style="81" customWidth="1"/>
    <col min="7441" max="7680" width="9.26953125" style="81"/>
    <col min="7681" max="7681" width="34.26953125" style="81" customWidth="1"/>
    <col min="7682" max="7683" width="8.26953125" style="81" customWidth="1"/>
    <col min="7684" max="7684" width="3.453125" style="81" customWidth="1"/>
    <col min="7685" max="7685" width="8" style="81" customWidth="1"/>
    <col min="7686" max="7686" width="8.26953125" style="81" customWidth="1"/>
    <col min="7687" max="7687" width="3.7265625" style="81" customWidth="1"/>
    <col min="7688" max="7688" width="8.26953125" style="81" customWidth="1"/>
    <col min="7689" max="7689" width="8.54296875" style="81" customWidth="1"/>
    <col min="7690" max="7690" width="3.7265625" style="81" customWidth="1"/>
    <col min="7691" max="7691" width="8.7265625" style="81" customWidth="1"/>
    <col min="7692" max="7692" width="9.26953125" style="81" customWidth="1"/>
    <col min="7693" max="7693" width="3.26953125" style="81" customWidth="1"/>
    <col min="7694" max="7694" width="9" style="81" customWidth="1"/>
    <col min="7695" max="7695" width="9.26953125" style="81" customWidth="1"/>
    <col min="7696" max="7696" width="2.7265625" style="81" customWidth="1"/>
    <col min="7697" max="7936" width="9.26953125" style="81"/>
    <col min="7937" max="7937" width="34.26953125" style="81" customWidth="1"/>
    <col min="7938" max="7939" width="8.26953125" style="81" customWidth="1"/>
    <col min="7940" max="7940" width="3.453125" style="81" customWidth="1"/>
    <col min="7941" max="7941" width="8" style="81" customWidth="1"/>
    <col min="7942" max="7942" width="8.26953125" style="81" customWidth="1"/>
    <col min="7943" max="7943" width="3.7265625" style="81" customWidth="1"/>
    <col min="7944" max="7944" width="8.26953125" style="81" customWidth="1"/>
    <col min="7945" max="7945" width="8.54296875" style="81" customWidth="1"/>
    <col min="7946" max="7946" width="3.7265625" style="81" customWidth="1"/>
    <col min="7947" max="7947" width="8.7265625" style="81" customWidth="1"/>
    <col min="7948" max="7948" width="9.26953125" style="81" customWidth="1"/>
    <col min="7949" max="7949" width="3.26953125" style="81" customWidth="1"/>
    <col min="7950" max="7950" width="9" style="81" customWidth="1"/>
    <col min="7951" max="7951" width="9.26953125" style="81" customWidth="1"/>
    <col min="7952" max="7952" width="2.7265625" style="81" customWidth="1"/>
    <col min="7953" max="8192" width="9.26953125" style="81"/>
    <col min="8193" max="8193" width="34.26953125" style="81" customWidth="1"/>
    <col min="8194" max="8195" width="8.26953125" style="81" customWidth="1"/>
    <col min="8196" max="8196" width="3.453125" style="81" customWidth="1"/>
    <col min="8197" max="8197" width="8" style="81" customWidth="1"/>
    <col min="8198" max="8198" width="8.26953125" style="81" customWidth="1"/>
    <col min="8199" max="8199" width="3.7265625" style="81" customWidth="1"/>
    <col min="8200" max="8200" width="8.26953125" style="81" customWidth="1"/>
    <col min="8201" max="8201" width="8.54296875" style="81" customWidth="1"/>
    <col min="8202" max="8202" width="3.7265625" style="81" customWidth="1"/>
    <col min="8203" max="8203" width="8.7265625" style="81" customWidth="1"/>
    <col min="8204" max="8204" width="9.26953125" style="81" customWidth="1"/>
    <col min="8205" max="8205" width="3.26953125" style="81" customWidth="1"/>
    <col min="8206" max="8206" width="9" style="81" customWidth="1"/>
    <col min="8207" max="8207" width="9.26953125" style="81" customWidth="1"/>
    <col min="8208" max="8208" width="2.7265625" style="81" customWidth="1"/>
    <col min="8209" max="8448" width="9.26953125" style="81"/>
    <col min="8449" max="8449" width="34.26953125" style="81" customWidth="1"/>
    <col min="8450" max="8451" width="8.26953125" style="81" customWidth="1"/>
    <col min="8452" max="8452" width="3.453125" style="81" customWidth="1"/>
    <col min="8453" max="8453" width="8" style="81" customWidth="1"/>
    <col min="8454" max="8454" width="8.26953125" style="81" customWidth="1"/>
    <col min="8455" max="8455" width="3.7265625" style="81" customWidth="1"/>
    <col min="8456" max="8456" width="8.26953125" style="81" customWidth="1"/>
    <col min="8457" max="8457" width="8.54296875" style="81" customWidth="1"/>
    <col min="8458" max="8458" width="3.7265625" style="81" customWidth="1"/>
    <col min="8459" max="8459" width="8.7265625" style="81" customWidth="1"/>
    <col min="8460" max="8460" width="9.26953125" style="81" customWidth="1"/>
    <col min="8461" max="8461" width="3.26953125" style="81" customWidth="1"/>
    <col min="8462" max="8462" width="9" style="81" customWidth="1"/>
    <col min="8463" max="8463" width="9.26953125" style="81" customWidth="1"/>
    <col min="8464" max="8464" width="2.7265625" style="81" customWidth="1"/>
    <col min="8465" max="8704" width="9.26953125" style="81"/>
    <col min="8705" max="8705" width="34.26953125" style="81" customWidth="1"/>
    <col min="8706" max="8707" width="8.26953125" style="81" customWidth="1"/>
    <col min="8708" max="8708" width="3.453125" style="81" customWidth="1"/>
    <col min="8709" max="8709" width="8" style="81" customWidth="1"/>
    <col min="8710" max="8710" width="8.26953125" style="81" customWidth="1"/>
    <col min="8711" max="8711" width="3.7265625" style="81" customWidth="1"/>
    <col min="8712" max="8712" width="8.26953125" style="81" customWidth="1"/>
    <col min="8713" max="8713" width="8.54296875" style="81" customWidth="1"/>
    <col min="8714" max="8714" width="3.7265625" style="81" customWidth="1"/>
    <col min="8715" max="8715" width="8.7265625" style="81" customWidth="1"/>
    <col min="8716" max="8716" width="9.26953125" style="81" customWidth="1"/>
    <col min="8717" max="8717" width="3.26953125" style="81" customWidth="1"/>
    <col min="8718" max="8718" width="9" style="81" customWidth="1"/>
    <col min="8719" max="8719" width="9.26953125" style="81" customWidth="1"/>
    <col min="8720" max="8720" width="2.7265625" style="81" customWidth="1"/>
    <col min="8721" max="8960" width="9.26953125" style="81"/>
    <col min="8961" max="8961" width="34.26953125" style="81" customWidth="1"/>
    <col min="8962" max="8963" width="8.26953125" style="81" customWidth="1"/>
    <col min="8964" max="8964" width="3.453125" style="81" customWidth="1"/>
    <col min="8965" max="8965" width="8" style="81" customWidth="1"/>
    <col min="8966" max="8966" width="8.26953125" style="81" customWidth="1"/>
    <col min="8967" max="8967" width="3.7265625" style="81" customWidth="1"/>
    <col min="8968" max="8968" width="8.26953125" style="81" customWidth="1"/>
    <col min="8969" max="8969" width="8.54296875" style="81" customWidth="1"/>
    <col min="8970" max="8970" width="3.7265625" style="81" customWidth="1"/>
    <col min="8971" max="8971" width="8.7265625" style="81" customWidth="1"/>
    <col min="8972" max="8972" width="9.26953125" style="81" customWidth="1"/>
    <col min="8973" max="8973" width="3.26953125" style="81" customWidth="1"/>
    <col min="8974" max="8974" width="9" style="81" customWidth="1"/>
    <col min="8975" max="8975" width="9.26953125" style="81" customWidth="1"/>
    <col min="8976" max="8976" width="2.7265625" style="81" customWidth="1"/>
    <col min="8977" max="9216" width="9.26953125" style="81"/>
    <col min="9217" max="9217" width="34.26953125" style="81" customWidth="1"/>
    <col min="9218" max="9219" width="8.26953125" style="81" customWidth="1"/>
    <col min="9220" max="9220" width="3.453125" style="81" customWidth="1"/>
    <col min="9221" max="9221" width="8" style="81" customWidth="1"/>
    <col min="9222" max="9222" width="8.26953125" style="81" customWidth="1"/>
    <col min="9223" max="9223" width="3.7265625" style="81" customWidth="1"/>
    <col min="9224" max="9224" width="8.26953125" style="81" customWidth="1"/>
    <col min="9225" max="9225" width="8.54296875" style="81" customWidth="1"/>
    <col min="9226" max="9226" width="3.7265625" style="81" customWidth="1"/>
    <col min="9227" max="9227" width="8.7265625" style="81" customWidth="1"/>
    <col min="9228" max="9228" width="9.26953125" style="81" customWidth="1"/>
    <col min="9229" max="9229" width="3.26953125" style="81" customWidth="1"/>
    <col min="9230" max="9230" width="9" style="81" customWidth="1"/>
    <col min="9231" max="9231" width="9.26953125" style="81" customWidth="1"/>
    <col min="9232" max="9232" width="2.7265625" style="81" customWidth="1"/>
    <col min="9233" max="9472" width="9.26953125" style="81"/>
    <col min="9473" max="9473" width="34.26953125" style="81" customWidth="1"/>
    <col min="9474" max="9475" width="8.26953125" style="81" customWidth="1"/>
    <col min="9476" max="9476" width="3.453125" style="81" customWidth="1"/>
    <col min="9477" max="9477" width="8" style="81" customWidth="1"/>
    <col min="9478" max="9478" width="8.26953125" style="81" customWidth="1"/>
    <col min="9479" max="9479" width="3.7265625" style="81" customWidth="1"/>
    <col min="9480" max="9480" width="8.26953125" style="81" customWidth="1"/>
    <col min="9481" max="9481" width="8.54296875" style="81" customWidth="1"/>
    <col min="9482" max="9482" width="3.7265625" style="81" customWidth="1"/>
    <col min="9483" max="9483" width="8.7265625" style="81" customWidth="1"/>
    <col min="9484" max="9484" width="9.26953125" style="81" customWidth="1"/>
    <col min="9485" max="9485" width="3.26953125" style="81" customWidth="1"/>
    <col min="9486" max="9486" width="9" style="81" customWidth="1"/>
    <col min="9487" max="9487" width="9.26953125" style="81" customWidth="1"/>
    <col min="9488" max="9488" width="2.7265625" style="81" customWidth="1"/>
    <col min="9489" max="9728" width="9.26953125" style="81"/>
    <col min="9729" max="9729" width="34.26953125" style="81" customWidth="1"/>
    <col min="9730" max="9731" width="8.26953125" style="81" customWidth="1"/>
    <col min="9732" max="9732" width="3.453125" style="81" customWidth="1"/>
    <col min="9733" max="9733" width="8" style="81" customWidth="1"/>
    <col min="9734" max="9734" width="8.26953125" style="81" customWidth="1"/>
    <col min="9735" max="9735" width="3.7265625" style="81" customWidth="1"/>
    <col min="9736" max="9736" width="8.26953125" style="81" customWidth="1"/>
    <col min="9737" max="9737" width="8.54296875" style="81" customWidth="1"/>
    <col min="9738" max="9738" width="3.7265625" style="81" customWidth="1"/>
    <col min="9739" max="9739" width="8.7265625" style="81" customWidth="1"/>
    <col min="9740" max="9740" width="9.26953125" style="81" customWidth="1"/>
    <col min="9741" max="9741" width="3.26953125" style="81" customWidth="1"/>
    <col min="9742" max="9742" width="9" style="81" customWidth="1"/>
    <col min="9743" max="9743" width="9.26953125" style="81" customWidth="1"/>
    <col min="9744" max="9744" width="2.7265625" style="81" customWidth="1"/>
    <col min="9745" max="9984" width="9.26953125" style="81"/>
    <col min="9985" max="9985" width="34.26953125" style="81" customWidth="1"/>
    <col min="9986" max="9987" width="8.26953125" style="81" customWidth="1"/>
    <col min="9988" max="9988" width="3.453125" style="81" customWidth="1"/>
    <col min="9989" max="9989" width="8" style="81" customWidth="1"/>
    <col min="9990" max="9990" width="8.26953125" style="81" customWidth="1"/>
    <col min="9991" max="9991" width="3.7265625" style="81" customWidth="1"/>
    <col min="9992" max="9992" width="8.26953125" style="81" customWidth="1"/>
    <col min="9993" max="9993" width="8.54296875" style="81" customWidth="1"/>
    <col min="9994" max="9994" width="3.7265625" style="81" customWidth="1"/>
    <col min="9995" max="9995" width="8.7265625" style="81" customWidth="1"/>
    <col min="9996" max="9996" width="9.26953125" style="81" customWidth="1"/>
    <col min="9997" max="9997" width="3.26953125" style="81" customWidth="1"/>
    <col min="9998" max="9998" width="9" style="81" customWidth="1"/>
    <col min="9999" max="9999" width="9.26953125" style="81" customWidth="1"/>
    <col min="10000" max="10000" width="2.7265625" style="81" customWidth="1"/>
    <col min="10001" max="10240" width="9.26953125" style="81"/>
    <col min="10241" max="10241" width="34.26953125" style="81" customWidth="1"/>
    <col min="10242" max="10243" width="8.26953125" style="81" customWidth="1"/>
    <col min="10244" max="10244" width="3.453125" style="81" customWidth="1"/>
    <col min="10245" max="10245" width="8" style="81" customWidth="1"/>
    <col min="10246" max="10246" width="8.26953125" style="81" customWidth="1"/>
    <col min="10247" max="10247" width="3.7265625" style="81" customWidth="1"/>
    <col min="10248" max="10248" width="8.26953125" style="81" customWidth="1"/>
    <col min="10249" max="10249" width="8.54296875" style="81" customWidth="1"/>
    <col min="10250" max="10250" width="3.7265625" style="81" customWidth="1"/>
    <col min="10251" max="10251" width="8.7265625" style="81" customWidth="1"/>
    <col min="10252" max="10252" width="9.26953125" style="81" customWidth="1"/>
    <col min="10253" max="10253" width="3.26953125" style="81" customWidth="1"/>
    <col min="10254" max="10254" width="9" style="81" customWidth="1"/>
    <col min="10255" max="10255" width="9.26953125" style="81" customWidth="1"/>
    <col min="10256" max="10256" width="2.7265625" style="81" customWidth="1"/>
    <col min="10257" max="10496" width="9.26953125" style="81"/>
    <col min="10497" max="10497" width="34.26953125" style="81" customWidth="1"/>
    <col min="10498" max="10499" width="8.26953125" style="81" customWidth="1"/>
    <col min="10500" max="10500" width="3.453125" style="81" customWidth="1"/>
    <col min="10501" max="10501" width="8" style="81" customWidth="1"/>
    <col min="10502" max="10502" width="8.26953125" style="81" customWidth="1"/>
    <col min="10503" max="10503" width="3.7265625" style="81" customWidth="1"/>
    <col min="10504" max="10504" width="8.26953125" style="81" customWidth="1"/>
    <col min="10505" max="10505" width="8.54296875" style="81" customWidth="1"/>
    <col min="10506" max="10506" width="3.7265625" style="81" customWidth="1"/>
    <col min="10507" max="10507" width="8.7265625" style="81" customWidth="1"/>
    <col min="10508" max="10508" width="9.26953125" style="81" customWidth="1"/>
    <col min="10509" max="10509" width="3.26953125" style="81" customWidth="1"/>
    <col min="10510" max="10510" width="9" style="81" customWidth="1"/>
    <col min="10511" max="10511" width="9.26953125" style="81" customWidth="1"/>
    <col min="10512" max="10512" width="2.7265625" style="81" customWidth="1"/>
    <col min="10513" max="10752" width="9.26953125" style="81"/>
    <col min="10753" max="10753" width="34.26953125" style="81" customWidth="1"/>
    <col min="10754" max="10755" width="8.26953125" style="81" customWidth="1"/>
    <col min="10756" max="10756" width="3.453125" style="81" customWidth="1"/>
    <col min="10757" max="10757" width="8" style="81" customWidth="1"/>
    <col min="10758" max="10758" width="8.26953125" style="81" customWidth="1"/>
    <col min="10759" max="10759" width="3.7265625" style="81" customWidth="1"/>
    <col min="10760" max="10760" width="8.26953125" style="81" customWidth="1"/>
    <col min="10761" max="10761" width="8.54296875" style="81" customWidth="1"/>
    <col min="10762" max="10762" width="3.7265625" style="81" customWidth="1"/>
    <col min="10763" max="10763" width="8.7265625" style="81" customWidth="1"/>
    <col min="10764" max="10764" width="9.26953125" style="81" customWidth="1"/>
    <col min="10765" max="10765" width="3.26953125" style="81" customWidth="1"/>
    <col min="10766" max="10766" width="9" style="81" customWidth="1"/>
    <col min="10767" max="10767" width="9.26953125" style="81" customWidth="1"/>
    <col min="10768" max="10768" width="2.7265625" style="81" customWidth="1"/>
    <col min="10769" max="11008" width="9.26953125" style="81"/>
    <col min="11009" max="11009" width="34.26953125" style="81" customWidth="1"/>
    <col min="11010" max="11011" width="8.26953125" style="81" customWidth="1"/>
    <col min="11012" max="11012" width="3.453125" style="81" customWidth="1"/>
    <col min="11013" max="11013" width="8" style="81" customWidth="1"/>
    <col min="11014" max="11014" width="8.26953125" style="81" customWidth="1"/>
    <col min="11015" max="11015" width="3.7265625" style="81" customWidth="1"/>
    <col min="11016" max="11016" width="8.26953125" style="81" customWidth="1"/>
    <col min="11017" max="11017" width="8.54296875" style="81" customWidth="1"/>
    <col min="11018" max="11018" width="3.7265625" style="81" customWidth="1"/>
    <col min="11019" max="11019" width="8.7265625" style="81" customWidth="1"/>
    <col min="11020" max="11020" width="9.26953125" style="81" customWidth="1"/>
    <col min="11021" max="11021" width="3.26953125" style="81" customWidth="1"/>
    <col min="11022" max="11022" width="9" style="81" customWidth="1"/>
    <col min="11023" max="11023" width="9.26953125" style="81" customWidth="1"/>
    <col min="11024" max="11024" width="2.7265625" style="81" customWidth="1"/>
    <col min="11025" max="11264" width="9.26953125" style="81"/>
    <col min="11265" max="11265" width="34.26953125" style="81" customWidth="1"/>
    <col min="11266" max="11267" width="8.26953125" style="81" customWidth="1"/>
    <col min="11268" max="11268" width="3.453125" style="81" customWidth="1"/>
    <col min="11269" max="11269" width="8" style="81" customWidth="1"/>
    <col min="11270" max="11270" width="8.26953125" style="81" customWidth="1"/>
    <col min="11271" max="11271" width="3.7265625" style="81" customWidth="1"/>
    <col min="11272" max="11272" width="8.26953125" style="81" customWidth="1"/>
    <col min="11273" max="11273" width="8.54296875" style="81" customWidth="1"/>
    <col min="11274" max="11274" width="3.7265625" style="81" customWidth="1"/>
    <col min="11275" max="11275" width="8.7265625" style="81" customWidth="1"/>
    <col min="11276" max="11276" width="9.26953125" style="81" customWidth="1"/>
    <col min="11277" max="11277" width="3.26953125" style="81" customWidth="1"/>
    <col min="11278" max="11278" width="9" style="81" customWidth="1"/>
    <col min="11279" max="11279" width="9.26953125" style="81" customWidth="1"/>
    <col min="11280" max="11280" width="2.7265625" style="81" customWidth="1"/>
    <col min="11281" max="11520" width="9.26953125" style="81"/>
    <col min="11521" max="11521" width="34.26953125" style="81" customWidth="1"/>
    <col min="11522" max="11523" width="8.26953125" style="81" customWidth="1"/>
    <col min="11524" max="11524" width="3.453125" style="81" customWidth="1"/>
    <col min="11525" max="11525" width="8" style="81" customWidth="1"/>
    <col min="11526" max="11526" width="8.26953125" style="81" customWidth="1"/>
    <col min="11527" max="11527" width="3.7265625" style="81" customWidth="1"/>
    <col min="11528" max="11528" width="8.26953125" style="81" customWidth="1"/>
    <col min="11529" max="11529" width="8.54296875" style="81" customWidth="1"/>
    <col min="11530" max="11530" width="3.7265625" style="81" customWidth="1"/>
    <col min="11531" max="11531" width="8.7265625" style="81" customWidth="1"/>
    <col min="11532" max="11532" width="9.26953125" style="81" customWidth="1"/>
    <col min="11533" max="11533" width="3.26953125" style="81" customWidth="1"/>
    <col min="11534" max="11534" width="9" style="81" customWidth="1"/>
    <col min="11535" max="11535" width="9.26953125" style="81" customWidth="1"/>
    <col min="11536" max="11536" width="2.7265625" style="81" customWidth="1"/>
    <col min="11537" max="11776" width="9.26953125" style="81"/>
    <col min="11777" max="11777" width="34.26953125" style="81" customWidth="1"/>
    <col min="11778" max="11779" width="8.26953125" style="81" customWidth="1"/>
    <col min="11780" max="11780" width="3.453125" style="81" customWidth="1"/>
    <col min="11781" max="11781" width="8" style="81" customWidth="1"/>
    <col min="11782" max="11782" width="8.26953125" style="81" customWidth="1"/>
    <col min="11783" max="11783" width="3.7265625" style="81" customWidth="1"/>
    <col min="11784" max="11784" width="8.26953125" style="81" customWidth="1"/>
    <col min="11785" max="11785" width="8.54296875" style="81" customWidth="1"/>
    <col min="11786" max="11786" width="3.7265625" style="81" customWidth="1"/>
    <col min="11787" max="11787" width="8.7265625" style="81" customWidth="1"/>
    <col min="11788" max="11788" width="9.26953125" style="81" customWidth="1"/>
    <col min="11789" max="11789" width="3.26953125" style="81" customWidth="1"/>
    <col min="11790" max="11790" width="9" style="81" customWidth="1"/>
    <col min="11791" max="11791" width="9.26953125" style="81" customWidth="1"/>
    <col min="11792" max="11792" width="2.7265625" style="81" customWidth="1"/>
    <col min="11793" max="12032" width="9.26953125" style="81"/>
    <col min="12033" max="12033" width="34.26953125" style="81" customWidth="1"/>
    <col min="12034" max="12035" width="8.26953125" style="81" customWidth="1"/>
    <col min="12036" max="12036" width="3.453125" style="81" customWidth="1"/>
    <col min="12037" max="12037" width="8" style="81" customWidth="1"/>
    <col min="12038" max="12038" width="8.26953125" style="81" customWidth="1"/>
    <col min="12039" max="12039" width="3.7265625" style="81" customWidth="1"/>
    <col min="12040" max="12040" width="8.26953125" style="81" customWidth="1"/>
    <col min="12041" max="12041" width="8.54296875" style="81" customWidth="1"/>
    <col min="12042" max="12042" width="3.7265625" style="81" customWidth="1"/>
    <col min="12043" max="12043" width="8.7265625" style="81" customWidth="1"/>
    <col min="12044" max="12044" width="9.26953125" style="81" customWidth="1"/>
    <col min="12045" max="12045" width="3.26953125" style="81" customWidth="1"/>
    <col min="12046" max="12046" width="9" style="81" customWidth="1"/>
    <col min="12047" max="12047" width="9.26953125" style="81" customWidth="1"/>
    <col min="12048" max="12048" width="2.7265625" style="81" customWidth="1"/>
    <col min="12049" max="12288" width="9.26953125" style="81"/>
    <col min="12289" max="12289" width="34.26953125" style="81" customWidth="1"/>
    <col min="12290" max="12291" width="8.26953125" style="81" customWidth="1"/>
    <col min="12292" max="12292" width="3.453125" style="81" customWidth="1"/>
    <col min="12293" max="12293" width="8" style="81" customWidth="1"/>
    <col min="12294" max="12294" width="8.26953125" style="81" customWidth="1"/>
    <col min="12295" max="12295" width="3.7265625" style="81" customWidth="1"/>
    <col min="12296" max="12296" width="8.26953125" style="81" customWidth="1"/>
    <col min="12297" max="12297" width="8.54296875" style="81" customWidth="1"/>
    <col min="12298" max="12298" width="3.7265625" style="81" customWidth="1"/>
    <col min="12299" max="12299" width="8.7265625" style="81" customWidth="1"/>
    <col min="12300" max="12300" width="9.26953125" style="81" customWidth="1"/>
    <col min="12301" max="12301" width="3.26953125" style="81" customWidth="1"/>
    <col min="12302" max="12302" width="9" style="81" customWidth="1"/>
    <col min="12303" max="12303" width="9.26953125" style="81" customWidth="1"/>
    <col min="12304" max="12304" width="2.7265625" style="81" customWidth="1"/>
    <col min="12305" max="12544" width="9.26953125" style="81"/>
    <col min="12545" max="12545" width="34.26953125" style="81" customWidth="1"/>
    <col min="12546" max="12547" width="8.26953125" style="81" customWidth="1"/>
    <col min="12548" max="12548" width="3.453125" style="81" customWidth="1"/>
    <col min="12549" max="12549" width="8" style="81" customWidth="1"/>
    <col min="12550" max="12550" width="8.26953125" style="81" customWidth="1"/>
    <col min="12551" max="12551" width="3.7265625" style="81" customWidth="1"/>
    <col min="12552" max="12552" width="8.26953125" style="81" customWidth="1"/>
    <col min="12553" max="12553" width="8.54296875" style="81" customWidth="1"/>
    <col min="12554" max="12554" width="3.7265625" style="81" customWidth="1"/>
    <col min="12555" max="12555" width="8.7265625" style="81" customWidth="1"/>
    <col min="12556" max="12556" width="9.26953125" style="81" customWidth="1"/>
    <col min="12557" max="12557" width="3.26953125" style="81" customWidth="1"/>
    <col min="12558" max="12558" width="9" style="81" customWidth="1"/>
    <col min="12559" max="12559" width="9.26953125" style="81" customWidth="1"/>
    <col min="12560" max="12560" width="2.7265625" style="81" customWidth="1"/>
    <col min="12561" max="12800" width="9.26953125" style="81"/>
    <col min="12801" max="12801" width="34.26953125" style="81" customWidth="1"/>
    <col min="12802" max="12803" width="8.26953125" style="81" customWidth="1"/>
    <col min="12804" max="12804" width="3.453125" style="81" customWidth="1"/>
    <col min="12805" max="12805" width="8" style="81" customWidth="1"/>
    <col min="12806" max="12806" width="8.26953125" style="81" customWidth="1"/>
    <col min="12807" max="12807" width="3.7265625" style="81" customWidth="1"/>
    <col min="12808" max="12808" width="8.26953125" style="81" customWidth="1"/>
    <col min="12809" max="12809" width="8.54296875" style="81" customWidth="1"/>
    <col min="12810" max="12810" width="3.7265625" style="81" customWidth="1"/>
    <col min="12811" max="12811" width="8.7265625" style="81" customWidth="1"/>
    <col min="12812" max="12812" width="9.26953125" style="81" customWidth="1"/>
    <col min="12813" max="12813" width="3.26953125" style="81" customWidth="1"/>
    <col min="12814" max="12814" width="9" style="81" customWidth="1"/>
    <col min="12815" max="12815" width="9.26953125" style="81" customWidth="1"/>
    <col min="12816" max="12816" width="2.7265625" style="81" customWidth="1"/>
    <col min="12817" max="13056" width="9.26953125" style="81"/>
    <col min="13057" max="13057" width="34.26953125" style="81" customWidth="1"/>
    <col min="13058" max="13059" width="8.26953125" style="81" customWidth="1"/>
    <col min="13060" max="13060" width="3.453125" style="81" customWidth="1"/>
    <col min="13061" max="13061" width="8" style="81" customWidth="1"/>
    <col min="13062" max="13062" width="8.26953125" style="81" customWidth="1"/>
    <col min="13063" max="13063" width="3.7265625" style="81" customWidth="1"/>
    <col min="13064" max="13064" width="8.26953125" style="81" customWidth="1"/>
    <col min="13065" max="13065" width="8.54296875" style="81" customWidth="1"/>
    <col min="13066" max="13066" width="3.7265625" style="81" customWidth="1"/>
    <col min="13067" max="13067" width="8.7265625" style="81" customWidth="1"/>
    <col min="13068" max="13068" width="9.26953125" style="81" customWidth="1"/>
    <col min="13069" max="13069" width="3.26953125" style="81" customWidth="1"/>
    <col min="13070" max="13070" width="9" style="81" customWidth="1"/>
    <col min="13071" max="13071" width="9.26953125" style="81" customWidth="1"/>
    <col min="13072" max="13072" width="2.7265625" style="81" customWidth="1"/>
    <col min="13073" max="13312" width="9.26953125" style="81"/>
    <col min="13313" max="13313" width="34.26953125" style="81" customWidth="1"/>
    <col min="13314" max="13315" width="8.26953125" style="81" customWidth="1"/>
    <col min="13316" max="13316" width="3.453125" style="81" customWidth="1"/>
    <col min="13317" max="13317" width="8" style="81" customWidth="1"/>
    <col min="13318" max="13318" width="8.26953125" style="81" customWidth="1"/>
    <col min="13319" max="13319" width="3.7265625" style="81" customWidth="1"/>
    <col min="13320" max="13320" width="8.26953125" style="81" customWidth="1"/>
    <col min="13321" max="13321" width="8.54296875" style="81" customWidth="1"/>
    <col min="13322" max="13322" width="3.7265625" style="81" customWidth="1"/>
    <col min="13323" max="13323" width="8.7265625" style="81" customWidth="1"/>
    <col min="13324" max="13324" width="9.26953125" style="81" customWidth="1"/>
    <col min="13325" max="13325" width="3.26953125" style="81" customWidth="1"/>
    <col min="13326" max="13326" width="9" style="81" customWidth="1"/>
    <col min="13327" max="13327" width="9.26953125" style="81" customWidth="1"/>
    <col min="13328" max="13328" width="2.7265625" style="81" customWidth="1"/>
    <col min="13329" max="13568" width="9.26953125" style="81"/>
    <col min="13569" max="13569" width="34.26953125" style="81" customWidth="1"/>
    <col min="13570" max="13571" width="8.26953125" style="81" customWidth="1"/>
    <col min="13572" max="13572" width="3.453125" style="81" customWidth="1"/>
    <col min="13573" max="13573" width="8" style="81" customWidth="1"/>
    <col min="13574" max="13574" width="8.26953125" style="81" customWidth="1"/>
    <col min="13575" max="13575" width="3.7265625" style="81" customWidth="1"/>
    <col min="13576" max="13576" width="8.26953125" style="81" customWidth="1"/>
    <col min="13577" max="13577" width="8.54296875" style="81" customWidth="1"/>
    <col min="13578" max="13578" width="3.7265625" style="81" customWidth="1"/>
    <col min="13579" max="13579" width="8.7265625" style="81" customWidth="1"/>
    <col min="13580" max="13580" width="9.26953125" style="81" customWidth="1"/>
    <col min="13581" max="13581" width="3.26953125" style="81" customWidth="1"/>
    <col min="13582" max="13582" width="9" style="81" customWidth="1"/>
    <col min="13583" max="13583" width="9.26953125" style="81" customWidth="1"/>
    <col min="13584" max="13584" width="2.7265625" style="81" customWidth="1"/>
    <col min="13585" max="13824" width="9.26953125" style="81"/>
    <col min="13825" max="13825" width="34.26953125" style="81" customWidth="1"/>
    <col min="13826" max="13827" width="8.26953125" style="81" customWidth="1"/>
    <col min="13828" max="13828" width="3.453125" style="81" customWidth="1"/>
    <col min="13829" max="13829" width="8" style="81" customWidth="1"/>
    <col min="13830" max="13830" width="8.26953125" style="81" customWidth="1"/>
    <col min="13831" max="13831" width="3.7265625" style="81" customWidth="1"/>
    <col min="13832" max="13832" width="8.26953125" style="81" customWidth="1"/>
    <col min="13833" max="13833" width="8.54296875" style="81" customWidth="1"/>
    <col min="13834" max="13834" width="3.7265625" style="81" customWidth="1"/>
    <col min="13835" max="13835" width="8.7265625" style="81" customWidth="1"/>
    <col min="13836" max="13836" width="9.26953125" style="81" customWidth="1"/>
    <col min="13837" max="13837" width="3.26953125" style="81" customWidth="1"/>
    <col min="13838" max="13838" width="9" style="81" customWidth="1"/>
    <col min="13839" max="13839" width="9.26953125" style="81" customWidth="1"/>
    <col min="13840" max="13840" width="2.7265625" style="81" customWidth="1"/>
    <col min="13841" max="14080" width="9.26953125" style="81"/>
    <col min="14081" max="14081" width="34.26953125" style="81" customWidth="1"/>
    <col min="14082" max="14083" width="8.26953125" style="81" customWidth="1"/>
    <col min="14084" max="14084" width="3.453125" style="81" customWidth="1"/>
    <col min="14085" max="14085" width="8" style="81" customWidth="1"/>
    <col min="14086" max="14086" width="8.26953125" style="81" customWidth="1"/>
    <col min="14087" max="14087" width="3.7265625" style="81" customWidth="1"/>
    <col min="14088" max="14088" width="8.26953125" style="81" customWidth="1"/>
    <col min="14089" max="14089" width="8.54296875" style="81" customWidth="1"/>
    <col min="14090" max="14090" width="3.7265625" style="81" customWidth="1"/>
    <col min="14091" max="14091" width="8.7265625" style="81" customWidth="1"/>
    <col min="14092" max="14092" width="9.26953125" style="81" customWidth="1"/>
    <col min="14093" max="14093" width="3.26953125" style="81" customWidth="1"/>
    <col min="14094" max="14094" width="9" style="81" customWidth="1"/>
    <col min="14095" max="14095" width="9.26953125" style="81" customWidth="1"/>
    <col min="14096" max="14096" width="2.7265625" style="81" customWidth="1"/>
    <col min="14097" max="14336" width="9.26953125" style="81"/>
    <col min="14337" max="14337" width="34.26953125" style="81" customWidth="1"/>
    <col min="14338" max="14339" width="8.26953125" style="81" customWidth="1"/>
    <col min="14340" max="14340" width="3.453125" style="81" customWidth="1"/>
    <col min="14341" max="14341" width="8" style="81" customWidth="1"/>
    <col min="14342" max="14342" width="8.26953125" style="81" customWidth="1"/>
    <col min="14343" max="14343" width="3.7265625" style="81" customWidth="1"/>
    <col min="14344" max="14344" width="8.26953125" style="81" customWidth="1"/>
    <col min="14345" max="14345" width="8.54296875" style="81" customWidth="1"/>
    <col min="14346" max="14346" width="3.7265625" style="81" customWidth="1"/>
    <col min="14347" max="14347" width="8.7265625" style="81" customWidth="1"/>
    <col min="14348" max="14348" width="9.26953125" style="81" customWidth="1"/>
    <col min="14349" max="14349" width="3.26953125" style="81" customWidth="1"/>
    <col min="14350" max="14350" width="9" style="81" customWidth="1"/>
    <col min="14351" max="14351" width="9.26953125" style="81" customWidth="1"/>
    <col min="14352" max="14352" width="2.7265625" style="81" customWidth="1"/>
    <col min="14353" max="14592" width="9.26953125" style="81"/>
    <col min="14593" max="14593" width="34.26953125" style="81" customWidth="1"/>
    <col min="14594" max="14595" width="8.26953125" style="81" customWidth="1"/>
    <col min="14596" max="14596" width="3.453125" style="81" customWidth="1"/>
    <col min="14597" max="14597" width="8" style="81" customWidth="1"/>
    <col min="14598" max="14598" width="8.26953125" style="81" customWidth="1"/>
    <col min="14599" max="14599" width="3.7265625" style="81" customWidth="1"/>
    <col min="14600" max="14600" width="8.26953125" style="81" customWidth="1"/>
    <col min="14601" max="14601" width="8.54296875" style="81" customWidth="1"/>
    <col min="14602" max="14602" width="3.7265625" style="81" customWidth="1"/>
    <col min="14603" max="14603" width="8.7265625" style="81" customWidth="1"/>
    <col min="14604" max="14604" width="9.26953125" style="81" customWidth="1"/>
    <col min="14605" max="14605" width="3.26953125" style="81" customWidth="1"/>
    <col min="14606" max="14606" width="9" style="81" customWidth="1"/>
    <col min="14607" max="14607" width="9.26953125" style="81" customWidth="1"/>
    <col min="14608" max="14608" width="2.7265625" style="81" customWidth="1"/>
    <col min="14609" max="14848" width="9.26953125" style="81"/>
    <col min="14849" max="14849" width="34.26953125" style="81" customWidth="1"/>
    <col min="14850" max="14851" width="8.26953125" style="81" customWidth="1"/>
    <col min="14852" max="14852" width="3.453125" style="81" customWidth="1"/>
    <col min="14853" max="14853" width="8" style="81" customWidth="1"/>
    <col min="14854" max="14854" width="8.26953125" style="81" customWidth="1"/>
    <col min="14855" max="14855" width="3.7265625" style="81" customWidth="1"/>
    <col min="14856" max="14856" width="8.26953125" style="81" customWidth="1"/>
    <col min="14857" max="14857" width="8.54296875" style="81" customWidth="1"/>
    <col min="14858" max="14858" width="3.7265625" style="81" customWidth="1"/>
    <col min="14859" max="14859" width="8.7265625" style="81" customWidth="1"/>
    <col min="14860" max="14860" width="9.26953125" style="81" customWidth="1"/>
    <col min="14861" max="14861" width="3.26953125" style="81" customWidth="1"/>
    <col min="14862" max="14862" width="9" style="81" customWidth="1"/>
    <col min="14863" max="14863" width="9.26953125" style="81" customWidth="1"/>
    <col min="14864" max="14864" width="2.7265625" style="81" customWidth="1"/>
    <col min="14865" max="15104" width="9.26953125" style="81"/>
    <col min="15105" max="15105" width="34.26953125" style="81" customWidth="1"/>
    <col min="15106" max="15107" width="8.26953125" style="81" customWidth="1"/>
    <col min="15108" max="15108" width="3.453125" style="81" customWidth="1"/>
    <col min="15109" max="15109" width="8" style="81" customWidth="1"/>
    <col min="15110" max="15110" width="8.26953125" style="81" customWidth="1"/>
    <col min="15111" max="15111" width="3.7265625" style="81" customWidth="1"/>
    <col min="15112" max="15112" width="8.26953125" style="81" customWidth="1"/>
    <col min="15113" max="15113" width="8.54296875" style="81" customWidth="1"/>
    <col min="15114" max="15114" width="3.7265625" style="81" customWidth="1"/>
    <col min="15115" max="15115" width="8.7265625" style="81" customWidth="1"/>
    <col min="15116" max="15116" width="9.26953125" style="81" customWidth="1"/>
    <col min="15117" max="15117" width="3.26953125" style="81" customWidth="1"/>
    <col min="15118" max="15118" width="9" style="81" customWidth="1"/>
    <col min="15119" max="15119" width="9.26953125" style="81" customWidth="1"/>
    <col min="15120" max="15120" width="2.7265625" style="81" customWidth="1"/>
    <col min="15121" max="15360" width="9.26953125" style="81"/>
    <col min="15361" max="15361" width="34.26953125" style="81" customWidth="1"/>
    <col min="15362" max="15363" width="8.26953125" style="81" customWidth="1"/>
    <col min="15364" max="15364" width="3.453125" style="81" customWidth="1"/>
    <col min="15365" max="15365" width="8" style="81" customWidth="1"/>
    <col min="15366" max="15366" width="8.26953125" style="81" customWidth="1"/>
    <col min="15367" max="15367" width="3.7265625" style="81" customWidth="1"/>
    <col min="15368" max="15368" width="8.26953125" style="81" customWidth="1"/>
    <col min="15369" max="15369" width="8.54296875" style="81" customWidth="1"/>
    <col min="15370" max="15370" width="3.7265625" style="81" customWidth="1"/>
    <col min="15371" max="15371" width="8.7265625" style="81" customWidth="1"/>
    <col min="15372" max="15372" width="9.26953125" style="81" customWidth="1"/>
    <col min="15373" max="15373" width="3.26953125" style="81" customWidth="1"/>
    <col min="15374" max="15374" width="9" style="81" customWidth="1"/>
    <col min="15375" max="15375" width="9.26953125" style="81" customWidth="1"/>
    <col min="15376" max="15376" width="2.7265625" style="81" customWidth="1"/>
    <col min="15377" max="15616" width="9.26953125" style="81"/>
    <col min="15617" max="15617" width="34.26953125" style="81" customWidth="1"/>
    <col min="15618" max="15619" width="8.26953125" style="81" customWidth="1"/>
    <col min="15620" max="15620" width="3.453125" style="81" customWidth="1"/>
    <col min="15621" max="15621" width="8" style="81" customWidth="1"/>
    <col min="15622" max="15622" width="8.26953125" style="81" customWidth="1"/>
    <col min="15623" max="15623" width="3.7265625" style="81" customWidth="1"/>
    <col min="15624" max="15624" width="8.26953125" style="81" customWidth="1"/>
    <col min="15625" max="15625" width="8.54296875" style="81" customWidth="1"/>
    <col min="15626" max="15626" width="3.7265625" style="81" customWidth="1"/>
    <col min="15627" max="15627" width="8.7265625" style="81" customWidth="1"/>
    <col min="15628" max="15628" width="9.26953125" style="81" customWidth="1"/>
    <col min="15629" max="15629" width="3.26953125" style="81" customWidth="1"/>
    <col min="15630" max="15630" width="9" style="81" customWidth="1"/>
    <col min="15631" max="15631" width="9.26953125" style="81" customWidth="1"/>
    <col min="15632" max="15632" width="2.7265625" style="81" customWidth="1"/>
    <col min="15633" max="15872" width="9.26953125" style="81"/>
    <col min="15873" max="15873" width="34.26953125" style="81" customWidth="1"/>
    <col min="15874" max="15875" width="8.26953125" style="81" customWidth="1"/>
    <col min="15876" max="15876" width="3.453125" style="81" customWidth="1"/>
    <col min="15877" max="15877" width="8" style="81" customWidth="1"/>
    <col min="15878" max="15878" width="8.26953125" style="81" customWidth="1"/>
    <col min="15879" max="15879" width="3.7265625" style="81" customWidth="1"/>
    <col min="15880" max="15880" width="8.26953125" style="81" customWidth="1"/>
    <col min="15881" max="15881" width="8.54296875" style="81" customWidth="1"/>
    <col min="15882" max="15882" width="3.7265625" style="81" customWidth="1"/>
    <col min="15883" max="15883" width="8.7265625" style="81" customWidth="1"/>
    <col min="15884" max="15884" width="9.26953125" style="81" customWidth="1"/>
    <col min="15885" max="15885" width="3.26953125" style="81" customWidth="1"/>
    <col min="15886" max="15886" width="9" style="81" customWidth="1"/>
    <col min="15887" max="15887" width="9.26953125" style="81" customWidth="1"/>
    <col min="15888" max="15888" width="2.7265625" style="81" customWidth="1"/>
    <col min="15889" max="16128" width="9.26953125" style="81"/>
    <col min="16129" max="16129" width="34.26953125" style="81" customWidth="1"/>
    <col min="16130" max="16131" width="8.26953125" style="81" customWidth="1"/>
    <col min="16132" max="16132" width="3.453125" style="81" customWidth="1"/>
    <col min="16133" max="16133" width="8" style="81" customWidth="1"/>
    <col min="16134" max="16134" width="8.26953125" style="81" customWidth="1"/>
    <col min="16135" max="16135" width="3.7265625" style="81" customWidth="1"/>
    <col min="16136" max="16136" width="8.26953125" style="81" customWidth="1"/>
    <col min="16137" max="16137" width="8.54296875" style="81" customWidth="1"/>
    <col min="16138" max="16138" width="3.7265625" style="81" customWidth="1"/>
    <col min="16139" max="16139" width="8.7265625" style="81" customWidth="1"/>
    <col min="16140" max="16140" width="9.26953125" style="81" customWidth="1"/>
    <col min="16141" max="16141" width="3.26953125" style="81" customWidth="1"/>
    <col min="16142" max="16142" width="9" style="81" customWidth="1"/>
    <col min="16143" max="16143" width="9.26953125" style="81" customWidth="1"/>
    <col min="16144" max="16144" width="2.7265625" style="81" customWidth="1"/>
    <col min="16145" max="16384" width="9.26953125" style="81"/>
  </cols>
  <sheetData>
    <row r="1" spans="1:16">
      <c r="A1" s="81" t="s">
        <v>438</v>
      </c>
    </row>
    <row r="2" spans="1:16" ht="12" customHeight="1">
      <c r="A2" s="81" t="s">
        <v>439</v>
      </c>
    </row>
    <row r="3" spans="1:16" ht="7.5" customHeight="1"/>
    <row r="4" spans="1:16">
      <c r="A4" s="14" t="s">
        <v>1539</v>
      </c>
      <c r="L4" s="81"/>
    </row>
    <row r="5" spans="1:16" ht="6.75" customHeight="1" thickBot="1">
      <c r="O5" s="88"/>
    </row>
    <row r="6" spans="1:16" ht="12" customHeight="1">
      <c r="A6" s="83" t="s">
        <v>440</v>
      </c>
      <c r="B6" s="828"/>
      <c r="C6" s="106"/>
      <c r="D6" s="83"/>
      <c r="E6" s="56"/>
      <c r="F6" s="57"/>
      <c r="G6" s="58"/>
      <c r="H6" s="56"/>
      <c r="I6" s="57"/>
      <c r="J6" s="57"/>
      <c r="K6" s="56"/>
      <c r="L6" s="57"/>
      <c r="M6" s="58"/>
      <c r="N6" s="56"/>
      <c r="O6" s="84"/>
      <c r="P6" s="84"/>
    </row>
    <row r="7" spans="1:16" ht="15" customHeight="1">
      <c r="A7" s="94" t="s">
        <v>441</v>
      </c>
      <c r="B7" s="1092" t="s">
        <v>442</v>
      </c>
      <c r="C7" s="1093"/>
      <c r="D7" s="94"/>
      <c r="E7" s="1094" t="s">
        <v>443</v>
      </c>
      <c r="F7" s="1094"/>
      <c r="G7" s="94"/>
      <c r="H7" s="1094" t="s">
        <v>444</v>
      </c>
      <c r="I7" s="1094"/>
      <c r="J7" s="101"/>
      <c r="K7" s="1094" t="s">
        <v>445</v>
      </c>
      <c r="L7" s="1094"/>
      <c r="M7" s="94"/>
      <c r="N7" s="1094" t="s">
        <v>446</v>
      </c>
      <c r="O7" s="1094"/>
    </row>
    <row r="8" spans="1:16" ht="15" customHeight="1">
      <c r="A8" s="81" t="s">
        <v>447</v>
      </c>
      <c r="B8" s="829" t="s">
        <v>388</v>
      </c>
      <c r="C8" s="109" t="s">
        <v>389</v>
      </c>
      <c r="D8" s="94"/>
      <c r="E8" s="110" t="s">
        <v>388</v>
      </c>
      <c r="F8" s="85" t="s">
        <v>389</v>
      </c>
      <c r="G8" s="94"/>
      <c r="H8" s="110" t="s">
        <v>388</v>
      </c>
      <c r="I8" s="85" t="s">
        <v>389</v>
      </c>
      <c r="J8" s="111"/>
      <c r="K8" s="110" t="s">
        <v>388</v>
      </c>
      <c r="L8" s="85" t="s">
        <v>389</v>
      </c>
      <c r="M8" s="94"/>
      <c r="N8" s="110" t="s">
        <v>388</v>
      </c>
      <c r="O8" s="85" t="s">
        <v>389</v>
      </c>
    </row>
    <row r="9" spans="1:16" ht="12.75" customHeight="1" thickBot="1">
      <c r="A9" s="86" t="s">
        <v>448</v>
      </c>
      <c r="B9" s="830"/>
      <c r="C9" s="112"/>
      <c r="D9" s="86"/>
      <c r="E9" s="113"/>
      <c r="F9" s="82"/>
      <c r="G9" s="86"/>
      <c r="H9" s="113"/>
      <c r="I9" s="82"/>
      <c r="J9" s="82"/>
      <c r="K9" s="113"/>
      <c r="L9" s="82"/>
      <c r="M9" s="86"/>
      <c r="N9" s="113"/>
      <c r="O9" s="82"/>
      <c r="P9" s="82"/>
    </row>
    <row r="10" spans="1:16" ht="9" customHeight="1"/>
    <row r="11" spans="1:16" ht="14.15" customHeight="1">
      <c r="A11" s="59" t="s">
        <v>390</v>
      </c>
      <c r="B11" s="118">
        <f>IF($A11&lt;&gt;0,E11+H11+K11+N11,"")</f>
        <v>2027</v>
      </c>
      <c r="C11" s="104">
        <f>SUM(C13+C95)</f>
        <v>100</v>
      </c>
      <c r="E11" s="105">
        <f>E13+E95</f>
        <v>520</v>
      </c>
      <c r="F11" s="88">
        <f>IF($A11&lt;&gt;"",E11/$B11*100,"")</f>
        <v>25.653675382338431</v>
      </c>
      <c r="H11" s="105">
        <f>H13+H95</f>
        <v>201</v>
      </c>
      <c r="I11" s="88">
        <f>IF($A11&lt;&gt;"",H11/$B11*100,"")</f>
        <v>9.9161322150962015</v>
      </c>
      <c r="K11" s="105">
        <f>K13+K95</f>
        <v>464</v>
      </c>
      <c r="L11" s="88">
        <f>IF($A11&lt;&gt;"",K11/$B11*100,"")</f>
        <v>22.890971879625059</v>
      </c>
      <c r="M11" s="94"/>
      <c r="N11" s="105">
        <f>N13+N95</f>
        <v>842</v>
      </c>
      <c r="O11" s="88">
        <f>IF($A11&lt;&gt;"",N11/$B11*100,"")</f>
        <v>41.539220522940305</v>
      </c>
      <c r="P11" s="101"/>
    </row>
    <row r="12" spans="1:16" ht="9" customHeight="1">
      <c r="B12" s="118" t="str">
        <f t="shared" ref="B12:B75" si="0">IF($A12&lt;&gt;"",E12+H12+K12+N12,"")</f>
        <v/>
      </c>
      <c r="C12" s="104" t="str">
        <f t="shared" ref="C12:C75" si="1">IF(A12&lt;&gt;0,B12/$B$11*100,"")</f>
        <v/>
      </c>
      <c r="F12" s="88" t="str">
        <f>IF($A12&lt;&gt;"",E12/$B12*100,"")</f>
        <v/>
      </c>
      <c r="I12" s="88" t="str">
        <f>IF($A12&lt;&gt;"",H12/$B12*100,"")</f>
        <v/>
      </c>
      <c r="L12" s="88" t="str">
        <f>IF($A12&lt;&gt;"",K12/$B12*100,"")</f>
        <v/>
      </c>
      <c r="M12" s="94"/>
      <c r="O12" s="88" t="str">
        <f t="shared" ref="O12:O75" si="2">IF($A12&lt;&gt;"",N12/$B12*100,"")</f>
        <v/>
      </c>
      <c r="P12" s="101"/>
    </row>
    <row r="13" spans="1:16" ht="14.15" customHeight="1">
      <c r="A13" s="47" t="s">
        <v>391</v>
      </c>
      <c r="B13" s="118">
        <f t="shared" si="0"/>
        <v>1802</v>
      </c>
      <c r="C13" s="104">
        <f t="shared" si="1"/>
        <v>88.899851998026634</v>
      </c>
      <c r="E13" s="105">
        <f>E93+E15+E26+E34+E74+E60+E81</f>
        <v>480</v>
      </c>
      <c r="F13" s="88">
        <f>IF($A13&lt;&gt;"",E13/$B13*100,"")</f>
        <v>26.637069922308548</v>
      </c>
      <c r="H13" s="105">
        <f>H93+H15+H26+H34+H74+H60+H81</f>
        <v>181</v>
      </c>
      <c r="I13" s="88">
        <f>IF($A13&lt;&gt;"",H13/$B13*100,"")</f>
        <v>10.04439511653718</v>
      </c>
      <c r="K13" s="105">
        <f>K93+K15+K26+K34+K74+K60+K81</f>
        <v>409</v>
      </c>
      <c r="L13" s="88">
        <f>IF($A13&lt;&gt;"",K13/$B13*100,"")</f>
        <v>22.697003329633741</v>
      </c>
      <c r="M13" s="94"/>
      <c r="N13" s="105">
        <f>N93+N15+N26+N34+N74+N60+N81</f>
        <v>732</v>
      </c>
      <c r="O13" s="88">
        <f t="shared" si="2"/>
        <v>40.621531631520533</v>
      </c>
      <c r="P13" s="101"/>
    </row>
    <row r="14" spans="1:16" ht="9" customHeight="1">
      <c r="E14" s="103"/>
      <c r="F14" s="103"/>
      <c r="G14" s="103"/>
      <c r="H14" s="103"/>
      <c r="I14" s="103"/>
      <c r="J14" s="103"/>
      <c r="K14" s="103"/>
      <c r="L14" s="103"/>
      <c r="M14" s="103"/>
      <c r="N14" s="103"/>
      <c r="O14" s="88" t="str">
        <f t="shared" si="2"/>
        <v/>
      </c>
      <c r="P14" s="101"/>
    </row>
    <row r="15" spans="1:16" ht="13.4" customHeight="1">
      <c r="A15" s="47" t="s">
        <v>392</v>
      </c>
      <c r="B15" s="103">
        <f>IF($A15&lt;&gt;"",E15+H15+K15+N15,"")</f>
        <v>172</v>
      </c>
      <c r="C15" s="104">
        <f t="shared" si="1"/>
        <v>8.4854464726196337</v>
      </c>
      <c r="E15" s="105">
        <f>E16+E21</f>
        <v>60</v>
      </c>
      <c r="F15" s="88">
        <f>IF($A15&lt;&gt;"",E15/$B15*100,"")</f>
        <v>34.883720930232556</v>
      </c>
      <c r="H15" s="105">
        <f>H16+H21</f>
        <v>16</v>
      </c>
      <c r="I15" s="88">
        <f>IF($A15&lt;&gt;"",H15/$B15*100,"")</f>
        <v>9.3023255813953494</v>
      </c>
      <c r="K15" s="105">
        <f>K16+K21</f>
        <v>56</v>
      </c>
      <c r="L15" s="88">
        <f>IF($A15&lt;&gt;"",K15/$B15*100,"")</f>
        <v>32.558139534883722</v>
      </c>
      <c r="M15" s="94"/>
      <c r="N15" s="105">
        <f>N16+N21</f>
        <v>40</v>
      </c>
      <c r="O15" s="88">
        <f t="shared" si="2"/>
        <v>23.255813953488371</v>
      </c>
      <c r="P15" s="101"/>
    </row>
    <row r="16" spans="1:16" ht="13.15" customHeight="1">
      <c r="A16" s="81" t="s">
        <v>161</v>
      </c>
      <c r="B16" s="103">
        <f t="shared" si="0"/>
        <v>64</v>
      </c>
      <c r="C16" s="104">
        <f t="shared" si="1"/>
        <v>3.1573754316724227</v>
      </c>
      <c r="E16" s="105">
        <f>SUM(E17:E19)</f>
        <v>16</v>
      </c>
      <c r="F16" s="88">
        <f>IF($A16&lt;&gt;"",E16/$B16*100,"")</f>
        <v>25</v>
      </c>
      <c r="H16" s="105">
        <f>SUM(H17:H19)</f>
        <v>8</v>
      </c>
      <c r="I16" s="88">
        <f>IF($A16&lt;&gt;"",H16/$B16*100,"")</f>
        <v>12.5</v>
      </c>
      <c r="K16" s="105">
        <f>SUM(K17:K19)</f>
        <v>12</v>
      </c>
      <c r="L16" s="88">
        <f>IF($A16&lt;&gt;"",K16/$B16*100,"")</f>
        <v>18.75</v>
      </c>
      <c r="M16" s="94"/>
      <c r="N16" s="105">
        <f>SUM(N17:N19)</f>
        <v>28</v>
      </c>
      <c r="O16" s="88">
        <f t="shared" si="2"/>
        <v>43.75</v>
      </c>
      <c r="P16" s="101"/>
    </row>
    <row r="17" spans="1:16" ht="13.15" customHeight="1">
      <c r="A17" s="81" t="s">
        <v>162</v>
      </c>
      <c r="B17" s="103">
        <f t="shared" si="0"/>
        <v>6</v>
      </c>
      <c r="C17" s="104">
        <f t="shared" si="1"/>
        <v>0.29600394671928959</v>
      </c>
      <c r="E17" s="521">
        <v>1</v>
      </c>
      <c r="F17" s="88">
        <f t="shared" ref="F17:F80" si="3">IF($A17&lt;&gt;"",E17/$B17*100,"")</f>
        <v>16.666666666666664</v>
      </c>
      <c r="G17" s="521"/>
      <c r="H17" s="521">
        <v>2</v>
      </c>
      <c r="I17" s="88">
        <f t="shared" ref="I17:I80" si="4">IF($A17&lt;&gt;"",H17/$B17*100,"")</f>
        <v>33.333333333333329</v>
      </c>
      <c r="J17" s="521"/>
      <c r="K17" s="521">
        <v>0</v>
      </c>
      <c r="L17" s="88">
        <f t="shared" ref="L17:L80" si="5">IF($A17&lt;&gt;"",K17/$B17*100,"")</f>
        <v>0</v>
      </c>
      <c r="M17" s="521"/>
      <c r="N17" s="521">
        <v>3</v>
      </c>
      <c r="O17" s="88">
        <f t="shared" si="2"/>
        <v>50</v>
      </c>
      <c r="P17" s="101"/>
    </row>
    <row r="18" spans="1:16" ht="13.15" customHeight="1">
      <c r="A18" s="81" t="s">
        <v>163</v>
      </c>
      <c r="B18" s="103">
        <f t="shared" si="0"/>
        <v>34</v>
      </c>
      <c r="C18" s="104">
        <f t="shared" si="1"/>
        <v>1.6773556980759743</v>
      </c>
      <c r="E18" s="521">
        <v>12</v>
      </c>
      <c r="F18" s="88">
        <f t="shared" si="3"/>
        <v>35.294117647058826</v>
      </c>
      <c r="G18" s="521"/>
      <c r="H18" s="521">
        <v>2</v>
      </c>
      <c r="I18" s="88">
        <f t="shared" si="4"/>
        <v>5.8823529411764701</v>
      </c>
      <c r="J18" s="521"/>
      <c r="K18" s="521">
        <v>6</v>
      </c>
      <c r="L18" s="88">
        <f t="shared" si="5"/>
        <v>17.647058823529413</v>
      </c>
      <c r="M18" s="521"/>
      <c r="N18" s="521">
        <v>14</v>
      </c>
      <c r="O18" s="88">
        <f t="shared" si="2"/>
        <v>41.17647058823529</v>
      </c>
      <c r="P18" s="101"/>
    </row>
    <row r="19" spans="1:16" ht="13.15" customHeight="1">
      <c r="A19" s="81" t="s">
        <v>164</v>
      </c>
      <c r="B19" s="103">
        <f t="shared" si="0"/>
        <v>24</v>
      </c>
      <c r="C19" s="104">
        <f t="shared" si="1"/>
        <v>1.1840157868771584</v>
      </c>
      <c r="E19" s="521">
        <v>3</v>
      </c>
      <c r="F19" s="88">
        <f t="shared" si="3"/>
        <v>12.5</v>
      </c>
      <c r="G19" s="521"/>
      <c r="H19" s="521">
        <v>4</v>
      </c>
      <c r="I19" s="88">
        <f t="shared" si="4"/>
        <v>16.666666666666664</v>
      </c>
      <c r="J19" s="521"/>
      <c r="K19" s="521">
        <v>6</v>
      </c>
      <c r="L19" s="88">
        <f t="shared" si="5"/>
        <v>25</v>
      </c>
      <c r="M19" s="521"/>
      <c r="N19" s="521">
        <v>11</v>
      </c>
      <c r="O19" s="88">
        <f t="shared" si="2"/>
        <v>45.833333333333329</v>
      </c>
      <c r="P19" s="101"/>
    </row>
    <row r="20" spans="1:16" ht="9" customHeight="1">
      <c r="B20" s="103" t="str">
        <f t="shared" si="0"/>
        <v/>
      </c>
      <c r="C20" s="104" t="str">
        <f t="shared" si="1"/>
        <v/>
      </c>
      <c r="F20" s="88" t="str">
        <f t="shared" si="3"/>
        <v/>
      </c>
      <c r="I20" s="88" t="str">
        <f t="shared" si="4"/>
        <v/>
      </c>
      <c r="L20" s="88" t="str">
        <f t="shared" si="5"/>
        <v/>
      </c>
      <c r="M20" s="94"/>
      <c r="O20" s="88" t="str">
        <f t="shared" si="2"/>
        <v/>
      </c>
      <c r="P20" s="101"/>
    </row>
    <row r="21" spans="1:16" ht="13.15" customHeight="1">
      <c r="A21" s="81" t="s">
        <v>165</v>
      </c>
      <c r="B21" s="103">
        <f t="shared" si="0"/>
        <v>108</v>
      </c>
      <c r="C21" s="104">
        <f t="shared" si="1"/>
        <v>5.3280710409472123</v>
      </c>
      <c r="E21" s="105">
        <f>SUM(E22:E24)</f>
        <v>44</v>
      </c>
      <c r="F21" s="88">
        <f t="shared" si="3"/>
        <v>40.74074074074074</v>
      </c>
      <c r="H21" s="105">
        <f>SUM(H22:H24)</f>
        <v>8</v>
      </c>
      <c r="I21" s="88">
        <f t="shared" si="4"/>
        <v>7.4074074074074066</v>
      </c>
      <c r="K21" s="105">
        <f>SUM(K22:K24)</f>
        <v>44</v>
      </c>
      <c r="L21" s="88">
        <f t="shared" si="5"/>
        <v>40.74074074074074</v>
      </c>
      <c r="M21" s="94"/>
      <c r="N21" s="105">
        <f>SUM(N22:N24)</f>
        <v>12</v>
      </c>
      <c r="O21" s="88">
        <f t="shared" si="2"/>
        <v>11.111111111111111</v>
      </c>
      <c r="P21" s="101"/>
    </row>
    <row r="22" spans="1:16" ht="13.15" customHeight="1">
      <c r="A22" s="81" t="s">
        <v>166</v>
      </c>
      <c r="B22" s="103">
        <f t="shared" si="0"/>
        <v>33</v>
      </c>
      <c r="C22" s="104">
        <f t="shared" si="1"/>
        <v>1.6280217069560927</v>
      </c>
      <c r="E22" s="521">
        <v>19</v>
      </c>
      <c r="F22" s="88">
        <f t="shared" si="3"/>
        <v>57.575757575757578</v>
      </c>
      <c r="G22" s="521"/>
      <c r="H22" s="521">
        <v>3</v>
      </c>
      <c r="I22" s="88">
        <f t="shared" si="4"/>
        <v>9.0909090909090917</v>
      </c>
      <c r="J22" s="521"/>
      <c r="K22" s="521">
        <v>9</v>
      </c>
      <c r="L22" s="88">
        <f t="shared" si="5"/>
        <v>27.27272727272727</v>
      </c>
      <c r="M22" s="521"/>
      <c r="N22" s="521">
        <v>2</v>
      </c>
      <c r="O22" s="88">
        <f t="shared" si="2"/>
        <v>6.0606060606060606</v>
      </c>
      <c r="P22" s="101"/>
    </row>
    <row r="23" spans="1:16" ht="13.15" customHeight="1">
      <c r="A23" s="81" t="s">
        <v>167</v>
      </c>
      <c r="B23" s="103">
        <f t="shared" si="0"/>
        <v>26</v>
      </c>
      <c r="C23" s="104">
        <f t="shared" si="1"/>
        <v>1.2826837691169217</v>
      </c>
      <c r="E23" s="521">
        <v>17</v>
      </c>
      <c r="F23" s="88">
        <f t="shared" si="3"/>
        <v>65.384615384615387</v>
      </c>
      <c r="G23" s="521"/>
      <c r="H23" s="521">
        <v>0</v>
      </c>
      <c r="I23" s="88">
        <f t="shared" si="4"/>
        <v>0</v>
      </c>
      <c r="J23" s="521"/>
      <c r="K23" s="521">
        <v>7</v>
      </c>
      <c r="L23" s="88">
        <f t="shared" si="5"/>
        <v>26.923076923076923</v>
      </c>
      <c r="M23" s="521"/>
      <c r="N23" s="521">
        <v>2</v>
      </c>
      <c r="O23" s="88">
        <f t="shared" si="2"/>
        <v>7.6923076923076925</v>
      </c>
      <c r="P23" s="101"/>
    </row>
    <row r="24" spans="1:16" ht="13.15" customHeight="1">
      <c r="A24" s="81" t="s">
        <v>168</v>
      </c>
      <c r="B24" s="103">
        <f t="shared" si="0"/>
        <v>49</v>
      </c>
      <c r="C24" s="104">
        <f t="shared" si="1"/>
        <v>2.4173655648741983</v>
      </c>
      <c r="E24" s="521">
        <v>8</v>
      </c>
      <c r="F24" s="88">
        <f t="shared" si="3"/>
        <v>16.326530612244898</v>
      </c>
      <c r="G24" s="521"/>
      <c r="H24" s="521">
        <v>5</v>
      </c>
      <c r="I24" s="88">
        <f t="shared" si="4"/>
        <v>10.204081632653061</v>
      </c>
      <c r="J24" s="521"/>
      <c r="K24" s="521">
        <v>28</v>
      </c>
      <c r="L24" s="88">
        <f t="shared" si="5"/>
        <v>57.142857142857139</v>
      </c>
      <c r="M24" s="521"/>
      <c r="N24" s="521">
        <v>8</v>
      </c>
      <c r="O24" s="88">
        <f t="shared" si="2"/>
        <v>16.326530612244898</v>
      </c>
      <c r="P24" s="101"/>
    </row>
    <row r="25" spans="1:16" ht="9" customHeight="1">
      <c r="B25" s="103" t="str">
        <f t="shared" si="0"/>
        <v/>
      </c>
      <c r="C25" s="104" t="str">
        <f t="shared" si="1"/>
        <v/>
      </c>
      <c r="F25" s="88" t="str">
        <f t="shared" si="3"/>
        <v/>
      </c>
      <c r="I25" s="88" t="str">
        <f t="shared" si="4"/>
        <v/>
      </c>
      <c r="L25" s="88" t="str">
        <f t="shared" si="5"/>
        <v/>
      </c>
      <c r="M25" s="94"/>
      <c r="O25" s="88" t="str">
        <f t="shared" si="2"/>
        <v/>
      </c>
      <c r="P25" s="101"/>
    </row>
    <row r="26" spans="1:16" ht="13.15" customHeight="1">
      <c r="A26" s="47" t="s">
        <v>449</v>
      </c>
      <c r="B26" s="103">
        <f t="shared" si="0"/>
        <v>169</v>
      </c>
      <c r="C26" s="104">
        <f t="shared" si="1"/>
        <v>8.3374444992599894</v>
      </c>
      <c r="E26" s="105">
        <f>SUM(E28:E32)</f>
        <v>76</v>
      </c>
      <c r="F26" s="88">
        <f t="shared" si="3"/>
        <v>44.970414201183431</v>
      </c>
      <c r="H26" s="105">
        <f>SUM(H28:H32)</f>
        <v>14</v>
      </c>
      <c r="I26" s="88">
        <f t="shared" si="4"/>
        <v>8.2840236686390547</v>
      </c>
      <c r="K26" s="105">
        <f>SUM(K28:K32)</f>
        <v>57</v>
      </c>
      <c r="L26" s="88">
        <f t="shared" si="5"/>
        <v>33.727810650887577</v>
      </c>
      <c r="M26" s="94"/>
      <c r="N26" s="105">
        <f>SUM(N28:N32)</f>
        <v>22</v>
      </c>
      <c r="O26" s="88">
        <f t="shared" si="2"/>
        <v>13.017751479289942</v>
      </c>
      <c r="P26" s="101"/>
    </row>
    <row r="27" spans="1:16" ht="13.15" customHeight="1">
      <c r="A27" s="81" t="s">
        <v>169</v>
      </c>
      <c r="B27" s="103">
        <f t="shared" si="0"/>
        <v>169</v>
      </c>
      <c r="C27" s="104">
        <f t="shared" si="1"/>
        <v>8.3374444992599894</v>
      </c>
      <c r="E27" s="105">
        <f>SUM(E28:E32)</f>
        <v>76</v>
      </c>
      <c r="F27" s="88">
        <f t="shared" si="3"/>
        <v>44.970414201183431</v>
      </c>
      <c r="H27" s="105">
        <f>SUM(H28:H32)</f>
        <v>14</v>
      </c>
      <c r="I27" s="88">
        <f t="shared" si="4"/>
        <v>8.2840236686390547</v>
      </c>
      <c r="K27" s="105">
        <f>SUM(K28:K32)</f>
        <v>57</v>
      </c>
      <c r="L27" s="88">
        <f t="shared" si="5"/>
        <v>33.727810650887577</v>
      </c>
      <c r="M27" s="94"/>
      <c r="N27" s="105">
        <f>SUM(N28:N32)</f>
        <v>22</v>
      </c>
      <c r="O27" s="88">
        <f t="shared" si="2"/>
        <v>13.017751479289942</v>
      </c>
      <c r="P27" s="101"/>
    </row>
    <row r="28" spans="1:16" ht="13.15" customHeight="1">
      <c r="A28" s="81" t="s">
        <v>170</v>
      </c>
      <c r="B28" s="103">
        <f t="shared" si="0"/>
        <v>44</v>
      </c>
      <c r="C28" s="104">
        <f t="shared" si="1"/>
        <v>2.1706956092747904</v>
      </c>
      <c r="E28" s="521">
        <v>22</v>
      </c>
      <c r="F28" s="88">
        <f t="shared" si="3"/>
        <v>50</v>
      </c>
      <c r="G28" s="521"/>
      <c r="H28" s="521">
        <v>1</v>
      </c>
      <c r="I28" s="88">
        <f t="shared" si="4"/>
        <v>2.2727272727272729</v>
      </c>
      <c r="J28" s="521"/>
      <c r="K28" s="521">
        <v>16</v>
      </c>
      <c r="L28" s="88">
        <f t="shared" si="5"/>
        <v>36.363636363636367</v>
      </c>
      <c r="M28" s="521"/>
      <c r="N28" s="521">
        <v>5</v>
      </c>
      <c r="O28" s="88">
        <f t="shared" si="2"/>
        <v>11.363636363636363</v>
      </c>
      <c r="P28" s="101"/>
    </row>
    <row r="29" spans="1:16" ht="13.15" customHeight="1">
      <c r="A29" s="81" t="s">
        <v>171</v>
      </c>
      <c r="B29" s="103">
        <f t="shared" si="0"/>
        <v>34</v>
      </c>
      <c r="C29" s="104">
        <f t="shared" si="1"/>
        <v>1.6773556980759743</v>
      </c>
      <c r="E29" s="521">
        <v>19</v>
      </c>
      <c r="F29" s="88">
        <f t="shared" si="3"/>
        <v>55.882352941176471</v>
      </c>
      <c r="G29" s="521"/>
      <c r="H29" s="521">
        <v>3</v>
      </c>
      <c r="I29" s="88">
        <f t="shared" si="4"/>
        <v>8.8235294117647065</v>
      </c>
      <c r="J29" s="521"/>
      <c r="K29" s="521">
        <v>9</v>
      </c>
      <c r="L29" s="88">
        <f t="shared" si="5"/>
        <v>26.47058823529412</v>
      </c>
      <c r="M29" s="521"/>
      <c r="N29" s="521">
        <v>3</v>
      </c>
      <c r="O29" s="88">
        <f t="shared" si="2"/>
        <v>8.8235294117647065</v>
      </c>
      <c r="P29" s="101"/>
    </row>
    <row r="30" spans="1:16" ht="13.15" customHeight="1">
      <c r="A30" s="81" t="s">
        <v>172</v>
      </c>
      <c r="B30" s="103">
        <f t="shared" si="0"/>
        <v>16</v>
      </c>
      <c r="C30" s="104">
        <f t="shared" si="1"/>
        <v>0.78934385791810568</v>
      </c>
      <c r="E30" s="521">
        <v>5</v>
      </c>
      <c r="F30" s="88">
        <f t="shared" si="3"/>
        <v>31.25</v>
      </c>
      <c r="G30" s="521"/>
      <c r="H30" s="521">
        <v>2</v>
      </c>
      <c r="I30" s="88">
        <f t="shared" si="4"/>
        <v>12.5</v>
      </c>
      <c r="J30" s="521"/>
      <c r="K30" s="521">
        <v>5</v>
      </c>
      <c r="L30" s="88">
        <f t="shared" si="5"/>
        <v>31.25</v>
      </c>
      <c r="M30" s="521"/>
      <c r="N30" s="521">
        <v>4</v>
      </c>
      <c r="O30" s="88">
        <f t="shared" si="2"/>
        <v>25</v>
      </c>
      <c r="P30" s="101"/>
    </row>
    <row r="31" spans="1:16" ht="13.15" customHeight="1">
      <c r="A31" s="81" t="s">
        <v>173</v>
      </c>
      <c r="B31" s="103">
        <f t="shared" si="0"/>
        <v>38</v>
      </c>
      <c r="C31" s="104">
        <f t="shared" si="1"/>
        <v>1.8746916625555006</v>
      </c>
      <c r="E31" s="521">
        <v>10</v>
      </c>
      <c r="F31" s="88">
        <f t="shared" si="3"/>
        <v>26.315789473684209</v>
      </c>
      <c r="G31" s="521"/>
      <c r="H31" s="521">
        <v>5</v>
      </c>
      <c r="I31" s="88">
        <f t="shared" si="4"/>
        <v>13.157894736842104</v>
      </c>
      <c r="J31" s="521"/>
      <c r="K31" s="521">
        <v>19</v>
      </c>
      <c r="L31" s="88">
        <f t="shared" si="5"/>
        <v>50</v>
      </c>
      <c r="M31" s="521"/>
      <c r="N31" s="521">
        <v>4</v>
      </c>
      <c r="O31" s="88">
        <f t="shared" si="2"/>
        <v>10.526315789473683</v>
      </c>
      <c r="P31" s="101"/>
    </row>
    <row r="32" spans="1:16" ht="13.15" customHeight="1">
      <c r="A32" s="81" t="s">
        <v>174</v>
      </c>
      <c r="B32" s="103">
        <f t="shared" si="0"/>
        <v>37</v>
      </c>
      <c r="C32" s="104">
        <f t="shared" si="1"/>
        <v>1.8253576714356192</v>
      </c>
      <c r="E32" s="521">
        <v>20</v>
      </c>
      <c r="F32" s="88">
        <f t="shared" si="3"/>
        <v>54.054054054054056</v>
      </c>
      <c r="G32" s="521"/>
      <c r="H32" s="521">
        <v>3</v>
      </c>
      <c r="I32" s="88">
        <f t="shared" si="4"/>
        <v>8.1081081081081088</v>
      </c>
      <c r="J32" s="521"/>
      <c r="K32" s="521">
        <v>8</v>
      </c>
      <c r="L32" s="88">
        <f t="shared" si="5"/>
        <v>21.621621621621621</v>
      </c>
      <c r="M32" s="521"/>
      <c r="N32" s="521">
        <v>6</v>
      </c>
      <c r="O32" s="88">
        <f t="shared" si="2"/>
        <v>16.216216216216218</v>
      </c>
      <c r="P32" s="101"/>
    </row>
    <row r="33" spans="1:16" ht="9" customHeight="1">
      <c r="B33" s="103" t="str">
        <f t="shared" si="0"/>
        <v/>
      </c>
      <c r="C33" s="104" t="str">
        <f t="shared" si="1"/>
        <v/>
      </c>
      <c r="F33" s="88" t="str">
        <f t="shared" si="3"/>
        <v/>
      </c>
      <c r="I33" s="88" t="str">
        <f t="shared" si="4"/>
        <v/>
      </c>
      <c r="L33" s="88" t="str">
        <f t="shared" si="5"/>
        <v/>
      </c>
      <c r="M33" s="94"/>
      <c r="O33" s="88" t="str">
        <f t="shared" si="2"/>
        <v/>
      </c>
      <c r="P33" s="101"/>
    </row>
    <row r="34" spans="1:16" ht="13.15" customHeight="1">
      <c r="A34" s="47" t="s">
        <v>394</v>
      </c>
      <c r="B34" s="103">
        <f t="shared" si="0"/>
        <v>472</v>
      </c>
      <c r="C34" s="104">
        <f t="shared" si="1"/>
        <v>23.285643808584116</v>
      </c>
      <c r="E34" s="105">
        <f>E35+E41+E51+E53</f>
        <v>139</v>
      </c>
      <c r="F34" s="88">
        <f t="shared" si="3"/>
        <v>29.449152542372879</v>
      </c>
      <c r="H34" s="105">
        <f>H35+H41+H51+H53</f>
        <v>63</v>
      </c>
      <c r="I34" s="88">
        <f t="shared" si="4"/>
        <v>13.347457627118645</v>
      </c>
      <c r="K34" s="105">
        <f>K35+K41+K51+K53</f>
        <v>106</v>
      </c>
      <c r="L34" s="88">
        <f t="shared" si="5"/>
        <v>22.457627118644069</v>
      </c>
      <c r="M34" s="94"/>
      <c r="N34" s="105">
        <f>N35+N41+N51+N53</f>
        <v>164</v>
      </c>
      <c r="O34" s="88">
        <f t="shared" si="2"/>
        <v>34.745762711864408</v>
      </c>
      <c r="P34" s="101"/>
    </row>
    <row r="35" spans="1:16" ht="13.15" customHeight="1">
      <c r="A35" s="81" t="s">
        <v>175</v>
      </c>
      <c r="B35" s="103">
        <f t="shared" si="0"/>
        <v>109</v>
      </c>
      <c r="C35" s="104">
        <f t="shared" si="1"/>
        <v>5.3774050320670943</v>
      </c>
      <c r="E35" s="105">
        <f>SUM(E36:E39)</f>
        <v>25</v>
      </c>
      <c r="F35" s="88">
        <f t="shared" si="3"/>
        <v>22.935779816513762</v>
      </c>
      <c r="H35" s="105">
        <f>SUM(H36:H39)</f>
        <v>11</v>
      </c>
      <c r="I35" s="88">
        <f t="shared" si="4"/>
        <v>10.091743119266056</v>
      </c>
      <c r="K35" s="105">
        <f>SUM(K36:K39)</f>
        <v>16</v>
      </c>
      <c r="L35" s="88">
        <f t="shared" si="5"/>
        <v>14.678899082568808</v>
      </c>
      <c r="M35" s="94"/>
      <c r="N35" s="105">
        <f>SUM(N36:N39)</f>
        <v>57</v>
      </c>
      <c r="O35" s="88">
        <f t="shared" si="2"/>
        <v>52.293577981651374</v>
      </c>
      <c r="P35" s="101"/>
    </row>
    <row r="36" spans="1:16" ht="13.15" customHeight="1">
      <c r="A36" s="81" t="s">
        <v>176</v>
      </c>
      <c r="B36" s="103">
        <f t="shared" si="0"/>
        <v>48</v>
      </c>
      <c r="C36" s="104">
        <f t="shared" si="1"/>
        <v>2.3680315737543167</v>
      </c>
      <c r="E36" s="521">
        <v>3</v>
      </c>
      <c r="F36" s="88">
        <f t="shared" si="3"/>
        <v>6.25</v>
      </c>
      <c r="G36" s="521"/>
      <c r="H36" s="521">
        <v>4</v>
      </c>
      <c r="I36" s="88">
        <f t="shared" si="4"/>
        <v>8.3333333333333321</v>
      </c>
      <c r="J36" s="521"/>
      <c r="K36" s="521">
        <v>4</v>
      </c>
      <c r="L36" s="88">
        <f t="shared" si="5"/>
        <v>8.3333333333333321</v>
      </c>
      <c r="M36" s="521"/>
      <c r="N36" s="521">
        <v>37</v>
      </c>
      <c r="O36" s="88">
        <f>IF($A36&lt;&gt;"",N54/$B36*100,"")</f>
        <v>12.5</v>
      </c>
      <c r="P36" s="101"/>
    </row>
    <row r="37" spans="1:16" ht="13.15" customHeight="1">
      <c r="A37" s="81" t="s">
        <v>177</v>
      </c>
      <c r="B37" s="103">
        <f t="shared" si="0"/>
        <v>28</v>
      </c>
      <c r="C37" s="104">
        <f t="shared" si="1"/>
        <v>1.3813517513566849</v>
      </c>
      <c r="E37" s="521">
        <v>6</v>
      </c>
      <c r="F37" s="88">
        <f t="shared" si="3"/>
        <v>21.428571428571427</v>
      </c>
      <c r="G37" s="521"/>
      <c r="H37" s="521">
        <v>3</v>
      </c>
      <c r="I37" s="88">
        <f t="shared" si="4"/>
        <v>10.714285714285714</v>
      </c>
      <c r="J37" s="521"/>
      <c r="K37" s="521">
        <v>6</v>
      </c>
      <c r="L37" s="88">
        <f t="shared" si="5"/>
        <v>21.428571428571427</v>
      </c>
      <c r="M37" s="521"/>
      <c r="N37" s="521">
        <v>13</v>
      </c>
      <c r="O37" s="88">
        <f t="shared" si="2"/>
        <v>46.428571428571431</v>
      </c>
      <c r="P37" s="101"/>
    </row>
    <row r="38" spans="1:16" ht="13.15" customHeight="1">
      <c r="A38" s="81" t="s">
        <v>178</v>
      </c>
      <c r="B38" s="103">
        <f t="shared" si="0"/>
        <v>22</v>
      </c>
      <c r="C38" s="104">
        <f t="shared" si="1"/>
        <v>1.0853478046373952</v>
      </c>
      <c r="E38" s="521">
        <v>10</v>
      </c>
      <c r="F38" s="88">
        <f t="shared" si="3"/>
        <v>45.454545454545453</v>
      </c>
      <c r="G38" s="521"/>
      <c r="H38" s="521">
        <v>2</v>
      </c>
      <c r="I38" s="88">
        <f t="shared" si="4"/>
        <v>9.0909090909090917</v>
      </c>
      <c r="J38" s="521"/>
      <c r="K38" s="521">
        <v>3</v>
      </c>
      <c r="L38" s="88">
        <f t="shared" si="5"/>
        <v>13.636363636363635</v>
      </c>
      <c r="M38" s="521"/>
      <c r="N38" s="521">
        <v>7</v>
      </c>
      <c r="O38" s="88">
        <f t="shared" si="2"/>
        <v>31.818181818181817</v>
      </c>
      <c r="P38" s="101"/>
    </row>
    <row r="39" spans="1:16" ht="13.15" customHeight="1">
      <c r="A39" s="81" t="s">
        <v>179</v>
      </c>
      <c r="B39" s="103">
        <f t="shared" si="0"/>
        <v>11</v>
      </c>
      <c r="C39" s="104">
        <f t="shared" si="1"/>
        <v>0.54267390231869761</v>
      </c>
      <c r="E39" s="521">
        <v>6</v>
      </c>
      <c r="F39" s="88">
        <f t="shared" si="3"/>
        <v>54.54545454545454</v>
      </c>
      <c r="G39" s="521"/>
      <c r="H39" s="521">
        <v>2</v>
      </c>
      <c r="I39" s="88">
        <f t="shared" si="4"/>
        <v>18.181818181818183</v>
      </c>
      <c r="J39" s="521"/>
      <c r="K39" s="521">
        <v>3</v>
      </c>
      <c r="L39" s="88">
        <f t="shared" si="5"/>
        <v>27.27272727272727</v>
      </c>
      <c r="M39" s="521"/>
      <c r="N39" s="521">
        <v>0</v>
      </c>
      <c r="O39" s="88">
        <f t="shared" si="2"/>
        <v>0</v>
      </c>
      <c r="P39" s="101"/>
    </row>
    <row r="40" spans="1:16" ht="9" customHeight="1">
      <c r="B40" s="103" t="str">
        <f t="shared" si="0"/>
        <v/>
      </c>
      <c r="C40" s="104" t="str">
        <f t="shared" si="1"/>
        <v/>
      </c>
      <c r="F40" s="88" t="str">
        <f t="shared" si="3"/>
        <v/>
      </c>
      <c r="I40" s="88" t="str">
        <f t="shared" si="4"/>
        <v/>
      </c>
      <c r="L40" s="88" t="str">
        <f t="shared" si="5"/>
        <v/>
      </c>
      <c r="M40" s="94"/>
      <c r="O40" s="88" t="str">
        <f t="shared" si="2"/>
        <v/>
      </c>
      <c r="P40" s="101"/>
    </row>
    <row r="41" spans="1:16" ht="13.15" customHeight="1">
      <c r="A41" s="81" t="s">
        <v>180</v>
      </c>
      <c r="B41" s="103">
        <f>IF($A41&lt;&gt;"",E41+H41+K41+N41,"")</f>
        <v>214</v>
      </c>
      <c r="C41" s="104">
        <f t="shared" si="1"/>
        <v>10.557474099654662</v>
      </c>
      <c r="E41" s="105">
        <f>SUM(E42:E49)</f>
        <v>71</v>
      </c>
      <c r="F41" s="88">
        <f t="shared" si="3"/>
        <v>33.177570093457945</v>
      </c>
      <c r="H41" s="105">
        <f>SUM(H42:H49)</f>
        <v>29</v>
      </c>
      <c r="I41" s="88">
        <f t="shared" si="4"/>
        <v>13.551401869158877</v>
      </c>
      <c r="K41" s="105">
        <f>SUM(K42:K49)</f>
        <v>54</v>
      </c>
      <c r="L41" s="88">
        <f t="shared" si="5"/>
        <v>25.233644859813083</v>
      </c>
      <c r="M41" s="94"/>
      <c r="N41" s="105">
        <f>SUM(N42:N49)</f>
        <v>60</v>
      </c>
      <c r="O41" s="88">
        <f t="shared" si="2"/>
        <v>28.037383177570092</v>
      </c>
      <c r="P41" s="101"/>
    </row>
    <row r="42" spans="1:16" ht="13.15" customHeight="1">
      <c r="A42" s="81" t="s">
        <v>188</v>
      </c>
      <c r="B42" s="103">
        <f t="shared" si="0"/>
        <v>18</v>
      </c>
      <c r="C42" s="104">
        <f t="shared" si="1"/>
        <v>0.88801184015786883</v>
      </c>
      <c r="E42" s="521">
        <v>6</v>
      </c>
      <c r="F42" s="88">
        <f t="shared" si="3"/>
        <v>33.333333333333329</v>
      </c>
      <c r="G42" s="521"/>
      <c r="H42" s="521">
        <v>3</v>
      </c>
      <c r="I42" s="88">
        <f t="shared" si="4"/>
        <v>16.666666666666664</v>
      </c>
      <c r="J42" s="521"/>
      <c r="K42" s="521">
        <v>6</v>
      </c>
      <c r="L42" s="88">
        <f t="shared" si="5"/>
        <v>33.333333333333329</v>
      </c>
      <c r="M42" s="521"/>
      <c r="N42" s="521">
        <v>3</v>
      </c>
      <c r="O42" s="88">
        <f t="shared" si="2"/>
        <v>16.666666666666664</v>
      </c>
      <c r="P42" s="101"/>
    </row>
    <row r="43" spans="1:16" ht="13.15" customHeight="1">
      <c r="A43" s="81" t="s">
        <v>181</v>
      </c>
      <c r="B43" s="103">
        <f t="shared" si="0"/>
        <v>28</v>
      </c>
      <c r="C43" s="104">
        <f t="shared" si="1"/>
        <v>1.3813517513566849</v>
      </c>
      <c r="E43" s="521">
        <v>9</v>
      </c>
      <c r="F43" s="88">
        <f t="shared" si="3"/>
        <v>32.142857142857146</v>
      </c>
      <c r="G43" s="521"/>
      <c r="H43" s="521">
        <v>4</v>
      </c>
      <c r="I43" s="88">
        <f t="shared" si="4"/>
        <v>14.285714285714285</v>
      </c>
      <c r="J43" s="521"/>
      <c r="K43" s="521">
        <v>7</v>
      </c>
      <c r="L43" s="88">
        <f t="shared" si="5"/>
        <v>25</v>
      </c>
      <c r="M43" s="521"/>
      <c r="N43" s="521">
        <v>8</v>
      </c>
      <c r="O43" s="88">
        <f t="shared" si="2"/>
        <v>28.571428571428569</v>
      </c>
      <c r="P43" s="101"/>
    </row>
    <row r="44" spans="1:16" ht="13.15" customHeight="1">
      <c r="A44" s="81" t="s">
        <v>182</v>
      </c>
      <c r="B44" s="103">
        <f t="shared" si="0"/>
        <v>37</v>
      </c>
      <c r="C44" s="104">
        <f t="shared" si="1"/>
        <v>1.8253576714356192</v>
      </c>
      <c r="E44" s="521">
        <v>5</v>
      </c>
      <c r="F44" s="88">
        <f t="shared" si="3"/>
        <v>13.513513513513514</v>
      </c>
      <c r="G44" s="521"/>
      <c r="H44" s="521">
        <v>5</v>
      </c>
      <c r="I44" s="88">
        <f t="shared" si="4"/>
        <v>13.513513513513514</v>
      </c>
      <c r="J44" s="521"/>
      <c r="K44" s="521">
        <v>8</v>
      </c>
      <c r="L44" s="88">
        <f t="shared" si="5"/>
        <v>21.621621621621621</v>
      </c>
      <c r="M44" s="521"/>
      <c r="N44" s="521">
        <v>19</v>
      </c>
      <c r="O44" s="88">
        <f t="shared" si="2"/>
        <v>51.351351351351347</v>
      </c>
      <c r="P44" s="101"/>
    </row>
    <row r="45" spans="1:16" ht="13.15" customHeight="1">
      <c r="A45" s="81" t="s">
        <v>183</v>
      </c>
      <c r="B45" s="103">
        <f t="shared" si="0"/>
        <v>30</v>
      </c>
      <c r="C45" s="104">
        <f t="shared" si="1"/>
        <v>1.480019733596448</v>
      </c>
      <c r="E45" s="521">
        <v>13</v>
      </c>
      <c r="F45" s="88">
        <f t="shared" si="3"/>
        <v>43.333333333333336</v>
      </c>
      <c r="G45" s="521"/>
      <c r="H45" s="521">
        <v>5</v>
      </c>
      <c r="I45" s="88">
        <f t="shared" si="4"/>
        <v>16.666666666666664</v>
      </c>
      <c r="J45" s="521"/>
      <c r="K45" s="521">
        <v>7</v>
      </c>
      <c r="L45" s="88">
        <f t="shared" si="5"/>
        <v>23.333333333333332</v>
      </c>
      <c r="M45" s="521"/>
      <c r="N45" s="521">
        <v>5</v>
      </c>
      <c r="O45" s="88">
        <f t="shared" si="2"/>
        <v>16.666666666666664</v>
      </c>
      <c r="P45" s="101"/>
    </row>
    <row r="46" spans="1:16" ht="13.15" customHeight="1">
      <c r="A46" s="81" t="s">
        <v>396</v>
      </c>
      <c r="B46" s="103">
        <f t="shared" si="0"/>
        <v>27</v>
      </c>
      <c r="C46" s="104">
        <f t="shared" si="1"/>
        <v>1.3320177602368031</v>
      </c>
      <c r="E46" s="521">
        <v>16</v>
      </c>
      <c r="F46" s="88">
        <f t="shared" si="3"/>
        <v>59.259259259259252</v>
      </c>
      <c r="G46" s="521"/>
      <c r="H46" s="521">
        <v>1</v>
      </c>
      <c r="I46" s="88">
        <f t="shared" si="4"/>
        <v>3.7037037037037033</v>
      </c>
      <c r="J46" s="521"/>
      <c r="K46" s="521">
        <v>5</v>
      </c>
      <c r="L46" s="88">
        <f t="shared" si="5"/>
        <v>18.518518518518519</v>
      </c>
      <c r="M46" s="521"/>
      <c r="N46" s="521">
        <v>5</v>
      </c>
      <c r="O46" s="88">
        <f t="shared" si="2"/>
        <v>18.518518518518519</v>
      </c>
      <c r="P46" s="101"/>
    </row>
    <row r="47" spans="1:16" ht="13.15" customHeight="1">
      <c r="A47" s="81" t="s">
        <v>187</v>
      </c>
      <c r="B47" s="103">
        <f t="shared" si="0"/>
        <v>14</v>
      </c>
      <c r="C47" s="104">
        <f t="shared" si="1"/>
        <v>0.69067587567834243</v>
      </c>
      <c r="E47" s="521">
        <v>5</v>
      </c>
      <c r="F47" s="88">
        <f t="shared" si="3"/>
        <v>35.714285714285715</v>
      </c>
      <c r="G47" s="521"/>
      <c r="H47" s="521">
        <v>2</v>
      </c>
      <c r="I47" s="88">
        <f t="shared" si="4"/>
        <v>14.285714285714285</v>
      </c>
      <c r="J47" s="521"/>
      <c r="K47" s="521">
        <v>2</v>
      </c>
      <c r="L47" s="88">
        <f t="shared" si="5"/>
        <v>14.285714285714285</v>
      </c>
      <c r="M47" s="521"/>
      <c r="N47" s="521">
        <v>5</v>
      </c>
      <c r="O47" s="88">
        <f t="shared" si="2"/>
        <v>35.714285714285715</v>
      </c>
      <c r="P47" s="101"/>
    </row>
    <row r="48" spans="1:16" ht="13.15" customHeight="1">
      <c r="A48" s="81" t="s">
        <v>186</v>
      </c>
      <c r="B48" s="103">
        <f t="shared" si="0"/>
        <v>42</v>
      </c>
      <c r="C48" s="104">
        <f t="shared" si="1"/>
        <v>2.0720276270350273</v>
      </c>
      <c r="E48" s="521">
        <v>15</v>
      </c>
      <c r="F48" s="88">
        <f t="shared" si="3"/>
        <v>35.714285714285715</v>
      </c>
      <c r="G48" s="521"/>
      <c r="H48" s="521">
        <v>7</v>
      </c>
      <c r="I48" s="88">
        <f t="shared" si="4"/>
        <v>16.666666666666664</v>
      </c>
      <c r="J48" s="521"/>
      <c r="K48" s="521">
        <v>14</v>
      </c>
      <c r="L48" s="88">
        <f t="shared" si="5"/>
        <v>33.333333333333329</v>
      </c>
      <c r="M48" s="521"/>
      <c r="N48" s="521">
        <v>6</v>
      </c>
      <c r="O48" s="88">
        <f t="shared" si="2"/>
        <v>14.285714285714285</v>
      </c>
      <c r="P48" s="101"/>
    </row>
    <row r="49" spans="1:16" ht="13.15" customHeight="1">
      <c r="A49" s="81" t="s">
        <v>185</v>
      </c>
      <c r="B49" s="103">
        <f>IF($A49&lt;&gt;"",E49+H49+K49+N49,"")</f>
        <v>18</v>
      </c>
      <c r="C49" s="104">
        <f>IF(A49&lt;&gt;0,B49/$B$11*100,"")</f>
        <v>0.88801184015786883</v>
      </c>
      <c r="E49" s="521">
        <v>2</v>
      </c>
      <c r="F49" s="88">
        <f t="shared" si="3"/>
        <v>11.111111111111111</v>
      </c>
      <c r="G49" s="521"/>
      <c r="H49" s="521">
        <v>2</v>
      </c>
      <c r="I49" s="88">
        <f t="shared" si="4"/>
        <v>11.111111111111111</v>
      </c>
      <c r="J49" s="521"/>
      <c r="K49" s="521">
        <v>5</v>
      </c>
      <c r="L49" s="88">
        <f t="shared" si="5"/>
        <v>27.777777777777779</v>
      </c>
      <c r="M49" s="521"/>
      <c r="N49" s="521">
        <v>9</v>
      </c>
      <c r="O49" s="88">
        <f t="shared" si="2"/>
        <v>50</v>
      </c>
      <c r="P49" s="101"/>
    </row>
    <row r="50" spans="1:16" ht="9" customHeight="1">
      <c r="B50" s="103" t="str">
        <f t="shared" si="0"/>
        <v/>
      </c>
      <c r="C50" s="104" t="str">
        <f t="shared" si="1"/>
        <v/>
      </c>
      <c r="E50" s="521"/>
      <c r="F50" s="88" t="str">
        <f t="shared" si="3"/>
        <v/>
      </c>
      <c r="G50" s="521"/>
      <c r="H50" s="521"/>
      <c r="I50" s="88" t="str">
        <f t="shared" si="4"/>
        <v/>
      </c>
      <c r="J50" s="521"/>
      <c r="K50" s="521"/>
      <c r="L50" s="88" t="str">
        <f t="shared" si="5"/>
        <v/>
      </c>
      <c r="M50" s="521"/>
      <c r="N50" s="521"/>
      <c r="O50" s="88" t="str">
        <f t="shared" si="2"/>
        <v/>
      </c>
      <c r="P50" s="101"/>
    </row>
    <row r="51" spans="1:16" ht="13.15" customHeight="1">
      <c r="A51" s="81" t="s">
        <v>189</v>
      </c>
      <c r="B51" s="103">
        <f t="shared" si="0"/>
        <v>60</v>
      </c>
      <c r="C51" s="104">
        <f t="shared" si="1"/>
        <v>2.960039467192896</v>
      </c>
      <c r="E51" s="521">
        <v>23</v>
      </c>
      <c r="F51" s="88">
        <f t="shared" si="3"/>
        <v>38.333333333333336</v>
      </c>
      <c r="G51" s="521"/>
      <c r="H51" s="521">
        <v>3</v>
      </c>
      <c r="I51" s="88">
        <f t="shared" si="4"/>
        <v>5</v>
      </c>
      <c r="J51" s="521"/>
      <c r="K51" s="521">
        <v>13</v>
      </c>
      <c r="L51" s="88">
        <f t="shared" si="5"/>
        <v>21.666666666666668</v>
      </c>
      <c r="M51" s="521"/>
      <c r="N51" s="521">
        <v>21</v>
      </c>
      <c r="O51" s="88">
        <f t="shared" si="2"/>
        <v>35</v>
      </c>
      <c r="P51" s="101"/>
    </row>
    <row r="52" spans="1:16" ht="9" customHeight="1">
      <c r="B52" s="103" t="str">
        <f t="shared" si="0"/>
        <v/>
      </c>
      <c r="C52" s="104" t="str">
        <f t="shared" si="1"/>
        <v/>
      </c>
      <c r="F52" s="88" t="str">
        <f t="shared" si="3"/>
        <v/>
      </c>
      <c r="I52" s="88" t="str">
        <f t="shared" si="4"/>
        <v/>
      </c>
      <c r="L52" s="88" t="str">
        <f t="shared" si="5"/>
        <v/>
      </c>
      <c r="M52" s="94"/>
      <c r="O52" s="88" t="str">
        <f t="shared" si="2"/>
        <v/>
      </c>
      <c r="P52" s="101"/>
    </row>
    <row r="53" spans="1:16" ht="13.15" customHeight="1">
      <c r="A53" s="81" t="s">
        <v>190</v>
      </c>
      <c r="B53" s="103">
        <f t="shared" si="0"/>
        <v>89</v>
      </c>
      <c r="C53" s="104">
        <f t="shared" si="1"/>
        <v>4.3907252096694629</v>
      </c>
      <c r="E53" s="105">
        <f>SUM(E54:E58)</f>
        <v>20</v>
      </c>
      <c r="F53" s="88">
        <f t="shared" si="3"/>
        <v>22.471910112359549</v>
      </c>
      <c r="H53" s="105">
        <f>SUM(H54:H58)</f>
        <v>20</v>
      </c>
      <c r="I53" s="88">
        <f t="shared" si="4"/>
        <v>22.471910112359549</v>
      </c>
      <c r="K53" s="105">
        <f>SUM(K54:K58)</f>
        <v>23</v>
      </c>
      <c r="L53" s="88">
        <f t="shared" si="5"/>
        <v>25.842696629213485</v>
      </c>
      <c r="M53" s="94"/>
      <c r="N53" s="105">
        <f>SUM(N54:N58)</f>
        <v>26</v>
      </c>
      <c r="O53" s="88">
        <f t="shared" si="2"/>
        <v>29.213483146067414</v>
      </c>
      <c r="P53" s="101"/>
    </row>
    <row r="54" spans="1:16" ht="13.15" customHeight="1">
      <c r="A54" s="81" t="s">
        <v>191</v>
      </c>
      <c r="B54" s="103">
        <f t="shared" si="0"/>
        <v>12</v>
      </c>
      <c r="C54" s="104">
        <f t="shared" si="1"/>
        <v>0.59200789343857918</v>
      </c>
      <c r="E54" s="521">
        <v>2</v>
      </c>
      <c r="F54" s="88">
        <f t="shared" si="3"/>
        <v>16.666666666666664</v>
      </c>
      <c r="G54" s="521"/>
      <c r="H54" s="521">
        <v>2</v>
      </c>
      <c r="I54" s="88">
        <f t="shared" si="4"/>
        <v>16.666666666666664</v>
      </c>
      <c r="J54" s="521"/>
      <c r="K54" s="521">
        <v>2</v>
      </c>
      <c r="L54" s="88">
        <f t="shared" si="5"/>
        <v>16.666666666666664</v>
      </c>
      <c r="M54" s="521"/>
      <c r="N54" s="521">
        <v>6</v>
      </c>
      <c r="O54" s="88">
        <f t="shared" si="2"/>
        <v>50</v>
      </c>
      <c r="P54" s="101"/>
    </row>
    <row r="55" spans="1:16" ht="13.15" customHeight="1">
      <c r="A55" s="81" t="s">
        <v>192</v>
      </c>
      <c r="B55" s="103">
        <f t="shared" si="0"/>
        <v>26</v>
      </c>
      <c r="C55" s="104">
        <f t="shared" si="1"/>
        <v>1.2826837691169217</v>
      </c>
      <c r="E55" s="521">
        <v>7</v>
      </c>
      <c r="F55" s="88">
        <f t="shared" si="3"/>
        <v>26.923076923076923</v>
      </c>
      <c r="G55" s="521"/>
      <c r="H55" s="521">
        <v>4</v>
      </c>
      <c r="I55" s="88">
        <f t="shared" si="4"/>
        <v>15.384615384615385</v>
      </c>
      <c r="J55" s="521"/>
      <c r="K55" s="521">
        <v>6</v>
      </c>
      <c r="L55" s="88">
        <f t="shared" si="5"/>
        <v>23.076923076923077</v>
      </c>
      <c r="M55" s="521"/>
      <c r="N55" s="521">
        <v>9</v>
      </c>
      <c r="O55" s="88">
        <f t="shared" si="2"/>
        <v>34.615384615384613</v>
      </c>
      <c r="P55" s="101"/>
    </row>
    <row r="56" spans="1:16" ht="13.15" customHeight="1">
      <c r="A56" s="81" t="s">
        <v>193</v>
      </c>
      <c r="B56" s="103">
        <f t="shared" si="0"/>
        <v>23</v>
      </c>
      <c r="C56" s="104">
        <f t="shared" si="1"/>
        <v>1.1346817957572768</v>
      </c>
      <c r="E56" s="521">
        <v>1</v>
      </c>
      <c r="F56" s="88">
        <f t="shared" si="3"/>
        <v>4.3478260869565215</v>
      </c>
      <c r="G56" s="521"/>
      <c r="H56" s="521">
        <v>8</v>
      </c>
      <c r="I56" s="88">
        <f t="shared" si="4"/>
        <v>34.782608695652172</v>
      </c>
      <c r="J56" s="521"/>
      <c r="K56" s="521">
        <v>8</v>
      </c>
      <c r="L56" s="88">
        <f t="shared" si="5"/>
        <v>34.782608695652172</v>
      </c>
      <c r="M56" s="521"/>
      <c r="N56" s="521">
        <v>6</v>
      </c>
      <c r="O56" s="88">
        <f t="shared" si="2"/>
        <v>26.086956521739129</v>
      </c>
      <c r="P56" s="101"/>
    </row>
    <row r="57" spans="1:16" ht="13.15" customHeight="1">
      <c r="A57" s="90" t="s">
        <v>2031</v>
      </c>
      <c r="B57" s="103">
        <f t="shared" si="0"/>
        <v>11</v>
      </c>
      <c r="C57" s="104">
        <f t="shared" si="1"/>
        <v>0.54267390231869761</v>
      </c>
      <c r="E57" s="521">
        <v>1</v>
      </c>
      <c r="F57" s="88">
        <f t="shared" si="3"/>
        <v>9.0909090909090917</v>
      </c>
      <c r="G57" s="521"/>
      <c r="H57" s="521">
        <v>4</v>
      </c>
      <c r="I57" s="88">
        <f t="shared" si="4"/>
        <v>36.363636363636367</v>
      </c>
      <c r="J57" s="521"/>
      <c r="K57" s="521">
        <v>2</v>
      </c>
      <c r="L57" s="88">
        <f t="shared" si="5"/>
        <v>18.181818181818183</v>
      </c>
      <c r="M57" s="521"/>
      <c r="N57" s="521">
        <v>4</v>
      </c>
      <c r="O57" s="88">
        <f t="shared" si="2"/>
        <v>36.363636363636367</v>
      </c>
      <c r="P57" s="101"/>
    </row>
    <row r="58" spans="1:16" ht="13.15" customHeight="1">
      <c r="A58" s="81" t="s">
        <v>194</v>
      </c>
      <c r="B58" s="103">
        <f t="shared" si="0"/>
        <v>17</v>
      </c>
      <c r="C58" s="104">
        <f t="shared" si="1"/>
        <v>0.83867784903798714</v>
      </c>
      <c r="E58" s="521">
        <v>9</v>
      </c>
      <c r="F58" s="88">
        <f t="shared" si="3"/>
        <v>52.941176470588239</v>
      </c>
      <c r="G58" s="521"/>
      <c r="H58" s="521">
        <v>2</v>
      </c>
      <c r="I58" s="88">
        <f t="shared" si="4"/>
        <v>11.76470588235294</v>
      </c>
      <c r="J58" s="521"/>
      <c r="K58" s="521">
        <v>5</v>
      </c>
      <c r="L58" s="88">
        <f t="shared" si="5"/>
        <v>29.411764705882355</v>
      </c>
      <c r="M58" s="521"/>
      <c r="N58" s="521">
        <v>1</v>
      </c>
      <c r="O58" s="88">
        <f t="shared" si="2"/>
        <v>5.8823529411764701</v>
      </c>
      <c r="P58" s="101"/>
    </row>
    <row r="59" spans="1:16" ht="9" customHeight="1">
      <c r="B59" s="103" t="str">
        <f t="shared" si="0"/>
        <v/>
      </c>
      <c r="C59" s="104" t="str">
        <f t="shared" si="1"/>
        <v/>
      </c>
      <c r="F59" s="88" t="str">
        <f t="shared" si="3"/>
        <v/>
      </c>
      <c r="I59" s="88" t="str">
        <f t="shared" si="4"/>
        <v/>
      </c>
      <c r="L59" s="88" t="str">
        <f t="shared" si="5"/>
        <v/>
      </c>
      <c r="M59" s="94"/>
      <c r="O59" s="88" t="str">
        <f t="shared" si="2"/>
        <v/>
      </c>
      <c r="P59" s="101"/>
    </row>
    <row r="60" spans="1:16" ht="13.15" customHeight="1">
      <c r="A60" s="47" t="s">
        <v>397</v>
      </c>
      <c r="B60" s="103">
        <f t="shared" si="0"/>
        <v>599</v>
      </c>
      <c r="C60" s="104">
        <f t="shared" si="1"/>
        <v>29.551060680809076</v>
      </c>
      <c r="E60" s="105">
        <f>E61+E63+E70+E72</f>
        <v>75</v>
      </c>
      <c r="F60" s="88">
        <f t="shared" si="3"/>
        <v>12.520868113522537</v>
      </c>
      <c r="H60" s="105">
        <f>H61+H63+H70+H72</f>
        <v>44</v>
      </c>
      <c r="I60" s="88">
        <f t="shared" si="4"/>
        <v>7.345575959933222</v>
      </c>
      <c r="K60" s="105">
        <f>K61+K63+K70+K72</f>
        <v>83</v>
      </c>
      <c r="L60" s="88">
        <f t="shared" si="5"/>
        <v>13.856427378964941</v>
      </c>
      <c r="M60" s="94"/>
      <c r="N60" s="105">
        <f>N61+N63+N70+N72</f>
        <v>397</v>
      </c>
      <c r="O60" s="88">
        <f t="shared" si="2"/>
        <v>66.277128547579295</v>
      </c>
      <c r="P60" s="101"/>
    </row>
    <row r="61" spans="1:16" ht="13.15" customHeight="1">
      <c r="A61" s="81" t="s">
        <v>398</v>
      </c>
      <c r="B61" s="103">
        <f>IF($A61&lt;&gt;"",E61+H61+K61+N61,"")</f>
        <v>26</v>
      </c>
      <c r="C61" s="104">
        <f t="shared" si="1"/>
        <v>1.2826837691169217</v>
      </c>
      <c r="E61" s="521">
        <v>5</v>
      </c>
      <c r="F61" s="88">
        <f t="shared" si="3"/>
        <v>19.230769230769234</v>
      </c>
      <c r="G61" s="521"/>
      <c r="H61" s="521">
        <v>7</v>
      </c>
      <c r="I61" s="88">
        <f t="shared" si="4"/>
        <v>26.923076923076923</v>
      </c>
      <c r="J61" s="521"/>
      <c r="K61" s="521">
        <v>8</v>
      </c>
      <c r="L61" s="88">
        <f t="shared" si="5"/>
        <v>30.76923076923077</v>
      </c>
      <c r="M61" s="521"/>
      <c r="N61" s="521">
        <v>6</v>
      </c>
      <c r="O61" s="88">
        <f>IF($A61&lt;&gt;"",N61/$B61*100,"")</f>
        <v>23.076923076923077</v>
      </c>
      <c r="P61" s="101"/>
    </row>
    <row r="62" spans="1:16" ht="9" customHeight="1">
      <c r="B62" s="103" t="str">
        <f t="shared" si="0"/>
        <v/>
      </c>
      <c r="C62" s="104" t="str">
        <f t="shared" si="1"/>
        <v/>
      </c>
      <c r="F62" s="88" t="str">
        <f t="shared" si="3"/>
        <v/>
      </c>
      <c r="I62" s="88" t="str">
        <f t="shared" si="4"/>
        <v/>
      </c>
      <c r="L62" s="88" t="str">
        <f t="shared" si="5"/>
        <v/>
      </c>
      <c r="M62" s="94"/>
      <c r="O62" s="88" t="str">
        <f t="shared" si="2"/>
        <v/>
      </c>
      <c r="P62" s="101"/>
    </row>
    <row r="63" spans="1:16" ht="13.15" customHeight="1">
      <c r="A63" s="81" t="s">
        <v>195</v>
      </c>
      <c r="B63" s="103">
        <f t="shared" si="0"/>
        <v>434</v>
      </c>
      <c r="C63" s="104">
        <f t="shared" si="1"/>
        <v>21.410952146028613</v>
      </c>
      <c r="E63" s="105">
        <f>SUM(E64:E68)</f>
        <v>30</v>
      </c>
      <c r="F63" s="88">
        <f t="shared" si="3"/>
        <v>6.9124423963133648</v>
      </c>
      <c r="H63" s="105">
        <f>SUM(H64:H68)</f>
        <v>25</v>
      </c>
      <c r="I63" s="88">
        <f t="shared" si="4"/>
        <v>5.7603686635944698</v>
      </c>
      <c r="K63" s="105">
        <f>SUM(K64:K68)</f>
        <v>47</v>
      </c>
      <c r="L63" s="88">
        <f t="shared" si="5"/>
        <v>10.829493087557603</v>
      </c>
      <c r="M63" s="94"/>
      <c r="N63" s="105">
        <f>SUM(N64:N68)</f>
        <v>332</v>
      </c>
      <c r="O63" s="88">
        <f t="shared" si="2"/>
        <v>76.497695852534562</v>
      </c>
      <c r="P63" s="101"/>
    </row>
    <row r="64" spans="1:16" ht="13.15" customHeight="1">
      <c r="A64" s="81" t="s">
        <v>196</v>
      </c>
      <c r="B64" s="103">
        <f t="shared" si="0"/>
        <v>344</v>
      </c>
      <c r="C64" s="104">
        <f t="shared" si="1"/>
        <v>16.970892945239267</v>
      </c>
      <c r="E64" s="521">
        <v>22</v>
      </c>
      <c r="F64" s="88">
        <f t="shared" si="3"/>
        <v>6.395348837209303</v>
      </c>
      <c r="G64" s="521"/>
      <c r="H64" s="521">
        <v>17</v>
      </c>
      <c r="I64" s="88">
        <f t="shared" si="4"/>
        <v>4.941860465116279</v>
      </c>
      <c r="J64" s="521"/>
      <c r="K64" s="521">
        <v>22</v>
      </c>
      <c r="L64" s="88">
        <f t="shared" si="5"/>
        <v>6.395348837209303</v>
      </c>
      <c r="M64" s="521"/>
      <c r="N64" s="521">
        <v>283</v>
      </c>
      <c r="O64" s="88">
        <f t="shared" si="2"/>
        <v>82.267441860465112</v>
      </c>
      <c r="P64" s="101"/>
    </row>
    <row r="65" spans="1:16" ht="13.15" customHeight="1">
      <c r="A65" s="81" t="s">
        <v>197</v>
      </c>
      <c r="B65" s="103">
        <f t="shared" si="0"/>
        <v>33</v>
      </c>
      <c r="C65" s="104">
        <f t="shared" si="1"/>
        <v>1.6280217069560927</v>
      </c>
      <c r="E65" s="521">
        <v>1</v>
      </c>
      <c r="F65" s="88">
        <f t="shared" si="3"/>
        <v>3.0303030303030303</v>
      </c>
      <c r="G65" s="521"/>
      <c r="H65" s="521">
        <v>2</v>
      </c>
      <c r="I65" s="88">
        <f t="shared" si="4"/>
        <v>6.0606060606060606</v>
      </c>
      <c r="J65" s="521"/>
      <c r="K65" s="521">
        <v>9</v>
      </c>
      <c r="L65" s="88">
        <f t="shared" si="5"/>
        <v>27.27272727272727</v>
      </c>
      <c r="M65" s="521"/>
      <c r="N65" s="521">
        <v>21</v>
      </c>
      <c r="O65" s="88">
        <f t="shared" si="2"/>
        <v>63.636363636363633</v>
      </c>
      <c r="P65" s="101"/>
    </row>
    <row r="66" spans="1:16" ht="13.15" customHeight="1">
      <c r="A66" s="81" t="s">
        <v>199</v>
      </c>
      <c r="B66" s="103">
        <f t="shared" si="0"/>
        <v>23</v>
      </c>
      <c r="C66" s="104">
        <f t="shared" si="1"/>
        <v>1.1346817957572768</v>
      </c>
      <c r="E66" s="521">
        <v>4</v>
      </c>
      <c r="F66" s="88">
        <f t="shared" si="3"/>
        <v>17.391304347826086</v>
      </c>
      <c r="G66" s="521"/>
      <c r="H66" s="521">
        <v>2</v>
      </c>
      <c r="I66" s="88">
        <f t="shared" si="4"/>
        <v>8.695652173913043</v>
      </c>
      <c r="J66" s="521"/>
      <c r="K66" s="521">
        <v>8</v>
      </c>
      <c r="L66" s="88">
        <f t="shared" si="5"/>
        <v>34.782608695652172</v>
      </c>
      <c r="M66" s="521"/>
      <c r="N66" s="521">
        <v>9</v>
      </c>
      <c r="O66" s="88">
        <f t="shared" si="2"/>
        <v>39.130434782608695</v>
      </c>
      <c r="P66" s="101"/>
    </row>
    <row r="67" spans="1:16" ht="13.15" customHeight="1">
      <c r="A67" s="81" t="s">
        <v>450</v>
      </c>
      <c r="B67" s="103">
        <f t="shared" si="0"/>
        <v>21</v>
      </c>
      <c r="C67" s="104">
        <f t="shared" si="1"/>
        <v>1.0360138135175136</v>
      </c>
      <c r="E67" s="521">
        <v>1</v>
      </c>
      <c r="F67" s="88">
        <f t="shared" si="3"/>
        <v>4.7619047619047619</v>
      </c>
      <c r="G67" s="521"/>
      <c r="H67" s="521">
        <v>2</v>
      </c>
      <c r="I67" s="88">
        <f t="shared" si="4"/>
        <v>9.5238095238095237</v>
      </c>
      <c r="J67" s="521"/>
      <c r="K67" s="521">
        <v>4</v>
      </c>
      <c r="L67" s="88">
        <f t="shared" si="5"/>
        <v>19.047619047619047</v>
      </c>
      <c r="M67" s="521"/>
      <c r="N67" s="521">
        <v>14</v>
      </c>
      <c r="O67" s="88">
        <f t="shared" si="2"/>
        <v>66.666666666666657</v>
      </c>
      <c r="P67" s="101"/>
    </row>
    <row r="68" spans="1:16" ht="13.15" customHeight="1">
      <c r="A68" s="81" t="s">
        <v>198</v>
      </c>
      <c r="B68" s="103">
        <f t="shared" si="0"/>
        <v>13</v>
      </c>
      <c r="C68" s="104">
        <f t="shared" si="1"/>
        <v>0.64134188455846086</v>
      </c>
      <c r="E68" s="521">
        <v>2</v>
      </c>
      <c r="F68" s="88">
        <f t="shared" si="3"/>
        <v>15.384615384615385</v>
      </c>
      <c r="G68" s="521"/>
      <c r="H68" s="521">
        <v>2</v>
      </c>
      <c r="I68" s="88">
        <f t="shared" si="4"/>
        <v>15.384615384615385</v>
      </c>
      <c r="J68" s="521"/>
      <c r="K68" s="521">
        <v>4</v>
      </c>
      <c r="L68" s="88">
        <f t="shared" si="5"/>
        <v>30.76923076923077</v>
      </c>
      <c r="M68" s="521"/>
      <c r="N68" s="521">
        <v>5</v>
      </c>
      <c r="O68" s="88">
        <f t="shared" si="2"/>
        <v>38.461538461538467</v>
      </c>
      <c r="P68" s="101"/>
    </row>
    <row r="69" spans="1:16" ht="9" customHeight="1">
      <c r="B69" s="103" t="str">
        <f t="shared" si="0"/>
        <v/>
      </c>
      <c r="C69" s="104" t="str">
        <f t="shared" si="1"/>
        <v/>
      </c>
      <c r="E69" s="521"/>
      <c r="F69" s="88" t="str">
        <f t="shared" si="3"/>
        <v/>
      </c>
      <c r="G69" s="521"/>
      <c r="H69" s="521"/>
      <c r="I69" s="88" t="str">
        <f t="shared" si="4"/>
        <v/>
      </c>
      <c r="J69" s="521"/>
      <c r="K69" s="521"/>
      <c r="L69" s="88" t="str">
        <f t="shared" si="5"/>
        <v/>
      </c>
      <c r="M69" s="521"/>
      <c r="N69" s="521"/>
      <c r="O69" s="88" t="str">
        <f t="shared" si="2"/>
        <v/>
      </c>
      <c r="P69" s="101"/>
    </row>
    <row r="70" spans="1:16" ht="13.15" customHeight="1">
      <c r="A70" s="81" t="s">
        <v>201</v>
      </c>
      <c r="B70" s="103">
        <f t="shared" si="0"/>
        <v>48</v>
      </c>
      <c r="C70" s="104">
        <f t="shared" si="1"/>
        <v>2.3680315737543167</v>
      </c>
      <c r="E70" s="521">
        <v>32</v>
      </c>
      <c r="F70" s="88">
        <f t="shared" si="3"/>
        <v>66.666666666666657</v>
      </c>
      <c r="G70" s="521"/>
      <c r="H70" s="521">
        <v>2</v>
      </c>
      <c r="I70" s="88">
        <f t="shared" si="4"/>
        <v>4.1666666666666661</v>
      </c>
      <c r="J70" s="521"/>
      <c r="K70" s="521">
        <v>13</v>
      </c>
      <c r="L70" s="88">
        <f t="shared" si="5"/>
        <v>27.083333333333332</v>
      </c>
      <c r="M70" s="521"/>
      <c r="N70" s="521">
        <v>1</v>
      </c>
      <c r="O70" s="88">
        <f t="shared" si="2"/>
        <v>2.083333333333333</v>
      </c>
      <c r="P70" s="101"/>
    </row>
    <row r="71" spans="1:16" ht="9" customHeight="1">
      <c r="B71" s="103" t="str">
        <f t="shared" si="0"/>
        <v/>
      </c>
      <c r="C71" s="104" t="str">
        <f t="shared" si="1"/>
        <v/>
      </c>
      <c r="E71" s="521"/>
      <c r="F71" s="88" t="str">
        <f t="shared" si="3"/>
        <v/>
      </c>
      <c r="G71" s="521"/>
      <c r="H71" s="521"/>
      <c r="I71" s="88" t="str">
        <f t="shared" si="4"/>
        <v/>
      </c>
      <c r="J71" s="521"/>
      <c r="K71" s="521"/>
      <c r="L71" s="88" t="str">
        <f t="shared" si="5"/>
        <v/>
      </c>
      <c r="M71" s="521"/>
      <c r="N71" s="521"/>
      <c r="O71" s="88" t="str">
        <f t="shared" si="2"/>
        <v/>
      </c>
      <c r="P71" s="101"/>
    </row>
    <row r="72" spans="1:16" ht="13.15" customHeight="1">
      <c r="A72" s="81" t="s">
        <v>202</v>
      </c>
      <c r="B72" s="103">
        <f t="shared" si="0"/>
        <v>91</v>
      </c>
      <c r="C72" s="104">
        <f t="shared" si="1"/>
        <v>4.4893931919092251</v>
      </c>
      <c r="E72" s="521">
        <v>8</v>
      </c>
      <c r="F72" s="88">
        <f t="shared" si="3"/>
        <v>8.791208791208792</v>
      </c>
      <c r="G72" s="521"/>
      <c r="H72" s="521">
        <v>10</v>
      </c>
      <c r="I72" s="88">
        <f t="shared" si="4"/>
        <v>10.989010989010989</v>
      </c>
      <c r="J72" s="521"/>
      <c r="K72" s="521">
        <v>15</v>
      </c>
      <c r="L72" s="88">
        <f t="shared" si="5"/>
        <v>16.483516483516482</v>
      </c>
      <c r="M72" s="521"/>
      <c r="N72" s="521">
        <v>58</v>
      </c>
      <c r="O72" s="88">
        <f t="shared" si="2"/>
        <v>63.73626373626373</v>
      </c>
      <c r="P72" s="101"/>
    </row>
    <row r="73" spans="1:16" ht="9" customHeight="1">
      <c r="B73" s="103" t="str">
        <f t="shared" si="0"/>
        <v/>
      </c>
      <c r="C73" s="104" t="str">
        <f t="shared" si="1"/>
        <v/>
      </c>
      <c r="F73" s="88" t="str">
        <f t="shared" si="3"/>
        <v/>
      </c>
      <c r="I73" s="88" t="str">
        <f t="shared" si="4"/>
        <v/>
      </c>
      <c r="L73" s="88" t="str">
        <f t="shared" si="5"/>
        <v/>
      </c>
      <c r="M73" s="94"/>
      <c r="O73" s="88" t="str">
        <f t="shared" si="2"/>
        <v/>
      </c>
      <c r="P73" s="101"/>
    </row>
    <row r="74" spans="1:16" ht="13.15" customHeight="1">
      <c r="A74" s="47" t="s">
        <v>400</v>
      </c>
      <c r="B74" s="103">
        <f t="shared" si="0"/>
        <v>110</v>
      </c>
      <c r="C74" s="104">
        <f t="shared" si="1"/>
        <v>5.4267390231869754</v>
      </c>
      <c r="E74" s="105">
        <f>E75</f>
        <v>39</v>
      </c>
      <c r="F74" s="88">
        <f t="shared" si="3"/>
        <v>35.454545454545453</v>
      </c>
      <c r="H74" s="105">
        <f>H75</f>
        <v>15</v>
      </c>
      <c r="I74" s="88">
        <f t="shared" si="4"/>
        <v>13.636363636363635</v>
      </c>
      <c r="K74" s="105">
        <f>K75</f>
        <v>39</v>
      </c>
      <c r="L74" s="88">
        <f t="shared" si="5"/>
        <v>35.454545454545453</v>
      </c>
      <c r="M74" s="94"/>
      <c r="N74" s="105">
        <f>N75</f>
        <v>17</v>
      </c>
      <c r="O74" s="88">
        <f t="shared" si="2"/>
        <v>15.454545454545453</v>
      </c>
      <c r="P74" s="101"/>
    </row>
    <row r="75" spans="1:16" ht="13.15" customHeight="1">
      <c r="A75" s="81" t="s">
        <v>401</v>
      </c>
      <c r="B75" s="103">
        <f t="shared" si="0"/>
        <v>110</v>
      </c>
      <c r="C75" s="104">
        <f t="shared" si="1"/>
        <v>5.4267390231869754</v>
      </c>
      <c r="E75" s="105">
        <f>SUM(E76:E79)</f>
        <v>39</v>
      </c>
      <c r="F75" s="88">
        <f t="shared" si="3"/>
        <v>35.454545454545453</v>
      </c>
      <c r="H75" s="105">
        <f>SUM(H76:H79)</f>
        <v>15</v>
      </c>
      <c r="I75" s="88">
        <f t="shared" si="4"/>
        <v>13.636363636363635</v>
      </c>
      <c r="K75" s="105">
        <f>SUM(K76:K79)</f>
        <v>39</v>
      </c>
      <c r="L75" s="88">
        <f t="shared" si="5"/>
        <v>35.454545454545453</v>
      </c>
      <c r="M75" s="94"/>
      <c r="N75" s="105">
        <f>SUM(N76:N79)</f>
        <v>17</v>
      </c>
      <c r="O75" s="88">
        <f t="shared" si="2"/>
        <v>15.454545454545453</v>
      </c>
      <c r="P75" s="101"/>
    </row>
    <row r="76" spans="1:16" ht="13.15" customHeight="1">
      <c r="A76" s="81" t="s">
        <v>204</v>
      </c>
      <c r="B76" s="103">
        <f>IF($A76&lt;&gt;"",E76+H76+K76+N76,"")</f>
        <v>16</v>
      </c>
      <c r="C76" s="104">
        <f t="shared" ref="C76:C100" si="6">IF(A76&lt;&gt;0,B76/$B$11*100,"")</f>
        <v>0.78934385791810568</v>
      </c>
      <c r="E76" s="521">
        <v>2</v>
      </c>
      <c r="F76" s="88">
        <f t="shared" si="3"/>
        <v>12.5</v>
      </c>
      <c r="G76" s="521"/>
      <c r="H76" s="521">
        <v>3</v>
      </c>
      <c r="I76" s="88">
        <f t="shared" si="4"/>
        <v>18.75</v>
      </c>
      <c r="J76" s="521"/>
      <c r="K76" s="521">
        <v>4</v>
      </c>
      <c r="L76" s="88">
        <f t="shared" si="5"/>
        <v>25</v>
      </c>
      <c r="M76" s="521"/>
      <c r="N76" s="521">
        <v>7</v>
      </c>
      <c r="O76" s="88">
        <f>IF($A76&lt;&gt;"",N76/$B76*100,"")</f>
        <v>43.75</v>
      </c>
      <c r="P76" s="101"/>
    </row>
    <row r="77" spans="1:16" ht="13.15" customHeight="1">
      <c r="A77" s="81" t="s">
        <v>205</v>
      </c>
      <c r="B77" s="103">
        <f>IF($A77&lt;&gt;"",E77+H77+K77+N77,"")</f>
        <v>51</v>
      </c>
      <c r="C77" s="104">
        <f t="shared" si="6"/>
        <v>2.5160335471139614</v>
      </c>
      <c r="E77" s="521">
        <v>21</v>
      </c>
      <c r="F77" s="88">
        <f t="shared" si="3"/>
        <v>41.17647058823529</v>
      </c>
      <c r="G77" s="521"/>
      <c r="H77" s="521">
        <v>7</v>
      </c>
      <c r="I77" s="88">
        <f t="shared" si="4"/>
        <v>13.725490196078432</v>
      </c>
      <c r="J77" s="521"/>
      <c r="K77" s="521">
        <v>21</v>
      </c>
      <c r="L77" s="88">
        <f t="shared" si="5"/>
        <v>41.17647058823529</v>
      </c>
      <c r="M77" s="521"/>
      <c r="N77" s="521">
        <v>2</v>
      </c>
      <c r="O77" s="88">
        <f>IF($A77&lt;&gt;"",N77/$B77*100,"")</f>
        <v>3.9215686274509802</v>
      </c>
      <c r="P77" s="101"/>
    </row>
    <row r="78" spans="1:16" ht="13.15" customHeight="1">
      <c r="A78" s="81" t="s">
        <v>206</v>
      </c>
      <c r="B78" s="103">
        <f>IF($A78&lt;&gt;"",E78+H78+K78+N78,"")</f>
        <v>15</v>
      </c>
      <c r="C78" s="104">
        <f t="shared" si="6"/>
        <v>0.740009866798224</v>
      </c>
      <c r="E78" s="521">
        <v>8</v>
      </c>
      <c r="F78" s="88">
        <f t="shared" si="3"/>
        <v>53.333333333333336</v>
      </c>
      <c r="G78" s="521"/>
      <c r="H78" s="521">
        <v>1</v>
      </c>
      <c r="I78" s="88">
        <f t="shared" si="4"/>
        <v>6.666666666666667</v>
      </c>
      <c r="J78" s="521"/>
      <c r="K78" s="521">
        <v>5</v>
      </c>
      <c r="L78" s="88">
        <f t="shared" si="5"/>
        <v>33.333333333333329</v>
      </c>
      <c r="M78" s="521"/>
      <c r="N78" s="521">
        <v>1</v>
      </c>
      <c r="O78" s="88">
        <f>IF($A78&lt;&gt;"",N78/$B78*100,"")</f>
        <v>6.666666666666667</v>
      </c>
      <c r="P78" s="101"/>
    </row>
    <row r="79" spans="1:16" ht="13.15" customHeight="1">
      <c r="A79" s="81" t="s">
        <v>207</v>
      </c>
      <c r="B79" s="103">
        <f>IF($A79&lt;&gt;"",E79+H79+K79+N79,"")</f>
        <v>28</v>
      </c>
      <c r="C79" s="104">
        <f t="shared" si="6"/>
        <v>1.3813517513566849</v>
      </c>
      <c r="E79" s="521">
        <v>8</v>
      </c>
      <c r="F79" s="88">
        <f t="shared" si="3"/>
        <v>28.571428571428569</v>
      </c>
      <c r="G79" s="521"/>
      <c r="H79" s="521">
        <v>4</v>
      </c>
      <c r="I79" s="88">
        <f t="shared" si="4"/>
        <v>14.285714285714285</v>
      </c>
      <c r="J79" s="521"/>
      <c r="K79" s="521">
        <v>9</v>
      </c>
      <c r="L79" s="88">
        <f t="shared" si="5"/>
        <v>32.142857142857146</v>
      </c>
      <c r="M79" s="521"/>
      <c r="N79" s="521">
        <v>7</v>
      </c>
      <c r="O79" s="88">
        <f>IF($A79&lt;&gt;"",N79/$B79*100,"")</f>
        <v>25</v>
      </c>
      <c r="P79" s="101"/>
    </row>
    <row r="80" spans="1:16" ht="9" customHeight="1">
      <c r="C80" s="104" t="str">
        <f t="shared" si="6"/>
        <v/>
      </c>
      <c r="F80" s="88" t="str">
        <f t="shared" si="3"/>
        <v/>
      </c>
      <c r="I80" s="88" t="str">
        <f t="shared" si="4"/>
        <v/>
      </c>
      <c r="L80" s="88" t="str">
        <f t="shared" si="5"/>
        <v/>
      </c>
      <c r="M80" s="94"/>
      <c r="O80" s="88" t="str">
        <f t="shared" ref="O80:O100" si="7">IF($A80&lt;&gt;"",N80/$B80*100,"")</f>
        <v/>
      </c>
      <c r="P80" s="101"/>
    </row>
    <row r="81" spans="1:16" ht="12.75" customHeight="1">
      <c r="A81" s="47" t="s">
        <v>208</v>
      </c>
      <c r="B81" s="103">
        <f t="shared" ref="B81:B100" si="8">IF($A81&lt;&gt;"",E81+H81+K81+N81,"")</f>
        <v>189</v>
      </c>
      <c r="C81" s="104">
        <f t="shared" si="6"/>
        <v>9.3241243216576208</v>
      </c>
      <c r="E81" s="105">
        <f>SUM(E82)</f>
        <v>45</v>
      </c>
      <c r="F81" s="88">
        <f t="shared" ref="F81:F100" si="9">IF($A81&lt;&gt;"",E81/$B81*100,"")</f>
        <v>23.809523809523807</v>
      </c>
      <c r="H81" s="105">
        <f>SUM(H82)</f>
        <v>20</v>
      </c>
      <c r="I81" s="88">
        <f t="shared" ref="I81:I100" si="10">IF($A81&lt;&gt;"",H81/$B81*100,"")</f>
        <v>10.582010582010582</v>
      </c>
      <c r="K81" s="105">
        <f>SUM(K82)</f>
        <v>36</v>
      </c>
      <c r="L81" s="88">
        <f t="shared" ref="L81:L100" si="11">IF($A81&lt;&gt;"",K81/$B81*100,"")</f>
        <v>19.047619047619047</v>
      </c>
      <c r="M81" s="94"/>
      <c r="N81" s="105">
        <f>SUM(N82)</f>
        <v>88</v>
      </c>
      <c r="O81" s="88">
        <f t="shared" si="7"/>
        <v>46.560846560846556</v>
      </c>
      <c r="P81" s="101"/>
    </row>
    <row r="82" spans="1:16" ht="13.15" customHeight="1">
      <c r="A82" s="81" t="s">
        <v>209</v>
      </c>
      <c r="B82" s="103">
        <f t="shared" si="8"/>
        <v>189</v>
      </c>
      <c r="C82" s="104">
        <f t="shared" si="6"/>
        <v>9.3241243216576208</v>
      </c>
      <c r="E82" s="105">
        <f>SUM(E83:E91)</f>
        <v>45</v>
      </c>
      <c r="F82" s="88">
        <f t="shared" si="9"/>
        <v>23.809523809523807</v>
      </c>
      <c r="H82" s="105">
        <f>SUM(H83:H91)</f>
        <v>20</v>
      </c>
      <c r="I82" s="88">
        <f t="shared" si="10"/>
        <v>10.582010582010582</v>
      </c>
      <c r="K82" s="105">
        <f>SUM(K83:K91)</f>
        <v>36</v>
      </c>
      <c r="L82" s="88">
        <f t="shared" si="11"/>
        <v>19.047619047619047</v>
      </c>
      <c r="M82" s="94"/>
      <c r="N82" s="105">
        <f>SUM(N83:N91)</f>
        <v>88</v>
      </c>
      <c r="O82" s="88">
        <f t="shared" si="7"/>
        <v>46.560846560846556</v>
      </c>
      <c r="P82" s="101"/>
    </row>
    <row r="83" spans="1:16" ht="13.15" customHeight="1">
      <c r="A83" s="81" t="s">
        <v>402</v>
      </c>
      <c r="B83" s="103">
        <f t="shared" si="8"/>
        <v>14</v>
      </c>
      <c r="C83" s="104">
        <f t="shared" si="6"/>
        <v>0.69067587567834243</v>
      </c>
      <c r="E83" s="521">
        <v>5</v>
      </c>
      <c r="F83" s="88">
        <f t="shared" si="9"/>
        <v>35.714285714285715</v>
      </c>
      <c r="G83" s="521"/>
      <c r="H83" s="521">
        <v>1</v>
      </c>
      <c r="I83" s="88">
        <f t="shared" si="10"/>
        <v>7.1428571428571423</v>
      </c>
      <c r="J83" s="521"/>
      <c r="K83" s="521">
        <v>4</v>
      </c>
      <c r="L83" s="88">
        <f t="shared" si="11"/>
        <v>28.571428571428569</v>
      </c>
      <c r="M83" s="521"/>
      <c r="N83" s="521">
        <v>4</v>
      </c>
      <c r="O83" s="88">
        <f t="shared" si="7"/>
        <v>28.571428571428569</v>
      </c>
      <c r="P83" s="101"/>
    </row>
    <row r="84" spans="1:16" ht="13.15" customHeight="1">
      <c r="A84" s="81" t="s">
        <v>210</v>
      </c>
      <c r="B84" s="103">
        <f t="shared" si="8"/>
        <v>31</v>
      </c>
      <c r="C84" s="104">
        <f t="shared" si="6"/>
        <v>1.5293537247163296</v>
      </c>
      <c r="E84" s="521">
        <v>10</v>
      </c>
      <c r="F84" s="88">
        <f t="shared" si="9"/>
        <v>32.258064516129032</v>
      </c>
      <c r="G84" s="521"/>
      <c r="H84" s="521">
        <v>6</v>
      </c>
      <c r="I84" s="88">
        <f t="shared" si="10"/>
        <v>19.35483870967742</v>
      </c>
      <c r="J84" s="521"/>
      <c r="K84" s="521">
        <v>5</v>
      </c>
      <c r="L84" s="88">
        <f t="shared" si="11"/>
        <v>16.129032258064516</v>
      </c>
      <c r="M84" s="521"/>
      <c r="N84" s="521">
        <v>10</v>
      </c>
      <c r="O84" s="88">
        <f t="shared" si="7"/>
        <v>32.258064516129032</v>
      </c>
      <c r="P84" s="101"/>
    </row>
    <row r="85" spans="1:16" ht="13.15" customHeight="1">
      <c r="A85" s="81" t="s">
        <v>212</v>
      </c>
      <c r="B85" s="103">
        <f t="shared" si="8"/>
        <v>28</v>
      </c>
      <c r="C85" s="104">
        <f t="shared" si="6"/>
        <v>1.3813517513566849</v>
      </c>
      <c r="E85" s="521">
        <v>10</v>
      </c>
      <c r="F85" s="88">
        <f t="shared" si="9"/>
        <v>35.714285714285715</v>
      </c>
      <c r="G85" s="521"/>
      <c r="H85" s="521">
        <v>1</v>
      </c>
      <c r="I85" s="88">
        <f t="shared" si="10"/>
        <v>3.5714285714285712</v>
      </c>
      <c r="J85" s="521"/>
      <c r="K85" s="521">
        <v>7</v>
      </c>
      <c r="L85" s="88">
        <f t="shared" si="11"/>
        <v>25</v>
      </c>
      <c r="M85" s="521"/>
      <c r="N85" s="521">
        <v>10</v>
      </c>
      <c r="O85" s="88">
        <f t="shared" si="7"/>
        <v>35.714285714285715</v>
      </c>
      <c r="P85" s="101"/>
    </row>
    <row r="86" spans="1:16" ht="13.15" customHeight="1">
      <c r="A86" s="81" t="s">
        <v>214</v>
      </c>
      <c r="B86" s="103">
        <f t="shared" si="8"/>
        <v>17</v>
      </c>
      <c r="C86" s="104">
        <f t="shared" si="6"/>
        <v>0.83867784903798714</v>
      </c>
      <c r="E86" s="521">
        <v>3</v>
      </c>
      <c r="F86" s="88">
        <f t="shared" si="9"/>
        <v>17.647058823529413</v>
      </c>
      <c r="G86" s="521"/>
      <c r="H86" s="521">
        <v>2</v>
      </c>
      <c r="I86" s="88">
        <f t="shared" si="10"/>
        <v>11.76470588235294</v>
      </c>
      <c r="J86" s="521"/>
      <c r="K86" s="521">
        <v>2</v>
      </c>
      <c r="L86" s="88">
        <f t="shared" si="11"/>
        <v>11.76470588235294</v>
      </c>
      <c r="M86" s="521"/>
      <c r="N86" s="521">
        <v>10</v>
      </c>
      <c r="O86" s="88">
        <f t="shared" si="7"/>
        <v>58.82352941176471</v>
      </c>
      <c r="P86" s="101"/>
    </row>
    <row r="87" spans="1:16" ht="13.15" customHeight="1">
      <c r="A87" s="81" t="s">
        <v>213</v>
      </c>
      <c r="B87" s="103">
        <f t="shared" si="8"/>
        <v>14</v>
      </c>
      <c r="C87" s="104">
        <f t="shared" si="6"/>
        <v>0.69067587567834243</v>
      </c>
      <c r="E87" s="521">
        <v>2</v>
      </c>
      <c r="F87" s="88">
        <f t="shared" si="9"/>
        <v>14.285714285714285</v>
      </c>
      <c r="G87" s="521"/>
      <c r="H87" s="521">
        <v>2</v>
      </c>
      <c r="I87" s="88">
        <f t="shared" si="10"/>
        <v>14.285714285714285</v>
      </c>
      <c r="J87" s="521"/>
      <c r="K87" s="521">
        <v>3</v>
      </c>
      <c r="L87" s="88">
        <f t="shared" si="11"/>
        <v>21.428571428571427</v>
      </c>
      <c r="M87" s="521"/>
      <c r="N87" s="521">
        <v>7</v>
      </c>
      <c r="O87" s="88">
        <f t="shared" si="7"/>
        <v>50</v>
      </c>
      <c r="P87" s="101"/>
    </row>
    <row r="88" spans="1:16" ht="13.15" customHeight="1">
      <c r="A88" s="81" t="s">
        <v>211</v>
      </c>
      <c r="B88" s="103">
        <f t="shared" si="8"/>
        <v>11</v>
      </c>
      <c r="C88" s="104">
        <f t="shared" si="6"/>
        <v>0.54267390231869761</v>
      </c>
      <c r="E88" s="521">
        <v>2</v>
      </c>
      <c r="F88" s="88">
        <f t="shared" si="9"/>
        <v>18.181818181818183</v>
      </c>
      <c r="G88" s="521"/>
      <c r="H88" s="521">
        <v>0</v>
      </c>
      <c r="I88" s="88">
        <f t="shared" si="10"/>
        <v>0</v>
      </c>
      <c r="J88" s="521"/>
      <c r="K88" s="521">
        <v>4</v>
      </c>
      <c r="L88" s="88">
        <f t="shared" si="11"/>
        <v>36.363636363636367</v>
      </c>
      <c r="M88" s="521"/>
      <c r="N88" s="521">
        <v>5</v>
      </c>
      <c r="O88" s="88">
        <f t="shared" si="7"/>
        <v>45.454545454545453</v>
      </c>
      <c r="P88" s="101"/>
    </row>
    <row r="89" spans="1:16" ht="13.15" customHeight="1">
      <c r="A89" s="81" t="s">
        <v>215</v>
      </c>
      <c r="B89" s="103">
        <f t="shared" si="8"/>
        <v>42</v>
      </c>
      <c r="C89" s="104">
        <f t="shared" si="6"/>
        <v>2.0720276270350273</v>
      </c>
      <c r="E89" s="521">
        <v>4</v>
      </c>
      <c r="F89" s="88">
        <f t="shared" si="9"/>
        <v>9.5238095238095237</v>
      </c>
      <c r="G89" s="521"/>
      <c r="H89" s="521">
        <v>5</v>
      </c>
      <c r="I89" s="88">
        <f t="shared" si="10"/>
        <v>11.904761904761903</v>
      </c>
      <c r="J89" s="521"/>
      <c r="K89" s="521">
        <v>3</v>
      </c>
      <c r="L89" s="88">
        <f t="shared" si="11"/>
        <v>7.1428571428571423</v>
      </c>
      <c r="M89" s="521"/>
      <c r="N89" s="521">
        <v>30</v>
      </c>
      <c r="O89" s="88">
        <f t="shared" si="7"/>
        <v>71.428571428571431</v>
      </c>
      <c r="P89" s="101"/>
    </row>
    <row r="90" spans="1:16" ht="13.15" customHeight="1">
      <c r="A90" s="81" t="s">
        <v>217</v>
      </c>
      <c r="B90" s="103">
        <f t="shared" si="8"/>
        <v>10</v>
      </c>
      <c r="C90" s="104">
        <f t="shared" si="6"/>
        <v>0.49333991119881598</v>
      </c>
      <c r="E90" s="521">
        <v>0</v>
      </c>
      <c r="F90" s="88">
        <f t="shared" si="9"/>
        <v>0</v>
      </c>
      <c r="G90" s="521"/>
      <c r="H90" s="521">
        <v>1</v>
      </c>
      <c r="I90" s="88">
        <f t="shared" si="10"/>
        <v>10</v>
      </c>
      <c r="J90" s="521"/>
      <c r="K90" s="521">
        <v>0</v>
      </c>
      <c r="L90" s="88">
        <f t="shared" si="11"/>
        <v>0</v>
      </c>
      <c r="M90" s="521"/>
      <c r="N90" s="521">
        <v>9</v>
      </c>
      <c r="O90" s="88">
        <f t="shared" si="7"/>
        <v>90</v>
      </c>
      <c r="P90" s="101"/>
    </row>
    <row r="91" spans="1:16" ht="13.15" customHeight="1">
      <c r="A91" s="81" t="s">
        <v>403</v>
      </c>
      <c r="B91" s="103">
        <f t="shared" si="8"/>
        <v>22</v>
      </c>
      <c r="C91" s="104">
        <f t="shared" si="6"/>
        <v>1.0853478046373952</v>
      </c>
      <c r="E91" s="521">
        <v>9</v>
      </c>
      <c r="F91" s="88">
        <f t="shared" si="9"/>
        <v>40.909090909090914</v>
      </c>
      <c r="G91" s="521"/>
      <c r="H91" s="521">
        <v>2</v>
      </c>
      <c r="I91" s="88">
        <f t="shared" si="10"/>
        <v>9.0909090909090917</v>
      </c>
      <c r="J91" s="521"/>
      <c r="K91" s="521">
        <v>8</v>
      </c>
      <c r="L91" s="88">
        <f t="shared" si="11"/>
        <v>36.363636363636367</v>
      </c>
      <c r="M91" s="521"/>
      <c r="N91" s="521">
        <v>3</v>
      </c>
      <c r="O91" s="88">
        <f t="shared" si="7"/>
        <v>13.636363636363635</v>
      </c>
      <c r="P91" s="101"/>
    </row>
    <row r="92" spans="1:16" ht="9" customHeight="1">
      <c r="B92" s="103" t="str">
        <f t="shared" si="8"/>
        <v/>
      </c>
      <c r="C92" s="104" t="str">
        <f t="shared" si="6"/>
        <v/>
      </c>
      <c r="E92" s="521"/>
      <c r="F92" s="88" t="str">
        <f t="shared" si="9"/>
        <v/>
      </c>
      <c r="G92" s="521"/>
      <c r="H92" s="521"/>
      <c r="I92" s="88" t="str">
        <f t="shared" si="10"/>
        <v/>
      </c>
      <c r="J92" s="521"/>
      <c r="K92" s="521"/>
      <c r="L92" s="88" t="str">
        <f t="shared" si="11"/>
        <v/>
      </c>
      <c r="M92" s="521"/>
      <c r="N92" s="521"/>
      <c r="O92" s="88" t="str">
        <f t="shared" si="7"/>
        <v/>
      </c>
      <c r="P92" s="101"/>
    </row>
    <row r="93" spans="1:16" ht="13.15" customHeight="1">
      <c r="A93" s="81" t="s">
        <v>218</v>
      </c>
      <c r="B93" s="103">
        <f t="shared" si="8"/>
        <v>91</v>
      </c>
      <c r="C93" s="104">
        <f t="shared" si="6"/>
        <v>4.4893931919092251</v>
      </c>
      <c r="E93" s="521">
        <v>46</v>
      </c>
      <c r="F93" s="88">
        <f t="shared" si="9"/>
        <v>50.549450549450547</v>
      </c>
      <c r="G93" s="521"/>
      <c r="H93" s="521">
        <v>9</v>
      </c>
      <c r="I93" s="88">
        <f t="shared" si="10"/>
        <v>9.8901098901098905</v>
      </c>
      <c r="J93" s="521"/>
      <c r="K93" s="521">
        <v>32</v>
      </c>
      <c r="L93" s="88">
        <f t="shared" si="11"/>
        <v>35.164835164835168</v>
      </c>
      <c r="M93" s="521"/>
      <c r="N93" s="521">
        <v>4</v>
      </c>
      <c r="O93" s="88">
        <f t="shared" si="7"/>
        <v>4.395604395604396</v>
      </c>
      <c r="P93" s="101"/>
    </row>
    <row r="94" spans="1:16" ht="9" customHeight="1">
      <c r="B94" s="103" t="str">
        <f t="shared" si="8"/>
        <v/>
      </c>
      <c r="C94" s="104" t="str">
        <f t="shared" si="6"/>
        <v/>
      </c>
      <c r="F94" s="88" t="str">
        <f t="shared" si="9"/>
        <v/>
      </c>
      <c r="I94" s="88" t="str">
        <f t="shared" si="10"/>
        <v/>
      </c>
      <c r="L94" s="88" t="str">
        <f t="shared" si="11"/>
        <v/>
      </c>
      <c r="M94" s="94"/>
      <c r="O94" s="88" t="str">
        <f t="shared" si="7"/>
        <v/>
      </c>
      <c r="P94" s="101"/>
    </row>
    <row r="95" spans="1:16" ht="12" customHeight="1">
      <c r="A95" s="47" t="s">
        <v>410</v>
      </c>
      <c r="B95" s="103">
        <f t="shared" si="8"/>
        <v>225</v>
      </c>
      <c r="C95" s="104">
        <f t="shared" si="6"/>
        <v>11.100148001973361</v>
      </c>
      <c r="E95" s="105">
        <f>SUM(E96:E100)</f>
        <v>40</v>
      </c>
      <c r="F95" s="88">
        <f t="shared" si="9"/>
        <v>17.777777777777779</v>
      </c>
      <c r="H95" s="105">
        <f>SUM(H96:H100)</f>
        <v>20</v>
      </c>
      <c r="I95" s="88">
        <f t="shared" si="10"/>
        <v>8.8888888888888893</v>
      </c>
      <c r="K95" s="105">
        <f>SUM(K96:K100)</f>
        <v>55</v>
      </c>
      <c r="L95" s="88">
        <f t="shared" si="11"/>
        <v>24.444444444444443</v>
      </c>
      <c r="M95" s="94"/>
      <c r="N95" s="105">
        <f>SUM(N96:N100)</f>
        <v>110</v>
      </c>
      <c r="O95" s="88">
        <f t="shared" si="7"/>
        <v>48.888888888888886</v>
      </c>
      <c r="P95" s="101"/>
    </row>
    <row r="96" spans="1:16" ht="12" customHeight="1">
      <c r="A96" s="81" t="s">
        <v>411</v>
      </c>
      <c r="B96" s="103">
        <f t="shared" si="8"/>
        <v>101</v>
      </c>
      <c r="C96" s="104">
        <f t="shared" si="6"/>
        <v>4.9827331031080409</v>
      </c>
      <c r="E96" s="521">
        <v>18</v>
      </c>
      <c r="F96" s="88">
        <f t="shared" si="9"/>
        <v>17.82178217821782</v>
      </c>
      <c r="G96" s="521"/>
      <c r="H96" s="521">
        <v>7</v>
      </c>
      <c r="I96" s="88">
        <f t="shared" si="10"/>
        <v>6.9306930693069315</v>
      </c>
      <c r="J96" s="521"/>
      <c r="K96" s="521">
        <v>28</v>
      </c>
      <c r="L96" s="88">
        <f t="shared" si="11"/>
        <v>27.722772277227726</v>
      </c>
      <c r="M96" s="521"/>
      <c r="N96" s="521">
        <v>48</v>
      </c>
      <c r="O96" s="88">
        <f t="shared" si="7"/>
        <v>47.524752475247524</v>
      </c>
      <c r="P96" s="101"/>
    </row>
    <row r="97" spans="1:16" ht="12" customHeight="1">
      <c r="A97" s="81" t="s">
        <v>412</v>
      </c>
      <c r="B97" s="103">
        <f t="shared" si="8"/>
        <v>31</v>
      </c>
      <c r="C97" s="104">
        <f t="shared" si="6"/>
        <v>1.5293537247163296</v>
      </c>
      <c r="E97" s="521">
        <v>10</v>
      </c>
      <c r="F97" s="88">
        <f t="shared" si="9"/>
        <v>32.258064516129032</v>
      </c>
      <c r="G97" s="521"/>
      <c r="H97" s="521">
        <v>5</v>
      </c>
      <c r="I97" s="88">
        <f t="shared" si="10"/>
        <v>16.129032258064516</v>
      </c>
      <c r="J97" s="521"/>
      <c r="K97" s="521">
        <v>7</v>
      </c>
      <c r="L97" s="88">
        <f t="shared" si="11"/>
        <v>22.58064516129032</v>
      </c>
      <c r="M97" s="521"/>
      <c r="N97" s="521">
        <v>9</v>
      </c>
      <c r="O97" s="88">
        <f t="shared" si="7"/>
        <v>29.032258064516132</v>
      </c>
      <c r="P97" s="101"/>
    </row>
    <row r="98" spans="1:16" ht="12" customHeight="1">
      <c r="A98" s="81" t="s">
        <v>413</v>
      </c>
      <c r="B98" s="103">
        <f t="shared" si="8"/>
        <v>40</v>
      </c>
      <c r="C98" s="104">
        <f t="shared" si="6"/>
        <v>1.9733596447952639</v>
      </c>
      <c r="E98" s="521">
        <v>4</v>
      </c>
      <c r="F98" s="88">
        <f t="shared" si="9"/>
        <v>10</v>
      </c>
      <c r="G98" s="521"/>
      <c r="H98" s="521">
        <v>3</v>
      </c>
      <c r="I98" s="88">
        <f t="shared" si="10"/>
        <v>7.5</v>
      </c>
      <c r="J98" s="521"/>
      <c r="K98" s="521">
        <v>10</v>
      </c>
      <c r="L98" s="88">
        <f t="shared" si="11"/>
        <v>25</v>
      </c>
      <c r="M98" s="521"/>
      <c r="N98" s="521">
        <v>23</v>
      </c>
      <c r="O98" s="88">
        <f t="shared" si="7"/>
        <v>57.499999999999993</v>
      </c>
      <c r="P98" s="101"/>
    </row>
    <row r="99" spans="1:16" ht="12" customHeight="1">
      <c r="A99" s="33" t="s">
        <v>414</v>
      </c>
      <c r="B99" s="103">
        <f t="shared" si="8"/>
        <v>19</v>
      </c>
      <c r="C99" s="104">
        <f t="shared" si="6"/>
        <v>0.93734583127775029</v>
      </c>
      <c r="E99" s="521">
        <v>3</v>
      </c>
      <c r="F99" s="88">
        <f t="shared" si="9"/>
        <v>15.789473684210526</v>
      </c>
      <c r="G99" s="521"/>
      <c r="H99" s="521">
        <v>0</v>
      </c>
      <c r="I99" s="88">
        <f t="shared" si="10"/>
        <v>0</v>
      </c>
      <c r="J99" s="521"/>
      <c r="K99" s="521">
        <v>4</v>
      </c>
      <c r="L99" s="88">
        <f t="shared" si="11"/>
        <v>21.052631578947366</v>
      </c>
      <c r="M99" s="521"/>
      <c r="N99" s="521">
        <v>12</v>
      </c>
      <c r="O99" s="88">
        <f t="shared" si="7"/>
        <v>63.157894736842103</v>
      </c>
      <c r="P99" s="101"/>
    </row>
    <row r="100" spans="1:16" ht="12" customHeight="1">
      <c r="A100" s="81" t="s">
        <v>415</v>
      </c>
      <c r="B100" s="103">
        <f t="shared" si="8"/>
        <v>34</v>
      </c>
      <c r="C100" s="104">
        <f t="shared" si="6"/>
        <v>1.6773556980759743</v>
      </c>
      <c r="E100" s="521">
        <v>5</v>
      </c>
      <c r="F100" s="88">
        <f t="shared" si="9"/>
        <v>14.705882352941178</v>
      </c>
      <c r="G100" s="521"/>
      <c r="H100" s="521">
        <v>5</v>
      </c>
      <c r="I100" s="88">
        <f t="shared" si="10"/>
        <v>14.705882352941178</v>
      </c>
      <c r="J100" s="521"/>
      <c r="K100" s="521">
        <v>6</v>
      </c>
      <c r="L100" s="88">
        <f t="shared" si="11"/>
        <v>17.647058823529413</v>
      </c>
      <c r="M100" s="521"/>
      <c r="N100" s="521">
        <v>18</v>
      </c>
      <c r="O100" s="88">
        <f t="shared" si="7"/>
        <v>52.941176470588239</v>
      </c>
      <c r="P100" s="101"/>
    </row>
    <row r="101" spans="1:16" ht="12.75" customHeight="1" thickBot="1">
      <c r="I101" s="105"/>
      <c r="L101" s="105"/>
      <c r="O101" s="88"/>
      <c r="P101" s="88"/>
    </row>
    <row r="102" spans="1:16" ht="9.75" customHeight="1">
      <c r="A102" s="83"/>
      <c r="B102" s="828"/>
      <c r="C102" s="106"/>
      <c r="D102" s="83"/>
      <c r="E102" s="107"/>
      <c r="F102" s="84"/>
      <c r="G102" s="83"/>
      <c r="H102" s="107"/>
      <c r="I102" s="107"/>
      <c r="J102" s="84"/>
      <c r="K102" s="107"/>
      <c r="L102" s="107"/>
      <c r="M102" s="83"/>
      <c r="N102" s="107"/>
      <c r="O102" s="84"/>
      <c r="P102" s="84"/>
    </row>
    <row r="103" spans="1:16" ht="12.75" customHeight="1">
      <c r="A103" s="51" t="s">
        <v>1874</v>
      </c>
      <c r="B103" s="831"/>
      <c r="C103" s="108"/>
      <c r="D103" s="94"/>
      <c r="E103" s="114"/>
      <c r="F103" s="101"/>
      <c r="G103" s="94"/>
      <c r="H103" s="114"/>
      <c r="J103" s="101"/>
      <c r="K103" s="114"/>
      <c r="M103" s="94"/>
      <c r="N103" s="114"/>
      <c r="O103" s="101"/>
      <c r="P103" s="101"/>
    </row>
    <row r="104" spans="1:16" ht="7.5" customHeight="1">
      <c r="A104" s="94"/>
      <c r="B104" s="831"/>
      <c r="C104" s="108"/>
      <c r="D104" s="94"/>
      <c r="E104" s="114"/>
      <c r="F104" s="101"/>
      <c r="G104" s="94"/>
      <c r="H104" s="114"/>
      <c r="J104" s="101"/>
      <c r="K104" s="114"/>
      <c r="M104" s="94"/>
      <c r="N104" s="114"/>
      <c r="O104" s="101"/>
      <c r="P104" s="101"/>
    </row>
    <row r="105" spans="1:16">
      <c r="A105" s="81" t="s">
        <v>418</v>
      </c>
    </row>
    <row r="106" spans="1:16">
      <c r="A106" s="81" t="s">
        <v>437</v>
      </c>
    </row>
    <row r="107" spans="1:16">
      <c r="I107" s="88" t="str">
        <f t="shared" ref="I107:I170" si="12">IF($A107&lt;&gt;"",H107/$B107*100,"")</f>
        <v/>
      </c>
    </row>
    <row r="108" spans="1:16">
      <c r="I108" s="88" t="str">
        <f t="shared" si="12"/>
        <v/>
      </c>
    </row>
    <row r="109" spans="1:16">
      <c r="I109" s="88" t="str">
        <f t="shared" si="12"/>
        <v/>
      </c>
    </row>
    <row r="110" spans="1:16">
      <c r="I110" s="88" t="str">
        <f t="shared" si="12"/>
        <v/>
      </c>
    </row>
    <row r="111" spans="1:16">
      <c r="I111" s="88" t="str">
        <f t="shared" si="12"/>
        <v/>
      </c>
    </row>
    <row r="112" spans="1:16">
      <c r="I112" s="88" t="str">
        <f t="shared" si="12"/>
        <v/>
      </c>
    </row>
    <row r="113" spans="9:9">
      <c r="I113" s="88" t="str">
        <f t="shared" si="12"/>
        <v/>
      </c>
    </row>
    <row r="114" spans="9:9">
      <c r="I114" s="88" t="str">
        <f t="shared" si="12"/>
        <v/>
      </c>
    </row>
    <row r="115" spans="9:9">
      <c r="I115" s="88" t="str">
        <f t="shared" si="12"/>
        <v/>
      </c>
    </row>
    <row r="116" spans="9:9">
      <c r="I116" s="88" t="str">
        <f t="shared" si="12"/>
        <v/>
      </c>
    </row>
    <row r="117" spans="9:9">
      <c r="I117" s="88" t="str">
        <f t="shared" si="12"/>
        <v/>
      </c>
    </row>
    <row r="118" spans="9:9">
      <c r="I118" s="88" t="str">
        <f t="shared" si="12"/>
        <v/>
      </c>
    </row>
    <row r="119" spans="9:9">
      <c r="I119" s="88" t="str">
        <f t="shared" si="12"/>
        <v/>
      </c>
    </row>
    <row r="120" spans="9:9">
      <c r="I120" s="88" t="str">
        <f t="shared" si="12"/>
        <v/>
      </c>
    </row>
    <row r="121" spans="9:9">
      <c r="I121" s="88" t="str">
        <f t="shared" si="12"/>
        <v/>
      </c>
    </row>
    <row r="122" spans="9:9">
      <c r="I122" s="88" t="str">
        <f t="shared" si="12"/>
        <v/>
      </c>
    </row>
    <row r="123" spans="9:9">
      <c r="I123" s="88" t="str">
        <f t="shared" si="12"/>
        <v/>
      </c>
    </row>
    <row r="124" spans="9:9">
      <c r="I124" s="88" t="str">
        <f t="shared" si="12"/>
        <v/>
      </c>
    </row>
    <row r="125" spans="9:9">
      <c r="I125" s="88" t="str">
        <f t="shared" si="12"/>
        <v/>
      </c>
    </row>
    <row r="126" spans="9:9">
      <c r="I126" s="88" t="str">
        <f t="shared" si="12"/>
        <v/>
      </c>
    </row>
    <row r="127" spans="9:9">
      <c r="I127" s="88" t="str">
        <f t="shared" si="12"/>
        <v/>
      </c>
    </row>
    <row r="128" spans="9:9">
      <c r="I128" s="88" t="str">
        <f t="shared" si="12"/>
        <v/>
      </c>
    </row>
    <row r="129" spans="9:9">
      <c r="I129" s="88" t="str">
        <f t="shared" si="12"/>
        <v/>
      </c>
    </row>
    <row r="130" spans="9:9">
      <c r="I130" s="88" t="str">
        <f t="shared" si="12"/>
        <v/>
      </c>
    </row>
    <row r="131" spans="9:9">
      <c r="I131" s="88" t="str">
        <f t="shared" si="12"/>
        <v/>
      </c>
    </row>
    <row r="132" spans="9:9">
      <c r="I132" s="88" t="str">
        <f t="shared" si="12"/>
        <v/>
      </c>
    </row>
    <row r="133" spans="9:9">
      <c r="I133" s="88" t="str">
        <f t="shared" si="12"/>
        <v/>
      </c>
    </row>
    <row r="134" spans="9:9">
      <c r="I134" s="88" t="str">
        <f t="shared" si="12"/>
        <v/>
      </c>
    </row>
    <row r="135" spans="9:9">
      <c r="I135" s="88" t="str">
        <f t="shared" si="12"/>
        <v/>
      </c>
    </row>
    <row r="136" spans="9:9">
      <c r="I136" s="88" t="str">
        <f t="shared" si="12"/>
        <v/>
      </c>
    </row>
    <row r="137" spans="9:9">
      <c r="I137" s="88" t="str">
        <f t="shared" si="12"/>
        <v/>
      </c>
    </row>
    <row r="138" spans="9:9">
      <c r="I138" s="88" t="str">
        <f t="shared" si="12"/>
        <v/>
      </c>
    </row>
    <row r="139" spans="9:9">
      <c r="I139" s="88" t="str">
        <f t="shared" si="12"/>
        <v/>
      </c>
    </row>
    <row r="140" spans="9:9">
      <c r="I140" s="88" t="str">
        <f t="shared" si="12"/>
        <v/>
      </c>
    </row>
    <row r="141" spans="9:9">
      <c r="I141" s="88" t="str">
        <f t="shared" si="12"/>
        <v/>
      </c>
    </row>
    <row r="142" spans="9:9">
      <c r="I142" s="88" t="str">
        <f t="shared" si="12"/>
        <v/>
      </c>
    </row>
    <row r="143" spans="9:9">
      <c r="I143" s="88" t="str">
        <f t="shared" si="12"/>
        <v/>
      </c>
    </row>
    <row r="144" spans="9:9">
      <c r="I144" s="88" t="str">
        <f t="shared" si="12"/>
        <v/>
      </c>
    </row>
    <row r="145" spans="9:9">
      <c r="I145" s="88" t="str">
        <f t="shared" si="12"/>
        <v/>
      </c>
    </row>
    <row r="146" spans="9:9">
      <c r="I146" s="88" t="str">
        <f t="shared" si="12"/>
        <v/>
      </c>
    </row>
    <row r="147" spans="9:9">
      <c r="I147" s="88" t="str">
        <f t="shared" si="12"/>
        <v/>
      </c>
    </row>
    <row r="148" spans="9:9">
      <c r="I148" s="88" t="str">
        <f t="shared" si="12"/>
        <v/>
      </c>
    </row>
    <row r="149" spans="9:9">
      <c r="I149" s="88" t="str">
        <f t="shared" si="12"/>
        <v/>
      </c>
    </row>
    <row r="150" spans="9:9">
      <c r="I150" s="88" t="str">
        <f t="shared" si="12"/>
        <v/>
      </c>
    </row>
    <row r="151" spans="9:9">
      <c r="I151" s="88" t="str">
        <f t="shared" si="12"/>
        <v/>
      </c>
    </row>
    <row r="152" spans="9:9">
      <c r="I152" s="88" t="str">
        <f t="shared" si="12"/>
        <v/>
      </c>
    </row>
    <row r="153" spans="9:9">
      <c r="I153" s="88" t="str">
        <f t="shared" si="12"/>
        <v/>
      </c>
    </row>
    <row r="154" spans="9:9">
      <c r="I154" s="88" t="str">
        <f t="shared" si="12"/>
        <v/>
      </c>
    </row>
    <row r="155" spans="9:9">
      <c r="I155" s="88" t="str">
        <f t="shared" si="12"/>
        <v/>
      </c>
    </row>
    <row r="156" spans="9:9">
      <c r="I156" s="88" t="str">
        <f t="shared" si="12"/>
        <v/>
      </c>
    </row>
    <row r="157" spans="9:9">
      <c r="I157" s="88" t="str">
        <f t="shared" si="12"/>
        <v/>
      </c>
    </row>
    <row r="158" spans="9:9">
      <c r="I158" s="88" t="str">
        <f t="shared" si="12"/>
        <v/>
      </c>
    </row>
    <row r="159" spans="9:9">
      <c r="I159" s="88" t="str">
        <f t="shared" si="12"/>
        <v/>
      </c>
    </row>
    <row r="160" spans="9:9">
      <c r="I160" s="88" t="str">
        <f t="shared" si="12"/>
        <v/>
      </c>
    </row>
    <row r="161" spans="9:9">
      <c r="I161" s="88" t="str">
        <f t="shared" si="12"/>
        <v/>
      </c>
    </row>
    <row r="162" spans="9:9">
      <c r="I162" s="88" t="str">
        <f t="shared" si="12"/>
        <v/>
      </c>
    </row>
    <row r="163" spans="9:9">
      <c r="I163" s="88" t="str">
        <f t="shared" si="12"/>
        <v/>
      </c>
    </row>
    <row r="164" spans="9:9">
      <c r="I164" s="88" t="str">
        <f t="shared" si="12"/>
        <v/>
      </c>
    </row>
    <row r="165" spans="9:9">
      <c r="I165" s="88" t="str">
        <f t="shared" si="12"/>
        <v/>
      </c>
    </row>
    <row r="166" spans="9:9">
      <c r="I166" s="88" t="str">
        <f t="shared" si="12"/>
        <v/>
      </c>
    </row>
    <row r="167" spans="9:9">
      <c r="I167" s="88" t="str">
        <f t="shared" si="12"/>
        <v/>
      </c>
    </row>
    <row r="168" spans="9:9">
      <c r="I168" s="88" t="str">
        <f t="shared" si="12"/>
        <v/>
      </c>
    </row>
    <row r="169" spans="9:9">
      <c r="I169" s="88" t="str">
        <f t="shared" si="12"/>
        <v/>
      </c>
    </row>
    <row r="170" spans="9:9">
      <c r="I170" s="88" t="str">
        <f t="shared" si="12"/>
        <v/>
      </c>
    </row>
    <row r="171" spans="9:9">
      <c r="I171" s="88" t="str">
        <f t="shared" ref="I171:I234" si="13">IF($A171&lt;&gt;"",H171/$B171*100,"")</f>
        <v/>
      </c>
    </row>
    <row r="172" spans="9:9">
      <c r="I172" s="88" t="str">
        <f t="shared" si="13"/>
        <v/>
      </c>
    </row>
    <row r="173" spans="9:9">
      <c r="I173" s="88" t="str">
        <f t="shared" si="13"/>
        <v/>
      </c>
    </row>
    <row r="174" spans="9:9">
      <c r="I174" s="88" t="str">
        <f t="shared" si="13"/>
        <v/>
      </c>
    </row>
    <row r="175" spans="9:9">
      <c r="I175" s="88" t="str">
        <f t="shared" si="13"/>
        <v/>
      </c>
    </row>
    <row r="176" spans="9:9">
      <c r="I176" s="88" t="str">
        <f t="shared" si="13"/>
        <v/>
      </c>
    </row>
    <row r="177" spans="9:9">
      <c r="I177" s="88" t="str">
        <f t="shared" si="13"/>
        <v/>
      </c>
    </row>
    <row r="178" spans="9:9">
      <c r="I178" s="88" t="str">
        <f t="shared" si="13"/>
        <v/>
      </c>
    </row>
    <row r="179" spans="9:9">
      <c r="I179" s="88" t="str">
        <f t="shared" si="13"/>
        <v/>
      </c>
    </row>
    <row r="180" spans="9:9">
      <c r="I180" s="88" t="str">
        <f t="shared" si="13"/>
        <v/>
      </c>
    </row>
    <row r="181" spans="9:9">
      <c r="I181" s="88" t="str">
        <f t="shared" si="13"/>
        <v/>
      </c>
    </row>
    <row r="182" spans="9:9">
      <c r="I182" s="88" t="str">
        <f t="shared" si="13"/>
        <v/>
      </c>
    </row>
    <row r="183" spans="9:9">
      <c r="I183" s="88" t="str">
        <f t="shared" si="13"/>
        <v/>
      </c>
    </row>
    <row r="184" spans="9:9">
      <c r="I184" s="88" t="str">
        <f t="shared" si="13"/>
        <v/>
      </c>
    </row>
    <row r="185" spans="9:9">
      <c r="I185" s="88" t="str">
        <f t="shared" si="13"/>
        <v/>
      </c>
    </row>
    <row r="186" spans="9:9">
      <c r="I186" s="88" t="str">
        <f t="shared" si="13"/>
        <v/>
      </c>
    </row>
    <row r="187" spans="9:9">
      <c r="I187" s="88" t="str">
        <f t="shared" si="13"/>
        <v/>
      </c>
    </row>
    <row r="188" spans="9:9">
      <c r="I188" s="88" t="str">
        <f t="shared" si="13"/>
        <v/>
      </c>
    </row>
    <row r="189" spans="9:9">
      <c r="I189" s="88" t="str">
        <f t="shared" si="13"/>
        <v/>
      </c>
    </row>
    <row r="190" spans="9:9">
      <c r="I190" s="88" t="str">
        <f t="shared" si="13"/>
        <v/>
      </c>
    </row>
    <row r="191" spans="9:9">
      <c r="I191" s="88" t="str">
        <f t="shared" si="13"/>
        <v/>
      </c>
    </row>
    <row r="192" spans="9:9">
      <c r="I192" s="88" t="str">
        <f t="shared" si="13"/>
        <v/>
      </c>
    </row>
    <row r="193" spans="9:9">
      <c r="I193" s="88" t="str">
        <f t="shared" si="13"/>
        <v/>
      </c>
    </row>
    <row r="194" spans="9:9">
      <c r="I194" s="88" t="str">
        <f t="shared" si="13"/>
        <v/>
      </c>
    </row>
    <row r="195" spans="9:9">
      <c r="I195" s="88" t="str">
        <f t="shared" si="13"/>
        <v/>
      </c>
    </row>
    <row r="196" spans="9:9">
      <c r="I196" s="88" t="str">
        <f t="shared" si="13"/>
        <v/>
      </c>
    </row>
    <row r="197" spans="9:9">
      <c r="I197" s="88" t="str">
        <f t="shared" si="13"/>
        <v/>
      </c>
    </row>
    <row r="198" spans="9:9">
      <c r="I198" s="88" t="str">
        <f t="shared" si="13"/>
        <v/>
      </c>
    </row>
    <row r="199" spans="9:9">
      <c r="I199" s="88" t="str">
        <f t="shared" si="13"/>
        <v/>
      </c>
    </row>
    <row r="200" spans="9:9">
      <c r="I200" s="88" t="str">
        <f t="shared" si="13"/>
        <v/>
      </c>
    </row>
    <row r="201" spans="9:9">
      <c r="I201" s="88" t="str">
        <f t="shared" si="13"/>
        <v/>
      </c>
    </row>
    <row r="202" spans="9:9">
      <c r="I202" s="88" t="str">
        <f t="shared" si="13"/>
        <v/>
      </c>
    </row>
    <row r="203" spans="9:9">
      <c r="I203" s="88" t="str">
        <f t="shared" si="13"/>
        <v/>
      </c>
    </row>
    <row r="204" spans="9:9">
      <c r="I204" s="88" t="str">
        <f t="shared" si="13"/>
        <v/>
      </c>
    </row>
    <row r="205" spans="9:9">
      <c r="I205" s="88" t="str">
        <f t="shared" si="13"/>
        <v/>
      </c>
    </row>
    <row r="206" spans="9:9">
      <c r="I206" s="88" t="str">
        <f t="shared" si="13"/>
        <v/>
      </c>
    </row>
    <row r="207" spans="9:9">
      <c r="I207" s="88" t="str">
        <f t="shared" si="13"/>
        <v/>
      </c>
    </row>
    <row r="208" spans="9:9">
      <c r="I208" s="88" t="str">
        <f t="shared" si="13"/>
        <v/>
      </c>
    </row>
    <row r="209" spans="9:9">
      <c r="I209" s="88" t="str">
        <f t="shared" si="13"/>
        <v/>
      </c>
    </row>
    <row r="210" spans="9:9">
      <c r="I210" s="88" t="str">
        <f t="shared" si="13"/>
        <v/>
      </c>
    </row>
    <row r="211" spans="9:9">
      <c r="I211" s="88" t="str">
        <f t="shared" si="13"/>
        <v/>
      </c>
    </row>
    <row r="212" spans="9:9">
      <c r="I212" s="88" t="str">
        <f t="shared" si="13"/>
        <v/>
      </c>
    </row>
    <row r="213" spans="9:9">
      <c r="I213" s="88" t="str">
        <f t="shared" si="13"/>
        <v/>
      </c>
    </row>
    <row r="214" spans="9:9">
      <c r="I214" s="88" t="str">
        <f t="shared" si="13"/>
        <v/>
      </c>
    </row>
    <row r="215" spans="9:9">
      <c r="I215" s="88" t="str">
        <f t="shared" si="13"/>
        <v/>
      </c>
    </row>
    <row r="216" spans="9:9">
      <c r="I216" s="88" t="str">
        <f t="shared" si="13"/>
        <v/>
      </c>
    </row>
    <row r="217" spans="9:9">
      <c r="I217" s="88" t="str">
        <f t="shared" si="13"/>
        <v/>
      </c>
    </row>
    <row r="218" spans="9:9">
      <c r="I218" s="88" t="str">
        <f t="shared" si="13"/>
        <v/>
      </c>
    </row>
    <row r="219" spans="9:9">
      <c r="I219" s="88" t="str">
        <f t="shared" si="13"/>
        <v/>
      </c>
    </row>
    <row r="220" spans="9:9">
      <c r="I220" s="88" t="str">
        <f t="shared" si="13"/>
        <v/>
      </c>
    </row>
    <row r="221" spans="9:9">
      <c r="I221" s="88" t="str">
        <f t="shared" si="13"/>
        <v/>
      </c>
    </row>
    <row r="222" spans="9:9">
      <c r="I222" s="88" t="str">
        <f t="shared" si="13"/>
        <v/>
      </c>
    </row>
    <row r="223" spans="9:9">
      <c r="I223" s="88" t="str">
        <f t="shared" si="13"/>
        <v/>
      </c>
    </row>
    <row r="224" spans="9:9">
      <c r="I224" s="88" t="str">
        <f t="shared" si="13"/>
        <v/>
      </c>
    </row>
    <row r="225" spans="9:9">
      <c r="I225" s="88" t="str">
        <f t="shared" si="13"/>
        <v/>
      </c>
    </row>
    <row r="226" spans="9:9">
      <c r="I226" s="88" t="str">
        <f t="shared" si="13"/>
        <v/>
      </c>
    </row>
    <row r="227" spans="9:9">
      <c r="I227" s="88" t="str">
        <f t="shared" si="13"/>
        <v/>
      </c>
    </row>
    <row r="228" spans="9:9">
      <c r="I228" s="88" t="str">
        <f t="shared" si="13"/>
        <v/>
      </c>
    </row>
    <row r="229" spans="9:9">
      <c r="I229" s="88" t="str">
        <f t="shared" si="13"/>
        <v/>
      </c>
    </row>
    <row r="230" spans="9:9">
      <c r="I230" s="88" t="str">
        <f t="shared" si="13"/>
        <v/>
      </c>
    </row>
    <row r="231" spans="9:9">
      <c r="I231" s="88" t="str">
        <f t="shared" si="13"/>
        <v/>
      </c>
    </row>
    <row r="232" spans="9:9">
      <c r="I232" s="88" t="str">
        <f t="shared" si="13"/>
        <v/>
      </c>
    </row>
    <row r="233" spans="9:9">
      <c r="I233" s="88" t="str">
        <f t="shared" si="13"/>
        <v/>
      </c>
    </row>
    <row r="234" spans="9:9">
      <c r="I234" s="88" t="str">
        <f t="shared" si="13"/>
        <v/>
      </c>
    </row>
    <row r="235" spans="9:9">
      <c r="I235" s="88" t="str">
        <f t="shared" ref="I235:I272" si="14">IF($A235&lt;&gt;"",H235/$B235*100,"")</f>
        <v/>
      </c>
    </row>
    <row r="236" spans="9:9">
      <c r="I236" s="88" t="str">
        <f t="shared" si="14"/>
        <v/>
      </c>
    </row>
    <row r="237" spans="9:9">
      <c r="I237" s="88" t="str">
        <f t="shared" si="14"/>
        <v/>
      </c>
    </row>
    <row r="238" spans="9:9">
      <c r="I238" s="88" t="str">
        <f t="shared" si="14"/>
        <v/>
      </c>
    </row>
    <row r="239" spans="9:9">
      <c r="I239" s="88" t="str">
        <f t="shared" si="14"/>
        <v/>
      </c>
    </row>
    <row r="240" spans="9:9">
      <c r="I240" s="88" t="str">
        <f t="shared" si="14"/>
        <v/>
      </c>
    </row>
    <row r="241" spans="9:9">
      <c r="I241" s="88" t="str">
        <f t="shared" si="14"/>
        <v/>
      </c>
    </row>
    <row r="242" spans="9:9">
      <c r="I242" s="88" t="str">
        <f t="shared" si="14"/>
        <v/>
      </c>
    </row>
    <row r="243" spans="9:9">
      <c r="I243" s="88" t="str">
        <f t="shared" si="14"/>
        <v/>
      </c>
    </row>
    <row r="244" spans="9:9">
      <c r="I244" s="88" t="str">
        <f t="shared" si="14"/>
        <v/>
      </c>
    </row>
    <row r="245" spans="9:9">
      <c r="I245" s="88" t="str">
        <f t="shared" si="14"/>
        <v/>
      </c>
    </row>
    <row r="246" spans="9:9">
      <c r="I246" s="88" t="str">
        <f t="shared" si="14"/>
        <v/>
      </c>
    </row>
    <row r="247" spans="9:9">
      <c r="I247" s="88" t="str">
        <f t="shared" si="14"/>
        <v/>
      </c>
    </row>
    <row r="248" spans="9:9">
      <c r="I248" s="88" t="str">
        <f t="shared" si="14"/>
        <v/>
      </c>
    </row>
    <row r="249" spans="9:9">
      <c r="I249" s="88" t="str">
        <f t="shared" si="14"/>
        <v/>
      </c>
    </row>
    <row r="250" spans="9:9">
      <c r="I250" s="88" t="str">
        <f t="shared" si="14"/>
        <v/>
      </c>
    </row>
    <row r="251" spans="9:9">
      <c r="I251" s="88" t="str">
        <f t="shared" si="14"/>
        <v/>
      </c>
    </row>
    <row r="252" spans="9:9">
      <c r="I252" s="88" t="str">
        <f t="shared" si="14"/>
        <v/>
      </c>
    </row>
    <row r="253" spans="9:9">
      <c r="I253" s="88" t="str">
        <f t="shared" si="14"/>
        <v/>
      </c>
    </row>
    <row r="254" spans="9:9">
      <c r="I254" s="88" t="str">
        <f t="shared" si="14"/>
        <v/>
      </c>
    </row>
    <row r="255" spans="9:9">
      <c r="I255" s="88" t="str">
        <f t="shared" si="14"/>
        <v/>
      </c>
    </row>
    <row r="256" spans="9:9">
      <c r="I256" s="88" t="str">
        <f t="shared" si="14"/>
        <v/>
      </c>
    </row>
    <row r="257" spans="9:9">
      <c r="I257" s="88" t="str">
        <f t="shared" si="14"/>
        <v/>
      </c>
    </row>
    <row r="258" spans="9:9">
      <c r="I258" s="88" t="str">
        <f t="shared" si="14"/>
        <v/>
      </c>
    </row>
    <row r="259" spans="9:9">
      <c r="I259" s="88" t="str">
        <f t="shared" si="14"/>
        <v/>
      </c>
    </row>
    <row r="260" spans="9:9">
      <c r="I260" s="88" t="str">
        <f t="shared" si="14"/>
        <v/>
      </c>
    </row>
    <row r="261" spans="9:9">
      <c r="I261" s="88" t="str">
        <f t="shared" si="14"/>
        <v/>
      </c>
    </row>
    <row r="262" spans="9:9">
      <c r="I262" s="88" t="str">
        <f t="shared" si="14"/>
        <v/>
      </c>
    </row>
    <row r="263" spans="9:9">
      <c r="I263" s="88" t="str">
        <f t="shared" si="14"/>
        <v/>
      </c>
    </row>
    <row r="264" spans="9:9">
      <c r="I264" s="88" t="str">
        <f t="shared" si="14"/>
        <v/>
      </c>
    </row>
    <row r="265" spans="9:9">
      <c r="I265" s="88" t="str">
        <f t="shared" si="14"/>
        <v/>
      </c>
    </row>
    <row r="266" spans="9:9">
      <c r="I266" s="88" t="str">
        <f t="shared" si="14"/>
        <v/>
      </c>
    </row>
    <row r="267" spans="9:9">
      <c r="I267" s="88" t="str">
        <f t="shared" si="14"/>
        <v/>
      </c>
    </row>
    <row r="268" spans="9:9">
      <c r="I268" s="88" t="str">
        <f t="shared" si="14"/>
        <v/>
      </c>
    </row>
    <row r="269" spans="9:9">
      <c r="I269" s="88" t="str">
        <f t="shared" si="14"/>
        <v/>
      </c>
    </row>
    <row r="270" spans="9:9">
      <c r="I270" s="88" t="str">
        <f t="shared" si="14"/>
        <v/>
      </c>
    </row>
    <row r="271" spans="9:9">
      <c r="I271" s="88" t="str">
        <f t="shared" si="14"/>
        <v/>
      </c>
    </row>
    <row r="272" spans="9:9">
      <c r="I272" s="88" t="str">
        <f t="shared" si="14"/>
        <v/>
      </c>
    </row>
    <row r="273" spans="9:9">
      <c r="I273" s="88" t="str">
        <f>IF($A273&lt;&gt;"",H273/$B273*100,"")</f>
        <v/>
      </c>
    </row>
    <row r="274" spans="9:9">
      <c r="I274" s="88" t="str">
        <f>IF($A274&lt;&gt;"",H274/$B274*100,"")</f>
        <v/>
      </c>
    </row>
  </sheetData>
  <mergeCells count="5">
    <mergeCell ref="B7:C7"/>
    <mergeCell ref="E7:F7"/>
    <mergeCell ref="H7:I7"/>
    <mergeCell ref="K7:L7"/>
    <mergeCell ref="N7:O7"/>
  </mergeCells>
  <pageMargins left="0.7" right="0.7" top="0.75" bottom="0.75" header="0.3" footer="0.3"/>
  <ignoredErrors>
    <ignoredError sqref="O36" formula="1"/>
  </ignoredErrors>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FFC000"/>
  </sheetPr>
  <dimension ref="A1"/>
  <sheetViews>
    <sheetView workbookViewId="0">
      <selection activeCell="J18" sqref="J18"/>
    </sheetView>
  </sheetViews>
  <sheetFormatPr baseColWidth="10" defaultRowHeight="14.5"/>
  <sheetData/>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4" tint="-0.249977111117893"/>
  </sheetPr>
  <dimension ref="A1:E36"/>
  <sheetViews>
    <sheetView workbookViewId="0"/>
  </sheetViews>
  <sheetFormatPr baseColWidth="10" defaultRowHeight="14.5"/>
  <cols>
    <col min="1" max="1" width="28.1796875" customWidth="1"/>
    <col min="2" max="2" width="4.7265625" customWidth="1"/>
    <col min="3" max="3" width="13.54296875" customWidth="1"/>
    <col min="4" max="4" width="14.453125" customWidth="1"/>
    <col min="5" max="5" width="3.54296875" customWidth="1"/>
    <col min="257" max="257" width="28.1796875" customWidth="1"/>
    <col min="258" max="258" width="4.7265625" customWidth="1"/>
    <col min="259" max="259" width="13.54296875" customWidth="1"/>
    <col min="260" max="260" width="14.453125" customWidth="1"/>
    <col min="261" max="261" width="3.54296875" customWidth="1"/>
    <col min="513" max="513" width="28.1796875" customWidth="1"/>
    <col min="514" max="514" width="4.7265625" customWidth="1"/>
    <col min="515" max="515" width="13.54296875" customWidth="1"/>
    <col min="516" max="516" width="14.453125" customWidth="1"/>
    <col min="517" max="517" width="3.54296875" customWidth="1"/>
    <col min="769" max="769" width="28.1796875" customWidth="1"/>
    <col min="770" max="770" width="4.7265625" customWidth="1"/>
    <col min="771" max="771" width="13.54296875" customWidth="1"/>
    <col min="772" max="772" width="14.453125" customWidth="1"/>
    <col min="773" max="773" width="3.54296875" customWidth="1"/>
    <col min="1025" max="1025" width="28.1796875" customWidth="1"/>
    <col min="1026" max="1026" width="4.7265625" customWidth="1"/>
    <col min="1027" max="1027" width="13.54296875" customWidth="1"/>
    <col min="1028" max="1028" width="14.453125" customWidth="1"/>
    <col min="1029" max="1029" width="3.54296875" customWidth="1"/>
    <col min="1281" max="1281" width="28.1796875" customWidth="1"/>
    <col min="1282" max="1282" width="4.7265625" customWidth="1"/>
    <col min="1283" max="1283" width="13.54296875" customWidth="1"/>
    <col min="1284" max="1284" width="14.453125" customWidth="1"/>
    <col min="1285" max="1285" width="3.54296875" customWidth="1"/>
    <col min="1537" max="1537" width="28.1796875" customWidth="1"/>
    <col min="1538" max="1538" width="4.7265625" customWidth="1"/>
    <col min="1539" max="1539" width="13.54296875" customWidth="1"/>
    <col min="1540" max="1540" width="14.453125" customWidth="1"/>
    <col min="1541" max="1541" width="3.54296875" customWidth="1"/>
    <col min="1793" max="1793" width="28.1796875" customWidth="1"/>
    <col min="1794" max="1794" width="4.7265625" customWidth="1"/>
    <col min="1795" max="1795" width="13.54296875" customWidth="1"/>
    <col min="1796" max="1796" width="14.453125" customWidth="1"/>
    <col min="1797" max="1797" width="3.54296875" customWidth="1"/>
    <col min="2049" max="2049" width="28.1796875" customWidth="1"/>
    <col min="2050" max="2050" width="4.7265625" customWidth="1"/>
    <col min="2051" max="2051" width="13.54296875" customWidth="1"/>
    <col min="2052" max="2052" width="14.453125" customWidth="1"/>
    <col min="2053" max="2053" width="3.54296875" customWidth="1"/>
    <col min="2305" max="2305" width="28.1796875" customWidth="1"/>
    <col min="2306" max="2306" width="4.7265625" customWidth="1"/>
    <col min="2307" max="2307" width="13.54296875" customWidth="1"/>
    <col min="2308" max="2308" width="14.453125" customWidth="1"/>
    <col min="2309" max="2309" width="3.54296875" customWidth="1"/>
    <col min="2561" max="2561" width="28.1796875" customWidth="1"/>
    <col min="2562" max="2562" width="4.7265625" customWidth="1"/>
    <col min="2563" max="2563" width="13.54296875" customWidth="1"/>
    <col min="2564" max="2564" width="14.453125" customWidth="1"/>
    <col min="2565" max="2565" width="3.54296875" customWidth="1"/>
    <col min="2817" max="2817" width="28.1796875" customWidth="1"/>
    <col min="2818" max="2818" width="4.7265625" customWidth="1"/>
    <col min="2819" max="2819" width="13.54296875" customWidth="1"/>
    <col min="2820" max="2820" width="14.453125" customWidth="1"/>
    <col min="2821" max="2821" width="3.54296875" customWidth="1"/>
    <col min="3073" max="3073" width="28.1796875" customWidth="1"/>
    <col min="3074" max="3074" width="4.7265625" customWidth="1"/>
    <col min="3075" max="3075" width="13.54296875" customWidth="1"/>
    <col min="3076" max="3076" width="14.453125" customWidth="1"/>
    <col min="3077" max="3077" width="3.54296875" customWidth="1"/>
    <col min="3329" max="3329" width="28.1796875" customWidth="1"/>
    <col min="3330" max="3330" width="4.7265625" customWidth="1"/>
    <col min="3331" max="3331" width="13.54296875" customWidth="1"/>
    <col min="3332" max="3332" width="14.453125" customWidth="1"/>
    <col min="3333" max="3333" width="3.54296875" customWidth="1"/>
    <col min="3585" max="3585" width="28.1796875" customWidth="1"/>
    <col min="3586" max="3586" width="4.7265625" customWidth="1"/>
    <col min="3587" max="3587" width="13.54296875" customWidth="1"/>
    <col min="3588" max="3588" width="14.453125" customWidth="1"/>
    <col min="3589" max="3589" width="3.54296875" customWidth="1"/>
    <col min="3841" max="3841" width="28.1796875" customWidth="1"/>
    <col min="3842" max="3842" width="4.7265625" customWidth="1"/>
    <col min="3843" max="3843" width="13.54296875" customWidth="1"/>
    <col min="3844" max="3844" width="14.453125" customWidth="1"/>
    <col min="3845" max="3845" width="3.54296875" customWidth="1"/>
    <col min="4097" max="4097" width="28.1796875" customWidth="1"/>
    <col min="4098" max="4098" width="4.7265625" customWidth="1"/>
    <col min="4099" max="4099" width="13.54296875" customWidth="1"/>
    <col min="4100" max="4100" width="14.453125" customWidth="1"/>
    <col min="4101" max="4101" width="3.54296875" customWidth="1"/>
    <col min="4353" max="4353" width="28.1796875" customWidth="1"/>
    <col min="4354" max="4354" width="4.7265625" customWidth="1"/>
    <col min="4355" max="4355" width="13.54296875" customWidth="1"/>
    <col min="4356" max="4356" width="14.453125" customWidth="1"/>
    <col min="4357" max="4357" width="3.54296875" customWidth="1"/>
    <col min="4609" max="4609" width="28.1796875" customWidth="1"/>
    <col min="4610" max="4610" width="4.7265625" customWidth="1"/>
    <col min="4611" max="4611" width="13.54296875" customWidth="1"/>
    <col min="4612" max="4612" width="14.453125" customWidth="1"/>
    <col min="4613" max="4613" width="3.54296875" customWidth="1"/>
    <col min="4865" max="4865" width="28.1796875" customWidth="1"/>
    <col min="4866" max="4866" width="4.7265625" customWidth="1"/>
    <col min="4867" max="4867" width="13.54296875" customWidth="1"/>
    <col min="4868" max="4868" width="14.453125" customWidth="1"/>
    <col min="4869" max="4869" width="3.54296875" customWidth="1"/>
    <col min="5121" max="5121" width="28.1796875" customWidth="1"/>
    <col min="5122" max="5122" width="4.7265625" customWidth="1"/>
    <col min="5123" max="5123" width="13.54296875" customWidth="1"/>
    <col min="5124" max="5124" width="14.453125" customWidth="1"/>
    <col min="5125" max="5125" width="3.54296875" customWidth="1"/>
    <col min="5377" max="5377" width="28.1796875" customWidth="1"/>
    <col min="5378" max="5378" width="4.7265625" customWidth="1"/>
    <col min="5379" max="5379" width="13.54296875" customWidth="1"/>
    <col min="5380" max="5380" width="14.453125" customWidth="1"/>
    <col min="5381" max="5381" width="3.54296875" customWidth="1"/>
    <col min="5633" max="5633" width="28.1796875" customWidth="1"/>
    <col min="5634" max="5634" width="4.7265625" customWidth="1"/>
    <col min="5635" max="5635" width="13.54296875" customWidth="1"/>
    <col min="5636" max="5636" width="14.453125" customWidth="1"/>
    <col min="5637" max="5637" width="3.54296875" customWidth="1"/>
    <col min="5889" max="5889" width="28.1796875" customWidth="1"/>
    <col min="5890" max="5890" width="4.7265625" customWidth="1"/>
    <col min="5891" max="5891" width="13.54296875" customWidth="1"/>
    <col min="5892" max="5892" width="14.453125" customWidth="1"/>
    <col min="5893" max="5893" width="3.54296875" customWidth="1"/>
    <col min="6145" max="6145" width="28.1796875" customWidth="1"/>
    <col min="6146" max="6146" width="4.7265625" customWidth="1"/>
    <col min="6147" max="6147" width="13.54296875" customWidth="1"/>
    <col min="6148" max="6148" width="14.453125" customWidth="1"/>
    <col min="6149" max="6149" width="3.54296875" customWidth="1"/>
    <col min="6401" max="6401" width="28.1796875" customWidth="1"/>
    <col min="6402" max="6402" width="4.7265625" customWidth="1"/>
    <col min="6403" max="6403" width="13.54296875" customWidth="1"/>
    <col min="6404" max="6404" width="14.453125" customWidth="1"/>
    <col min="6405" max="6405" width="3.54296875" customWidth="1"/>
    <col min="6657" max="6657" width="28.1796875" customWidth="1"/>
    <col min="6658" max="6658" width="4.7265625" customWidth="1"/>
    <col min="6659" max="6659" width="13.54296875" customWidth="1"/>
    <col min="6660" max="6660" width="14.453125" customWidth="1"/>
    <col min="6661" max="6661" width="3.54296875" customWidth="1"/>
    <col min="6913" max="6913" width="28.1796875" customWidth="1"/>
    <col min="6914" max="6914" width="4.7265625" customWidth="1"/>
    <col min="6915" max="6915" width="13.54296875" customWidth="1"/>
    <col min="6916" max="6916" width="14.453125" customWidth="1"/>
    <col min="6917" max="6917" width="3.54296875" customWidth="1"/>
    <col min="7169" max="7169" width="28.1796875" customWidth="1"/>
    <col min="7170" max="7170" width="4.7265625" customWidth="1"/>
    <col min="7171" max="7171" width="13.54296875" customWidth="1"/>
    <col min="7172" max="7172" width="14.453125" customWidth="1"/>
    <col min="7173" max="7173" width="3.54296875" customWidth="1"/>
    <col min="7425" max="7425" width="28.1796875" customWidth="1"/>
    <col min="7426" max="7426" width="4.7265625" customWidth="1"/>
    <col min="7427" max="7427" width="13.54296875" customWidth="1"/>
    <col min="7428" max="7428" width="14.453125" customWidth="1"/>
    <col min="7429" max="7429" width="3.54296875" customWidth="1"/>
    <col min="7681" max="7681" width="28.1796875" customWidth="1"/>
    <col min="7682" max="7682" width="4.7265625" customWidth="1"/>
    <col min="7683" max="7683" width="13.54296875" customWidth="1"/>
    <col min="7684" max="7684" width="14.453125" customWidth="1"/>
    <col min="7685" max="7685" width="3.54296875" customWidth="1"/>
    <col min="7937" max="7937" width="28.1796875" customWidth="1"/>
    <col min="7938" max="7938" width="4.7265625" customWidth="1"/>
    <col min="7939" max="7939" width="13.54296875" customWidth="1"/>
    <col min="7940" max="7940" width="14.453125" customWidth="1"/>
    <col min="7941" max="7941" width="3.54296875" customWidth="1"/>
    <col min="8193" max="8193" width="28.1796875" customWidth="1"/>
    <col min="8194" max="8194" width="4.7265625" customWidth="1"/>
    <col min="8195" max="8195" width="13.54296875" customWidth="1"/>
    <col min="8196" max="8196" width="14.453125" customWidth="1"/>
    <col min="8197" max="8197" width="3.54296875" customWidth="1"/>
    <col min="8449" max="8449" width="28.1796875" customWidth="1"/>
    <col min="8450" max="8450" width="4.7265625" customWidth="1"/>
    <col min="8451" max="8451" width="13.54296875" customWidth="1"/>
    <col min="8452" max="8452" width="14.453125" customWidth="1"/>
    <col min="8453" max="8453" width="3.54296875" customWidth="1"/>
    <col min="8705" max="8705" width="28.1796875" customWidth="1"/>
    <col min="8706" max="8706" width="4.7265625" customWidth="1"/>
    <col min="8707" max="8707" width="13.54296875" customWidth="1"/>
    <col min="8708" max="8708" width="14.453125" customWidth="1"/>
    <col min="8709" max="8709" width="3.54296875" customWidth="1"/>
    <col min="8961" max="8961" width="28.1796875" customWidth="1"/>
    <col min="8962" max="8962" width="4.7265625" customWidth="1"/>
    <col min="8963" max="8963" width="13.54296875" customWidth="1"/>
    <col min="8964" max="8964" width="14.453125" customWidth="1"/>
    <col min="8965" max="8965" width="3.54296875" customWidth="1"/>
    <col min="9217" max="9217" width="28.1796875" customWidth="1"/>
    <col min="9218" max="9218" width="4.7265625" customWidth="1"/>
    <col min="9219" max="9219" width="13.54296875" customWidth="1"/>
    <col min="9220" max="9220" width="14.453125" customWidth="1"/>
    <col min="9221" max="9221" width="3.54296875" customWidth="1"/>
    <col min="9473" max="9473" width="28.1796875" customWidth="1"/>
    <col min="9474" max="9474" width="4.7265625" customWidth="1"/>
    <col min="9475" max="9475" width="13.54296875" customWidth="1"/>
    <col min="9476" max="9476" width="14.453125" customWidth="1"/>
    <col min="9477" max="9477" width="3.54296875" customWidth="1"/>
    <col min="9729" max="9729" width="28.1796875" customWidth="1"/>
    <col min="9730" max="9730" width="4.7265625" customWidth="1"/>
    <col min="9731" max="9731" width="13.54296875" customWidth="1"/>
    <col min="9732" max="9732" width="14.453125" customWidth="1"/>
    <col min="9733" max="9733" width="3.54296875" customWidth="1"/>
    <col min="9985" max="9985" width="28.1796875" customWidth="1"/>
    <col min="9986" max="9986" width="4.7265625" customWidth="1"/>
    <col min="9987" max="9987" width="13.54296875" customWidth="1"/>
    <col min="9988" max="9988" width="14.453125" customWidth="1"/>
    <col min="9989" max="9989" width="3.54296875" customWidth="1"/>
    <col min="10241" max="10241" width="28.1796875" customWidth="1"/>
    <col min="10242" max="10242" width="4.7265625" customWidth="1"/>
    <col min="10243" max="10243" width="13.54296875" customWidth="1"/>
    <col min="10244" max="10244" width="14.453125" customWidth="1"/>
    <col min="10245" max="10245" width="3.54296875" customWidth="1"/>
    <col min="10497" max="10497" width="28.1796875" customWidth="1"/>
    <col min="10498" max="10498" width="4.7265625" customWidth="1"/>
    <col min="10499" max="10499" width="13.54296875" customWidth="1"/>
    <col min="10500" max="10500" width="14.453125" customWidth="1"/>
    <col min="10501" max="10501" width="3.54296875" customWidth="1"/>
    <col min="10753" max="10753" width="28.1796875" customWidth="1"/>
    <col min="10754" max="10754" width="4.7265625" customWidth="1"/>
    <col min="10755" max="10755" width="13.54296875" customWidth="1"/>
    <col min="10756" max="10756" width="14.453125" customWidth="1"/>
    <col min="10757" max="10757" width="3.54296875" customWidth="1"/>
    <col min="11009" max="11009" width="28.1796875" customWidth="1"/>
    <col min="11010" max="11010" width="4.7265625" customWidth="1"/>
    <col min="11011" max="11011" width="13.54296875" customWidth="1"/>
    <col min="11012" max="11012" width="14.453125" customWidth="1"/>
    <col min="11013" max="11013" width="3.54296875" customWidth="1"/>
    <col min="11265" max="11265" width="28.1796875" customWidth="1"/>
    <col min="11266" max="11266" width="4.7265625" customWidth="1"/>
    <col min="11267" max="11267" width="13.54296875" customWidth="1"/>
    <col min="11268" max="11268" width="14.453125" customWidth="1"/>
    <col min="11269" max="11269" width="3.54296875" customWidth="1"/>
    <col min="11521" max="11521" width="28.1796875" customWidth="1"/>
    <col min="11522" max="11522" width="4.7265625" customWidth="1"/>
    <col min="11523" max="11523" width="13.54296875" customWidth="1"/>
    <col min="11524" max="11524" width="14.453125" customWidth="1"/>
    <col min="11525" max="11525" width="3.54296875" customWidth="1"/>
    <col min="11777" max="11777" width="28.1796875" customWidth="1"/>
    <col min="11778" max="11778" width="4.7265625" customWidth="1"/>
    <col min="11779" max="11779" width="13.54296875" customWidth="1"/>
    <col min="11780" max="11780" width="14.453125" customWidth="1"/>
    <col min="11781" max="11781" width="3.54296875" customWidth="1"/>
    <col min="12033" max="12033" width="28.1796875" customWidth="1"/>
    <col min="12034" max="12034" width="4.7265625" customWidth="1"/>
    <col min="12035" max="12035" width="13.54296875" customWidth="1"/>
    <col min="12036" max="12036" width="14.453125" customWidth="1"/>
    <col min="12037" max="12037" width="3.54296875" customWidth="1"/>
    <col min="12289" max="12289" width="28.1796875" customWidth="1"/>
    <col min="12290" max="12290" width="4.7265625" customWidth="1"/>
    <col min="12291" max="12291" width="13.54296875" customWidth="1"/>
    <col min="12292" max="12292" width="14.453125" customWidth="1"/>
    <col min="12293" max="12293" width="3.54296875" customWidth="1"/>
    <col min="12545" max="12545" width="28.1796875" customWidth="1"/>
    <col min="12546" max="12546" width="4.7265625" customWidth="1"/>
    <col min="12547" max="12547" width="13.54296875" customWidth="1"/>
    <col min="12548" max="12548" width="14.453125" customWidth="1"/>
    <col min="12549" max="12549" width="3.54296875" customWidth="1"/>
    <col min="12801" max="12801" width="28.1796875" customWidth="1"/>
    <col min="12802" max="12802" width="4.7265625" customWidth="1"/>
    <col min="12803" max="12803" width="13.54296875" customWidth="1"/>
    <col min="12804" max="12804" width="14.453125" customWidth="1"/>
    <col min="12805" max="12805" width="3.54296875" customWidth="1"/>
    <col min="13057" max="13057" width="28.1796875" customWidth="1"/>
    <col min="13058" max="13058" width="4.7265625" customWidth="1"/>
    <col min="13059" max="13059" width="13.54296875" customWidth="1"/>
    <col min="13060" max="13060" width="14.453125" customWidth="1"/>
    <col min="13061" max="13061" width="3.54296875" customWidth="1"/>
    <col min="13313" max="13313" width="28.1796875" customWidth="1"/>
    <col min="13314" max="13314" width="4.7265625" customWidth="1"/>
    <col min="13315" max="13315" width="13.54296875" customWidth="1"/>
    <col min="13316" max="13316" width="14.453125" customWidth="1"/>
    <col min="13317" max="13317" width="3.54296875" customWidth="1"/>
    <col min="13569" max="13569" width="28.1796875" customWidth="1"/>
    <col min="13570" max="13570" width="4.7265625" customWidth="1"/>
    <col min="13571" max="13571" width="13.54296875" customWidth="1"/>
    <col min="13572" max="13572" width="14.453125" customWidth="1"/>
    <col min="13573" max="13573" width="3.54296875" customWidth="1"/>
    <col min="13825" max="13825" width="28.1796875" customWidth="1"/>
    <col min="13826" max="13826" width="4.7265625" customWidth="1"/>
    <col min="13827" max="13827" width="13.54296875" customWidth="1"/>
    <col min="13828" max="13828" width="14.453125" customWidth="1"/>
    <col min="13829" max="13829" width="3.54296875" customWidth="1"/>
    <col min="14081" max="14081" width="28.1796875" customWidth="1"/>
    <col min="14082" max="14082" width="4.7265625" customWidth="1"/>
    <col min="14083" max="14083" width="13.54296875" customWidth="1"/>
    <col min="14084" max="14084" width="14.453125" customWidth="1"/>
    <col min="14085" max="14085" width="3.54296875" customWidth="1"/>
    <col min="14337" max="14337" width="28.1796875" customWidth="1"/>
    <col min="14338" max="14338" width="4.7265625" customWidth="1"/>
    <col min="14339" max="14339" width="13.54296875" customWidth="1"/>
    <col min="14340" max="14340" width="14.453125" customWidth="1"/>
    <col min="14341" max="14341" width="3.54296875" customWidth="1"/>
    <col min="14593" max="14593" width="28.1796875" customWidth="1"/>
    <col min="14594" max="14594" width="4.7265625" customWidth="1"/>
    <col min="14595" max="14595" width="13.54296875" customWidth="1"/>
    <col min="14596" max="14596" width="14.453125" customWidth="1"/>
    <col min="14597" max="14597" width="3.54296875" customWidth="1"/>
    <col min="14849" max="14849" width="28.1796875" customWidth="1"/>
    <col min="14850" max="14850" width="4.7265625" customWidth="1"/>
    <col min="14851" max="14851" width="13.54296875" customWidth="1"/>
    <col min="14852" max="14852" width="14.453125" customWidth="1"/>
    <col min="14853" max="14853" width="3.54296875" customWidth="1"/>
    <col min="15105" max="15105" width="28.1796875" customWidth="1"/>
    <col min="15106" max="15106" width="4.7265625" customWidth="1"/>
    <col min="15107" max="15107" width="13.54296875" customWidth="1"/>
    <col min="15108" max="15108" width="14.453125" customWidth="1"/>
    <col min="15109" max="15109" width="3.54296875" customWidth="1"/>
    <col min="15361" max="15361" width="28.1796875" customWidth="1"/>
    <col min="15362" max="15362" width="4.7265625" customWidth="1"/>
    <col min="15363" max="15363" width="13.54296875" customWidth="1"/>
    <col min="15364" max="15364" width="14.453125" customWidth="1"/>
    <col min="15365" max="15365" width="3.54296875" customWidth="1"/>
    <col min="15617" max="15617" width="28.1796875" customWidth="1"/>
    <col min="15618" max="15618" width="4.7265625" customWidth="1"/>
    <col min="15619" max="15619" width="13.54296875" customWidth="1"/>
    <col min="15620" max="15620" width="14.453125" customWidth="1"/>
    <col min="15621" max="15621" width="3.54296875" customWidth="1"/>
    <col min="15873" max="15873" width="28.1796875" customWidth="1"/>
    <col min="15874" max="15874" width="4.7265625" customWidth="1"/>
    <col min="15875" max="15875" width="13.54296875" customWidth="1"/>
    <col min="15876" max="15876" width="14.453125" customWidth="1"/>
    <col min="15877" max="15877" width="3.54296875" customWidth="1"/>
    <col min="16129" max="16129" width="28.1796875" customWidth="1"/>
    <col min="16130" max="16130" width="4.7265625" customWidth="1"/>
    <col min="16131" max="16131" width="13.54296875" customWidth="1"/>
    <col min="16132" max="16132" width="14.453125" customWidth="1"/>
    <col min="16133" max="16133" width="3.54296875" customWidth="1"/>
  </cols>
  <sheetData>
    <row r="1" spans="1:5" ht="15.5">
      <c r="A1" s="262" t="s">
        <v>570</v>
      </c>
      <c r="B1" s="262"/>
      <c r="C1" s="262"/>
      <c r="E1" s="28"/>
    </row>
    <row r="2" spans="1:5" ht="15.5">
      <c r="A2" s="262" t="s">
        <v>571</v>
      </c>
      <c r="B2" s="262"/>
      <c r="C2" s="262"/>
      <c r="E2" s="28"/>
    </row>
    <row r="3" spans="1:5" ht="15.5">
      <c r="A3" s="262"/>
      <c r="B3" s="262"/>
      <c r="C3" s="262"/>
      <c r="D3" s="352"/>
      <c r="E3" s="353"/>
    </row>
    <row r="4" spans="1:5" ht="15.5">
      <c r="A4" s="262" t="s">
        <v>1751</v>
      </c>
      <c r="B4" s="262"/>
      <c r="C4" s="262"/>
      <c r="D4" s="352"/>
      <c r="E4" s="352"/>
    </row>
    <row r="5" spans="1:5" ht="15.5">
      <c r="A5" s="262" t="s">
        <v>1752</v>
      </c>
      <c r="B5" s="262"/>
      <c r="C5" s="262"/>
      <c r="D5" s="352"/>
      <c r="E5" s="352"/>
    </row>
    <row r="6" spans="1:5" ht="15.5">
      <c r="A6" s="350" t="s">
        <v>1753</v>
      </c>
      <c r="B6" s="350"/>
      <c r="C6" s="350"/>
      <c r="D6" s="352"/>
      <c r="E6" s="352"/>
    </row>
    <row r="7" spans="1:5" ht="15.5">
      <c r="A7" s="263"/>
      <c r="B7" s="263"/>
      <c r="C7" s="263"/>
      <c r="D7" s="263"/>
      <c r="E7" s="263"/>
    </row>
    <row r="8" spans="1:5" ht="15.5">
      <c r="A8" s="354"/>
      <c r="B8" s="354"/>
      <c r="C8" s="354"/>
      <c r="D8" s="354"/>
      <c r="E8" s="354"/>
    </row>
    <row r="9" spans="1:5" ht="15.5">
      <c r="A9" s="317" t="s">
        <v>1194</v>
      </c>
      <c r="B9" s="347"/>
      <c r="C9" s="1154" t="s">
        <v>1195</v>
      </c>
      <c r="D9" s="1154"/>
      <c r="E9" s="39"/>
    </row>
    <row r="10" spans="1:5" ht="15.5">
      <c r="A10" s="317"/>
      <c r="B10" s="347"/>
      <c r="C10" s="347" t="s">
        <v>1196</v>
      </c>
      <c r="D10" s="347" t="s">
        <v>153</v>
      </c>
      <c r="E10" s="347"/>
    </row>
    <row r="11" spans="1:5" ht="15.5">
      <c r="A11" s="355"/>
      <c r="B11" s="356"/>
      <c r="C11" s="356"/>
      <c r="D11" s="356"/>
      <c r="E11" s="356"/>
    </row>
    <row r="12" spans="1:5" ht="18" customHeight="1">
      <c r="A12" s="263"/>
      <c r="B12" s="263"/>
      <c r="C12" s="263"/>
      <c r="D12" s="263"/>
      <c r="E12" s="263"/>
    </row>
    <row r="13" spans="1:5" ht="18" customHeight="1">
      <c r="A13" s="317" t="s">
        <v>148</v>
      </c>
      <c r="B13" s="263"/>
      <c r="C13" s="516">
        <f>SUM(C15:C31)</f>
        <v>236</v>
      </c>
      <c r="D13" s="557">
        <f>SUM(D15:D31)</f>
        <v>100</v>
      </c>
      <c r="E13" s="263"/>
    </row>
    <row r="14" spans="1:5" ht="18" customHeight="1">
      <c r="A14" s="347"/>
      <c r="B14" s="263"/>
      <c r="C14" s="347"/>
      <c r="D14" s="557"/>
      <c r="E14" s="263"/>
    </row>
    <row r="15" spans="1:5" ht="18" hidden="1" customHeight="1">
      <c r="A15" s="722" t="s">
        <v>1749</v>
      </c>
      <c r="B15" s="39"/>
      <c r="C15" s="501">
        <v>1</v>
      </c>
      <c r="D15" s="557">
        <f t="shared" ref="D15:D31" si="0">IF(A15&lt;&gt;0,C15/$C$13*100,"")</f>
        <v>0.42372881355932202</v>
      </c>
      <c r="E15" s="263"/>
    </row>
    <row r="16" spans="1:5" ht="18" hidden="1" customHeight="1">
      <c r="A16" s="273"/>
      <c r="B16" s="39"/>
      <c r="C16" s="501"/>
      <c r="D16" s="557" t="str">
        <f t="shared" si="0"/>
        <v/>
      </c>
      <c r="E16" s="263"/>
    </row>
    <row r="17" spans="1:5" ht="18" hidden="1" customHeight="1">
      <c r="A17" s="722" t="s">
        <v>1754</v>
      </c>
      <c r="B17" s="39"/>
      <c r="C17" s="501">
        <v>9</v>
      </c>
      <c r="D17" s="557">
        <f t="shared" si="0"/>
        <v>3.8135593220338984</v>
      </c>
      <c r="E17" s="263"/>
    </row>
    <row r="18" spans="1:5" ht="18" hidden="1" customHeight="1">
      <c r="A18" s="273"/>
      <c r="B18" s="39"/>
      <c r="C18" s="501"/>
      <c r="D18" s="557" t="str">
        <f t="shared" si="0"/>
        <v/>
      </c>
      <c r="E18" s="263"/>
    </row>
    <row r="19" spans="1:5" ht="18" customHeight="1">
      <c r="A19" s="722" t="s">
        <v>1036</v>
      </c>
      <c r="B19" s="39"/>
      <c r="C19" s="501">
        <v>77</v>
      </c>
      <c r="D19" s="557">
        <f t="shared" si="0"/>
        <v>32.627118644067799</v>
      </c>
      <c r="E19" s="263"/>
    </row>
    <row r="20" spans="1:5" ht="18" customHeight="1">
      <c r="A20" s="273"/>
      <c r="B20" s="39"/>
      <c r="C20" s="501"/>
      <c r="D20" s="557" t="str">
        <f t="shared" si="0"/>
        <v/>
      </c>
      <c r="E20" s="263"/>
    </row>
    <row r="21" spans="1:5" ht="18" customHeight="1">
      <c r="A21" s="722" t="s">
        <v>1755</v>
      </c>
      <c r="B21" s="39"/>
      <c r="C21" s="501">
        <v>2</v>
      </c>
      <c r="D21" s="557">
        <f t="shared" si="0"/>
        <v>0.84745762711864403</v>
      </c>
      <c r="E21" s="263"/>
    </row>
    <row r="22" spans="1:5" ht="18" customHeight="1">
      <c r="A22" s="273"/>
      <c r="B22" s="39"/>
      <c r="C22" s="501"/>
      <c r="D22" s="557" t="str">
        <f t="shared" si="0"/>
        <v/>
      </c>
      <c r="E22" s="263"/>
    </row>
    <row r="23" spans="1:5" ht="18" customHeight="1">
      <c r="A23" s="722" t="s">
        <v>1756</v>
      </c>
      <c r="B23" s="39"/>
      <c r="C23" s="501">
        <v>36</v>
      </c>
      <c r="D23" s="557">
        <f t="shared" si="0"/>
        <v>15.254237288135593</v>
      </c>
      <c r="E23" s="263"/>
    </row>
    <row r="24" spans="1:5" ht="18" customHeight="1">
      <c r="A24" s="273"/>
      <c r="B24" s="39"/>
      <c r="C24" s="501"/>
      <c r="D24" s="557" t="str">
        <f t="shared" si="0"/>
        <v/>
      </c>
      <c r="E24" s="263"/>
    </row>
    <row r="25" spans="1:5" ht="18" customHeight="1">
      <c r="A25" s="722" t="s">
        <v>1757</v>
      </c>
      <c r="B25" s="39"/>
      <c r="C25" s="501">
        <v>36</v>
      </c>
      <c r="D25" s="557">
        <f t="shared" si="0"/>
        <v>15.254237288135593</v>
      </c>
      <c r="E25" s="263"/>
    </row>
    <row r="26" spans="1:5" ht="18" customHeight="1">
      <c r="A26" s="273"/>
      <c r="B26" s="39"/>
      <c r="C26" s="501"/>
      <c r="D26" s="557" t="str">
        <f t="shared" si="0"/>
        <v/>
      </c>
      <c r="E26" s="263"/>
    </row>
    <row r="27" spans="1:5" ht="14.25" customHeight="1">
      <c r="A27" s="722" t="s">
        <v>1758</v>
      </c>
      <c r="B27" s="39"/>
      <c r="C27" s="501">
        <v>19</v>
      </c>
      <c r="D27" s="557">
        <f t="shared" si="0"/>
        <v>8.0508474576271176</v>
      </c>
      <c r="E27" s="263"/>
    </row>
    <row r="28" spans="1:5" ht="15.5">
      <c r="A28" s="273"/>
      <c r="B28" s="39"/>
      <c r="C28" s="501"/>
      <c r="D28" s="557" t="str">
        <f t="shared" si="0"/>
        <v/>
      </c>
      <c r="E28" s="263"/>
    </row>
    <row r="29" spans="1:5" ht="15.5">
      <c r="A29" s="722" t="s">
        <v>1759</v>
      </c>
      <c r="B29" s="39"/>
      <c r="C29" s="501">
        <v>36</v>
      </c>
      <c r="D29" s="557">
        <f t="shared" si="0"/>
        <v>15.254237288135593</v>
      </c>
      <c r="E29" s="263"/>
    </row>
    <row r="30" spans="1:5" ht="15.5">
      <c r="A30" s="273"/>
      <c r="B30" s="39"/>
      <c r="C30" s="501"/>
      <c r="D30" s="557" t="str">
        <f t="shared" si="0"/>
        <v/>
      </c>
      <c r="E30" s="263"/>
    </row>
    <row r="31" spans="1:5" ht="15.5">
      <c r="A31" s="722" t="s">
        <v>1479</v>
      </c>
      <c r="B31" s="39"/>
      <c r="C31" s="501">
        <v>20</v>
      </c>
      <c r="D31" s="557">
        <f t="shared" si="0"/>
        <v>8.4745762711864394</v>
      </c>
      <c r="E31" s="263"/>
    </row>
    <row r="32" spans="1:5">
      <c r="A32" s="358"/>
      <c r="B32" s="358"/>
      <c r="C32" s="358"/>
      <c r="D32" s="358"/>
      <c r="E32" s="358"/>
    </row>
    <row r="34" spans="1:1" s="262" customFormat="1" ht="15.5">
      <c r="A34" s="262" t="s">
        <v>1193</v>
      </c>
    </row>
    <row r="35" spans="1:1" s="262" customFormat="1" ht="15.5">
      <c r="A35" s="262" t="s">
        <v>456</v>
      </c>
    </row>
    <row r="36" spans="1:1" s="262" customFormat="1" ht="15.5"/>
  </sheetData>
  <mergeCells count="1">
    <mergeCell ref="C9:D9"/>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4" tint="-0.249977111117893"/>
  </sheetPr>
  <dimension ref="A1:E47"/>
  <sheetViews>
    <sheetView workbookViewId="0"/>
  </sheetViews>
  <sheetFormatPr baseColWidth="10" defaultColWidth="8.7265625" defaultRowHeight="14.5"/>
  <cols>
    <col min="1" max="1" width="37.54296875" style="273" customWidth="1"/>
    <col min="2" max="2" width="3.26953125" style="273" customWidth="1"/>
    <col min="3" max="3" width="15" style="53" customWidth="1"/>
    <col min="4" max="4" width="17.54296875" style="3" customWidth="1"/>
    <col min="5" max="5" width="3.7265625" style="273" customWidth="1"/>
    <col min="6" max="256" width="8.7265625" style="273"/>
    <col min="257" max="257" width="37.54296875" style="273" customWidth="1"/>
    <col min="258" max="258" width="3.26953125" style="273" customWidth="1"/>
    <col min="259" max="259" width="15" style="273" customWidth="1"/>
    <col min="260" max="260" width="17.54296875" style="273" customWidth="1"/>
    <col min="261" max="261" width="3.7265625" style="273" customWidth="1"/>
    <col min="262" max="512" width="8.7265625" style="273"/>
    <col min="513" max="513" width="37.54296875" style="273" customWidth="1"/>
    <col min="514" max="514" width="3.26953125" style="273" customWidth="1"/>
    <col min="515" max="515" width="15" style="273" customWidth="1"/>
    <col min="516" max="516" width="17.54296875" style="273" customWidth="1"/>
    <col min="517" max="517" width="3.7265625" style="273" customWidth="1"/>
    <col min="518" max="768" width="8.7265625" style="273"/>
    <col min="769" max="769" width="37.54296875" style="273" customWidth="1"/>
    <col min="770" max="770" width="3.26953125" style="273" customWidth="1"/>
    <col min="771" max="771" width="15" style="273" customWidth="1"/>
    <col min="772" max="772" width="17.54296875" style="273" customWidth="1"/>
    <col min="773" max="773" width="3.7265625" style="273" customWidth="1"/>
    <col min="774" max="1024" width="8.7265625" style="273"/>
    <col min="1025" max="1025" width="37.54296875" style="273" customWidth="1"/>
    <col min="1026" max="1026" width="3.26953125" style="273" customWidth="1"/>
    <col min="1027" max="1027" width="15" style="273" customWidth="1"/>
    <col min="1028" max="1028" width="17.54296875" style="273" customWidth="1"/>
    <col min="1029" max="1029" width="3.7265625" style="273" customWidth="1"/>
    <col min="1030" max="1280" width="8.7265625" style="273"/>
    <col min="1281" max="1281" width="37.54296875" style="273" customWidth="1"/>
    <col min="1282" max="1282" width="3.26953125" style="273" customWidth="1"/>
    <col min="1283" max="1283" width="15" style="273" customWidth="1"/>
    <col min="1284" max="1284" width="17.54296875" style="273" customWidth="1"/>
    <col min="1285" max="1285" width="3.7265625" style="273" customWidth="1"/>
    <col min="1286" max="1536" width="8.7265625" style="273"/>
    <col min="1537" max="1537" width="37.54296875" style="273" customWidth="1"/>
    <col min="1538" max="1538" width="3.26953125" style="273" customWidth="1"/>
    <col min="1539" max="1539" width="15" style="273" customWidth="1"/>
    <col min="1540" max="1540" width="17.54296875" style="273" customWidth="1"/>
    <col min="1541" max="1541" width="3.7265625" style="273" customWidth="1"/>
    <col min="1542" max="1792" width="8.7265625" style="273"/>
    <col min="1793" max="1793" width="37.54296875" style="273" customWidth="1"/>
    <col min="1794" max="1794" width="3.26953125" style="273" customWidth="1"/>
    <col min="1795" max="1795" width="15" style="273" customWidth="1"/>
    <col min="1796" max="1796" width="17.54296875" style="273" customWidth="1"/>
    <col min="1797" max="1797" width="3.7265625" style="273" customWidth="1"/>
    <col min="1798" max="2048" width="8.7265625" style="273"/>
    <col min="2049" max="2049" width="37.54296875" style="273" customWidth="1"/>
    <col min="2050" max="2050" width="3.26953125" style="273" customWidth="1"/>
    <col min="2051" max="2051" width="15" style="273" customWidth="1"/>
    <col min="2052" max="2052" width="17.54296875" style="273" customWidth="1"/>
    <col min="2053" max="2053" width="3.7265625" style="273" customWidth="1"/>
    <col min="2054" max="2304" width="8.7265625" style="273"/>
    <col min="2305" max="2305" width="37.54296875" style="273" customWidth="1"/>
    <col min="2306" max="2306" width="3.26953125" style="273" customWidth="1"/>
    <col min="2307" max="2307" width="15" style="273" customWidth="1"/>
    <col min="2308" max="2308" width="17.54296875" style="273" customWidth="1"/>
    <col min="2309" max="2309" width="3.7265625" style="273" customWidth="1"/>
    <col min="2310" max="2560" width="8.7265625" style="273"/>
    <col min="2561" max="2561" width="37.54296875" style="273" customWidth="1"/>
    <col min="2562" max="2562" width="3.26953125" style="273" customWidth="1"/>
    <col min="2563" max="2563" width="15" style="273" customWidth="1"/>
    <col min="2564" max="2564" width="17.54296875" style="273" customWidth="1"/>
    <col min="2565" max="2565" width="3.7265625" style="273" customWidth="1"/>
    <col min="2566" max="2816" width="8.7265625" style="273"/>
    <col min="2817" max="2817" width="37.54296875" style="273" customWidth="1"/>
    <col min="2818" max="2818" width="3.26953125" style="273" customWidth="1"/>
    <col min="2819" max="2819" width="15" style="273" customWidth="1"/>
    <col min="2820" max="2820" width="17.54296875" style="273" customWidth="1"/>
    <col min="2821" max="2821" width="3.7265625" style="273" customWidth="1"/>
    <col min="2822" max="3072" width="8.7265625" style="273"/>
    <col min="3073" max="3073" width="37.54296875" style="273" customWidth="1"/>
    <col min="3074" max="3074" width="3.26953125" style="273" customWidth="1"/>
    <col min="3075" max="3075" width="15" style="273" customWidth="1"/>
    <col min="3076" max="3076" width="17.54296875" style="273" customWidth="1"/>
    <col min="3077" max="3077" width="3.7265625" style="273" customWidth="1"/>
    <col min="3078" max="3328" width="8.7265625" style="273"/>
    <col min="3329" max="3329" width="37.54296875" style="273" customWidth="1"/>
    <col min="3330" max="3330" width="3.26953125" style="273" customWidth="1"/>
    <col min="3331" max="3331" width="15" style="273" customWidth="1"/>
    <col min="3332" max="3332" width="17.54296875" style="273" customWidth="1"/>
    <col min="3333" max="3333" width="3.7265625" style="273" customWidth="1"/>
    <col min="3334" max="3584" width="8.7265625" style="273"/>
    <col min="3585" max="3585" width="37.54296875" style="273" customWidth="1"/>
    <col min="3586" max="3586" width="3.26953125" style="273" customWidth="1"/>
    <col min="3587" max="3587" width="15" style="273" customWidth="1"/>
    <col min="3588" max="3588" width="17.54296875" style="273" customWidth="1"/>
    <col min="3589" max="3589" width="3.7265625" style="273" customWidth="1"/>
    <col min="3590" max="3840" width="8.7265625" style="273"/>
    <col min="3841" max="3841" width="37.54296875" style="273" customWidth="1"/>
    <col min="3842" max="3842" width="3.26953125" style="273" customWidth="1"/>
    <col min="3843" max="3843" width="15" style="273" customWidth="1"/>
    <col min="3844" max="3844" width="17.54296875" style="273" customWidth="1"/>
    <col min="3845" max="3845" width="3.7265625" style="273" customWidth="1"/>
    <col min="3846" max="4096" width="8.7265625" style="273"/>
    <col min="4097" max="4097" width="37.54296875" style="273" customWidth="1"/>
    <col min="4098" max="4098" width="3.26953125" style="273" customWidth="1"/>
    <col min="4099" max="4099" width="15" style="273" customWidth="1"/>
    <col min="4100" max="4100" width="17.54296875" style="273" customWidth="1"/>
    <col min="4101" max="4101" width="3.7265625" style="273" customWidth="1"/>
    <col min="4102" max="4352" width="8.7265625" style="273"/>
    <col min="4353" max="4353" width="37.54296875" style="273" customWidth="1"/>
    <col min="4354" max="4354" width="3.26953125" style="273" customWidth="1"/>
    <col min="4355" max="4355" width="15" style="273" customWidth="1"/>
    <col min="4356" max="4356" width="17.54296875" style="273" customWidth="1"/>
    <col min="4357" max="4357" width="3.7265625" style="273" customWidth="1"/>
    <col min="4358" max="4608" width="8.7265625" style="273"/>
    <col min="4609" max="4609" width="37.54296875" style="273" customWidth="1"/>
    <col min="4610" max="4610" width="3.26953125" style="273" customWidth="1"/>
    <col min="4611" max="4611" width="15" style="273" customWidth="1"/>
    <col min="4612" max="4612" width="17.54296875" style="273" customWidth="1"/>
    <col min="4613" max="4613" width="3.7265625" style="273" customWidth="1"/>
    <col min="4614" max="4864" width="8.7265625" style="273"/>
    <col min="4865" max="4865" width="37.54296875" style="273" customWidth="1"/>
    <col min="4866" max="4866" width="3.26953125" style="273" customWidth="1"/>
    <col min="4867" max="4867" width="15" style="273" customWidth="1"/>
    <col min="4868" max="4868" width="17.54296875" style="273" customWidth="1"/>
    <col min="4869" max="4869" width="3.7265625" style="273" customWidth="1"/>
    <col min="4870" max="5120" width="8.7265625" style="273"/>
    <col min="5121" max="5121" width="37.54296875" style="273" customWidth="1"/>
    <col min="5122" max="5122" width="3.26953125" style="273" customWidth="1"/>
    <col min="5123" max="5123" width="15" style="273" customWidth="1"/>
    <col min="5124" max="5124" width="17.54296875" style="273" customWidth="1"/>
    <col min="5125" max="5125" width="3.7265625" style="273" customWidth="1"/>
    <col min="5126" max="5376" width="8.7265625" style="273"/>
    <col min="5377" max="5377" width="37.54296875" style="273" customWidth="1"/>
    <col min="5378" max="5378" width="3.26953125" style="273" customWidth="1"/>
    <col min="5379" max="5379" width="15" style="273" customWidth="1"/>
    <col min="5380" max="5380" width="17.54296875" style="273" customWidth="1"/>
    <col min="5381" max="5381" width="3.7265625" style="273" customWidth="1"/>
    <col min="5382" max="5632" width="8.7265625" style="273"/>
    <col min="5633" max="5633" width="37.54296875" style="273" customWidth="1"/>
    <col min="5634" max="5634" width="3.26953125" style="273" customWidth="1"/>
    <col min="5635" max="5635" width="15" style="273" customWidth="1"/>
    <col min="5636" max="5636" width="17.54296875" style="273" customWidth="1"/>
    <col min="5637" max="5637" width="3.7265625" style="273" customWidth="1"/>
    <col min="5638" max="5888" width="8.7265625" style="273"/>
    <col min="5889" max="5889" width="37.54296875" style="273" customWidth="1"/>
    <col min="5890" max="5890" width="3.26953125" style="273" customWidth="1"/>
    <col min="5891" max="5891" width="15" style="273" customWidth="1"/>
    <col min="5892" max="5892" width="17.54296875" style="273" customWidth="1"/>
    <col min="5893" max="5893" width="3.7265625" style="273" customWidth="1"/>
    <col min="5894" max="6144" width="8.7265625" style="273"/>
    <col min="6145" max="6145" width="37.54296875" style="273" customWidth="1"/>
    <col min="6146" max="6146" width="3.26953125" style="273" customWidth="1"/>
    <col min="6147" max="6147" width="15" style="273" customWidth="1"/>
    <col min="6148" max="6148" width="17.54296875" style="273" customWidth="1"/>
    <col min="6149" max="6149" width="3.7265625" style="273" customWidth="1"/>
    <col min="6150" max="6400" width="8.7265625" style="273"/>
    <col min="6401" max="6401" width="37.54296875" style="273" customWidth="1"/>
    <col min="6402" max="6402" width="3.26953125" style="273" customWidth="1"/>
    <col min="6403" max="6403" width="15" style="273" customWidth="1"/>
    <col min="6404" max="6404" width="17.54296875" style="273" customWidth="1"/>
    <col min="6405" max="6405" width="3.7265625" style="273" customWidth="1"/>
    <col min="6406" max="6656" width="8.7265625" style="273"/>
    <col min="6657" max="6657" width="37.54296875" style="273" customWidth="1"/>
    <col min="6658" max="6658" width="3.26953125" style="273" customWidth="1"/>
    <col min="6659" max="6659" width="15" style="273" customWidth="1"/>
    <col min="6660" max="6660" width="17.54296875" style="273" customWidth="1"/>
    <col min="6661" max="6661" width="3.7265625" style="273" customWidth="1"/>
    <col min="6662" max="6912" width="8.7265625" style="273"/>
    <col min="6913" max="6913" width="37.54296875" style="273" customWidth="1"/>
    <col min="6914" max="6914" width="3.26953125" style="273" customWidth="1"/>
    <col min="6915" max="6915" width="15" style="273" customWidth="1"/>
    <col min="6916" max="6916" width="17.54296875" style="273" customWidth="1"/>
    <col min="6917" max="6917" width="3.7265625" style="273" customWidth="1"/>
    <col min="6918" max="7168" width="8.7265625" style="273"/>
    <col min="7169" max="7169" width="37.54296875" style="273" customWidth="1"/>
    <col min="7170" max="7170" width="3.26953125" style="273" customWidth="1"/>
    <col min="7171" max="7171" width="15" style="273" customWidth="1"/>
    <col min="7172" max="7172" width="17.54296875" style="273" customWidth="1"/>
    <col min="7173" max="7173" width="3.7265625" style="273" customWidth="1"/>
    <col min="7174" max="7424" width="8.7265625" style="273"/>
    <col min="7425" max="7425" width="37.54296875" style="273" customWidth="1"/>
    <col min="7426" max="7426" width="3.26953125" style="273" customWidth="1"/>
    <col min="7427" max="7427" width="15" style="273" customWidth="1"/>
    <col min="7428" max="7428" width="17.54296875" style="273" customWidth="1"/>
    <col min="7429" max="7429" width="3.7265625" style="273" customWidth="1"/>
    <col min="7430" max="7680" width="8.7265625" style="273"/>
    <col min="7681" max="7681" width="37.54296875" style="273" customWidth="1"/>
    <col min="7682" max="7682" width="3.26953125" style="273" customWidth="1"/>
    <col min="7683" max="7683" width="15" style="273" customWidth="1"/>
    <col min="7684" max="7684" width="17.54296875" style="273" customWidth="1"/>
    <col min="7685" max="7685" width="3.7265625" style="273" customWidth="1"/>
    <col min="7686" max="7936" width="8.7265625" style="273"/>
    <col min="7937" max="7937" width="37.54296875" style="273" customWidth="1"/>
    <col min="7938" max="7938" width="3.26953125" style="273" customWidth="1"/>
    <col min="7939" max="7939" width="15" style="273" customWidth="1"/>
    <col min="7940" max="7940" width="17.54296875" style="273" customWidth="1"/>
    <col min="7941" max="7941" width="3.7265625" style="273" customWidth="1"/>
    <col min="7942" max="8192" width="8.7265625" style="273"/>
    <col min="8193" max="8193" width="37.54296875" style="273" customWidth="1"/>
    <col min="8194" max="8194" width="3.26953125" style="273" customWidth="1"/>
    <col min="8195" max="8195" width="15" style="273" customWidth="1"/>
    <col min="8196" max="8196" width="17.54296875" style="273" customWidth="1"/>
    <col min="8197" max="8197" width="3.7265625" style="273" customWidth="1"/>
    <col min="8198" max="8448" width="8.7265625" style="273"/>
    <col min="8449" max="8449" width="37.54296875" style="273" customWidth="1"/>
    <col min="8450" max="8450" width="3.26953125" style="273" customWidth="1"/>
    <col min="8451" max="8451" width="15" style="273" customWidth="1"/>
    <col min="8452" max="8452" width="17.54296875" style="273" customWidth="1"/>
    <col min="8453" max="8453" width="3.7265625" style="273" customWidth="1"/>
    <col min="8454" max="8704" width="8.7265625" style="273"/>
    <col min="8705" max="8705" width="37.54296875" style="273" customWidth="1"/>
    <col min="8706" max="8706" width="3.26953125" style="273" customWidth="1"/>
    <col min="8707" max="8707" width="15" style="273" customWidth="1"/>
    <col min="8708" max="8708" width="17.54296875" style="273" customWidth="1"/>
    <col min="8709" max="8709" width="3.7265625" style="273" customWidth="1"/>
    <col min="8710" max="8960" width="8.7265625" style="273"/>
    <col min="8961" max="8961" width="37.54296875" style="273" customWidth="1"/>
    <col min="8962" max="8962" width="3.26953125" style="273" customWidth="1"/>
    <col min="8963" max="8963" width="15" style="273" customWidth="1"/>
    <col min="8964" max="8964" width="17.54296875" style="273" customWidth="1"/>
    <col min="8965" max="8965" width="3.7265625" style="273" customWidth="1"/>
    <col min="8966" max="9216" width="8.7265625" style="273"/>
    <col min="9217" max="9217" width="37.54296875" style="273" customWidth="1"/>
    <col min="9218" max="9218" width="3.26953125" style="273" customWidth="1"/>
    <col min="9219" max="9219" width="15" style="273" customWidth="1"/>
    <col min="9220" max="9220" width="17.54296875" style="273" customWidth="1"/>
    <col min="9221" max="9221" width="3.7265625" style="273" customWidth="1"/>
    <col min="9222" max="9472" width="8.7265625" style="273"/>
    <col min="9473" max="9473" width="37.54296875" style="273" customWidth="1"/>
    <col min="9474" max="9474" width="3.26953125" style="273" customWidth="1"/>
    <col min="9475" max="9475" width="15" style="273" customWidth="1"/>
    <col min="9476" max="9476" width="17.54296875" style="273" customWidth="1"/>
    <col min="9477" max="9477" width="3.7265625" style="273" customWidth="1"/>
    <col min="9478" max="9728" width="8.7265625" style="273"/>
    <col min="9729" max="9729" width="37.54296875" style="273" customWidth="1"/>
    <col min="9730" max="9730" width="3.26953125" style="273" customWidth="1"/>
    <col min="9731" max="9731" width="15" style="273" customWidth="1"/>
    <col min="9732" max="9732" width="17.54296875" style="273" customWidth="1"/>
    <col min="9733" max="9733" width="3.7265625" style="273" customWidth="1"/>
    <col min="9734" max="9984" width="8.7265625" style="273"/>
    <col min="9985" max="9985" width="37.54296875" style="273" customWidth="1"/>
    <col min="9986" max="9986" width="3.26953125" style="273" customWidth="1"/>
    <col min="9987" max="9987" width="15" style="273" customWidth="1"/>
    <col min="9988" max="9988" width="17.54296875" style="273" customWidth="1"/>
    <col min="9989" max="9989" width="3.7265625" style="273" customWidth="1"/>
    <col min="9990" max="10240" width="8.7265625" style="273"/>
    <col min="10241" max="10241" width="37.54296875" style="273" customWidth="1"/>
    <col min="10242" max="10242" width="3.26953125" style="273" customWidth="1"/>
    <col min="10243" max="10243" width="15" style="273" customWidth="1"/>
    <col min="10244" max="10244" width="17.54296875" style="273" customWidth="1"/>
    <col min="10245" max="10245" width="3.7265625" style="273" customWidth="1"/>
    <col min="10246" max="10496" width="8.7265625" style="273"/>
    <col min="10497" max="10497" width="37.54296875" style="273" customWidth="1"/>
    <col min="10498" max="10498" width="3.26953125" style="273" customWidth="1"/>
    <col min="10499" max="10499" width="15" style="273" customWidth="1"/>
    <col min="10500" max="10500" width="17.54296875" style="273" customWidth="1"/>
    <col min="10501" max="10501" width="3.7265625" style="273" customWidth="1"/>
    <col min="10502" max="10752" width="8.7265625" style="273"/>
    <col min="10753" max="10753" width="37.54296875" style="273" customWidth="1"/>
    <col min="10754" max="10754" width="3.26953125" style="273" customWidth="1"/>
    <col min="10755" max="10755" width="15" style="273" customWidth="1"/>
    <col min="10756" max="10756" width="17.54296875" style="273" customWidth="1"/>
    <col min="10757" max="10757" width="3.7265625" style="273" customWidth="1"/>
    <col min="10758" max="11008" width="8.7265625" style="273"/>
    <col min="11009" max="11009" width="37.54296875" style="273" customWidth="1"/>
    <col min="11010" max="11010" width="3.26953125" style="273" customWidth="1"/>
    <col min="11011" max="11011" width="15" style="273" customWidth="1"/>
    <col min="11012" max="11012" width="17.54296875" style="273" customWidth="1"/>
    <col min="11013" max="11013" width="3.7265625" style="273" customWidth="1"/>
    <col min="11014" max="11264" width="8.7265625" style="273"/>
    <col min="11265" max="11265" width="37.54296875" style="273" customWidth="1"/>
    <col min="11266" max="11266" width="3.26953125" style="273" customWidth="1"/>
    <col min="11267" max="11267" width="15" style="273" customWidth="1"/>
    <col min="11268" max="11268" width="17.54296875" style="273" customWidth="1"/>
    <col min="11269" max="11269" width="3.7265625" style="273" customWidth="1"/>
    <col min="11270" max="11520" width="8.7265625" style="273"/>
    <col min="11521" max="11521" width="37.54296875" style="273" customWidth="1"/>
    <col min="11522" max="11522" width="3.26953125" style="273" customWidth="1"/>
    <col min="11523" max="11523" width="15" style="273" customWidth="1"/>
    <col min="11524" max="11524" width="17.54296875" style="273" customWidth="1"/>
    <col min="11525" max="11525" width="3.7265625" style="273" customWidth="1"/>
    <col min="11526" max="11776" width="8.7265625" style="273"/>
    <col min="11777" max="11777" width="37.54296875" style="273" customWidth="1"/>
    <col min="11778" max="11778" width="3.26953125" style="273" customWidth="1"/>
    <col min="11779" max="11779" width="15" style="273" customWidth="1"/>
    <col min="11780" max="11780" width="17.54296875" style="273" customWidth="1"/>
    <col min="11781" max="11781" width="3.7265625" style="273" customWidth="1"/>
    <col min="11782" max="12032" width="8.7265625" style="273"/>
    <col min="12033" max="12033" width="37.54296875" style="273" customWidth="1"/>
    <col min="12034" max="12034" width="3.26953125" style="273" customWidth="1"/>
    <col min="12035" max="12035" width="15" style="273" customWidth="1"/>
    <col min="12036" max="12036" width="17.54296875" style="273" customWidth="1"/>
    <col min="12037" max="12037" width="3.7265625" style="273" customWidth="1"/>
    <col min="12038" max="12288" width="8.7265625" style="273"/>
    <col min="12289" max="12289" width="37.54296875" style="273" customWidth="1"/>
    <col min="12290" max="12290" width="3.26953125" style="273" customWidth="1"/>
    <col min="12291" max="12291" width="15" style="273" customWidth="1"/>
    <col min="12292" max="12292" width="17.54296875" style="273" customWidth="1"/>
    <col min="12293" max="12293" width="3.7265625" style="273" customWidth="1"/>
    <col min="12294" max="12544" width="8.7265625" style="273"/>
    <col min="12545" max="12545" width="37.54296875" style="273" customWidth="1"/>
    <col min="12546" max="12546" width="3.26953125" style="273" customWidth="1"/>
    <col min="12547" max="12547" width="15" style="273" customWidth="1"/>
    <col min="12548" max="12548" width="17.54296875" style="273" customWidth="1"/>
    <col min="12549" max="12549" width="3.7265625" style="273" customWidth="1"/>
    <col min="12550" max="12800" width="8.7265625" style="273"/>
    <col min="12801" max="12801" width="37.54296875" style="273" customWidth="1"/>
    <col min="12802" max="12802" width="3.26953125" style="273" customWidth="1"/>
    <col min="12803" max="12803" width="15" style="273" customWidth="1"/>
    <col min="12804" max="12804" width="17.54296875" style="273" customWidth="1"/>
    <col min="12805" max="12805" width="3.7265625" style="273" customWidth="1"/>
    <col min="12806" max="13056" width="8.7265625" style="273"/>
    <col min="13057" max="13057" width="37.54296875" style="273" customWidth="1"/>
    <col min="13058" max="13058" width="3.26953125" style="273" customWidth="1"/>
    <col min="13059" max="13059" width="15" style="273" customWidth="1"/>
    <col min="13060" max="13060" width="17.54296875" style="273" customWidth="1"/>
    <col min="13061" max="13061" width="3.7265625" style="273" customWidth="1"/>
    <col min="13062" max="13312" width="8.7265625" style="273"/>
    <col min="13313" max="13313" width="37.54296875" style="273" customWidth="1"/>
    <col min="13314" max="13314" width="3.26953125" style="273" customWidth="1"/>
    <col min="13315" max="13315" width="15" style="273" customWidth="1"/>
    <col min="13316" max="13316" width="17.54296875" style="273" customWidth="1"/>
    <col min="13317" max="13317" width="3.7265625" style="273" customWidth="1"/>
    <col min="13318" max="13568" width="8.7265625" style="273"/>
    <col min="13569" max="13569" width="37.54296875" style="273" customWidth="1"/>
    <col min="13570" max="13570" width="3.26953125" style="273" customWidth="1"/>
    <col min="13571" max="13571" width="15" style="273" customWidth="1"/>
    <col min="13572" max="13572" width="17.54296875" style="273" customWidth="1"/>
    <col min="13573" max="13573" width="3.7265625" style="273" customWidth="1"/>
    <col min="13574" max="13824" width="8.7265625" style="273"/>
    <col min="13825" max="13825" width="37.54296875" style="273" customWidth="1"/>
    <col min="13826" max="13826" width="3.26953125" style="273" customWidth="1"/>
    <col min="13827" max="13827" width="15" style="273" customWidth="1"/>
    <col min="13828" max="13828" width="17.54296875" style="273" customWidth="1"/>
    <col min="13829" max="13829" width="3.7265625" style="273" customWidth="1"/>
    <col min="13830" max="14080" width="8.7265625" style="273"/>
    <col min="14081" max="14081" width="37.54296875" style="273" customWidth="1"/>
    <col min="14082" max="14082" width="3.26953125" style="273" customWidth="1"/>
    <col min="14083" max="14083" width="15" style="273" customWidth="1"/>
    <col min="14084" max="14084" width="17.54296875" style="273" customWidth="1"/>
    <col min="14085" max="14085" width="3.7265625" style="273" customWidth="1"/>
    <col min="14086" max="14336" width="8.7265625" style="273"/>
    <col min="14337" max="14337" width="37.54296875" style="273" customWidth="1"/>
    <col min="14338" max="14338" width="3.26953125" style="273" customWidth="1"/>
    <col min="14339" max="14339" width="15" style="273" customWidth="1"/>
    <col min="14340" max="14340" width="17.54296875" style="273" customWidth="1"/>
    <col min="14341" max="14341" width="3.7265625" style="273" customWidth="1"/>
    <col min="14342" max="14592" width="8.7265625" style="273"/>
    <col min="14593" max="14593" width="37.54296875" style="273" customWidth="1"/>
    <col min="14594" max="14594" width="3.26953125" style="273" customWidth="1"/>
    <col min="14595" max="14595" width="15" style="273" customWidth="1"/>
    <col min="14596" max="14596" width="17.54296875" style="273" customWidth="1"/>
    <col min="14597" max="14597" width="3.7265625" style="273" customWidth="1"/>
    <col min="14598" max="14848" width="8.7265625" style="273"/>
    <col min="14849" max="14849" width="37.54296875" style="273" customWidth="1"/>
    <col min="14850" max="14850" width="3.26953125" style="273" customWidth="1"/>
    <col min="14851" max="14851" width="15" style="273" customWidth="1"/>
    <col min="14852" max="14852" width="17.54296875" style="273" customWidth="1"/>
    <col min="14853" max="14853" width="3.7265625" style="273" customWidth="1"/>
    <col min="14854" max="15104" width="8.7265625" style="273"/>
    <col min="15105" max="15105" width="37.54296875" style="273" customWidth="1"/>
    <col min="15106" max="15106" width="3.26953125" style="273" customWidth="1"/>
    <col min="15107" max="15107" width="15" style="273" customWidth="1"/>
    <col min="15108" max="15108" width="17.54296875" style="273" customWidth="1"/>
    <col min="15109" max="15109" width="3.7265625" style="273" customWidth="1"/>
    <col min="15110" max="15360" width="8.7265625" style="273"/>
    <col min="15361" max="15361" width="37.54296875" style="273" customWidth="1"/>
    <col min="15362" max="15362" width="3.26953125" style="273" customWidth="1"/>
    <col min="15363" max="15363" width="15" style="273" customWidth="1"/>
    <col min="15364" max="15364" width="17.54296875" style="273" customWidth="1"/>
    <col min="15365" max="15365" width="3.7265625" style="273" customWidth="1"/>
    <col min="15366" max="15616" width="8.7265625" style="273"/>
    <col min="15617" max="15617" width="37.54296875" style="273" customWidth="1"/>
    <col min="15618" max="15618" width="3.26953125" style="273" customWidth="1"/>
    <col min="15619" max="15619" width="15" style="273" customWidth="1"/>
    <col min="15620" max="15620" width="17.54296875" style="273" customWidth="1"/>
    <col min="15621" max="15621" width="3.7265625" style="273" customWidth="1"/>
    <col min="15622" max="15872" width="8.7265625" style="273"/>
    <col min="15873" max="15873" width="37.54296875" style="273" customWidth="1"/>
    <col min="15874" max="15874" width="3.26953125" style="273" customWidth="1"/>
    <col min="15875" max="15875" width="15" style="273" customWidth="1"/>
    <col min="15876" max="15876" width="17.54296875" style="273" customWidth="1"/>
    <col min="15877" max="15877" width="3.7265625" style="273" customWidth="1"/>
    <col min="15878" max="16128" width="8.7265625" style="273"/>
    <col min="16129" max="16129" width="37.54296875" style="273" customWidth="1"/>
    <col min="16130" max="16130" width="3.26953125" style="273" customWidth="1"/>
    <col min="16131" max="16131" width="15" style="273" customWidth="1"/>
    <col min="16132" max="16132" width="17.54296875" style="273" customWidth="1"/>
    <col min="16133" max="16133" width="3.7265625" style="273" customWidth="1"/>
    <col min="16134" max="16384" width="8.7265625" style="273"/>
  </cols>
  <sheetData>
    <row r="1" spans="1:5">
      <c r="A1" s="167" t="s">
        <v>144</v>
      </c>
      <c r="B1" s="167"/>
      <c r="C1" s="52"/>
    </row>
    <row r="2" spans="1:5">
      <c r="A2" s="167" t="s">
        <v>145</v>
      </c>
      <c r="B2" s="167"/>
      <c r="C2" s="52"/>
    </row>
    <row r="3" spans="1:5" ht="4.5" customHeight="1">
      <c r="A3" s="167"/>
      <c r="B3" s="167"/>
      <c r="C3" s="52"/>
    </row>
    <row r="4" spans="1:5">
      <c r="A4" s="367" t="s">
        <v>1760</v>
      </c>
      <c r="B4" s="167"/>
      <c r="C4" s="52"/>
    </row>
    <row r="5" spans="1:5" ht="5.25" customHeight="1" thickBot="1"/>
    <row r="6" spans="1:5" ht="6.75" customHeight="1">
      <c r="A6" s="360"/>
      <c r="B6" s="360"/>
      <c r="C6" s="361"/>
      <c r="D6" s="316"/>
      <c r="E6" s="316"/>
    </row>
    <row r="7" spans="1:5">
      <c r="A7" s="685" t="s">
        <v>1197</v>
      </c>
      <c r="B7" s="362"/>
      <c r="C7" s="1118" t="s">
        <v>889</v>
      </c>
      <c r="D7" s="1118"/>
    </row>
    <row r="8" spans="1:5">
      <c r="A8" s="74"/>
      <c r="B8" s="362"/>
      <c r="C8" s="684" t="s">
        <v>424</v>
      </c>
      <c r="D8" s="685" t="s">
        <v>153</v>
      </c>
    </row>
    <row r="9" spans="1:5" ht="6.75" customHeight="1" thickBot="1">
      <c r="A9" s="363"/>
      <c r="B9" s="363"/>
      <c r="C9" s="343"/>
      <c r="D9" s="320"/>
    </row>
    <row r="10" spans="1:5" ht="7.5" customHeight="1">
      <c r="A10" s="364"/>
      <c r="B10" s="364"/>
      <c r="C10" s="714"/>
      <c r="D10" s="319"/>
      <c r="E10" s="316"/>
    </row>
    <row r="11" spans="1:5">
      <c r="A11" s="365" t="s">
        <v>390</v>
      </c>
      <c r="B11" s="366"/>
      <c r="C11" s="723">
        <f>IF($A11&lt;&gt;0,C13+C31,"")</f>
        <v>190</v>
      </c>
      <c r="D11" s="558">
        <f>IF($A11&lt;&gt;0,D13+D31,"")</f>
        <v>100</v>
      </c>
    </row>
    <row r="12" spans="1:5" ht="8.25" customHeight="1">
      <c r="A12" s="366"/>
      <c r="B12" s="366"/>
      <c r="C12" s="559"/>
      <c r="D12" s="280"/>
    </row>
    <row r="13" spans="1:5">
      <c r="A13" s="365" t="s">
        <v>391</v>
      </c>
      <c r="B13" s="366"/>
      <c r="C13" s="559">
        <f>SUM(C14:C29)</f>
        <v>116</v>
      </c>
      <c r="D13" s="558">
        <f>IF($A13&lt;&gt;"",C13/C$11*100,"")</f>
        <v>61.05263157894737</v>
      </c>
    </row>
    <row r="14" spans="1:5" ht="8.25" customHeight="1">
      <c r="A14" s="366"/>
      <c r="B14" s="366"/>
      <c r="C14" s="559"/>
      <c r="D14" s="558" t="str">
        <f t="shared" ref="D14:D19" si="0">IF($A14&lt;&gt;"",C14/C$11*100,"")</f>
        <v/>
      </c>
    </row>
    <row r="15" spans="1:5">
      <c r="A15" s="367" t="s">
        <v>392</v>
      </c>
      <c r="B15" s="365"/>
      <c r="C15" s="685">
        <v>28</v>
      </c>
      <c r="D15" s="558">
        <f t="shared" si="0"/>
        <v>14.736842105263156</v>
      </c>
    </row>
    <row r="16" spans="1:5" ht="8.25" customHeight="1">
      <c r="A16" s="367"/>
      <c r="B16" s="366"/>
      <c r="C16" s="685"/>
      <c r="D16" s="558" t="str">
        <f t="shared" si="0"/>
        <v/>
      </c>
    </row>
    <row r="17" spans="1:4">
      <c r="A17" s="367" t="s">
        <v>449</v>
      </c>
      <c r="B17" s="365"/>
      <c r="C17" s="724">
        <v>3</v>
      </c>
      <c r="D17" s="558">
        <f t="shared" si="0"/>
        <v>1.5789473684210527</v>
      </c>
    </row>
    <row r="18" spans="1:4" ht="8.25" customHeight="1">
      <c r="A18" s="367"/>
      <c r="B18" s="366"/>
      <c r="C18" s="685"/>
      <c r="D18" s="558" t="str">
        <f t="shared" si="0"/>
        <v/>
      </c>
    </row>
    <row r="19" spans="1:4">
      <c r="A19" s="367" t="s">
        <v>394</v>
      </c>
      <c r="B19" s="365"/>
      <c r="C19" s="685">
        <v>22</v>
      </c>
      <c r="D19" s="558">
        <f t="shared" si="0"/>
        <v>11.578947368421053</v>
      </c>
    </row>
    <row r="20" spans="1:4" ht="8.25" customHeight="1">
      <c r="A20" s="368"/>
      <c r="B20" s="366"/>
      <c r="C20" s="685"/>
      <c r="D20" s="280"/>
    </row>
    <row r="21" spans="1:4" ht="14.25" customHeight="1">
      <c r="A21" s="367" t="s">
        <v>468</v>
      </c>
      <c r="B21" s="366"/>
      <c r="C21" s="724">
        <v>8</v>
      </c>
      <c r="D21" s="558">
        <f t="shared" ref="D21:D43" si="1">IF($A21&lt;&gt;"",C21/C$11*100,"")</f>
        <v>4.2105263157894735</v>
      </c>
    </row>
    <row r="22" spans="1:4" ht="14.25" customHeight="1">
      <c r="A22" s="367"/>
      <c r="B22" s="366"/>
      <c r="C22" s="685"/>
      <c r="D22" s="558" t="str">
        <f t="shared" si="1"/>
        <v/>
      </c>
    </row>
    <row r="23" spans="1:4" s="369" customFormat="1">
      <c r="A23" s="367" t="s">
        <v>397</v>
      </c>
      <c r="B23" s="365"/>
      <c r="C23" s="724">
        <v>11</v>
      </c>
      <c r="D23" s="558">
        <f t="shared" si="1"/>
        <v>5.7894736842105265</v>
      </c>
    </row>
    <row r="24" spans="1:4" s="369" customFormat="1" ht="8.25" customHeight="1">
      <c r="A24" s="367"/>
      <c r="B24" s="365"/>
      <c r="C24" s="685"/>
      <c r="D24" s="558" t="str">
        <f t="shared" si="1"/>
        <v/>
      </c>
    </row>
    <row r="25" spans="1:4" s="369" customFormat="1">
      <c r="A25" s="367" t="s">
        <v>1480</v>
      </c>
      <c r="B25" s="365"/>
      <c r="C25" s="724">
        <v>7</v>
      </c>
      <c r="D25" s="558">
        <f t="shared" si="1"/>
        <v>3.6842105263157889</v>
      </c>
    </row>
    <row r="26" spans="1:4" ht="8.25" customHeight="1">
      <c r="A26" s="366"/>
      <c r="B26" s="366"/>
      <c r="C26" s="685"/>
      <c r="D26" s="558" t="str">
        <f t="shared" si="1"/>
        <v/>
      </c>
    </row>
    <row r="27" spans="1:4" ht="12.75" customHeight="1">
      <c r="A27" s="367" t="s">
        <v>1205</v>
      </c>
      <c r="B27" s="366"/>
      <c r="C27" s="685">
        <v>9</v>
      </c>
      <c r="D27" s="558">
        <f t="shared" si="1"/>
        <v>4.7368421052631584</v>
      </c>
    </row>
    <row r="28" spans="1:4" ht="8.25" customHeight="1">
      <c r="A28" s="367"/>
      <c r="B28" s="366"/>
      <c r="C28" s="685"/>
      <c r="D28" s="558" t="str">
        <f t="shared" si="1"/>
        <v/>
      </c>
    </row>
    <row r="29" spans="1:4">
      <c r="A29" s="367" t="s">
        <v>1481</v>
      </c>
      <c r="B29" s="366"/>
      <c r="C29" s="175">
        <v>28</v>
      </c>
      <c r="D29" s="558">
        <f t="shared" si="1"/>
        <v>14.736842105263156</v>
      </c>
    </row>
    <row r="30" spans="1:4" ht="14.25" customHeight="1">
      <c r="A30" s="366"/>
      <c r="B30" s="366"/>
      <c r="C30" s="559"/>
      <c r="D30" s="558" t="str">
        <f t="shared" si="1"/>
        <v/>
      </c>
    </row>
    <row r="31" spans="1:4" ht="14.25" customHeight="1">
      <c r="A31" s="365" t="s">
        <v>410</v>
      </c>
      <c r="B31" s="365"/>
      <c r="C31" s="559">
        <f>SUM(C33:C43)</f>
        <v>74</v>
      </c>
      <c r="D31" s="558">
        <f t="shared" si="1"/>
        <v>38.94736842105263</v>
      </c>
    </row>
    <row r="32" spans="1:4" ht="10.5" customHeight="1">
      <c r="A32" s="365"/>
      <c r="B32" s="365"/>
      <c r="C32" s="559"/>
      <c r="D32" s="558" t="str">
        <f t="shared" si="1"/>
        <v/>
      </c>
    </row>
    <row r="33" spans="1:5" ht="12.65" customHeight="1">
      <c r="A33" s="366" t="s">
        <v>1199</v>
      </c>
      <c r="B33" s="366"/>
      <c r="C33" s="724">
        <v>26</v>
      </c>
      <c r="D33" s="558">
        <f t="shared" si="1"/>
        <v>13.684210526315791</v>
      </c>
    </row>
    <row r="34" spans="1:5" ht="10.5" customHeight="1">
      <c r="A34" s="366"/>
      <c r="B34" s="366"/>
      <c r="C34" s="3"/>
      <c r="D34" s="558" t="str">
        <f t="shared" si="1"/>
        <v/>
      </c>
    </row>
    <row r="35" spans="1:5" ht="12.65" customHeight="1">
      <c r="A35" s="367" t="s">
        <v>1200</v>
      </c>
      <c r="B35" s="366"/>
      <c r="C35" s="724">
        <v>2</v>
      </c>
      <c r="D35" s="558">
        <f t="shared" si="1"/>
        <v>1.0526315789473684</v>
      </c>
    </row>
    <row r="36" spans="1:5" ht="9" customHeight="1">
      <c r="A36" s="366"/>
      <c r="B36" s="366"/>
      <c r="C36" s="3"/>
      <c r="D36" s="558" t="str">
        <f t="shared" si="1"/>
        <v/>
      </c>
    </row>
    <row r="37" spans="1:5" ht="12.65" customHeight="1">
      <c r="A37" s="366" t="s">
        <v>1201</v>
      </c>
      <c r="B37" s="366"/>
      <c r="C37" s="724">
        <v>17</v>
      </c>
      <c r="D37" s="558">
        <f t="shared" si="1"/>
        <v>8.9473684210526319</v>
      </c>
    </row>
    <row r="38" spans="1:5" ht="9" customHeight="1">
      <c r="A38" s="366"/>
      <c r="B38" s="366"/>
      <c r="C38" s="3"/>
      <c r="D38" s="558" t="str">
        <f t="shared" si="1"/>
        <v/>
      </c>
    </row>
    <row r="39" spans="1:5" ht="12.65" customHeight="1">
      <c r="A39" s="366" t="s">
        <v>1202</v>
      </c>
      <c r="B39" s="366"/>
      <c r="C39" s="724">
        <v>10</v>
      </c>
      <c r="D39" s="558">
        <f t="shared" si="1"/>
        <v>5.2631578947368416</v>
      </c>
    </row>
    <row r="40" spans="1:5" ht="9" customHeight="1">
      <c r="A40" s="366"/>
      <c r="B40" s="366"/>
      <c r="C40" s="3"/>
      <c r="D40" s="558" t="str">
        <f t="shared" si="1"/>
        <v/>
      </c>
    </row>
    <row r="41" spans="1:5" ht="12.65" customHeight="1">
      <c r="A41" s="366" t="s">
        <v>1203</v>
      </c>
      <c r="B41" s="366"/>
      <c r="C41" s="724">
        <v>8</v>
      </c>
      <c r="D41" s="558">
        <f t="shared" si="1"/>
        <v>4.2105263157894735</v>
      </c>
    </row>
    <row r="42" spans="1:5" ht="9" customHeight="1">
      <c r="C42" s="3"/>
      <c r="D42" s="558" t="str">
        <f t="shared" si="1"/>
        <v/>
      </c>
    </row>
    <row r="43" spans="1:5" ht="12.65" customHeight="1">
      <c r="A43" s="273" t="s">
        <v>1204</v>
      </c>
      <c r="C43" s="724">
        <v>11</v>
      </c>
      <c r="D43" s="558">
        <f t="shared" si="1"/>
        <v>5.7894736842105265</v>
      </c>
    </row>
    <row r="44" spans="1:5" ht="15" thickBot="1"/>
    <row r="45" spans="1:5">
      <c r="A45" s="371"/>
      <c r="B45" s="371"/>
      <c r="C45" s="361"/>
      <c r="D45" s="361"/>
      <c r="E45" s="316"/>
    </row>
    <row r="46" spans="1:5">
      <c r="A46" s="273" t="s">
        <v>1193</v>
      </c>
    </row>
    <row r="47" spans="1:5">
      <c r="A47" s="273" t="s">
        <v>663</v>
      </c>
    </row>
  </sheetData>
  <mergeCells count="1">
    <mergeCell ref="C7:D7"/>
  </mergeCell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FFC000"/>
  </sheetPr>
  <dimension ref="A3:O19"/>
  <sheetViews>
    <sheetView workbookViewId="0">
      <selection activeCell="J10" sqref="J10"/>
    </sheetView>
  </sheetViews>
  <sheetFormatPr baseColWidth="10" defaultRowHeight="14.5"/>
  <sheetData>
    <row r="3" spans="1:15">
      <c r="A3" s="33"/>
      <c r="B3" s="284"/>
      <c r="C3" s="33"/>
      <c r="D3" s="33"/>
      <c r="E3" s="33"/>
      <c r="F3" s="33"/>
      <c r="G3" s="33"/>
      <c r="H3" s="33"/>
      <c r="K3" s="33"/>
      <c r="L3" s="33"/>
      <c r="M3" s="33"/>
      <c r="N3" s="373"/>
      <c r="O3" s="28"/>
    </row>
    <row r="4" spans="1:15">
      <c r="A4" s="28"/>
      <c r="B4" s="373"/>
      <c r="C4" s="28"/>
      <c r="D4" s="28"/>
      <c r="E4" s="28"/>
      <c r="F4" s="28"/>
      <c r="G4" s="28"/>
      <c r="H4" s="28"/>
      <c r="K4" s="13"/>
      <c r="L4" s="13"/>
      <c r="M4" s="28"/>
      <c r="N4" s="28"/>
    </row>
    <row r="5" spans="1:15">
      <c r="B5" s="33"/>
      <c r="C5" s="284"/>
      <c r="D5" s="33"/>
      <c r="E5" s="33"/>
      <c r="F5" s="33"/>
      <c r="G5" s="33"/>
      <c r="M5" s="28"/>
      <c r="N5" s="28"/>
      <c r="O5" s="28"/>
    </row>
    <row r="6" spans="1:15">
      <c r="B6" s="28"/>
      <c r="C6" s="28"/>
      <c r="E6" s="28"/>
      <c r="F6" s="28"/>
      <c r="G6" s="28"/>
      <c r="H6" s="33"/>
      <c r="I6" s="33"/>
      <c r="M6" s="28"/>
      <c r="N6" s="28"/>
      <c r="O6" s="28"/>
    </row>
    <row r="7" spans="1:15">
      <c r="D7" s="12"/>
      <c r="I7" s="12"/>
      <c r="M7" s="28"/>
      <c r="N7" s="28"/>
      <c r="O7" s="28"/>
    </row>
    <row r="8" spans="1:15">
      <c r="M8" s="28"/>
      <c r="N8" s="28"/>
      <c r="O8" s="28"/>
    </row>
    <row r="9" spans="1:15">
      <c r="M9" s="28"/>
      <c r="N9" s="28"/>
      <c r="O9" s="28"/>
    </row>
    <row r="10" spans="1:15">
      <c r="M10" s="28"/>
      <c r="N10" s="28"/>
      <c r="O10" s="28"/>
    </row>
    <row r="11" spans="1:15">
      <c r="N11" s="28"/>
      <c r="O11" s="28"/>
    </row>
    <row r="12" spans="1:15">
      <c r="N12" s="28"/>
      <c r="O12" s="28"/>
    </row>
    <row r="13" spans="1:15">
      <c r="N13" s="28"/>
      <c r="O13" s="28"/>
    </row>
    <row r="14" spans="1:15">
      <c r="N14" s="28"/>
      <c r="O14" s="28"/>
    </row>
    <row r="15" spans="1:15">
      <c r="N15" s="28"/>
      <c r="O15" s="28"/>
    </row>
    <row r="16" spans="1:15">
      <c r="N16" s="28"/>
      <c r="O16" s="28"/>
    </row>
    <row r="17" spans="14:15">
      <c r="N17" s="28"/>
      <c r="O17" s="28"/>
    </row>
    <row r="18" spans="14:15">
      <c r="N18" s="28"/>
      <c r="O18" s="28"/>
    </row>
    <row r="19" spans="14:15">
      <c r="O19" s="28"/>
    </row>
  </sheetData>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4" tint="-0.249977111117893"/>
  </sheetPr>
  <dimension ref="A1:E41"/>
  <sheetViews>
    <sheetView workbookViewId="0"/>
  </sheetViews>
  <sheetFormatPr baseColWidth="10" defaultRowHeight="14.5"/>
  <cols>
    <col min="1" max="1" width="22.453125" customWidth="1"/>
    <col min="2" max="2" width="4.81640625" customWidth="1"/>
    <col min="3" max="3" width="13.54296875" customWidth="1"/>
    <col min="4" max="4" width="17.1796875" customWidth="1"/>
    <col min="5" max="5" width="5.81640625" customWidth="1"/>
    <col min="257" max="257" width="22.453125" customWidth="1"/>
    <col min="258" max="258" width="4.81640625" customWidth="1"/>
    <col min="259" max="259" width="13.54296875" customWidth="1"/>
    <col min="260" max="260" width="17.1796875" customWidth="1"/>
    <col min="261" max="261" width="5.81640625" customWidth="1"/>
    <col min="513" max="513" width="22.453125" customWidth="1"/>
    <col min="514" max="514" width="4.81640625" customWidth="1"/>
    <col min="515" max="515" width="13.54296875" customWidth="1"/>
    <col min="516" max="516" width="17.1796875" customWidth="1"/>
    <col min="517" max="517" width="5.81640625" customWidth="1"/>
    <col min="769" max="769" width="22.453125" customWidth="1"/>
    <col min="770" max="770" width="4.81640625" customWidth="1"/>
    <col min="771" max="771" width="13.54296875" customWidth="1"/>
    <col min="772" max="772" width="17.1796875" customWidth="1"/>
    <col min="773" max="773" width="5.81640625" customWidth="1"/>
    <col min="1025" max="1025" width="22.453125" customWidth="1"/>
    <col min="1026" max="1026" width="4.81640625" customWidth="1"/>
    <col min="1027" max="1027" width="13.54296875" customWidth="1"/>
    <col min="1028" max="1028" width="17.1796875" customWidth="1"/>
    <col min="1029" max="1029" width="5.81640625" customWidth="1"/>
    <col min="1281" max="1281" width="22.453125" customWidth="1"/>
    <col min="1282" max="1282" width="4.81640625" customWidth="1"/>
    <col min="1283" max="1283" width="13.54296875" customWidth="1"/>
    <col min="1284" max="1284" width="17.1796875" customWidth="1"/>
    <col min="1285" max="1285" width="5.81640625" customWidth="1"/>
    <col min="1537" max="1537" width="22.453125" customWidth="1"/>
    <col min="1538" max="1538" width="4.81640625" customWidth="1"/>
    <col min="1539" max="1539" width="13.54296875" customWidth="1"/>
    <col min="1540" max="1540" width="17.1796875" customWidth="1"/>
    <col min="1541" max="1541" width="5.81640625" customWidth="1"/>
    <col min="1793" max="1793" width="22.453125" customWidth="1"/>
    <col min="1794" max="1794" width="4.81640625" customWidth="1"/>
    <col min="1795" max="1795" width="13.54296875" customWidth="1"/>
    <col min="1796" max="1796" width="17.1796875" customWidth="1"/>
    <col min="1797" max="1797" width="5.81640625" customWidth="1"/>
    <col min="2049" max="2049" width="22.453125" customWidth="1"/>
    <col min="2050" max="2050" width="4.81640625" customWidth="1"/>
    <col min="2051" max="2051" width="13.54296875" customWidth="1"/>
    <col min="2052" max="2052" width="17.1796875" customWidth="1"/>
    <col min="2053" max="2053" width="5.81640625" customWidth="1"/>
    <col min="2305" max="2305" width="22.453125" customWidth="1"/>
    <col min="2306" max="2306" width="4.81640625" customWidth="1"/>
    <col min="2307" max="2307" width="13.54296875" customWidth="1"/>
    <col min="2308" max="2308" width="17.1796875" customWidth="1"/>
    <col min="2309" max="2309" width="5.81640625" customWidth="1"/>
    <col min="2561" max="2561" width="22.453125" customWidth="1"/>
    <col min="2562" max="2562" width="4.81640625" customWidth="1"/>
    <col min="2563" max="2563" width="13.54296875" customWidth="1"/>
    <col min="2564" max="2564" width="17.1796875" customWidth="1"/>
    <col min="2565" max="2565" width="5.81640625" customWidth="1"/>
    <col min="2817" max="2817" width="22.453125" customWidth="1"/>
    <col min="2818" max="2818" width="4.81640625" customWidth="1"/>
    <col min="2819" max="2819" width="13.54296875" customWidth="1"/>
    <col min="2820" max="2820" width="17.1796875" customWidth="1"/>
    <col min="2821" max="2821" width="5.81640625" customWidth="1"/>
    <col min="3073" max="3073" width="22.453125" customWidth="1"/>
    <col min="3074" max="3074" width="4.81640625" customWidth="1"/>
    <col min="3075" max="3075" width="13.54296875" customWidth="1"/>
    <col min="3076" max="3076" width="17.1796875" customWidth="1"/>
    <col min="3077" max="3077" width="5.81640625" customWidth="1"/>
    <col min="3329" max="3329" width="22.453125" customWidth="1"/>
    <col min="3330" max="3330" width="4.81640625" customWidth="1"/>
    <col min="3331" max="3331" width="13.54296875" customWidth="1"/>
    <col min="3332" max="3332" width="17.1796875" customWidth="1"/>
    <col min="3333" max="3333" width="5.81640625" customWidth="1"/>
    <col min="3585" max="3585" width="22.453125" customWidth="1"/>
    <col min="3586" max="3586" width="4.81640625" customWidth="1"/>
    <col min="3587" max="3587" width="13.54296875" customWidth="1"/>
    <col min="3588" max="3588" width="17.1796875" customWidth="1"/>
    <col min="3589" max="3589" width="5.81640625" customWidth="1"/>
    <col min="3841" max="3841" width="22.453125" customWidth="1"/>
    <col min="3842" max="3842" width="4.81640625" customWidth="1"/>
    <col min="3843" max="3843" width="13.54296875" customWidth="1"/>
    <col min="3844" max="3844" width="17.1796875" customWidth="1"/>
    <col min="3845" max="3845" width="5.81640625" customWidth="1"/>
    <col min="4097" max="4097" width="22.453125" customWidth="1"/>
    <col min="4098" max="4098" width="4.81640625" customWidth="1"/>
    <col min="4099" max="4099" width="13.54296875" customWidth="1"/>
    <col min="4100" max="4100" width="17.1796875" customWidth="1"/>
    <col min="4101" max="4101" width="5.81640625" customWidth="1"/>
    <col min="4353" max="4353" width="22.453125" customWidth="1"/>
    <col min="4354" max="4354" width="4.81640625" customWidth="1"/>
    <col min="4355" max="4355" width="13.54296875" customWidth="1"/>
    <col min="4356" max="4356" width="17.1796875" customWidth="1"/>
    <col min="4357" max="4357" width="5.81640625" customWidth="1"/>
    <col min="4609" max="4609" width="22.453125" customWidth="1"/>
    <col min="4610" max="4610" width="4.81640625" customWidth="1"/>
    <col min="4611" max="4611" width="13.54296875" customWidth="1"/>
    <col min="4612" max="4612" width="17.1796875" customWidth="1"/>
    <col min="4613" max="4613" width="5.81640625" customWidth="1"/>
    <col min="4865" max="4865" width="22.453125" customWidth="1"/>
    <col min="4866" max="4866" width="4.81640625" customWidth="1"/>
    <col min="4867" max="4867" width="13.54296875" customWidth="1"/>
    <col min="4868" max="4868" width="17.1796875" customWidth="1"/>
    <col min="4869" max="4869" width="5.81640625" customWidth="1"/>
    <col min="5121" max="5121" width="22.453125" customWidth="1"/>
    <col min="5122" max="5122" width="4.81640625" customWidth="1"/>
    <col min="5123" max="5123" width="13.54296875" customWidth="1"/>
    <col min="5124" max="5124" width="17.1796875" customWidth="1"/>
    <col min="5125" max="5125" width="5.81640625" customWidth="1"/>
    <col min="5377" max="5377" width="22.453125" customWidth="1"/>
    <col min="5378" max="5378" width="4.81640625" customWidth="1"/>
    <col min="5379" max="5379" width="13.54296875" customWidth="1"/>
    <col min="5380" max="5380" width="17.1796875" customWidth="1"/>
    <col min="5381" max="5381" width="5.81640625" customWidth="1"/>
    <col min="5633" max="5633" width="22.453125" customWidth="1"/>
    <col min="5634" max="5634" width="4.81640625" customWidth="1"/>
    <col min="5635" max="5635" width="13.54296875" customWidth="1"/>
    <col min="5636" max="5636" width="17.1796875" customWidth="1"/>
    <col min="5637" max="5637" width="5.81640625" customWidth="1"/>
    <col min="5889" max="5889" width="22.453125" customWidth="1"/>
    <col min="5890" max="5890" width="4.81640625" customWidth="1"/>
    <col min="5891" max="5891" width="13.54296875" customWidth="1"/>
    <col min="5892" max="5892" width="17.1796875" customWidth="1"/>
    <col min="5893" max="5893" width="5.81640625" customWidth="1"/>
    <col min="6145" max="6145" width="22.453125" customWidth="1"/>
    <col min="6146" max="6146" width="4.81640625" customWidth="1"/>
    <col min="6147" max="6147" width="13.54296875" customWidth="1"/>
    <col min="6148" max="6148" width="17.1796875" customWidth="1"/>
    <col min="6149" max="6149" width="5.81640625" customWidth="1"/>
    <col min="6401" max="6401" width="22.453125" customWidth="1"/>
    <col min="6402" max="6402" width="4.81640625" customWidth="1"/>
    <col min="6403" max="6403" width="13.54296875" customWidth="1"/>
    <col min="6404" max="6404" width="17.1796875" customWidth="1"/>
    <col min="6405" max="6405" width="5.81640625" customWidth="1"/>
    <col min="6657" max="6657" width="22.453125" customWidth="1"/>
    <col min="6658" max="6658" width="4.81640625" customWidth="1"/>
    <col min="6659" max="6659" width="13.54296875" customWidth="1"/>
    <col min="6660" max="6660" width="17.1796875" customWidth="1"/>
    <col min="6661" max="6661" width="5.81640625" customWidth="1"/>
    <col min="6913" max="6913" width="22.453125" customWidth="1"/>
    <col min="6914" max="6914" width="4.81640625" customWidth="1"/>
    <col min="6915" max="6915" width="13.54296875" customWidth="1"/>
    <col min="6916" max="6916" width="17.1796875" customWidth="1"/>
    <col min="6917" max="6917" width="5.81640625" customWidth="1"/>
    <col min="7169" max="7169" width="22.453125" customWidth="1"/>
    <col min="7170" max="7170" width="4.81640625" customWidth="1"/>
    <col min="7171" max="7171" width="13.54296875" customWidth="1"/>
    <col min="7172" max="7172" width="17.1796875" customWidth="1"/>
    <col min="7173" max="7173" width="5.81640625" customWidth="1"/>
    <col min="7425" max="7425" width="22.453125" customWidth="1"/>
    <col min="7426" max="7426" width="4.81640625" customWidth="1"/>
    <col min="7427" max="7427" width="13.54296875" customWidth="1"/>
    <col min="7428" max="7428" width="17.1796875" customWidth="1"/>
    <col min="7429" max="7429" width="5.81640625" customWidth="1"/>
    <col min="7681" max="7681" width="22.453125" customWidth="1"/>
    <col min="7682" max="7682" width="4.81640625" customWidth="1"/>
    <col min="7683" max="7683" width="13.54296875" customWidth="1"/>
    <col min="7684" max="7684" width="17.1796875" customWidth="1"/>
    <col min="7685" max="7685" width="5.81640625" customWidth="1"/>
    <col min="7937" max="7937" width="22.453125" customWidth="1"/>
    <col min="7938" max="7938" width="4.81640625" customWidth="1"/>
    <col min="7939" max="7939" width="13.54296875" customWidth="1"/>
    <col min="7940" max="7940" width="17.1796875" customWidth="1"/>
    <col min="7941" max="7941" width="5.81640625" customWidth="1"/>
    <col min="8193" max="8193" width="22.453125" customWidth="1"/>
    <col min="8194" max="8194" width="4.81640625" customWidth="1"/>
    <col min="8195" max="8195" width="13.54296875" customWidth="1"/>
    <col min="8196" max="8196" width="17.1796875" customWidth="1"/>
    <col min="8197" max="8197" width="5.81640625" customWidth="1"/>
    <col min="8449" max="8449" width="22.453125" customWidth="1"/>
    <col min="8450" max="8450" width="4.81640625" customWidth="1"/>
    <col min="8451" max="8451" width="13.54296875" customWidth="1"/>
    <col min="8452" max="8452" width="17.1796875" customWidth="1"/>
    <col min="8453" max="8453" width="5.81640625" customWidth="1"/>
    <col min="8705" max="8705" width="22.453125" customWidth="1"/>
    <col min="8706" max="8706" width="4.81640625" customWidth="1"/>
    <col min="8707" max="8707" width="13.54296875" customWidth="1"/>
    <col min="8708" max="8708" width="17.1796875" customWidth="1"/>
    <col min="8709" max="8709" width="5.81640625" customWidth="1"/>
    <col min="8961" max="8961" width="22.453125" customWidth="1"/>
    <col min="8962" max="8962" width="4.81640625" customWidth="1"/>
    <col min="8963" max="8963" width="13.54296875" customWidth="1"/>
    <col min="8964" max="8964" width="17.1796875" customWidth="1"/>
    <col min="8965" max="8965" width="5.81640625" customWidth="1"/>
    <col min="9217" max="9217" width="22.453125" customWidth="1"/>
    <col min="9218" max="9218" width="4.81640625" customWidth="1"/>
    <col min="9219" max="9219" width="13.54296875" customWidth="1"/>
    <col min="9220" max="9220" width="17.1796875" customWidth="1"/>
    <col min="9221" max="9221" width="5.81640625" customWidth="1"/>
    <col min="9473" max="9473" width="22.453125" customWidth="1"/>
    <col min="9474" max="9474" width="4.81640625" customWidth="1"/>
    <col min="9475" max="9475" width="13.54296875" customWidth="1"/>
    <col min="9476" max="9476" width="17.1796875" customWidth="1"/>
    <col min="9477" max="9477" width="5.81640625" customWidth="1"/>
    <col min="9729" max="9729" width="22.453125" customWidth="1"/>
    <col min="9730" max="9730" width="4.81640625" customWidth="1"/>
    <col min="9731" max="9731" width="13.54296875" customWidth="1"/>
    <col min="9732" max="9732" width="17.1796875" customWidth="1"/>
    <col min="9733" max="9733" width="5.81640625" customWidth="1"/>
    <col min="9985" max="9985" width="22.453125" customWidth="1"/>
    <col min="9986" max="9986" width="4.81640625" customWidth="1"/>
    <col min="9987" max="9987" width="13.54296875" customWidth="1"/>
    <col min="9988" max="9988" width="17.1796875" customWidth="1"/>
    <col min="9989" max="9989" width="5.81640625" customWidth="1"/>
    <col min="10241" max="10241" width="22.453125" customWidth="1"/>
    <col min="10242" max="10242" width="4.81640625" customWidth="1"/>
    <col min="10243" max="10243" width="13.54296875" customWidth="1"/>
    <col min="10244" max="10244" width="17.1796875" customWidth="1"/>
    <col min="10245" max="10245" width="5.81640625" customWidth="1"/>
    <col min="10497" max="10497" width="22.453125" customWidth="1"/>
    <col min="10498" max="10498" width="4.81640625" customWidth="1"/>
    <col min="10499" max="10499" width="13.54296875" customWidth="1"/>
    <col min="10500" max="10500" width="17.1796875" customWidth="1"/>
    <col min="10501" max="10501" width="5.81640625" customWidth="1"/>
    <col min="10753" max="10753" width="22.453125" customWidth="1"/>
    <col min="10754" max="10754" width="4.81640625" customWidth="1"/>
    <col min="10755" max="10755" width="13.54296875" customWidth="1"/>
    <col min="10756" max="10756" width="17.1796875" customWidth="1"/>
    <col min="10757" max="10757" width="5.81640625" customWidth="1"/>
    <col min="11009" max="11009" width="22.453125" customWidth="1"/>
    <col min="11010" max="11010" width="4.81640625" customWidth="1"/>
    <col min="11011" max="11011" width="13.54296875" customWidth="1"/>
    <col min="11012" max="11012" width="17.1796875" customWidth="1"/>
    <col min="11013" max="11013" width="5.81640625" customWidth="1"/>
    <col min="11265" max="11265" width="22.453125" customWidth="1"/>
    <col min="11266" max="11266" width="4.81640625" customWidth="1"/>
    <col min="11267" max="11267" width="13.54296875" customWidth="1"/>
    <col min="11268" max="11268" width="17.1796875" customWidth="1"/>
    <col min="11269" max="11269" width="5.81640625" customWidth="1"/>
    <col min="11521" max="11521" width="22.453125" customWidth="1"/>
    <col min="11522" max="11522" width="4.81640625" customWidth="1"/>
    <col min="11523" max="11523" width="13.54296875" customWidth="1"/>
    <col min="11524" max="11524" width="17.1796875" customWidth="1"/>
    <col min="11525" max="11525" width="5.81640625" customWidth="1"/>
    <col min="11777" max="11777" width="22.453125" customWidth="1"/>
    <col min="11778" max="11778" width="4.81640625" customWidth="1"/>
    <col min="11779" max="11779" width="13.54296875" customWidth="1"/>
    <col min="11780" max="11780" width="17.1796875" customWidth="1"/>
    <col min="11781" max="11781" width="5.81640625" customWidth="1"/>
    <col min="12033" max="12033" width="22.453125" customWidth="1"/>
    <col min="12034" max="12034" width="4.81640625" customWidth="1"/>
    <col min="12035" max="12035" width="13.54296875" customWidth="1"/>
    <col min="12036" max="12036" width="17.1796875" customWidth="1"/>
    <col min="12037" max="12037" width="5.81640625" customWidth="1"/>
    <col min="12289" max="12289" width="22.453125" customWidth="1"/>
    <col min="12290" max="12290" width="4.81640625" customWidth="1"/>
    <col min="12291" max="12291" width="13.54296875" customWidth="1"/>
    <col min="12292" max="12292" width="17.1796875" customWidth="1"/>
    <col min="12293" max="12293" width="5.81640625" customWidth="1"/>
    <col min="12545" max="12545" width="22.453125" customWidth="1"/>
    <col min="12546" max="12546" width="4.81640625" customWidth="1"/>
    <col min="12547" max="12547" width="13.54296875" customWidth="1"/>
    <col min="12548" max="12548" width="17.1796875" customWidth="1"/>
    <col min="12549" max="12549" width="5.81640625" customWidth="1"/>
    <col min="12801" max="12801" width="22.453125" customWidth="1"/>
    <col min="12802" max="12802" width="4.81640625" customWidth="1"/>
    <col min="12803" max="12803" width="13.54296875" customWidth="1"/>
    <col min="12804" max="12804" width="17.1796875" customWidth="1"/>
    <col min="12805" max="12805" width="5.81640625" customWidth="1"/>
    <col min="13057" max="13057" width="22.453125" customWidth="1"/>
    <col min="13058" max="13058" width="4.81640625" customWidth="1"/>
    <col min="13059" max="13059" width="13.54296875" customWidth="1"/>
    <col min="13060" max="13060" width="17.1796875" customWidth="1"/>
    <col min="13061" max="13061" width="5.81640625" customWidth="1"/>
    <col min="13313" max="13313" width="22.453125" customWidth="1"/>
    <col min="13314" max="13314" width="4.81640625" customWidth="1"/>
    <col min="13315" max="13315" width="13.54296875" customWidth="1"/>
    <col min="13316" max="13316" width="17.1796875" customWidth="1"/>
    <col min="13317" max="13317" width="5.81640625" customWidth="1"/>
    <col min="13569" max="13569" width="22.453125" customWidth="1"/>
    <col min="13570" max="13570" width="4.81640625" customWidth="1"/>
    <col min="13571" max="13571" width="13.54296875" customWidth="1"/>
    <col min="13572" max="13572" width="17.1796875" customWidth="1"/>
    <col min="13573" max="13573" width="5.81640625" customWidth="1"/>
    <col min="13825" max="13825" width="22.453125" customWidth="1"/>
    <col min="13826" max="13826" width="4.81640625" customWidth="1"/>
    <col min="13827" max="13827" width="13.54296875" customWidth="1"/>
    <col min="13828" max="13828" width="17.1796875" customWidth="1"/>
    <col min="13829" max="13829" width="5.81640625" customWidth="1"/>
    <col min="14081" max="14081" width="22.453125" customWidth="1"/>
    <col min="14082" max="14082" width="4.81640625" customWidth="1"/>
    <col min="14083" max="14083" width="13.54296875" customWidth="1"/>
    <col min="14084" max="14084" width="17.1796875" customWidth="1"/>
    <col min="14085" max="14085" width="5.81640625" customWidth="1"/>
    <col min="14337" max="14337" width="22.453125" customWidth="1"/>
    <col min="14338" max="14338" width="4.81640625" customWidth="1"/>
    <col min="14339" max="14339" width="13.54296875" customWidth="1"/>
    <col min="14340" max="14340" width="17.1796875" customWidth="1"/>
    <col min="14341" max="14341" width="5.81640625" customWidth="1"/>
    <col min="14593" max="14593" width="22.453125" customWidth="1"/>
    <col min="14594" max="14594" width="4.81640625" customWidth="1"/>
    <col min="14595" max="14595" width="13.54296875" customWidth="1"/>
    <col min="14596" max="14596" width="17.1796875" customWidth="1"/>
    <col min="14597" max="14597" width="5.81640625" customWidth="1"/>
    <col min="14849" max="14849" width="22.453125" customWidth="1"/>
    <col min="14850" max="14850" width="4.81640625" customWidth="1"/>
    <col min="14851" max="14851" width="13.54296875" customWidth="1"/>
    <col min="14852" max="14852" width="17.1796875" customWidth="1"/>
    <col min="14853" max="14853" width="5.81640625" customWidth="1"/>
    <col min="15105" max="15105" width="22.453125" customWidth="1"/>
    <col min="15106" max="15106" width="4.81640625" customWidth="1"/>
    <col min="15107" max="15107" width="13.54296875" customWidth="1"/>
    <col min="15108" max="15108" width="17.1796875" customWidth="1"/>
    <col min="15109" max="15109" width="5.81640625" customWidth="1"/>
    <col min="15361" max="15361" width="22.453125" customWidth="1"/>
    <col min="15362" max="15362" width="4.81640625" customWidth="1"/>
    <col min="15363" max="15363" width="13.54296875" customWidth="1"/>
    <col min="15364" max="15364" width="17.1796875" customWidth="1"/>
    <col min="15365" max="15365" width="5.81640625" customWidth="1"/>
    <col min="15617" max="15617" width="22.453125" customWidth="1"/>
    <col min="15618" max="15618" width="4.81640625" customWidth="1"/>
    <col min="15619" max="15619" width="13.54296875" customWidth="1"/>
    <col min="15620" max="15620" width="17.1796875" customWidth="1"/>
    <col min="15621" max="15621" width="5.81640625" customWidth="1"/>
    <col min="15873" max="15873" width="22.453125" customWidth="1"/>
    <col min="15874" max="15874" width="4.81640625" customWidth="1"/>
    <col min="15875" max="15875" width="13.54296875" customWidth="1"/>
    <col min="15876" max="15876" width="17.1796875" customWidth="1"/>
    <col min="15877" max="15877" width="5.81640625" customWidth="1"/>
    <col min="16129" max="16129" width="22.453125" customWidth="1"/>
    <col min="16130" max="16130" width="4.81640625" customWidth="1"/>
    <col min="16131" max="16131" width="13.54296875" customWidth="1"/>
    <col min="16132" max="16132" width="17.1796875" customWidth="1"/>
    <col min="16133" max="16133" width="5.81640625" customWidth="1"/>
  </cols>
  <sheetData>
    <row r="1" spans="1:5" ht="18" customHeight="1">
      <c r="A1" s="262" t="s">
        <v>451</v>
      </c>
      <c r="B1" s="262"/>
    </row>
    <row r="2" spans="1:5" ht="18" customHeight="1">
      <c r="A2" s="262" t="s">
        <v>452</v>
      </c>
      <c r="B2" s="262"/>
    </row>
    <row r="3" spans="1:5" ht="12" customHeight="1">
      <c r="A3" s="262"/>
      <c r="B3" s="262"/>
    </row>
    <row r="4" spans="1:5" ht="18" customHeight="1">
      <c r="A4" s="262" t="s">
        <v>1762</v>
      </c>
      <c r="B4" s="262"/>
    </row>
    <row r="5" spans="1:5" ht="18" customHeight="1">
      <c r="A5" s="262" t="s">
        <v>1761</v>
      </c>
      <c r="B5" s="262"/>
    </row>
    <row r="6" spans="1:5" ht="15.75" customHeight="1" thickBot="1">
      <c r="A6" s="262"/>
      <c r="B6" s="262"/>
    </row>
    <row r="7" spans="1:5" ht="15" customHeight="1">
      <c r="A7" s="315"/>
      <c r="B7" s="315"/>
      <c r="C7" s="315"/>
      <c r="D7" s="315"/>
      <c r="E7" s="315"/>
    </row>
    <row r="8" spans="1:5" ht="15" customHeight="1">
      <c r="A8" s="263"/>
      <c r="B8" s="263"/>
    </row>
    <row r="9" spans="1:5" ht="18" customHeight="1">
      <c r="A9" s="263" t="s">
        <v>1483</v>
      </c>
      <c r="B9" s="263"/>
      <c r="C9" s="1155" t="s">
        <v>1482</v>
      </c>
      <c r="D9" s="1155"/>
      <c r="E9" s="725"/>
    </row>
    <row r="10" spans="1:5" ht="18" customHeight="1">
      <c r="A10" s="340"/>
      <c r="B10" s="263"/>
      <c r="C10" s="516" t="s">
        <v>152</v>
      </c>
      <c r="D10" s="557" t="s">
        <v>153</v>
      </c>
      <c r="E10" s="33"/>
    </row>
    <row r="11" spans="1:5" ht="15" customHeight="1" thickBot="1">
      <c r="A11" s="314"/>
      <c r="B11" s="314"/>
      <c r="C11" s="314"/>
      <c r="D11" s="314"/>
      <c r="E11" s="314"/>
    </row>
    <row r="12" spans="1:5" ht="15" customHeight="1">
      <c r="A12" s="263"/>
      <c r="B12" s="263"/>
    </row>
    <row r="13" spans="1:5" ht="15.5">
      <c r="A13" s="556" t="s">
        <v>148</v>
      </c>
      <c r="B13" s="348"/>
      <c r="C13" s="560">
        <f>SUM(C15:C37)</f>
        <v>2735</v>
      </c>
      <c r="D13" s="561">
        <f>SUM(D15:D37)</f>
        <v>100</v>
      </c>
      <c r="E13" s="262"/>
    </row>
    <row r="14" spans="1:5" ht="15.5">
      <c r="A14" s="262"/>
      <c r="B14" s="262"/>
      <c r="C14" s="262"/>
      <c r="D14" s="262"/>
      <c r="E14" s="262"/>
    </row>
    <row r="15" spans="1:5" ht="15.5">
      <c r="A15" s="556" t="s">
        <v>1484</v>
      </c>
      <c r="B15" s="262"/>
      <c r="C15" s="262">
        <v>195</v>
      </c>
      <c r="D15" s="349">
        <f t="shared" ref="D15:D37" si="0">IF(A15&lt;&gt;"",C15/$C$13*100,"")</f>
        <v>7.1297989031078606</v>
      </c>
      <c r="E15" s="262"/>
    </row>
    <row r="16" spans="1:5" ht="15.5">
      <c r="A16" s="562"/>
      <c r="B16" s="262"/>
      <c r="C16" s="262"/>
      <c r="D16" s="349" t="str">
        <f t="shared" si="0"/>
        <v/>
      </c>
      <c r="E16" s="262"/>
    </row>
    <row r="17" spans="1:5" ht="15.5">
      <c r="A17" s="262" t="s">
        <v>1485</v>
      </c>
      <c r="B17" s="501"/>
      <c r="C17" s="262">
        <v>355</v>
      </c>
      <c r="D17" s="349">
        <f t="shared" si="0"/>
        <v>12.979890310786105</v>
      </c>
      <c r="E17" s="262"/>
    </row>
    <row r="18" spans="1:5" ht="15.5">
      <c r="A18" s="262"/>
      <c r="B18" s="501"/>
      <c r="C18" s="262"/>
      <c r="D18" s="349" t="str">
        <f t="shared" si="0"/>
        <v/>
      </c>
      <c r="E18" s="262"/>
    </row>
    <row r="19" spans="1:5" ht="15.5">
      <c r="A19" s="262" t="s">
        <v>1486</v>
      </c>
      <c r="B19" s="501"/>
      <c r="C19" s="262">
        <v>90</v>
      </c>
      <c r="D19" s="349">
        <f t="shared" si="0"/>
        <v>3.2906764168190126</v>
      </c>
      <c r="E19" s="262"/>
    </row>
    <row r="20" spans="1:5" ht="15.5">
      <c r="A20" s="262"/>
      <c r="B20" s="501"/>
      <c r="C20" s="262"/>
      <c r="D20" s="349" t="str">
        <f t="shared" si="0"/>
        <v/>
      </c>
      <c r="E20" s="262"/>
    </row>
    <row r="21" spans="1:5" ht="15.5">
      <c r="A21" s="262" t="s">
        <v>1487</v>
      </c>
      <c r="B21" s="501"/>
      <c r="C21" s="262">
        <v>160</v>
      </c>
      <c r="D21" s="349">
        <f t="shared" si="0"/>
        <v>5.8500914076782449</v>
      </c>
      <c r="E21" s="262"/>
    </row>
    <row r="22" spans="1:5" ht="15.5">
      <c r="A22" s="262"/>
      <c r="B22" s="501"/>
      <c r="C22" s="262"/>
      <c r="D22" s="349" t="str">
        <f t="shared" si="0"/>
        <v/>
      </c>
      <c r="E22" s="262"/>
    </row>
    <row r="23" spans="1:5" ht="15.5">
      <c r="A23" s="262" t="s">
        <v>1488</v>
      </c>
      <c r="B23" s="501"/>
      <c r="C23" s="262">
        <v>240</v>
      </c>
      <c r="D23" s="349">
        <f t="shared" si="0"/>
        <v>8.7751371115173669</v>
      </c>
      <c r="E23" s="262"/>
    </row>
    <row r="24" spans="1:5" ht="15.5">
      <c r="A24" s="262"/>
      <c r="B24" s="501"/>
      <c r="C24" s="262"/>
      <c r="D24" s="349" t="str">
        <f t="shared" si="0"/>
        <v/>
      </c>
      <c r="E24" s="262"/>
    </row>
    <row r="25" spans="1:5" ht="15.5">
      <c r="A25" s="262" t="s">
        <v>1489</v>
      </c>
      <c r="B25" s="501"/>
      <c r="C25" s="262">
        <v>308</v>
      </c>
      <c r="D25" s="349">
        <f t="shared" si="0"/>
        <v>11.261425959780622</v>
      </c>
      <c r="E25" s="262"/>
    </row>
    <row r="26" spans="1:5" ht="15.5">
      <c r="A26" s="262"/>
      <c r="B26" s="501"/>
      <c r="C26" s="262"/>
      <c r="D26" s="349" t="str">
        <f t="shared" si="0"/>
        <v/>
      </c>
      <c r="E26" s="262"/>
    </row>
    <row r="27" spans="1:5" ht="15.5">
      <c r="A27" s="262" t="s">
        <v>1490</v>
      </c>
      <c r="B27" s="501"/>
      <c r="C27" s="262">
        <v>190</v>
      </c>
      <c r="D27" s="349">
        <f t="shared" si="0"/>
        <v>6.9469835466179157</v>
      </c>
      <c r="E27" s="262"/>
    </row>
    <row r="28" spans="1:5" ht="15.5">
      <c r="A28" s="262"/>
      <c r="B28" s="501"/>
      <c r="C28" s="262"/>
      <c r="D28" s="349" t="str">
        <f t="shared" si="0"/>
        <v/>
      </c>
      <c r="E28" s="262"/>
    </row>
    <row r="29" spans="1:5" ht="15.5">
      <c r="A29" s="262" t="s">
        <v>1491</v>
      </c>
      <c r="B29" s="501"/>
      <c r="C29" s="262">
        <v>366</v>
      </c>
      <c r="D29" s="349">
        <f t="shared" si="0"/>
        <v>13.382084095063984</v>
      </c>
      <c r="E29" s="262"/>
    </row>
    <row r="30" spans="1:5" ht="15.5">
      <c r="A30" s="262"/>
      <c r="B30" s="501"/>
      <c r="C30" s="262"/>
      <c r="D30" s="349" t="str">
        <f t="shared" si="0"/>
        <v/>
      </c>
      <c r="E30" s="262"/>
    </row>
    <row r="31" spans="1:5" ht="15.5">
      <c r="A31" s="262" t="s">
        <v>1492</v>
      </c>
      <c r="B31" s="501"/>
      <c r="C31" s="262">
        <v>286</v>
      </c>
      <c r="D31" s="349">
        <f t="shared" si="0"/>
        <v>10.457038391224863</v>
      </c>
      <c r="E31" s="262"/>
    </row>
    <row r="32" spans="1:5" ht="15.5">
      <c r="A32" s="262"/>
      <c r="B32" s="501"/>
      <c r="C32" s="262"/>
      <c r="D32" s="349" t="str">
        <f t="shared" si="0"/>
        <v/>
      </c>
      <c r="E32" s="262"/>
    </row>
    <row r="33" spans="1:5" ht="15.5">
      <c r="A33" s="262" t="s">
        <v>1493</v>
      </c>
      <c r="B33" s="501"/>
      <c r="C33" s="262">
        <v>97</v>
      </c>
      <c r="D33" s="349">
        <f t="shared" si="0"/>
        <v>3.5466179159049358</v>
      </c>
      <c r="E33" s="262"/>
    </row>
    <row r="34" spans="1:5" ht="15.5">
      <c r="A34" s="262"/>
      <c r="B34" s="501"/>
      <c r="C34" s="262"/>
      <c r="D34" s="349" t="str">
        <f t="shared" si="0"/>
        <v/>
      </c>
      <c r="E34" s="262"/>
    </row>
    <row r="35" spans="1:5" ht="15.5">
      <c r="A35" s="262" t="s">
        <v>1494</v>
      </c>
      <c r="B35" s="501"/>
      <c r="C35" s="262">
        <v>172</v>
      </c>
      <c r="D35" s="349">
        <f t="shared" si="0"/>
        <v>6.2888482632541143</v>
      </c>
      <c r="E35" s="262"/>
    </row>
    <row r="36" spans="1:5" ht="15.5">
      <c r="A36" s="262"/>
      <c r="B36" s="501"/>
      <c r="C36" s="262"/>
      <c r="D36" s="349" t="str">
        <f t="shared" si="0"/>
        <v/>
      </c>
      <c r="E36" s="262"/>
    </row>
    <row r="37" spans="1:5" ht="15.5">
      <c r="A37" s="262" t="s">
        <v>1495</v>
      </c>
      <c r="B37" s="501"/>
      <c r="C37" s="262">
        <v>276</v>
      </c>
      <c r="D37" s="349">
        <f t="shared" si="0"/>
        <v>10.091407678244972</v>
      </c>
      <c r="E37" s="262"/>
    </row>
    <row r="38" spans="1:5" ht="13.5" customHeight="1" thickBot="1">
      <c r="A38" s="314"/>
      <c r="B38" s="314"/>
      <c r="C38" s="314"/>
      <c r="D38" s="314"/>
      <c r="E38" s="314"/>
    </row>
    <row r="39" spans="1:5" ht="13.5" customHeight="1">
      <c r="A39" s="262"/>
      <c r="B39" s="262"/>
      <c r="C39" s="262"/>
      <c r="D39" s="262"/>
      <c r="E39" s="262"/>
    </row>
    <row r="40" spans="1:5" ht="17.25" customHeight="1">
      <c r="A40" s="262" t="s">
        <v>1216</v>
      </c>
    </row>
    <row r="41" spans="1:5" ht="16.5" customHeight="1">
      <c r="A41" s="262" t="s">
        <v>456</v>
      </c>
    </row>
  </sheetData>
  <mergeCells count="1">
    <mergeCell ref="C9:D9"/>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4" tint="-0.249977111117893"/>
  </sheetPr>
  <dimension ref="A1:AB34"/>
  <sheetViews>
    <sheetView workbookViewId="0">
      <selection activeCell="A2" sqref="A2"/>
    </sheetView>
  </sheetViews>
  <sheetFormatPr baseColWidth="10" defaultRowHeight="14.5"/>
  <cols>
    <col min="1" max="1" width="17.453125" style="524" customWidth="1"/>
    <col min="2" max="2" width="5.7265625" style="524" hidden="1" customWidth="1"/>
    <col min="3" max="3" width="6.7265625" style="928" hidden="1" customWidth="1"/>
    <col min="4" max="4" width="2.26953125" style="928" hidden="1" customWidth="1"/>
    <col min="5" max="5" width="5.7265625" style="928" hidden="1" customWidth="1"/>
    <col min="6" max="6" width="6.7265625" style="928" hidden="1" customWidth="1"/>
    <col min="7" max="7" width="2.26953125" style="928" hidden="1" customWidth="1"/>
    <col min="8" max="8" width="5.7265625" style="928" hidden="1" customWidth="1"/>
    <col min="9" max="9" width="6.7265625" style="928" hidden="1" customWidth="1"/>
    <col min="10" max="10" width="2.26953125" style="928" customWidth="1"/>
    <col min="11" max="11" width="5.7265625" style="524" customWidth="1"/>
    <col min="12" max="12" width="6.7265625" style="928" customWidth="1"/>
    <col min="13" max="13" width="2.26953125" style="524" customWidth="1"/>
    <col min="14" max="14" width="5.7265625" style="524" customWidth="1"/>
    <col min="15" max="15" width="6.7265625" style="524" customWidth="1"/>
    <col min="16" max="16" width="2.26953125" style="524" customWidth="1"/>
    <col min="17" max="17" width="5.7265625" style="524" customWidth="1"/>
    <col min="18" max="18" width="6.7265625" style="524" customWidth="1"/>
    <col min="19" max="19" width="2.26953125" style="524" customWidth="1"/>
    <col min="20" max="20" width="5.7265625" style="524" customWidth="1"/>
    <col min="21" max="21" width="6.7265625" style="524" customWidth="1"/>
    <col min="22" max="22" width="2.26953125" style="524" customWidth="1"/>
    <col min="23" max="23" width="5.7265625" style="524" customWidth="1"/>
    <col min="24" max="24" width="6.7265625" style="524" customWidth="1"/>
    <col min="25" max="25" width="2.26953125" style="524" customWidth="1"/>
    <col min="26" max="26" width="5.7265625" style="524" customWidth="1"/>
    <col min="27" max="27" width="6.7265625" style="524" customWidth="1"/>
    <col min="28" max="28" width="2.26953125" style="524" customWidth="1"/>
    <col min="29" max="256" width="10.81640625" style="524"/>
    <col min="257" max="257" width="17.453125" style="524" customWidth="1"/>
    <col min="258" max="265" width="0" style="524" hidden="1" customWidth="1"/>
    <col min="266" max="266" width="2.26953125" style="524" customWidth="1"/>
    <col min="267" max="267" width="5.7265625" style="524" customWidth="1"/>
    <col min="268" max="268" width="6.7265625" style="524" customWidth="1"/>
    <col min="269" max="269" width="2.26953125" style="524" customWidth="1"/>
    <col min="270" max="270" width="5.7265625" style="524" customWidth="1"/>
    <col min="271" max="271" width="6.7265625" style="524" customWidth="1"/>
    <col min="272" max="272" width="2.26953125" style="524" customWidth="1"/>
    <col min="273" max="273" width="5.7265625" style="524" customWidth="1"/>
    <col min="274" max="274" width="6.7265625" style="524" customWidth="1"/>
    <col min="275" max="275" width="2.26953125" style="524" customWidth="1"/>
    <col min="276" max="276" width="5.7265625" style="524" customWidth="1"/>
    <col min="277" max="277" width="6.7265625" style="524" customWidth="1"/>
    <col min="278" max="278" width="2.26953125" style="524" customWidth="1"/>
    <col min="279" max="279" width="5.7265625" style="524" customWidth="1"/>
    <col min="280" max="280" width="6.7265625" style="524" customWidth="1"/>
    <col min="281" max="281" width="2.26953125" style="524" customWidth="1"/>
    <col min="282" max="282" width="5.7265625" style="524" customWidth="1"/>
    <col min="283" max="283" width="6.7265625" style="524" customWidth="1"/>
    <col min="284" max="284" width="2.26953125" style="524" customWidth="1"/>
    <col min="285" max="512" width="10.81640625" style="524"/>
    <col min="513" max="513" width="17.453125" style="524" customWidth="1"/>
    <col min="514" max="521" width="0" style="524" hidden="1" customWidth="1"/>
    <col min="522" max="522" width="2.26953125" style="524" customWidth="1"/>
    <col min="523" max="523" width="5.7265625" style="524" customWidth="1"/>
    <col min="524" max="524" width="6.7265625" style="524" customWidth="1"/>
    <col min="525" max="525" width="2.26953125" style="524" customWidth="1"/>
    <col min="526" max="526" width="5.7265625" style="524" customWidth="1"/>
    <col min="527" max="527" width="6.7265625" style="524" customWidth="1"/>
    <col min="528" max="528" width="2.26953125" style="524" customWidth="1"/>
    <col min="529" max="529" width="5.7265625" style="524" customWidth="1"/>
    <col min="530" max="530" width="6.7265625" style="524" customWidth="1"/>
    <col min="531" max="531" width="2.26953125" style="524" customWidth="1"/>
    <col min="532" max="532" width="5.7265625" style="524" customWidth="1"/>
    <col min="533" max="533" width="6.7265625" style="524" customWidth="1"/>
    <col min="534" max="534" width="2.26953125" style="524" customWidth="1"/>
    <col min="535" max="535" width="5.7265625" style="524" customWidth="1"/>
    <col min="536" max="536" width="6.7265625" style="524" customWidth="1"/>
    <col min="537" max="537" width="2.26953125" style="524" customWidth="1"/>
    <col min="538" max="538" width="5.7265625" style="524" customWidth="1"/>
    <col min="539" max="539" width="6.7265625" style="524" customWidth="1"/>
    <col min="540" max="540" width="2.26953125" style="524" customWidth="1"/>
    <col min="541" max="768" width="10.81640625" style="524"/>
    <col min="769" max="769" width="17.453125" style="524" customWidth="1"/>
    <col min="770" max="777" width="0" style="524" hidden="1" customWidth="1"/>
    <col min="778" max="778" width="2.26953125" style="524" customWidth="1"/>
    <col min="779" max="779" width="5.7265625" style="524" customWidth="1"/>
    <col min="780" max="780" width="6.7265625" style="524" customWidth="1"/>
    <col min="781" max="781" width="2.26953125" style="524" customWidth="1"/>
    <col min="782" max="782" width="5.7265625" style="524" customWidth="1"/>
    <col min="783" max="783" width="6.7265625" style="524" customWidth="1"/>
    <col min="784" max="784" width="2.26953125" style="524" customWidth="1"/>
    <col min="785" max="785" width="5.7265625" style="524" customWidth="1"/>
    <col min="786" max="786" width="6.7265625" style="524" customWidth="1"/>
    <col min="787" max="787" width="2.26953125" style="524" customWidth="1"/>
    <col min="788" max="788" width="5.7265625" style="524" customWidth="1"/>
    <col min="789" max="789" width="6.7265625" style="524" customWidth="1"/>
    <col min="790" max="790" width="2.26953125" style="524" customWidth="1"/>
    <col min="791" max="791" width="5.7265625" style="524" customWidth="1"/>
    <col min="792" max="792" width="6.7265625" style="524" customWidth="1"/>
    <col min="793" max="793" width="2.26953125" style="524" customWidth="1"/>
    <col min="794" max="794" width="5.7265625" style="524" customWidth="1"/>
    <col min="795" max="795" width="6.7265625" style="524" customWidth="1"/>
    <col min="796" max="796" width="2.26953125" style="524" customWidth="1"/>
    <col min="797" max="1024" width="10.81640625" style="524"/>
    <col min="1025" max="1025" width="17.453125" style="524" customWidth="1"/>
    <col min="1026" max="1033" width="0" style="524" hidden="1" customWidth="1"/>
    <col min="1034" max="1034" width="2.26953125" style="524" customWidth="1"/>
    <col min="1035" max="1035" width="5.7265625" style="524" customWidth="1"/>
    <col min="1036" max="1036" width="6.7265625" style="524" customWidth="1"/>
    <col min="1037" max="1037" width="2.26953125" style="524" customWidth="1"/>
    <col min="1038" max="1038" width="5.7265625" style="524" customWidth="1"/>
    <col min="1039" max="1039" width="6.7265625" style="524" customWidth="1"/>
    <col min="1040" max="1040" width="2.26953125" style="524" customWidth="1"/>
    <col min="1041" max="1041" width="5.7265625" style="524" customWidth="1"/>
    <col min="1042" max="1042" width="6.7265625" style="524" customWidth="1"/>
    <col min="1043" max="1043" width="2.26953125" style="524" customWidth="1"/>
    <col min="1044" max="1044" width="5.7265625" style="524" customWidth="1"/>
    <col min="1045" max="1045" width="6.7265625" style="524" customWidth="1"/>
    <col min="1046" max="1046" width="2.26953125" style="524" customWidth="1"/>
    <col min="1047" max="1047" width="5.7265625" style="524" customWidth="1"/>
    <col min="1048" max="1048" width="6.7265625" style="524" customWidth="1"/>
    <col min="1049" max="1049" width="2.26953125" style="524" customWidth="1"/>
    <col min="1050" max="1050" width="5.7265625" style="524" customWidth="1"/>
    <col min="1051" max="1051" width="6.7265625" style="524" customWidth="1"/>
    <col min="1052" max="1052" width="2.26953125" style="524" customWidth="1"/>
    <col min="1053" max="1280" width="10.81640625" style="524"/>
    <col min="1281" max="1281" width="17.453125" style="524" customWidth="1"/>
    <col min="1282" max="1289" width="0" style="524" hidden="1" customWidth="1"/>
    <col min="1290" max="1290" width="2.26953125" style="524" customWidth="1"/>
    <col min="1291" max="1291" width="5.7265625" style="524" customWidth="1"/>
    <col min="1292" max="1292" width="6.7265625" style="524" customWidth="1"/>
    <col min="1293" max="1293" width="2.26953125" style="524" customWidth="1"/>
    <col min="1294" max="1294" width="5.7265625" style="524" customWidth="1"/>
    <col min="1295" max="1295" width="6.7265625" style="524" customWidth="1"/>
    <col min="1296" max="1296" width="2.26953125" style="524" customWidth="1"/>
    <col min="1297" max="1297" width="5.7265625" style="524" customWidth="1"/>
    <col min="1298" max="1298" width="6.7265625" style="524" customWidth="1"/>
    <col min="1299" max="1299" width="2.26953125" style="524" customWidth="1"/>
    <col min="1300" max="1300" width="5.7265625" style="524" customWidth="1"/>
    <col min="1301" max="1301" width="6.7265625" style="524" customWidth="1"/>
    <col min="1302" max="1302" width="2.26953125" style="524" customWidth="1"/>
    <col min="1303" max="1303" width="5.7265625" style="524" customWidth="1"/>
    <col min="1304" max="1304" width="6.7265625" style="524" customWidth="1"/>
    <col min="1305" max="1305" width="2.26953125" style="524" customWidth="1"/>
    <col min="1306" max="1306" width="5.7265625" style="524" customWidth="1"/>
    <col min="1307" max="1307" width="6.7265625" style="524" customWidth="1"/>
    <col min="1308" max="1308" width="2.26953125" style="524" customWidth="1"/>
    <col min="1309" max="1536" width="10.81640625" style="524"/>
    <col min="1537" max="1537" width="17.453125" style="524" customWidth="1"/>
    <col min="1538" max="1545" width="0" style="524" hidden="1" customWidth="1"/>
    <col min="1546" max="1546" width="2.26953125" style="524" customWidth="1"/>
    <col min="1547" max="1547" width="5.7265625" style="524" customWidth="1"/>
    <col min="1548" max="1548" width="6.7265625" style="524" customWidth="1"/>
    <col min="1549" max="1549" width="2.26953125" style="524" customWidth="1"/>
    <col min="1550" max="1550" width="5.7265625" style="524" customWidth="1"/>
    <col min="1551" max="1551" width="6.7265625" style="524" customWidth="1"/>
    <col min="1552" max="1552" width="2.26953125" style="524" customWidth="1"/>
    <col min="1553" max="1553" width="5.7265625" style="524" customWidth="1"/>
    <col min="1554" max="1554" width="6.7265625" style="524" customWidth="1"/>
    <col min="1555" max="1555" width="2.26953125" style="524" customWidth="1"/>
    <col min="1556" max="1556" width="5.7265625" style="524" customWidth="1"/>
    <col min="1557" max="1557" width="6.7265625" style="524" customWidth="1"/>
    <col min="1558" max="1558" width="2.26953125" style="524" customWidth="1"/>
    <col min="1559" max="1559" width="5.7265625" style="524" customWidth="1"/>
    <col min="1560" max="1560" width="6.7265625" style="524" customWidth="1"/>
    <col min="1561" max="1561" width="2.26953125" style="524" customWidth="1"/>
    <col min="1562" max="1562" width="5.7265625" style="524" customWidth="1"/>
    <col min="1563" max="1563" width="6.7265625" style="524" customWidth="1"/>
    <col min="1564" max="1564" width="2.26953125" style="524" customWidth="1"/>
    <col min="1565" max="1792" width="10.81640625" style="524"/>
    <col min="1793" max="1793" width="17.453125" style="524" customWidth="1"/>
    <col min="1794" max="1801" width="0" style="524" hidden="1" customWidth="1"/>
    <col min="1802" max="1802" width="2.26953125" style="524" customWidth="1"/>
    <col min="1803" max="1803" width="5.7265625" style="524" customWidth="1"/>
    <col min="1804" max="1804" width="6.7265625" style="524" customWidth="1"/>
    <col min="1805" max="1805" width="2.26953125" style="524" customWidth="1"/>
    <col min="1806" max="1806" width="5.7265625" style="524" customWidth="1"/>
    <col min="1807" max="1807" width="6.7265625" style="524" customWidth="1"/>
    <col min="1808" max="1808" width="2.26953125" style="524" customWidth="1"/>
    <col min="1809" max="1809" width="5.7265625" style="524" customWidth="1"/>
    <col min="1810" max="1810" width="6.7265625" style="524" customWidth="1"/>
    <col min="1811" max="1811" width="2.26953125" style="524" customWidth="1"/>
    <col min="1812" max="1812" width="5.7265625" style="524" customWidth="1"/>
    <col min="1813" max="1813" width="6.7265625" style="524" customWidth="1"/>
    <col min="1814" max="1814" width="2.26953125" style="524" customWidth="1"/>
    <col min="1815" max="1815" width="5.7265625" style="524" customWidth="1"/>
    <col min="1816" max="1816" width="6.7265625" style="524" customWidth="1"/>
    <col min="1817" max="1817" width="2.26953125" style="524" customWidth="1"/>
    <col min="1818" max="1818" width="5.7265625" style="524" customWidth="1"/>
    <col min="1819" max="1819" width="6.7265625" style="524" customWidth="1"/>
    <col min="1820" max="1820" width="2.26953125" style="524" customWidth="1"/>
    <col min="1821" max="2048" width="10.81640625" style="524"/>
    <col min="2049" max="2049" width="17.453125" style="524" customWidth="1"/>
    <col min="2050" max="2057" width="0" style="524" hidden="1" customWidth="1"/>
    <col min="2058" max="2058" width="2.26953125" style="524" customWidth="1"/>
    <col min="2059" max="2059" width="5.7265625" style="524" customWidth="1"/>
    <col min="2060" max="2060" width="6.7265625" style="524" customWidth="1"/>
    <col min="2061" max="2061" width="2.26953125" style="524" customWidth="1"/>
    <col min="2062" max="2062" width="5.7265625" style="524" customWidth="1"/>
    <col min="2063" max="2063" width="6.7265625" style="524" customWidth="1"/>
    <col min="2064" max="2064" width="2.26953125" style="524" customWidth="1"/>
    <col min="2065" max="2065" width="5.7265625" style="524" customWidth="1"/>
    <col min="2066" max="2066" width="6.7265625" style="524" customWidth="1"/>
    <col min="2067" max="2067" width="2.26953125" style="524" customWidth="1"/>
    <col min="2068" max="2068" width="5.7265625" style="524" customWidth="1"/>
    <col min="2069" max="2069" width="6.7265625" style="524" customWidth="1"/>
    <col min="2070" max="2070" width="2.26953125" style="524" customWidth="1"/>
    <col min="2071" max="2071" width="5.7265625" style="524" customWidth="1"/>
    <col min="2072" max="2072" width="6.7265625" style="524" customWidth="1"/>
    <col min="2073" max="2073" width="2.26953125" style="524" customWidth="1"/>
    <col min="2074" max="2074" width="5.7265625" style="524" customWidth="1"/>
    <col min="2075" max="2075" width="6.7265625" style="524" customWidth="1"/>
    <col min="2076" max="2076" width="2.26953125" style="524" customWidth="1"/>
    <col min="2077" max="2304" width="10.81640625" style="524"/>
    <col min="2305" max="2305" width="17.453125" style="524" customWidth="1"/>
    <col min="2306" max="2313" width="0" style="524" hidden="1" customWidth="1"/>
    <col min="2314" max="2314" width="2.26953125" style="524" customWidth="1"/>
    <col min="2315" max="2315" width="5.7265625" style="524" customWidth="1"/>
    <col min="2316" max="2316" width="6.7265625" style="524" customWidth="1"/>
    <col min="2317" max="2317" width="2.26953125" style="524" customWidth="1"/>
    <col min="2318" max="2318" width="5.7265625" style="524" customWidth="1"/>
    <col min="2319" max="2319" width="6.7265625" style="524" customWidth="1"/>
    <col min="2320" max="2320" width="2.26953125" style="524" customWidth="1"/>
    <col min="2321" max="2321" width="5.7265625" style="524" customWidth="1"/>
    <col min="2322" max="2322" width="6.7265625" style="524" customWidth="1"/>
    <col min="2323" max="2323" width="2.26953125" style="524" customWidth="1"/>
    <col min="2324" max="2324" width="5.7265625" style="524" customWidth="1"/>
    <col min="2325" max="2325" width="6.7265625" style="524" customWidth="1"/>
    <col min="2326" max="2326" width="2.26953125" style="524" customWidth="1"/>
    <col min="2327" max="2327" width="5.7265625" style="524" customWidth="1"/>
    <col min="2328" max="2328" width="6.7265625" style="524" customWidth="1"/>
    <col min="2329" max="2329" width="2.26953125" style="524" customWidth="1"/>
    <col min="2330" max="2330" width="5.7265625" style="524" customWidth="1"/>
    <col min="2331" max="2331" width="6.7265625" style="524" customWidth="1"/>
    <col min="2332" max="2332" width="2.26953125" style="524" customWidth="1"/>
    <col min="2333" max="2560" width="10.81640625" style="524"/>
    <col min="2561" max="2561" width="17.453125" style="524" customWidth="1"/>
    <col min="2562" max="2569" width="0" style="524" hidden="1" customWidth="1"/>
    <col min="2570" max="2570" width="2.26953125" style="524" customWidth="1"/>
    <col min="2571" max="2571" width="5.7265625" style="524" customWidth="1"/>
    <col min="2572" max="2572" width="6.7265625" style="524" customWidth="1"/>
    <col min="2573" max="2573" width="2.26953125" style="524" customWidth="1"/>
    <col min="2574" max="2574" width="5.7265625" style="524" customWidth="1"/>
    <col min="2575" max="2575" width="6.7265625" style="524" customWidth="1"/>
    <col min="2576" max="2576" width="2.26953125" style="524" customWidth="1"/>
    <col min="2577" max="2577" width="5.7265625" style="524" customWidth="1"/>
    <col min="2578" max="2578" width="6.7265625" style="524" customWidth="1"/>
    <col min="2579" max="2579" width="2.26953125" style="524" customWidth="1"/>
    <col min="2580" max="2580" width="5.7265625" style="524" customWidth="1"/>
    <col min="2581" max="2581" width="6.7265625" style="524" customWidth="1"/>
    <col min="2582" max="2582" width="2.26953125" style="524" customWidth="1"/>
    <col min="2583" max="2583" width="5.7265625" style="524" customWidth="1"/>
    <col min="2584" max="2584" width="6.7265625" style="524" customWidth="1"/>
    <col min="2585" max="2585" width="2.26953125" style="524" customWidth="1"/>
    <col min="2586" max="2586" width="5.7265625" style="524" customWidth="1"/>
    <col min="2587" max="2587" width="6.7265625" style="524" customWidth="1"/>
    <col min="2588" max="2588" width="2.26953125" style="524" customWidth="1"/>
    <col min="2589" max="2816" width="10.81640625" style="524"/>
    <col min="2817" max="2817" width="17.453125" style="524" customWidth="1"/>
    <col min="2818" max="2825" width="0" style="524" hidden="1" customWidth="1"/>
    <col min="2826" max="2826" width="2.26953125" style="524" customWidth="1"/>
    <col min="2827" max="2827" width="5.7265625" style="524" customWidth="1"/>
    <col min="2828" max="2828" width="6.7265625" style="524" customWidth="1"/>
    <col min="2829" max="2829" width="2.26953125" style="524" customWidth="1"/>
    <col min="2830" max="2830" width="5.7265625" style="524" customWidth="1"/>
    <col min="2831" max="2831" width="6.7265625" style="524" customWidth="1"/>
    <col min="2832" max="2832" width="2.26953125" style="524" customWidth="1"/>
    <col min="2833" max="2833" width="5.7265625" style="524" customWidth="1"/>
    <col min="2834" max="2834" width="6.7265625" style="524" customWidth="1"/>
    <col min="2835" max="2835" width="2.26953125" style="524" customWidth="1"/>
    <col min="2836" max="2836" width="5.7265625" style="524" customWidth="1"/>
    <col min="2837" max="2837" width="6.7265625" style="524" customWidth="1"/>
    <col min="2838" max="2838" width="2.26953125" style="524" customWidth="1"/>
    <col min="2839" max="2839" width="5.7265625" style="524" customWidth="1"/>
    <col min="2840" max="2840" width="6.7265625" style="524" customWidth="1"/>
    <col min="2841" max="2841" width="2.26953125" style="524" customWidth="1"/>
    <col min="2842" max="2842" width="5.7265625" style="524" customWidth="1"/>
    <col min="2843" max="2843" width="6.7265625" style="524" customWidth="1"/>
    <col min="2844" max="2844" width="2.26953125" style="524" customWidth="1"/>
    <col min="2845" max="3072" width="10.81640625" style="524"/>
    <col min="3073" max="3073" width="17.453125" style="524" customWidth="1"/>
    <col min="3074" max="3081" width="0" style="524" hidden="1" customWidth="1"/>
    <col min="3082" max="3082" width="2.26953125" style="524" customWidth="1"/>
    <col min="3083" max="3083" width="5.7265625" style="524" customWidth="1"/>
    <col min="3084" max="3084" width="6.7265625" style="524" customWidth="1"/>
    <col min="3085" max="3085" width="2.26953125" style="524" customWidth="1"/>
    <col min="3086" max="3086" width="5.7265625" style="524" customWidth="1"/>
    <col min="3087" max="3087" width="6.7265625" style="524" customWidth="1"/>
    <col min="3088" max="3088" width="2.26953125" style="524" customWidth="1"/>
    <col min="3089" max="3089" width="5.7265625" style="524" customWidth="1"/>
    <col min="3090" max="3090" width="6.7265625" style="524" customWidth="1"/>
    <col min="3091" max="3091" width="2.26953125" style="524" customWidth="1"/>
    <col min="3092" max="3092" width="5.7265625" style="524" customWidth="1"/>
    <col min="3093" max="3093" width="6.7265625" style="524" customWidth="1"/>
    <col min="3094" max="3094" width="2.26953125" style="524" customWidth="1"/>
    <col min="3095" max="3095" width="5.7265625" style="524" customWidth="1"/>
    <col min="3096" max="3096" width="6.7265625" style="524" customWidth="1"/>
    <col min="3097" max="3097" width="2.26953125" style="524" customWidth="1"/>
    <col min="3098" max="3098" width="5.7265625" style="524" customWidth="1"/>
    <col min="3099" max="3099" width="6.7265625" style="524" customWidth="1"/>
    <col min="3100" max="3100" width="2.26953125" style="524" customWidth="1"/>
    <col min="3101" max="3328" width="10.81640625" style="524"/>
    <col min="3329" max="3329" width="17.453125" style="524" customWidth="1"/>
    <col min="3330" max="3337" width="0" style="524" hidden="1" customWidth="1"/>
    <col min="3338" max="3338" width="2.26953125" style="524" customWidth="1"/>
    <col min="3339" max="3339" width="5.7265625" style="524" customWidth="1"/>
    <col min="3340" max="3340" width="6.7265625" style="524" customWidth="1"/>
    <col min="3341" max="3341" width="2.26953125" style="524" customWidth="1"/>
    <col min="3342" max="3342" width="5.7265625" style="524" customWidth="1"/>
    <col min="3343" max="3343" width="6.7265625" style="524" customWidth="1"/>
    <col min="3344" max="3344" width="2.26953125" style="524" customWidth="1"/>
    <col min="3345" max="3345" width="5.7265625" style="524" customWidth="1"/>
    <col min="3346" max="3346" width="6.7265625" style="524" customWidth="1"/>
    <col min="3347" max="3347" width="2.26953125" style="524" customWidth="1"/>
    <col min="3348" max="3348" width="5.7265625" style="524" customWidth="1"/>
    <col min="3349" max="3349" width="6.7265625" style="524" customWidth="1"/>
    <col min="3350" max="3350" width="2.26953125" style="524" customWidth="1"/>
    <col min="3351" max="3351" width="5.7265625" style="524" customWidth="1"/>
    <col min="3352" max="3352" width="6.7265625" style="524" customWidth="1"/>
    <col min="3353" max="3353" width="2.26953125" style="524" customWidth="1"/>
    <col min="3354" max="3354" width="5.7265625" style="524" customWidth="1"/>
    <col min="3355" max="3355" width="6.7265625" style="524" customWidth="1"/>
    <col min="3356" max="3356" width="2.26953125" style="524" customWidth="1"/>
    <col min="3357" max="3584" width="10.81640625" style="524"/>
    <col min="3585" max="3585" width="17.453125" style="524" customWidth="1"/>
    <col min="3586" max="3593" width="0" style="524" hidden="1" customWidth="1"/>
    <col min="3594" max="3594" width="2.26953125" style="524" customWidth="1"/>
    <col min="3595" max="3595" width="5.7265625" style="524" customWidth="1"/>
    <col min="3596" max="3596" width="6.7265625" style="524" customWidth="1"/>
    <col min="3597" max="3597" width="2.26953125" style="524" customWidth="1"/>
    <col min="3598" max="3598" width="5.7265625" style="524" customWidth="1"/>
    <col min="3599" max="3599" width="6.7265625" style="524" customWidth="1"/>
    <col min="3600" max="3600" width="2.26953125" style="524" customWidth="1"/>
    <col min="3601" max="3601" width="5.7265625" style="524" customWidth="1"/>
    <col min="3602" max="3602" width="6.7265625" style="524" customWidth="1"/>
    <col min="3603" max="3603" width="2.26953125" style="524" customWidth="1"/>
    <col min="3604" max="3604" width="5.7265625" style="524" customWidth="1"/>
    <col min="3605" max="3605" width="6.7265625" style="524" customWidth="1"/>
    <col min="3606" max="3606" width="2.26953125" style="524" customWidth="1"/>
    <col min="3607" max="3607" width="5.7265625" style="524" customWidth="1"/>
    <col min="3608" max="3608" width="6.7265625" style="524" customWidth="1"/>
    <col min="3609" max="3609" width="2.26953125" style="524" customWidth="1"/>
    <col min="3610" max="3610" width="5.7265625" style="524" customWidth="1"/>
    <col min="3611" max="3611" width="6.7265625" style="524" customWidth="1"/>
    <col min="3612" max="3612" width="2.26953125" style="524" customWidth="1"/>
    <col min="3613" max="3840" width="10.81640625" style="524"/>
    <col min="3841" max="3841" width="17.453125" style="524" customWidth="1"/>
    <col min="3842" max="3849" width="0" style="524" hidden="1" customWidth="1"/>
    <col min="3850" max="3850" width="2.26953125" style="524" customWidth="1"/>
    <col min="3851" max="3851" width="5.7265625" style="524" customWidth="1"/>
    <col min="3852" max="3852" width="6.7265625" style="524" customWidth="1"/>
    <col min="3853" max="3853" width="2.26953125" style="524" customWidth="1"/>
    <col min="3854" max="3854" width="5.7265625" style="524" customWidth="1"/>
    <col min="3855" max="3855" width="6.7265625" style="524" customWidth="1"/>
    <col min="3856" max="3856" width="2.26953125" style="524" customWidth="1"/>
    <col min="3857" max="3857" width="5.7265625" style="524" customWidth="1"/>
    <col min="3858" max="3858" width="6.7265625" style="524" customWidth="1"/>
    <col min="3859" max="3859" width="2.26953125" style="524" customWidth="1"/>
    <col min="3860" max="3860" width="5.7265625" style="524" customWidth="1"/>
    <col min="3861" max="3861" width="6.7265625" style="524" customWidth="1"/>
    <col min="3862" max="3862" width="2.26953125" style="524" customWidth="1"/>
    <col min="3863" max="3863" width="5.7265625" style="524" customWidth="1"/>
    <col min="3864" max="3864" width="6.7265625" style="524" customWidth="1"/>
    <col min="3865" max="3865" width="2.26953125" style="524" customWidth="1"/>
    <col min="3866" max="3866" width="5.7265625" style="524" customWidth="1"/>
    <col min="3867" max="3867" width="6.7265625" style="524" customWidth="1"/>
    <col min="3868" max="3868" width="2.26953125" style="524" customWidth="1"/>
    <col min="3869" max="4096" width="10.81640625" style="524"/>
    <col min="4097" max="4097" width="17.453125" style="524" customWidth="1"/>
    <col min="4098" max="4105" width="0" style="524" hidden="1" customWidth="1"/>
    <col min="4106" max="4106" width="2.26953125" style="524" customWidth="1"/>
    <col min="4107" max="4107" width="5.7265625" style="524" customWidth="1"/>
    <col min="4108" max="4108" width="6.7265625" style="524" customWidth="1"/>
    <col min="4109" max="4109" width="2.26953125" style="524" customWidth="1"/>
    <col min="4110" max="4110" width="5.7265625" style="524" customWidth="1"/>
    <col min="4111" max="4111" width="6.7265625" style="524" customWidth="1"/>
    <col min="4112" max="4112" width="2.26953125" style="524" customWidth="1"/>
    <col min="4113" max="4113" width="5.7265625" style="524" customWidth="1"/>
    <col min="4114" max="4114" width="6.7265625" style="524" customWidth="1"/>
    <col min="4115" max="4115" width="2.26953125" style="524" customWidth="1"/>
    <col min="4116" max="4116" width="5.7265625" style="524" customWidth="1"/>
    <col min="4117" max="4117" width="6.7265625" style="524" customWidth="1"/>
    <col min="4118" max="4118" width="2.26953125" style="524" customWidth="1"/>
    <col min="4119" max="4119" width="5.7265625" style="524" customWidth="1"/>
    <col min="4120" max="4120" width="6.7265625" style="524" customWidth="1"/>
    <col min="4121" max="4121" width="2.26953125" style="524" customWidth="1"/>
    <col min="4122" max="4122" width="5.7265625" style="524" customWidth="1"/>
    <col min="4123" max="4123" width="6.7265625" style="524" customWidth="1"/>
    <col min="4124" max="4124" width="2.26953125" style="524" customWidth="1"/>
    <col min="4125" max="4352" width="10.81640625" style="524"/>
    <col min="4353" max="4353" width="17.453125" style="524" customWidth="1"/>
    <col min="4354" max="4361" width="0" style="524" hidden="1" customWidth="1"/>
    <col min="4362" max="4362" width="2.26953125" style="524" customWidth="1"/>
    <col min="4363" max="4363" width="5.7265625" style="524" customWidth="1"/>
    <col min="4364" max="4364" width="6.7265625" style="524" customWidth="1"/>
    <col min="4365" max="4365" width="2.26953125" style="524" customWidth="1"/>
    <col min="4366" max="4366" width="5.7265625" style="524" customWidth="1"/>
    <col min="4367" max="4367" width="6.7265625" style="524" customWidth="1"/>
    <col min="4368" max="4368" width="2.26953125" style="524" customWidth="1"/>
    <col min="4369" max="4369" width="5.7265625" style="524" customWidth="1"/>
    <col min="4370" max="4370" width="6.7265625" style="524" customWidth="1"/>
    <col min="4371" max="4371" width="2.26953125" style="524" customWidth="1"/>
    <col min="4372" max="4372" width="5.7265625" style="524" customWidth="1"/>
    <col min="4373" max="4373" width="6.7265625" style="524" customWidth="1"/>
    <col min="4374" max="4374" width="2.26953125" style="524" customWidth="1"/>
    <col min="4375" max="4375" width="5.7265625" style="524" customWidth="1"/>
    <col min="4376" max="4376" width="6.7265625" style="524" customWidth="1"/>
    <col min="4377" max="4377" width="2.26953125" style="524" customWidth="1"/>
    <col min="4378" max="4378" width="5.7265625" style="524" customWidth="1"/>
    <col min="4379" max="4379" width="6.7265625" style="524" customWidth="1"/>
    <col min="4380" max="4380" width="2.26953125" style="524" customWidth="1"/>
    <col min="4381" max="4608" width="10.81640625" style="524"/>
    <col min="4609" max="4609" width="17.453125" style="524" customWidth="1"/>
    <col min="4610" max="4617" width="0" style="524" hidden="1" customWidth="1"/>
    <col min="4618" max="4618" width="2.26953125" style="524" customWidth="1"/>
    <col min="4619" max="4619" width="5.7265625" style="524" customWidth="1"/>
    <col min="4620" max="4620" width="6.7265625" style="524" customWidth="1"/>
    <col min="4621" max="4621" width="2.26953125" style="524" customWidth="1"/>
    <col min="4622" max="4622" width="5.7265625" style="524" customWidth="1"/>
    <col min="4623" max="4623" width="6.7265625" style="524" customWidth="1"/>
    <col min="4624" max="4624" width="2.26953125" style="524" customWidth="1"/>
    <col min="4625" max="4625" width="5.7265625" style="524" customWidth="1"/>
    <col min="4626" max="4626" width="6.7265625" style="524" customWidth="1"/>
    <col min="4627" max="4627" width="2.26953125" style="524" customWidth="1"/>
    <col min="4628" max="4628" width="5.7265625" style="524" customWidth="1"/>
    <col min="4629" max="4629" width="6.7265625" style="524" customWidth="1"/>
    <col min="4630" max="4630" width="2.26953125" style="524" customWidth="1"/>
    <col min="4631" max="4631" width="5.7265625" style="524" customWidth="1"/>
    <col min="4632" max="4632" width="6.7265625" style="524" customWidth="1"/>
    <col min="4633" max="4633" width="2.26953125" style="524" customWidth="1"/>
    <col min="4634" max="4634" width="5.7265625" style="524" customWidth="1"/>
    <col min="4635" max="4635" width="6.7265625" style="524" customWidth="1"/>
    <col min="4636" max="4636" width="2.26953125" style="524" customWidth="1"/>
    <col min="4637" max="4864" width="10.81640625" style="524"/>
    <col min="4865" max="4865" width="17.453125" style="524" customWidth="1"/>
    <col min="4866" max="4873" width="0" style="524" hidden="1" customWidth="1"/>
    <col min="4874" max="4874" width="2.26953125" style="524" customWidth="1"/>
    <col min="4875" max="4875" width="5.7265625" style="524" customWidth="1"/>
    <col min="4876" max="4876" width="6.7265625" style="524" customWidth="1"/>
    <col min="4877" max="4877" width="2.26953125" style="524" customWidth="1"/>
    <col min="4878" max="4878" width="5.7265625" style="524" customWidth="1"/>
    <col min="4879" max="4879" width="6.7265625" style="524" customWidth="1"/>
    <col min="4880" max="4880" width="2.26953125" style="524" customWidth="1"/>
    <col min="4881" max="4881" width="5.7265625" style="524" customWidth="1"/>
    <col min="4882" max="4882" width="6.7265625" style="524" customWidth="1"/>
    <col min="4883" max="4883" width="2.26953125" style="524" customWidth="1"/>
    <col min="4884" max="4884" width="5.7265625" style="524" customWidth="1"/>
    <col min="4885" max="4885" width="6.7265625" style="524" customWidth="1"/>
    <col min="4886" max="4886" width="2.26953125" style="524" customWidth="1"/>
    <col min="4887" max="4887" width="5.7265625" style="524" customWidth="1"/>
    <col min="4888" max="4888" width="6.7265625" style="524" customWidth="1"/>
    <col min="4889" max="4889" width="2.26953125" style="524" customWidth="1"/>
    <col min="4890" max="4890" width="5.7265625" style="524" customWidth="1"/>
    <col min="4891" max="4891" width="6.7265625" style="524" customWidth="1"/>
    <col min="4892" max="4892" width="2.26953125" style="524" customWidth="1"/>
    <col min="4893" max="5120" width="10.81640625" style="524"/>
    <col min="5121" max="5121" width="17.453125" style="524" customWidth="1"/>
    <col min="5122" max="5129" width="0" style="524" hidden="1" customWidth="1"/>
    <col min="5130" max="5130" width="2.26953125" style="524" customWidth="1"/>
    <col min="5131" max="5131" width="5.7265625" style="524" customWidth="1"/>
    <col min="5132" max="5132" width="6.7265625" style="524" customWidth="1"/>
    <col min="5133" max="5133" width="2.26953125" style="524" customWidth="1"/>
    <col min="5134" max="5134" width="5.7265625" style="524" customWidth="1"/>
    <col min="5135" max="5135" width="6.7265625" style="524" customWidth="1"/>
    <col min="5136" max="5136" width="2.26953125" style="524" customWidth="1"/>
    <col min="5137" max="5137" width="5.7265625" style="524" customWidth="1"/>
    <col min="5138" max="5138" width="6.7265625" style="524" customWidth="1"/>
    <col min="5139" max="5139" width="2.26953125" style="524" customWidth="1"/>
    <col min="5140" max="5140" width="5.7265625" style="524" customWidth="1"/>
    <col min="5141" max="5141" width="6.7265625" style="524" customWidth="1"/>
    <col min="5142" max="5142" width="2.26953125" style="524" customWidth="1"/>
    <col min="5143" max="5143" width="5.7265625" style="524" customWidth="1"/>
    <col min="5144" max="5144" width="6.7265625" style="524" customWidth="1"/>
    <col min="5145" max="5145" width="2.26953125" style="524" customWidth="1"/>
    <col min="5146" max="5146" width="5.7265625" style="524" customWidth="1"/>
    <col min="5147" max="5147" width="6.7265625" style="524" customWidth="1"/>
    <col min="5148" max="5148" width="2.26953125" style="524" customWidth="1"/>
    <col min="5149" max="5376" width="10.81640625" style="524"/>
    <col min="5377" max="5377" width="17.453125" style="524" customWidth="1"/>
    <col min="5378" max="5385" width="0" style="524" hidden="1" customWidth="1"/>
    <col min="5386" max="5386" width="2.26953125" style="524" customWidth="1"/>
    <col min="5387" max="5387" width="5.7265625" style="524" customWidth="1"/>
    <col min="5388" max="5388" width="6.7265625" style="524" customWidth="1"/>
    <col min="5389" max="5389" width="2.26953125" style="524" customWidth="1"/>
    <col min="5390" max="5390" width="5.7265625" style="524" customWidth="1"/>
    <col min="5391" max="5391" width="6.7265625" style="524" customWidth="1"/>
    <col min="5392" max="5392" width="2.26953125" style="524" customWidth="1"/>
    <col min="5393" max="5393" width="5.7265625" style="524" customWidth="1"/>
    <col min="5394" max="5394" width="6.7265625" style="524" customWidth="1"/>
    <col min="5395" max="5395" width="2.26953125" style="524" customWidth="1"/>
    <col min="5396" max="5396" width="5.7265625" style="524" customWidth="1"/>
    <col min="5397" max="5397" width="6.7265625" style="524" customWidth="1"/>
    <col min="5398" max="5398" width="2.26953125" style="524" customWidth="1"/>
    <col min="5399" max="5399" width="5.7265625" style="524" customWidth="1"/>
    <col min="5400" max="5400" width="6.7265625" style="524" customWidth="1"/>
    <col min="5401" max="5401" width="2.26953125" style="524" customWidth="1"/>
    <col min="5402" max="5402" width="5.7265625" style="524" customWidth="1"/>
    <col min="5403" max="5403" width="6.7265625" style="524" customWidth="1"/>
    <col min="5404" max="5404" width="2.26953125" style="524" customWidth="1"/>
    <col min="5405" max="5632" width="10.81640625" style="524"/>
    <col min="5633" max="5633" width="17.453125" style="524" customWidth="1"/>
    <col min="5634" max="5641" width="0" style="524" hidden="1" customWidth="1"/>
    <col min="5642" max="5642" width="2.26953125" style="524" customWidth="1"/>
    <col min="5643" max="5643" width="5.7265625" style="524" customWidth="1"/>
    <col min="5644" max="5644" width="6.7265625" style="524" customWidth="1"/>
    <col min="5645" max="5645" width="2.26953125" style="524" customWidth="1"/>
    <col min="5646" max="5646" width="5.7265625" style="524" customWidth="1"/>
    <col min="5647" max="5647" width="6.7265625" style="524" customWidth="1"/>
    <col min="5648" max="5648" width="2.26953125" style="524" customWidth="1"/>
    <col min="5649" max="5649" width="5.7265625" style="524" customWidth="1"/>
    <col min="5650" max="5650" width="6.7265625" style="524" customWidth="1"/>
    <col min="5651" max="5651" width="2.26953125" style="524" customWidth="1"/>
    <col min="5652" max="5652" width="5.7265625" style="524" customWidth="1"/>
    <col min="5653" max="5653" width="6.7265625" style="524" customWidth="1"/>
    <col min="5654" max="5654" width="2.26953125" style="524" customWidth="1"/>
    <col min="5655" max="5655" width="5.7265625" style="524" customWidth="1"/>
    <col min="5656" max="5656" width="6.7265625" style="524" customWidth="1"/>
    <col min="5657" max="5657" width="2.26953125" style="524" customWidth="1"/>
    <col min="5658" max="5658" width="5.7265625" style="524" customWidth="1"/>
    <col min="5659" max="5659" width="6.7265625" style="524" customWidth="1"/>
    <col min="5660" max="5660" width="2.26953125" style="524" customWidth="1"/>
    <col min="5661" max="5888" width="10.81640625" style="524"/>
    <col min="5889" max="5889" width="17.453125" style="524" customWidth="1"/>
    <col min="5890" max="5897" width="0" style="524" hidden="1" customWidth="1"/>
    <col min="5898" max="5898" width="2.26953125" style="524" customWidth="1"/>
    <col min="5899" max="5899" width="5.7265625" style="524" customWidth="1"/>
    <col min="5900" max="5900" width="6.7265625" style="524" customWidth="1"/>
    <col min="5901" max="5901" width="2.26953125" style="524" customWidth="1"/>
    <col min="5902" max="5902" width="5.7265625" style="524" customWidth="1"/>
    <col min="5903" max="5903" width="6.7265625" style="524" customWidth="1"/>
    <col min="5904" max="5904" width="2.26953125" style="524" customWidth="1"/>
    <col min="5905" max="5905" width="5.7265625" style="524" customWidth="1"/>
    <col min="5906" max="5906" width="6.7265625" style="524" customWidth="1"/>
    <col min="5907" max="5907" width="2.26953125" style="524" customWidth="1"/>
    <col min="5908" max="5908" width="5.7265625" style="524" customWidth="1"/>
    <col min="5909" max="5909" width="6.7265625" style="524" customWidth="1"/>
    <col min="5910" max="5910" width="2.26953125" style="524" customWidth="1"/>
    <col min="5911" max="5911" width="5.7265625" style="524" customWidth="1"/>
    <col min="5912" max="5912" width="6.7265625" style="524" customWidth="1"/>
    <col min="5913" max="5913" width="2.26953125" style="524" customWidth="1"/>
    <col min="5914" max="5914" width="5.7265625" style="524" customWidth="1"/>
    <col min="5915" max="5915" width="6.7265625" style="524" customWidth="1"/>
    <col min="5916" max="5916" width="2.26953125" style="524" customWidth="1"/>
    <col min="5917" max="6144" width="10.81640625" style="524"/>
    <col min="6145" max="6145" width="17.453125" style="524" customWidth="1"/>
    <col min="6146" max="6153" width="0" style="524" hidden="1" customWidth="1"/>
    <col min="6154" max="6154" width="2.26953125" style="524" customWidth="1"/>
    <col min="6155" max="6155" width="5.7265625" style="524" customWidth="1"/>
    <col min="6156" max="6156" width="6.7265625" style="524" customWidth="1"/>
    <col min="6157" max="6157" width="2.26953125" style="524" customWidth="1"/>
    <col min="6158" max="6158" width="5.7265625" style="524" customWidth="1"/>
    <col min="6159" max="6159" width="6.7265625" style="524" customWidth="1"/>
    <col min="6160" max="6160" width="2.26953125" style="524" customWidth="1"/>
    <col min="6161" max="6161" width="5.7265625" style="524" customWidth="1"/>
    <col min="6162" max="6162" width="6.7265625" style="524" customWidth="1"/>
    <col min="6163" max="6163" width="2.26953125" style="524" customWidth="1"/>
    <col min="6164" max="6164" width="5.7265625" style="524" customWidth="1"/>
    <col min="6165" max="6165" width="6.7265625" style="524" customWidth="1"/>
    <col min="6166" max="6166" width="2.26953125" style="524" customWidth="1"/>
    <col min="6167" max="6167" width="5.7265625" style="524" customWidth="1"/>
    <col min="6168" max="6168" width="6.7265625" style="524" customWidth="1"/>
    <col min="6169" max="6169" width="2.26953125" style="524" customWidth="1"/>
    <col min="6170" max="6170" width="5.7265625" style="524" customWidth="1"/>
    <col min="6171" max="6171" width="6.7265625" style="524" customWidth="1"/>
    <col min="6172" max="6172" width="2.26953125" style="524" customWidth="1"/>
    <col min="6173" max="6400" width="10.81640625" style="524"/>
    <col min="6401" max="6401" width="17.453125" style="524" customWidth="1"/>
    <col min="6402" max="6409" width="0" style="524" hidden="1" customWidth="1"/>
    <col min="6410" max="6410" width="2.26953125" style="524" customWidth="1"/>
    <col min="6411" max="6411" width="5.7265625" style="524" customWidth="1"/>
    <col min="6412" max="6412" width="6.7265625" style="524" customWidth="1"/>
    <col min="6413" max="6413" width="2.26953125" style="524" customWidth="1"/>
    <col min="6414" max="6414" width="5.7265625" style="524" customWidth="1"/>
    <col min="6415" max="6415" width="6.7265625" style="524" customWidth="1"/>
    <col min="6416" max="6416" width="2.26953125" style="524" customWidth="1"/>
    <col min="6417" max="6417" width="5.7265625" style="524" customWidth="1"/>
    <col min="6418" max="6418" width="6.7265625" style="524" customWidth="1"/>
    <col min="6419" max="6419" width="2.26953125" style="524" customWidth="1"/>
    <col min="6420" max="6420" width="5.7265625" style="524" customWidth="1"/>
    <col min="6421" max="6421" width="6.7265625" style="524" customWidth="1"/>
    <col min="6422" max="6422" width="2.26953125" style="524" customWidth="1"/>
    <col min="6423" max="6423" width="5.7265625" style="524" customWidth="1"/>
    <col min="6424" max="6424" width="6.7265625" style="524" customWidth="1"/>
    <col min="6425" max="6425" width="2.26953125" style="524" customWidth="1"/>
    <col min="6426" max="6426" width="5.7265625" style="524" customWidth="1"/>
    <col min="6427" max="6427" width="6.7265625" style="524" customWidth="1"/>
    <col min="6428" max="6428" width="2.26953125" style="524" customWidth="1"/>
    <col min="6429" max="6656" width="10.81640625" style="524"/>
    <col min="6657" max="6657" width="17.453125" style="524" customWidth="1"/>
    <col min="6658" max="6665" width="0" style="524" hidden="1" customWidth="1"/>
    <col min="6666" max="6666" width="2.26953125" style="524" customWidth="1"/>
    <col min="6667" max="6667" width="5.7265625" style="524" customWidth="1"/>
    <col min="6668" max="6668" width="6.7265625" style="524" customWidth="1"/>
    <col min="6669" max="6669" width="2.26953125" style="524" customWidth="1"/>
    <col min="6670" max="6670" width="5.7265625" style="524" customWidth="1"/>
    <col min="6671" max="6671" width="6.7265625" style="524" customWidth="1"/>
    <col min="6672" max="6672" width="2.26953125" style="524" customWidth="1"/>
    <col min="6673" max="6673" width="5.7265625" style="524" customWidth="1"/>
    <col min="6674" max="6674" width="6.7265625" style="524" customWidth="1"/>
    <col min="6675" max="6675" width="2.26953125" style="524" customWidth="1"/>
    <col min="6676" max="6676" width="5.7265625" style="524" customWidth="1"/>
    <col min="6677" max="6677" width="6.7265625" style="524" customWidth="1"/>
    <col min="6678" max="6678" width="2.26953125" style="524" customWidth="1"/>
    <col min="6679" max="6679" width="5.7265625" style="524" customWidth="1"/>
    <col min="6680" max="6680" width="6.7265625" style="524" customWidth="1"/>
    <col min="6681" max="6681" width="2.26953125" style="524" customWidth="1"/>
    <col min="6682" max="6682" width="5.7265625" style="524" customWidth="1"/>
    <col min="6683" max="6683" width="6.7265625" style="524" customWidth="1"/>
    <col min="6684" max="6684" width="2.26953125" style="524" customWidth="1"/>
    <col min="6685" max="6912" width="10.81640625" style="524"/>
    <col min="6913" max="6913" width="17.453125" style="524" customWidth="1"/>
    <col min="6914" max="6921" width="0" style="524" hidden="1" customWidth="1"/>
    <col min="6922" max="6922" width="2.26953125" style="524" customWidth="1"/>
    <col min="6923" max="6923" width="5.7265625" style="524" customWidth="1"/>
    <col min="6924" max="6924" width="6.7265625" style="524" customWidth="1"/>
    <col min="6925" max="6925" width="2.26953125" style="524" customWidth="1"/>
    <col min="6926" max="6926" width="5.7265625" style="524" customWidth="1"/>
    <col min="6927" max="6927" width="6.7265625" style="524" customWidth="1"/>
    <col min="6928" max="6928" width="2.26953125" style="524" customWidth="1"/>
    <col min="6929" max="6929" width="5.7265625" style="524" customWidth="1"/>
    <col min="6930" max="6930" width="6.7265625" style="524" customWidth="1"/>
    <col min="6931" max="6931" width="2.26953125" style="524" customWidth="1"/>
    <col min="6932" max="6932" width="5.7265625" style="524" customWidth="1"/>
    <col min="6933" max="6933" width="6.7265625" style="524" customWidth="1"/>
    <col min="6934" max="6934" width="2.26953125" style="524" customWidth="1"/>
    <col min="6935" max="6935" width="5.7265625" style="524" customWidth="1"/>
    <col min="6936" max="6936" width="6.7265625" style="524" customWidth="1"/>
    <col min="6937" max="6937" width="2.26953125" style="524" customWidth="1"/>
    <col min="6938" max="6938" width="5.7265625" style="524" customWidth="1"/>
    <col min="6939" max="6939" width="6.7265625" style="524" customWidth="1"/>
    <col min="6940" max="6940" width="2.26953125" style="524" customWidth="1"/>
    <col min="6941" max="7168" width="10.81640625" style="524"/>
    <col min="7169" max="7169" width="17.453125" style="524" customWidth="1"/>
    <col min="7170" max="7177" width="0" style="524" hidden="1" customWidth="1"/>
    <col min="7178" max="7178" width="2.26953125" style="524" customWidth="1"/>
    <col min="7179" max="7179" width="5.7265625" style="524" customWidth="1"/>
    <col min="7180" max="7180" width="6.7265625" style="524" customWidth="1"/>
    <col min="7181" max="7181" width="2.26953125" style="524" customWidth="1"/>
    <col min="7182" max="7182" width="5.7265625" style="524" customWidth="1"/>
    <col min="7183" max="7183" width="6.7265625" style="524" customWidth="1"/>
    <col min="7184" max="7184" width="2.26953125" style="524" customWidth="1"/>
    <col min="7185" max="7185" width="5.7265625" style="524" customWidth="1"/>
    <col min="7186" max="7186" width="6.7265625" style="524" customWidth="1"/>
    <col min="7187" max="7187" width="2.26953125" style="524" customWidth="1"/>
    <col min="7188" max="7188" width="5.7265625" style="524" customWidth="1"/>
    <col min="7189" max="7189" width="6.7265625" style="524" customWidth="1"/>
    <col min="7190" max="7190" width="2.26953125" style="524" customWidth="1"/>
    <col min="7191" max="7191" width="5.7265625" style="524" customWidth="1"/>
    <col min="7192" max="7192" width="6.7265625" style="524" customWidth="1"/>
    <col min="7193" max="7193" width="2.26953125" style="524" customWidth="1"/>
    <col min="7194" max="7194" width="5.7265625" style="524" customWidth="1"/>
    <col min="7195" max="7195" width="6.7265625" style="524" customWidth="1"/>
    <col min="7196" max="7196" width="2.26953125" style="524" customWidth="1"/>
    <col min="7197" max="7424" width="10.81640625" style="524"/>
    <col min="7425" max="7425" width="17.453125" style="524" customWidth="1"/>
    <col min="7426" max="7433" width="0" style="524" hidden="1" customWidth="1"/>
    <col min="7434" max="7434" width="2.26953125" style="524" customWidth="1"/>
    <col min="7435" max="7435" width="5.7265625" style="524" customWidth="1"/>
    <col min="7436" max="7436" width="6.7265625" style="524" customWidth="1"/>
    <col min="7437" max="7437" width="2.26953125" style="524" customWidth="1"/>
    <col min="7438" max="7438" width="5.7265625" style="524" customWidth="1"/>
    <col min="7439" max="7439" width="6.7265625" style="524" customWidth="1"/>
    <col min="7440" max="7440" width="2.26953125" style="524" customWidth="1"/>
    <col min="7441" max="7441" width="5.7265625" style="524" customWidth="1"/>
    <col min="7442" max="7442" width="6.7265625" style="524" customWidth="1"/>
    <col min="7443" max="7443" width="2.26953125" style="524" customWidth="1"/>
    <col min="7444" max="7444" width="5.7265625" style="524" customWidth="1"/>
    <col min="7445" max="7445" width="6.7265625" style="524" customWidth="1"/>
    <col min="7446" max="7446" width="2.26953125" style="524" customWidth="1"/>
    <col min="7447" max="7447" width="5.7265625" style="524" customWidth="1"/>
    <col min="7448" max="7448" width="6.7265625" style="524" customWidth="1"/>
    <col min="7449" max="7449" width="2.26953125" style="524" customWidth="1"/>
    <col min="7450" max="7450" width="5.7265625" style="524" customWidth="1"/>
    <col min="7451" max="7451" width="6.7265625" style="524" customWidth="1"/>
    <col min="7452" max="7452" width="2.26953125" style="524" customWidth="1"/>
    <col min="7453" max="7680" width="10.81640625" style="524"/>
    <col min="7681" max="7681" width="17.453125" style="524" customWidth="1"/>
    <col min="7682" max="7689" width="0" style="524" hidden="1" customWidth="1"/>
    <col min="7690" max="7690" width="2.26953125" style="524" customWidth="1"/>
    <col min="7691" max="7691" width="5.7265625" style="524" customWidth="1"/>
    <col min="7692" max="7692" width="6.7265625" style="524" customWidth="1"/>
    <col min="7693" max="7693" width="2.26953125" style="524" customWidth="1"/>
    <col min="7694" max="7694" width="5.7265625" style="524" customWidth="1"/>
    <col min="7695" max="7695" width="6.7265625" style="524" customWidth="1"/>
    <col min="7696" max="7696" width="2.26953125" style="524" customWidth="1"/>
    <col min="7697" max="7697" width="5.7265625" style="524" customWidth="1"/>
    <col min="7698" max="7698" width="6.7265625" style="524" customWidth="1"/>
    <col min="7699" max="7699" width="2.26953125" style="524" customWidth="1"/>
    <col min="7700" max="7700" width="5.7265625" style="524" customWidth="1"/>
    <col min="7701" max="7701" width="6.7265625" style="524" customWidth="1"/>
    <col min="7702" max="7702" width="2.26953125" style="524" customWidth="1"/>
    <col min="7703" max="7703" width="5.7265625" style="524" customWidth="1"/>
    <col min="7704" max="7704" width="6.7265625" style="524" customWidth="1"/>
    <col min="7705" max="7705" width="2.26953125" style="524" customWidth="1"/>
    <col min="7706" max="7706" width="5.7265625" style="524" customWidth="1"/>
    <col min="7707" max="7707" width="6.7265625" style="524" customWidth="1"/>
    <col min="7708" max="7708" width="2.26953125" style="524" customWidth="1"/>
    <col min="7709" max="7936" width="10.81640625" style="524"/>
    <col min="7937" max="7937" width="17.453125" style="524" customWidth="1"/>
    <col min="7938" max="7945" width="0" style="524" hidden="1" customWidth="1"/>
    <col min="7946" max="7946" width="2.26953125" style="524" customWidth="1"/>
    <col min="7947" max="7947" width="5.7265625" style="524" customWidth="1"/>
    <col min="7948" max="7948" width="6.7265625" style="524" customWidth="1"/>
    <col min="7949" max="7949" width="2.26953125" style="524" customWidth="1"/>
    <col min="7950" max="7950" width="5.7265625" style="524" customWidth="1"/>
    <col min="7951" max="7951" width="6.7265625" style="524" customWidth="1"/>
    <col min="7952" max="7952" width="2.26953125" style="524" customWidth="1"/>
    <col min="7953" max="7953" width="5.7265625" style="524" customWidth="1"/>
    <col min="7954" max="7954" width="6.7265625" style="524" customWidth="1"/>
    <col min="7955" max="7955" width="2.26953125" style="524" customWidth="1"/>
    <col min="7956" max="7956" width="5.7265625" style="524" customWidth="1"/>
    <col min="7957" max="7957" width="6.7265625" style="524" customWidth="1"/>
    <col min="7958" max="7958" width="2.26953125" style="524" customWidth="1"/>
    <col min="7959" max="7959" width="5.7265625" style="524" customWidth="1"/>
    <col min="7960" max="7960" width="6.7265625" style="524" customWidth="1"/>
    <col min="7961" max="7961" width="2.26953125" style="524" customWidth="1"/>
    <col min="7962" max="7962" width="5.7265625" style="524" customWidth="1"/>
    <col min="7963" max="7963" width="6.7265625" style="524" customWidth="1"/>
    <col min="7964" max="7964" width="2.26953125" style="524" customWidth="1"/>
    <col min="7965" max="8192" width="10.81640625" style="524"/>
    <col min="8193" max="8193" width="17.453125" style="524" customWidth="1"/>
    <col min="8194" max="8201" width="0" style="524" hidden="1" customWidth="1"/>
    <col min="8202" max="8202" width="2.26953125" style="524" customWidth="1"/>
    <col min="8203" max="8203" width="5.7265625" style="524" customWidth="1"/>
    <col min="8204" max="8204" width="6.7265625" style="524" customWidth="1"/>
    <col min="8205" max="8205" width="2.26953125" style="524" customWidth="1"/>
    <col min="8206" max="8206" width="5.7265625" style="524" customWidth="1"/>
    <col min="8207" max="8207" width="6.7265625" style="524" customWidth="1"/>
    <col min="8208" max="8208" width="2.26953125" style="524" customWidth="1"/>
    <col min="8209" max="8209" width="5.7265625" style="524" customWidth="1"/>
    <col min="8210" max="8210" width="6.7265625" style="524" customWidth="1"/>
    <col min="8211" max="8211" width="2.26953125" style="524" customWidth="1"/>
    <col min="8212" max="8212" width="5.7265625" style="524" customWidth="1"/>
    <col min="8213" max="8213" width="6.7265625" style="524" customWidth="1"/>
    <col min="8214" max="8214" width="2.26953125" style="524" customWidth="1"/>
    <col min="8215" max="8215" width="5.7265625" style="524" customWidth="1"/>
    <col min="8216" max="8216" width="6.7265625" style="524" customWidth="1"/>
    <col min="8217" max="8217" width="2.26953125" style="524" customWidth="1"/>
    <col min="8218" max="8218" width="5.7265625" style="524" customWidth="1"/>
    <col min="8219" max="8219" width="6.7265625" style="524" customWidth="1"/>
    <col min="8220" max="8220" width="2.26953125" style="524" customWidth="1"/>
    <col min="8221" max="8448" width="10.81640625" style="524"/>
    <col min="8449" max="8449" width="17.453125" style="524" customWidth="1"/>
    <col min="8450" max="8457" width="0" style="524" hidden="1" customWidth="1"/>
    <col min="8458" max="8458" width="2.26953125" style="524" customWidth="1"/>
    <col min="8459" max="8459" width="5.7265625" style="524" customWidth="1"/>
    <col min="8460" max="8460" width="6.7265625" style="524" customWidth="1"/>
    <col min="8461" max="8461" width="2.26953125" style="524" customWidth="1"/>
    <col min="8462" max="8462" width="5.7265625" style="524" customWidth="1"/>
    <col min="8463" max="8463" width="6.7265625" style="524" customWidth="1"/>
    <col min="8464" max="8464" width="2.26953125" style="524" customWidth="1"/>
    <col min="8465" max="8465" width="5.7265625" style="524" customWidth="1"/>
    <col min="8466" max="8466" width="6.7265625" style="524" customWidth="1"/>
    <col min="8467" max="8467" width="2.26953125" style="524" customWidth="1"/>
    <col min="8468" max="8468" width="5.7265625" style="524" customWidth="1"/>
    <col min="8469" max="8469" width="6.7265625" style="524" customWidth="1"/>
    <col min="8470" max="8470" width="2.26953125" style="524" customWidth="1"/>
    <col min="8471" max="8471" width="5.7265625" style="524" customWidth="1"/>
    <col min="8472" max="8472" width="6.7265625" style="524" customWidth="1"/>
    <col min="8473" max="8473" width="2.26953125" style="524" customWidth="1"/>
    <col min="8474" max="8474" width="5.7265625" style="524" customWidth="1"/>
    <col min="8475" max="8475" width="6.7265625" style="524" customWidth="1"/>
    <col min="8476" max="8476" width="2.26953125" style="524" customWidth="1"/>
    <col min="8477" max="8704" width="10.81640625" style="524"/>
    <col min="8705" max="8705" width="17.453125" style="524" customWidth="1"/>
    <col min="8706" max="8713" width="0" style="524" hidden="1" customWidth="1"/>
    <col min="8714" max="8714" width="2.26953125" style="524" customWidth="1"/>
    <col min="8715" max="8715" width="5.7265625" style="524" customWidth="1"/>
    <col min="8716" max="8716" width="6.7265625" style="524" customWidth="1"/>
    <col min="8717" max="8717" width="2.26953125" style="524" customWidth="1"/>
    <col min="8718" max="8718" width="5.7265625" style="524" customWidth="1"/>
    <col min="8719" max="8719" width="6.7265625" style="524" customWidth="1"/>
    <col min="8720" max="8720" width="2.26953125" style="524" customWidth="1"/>
    <col min="8721" max="8721" width="5.7265625" style="524" customWidth="1"/>
    <col min="8722" max="8722" width="6.7265625" style="524" customWidth="1"/>
    <col min="8723" max="8723" width="2.26953125" style="524" customWidth="1"/>
    <col min="8724" max="8724" width="5.7265625" style="524" customWidth="1"/>
    <col min="8725" max="8725" width="6.7265625" style="524" customWidth="1"/>
    <col min="8726" max="8726" width="2.26953125" style="524" customWidth="1"/>
    <col min="8727" max="8727" width="5.7265625" style="524" customWidth="1"/>
    <col min="8728" max="8728" width="6.7265625" style="524" customWidth="1"/>
    <col min="8729" max="8729" width="2.26953125" style="524" customWidth="1"/>
    <col min="8730" max="8730" width="5.7265625" style="524" customWidth="1"/>
    <col min="8731" max="8731" width="6.7265625" style="524" customWidth="1"/>
    <col min="8732" max="8732" width="2.26953125" style="524" customWidth="1"/>
    <col min="8733" max="8960" width="10.81640625" style="524"/>
    <col min="8961" max="8961" width="17.453125" style="524" customWidth="1"/>
    <col min="8962" max="8969" width="0" style="524" hidden="1" customWidth="1"/>
    <col min="8970" max="8970" width="2.26953125" style="524" customWidth="1"/>
    <col min="8971" max="8971" width="5.7265625" style="524" customWidth="1"/>
    <col min="8972" max="8972" width="6.7265625" style="524" customWidth="1"/>
    <col min="8973" max="8973" width="2.26953125" style="524" customWidth="1"/>
    <col min="8974" max="8974" width="5.7265625" style="524" customWidth="1"/>
    <col min="8975" max="8975" width="6.7265625" style="524" customWidth="1"/>
    <col min="8976" max="8976" width="2.26953125" style="524" customWidth="1"/>
    <col min="8977" max="8977" width="5.7265625" style="524" customWidth="1"/>
    <col min="8978" max="8978" width="6.7265625" style="524" customWidth="1"/>
    <col min="8979" max="8979" width="2.26953125" style="524" customWidth="1"/>
    <col min="8980" max="8980" width="5.7265625" style="524" customWidth="1"/>
    <col min="8981" max="8981" width="6.7265625" style="524" customWidth="1"/>
    <col min="8982" max="8982" width="2.26953125" style="524" customWidth="1"/>
    <col min="8983" max="8983" width="5.7265625" style="524" customWidth="1"/>
    <col min="8984" max="8984" width="6.7265625" style="524" customWidth="1"/>
    <col min="8985" max="8985" width="2.26953125" style="524" customWidth="1"/>
    <col min="8986" max="8986" width="5.7265625" style="524" customWidth="1"/>
    <col min="8987" max="8987" width="6.7265625" style="524" customWidth="1"/>
    <col min="8988" max="8988" width="2.26953125" style="524" customWidth="1"/>
    <col min="8989" max="9216" width="10.81640625" style="524"/>
    <col min="9217" max="9217" width="17.453125" style="524" customWidth="1"/>
    <col min="9218" max="9225" width="0" style="524" hidden="1" customWidth="1"/>
    <col min="9226" max="9226" width="2.26953125" style="524" customWidth="1"/>
    <col min="9227" max="9227" width="5.7265625" style="524" customWidth="1"/>
    <col min="9228" max="9228" width="6.7265625" style="524" customWidth="1"/>
    <col min="9229" max="9229" width="2.26953125" style="524" customWidth="1"/>
    <col min="9230" max="9230" width="5.7265625" style="524" customWidth="1"/>
    <col min="9231" max="9231" width="6.7265625" style="524" customWidth="1"/>
    <col min="9232" max="9232" width="2.26953125" style="524" customWidth="1"/>
    <col min="9233" max="9233" width="5.7265625" style="524" customWidth="1"/>
    <col min="9234" max="9234" width="6.7265625" style="524" customWidth="1"/>
    <col min="9235" max="9235" width="2.26953125" style="524" customWidth="1"/>
    <col min="9236" max="9236" width="5.7265625" style="524" customWidth="1"/>
    <col min="9237" max="9237" width="6.7265625" style="524" customWidth="1"/>
    <col min="9238" max="9238" width="2.26953125" style="524" customWidth="1"/>
    <col min="9239" max="9239" width="5.7265625" style="524" customWidth="1"/>
    <col min="9240" max="9240" width="6.7265625" style="524" customWidth="1"/>
    <col min="9241" max="9241" width="2.26953125" style="524" customWidth="1"/>
    <col min="9242" max="9242" width="5.7265625" style="524" customWidth="1"/>
    <col min="9243" max="9243" width="6.7265625" style="524" customWidth="1"/>
    <col min="9244" max="9244" width="2.26953125" style="524" customWidth="1"/>
    <col min="9245" max="9472" width="10.81640625" style="524"/>
    <col min="9473" max="9473" width="17.453125" style="524" customWidth="1"/>
    <col min="9474" max="9481" width="0" style="524" hidden="1" customWidth="1"/>
    <col min="9482" max="9482" width="2.26953125" style="524" customWidth="1"/>
    <col min="9483" max="9483" width="5.7265625" style="524" customWidth="1"/>
    <col min="9484" max="9484" width="6.7265625" style="524" customWidth="1"/>
    <col min="9485" max="9485" width="2.26953125" style="524" customWidth="1"/>
    <col min="9486" max="9486" width="5.7265625" style="524" customWidth="1"/>
    <col min="9487" max="9487" width="6.7265625" style="524" customWidth="1"/>
    <col min="9488" max="9488" width="2.26953125" style="524" customWidth="1"/>
    <col min="9489" max="9489" width="5.7265625" style="524" customWidth="1"/>
    <col min="9490" max="9490" width="6.7265625" style="524" customWidth="1"/>
    <col min="9491" max="9491" width="2.26953125" style="524" customWidth="1"/>
    <col min="9492" max="9492" width="5.7265625" style="524" customWidth="1"/>
    <col min="9493" max="9493" width="6.7265625" style="524" customWidth="1"/>
    <col min="9494" max="9494" width="2.26953125" style="524" customWidth="1"/>
    <col min="9495" max="9495" width="5.7265625" style="524" customWidth="1"/>
    <col min="9496" max="9496" width="6.7265625" style="524" customWidth="1"/>
    <col min="9497" max="9497" width="2.26953125" style="524" customWidth="1"/>
    <col min="9498" max="9498" width="5.7265625" style="524" customWidth="1"/>
    <col min="9499" max="9499" width="6.7265625" style="524" customWidth="1"/>
    <col min="9500" max="9500" width="2.26953125" style="524" customWidth="1"/>
    <col min="9501" max="9728" width="10.81640625" style="524"/>
    <col min="9729" max="9729" width="17.453125" style="524" customWidth="1"/>
    <col min="9730" max="9737" width="0" style="524" hidden="1" customWidth="1"/>
    <col min="9738" max="9738" width="2.26953125" style="524" customWidth="1"/>
    <col min="9739" max="9739" width="5.7265625" style="524" customWidth="1"/>
    <col min="9740" max="9740" width="6.7265625" style="524" customWidth="1"/>
    <col min="9741" max="9741" width="2.26953125" style="524" customWidth="1"/>
    <col min="9742" max="9742" width="5.7265625" style="524" customWidth="1"/>
    <col min="9743" max="9743" width="6.7265625" style="524" customWidth="1"/>
    <col min="9744" max="9744" width="2.26953125" style="524" customWidth="1"/>
    <col min="9745" max="9745" width="5.7265625" style="524" customWidth="1"/>
    <col min="9746" max="9746" width="6.7265625" style="524" customWidth="1"/>
    <col min="9747" max="9747" width="2.26953125" style="524" customWidth="1"/>
    <col min="9748" max="9748" width="5.7265625" style="524" customWidth="1"/>
    <col min="9749" max="9749" width="6.7265625" style="524" customWidth="1"/>
    <col min="9750" max="9750" width="2.26953125" style="524" customWidth="1"/>
    <col min="9751" max="9751" width="5.7265625" style="524" customWidth="1"/>
    <col min="9752" max="9752" width="6.7265625" style="524" customWidth="1"/>
    <col min="9753" max="9753" width="2.26953125" style="524" customWidth="1"/>
    <col min="9754" max="9754" width="5.7265625" style="524" customWidth="1"/>
    <col min="9755" max="9755" width="6.7265625" style="524" customWidth="1"/>
    <col min="9756" max="9756" width="2.26953125" style="524" customWidth="1"/>
    <col min="9757" max="9984" width="10.81640625" style="524"/>
    <col min="9985" max="9985" width="17.453125" style="524" customWidth="1"/>
    <col min="9986" max="9993" width="0" style="524" hidden="1" customWidth="1"/>
    <col min="9994" max="9994" width="2.26953125" style="524" customWidth="1"/>
    <col min="9995" max="9995" width="5.7265625" style="524" customWidth="1"/>
    <col min="9996" max="9996" width="6.7265625" style="524" customWidth="1"/>
    <col min="9997" max="9997" width="2.26953125" style="524" customWidth="1"/>
    <col min="9998" max="9998" width="5.7265625" style="524" customWidth="1"/>
    <col min="9999" max="9999" width="6.7265625" style="524" customWidth="1"/>
    <col min="10000" max="10000" width="2.26953125" style="524" customWidth="1"/>
    <col min="10001" max="10001" width="5.7265625" style="524" customWidth="1"/>
    <col min="10002" max="10002" width="6.7265625" style="524" customWidth="1"/>
    <col min="10003" max="10003" width="2.26953125" style="524" customWidth="1"/>
    <col min="10004" max="10004" width="5.7265625" style="524" customWidth="1"/>
    <col min="10005" max="10005" width="6.7265625" style="524" customWidth="1"/>
    <col min="10006" max="10006" width="2.26953125" style="524" customWidth="1"/>
    <col min="10007" max="10007" width="5.7265625" style="524" customWidth="1"/>
    <col min="10008" max="10008" width="6.7265625" style="524" customWidth="1"/>
    <col min="10009" max="10009" width="2.26953125" style="524" customWidth="1"/>
    <col min="10010" max="10010" width="5.7265625" style="524" customWidth="1"/>
    <col min="10011" max="10011" width="6.7265625" style="524" customWidth="1"/>
    <col min="10012" max="10012" width="2.26953125" style="524" customWidth="1"/>
    <col min="10013" max="10240" width="10.81640625" style="524"/>
    <col min="10241" max="10241" width="17.453125" style="524" customWidth="1"/>
    <col min="10242" max="10249" width="0" style="524" hidden="1" customWidth="1"/>
    <col min="10250" max="10250" width="2.26953125" style="524" customWidth="1"/>
    <col min="10251" max="10251" width="5.7265625" style="524" customWidth="1"/>
    <col min="10252" max="10252" width="6.7265625" style="524" customWidth="1"/>
    <col min="10253" max="10253" width="2.26953125" style="524" customWidth="1"/>
    <col min="10254" max="10254" width="5.7265625" style="524" customWidth="1"/>
    <col min="10255" max="10255" width="6.7265625" style="524" customWidth="1"/>
    <col min="10256" max="10256" width="2.26953125" style="524" customWidth="1"/>
    <col min="10257" max="10257" width="5.7265625" style="524" customWidth="1"/>
    <col min="10258" max="10258" width="6.7265625" style="524" customWidth="1"/>
    <col min="10259" max="10259" width="2.26953125" style="524" customWidth="1"/>
    <col min="10260" max="10260" width="5.7265625" style="524" customWidth="1"/>
    <col min="10261" max="10261" width="6.7265625" style="524" customWidth="1"/>
    <col min="10262" max="10262" width="2.26953125" style="524" customWidth="1"/>
    <col min="10263" max="10263" width="5.7265625" style="524" customWidth="1"/>
    <col min="10264" max="10264" width="6.7265625" style="524" customWidth="1"/>
    <col min="10265" max="10265" width="2.26953125" style="524" customWidth="1"/>
    <col min="10266" max="10266" width="5.7265625" style="524" customWidth="1"/>
    <col min="10267" max="10267" width="6.7265625" style="524" customWidth="1"/>
    <col min="10268" max="10268" width="2.26953125" style="524" customWidth="1"/>
    <col min="10269" max="10496" width="10.81640625" style="524"/>
    <col min="10497" max="10497" width="17.453125" style="524" customWidth="1"/>
    <col min="10498" max="10505" width="0" style="524" hidden="1" customWidth="1"/>
    <col min="10506" max="10506" width="2.26953125" style="524" customWidth="1"/>
    <col min="10507" max="10507" width="5.7265625" style="524" customWidth="1"/>
    <col min="10508" max="10508" width="6.7265625" style="524" customWidth="1"/>
    <col min="10509" max="10509" width="2.26953125" style="524" customWidth="1"/>
    <col min="10510" max="10510" width="5.7265625" style="524" customWidth="1"/>
    <col min="10511" max="10511" width="6.7265625" style="524" customWidth="1"/>
    <col min="10512" max="10512" width="2.26953125" style="524" customWidth="1"/>
    <col min="10513" max="10513" width="5.7265625" style="524" customWidth="1"/>
    <col min="10514" max="10514" width="6.7265625" style="524" customWidth="1"/>
    <col min="10515" max="10515" width="2.26953125" style="524" customWidth="1"/>
    <col min="10516" max="10516" width="5.7265625" style="524" customWidth="1"/>
    <col min="10517" max="10517" width="6.7265625" style="524" customWidth="1"/>
    <col min="10518" max="10518" width="2.26953125" style="524" customWidth="1"/>
    <col min="10519" max="10519" width="5.7265625" style="524" customWidth="1"/>
    <col min="10520" max="10520" width="6.7265625" style="524" customWidth="1"/>
    <col min="10521" max="10521" width="2.26953125" style="524" customWidth="1"/>
    <col min="10522" max="10522" width="5.7265625" style="524" customWidth="1"/>
    <col min="10523" max="10523" width="6.7265625" style="524" customWidth="1"/>
    <col min="10524" max="10524" width="2.26953125" style="524" customWidth="1"/>
    <col min="10525" max="10752" width="10.81640625" style="524"/>
    <col min="10753" max="10753" width="17.453125" style="524" customWidth="1"/>
    <col min="10754" max="10761" width="0" style="524" hidden="1" customWidth="1"/>
    <col min="10762" max="10762" width="2.26953125" style="524" customWidth="1"/>
    <col min="10763" max="10763" width="5.7265625" style="524" customWidth="1"/>
    <col min="10764" max="10764" width="6.7265625" style="524" customWidth="1"/>
    <col min="10765" max="10765" width="2.26953125" style="524" customWidth="1"/>
    <col min="10766" max="10766" width="5.7265625" style="524" customWidth="1"/>
    <col min="10767" max="10767" width="6.7265625" style="524" customWidth="1"/>
    <col min="10768" max="10768" width="2.26953125" style="524" customWidth="1"/>
    <col min="10769" max="10769" width="5.7265625" style="524" customWidth="1"/>
    <col min="10770" max="10770" width="6.7265625" style="524" customWidth="1"/>
    <col min="10771" max="10771" width="2.26953125" style="524" customWidth="1"/>
    <col min="10772" max="10772" width="5.7265625" style="524" customWidth="1"/>
    <col min="10773" max="10773" width="6.7265625" style="524" customWidth="1"/>
    <col min="10774" max="10774" width="2.26953125" style="524" customWidth="1"/>
    <col min="10775" max="10775" width="5.7265625" style="524" customWidth="1"/>
    <col min="10776" max="10776" width="6.7265625" style="524" customWidth="1"/>
    <col min="10777" max="10777" width="2.26953125" style="524" customWidth="1"/>
    <col min="10778" max="10778" width="5.7265625" style="524" customWidth="1"/>
    <col min="10779" max="10779" width="6.7265625" style="524" customWidth="1"/>
    <col min="10780" max="10780" width="2.26953125" style="524" customWidth="1"/>
    <col min="10781" max="11008" width="10.81640625" style="524"/>
    <col min="11009" max="11009" width="17.453125" style="524" customWidth="1"/>
    <col min="11010" max="11017" width="0" style="524" hidden="1" customWidth="1"/>
    <col min="11018" max="11018" width="2.26953125" style="524" customWidth="1"/>
    <col min="11019" max="11019" width="5.7265625" style="524" customWidth="1"/>
    <col min="11020" max="11020" width="6.7265625" style="524" customWidth="1"/>
    <col min="11021" max="11021" width="2.26953125" style="524" customWidth="1"/>
    <col min="11022" max="11022" width="5.7265625" style="524" customWidth="1"/>
    <col min="11023" max="11023" width="6.7265625" style="524" customWidth="1"/>
    <col min="11024" max="11024" width="2.26953125" style="524" customWidth="1"/>
    <col min="11025" max="11025" width="5.7265625" style="524" customWidth="1"/>
    <col min="11026" max="11026" width="6.7265625" style="524" customWidth="1"/>
    <col min="11027" max="11027" width="2.26953125" style="524" customWidth="1"/>
    <col min="11028" max="11028" width="5.7265625" style="524" customWidth="1"/>
    <col min="11029" max="11029" width="6.7265625" style="524" customWidth="1"/>
    <col min="11030" max="11030" width="2.26953125" style="524" customWidth="1"/>
    <col min="11031" max="11031" width="5.7265625" style="524" customWidth="1"/>
    <col min="11032" max="11032" width="6.7265625" style="524" customWidth="1"/>
    <col min="11033" max="11033" width="2.26953125" style="524" customWidth="1"/>
    <col min="11034" max="11034" width="5.7265625" style="524" customWidth="1"/>
    <col min="11035" max="11035" width="6.7265625" style="524" customWidth="1"/>
    <col min="11036" max="11036" width="2.26953125" style="524" customWidth="1"/>
    <col min="11037" max="11264" width="10.81640625" style="524"/>
    <col min="11265" max="11265" width="17.453125" style="524" customWidth="1"/>
    <col min="11266" max="11273" width="0" style="524" hidden="1" customWidth="1"/>
    <col min="11274" max="11274" width="2.26953125" style="524" customWidth="1"/>
    <col min="11275" max="11275" width="5.7265625" style="524" customWidth="1"/>
    <col min="11276" max="11276" width="6.7265625" style="524" customWidth="1"/>
    <col min="11277" max="11277" width="2.26953125" style="524" customWidth="1"/>
    <col min="11278" max="11278" width="5.7265625" style="524" customWidth="1"/>
    <col min="11279" max="11279" width="6.7265625" style="524" customWidth="1"/>
    <col min="11280" max="11280" width="2.26953125" style="524" customWidth="1"/>
    <col min="11281" max="11281" width="5.7265625" style="524" customWidth="1"/>
    <col min="11282" max="11282" width="6.7265625" style="524" customWidth="1"/>
    <col min="11283" max="11283" width="2.26953125" style="524" customWidth="1"/>
    <col min="11284" max="11284" width="5.7265625" style="524" customWidth="1"/>
    <col min="11285" max="11285" width="6.7265625" style="524" customWidth="1"/>
    <col min="11286" max="11286" width="2.26953125" style="524" customWidth="1"/>
    <col min="11287" max="11287" width="5.7265625" style="524" customWidth="1"/>
    <col min="11288" max="11288" width="6.7265625" style="524" customWidth="1"/>
    <col min="11289" max="11289" width="2.26953125" style="524" customWidth="1"/>
    <col min="11290" max="11290" width="5.7265625" style="524" customWidth="1"/>
    <col min="11291" max="11291" width="6.7265625" style="524" customWidth="1"/>
    <col min="11292" max="11292" width="2.26953125" style="524" customWidth="1"/>
    <col min="11293" max="11520" width="10.81640625" style="524"/>
    <col min="11521" max="11521" width="17.453125" style="524" customWidth="1"/>
    <col min="11522" max="11529" width="0" style="524" hidden="1" customWidth="1"/>
    <col min="11530" max="11530" width="2.26953125" style="524" customWidth="1"/>
    <col min="11531" max="11531" width="5.7265625" style="524" customWidth="1"/>
    <col min="11532" max="11532" width="6.7265625" style="524" customWidth="1"/>
    <col min="11533" max="11533" width="2.26953125" style="524" customWidth="1"/>
    <col min="11534" max="11534" width="5.7265625" style="524" customWidth="1"/>
    <col min="11535" max="11535" width="6.7265625" style="524" customWidth="1"/>
    <col min="11536" max="11536" width="2.26953125" style="524" customWidth="1"/>
    <col min="11537" max="11537" width="5.7265625" style="524" customWidth="1"/>
    <col min="11538" max="11538" width="6.7265625" style="524" customWidth="1"/>
    <col min="11539" max="11539" width="2.26953125" style="524" customWidth="1"/>
    <col min="11540" max="11540" width="5.7265625" style="524" customWidth="1"/>
    <col min="11541" max="11541" width="6.7265625" style="524" customWidth="1"/>
    <col min="11542" max="11542" width="2.26953125" style="524" customWidth="1"/>
    <col min="11543" max="11543" width="5.7265625" style="524" customWidth="1"/>
    <col min="11544" max="11544" width="6.7265625" style="524" customWidth="1"/>
    <col min="11545" max="11545" width="2.26953125" style="524" customWidth="1"/>
    <col min="11546" max="11546" width="5.7265625" style="524" customWidth="1"/>
    <col min="11547" max="11547" width="6.7265625" style="524" customWidth="1"/>
    <col min="11548" max="11548" width="2.26953125" style="524" customWidth="1"/>
    <col min="11549" max="11776" width="10.81640625" style="524"/>
    <col min="11777" max="11777" width="17.453125" style="524" customWidth="1"/>
    <col min="11778" max="11785" width="0" style="524" hidden="1" customWidth="1"/>
    <col min="11786" max="11786" width="2.26953125" style="524" customWidth="1"/>
    <col min="11787" max="11787" width="5.7265625" style="524" customWidth="1"/>
    <col min="11788" max="11788" width="6.7265625" style="524" customWidth="1"/>
    <col min="11789" max="11789" width="2.26953125" style="524" customWidth="1"/>
    <col min="11790" max="11790" width="5.7265625" style="524" customWidth="1"/>
    <col min="11791" max="11791" width="6.7265625" style="524" customWidth="1"/>
    <col min="11792" max="11792" width="2.26953125" style="524" customWidth="1"/>
    <col min="11793" max="11793" width="5.7265625" style="524" customWidth="1"/>
    <col min="11794" max="11794" width="6.7265625" style="524" customWidth="1"/>
    <col min="11795" max="11795" width="2.26953125" style="524" customWidth="1"/>
    <col min="11796" max="11796" width="5.7265625" style="524" customWidth="1"/>
    <col min="11797" max="11797" width="6.7265625" style="524" customWidth="1"/>
    <col min="11798" max="11798" width="2.26953125" style="524" customWidth="1"/>
    <col min="11799" max="11799" width="5.7265625" style="524" customWidth="1"/>
    <col min="11800" max="11800" width="6.7265625" style="524" customWidth="1"/>
    <col min="11801" max="11801" width="2.26953125" style="524" customWidth="1"/>
    <col min="11802" max="11802" width="5.7265625" style="524" customWidth="1"/>
    <col min="11803" max="11803" width="6.7265625" style="524" customWidth="1"/>
    <col min="11804" max="11804" width="2.26953125" style="524" customWidth="1"/>
    <col min="11805" max="12032" width="10.81640625" style="524"/>
    <col min="12033" max="12033" width="17.453125" style="524" customWidth="1"/>
    <col min="12034" max="12041" width="0" style="524" hidden="1" customWidth="1"/>
    <col min="12042" max="12042" width="2.26953125" style="524" customWidth="1"/>
    <col min="12043" max="12043" width="5.7265625" style="524" customWidth="1"/>
    <col min="12044" max="12044" width="6.7265625" style="524" customWidth="1"/>
    <col min="12045" max="12045" width="2.26953125" style="524" customWidth="1"/>
    <col min="12046" max="12046" width="5.7265625" style="524" customWidth="1"/>
    <col min="12047" max="12047" width="6.7265625" style="524" customWidth="1"/>
    <col min="12048" max="12048" width="2.26953125" style="524" customWidth="1"/>
    <col min="12049" max="12049" width="5.7265625" style="524" customWidth="1"/>
    <col min="12050" max="12050" width="6.7265625" style="524" customWidth="1"/>
    <col min="12051" max="12051" width="2.26953125" style="524" customWidth="1"/>
    <col min="12052" max="12052" width="5.7265625" style="524" customWidth="1"/>
    <col min="12053" max="12053" width="6.7265625" style="524" customWidth="1"/>
    <col min="12054" max="12054" width="2.26953125" style="524" customWidth="1"/>
    <col min="12055" max="12055" width="5.7265625" style="524" customWidth="1"/>
    <col min="12056" max="12056" width="6.7265625" style="524" customWidth="1"/>
    <col min="12057" max="12057" width="2.26953125" style="524" customWidth="1"/>
    <col min="12058" max="12058" width="5.7265625" style="524" customWidth="1"/>
    <col min="12059" max="12059" width="6.7265625" style="524" customWidth="1"/>
    <col min="12060" max="12060" width="2.26953125" style="524" customWidth="1"/>
    <col min="12061" max="12288" width="10.81640625" style="524"/>
    <col min="12289" max="12289" width="17.453125" style="524" customWidth="1"/>
    <col min="12290" max="12297" width="0" style="524" hidden="1" customWidth="1"/>
    <col min="12298" max="12298" width="2.26953125" style="524" customWidth="1"/>
    <col min="12299" max="12299" width="5.7265625" style="524" customWidth="1"/>
    <col min="12300" max="12300" width="6.7265625" style="524" customWidth="1"/>
    <col min="12301" max="12301" width="2.26953125" style="524" customWidth="1"/>
    <col min="12302" max="12302" width="5.7265625" style="524" customWidth="1"/>
    <col min="12303" max="12303" width="6.7265625" style="524" customWidth="1"/>
    <col min="12304" max="12304" width="2.26953125" style="524" customWidth="1"/>
    <col min="12305" max="12305" width="5.7265625" style="524" customWidth="1"/>
    <col min="12306" max="12306" width="6.7265625" style="524" customWidth="1"/>
    <col min="12307" max="12307" width="2.26953125" style="524" customWidth="1"/>
    <col min="12308" max="12308" width="5.7265625" style="524" customWidth="1"/>
    <col min="12309" max="12309" width="6.7265625" style="524" customWidth="1"/>
    <col min="12310" max="12310" width="2.26953125" style="524" customWidth="1"/>
    <col min="12311" max="12311" width="5.7265625" style="524" customWidth="1"/>
    <col min="12312" max="12312" width="6.7265625" style="524" customWidth="1"/>
    <col min="12313" max="12313" width="2.26953125" style="524" customWidth="1"/>
    <col min="12314" max="12314" width="5.7265625" style="524" customWidth="1"/>
    <col min="12315" max="12315" width="6.7265625" style="524" customWidth="1"/>
    <col min="12316" max="12316" width="2.26953125" style="524" customWidth="1"/>
    <col min="12317" max="12544" width="10.81640625" style="524"/>
    <col min="12545" max="12545" width="17.453125" style="524" customWidth="1"/>
    <col min="12546" max="12553" width="0" style="524" hidden="1" customWidth="1"/>
    <col min="12554" max="12554" width="2.26953125" style="524" customWidth="1"/>
    <col min="12555" max="12555" width="5.7265625" style="524" customWidth="1"/>
    <col min="12556" max="12556" width="6.7265625" style="524" customWidth="1"/>
    <col min="12557" max="12557" width="2.26953125" style="524" customWidth="1"/>
    <col min="12558" max="12558" width="5.7265625" style="524" customWidth="1"/>
    <col min="12559" max="12559" width="6.7265625" style="524" customWidth="1"/>
    <col min="12560" max="12560" width="2.26953125" style="524" customWidth="1"/>
    <col min="12561" max="12561" width="5.7265625" style="524" customWidth="1"/>
    <col min="12562" max="12562" width="6.7265625" style="524" customWidth="1"/>
    <col min="12563" max="12563" width="2.26953125" style="524" customWidth="1"/>
    <col min="12564" max="12564" width="5.7265625" style="524" customWidth="1"/>
    <col min="12565" max="12565" width="6.7265625" style="524" customWidth="1"/>
    <col min="12566" max="12566" width="2.26953125" style="524" customWidth="1"/>
    <col min="12567" max="12567" width="5.7265625" style="524" customWidth="1"/>
    <col min="12568" max="12568" width="6.7265625" style="524" customWidth="1"/>
    <col min="12569" max="12569" width="2.26953125" style="524" customWidth="1"/>
    <col min="12570" max="12570" width="5.7265625" style="524" customWidth="1"/>
    <col min="12571" max="12571" width="6.7265625" style="524" customWidth="1"/>
    <col min="12572" max="12572" width="2.26953125" style="524" customWidth="1"/>
    <col min="12573" max="12800" width="10.81640625" style="524"/>
    <col min="12801" max="12801" width="17.453125" style="524" customWidth="1"/>
    <col min="12802" max="12809" width="0" style="524" hidden="1" customWidth="1"/>
    <col min="12810" max="12810" width="2.26953125" style="524" customWidth="1"/>
    <col min="12811" max="12811" width="5.7265625" style="524" customWidth="1"/>
    <col min="12812" max="12812" width="6.7265625" style="524" customWidth="1"/>
    <col min="12813" max="12813" width="2.26953125" style="524" customWidth="1"/>
    <col min="12814" max="12814" width="5.7265625" style="524" customWidth="1"/>
    <col min="12815" max="12815" width="6.7265625" style="524" customWidth="1"/>
    <col min="12816" max="12816" width="2.26953125" style="524" customWidth="1"/>
    <col min="12817" max="12817" width="5.7265625" style="524" customWidth="1"/>
    <col min="12818" max="12818" width="6.7265625" style="524" customWidth="1"/>
    <col min="12819" max="12819" width="2.26953125" style="524" customWidth="1"/>
    <col min="12820" max="12820" width="5.7265625" style="524" customWidth="1"/>
    <col min="12821" max="12821" width="6.7265625" style="524" customWidth="1"/>
    <col min="12822" max="12822" width="2.26953125" style="524" customWidth="1"/>
    <col min="12823" max="12823" width="5.7265625" style="524" customWidth="1"/>
    <col min="12824" max="12824" width="6.7265625" style="524" customWidth="1"/>
    <col min="12825" max="12825" width="2.26953125" style="524" customWidth="1"/>
    <col min="12826" max="12826" width="5.7265625" style="524" customWidth="1"/>
    <col min="12827" max="12827" width="6.7265625" style="524" customWidth="1"/>
    <col min="12828" max="12828" width="2.26953125" style="524" customWidth="1"/>
    <col min="12829" max="13056" width="10.81640625" style="524"/>
    <col min="13057" max="13057" width="17.453125" style="524" customWidth="1"/>
    <col min="13058" max="13065" width="0" style="524" hidden="1" customWidth="1"/>
    <col min="13066" max="13066" width="2.26953125" style="524" customWidth="1"/>
    <col min="13067" max="13067" width="5.7265625" style="524" customWidth="1"/>
    <col min="13068" max="13068" width="6.7265625" style="524" customWidth="1"/>
    <col min="13069" max="13069" width="2.26953125" style="524" customWidth="1"/>
    <col min="13070" max="13070" width="5.7265625" style="524" customWidth="1"/>
    <col min="13071" max="13071" width="6.7265625" style="524" customWidth="1"/>
    <col min="13072" max="13072" width="2.26953125" style="524" customWidth="1"/>
    <col min="13073" max="13073" width="5.7265625" style="524" customWidth="1"/>
    <col min="13074" max="13074" width="6.7265625" style="524" customWidth="1"/>
    <col min="13075" max="13075" width="2.26953125" style="524" customWidth="1"/>
    <col min="13076" max="13076" width="5.7265625" style="524" customWidth="1"/>
    <col min="13077" max="13077" width="6.7265625" style="524" customWidth="1"/>
    <col min="13078" max="13078" width="2.26953125" style="524" customWidth="1"/>
    <col min="13079" max="13079" width="5.7265625" style="524" customWidth="1"/>
    <col min="13080" max="13080" width="6.7265625" style="524" customWidth="1"/>
    <col min="13081" max="13081" width="2.26953125" style="524" customWidth="1"/>
    <col min="13082" max="13082" width="5.7265625" style="524" customWidth="1"/>
    <col min="13083" max="13083" width="6.7265625" style="524" customWidth="1"/>
    <col min="13084" max="13084" width="2.26953125" style="524" customWidth="1"/>
    <col min="13085" max="13312" width="10.81640625" style="524"/>
    <col min="13313" max="13313" width="17.453125" style="524" customWidth="1"/>
    <col min="13314" max="13321" width="0" style="524" hidden="1" customWidth="1"/>
    <col min="13322" max="13322" width="2.26953125" style="524" customWidth="1"/>
    <col min="13323" max="13323" width="5.7265625" style="524" customWidth="1"/>
    <col min="13324" max="13324" width="6.7265625" style="524" customWidth="1"/>
    <col min="13325" max="13325" width="2.26953125" style="524" customWidth="1"/>
    <col min="13326" max="13326" width="5.7265625" style="524" customWidth="1"/>
    <col min="13327" max="13327" width="6.7265625" style="524" customWidth="1"/>
    <col min="13328" max="13328" width="2.26953125" style="524" customWidth="1"/>
    <col min="13329" max="13329" width="5.7265625" style="524" customWidth="1"/>
    <col min="13330" max="13330" width="6.7265625" style="524" customWidth="1"/>
    <col min="13331" max="13331" width="2.26953125" style="524" customWidth="1"/>
    <col min="13332" max="13332" width="5.7265625" style="524" customWidth="1"/>
    <col min="13333" max="13333" width="6.7265625" style="524" customWidth="1"/>
    <col min="13334" max="13334" width="2.26953125" style="524" customWidth="1"/>
    <col min="13335" max="13335" width="5.7265625" style="524" customWidth="1"/>
    <col min="13336" max="13336" width="6.7265625" style="524" customWidth="1"/>
    <col min="13337" max="13337" width="2.26953125" style="524" customWidth="1"/>
    <col min="13338" max="13338" width="5.7265625" style="524" customWidth="1"/>
    <col min="13339" max="13339" width="6.7265625" style="524" customWidth="1"/>
    <col min="13340" max="13340" width="2.26953125" style="524" customWidth="1"/>
    <col min="13341" max="13568" width="10.81640625" style="524"/>
    <col min="13569" max="13569" width="17.453125" style="524" customWidth="1"/>
    <col min="13570" max="13577" width="0" style="524" hidden="1" customWidth="1"/>
    <col min="13578" max="13578" width="2.26953125" style="524" customWidth="1"/>
    <col min="13579" max="13579" width="5.7265625" style="524" customWidth="1"/>
    <col min="13580" max="13580" width="6.7265625" style="524" customWidth="1"/>
    <col min="13581" max="13581" width="2.26953125" style="524" customWidth="1"/>
    <col min="13582" max="13582" width="5.7265625" style="524" customWidth="1"/>
    <col min="13583" max="13583" width="6.7265625" style="524" customWidth="1"/>
    <col min="13584" max="13584" width="2.26953125" style="524" customWidth="1"/>
    <col min="13585" max="13585" width="5.7265625" style="524" customWidth="1"/>
    <col min="13586" max="13586" width="6.7265625" style="524" customWidth="1"/>
    <col min="13587" max="13587" width="2.26953125" style="524" customWidth="1"/>
    <col min="13588" max="13588" width="5.7265625" style="524" customWidth="1"/>
    <col min="13589" max="13589" width="6.7265625" style="524" customWidth="1"/>
    <col min="13590" max="13590" width="2.26953125" style="524" customWidth="1"/>
    <col min="13591" max="13591" width="5.7265625" style="524" customWidth="1"/>
    <col min="13592" max="13592" width="6.7265625" style="524" customWidth="1"/>
    <col min="13593" max="13593" width="2.26953125" style="524" customWidth="1"/>
    <col min="13594" max="13594" width="5.7265625" style="524" customWidth="1"/>
    <col min="13595" max="13595" width="6.7265625" style="524" customWidth="1"/>
    <col min="13596" max="13596" width="2.26953125" style="524" customWidth="1"/>
    <col min="13597" max="13824" width="10.81640625" style="524"/>
    <col min="13825" max="13825" width="17.453125" style="524" customWidth="1"/>
    <col min="13826" max="13833" width="0" style="524" hidden="1" customWidth="1"/>
    <col min="13834" max="13834" width="2.26953125" style="524" customWidth="1"/>
    <col min="13835" max="13835" width="5.7265625" style="524" customWidth="1"/>
    <col min="13836" max="13836" width="6.7265625" style="524" customWidth="1"/>
    <col min="13837" max="13837" width="2.26953125" style="524" customWidth="1"/>
    <col min="13838" max="13838" width="5.7265625" style="524" customWidth="1"/>
    <col min="13839" max="13839" width="6.7265625" style="524" customWidth="1"/>
    <col min="13840" max="13840" width="2.26953125" style="524" customWidth="1"/>
    <col min="13841" max="13841" width="5.7265625" style="524" customWidth="1"/>
    <col min="13842" max="13842" width="6.7265625" style="524" customWidth="1"/>
    <col min="13843" max="13843" width="2.26953125" style="524" customWidth="1"/>
    <col min="13844" max="13844" width="5.7265625" style="524" customWidth="1"/>
    <col min="13845" max="13845" width="6.7265625" style="524" customWidth="1"/>
    <col min="13846" max="13846" width="2.26953125" style="524" customWidth="1"/>
    <col min="13847" max="13847" width="5.7265625" style="524" customWidth="1"/>
    <col min="13848" max="13848" width="6.7265625" style="524" customWidth="1"/>
    <col min="13849" max="13849" width="2.26953125" style="524" customWidth="1"/>
    <col min="13850" max="13850" width="5.7265625" style="524" customWidth="1"/>
    <col min="13851" max="13851" width="6.7265625" style="524" customWidth="1"/>
    <col min="13852" max="13852" width="2.26953125" style="524" customWidth="1"/>
    <col min="13853" max="14080" width="10.81640625" style="524"/>
    <col min="14081" max="14081" width="17.453125" style="524" customWidth="1"/>
    <col min="14082" max="14089" width="0" style="524" hidden="1" customWidth="1"/>
    <col min="14090" max="14090" width="2.26953125" style="524" customWidth="1"/>
    <col min="14091" max="14091" width="5.7265625" style="524" customWidth="1"/>
    <col min="14092" max="14092" width="6.7265625" style="524" customWidth="1"/>
    <col min="14093" max="14093" width="2.26953125" style="524" customWidth="1"/>
    <col min="14094" max="14094" width="5.7265625" style="524" customWidth="1"/>
    <col min="14095" max="14095" width="6.7265625" style="524" customWidth="1"/>
    <col min="14096" max="14096" width="2.26953125" style="524" customWidth="1"/>
    <col min="14097" max="14097" width="5.7265625" style="524" customWidth="1"/>
    <col min="14098" max="14098" width="6.7265625" style="524" customWidth="1"/>
    <col min="14099" max="14099" width="2.26953125" style="524" customWidth="1"/>
    <col min="14100" max="14100" width="5.7265625" style="524" customWidth="1"/>
    <col min="14101" max="14101" width="6.7265625" style="524" customWidth="1"/>
    <col min="14102" max="14102" width="2.26953125" style="524" customWidth="1"/>
    <col min="14103" max="14103" width="5.7265625" style="524" customWidth="1"/>
    <col min="14104" max="14104" width="6.7265625" style="524" customWidth="1"/>
    <col min="14105" max="14105" width="2.26953125" style="524" customWidth="1"/>
    <col min="14106" max="14106" width="5.7265625" style="524" customWidth="1"/>
    <col min="14107" max="14107" width="6.7265625" style="524" customWidth="1"/>
    <col min="14108" max="14108" width="2.26953125" style="524" customWidth="1"/>
    <col min="14109" max="14336" width="10.81640625" style="524"/>
    <col min="14337" max="14337" width="17.453125" style="524" customWidth="1"/>
    <col min="14338" max="14345" width="0" style="524" hidden="1" customWidth="1"/>
    <col min="14346" max="14346" width="2.26953125" style="524" customWidth="1"/>
    <col min="14347" max="14347" width="5.7265625" style="524" customWidth="1"/>
    <col min="14348" max="14348" width="6.7265625" style="524" customWidth="1"/>
    <col min="14349" max="14349" width="2.26953125" style="524" customWidth="1"/>
    <col min="14350" max="14350" width="5.7265625" style="524" customWidth="1"/>
    <col min="14351" max="14351" width="6.7265625" style="524" customWidth="1"/>
    <col min="14352" max="14352" width="2.26953125" style="524" customWidth="1"/>
    <col min="14353" max="14353" width="5.7265625" style="524" customWidth="1"/>
    <col min="14354" max="14354" width="6.7265625" style="524" customWidth="1"/>
    <col min="14355" max="14355" width="2.26953125" style="524" customWidth="1"/>
    <col min="14356" max="14356" width="5.7265625" style="524" customWidth="1"/>
    <col min="14357" max="14357" width="6.7265625" style="524" customWidth="1"/>
    <col min="14358" max="14358" width="2.26953125" style="524" customWidth="1"/>
    <col min="14359" max="14359" width="5.7265625" style="524" customWidth="1"/>
    <col min="14360" max="14360" width="6.7265625" style="524" customWidth="1"/>
    <col min="14361" max="14361" width="2.26953125" style="524" customWidth="1"/>
    <col min="14362" max="14362" width="5.7265625" style="524" customWidth="1"/>
    <col min="14363" max="14363" width="6.7265625" style="524" customWidth="1"/>
    <col min="14364" max="14364" width="2.26953125" style="524" customWidth="1"/>
    <col min="14365" max="14592" width="10.81640625" style="524"/>
    <col min="14593" max="14593" width="17.453125" style="524" customWidth="1"/>
    <col min="14594" max="14601" width="0" style="524" hidden="1" customWidth="1"/>
    <col min="14602" max="14602" width="2.26953125" style="524" customWidth="1"/>
    <col min="14603" max="14603" width="5.7265625" style="524" customWidth="1"/>
    <col min="14604" max="14604" width="6.7265625" style="524" customWidth="1"/>
    <col min="14605" max="14605" width="2.26953125" style="524" customWidth="1"/>
    <col min="14606" max="14606" width="5.7265625" style="524" customWidth="1"/>
    <col min="14607" max="14607" width="6.7265625" style="524" customWidth="1"/>
    <col min="14608" max="14608" width="2.26953125" style="524" customWidth="1"/>
    <col min="14609" max="14609" width="5.7265625" style="524" customWidth="1"/>
    <col min="14610" max="14610" width="6.7265625" style="524" customWidth="1"/>
    <col min="14611" max="14611" width="2.26953125" style="524" customWidth="1"/>
    <col min="14612" max="14612" width="5.7265625" style="524" customWidth="1"/>
    <col min="14613" max="14613" width="6.7265625" style="524" customWidth="1"/>
    <col min="14614" max="14614" width="2.26953125" style="524" customWidth="1"/>
    <col min="14615" max="14615" width="5.7265625" style="524" customWidth="1"/>
    <col min="14616" max="14616" width="6.7265625" style="524" customWidth="1"/>
    <col min="14617" max="14617" width="2.26953125" style="524" customWidth="1"/>
    <col min="14618" max="14618" width="5.7265625" style="524" customWidth="1"/>
    <col min="14619" max="14619" width="6.7265625" style="524" customWidth="1"/>
    <col min="14620" max="14620" width="2.26953125" style="524" customWidth="1"/>
    <col min="14621" max="14848" width="10.81640625" style="524"/>
    <col min="14849" max="14849" width="17.453125" style="524" customWidth="1"/>
    <col min="14850" max="14857" width="0" style="524" hidden="1" customWidth="1"/>
    <col min="14858" max="14858" width="2.26953125" style="524" customWidth="1"/>
    <col min="14859" max="14859" width="5.7265625" style="524" customWidth="1"/>
    <col min="14860" max="14860" width="6.7265625" style="524" customWidth="1"/>
    <col min="14861" max="14861" width="2.26953125" style="524" customWidth="1"/>
    <col min="14862" max="14862" width="5.7265625" style="524" customWidth="1"/>
    <col min="14863" max="14863" width="6.7265625" style="524" customWidth="1"/>
    <col min="14864" max="14864" width="2.26953125" style="524" customWidth="1"/>
    <col min="14865" max="14865" width="5.7265625" style="524" customWidth="1"/>
    <col min="14866" max="14866" width="6.7265625" style="524" customWidth="1"/>
    <col min="14867" max="14867" width="2.26953125" style="524" customWidth="1"/>
    <col min="14868" max="14868" width="5.7265625" style="524" customWidth="1"/>
    <col min="14869" max="14869" width="6.7265625" style="524" customWidth="1"/>
    <col min="14870" max="14870" width="2.26953125" style="524" customWidth="1"/>
    <col min="14871" max="14871" width="5.7265625" style="524" customWidth="1"/>
    <col min="14872" max="14872" width="6.7265625" style="524" customWidth="1"/>
    <col min="14873" max="14873" width="2.26953125" style="524" customWidth="1"/>
    <col min="14874" max="14874" width="5.7265625" style="524" customWidth="1"/>
    <col min="14875" max="14875" width="6.7265625" style="524" customWidth="1"/>
    <col min="14876" max="14876" width="2.26953125" style="524" customWidth="1"/>
    <col min="14877" max="15104" width="10.81640625" style="524"/>
    <col min="15105" max="15105" width="17.453125" style="524" customWidth="1"/>
    <col min="15106" max="15113" width="0" style="524" hidden="1" customWidth="1"/>
    <col min="15114" max="15114" width="2.26953125" style="524" customWidth="1"/>
    <col min="15115" max="15115" width="5.7265625" style="524" customWidth="1"/>
    <col min="15116" max="15116" width="6.7265625" style="524" customWidth="1"/>
    <col min="15117" max="15117" width="2.26953125" style="524" customWidth="1"/>
    <col min="15118" max="15118" width="5.7265625" style="524" customWidth="1"/>
    <col min="15119" max="15119" width="6.7265625" style="524" customWidth="1"/>
    <col min="15120" max="15120" width="2.26953125" style="524" customWidth="1"/>
    <col min="15121" max="15121" width="5.7265625" style="524" customWidth="1"/>
    <col min="15122" max="15122" width="6.7265625" style="524" customWidth="1"/>
    <col min="15123" max="15123" width="2.26953125" style="524" customWidth="1"/>
    <col min="15124" max="15124" width="5.7265625" style="524" customWidth="1"/>
    <col min="15125" max="15125" width="6.7265625" style="524" customWidth="1"/>
    <col min="15126" max="15126" width="2.26953125" style="524" customWidth="1"/>
    <col min="15127" max="15127" width="5.7265625" style="524" customWidth="1"/>
    <col min="15128" max="15128" width="6.7265625" style="524" customWidth="1"/>
    <col min="15129" max="15129" width="2.26953125" style="524" customWidth="1"/>
    <col min="15130" max="15130" width="5.7265625" style="524" customWidth="1"/>
    <col min="15131" max="15131" width="6.7265625" style="524" customWidth="1"/>
    <col min="15132" max="15132" width="2.26953125" style="524" customWidth="1"/>
    <col min="15133" max="15360" width="10.81640625" style="524"/>
    <col min="15361" max="15361" width="17.453125" style="524" customWidth="1"/>
    <col min="15362" max="15369" width="0" style="524" hidden="1" customWidth="1"/>
    <col min="15370" max="15370" width="2.26953125" style="524" customWidth="1"/>
    <col min="15371" max="15371" width="5.7265625" style="524" customWidth="1"/>
    <col min="15372" max="15372" width="6.7265625" style="524" customWidth="1"/>
    <col min="15373" max="15373" width="2.26953125" style="524" customWidth="1"/>
    <col min="15374" max="15374" width="5.7265625" style="524" customWidth="1"/>
    <col min="15375" max="15375" width="6.7265625" style="524" customWidth="1"/>
    <col min="15376" max="15376" width="2.26953125" style="524" customWidth="1"/>
    <col min="15377" max="15377" width="5.7265625" style="524" customWidth="1"/>
    <col min="15378" max="15378" width="6.7265625" style="524" customWidth="1"/>
    <col min="15379" max="15379" width="2.26953125" style="524" customWidth="1"/>
    <col min="15380" max="15380" width="5.7265625" style="524" customWidth="1"/>
    <col min="15381" max="15381" width="6.7265625" style="524" customWidth="1"/>
    <col min="15382" max="15382" width="2.26953125" style="524" customWidth="1"/>
    <col min="15383" max="15383" width="5.7265625" style="524" customWidth="1"/>
    <col min="15384" max="15384" width="6.7265625" style="524" customWidth="1"/>
    <col min="15385" max="15385" width="2.26953125" style="524" customWidth="1"/>
    <col min="15386" max="15386" width="5.7265625" style="524" customWidth="1"/>
    <col min="15387" max="15387" width="6.7265625" style="524" customWidth="1"/>
    <col min="15388" max="15388" width="2.26953125" style="524" customWidth="1"/>
    <col min="15389" max="15616" width="10.81640625" style="524"/>
    <col min="15617" max="15617" width="17.453125" style="524" customWidth="1"/>
    <col min="15618" max="15625" width="0" style="524" hidden="1" customWidth="1"/>
    <col min="15626" max="15626" width="2.26953125" style="524" customWidth="1"/>
    <col min="15627" max="15627" width="5.7265625" style="524" customWidth="1"/>
    <col min="15628" max="15628" width="6.7265625" style="524" customWidth="1"/>
    <col min="15629" max="15629" width="2.26953125" style="524" customWidth="1"/>
    <col min="15630" max="15630" width="5.7265625" style="524" customWidth="1"/>
    <col min="15631" max="15631" width="6.7265625" style="524" customWidth="1"/>
    <col min="15632" max="15632" width="2.26953125" style="524" customWidth="1"/>
    <col min="15633" max="15633" width="5.7265625" style="524" customWidth="1"/>
    <col min="15634" max="15634" width="6.7265625" style="524" customWidth="1"/>
    <col min="15635" max="15635" width="2.26953125" style="524" customWidth="1"/>
    <col min="15636" max="15636" width="5.7265625" style="524" customWidth="1"/>
    <col min="15637" max="15637" width="6.7265625" style="524" customWidth="1"/>
    <col min="15638" max="15638" width="2.26953125" style="524" customWidth="1"/>
    <col min="15639" max="15639" width="5.7265625" style="524" customWidth="1"/>
    <col min="15640" max="15640" width="6.7265625" style="524" customWidth="1"/>
    <col min="15641" max="15641" width="2.26953125" style="524" customWidth="1"/>
    <col min="15642" max="15642" width="5.7265625" style="524" customWidth="1"/>
    <col min="15643" max="15643" width="6.7265625" style="524" customWidth="1"/>
    <col min="15644" max="15644" width="2.26953125" style="524" customWidth="1"/>
    <col min="15645" max="15872" width="10.81640625" style="524"/>
    <col min="15873" max="15873" width="17.453125" style="524" customWidth="1"/>
    <col min="15874" max="15881" width="0" style="524" hidden="1" customWidth="1"/>
    <col min="15882" max="15882" width="2.26953125" style="524" customWidth="1"/>
    <col min="15883" max="15883" width="5.7265625" style="524" customWidth="1"/>
    <col min="15884" max="15884" width="6.7265625" style="524" customWidth="1"/>
    <col min="15885" max="15885" width="2.26953125" style="524" customWidth="1"/>
    <col min="15886" max="15886" width="5.7265625" style="524" customWidth="1"/>
    <col min="15887" max="15887" width="6.7265625" style="524" customWidth="1"/>
    <col min="15888" max="15888" width="2.26953125" style="524" customWidth="1"/>
    <col min="15889" max="15889" width="5.7265625" style="524" customWidth="1"/>
    <col min="15890" max="15890" width="6.7265625" style="524" customWidth="1"/>
    <col min="15891" max="15891" width="2.26953125" style="524" customWidth="1"/>
    <col min="15892" max="15892" width="5.7265625" style="524" customWidth="1"/>
    <col min="15893" max="15893" width="6.7265625" style="524" customWidth="1"/>
    <col min="15894" max="15894" width="2.26953125" style="524" customWidth="1"/>
    <col min="15895" max="15895" width="5.7265625" style="524" customWidth="1"/>
    <col min="15896" max="15896" width="6.7265625" style="524" customWidth="1"/>
    <col min="15897" max="15897" width="2.26953125" style="524" customWidth="1"/>
    <col min="15898" max="15898" width="5.7265625" style="524" customWidth="1"/>
    <col min="15899" max="15899" width="6.7265625" style="524" customWidth="1"/>
    <col min="15900" max="15900" width="2.26953125" style="524" customWidth="1"/>
    <col min="15901" max="16128" width="10.81640625" style="524"/>
    <col min="16129" max="16129" width="17.453125" style="524" customWidth="1"/>
    <col min="16130" max="16137" width="0" style="524" hidden="1" customWidth="1"/>
    <col min="16138" max="16138" width="2.26953125" style="524" customWidth="1"/>
    <col min="16139" max="16139" width="5.7265625" style="524" customWidth="1"/>
    <col min="16140" max="16140" width="6.7265625" style="524" customWidth="1"/>
    <col min="16141" max="16141" width="2.26953125" style="524" customWidth="1"/>
    <col min="16142" max="16142" width="5.7265625" style="524" customWidth="1"/>
    <col min="16143" max="16143" width="6.7265625" style="524" customWidth="1"/>
    <col min="16144" max="16144" width="2.26953125" style="524" customWidth="1"/>
    <col min="16145" max="16145" width="5.7265625" style="524" customWidth="1"/>
    <col min="16146" max="16146" width="6.7265625" style="524" customWidth="1"/>
    <col min="16147" max="16147" width="2.26953125" style="524" customWidth="1"/>
    <col min="16148" max="16148" width="5.7265625" style="524" customWidth="1"/>
    <col min="16149" max="16149" width="6.7265625" style="524" customWidth="1"/>
    <col min="16150" max="16150" width="2.26953125" style="524" customWidth="1"/>
    <col min="16151" max="16151" width="5.7265625" style="524" customWidth="1"/>
    <col min="16152" max="16152" width="6.7265625" style="524" customWidth="1"/>
    <col min="16153" max="16153" width="2.26953125" style="524" customWidth="1"/>
    <col min="16154" max="16154" width="5.7265625" style="524" customWidth="1"/>
    <col min="16155" max="16155" width="6.7265625" style="524" customWidth="1"/>
    <col min="16156" max="16156" width="2.26953125" style="524" customWidth="1"/>
    <col min="16157" max="16384" width="10.81640625" style="524"/>
  </cols>
  <sheetData>
    <row r="1" spans="1:28">
      <c r="A1" s="120" t="s">
        <v>438</v>
      </c>
      <c r="B1" s="120"/>
      <c r="C1" s="127"/>
      <c r="D1" s="127"/>
      <c r="E1" s="127"/>
      <c r="F1" s="127"/>
      <c r="G1" s="127"/>
      <c r="H1" s="127"/>
      <c r="I1" s="127"/>
      <c r="J1" s="127"/>
      <c r="K1" s="120"/>
      <c r="L1" s="127"/>
      <c r="M1" s="120"/>
    </row>
    <row r="2" spans="1:28">
      <c r="A2" s="120" t="s">
        <v>439</v>
      </c>
      <c r="B2" s="120"/>
      <c r="C2" s="127"/>
      <c r="D2" s="127"/>
      <c r="E2" s="127"/>
      <c r="F2" s="127"/>
      <c r="G2" s="127"/>
      <c r="H2" s="127"/>
      <c r="I2" s="127"/>
      <c r="J2" s="127"/>
      <c r="K2" s="120"/>
      <c r="L2" s="127"/>
      <c r="M2" s="120"/>
    </row>
    <row r="3" spans="1:28">
      <c r="A3" s="120"/>
      <c r="B3" s="120"/>
      <c r="C3" s="127"/>
      <c r="D3" s="127"/>
      <c r="E3" s="127"/>
      <c r="F3" s="127"/>
      <c r="G3" s="127"/>
      <c r="H3" s="127"/>
      <c r="I3" s="127"/>
      <c r="J3" s="127"/>
      <c r="K3" s="120"/>
      <c r="L3" s="127"/>
      <c r="M3" s="120"/>
    </row>
    <row r="4" spans="1:28">
      <c r="A4" s="120" t="s">
        <v>1763</v>
      </c>
      <c r="B4" s="120"/>
      <c r="C4" s="127"/>
      <c r="D4" s="127"/>
      <c r="E4" s="127"/>
      <c r="F4" s="127"/>
      <c r="G4" s="127"/>
      <c r="H4" s="127"/>
      <c r="I4" s="127"/>
      <c r="J4" s="127"/>
      <c r="K4" s="120"/>
      <c r="L4" s="127"/>
      <c r="M4" s="120"/>
    </row>
    <row r="5" spans="1:28">
      <c r="A5" s="120" t="s">
        <v>1764</v>
      </c>
      <c r="B5" s="120"/>
      <c r="C5" s="127"/>
      <c r="D5" s="127"/>
      <c r="E5" s="127"/>
      <c r="F5" s="127"/>
      <c r="G5" s="127"/>
      <c r="H5" s="127"/>
      <c r="I5" s="127"/>
      <c r="J5" s="127"/>
      <c r="K5" s="120"/>
      <c r="L5" s="127"/>
      <c r="M5" s="120"/>
    </row>
    <row r="6" spans="1:28" ht="10" customHeight="1" thickBot="1">
      <c r="A6" s="1045"/>
      <c r="B6" s="120"/>
      <c r="C6" s="127"/>
      <c r="D6" s="127"/>
      <c r="E6" s="127"/>
      <c r="F6" s="127"/>
      <c r="G6" s="127"/>
      <c r="H6" s="127"/>
      <c r="I6" s="127"/>
      <c r="J6" s="127"/>
      <c r="K6" s="120"/>
      <c r="L6" s="127"/>
      <c r="M6" s="120"/>
      <c r="N6" s="120"/>
      <c r="O6" s="127"/>
      <c r="P6" s="120"/>
      <c r="R6" s="930"/>
      <c r="S6" s="930"/>
    </row>
    <row r="7" spans="1:28" ht="12.75" customHeight="1">
      <c r="A7" s="467"/>
      <c r="B7" s="467"/>
      <c r="C7" s="1046"/>
      <c r="D7" s="1046"/>
      <c r="E7" s="1046"/>
      <c r="F7" s="1046"/>
      <c r="G7" s="1046"/>
      <c r="H7" s="1046"/>
      <c r="I7" s="1046"/>
      <c r="J7" s="1046"/>
      <c r="K7" s="467"/>
      <c r="L7" s="1046"/>
      <c r="M7" s="467"/>
      <c r="N7" s="467"/>
      <c r="O7" s="1046"/>
      <c r="P7" s="467"/>
      <c r="Q7" s="467"/>
      <c r="R7" s="467"/>
      <c r="S7" s="467"/>
      <c r="T7" s="467"/>
      <c r="U7" s="467"/>
      <c r="V7" s="467"/>
      <c r="W7" s="467"/>
      <c r="X7" s="467"/>
      <c r="Y7" s="467"/>
      <c r="Z7" s="467"/>
      <c r="AA7" s="467"/>
      <c r="AB7" s="467"/>
    </row>
    <row r="8" spans="1:28" ht="12.75" customHeight="1">
      <c r="A8" s="464" t="s">
        <v>1206</v>
      </c>
      <c r="B8" s="1156" t="s">
        <v>584</v>
      </c>
      <c r="C8" s="1156"/>
      <c r="D8" s="1156"/>
      <c r="E8" s="1156"/>
      <c r="F8" s="1156"/>
      <c r="G8" s="1156"/>
      <c r="H8" s="1156"/>
      <c r="I8" s="1156"/>
      <c r="J8" s="341"/>
      <c r="K8" s="1156" t="s">
        <v>585</v>
      </c>
      <c r="L8" s="1156"/>
      <c r="M8" s="1156"/>
      <c r="N8" s="1156"/>
      <c r="O8" s="1156"/>
      <c r="P8" s="1156"/>
      <c r="Q8" s="1156"/>
      <c r="R8" s="1156"/>
      <c r="T8" s="1156" t="s">
        <v>1496</v>
      </c>
      <c r="U8" s="1156"/>
      <c r="V8" s="1156"/>
      <c r="W8" s="1156"/>
      <c r="X8" s="1156"/>
      <c r="Y8" s="1156"/>
      <c r="Z8" s="1156"/>
      <c r="AA8" s="1156"/>
    </row>
    <row r="9" spans="1:28" ht="12.75" customHeight="1">
      <c r="A9" s="464"/>
      <c r="B9" s="1158" t="s">
        <v>932</v>
      </c>
      <c r="C9" s="1158"/>
      <c r="D9" s="341"/>
      <c r="E9" s="1157" t="s">
        <v>1497</v>
      </c>
      <c r="F9" s="1157"/>
      <c r="G9" s="341"/>
      <c r="H9" s="1157" t="s">
        <v>148</v>
      </c>
      <c r="I9" s="1157"/>
      <c r="J9" s="341"/>
      <c r="K9" s="1158" t="s">
        <v>932</v>
      </c>
      <c r="L9" s="1158"/>
      <c r="M9" s="341"/>
      <c r="N9" s="1157" t="s">
        <v>1497</v>
      </c>
      <c r="O9" s="1157"/>
      <c r="P9" s="341"/>
      <c r="Q9" s="1157" t="s">
        <v>148</v>
      </c>
      <c r="R9" s="1157"/>
      <c r="T9" s="1158" t="s">
        <v>932</v>
      </c>
      <c r="U9" s="1158"/>
      <c r="V9" s="341"/>
      <c r="W9" s="1157" t="s">
        <v>1497</v>
      </c>
      <c r="X9" s="1157"/>
      <c r="Y9" s="341"/>
      <c r="Z9" s="1157" t="s">
        <v>148</v>
      </c>
      <c r="AA9" s="1157"/>
    </row>
    <row r="10" spans="1:28" ht="12.75" customHeight="1">
      <c r="A10" s="464"/>
      <c r="B10" s="980" t="s">
        <v>152</v>
      </c>
      <c r="C10" s="1047" t="s">
        <v>1284</v>
      </c>
      <c r="D10" s="1048"/>
      <c r="E10" s="980" t="s">
        <v>152</v>
      </c>
      <c r="F10" s="1047" t="s">
        <v>1284</v>
      </c>
      <c r="G10" s="1048"/>
      <c r="H10" s="980" t="s">
        <v>152</v>
      </c>
      <c r="I10" s="1047" t="s">
        <v>1284</v>
      </c>
      <c r="J10" s="1048"/>
      <c r="K10" s="980" t="s">
        <v>152</v>
      </c>
      <c r="L10" s="1047" t="s">
        <v>1284</v>
      </c>
      <c r="M10" s="1048"/>
      <c r="N10" s="980" t="s">
        <v>152</v>
      </c>
      <c r="O10" s="1047" t="s">
        <v>1284</v>
      </c>
      <c r="P10" s="1048"/>
      <c r="Q10" s="980" t="s">
        <v>152</v>
      </c>
      <c r="R10" s="1047" t="s">
        <v>1284</v>
      </c>
      <c r="T10" s="980" t="s">
        <v>152</v>
      </c>
      <c r="U10" s="1047" t="s">
        <v>1284</v>
      </c>
      <c r="V10" s="1048"/>
      <c r="W10" s="980" t="s">
        <v>152</v>
      </c>
      <c r="X10" s="1047" t="s">
        <v>1284</v>
      </c>
      <c r="Y10" s="1048"/>
      <c r="Z10" s="980" t="s">
        <v>152</v>
      </c>
      <c r="AA10" s="1047" t="s">
        <v>1284</v>
      </c>
    </row>
    <row r="11" spans="1:28" ht="12.75" customHeight="1" thickBot="1">
      <c r="A11" s="128"/>
      <c r="B11" s="128"/>
      <c r="C11" s="979"/>
      <c r="D11" s="979"/>
      <c r="E11" s="979"/>
      <c r="F11" s="979"/>
      <c r="G11" s="979"/>
      <c r="H11" s="979"/>
      <c r="I11" s="979"/>
      <c r="J11" s="979"/>
      <c r="K11" s="128"/>
      <c r="L11" s="979"/>
      <c r="M11" s="979"/>
      <c r="N11" s="979"/>
      <c r="O11" s="979"/>
      <c r="P11" s="979"/>
      <c r="Q11" s="979"/>
      <c r="R11" s="979"/>
      <c r="S11" s="979"/>
      <c r="T11" s="128"/>
      <c r="U11" s="979"/>
      <c r="V11" s="979"/>
      <c r="W11" s="979"/>
      <c r="X11" s="979"/>
      <c r="Y11" s="979"/>
      <c r="Z11" s="979"/>
      <c r="AA11" s="979"/>
    </row>
    <row r="12" spans="1:28" ht="25" customHeight="1">
      <c r="A12" s="464"/>
      <c r="B12" s="464"/>
      <c r="C12" s="341"/>
      <c r="D12" s="341"/>
      <c r="E12" s="341"/>
      <c r="F12" s="341"/>
      <c r="G12" s="341"/>
      <c r="H12" s="341"/>
      <c r="I12" s="341"/>
      <c r="J12" s="341"/>
      <c r="K12" s="464"/>
      <c r="L12" s="341"/>
      <c r="M12" s="341"/>
      <c r="N12" s="341"/>
      <c r="O12" s="341"/>
      <c r="P12" s="341"/>
      <c r="Q12" s="341"/>
      <c r="R12" s="341"/>
      <c r="S12" s="341"/>
      <c r="T12" s="464"/>
      <c r="U12" s="341"/>
      <c r="V12" s="341"/>
      <c r="W12" s="341"/>
      <c r="X12" s="341"/>
      <c r="Y12" s="341"/>
      <c r="Z12" s="341"/>
      <c r="AA12" s="341"/>
    </row>
    <row r="13" spans="1:28" ht="25" customHeight="1">
      <c r="A13" s="466" t="s">
        <v>574</v>
      </c>
      <c r="B13" s="1049">
        <f>SUM(B14:B21)</f>
        <v>0</v>
      </c>
      <c r="C13" s="341" t="e">
        <f>SUM(C14:C21)</f>
        <v>#DIV/0!</v>
      </c>
      <c r="D13" s="127"/>
      <c r="E13" s="1049">
        <f>SUM(E14:E21)</f>
        <v>0</v>
      </c>
      <c r="F13" s="341" t="e">
        <f>SUM(F14:F21)</f>
        <v>#DIV/0!</v>
      </c>
      <c r="G13" s="127"/>
      <c r="H13" s="1049">
        <f>SUM(H14:H21)</f>
        <v>0</v>
      </c>
      <c r="I13" s="341" t="e">
        <f>SUM(I14:I21)</f>
        <v>#DIV/0!</v>
      </c>
      <c r="J13" s="127"/>
      <c r="K13" s="1049">
        <f>SUM(K14:K21)</f>
        <v>331</v>
      </c>
      <c r="L13" s="341">
        <f>SUM(L14:L21)</f>
        <v>100</v>
      </c>
      <c r="M13" s="127"/>
      <c r="N13" s="1049">
        <f>SUM(N14:N21)</f>
        <v>1266</v>
      </c>
      <c r="O13" s="341">
        <f>SUM(O14:O21)</f>
        <v>100</v>
      </c>
      <c r="P13" s="127"/>
      <c r="Q13" s="1049">
        <f>SUM(Q14:Q21)</f>
        <v>1597</v>
      </c>
      <c r="R13" s="341">
        <f>SUM(R14:R21)</f>
        <v>100</v>
      </c>
      <c r="T13" s="1049">
        <f>SUM(T14:T21)</f>
        <v>49</v>
      </c>
      <c r="U13" s="341">
        <f>SUM(U14:U21)</f>
        <v>100</v>
      </c>
      <c r="V13" s="127"/>
      <c r="W13" s="1049">
        <f>SUM(W14:W21)</f>
        <v>203</v>
      </c>
      <c r="X13" s="341">
        <f>SUM(X14:X21)</f>
        <v>100</v>
      </c>
      <c r="Y13" s="127"/>
      <c r="Z13" s="1049">
        <f>SUM(Z14:Z21)</f>
        <v>252</v>
      </c>
      <c r="AA13" s="341">
        <f>SUM(AA14:AA21)</f>
        <v>99.999999999999986</v>
      </c>
    </row>
    <row r="14" spans="1:28" ht="25" customHeight="1">
      <c r="A14" s="464" t="s">
        <v>1208</v>
      </c>
      <c r="B14" s="464"/>
      <c r="C14" s="341" t="e">
        <f>B14/B$13*100</f>
        <v>#DIV/0!</v>
      </c>
      <c r="D14" s="127"/>
      <c r="E14" s="464"/>
      <c r="F14" s="341" t="e">
        <f>E14/E$13*100</f>
        <v>#DIV/0!</v>
      </c>
      <c r="G14" s="127"/>
      <c r="H14" s="1049"/>
      <c r="I14" s="341" t="e">
        <f>H14/H$13*100</f>
        <v>#DIV/0!</v>
      </c>
      <c r="J14" s="127"/>
      <c r="K14" s="464">
        <v>12</v>
      </c>
      <c r="L14" s="341">
        <f>K14/K$13*100</f>
        <v>3.6253776435045322</v>
      </c>
      <c r="M14" s="127"/>
      <c r="N14" s="464">
        <v>54</v>
      </c>
      <c r="O14" s="341">
        <f>N14/N$13*100</f>
        <v>4.2654028436018958</v>
      </c>
      <c r="P14" s="127"/>
      <c r="Q14" s="1049">
        <f>N14+K14</f>
        <v>66</v>
      </c>
      <c r="R14" s="341">
        <f>Q14/Q$13*100</f>
        <v>4.1327489041953669</v>
      </c>
      <c r="T14" s="464">
        <v>3</v>
      </c>
      <c r="U14" s="341">
        <f>T14/T$13*100</f>
        <v>6.1224489795918364</v>
      </c>
      <c r="V14" s="127"/>
      <c r="W14" s="464">
        <v>9</v>
      </c>
      <c r="X14" s="341">
        <f>W14/W$13*100</f>
        <v>4.4334975369458132</v>
      </c>
      <c r="Y14" s="127"/>
      <c r="Z14" s="1049">
        <f>W14+T14</f>
        <v>12</v>
      </c>
      <c r="AA14" s="341">
        <f>Z14/Z$13*100</f>
        <v>4.7619047619047619</v>
      </c>
    </row>
    <row r="15" spans="1:28" ht="25" customHeight="1">
      <c r="A15" s="464" t="s">
        <v>1209</v>
      </c>
      <c r="B15" s="464"/>
      <c r="C15" s="341" t="e">
        <f t="shared" ref="C15:C21" si="0">B15/B$13*100</f>
        <v>#DIV/0!</v>
      </c>
      <c r="D15" s="127"/>
      <c r="E15" s="464"/>
      <c r="F15" s="341" t="e">
        <f t="shared" ref="F15:F21" si="1">E15/E$13*100</f>
        <v>#DIV/0!</v>
      </c>
      <c r="G15" s="127"/>
      <c r="H15" s="1049"/>
      <c r="I15" s="341" t="e">
        <f t="shared" ref="I15:I21" si="2">H15/H$13*100</f>
        <v>#DIV/0!</v>
      </c>
      <c r="J15" s="127"/>
      <c r="K15" s="464">
        <v>47</v>
      </c>
      <c r="L15" s="341">
        <f t="shared" ref="L15:L21" si="3">K15/K$13*100</f>
        <v>14.19939577039275</v>
      </c>
      <c r="M15" s="127"/>
      <c r="N15" s="464">
        <v>103</v>
      </c>
      <c r="O15" s="341">
        <f t="shared" ref="O15:O21" si="4">N15/N$13*100</f>
        <v>8.1358609794628745</v>
      </c>
      <c r="P15" s="127"/>
      <c r="Q15" s="1049">
        <f t="shared" ref="Q15:Q21" si="5">N15+K15</f>
        <v>150</v>
      </c>
      <c r="R15" s="341">
        <f t="shared" ref="R15:R21" si="6">Q15/Q$13*100</f>
        <v>9.3926111458985595</v>
      </c>
      <c r="T15" s="464">
        <v>11</v>
      </c>
      <c r="U15" s="341">
        <f t="shared" ref="U15:U21" si="7">T15/T$13*100</f>
        <v>22.448979591836736</v>
      </c>
      <c r="V15" s="127"/>
      <c r="W15" s="464">
        <v>21</v>
      </c>
      <c r="X15" s="341">
        <f t="shared" ref="X15:X21" si="8">W15/W$13*100</f>
        <v>10.344827586206897</v>
      </c>
      <c r="Y15" s="127"/>
      <c r="Z15" s="1049">
        <f t="shared" ref="Z15:Z21" si="9">W15+T15</f>
        <v>32</v>
      </c>
      <c r="AA15" s="341">
        <f t="shared" ref="AA15:AA21" si="10">Z15/Z$13*100</f>
        <v>12.698412698412698</v>
      </c>
    </row>
    <row r="16" spans="1:28" ht="25" customHeight="1">
      <c r="A16" s="464" t="s">
        <v>1210</v>
      </c>
      <c r="B16" s="464"/>
      <c r="C16" s="341" t="e">
        <f t="shared" si="0"/>
        <v>#DIV/0!</v>
      </c>
      <c r="D16" s="127"/>
      <c r="E16" s="464"/>
      <c r="F16" s="341" t="e">
        <f t="shared" si="1"/>
        <v>#DIV/0!</v>
      </c>
      <c r="G16" s="127"/>
      <c r="H16" s="1049"/>
      <c r="I16" s="341" t="e">
        <f t="shared" si="2"/>
        <v>#DIV/0!</v>
      </c>
      <c r="J16" s="127"/>
      <c r="K16" s="464">
        <v>81</v>
      </c>
      <c r="L16" s="341">
        <f t="shared" si="3"/>
        <v>24.471299093655588</v>
      </c>
      <c r="M16" s="127"/>
      <c r="N16" s="464">
        <v>215</v>
      </c>
      <c r="O16" s="341">
        <f t="shared" si="4"/>
        <v>16.982622432859397</v>
      </c>
      <c r="P16" s="127"/>
      <c r="Q16" s="1049">
        <f t="shared" si="5"/>
        <v>296</v>
      </c>
      <c r="R16" s="341">
        <f t="shared" si="6"/>
        <v>18.534752661239825</v>
      </c>
      <c r="T16" s="464">
        <v>8</v>
      </c>
      <c r="U16" s="341">
        <f t="shared" si="7"/>
        <v>16.326530612244898</v>
      </c>
      <c r="V16" s="127"/>
      <c r="W16" s="464">
        <v>36</v>
      </c>
      <c r="X16" s="341">
        <f t="shared" si="8"/>
        <v>17.733990147783253</v>
      </c>
      <c r="Y16" s="127"/>
      <c r="Z16" s="1049">
        <f t="shared" si="9"/>
        <v>44</v>
      </c>
      <c r="AA16" s="341">
        <f t="shared" si="10"/>
        <v>17.460317460317459</v>
      </c>
    </row>
    <row r="17" spans="1:28" ht="25" customHeight="1">
      <c r="A17" s="464" t="s">
        <v>1211</v>
      </c>
      <c r="B17" s="464"/>
      <c r="C17" s="341" t="e">
        <f t="shared" si="0"/>
        <v>#DIV/0!</v>
      </c>
      <c r="D17" s="127"/>
      <c r="E17" s="464"/>
      <c r="F17" s="341" t="e">
        <f t="shared" si="1"/>
        <v>#DIV/0!</v>
      </c>
      <c r="G17" s="127"/>
      <c r="H17" s="1049"/>
      <c r="I17" s="341" t="e">
        <f t="shared" si="2"/>
        <v>#DIV/0!</v>
      </c>
      <c r="J17" s="127"/>
      <c r="K17" s="464">
        <v>94</v>
      </c>
      <c r="L17" s="341">
        <f t="shared" si="3"/>
        <v>28.398791540785499</v>
      </c>
      <c r="M17" s="127"/>
      <c r="N17" s="464">
        <v>378</v>
      </c>
      <c r="O17" s="341">
        <f t="shared" si="4"/>
        <v>29.857819905213269</v>
      </c>
      <c r="P17" s="127"/>
      <c r="Q17" s="1049">
        <f t="shared" si="5"/>
        <v>472</v>
      </c>
      <c r="R17" s="341">
        <f t="shared" si="6"/>
        <v>29.555416405760802</v>
      </c>
      <c r="T17" s="464">
        <v>17</v>
      </c>
      <c r="U17" s="341">
        <f t="shared" si="7"/>
        <v>34.693877551020407</v>
      </c>
      <c r="V17" s="127"/>
      <c r="W17" s="464">
        <v>71</v>
      </c>
      <c r="X17" s="341">
        <f t="shared" si="8"/>
        <v>34.975369458128078</v>
      </c>
      <c r="Y17" s="127"/>
      <c r="Z17" s="1049">
        <f t="shared" si="9"/>
        <v>88</v>
      </c>
      <c r="AA17" s="341">
        <f t="shared" si="10"/>
        <v>34.920634920634917</v>
      </c>
    </row>
    <row r="18" spans="1:28" ht="25" customHeight="1">
      <c r="A18" s="464" t="s">
        <v>1212</v>
      </c>
      <c r="B18" s="464"/>
      <c r="C18" s="341" t="e">
        <f t="shared" si="0"/>
        <v>#DIV/0!</v>
      </c>
      <c r="D18" s="127"/>
      <c r="E18" s="464"/>
      <c r="F18" s="341" t="e">
        <f t="shared" si="1"/>
        <v>#DIV/0!</v>
      </c>
      <c r="G18" s="127"/>
      <c r="H18" s="1049"/>
      <c r="I18" s="341" t="e">
        <f t="shared" si="2"/>
        <v>#DIV/0!</v>
      </c>
      <c r="J18" s="127"/>
      <c r="K18" s="464">
        <v>68</v>
      </c>
      <c r="L18" s="341">
        <f t="shared" si="3"/>
        <v>20.543806646525681</v>
      </c>
      <c r="M18" s="127"/>
      <c r="N18" s="464">
        <v>251</v>
      </c>
      <c r="O18" s="341">
        <f t="shared" si="4"/>
        <v>19.826224328593998</v>
      </c>
      <c r="P18" s="127"/>
      <c r="Q18" s="1049">
        <f t="shared" si="5"/>
        <v>319</v>
      </c>
      <c r="R18" s="341">
        <f t="shared" si="6"/>
        <v>19.974953036944271</v>
      </c>
      <c r="T18" s="464">
        <v>7</v>
      </c>
      <c r="U18" s="341">
        <f t="shared" si="7"/>
        <v>14.285714285714285</v>
      </c>
      <c r="V18" s="127"/>
      <c r="W18" s="464">
        <v>38</v>
      </c>
      <c r="X18" s="341">
        <f t="shared" si="8"/>
        <v>18.7192118226601</v>
      </c>
      <c r="Y18" s="127"/>
      <c r="Z18" s="1049">
        <f t="shared" si="9"/>
        <v>45</v>
      </c>
      <c r="AA18" s="341">
        <f t="shared" si="10"/>
        <v>17.857142857142858</v>
      </c>
    </row>
    <row r="19" spans="1:28" ht="25" customHeight="1">
      <c r="A19" s="464" t="s">
        <v>1213</v>
      </c>
      <c r="B19" s="464"/>
      <c r="C19" s="341" t="e">
        <f t="shared" si="0"/>
        <v>#DIV/0!</v>
      </c>
      <c r="D19" s="127"/>
      <c r="E19" s="464"/>
      <c r="F19" s="341" t="e">
        <f t="shared" si="1"/>
        <v>#DIV/0!</v>
      </c>
      <c r="G19" s="127"/>
      <c r="H19" s="1049"/>
      <c r="I19" s="341" t="e">
        <f t="shared" si="2"/>
        <v>#DIV/0!</v>
      </c>
      <c r="J19" s="127"/>
      <c r="K19" s="464">
        <v>18</v>
      </c>
      <c r="L19" s="341">
        <f t="shared" si="3"/>
        <v>5.4380664652567976</v>
      </c>
      <c r="M19" s="127"/>
      <c r="N19" s="464">
        <v>190</v>
      </c>
      <c r="O19" s="341">
        <f t="shared" si="4"/>
        <v>15.00789889415482</v>
      </c>
      <c r="P19" s="127"/>
      <c r="Q19" s="1049">
        <f t="shared" si="5"/>
        <v>208</v>
      </c>
      <c r="R19" s="341">
        <f t="shared" si="6"/>
        <v>13.024420788979334</v>
      </c>
      <c r="T19" s="464">
        <v>1</v>
      </c>
      <c r="U19" s="341">
        <f t="shared" si="7"/>
        <v>2.0408163265306123</v>
      </c>
      <c r="V19" s="127"/>
      <c r="W19" s="464">
        <v>20</v>
      </c>
      <c r="X19" s="341">
        <f t="shared" si="8"/>
        <v>9.8522167487684733</v>
      </c>
      <c r="Y19" s="127"/>
      <c r="Z19" s="1049">
        <f t="shared" si="9"/>
        <v>21</v>
      </c>
      <c r="AA19" s="341">
        <f t="shared" si="10"/>
        <v>8.3333333333333321</v>
      </c>
    </row>
    <row r="20" spans="1:28" ht="25" customHeight="1">
      <c r="A20" s="464" t="s">
        <v>1214</v>
      </c>
      <c r="B20" s="464"/>
      <c r="C20" s="341" t="e">
        <f t="shared" si="0"/>
        <v>#DIV/0!</v>
      </c>
      <c r="D20" s="127"/>
      <c r="E20" s="464"/>
      <c r="F20" s="341" t="e">
        <f t="shared" si="1"/>
        <v>#DIV/0!</v>
      </c>
      <c r="G20" s="127"/>
      <c r="H20" s="1049"/>
      <c r="I20" s="341" t="e">
        <f t="shared" si="2"/>
        <v>#DIV/0!</v>
      </c>
      <c r="J20" s="127"/>
      <c r="K20" s="464">
        <v>10</v>
      </c>
      <c r="L20" s="341">
        <f t="shared" si="3"/>
        <v>3.0211480362537766</v>
      </c>
      <c r="M20" s="127"/>
      <c r="N20" s="464">
        <v>73</v>
      </c>
      <c r="O20" s="341">
        <f t="shared" si="4"/>
        <v>5.7661927330173777</v>
      </c>
      <c r="P20" s="127"/>
      <c r="Q20" s="1049">
        <f t="shared" si="5"/>
        <v>83</v>
      </c>
      <c r="R20" s="341">
        <f t="shared" si="6"/>
        <v>5.1972448340638699</v>
      </c>
      <c r="T20" s="464">
        <v>2</v>
      </c>
      <c r="U20" s="341">
        <f t="shared" si="7"/>
        <v>4.0816326530612246</v>
      </c>
      <c r="V20" s="127"/>
      <c r="W20" s="464">
        <v>8</v>
      </c>
      <c r="X20" s="341">
        <f t="shared" si="8"/>
        <v>3.9408866995073892</v>
      </c>
      <c r="Y20" s="127"/>
      <c r="Z20" s="1049">
        <f t="shared" si="9"/>
        <v>10</v>
      </c>
      <c r="AA20" s="341">
        <f t="shared" si="10"/>
        <v>3.9682539682539679</v>
      </c>
    </row>
    <row r="21" spans="1:28" ht="25.15" hidden="1" customHeight="1" thickBot="1">
      <c r="A21" s="464" t="s">
        <v>1215</v>
      </c>
      <c r="B21" s="464"/>
      <c r="C21" s="341" t="e">
        <f t="shared" si="0"/>
        <v>#DIV/0!</v>
      </c>
      <c r="D21" s="127"/>
      <c r="E21" s="464"/>
      <c r="F21" s="341" t="e">
        <f t="shared" si="1"/>
        <v>#DIV/0!</v>
      </c>
      <c r="G21" s="127"/>
      <c r="H21" s="1049">
        <f>E21+B21</f>
        <v>0</v>
      </c>
      <c r="I21" s="341" t="e">
        <f t="shared" si="2"/>
        <v>#DIV/0!</v>
      </c>
      <c r="J21" s="127"/>
      <c r="K21" s="464">
        <v>1</v>
      </c>
      <c r="L21" s="341">
        <f t="shared" si="3"/>
        <v>0.30211480362537763</v>
      </c>
      <c r="M21" s="127"/>
      <c r="N21" s="464">
        <v>2</v>
      </c>
      <c r="O21" s="341">
        <f t="shared" si="4"/>
        <v>0.15797788309636651</v>
      </c>
      <c r="P21" s="127"/>
      <c r="Q21" s="1049">
        <f t="shared" si="5"/>
        <v>3</v>
      </c>
      <c r="R21" s="341">
        <f t="shared" si="6"/>
        <v>0.18785222291797118</v>
      </c>
      <c r="T21" s="464"/>
      <c r="U21" s="341">
        <f t="shared" si="7"/>
        <v>0</v>
      </c>
      <c r="V21" s="127"/>
      <c r="W21" s="464"/>
      <c r="X21" s="341">
        <f t="shared" si="8"/>
        <v>0</v>
      </c>
      <c r="Y21" s="127"/>
      <c r="Z21" s="1049">
        <f t="shared" si="9"/>
        <v>0</v>
      </c>
      <c r="AA21" s="341">
        <f t="shared" si="10"/>
        <v>0</v>
      </c>
    </row>
    <row r="22" spans="1:28" ht="12.75" customHeight="1" thickBot="1">
      <c r="A22" s="128"/>
      <c r="B22" s="128"/>
      <c r="C22" s="979"/>
      <c r="D22" s="979"/>
      <c r="E22" s="979"/>
      <c r="F22" s="979"/>
      <c r="G22" s="979"/>
      <c r="H22" s="979"/>
      <c r="I22" s="979"/>
      <c r="J22" s="979"/>
      <c r="K22" s="1050"/>
      <c r="L22" s="1051"/>
      <c r="M22" s="1052"/>
      <c r="N22" s="1052"/>
      <c r="O22" s="1052"/>
      <c r="P22" s="1052"/>
      <c r="Q22" s="1052"/>
      <c r="R22" s="1052"/>
      <c r="S22" s="1052"/>
      <c r="T22" s="1052"/>
      <c r="U22" s="1052"/>
      <c r="V22" s="1052"/>
      <c r="W22" s="1052"/>
      <c r="X22" s="1052"/>
      <c r="Y22" s="1052"/>
      <c r="Z22" s="1052"/>
      <c r="AA22" s="1052"/>
      <c r="AB22" s="1052"/>
    </row>
    <row r="23" spans="1:28" ht="12.75" customHeight="1">
      <c r="A23" s="464"/>
      <c r="B23" s="464"/>
      <c r="C23" s="341"/>
      <c r="D23" s="341"/>
      <c r="E23" s="341"/>
      <c r="F23" s="341"/>
      <c r="G23" s="341"/>
      <c r="H23" s="341"/>
      <c r="I23" s="341"/>
      <c r="J23" s="341"/>
      <c r="K23" s="465"/>
      <c r="L23" s="1053"/>
      <c r="M23" s="785"/>
      <c r="N23" s="785"/>
      <c r="O23" s="785"/>
      <c r="P23" s="785"/>
      <c r="Q23" s="785"/>
      <c r="R23" s="785"/>
      <c r="S23" s="785"/>
      <c r="T23" s="785"/>
      <c r="U23" s="785"/>
      <c r="V23" s="785"/>
      <c r="W23" s="785"/>
      <c r="X23" s="785"/>
      <c r="Y23" s="785"/>
      <c r="Z23" s="785"/>
      <c r="AA23" s="785"/>
      <c r="AB23" s="785"/>
    </row>
    <row r="24" spans="1:28" ht="12.75" customHeight="1">
      <c r="A24" s="120" t="s">
        <v>1765</v>
      </c>
      <c r="B24" s="464"/>
      <c r="C24" s="341"/>
      <c r="D24" s="341"/>
      <c r="E24" s="341"/>
      <c r="F24" s="341"/>
      <c r="G24" s="341"/>
      <c r="H24" s="341"/>
      <c r="I24" s="341"/>
      <c r="J24" s="341"/>
      <c r="K24" s="465"/>
      <c r="L24" s="1053"/>
      <c r="M24" s="785"/>
      <c r="N24" s="785"/>
      <c r="O24" s="785"/>
      <c r="P24" s="785"/>
      <c r="Q24" s="785"/>
      <c r="R24" s="785"/>
      <c r="S24" s="785"/>
      <c r="T24" s="785"/>
      <c r="U24" s="785"/>
      <c r="V24" s="785"/>
      <c r="W24" s="785"/>
      <c r="X24" s="785"/>
      <c r="Y24" s="785"/>
      <c r="Z24" s="785"/>
      <c r="AA24" s="785"/>
      <c r="AB24" s="785"/>
    </row>
    <row r="25" spans="1:28">
      <c r="A25" s="120" t="s">
        <v>1766</v>
      </c>
      <c r="B25" s="464"/>
      <c r="C25" s="341"/>
      <c r="D25" s="341"/>
      <c r="E25" s="341"/>
      <c r="F25" s="341"/>
      <c r="G25" s="341"/>
      <c r="H25" s="341"/>
      <c r="I25" s="341"/>
      <c r="J25" s="341"/>
      <c r="K25" s="465"/>
      <c r="L25" s="1053"/>
      <c r="M25" s="785"/>
      <c r="N25" s="785"/>
      <c r="O25" s="785"/>
      <c r="P25" s="785"/>
      <c r="Q25" s="785"/>
      <c r="R25" s="785"/>
      <c r="S25" s="785"/>
      <c r="T25" s="785"/>
      <c r="U25" s="785"/>
      <c r="V25" s="785"/>
      <c r="W25" s="785"/>
      <c r="X25" s="785"/>
      <c r="Y25" s="785"/>
      <c r="Z25" s="785"/>
      <c r="AA25" s="785"/>
      <c r="AB25" s="785"/>
    </row>
    <row r="26" spans="1:28">
      <c r="A26" s="464" t="s">
        <v>1216</v>
      </c>
      <c r="B26" s="464"/>
      <c r="C26" s="341"/>
      <c r="D26" s="341"/>
      <c r="E26" s="341"/>
      <c r="F26" s="341"/>
      <c r="G26" s="341"/>
      <c r="H26" s="341"/>
      <c r="I26" s="341"/>
      <c r="J26" s="341"/>
      <c r="K26" s="465"/>
      <c r="L26" s="1053"/>
      <c r="M26" s="785"/>
    </row>
    <row r="27" spans="1:28">
      <c r="A27" s="464" t="s">
        <v>437</v>
      </c>
      <c r="B27" s="464"/>
      <c r="C27" s="341"/>
      <c r="D27" s="341"/>
      <c r="E27" s="341"/>
      <c r="F27" s="341"/>
      <c r="G27" s="341"/>
      <c r="H27" s="341"/>
      <c r="I27" s="341"/>
      <c r="J27" s="341"/>
      <c r="K27" s="465"/>
      <c r="L27" s="1053"/>
      <c r="M27" s="785"/>
    </row>
    <row r="28" spans="1:28">
      <c r="A28" s="898"/>
      <c r="B28" s="898"/>
      <c r="C28" s="1054"/>
      <c r="D28" s="1054"/>
      <c r="E28" s="1054"/>
      <c r="F28" s="1054"/>
      <c r="G28" s="1054"/>
      <c r="H28" s="1054"/>
      <c r="I28" s="1054"/>
      <c r="J28" s="1054"/>
      <c r="K28" s="785"/>
      <c r="L28" s="1048"/>
      <c r="M28" s="785"/>
    </row>
    <row r="29" spans="1:28">
      <c r="A29" s="898"/>
      <c r="B29" s="898"/>
      <c r="C29" s="1054"/>
      <c r="D29" s="1054"/>
      <c r="E29" s="1054"/>
      <c r="F29" s="1054"/>
      <c r="G29" s="1054"/>
      <c r="H29" s="1054"/>
      <c r="I29" s="1054"/>
      <c r="J29" s="1054"/>
      <c r="K29" s="1048"/>
      <c r="L29" s="1048"/>
      <c r="M29" s="1048"/>
    </row>
    <row r="30" spans="1:28">
      <c r="A30" s="120"/>
      <c r="B30" s="120"/>
      <c r="C30" s="127"/>
      <c r="D30" s="127"/>
      <c r="E30" s="127"/>
      <c r="F30" s="127"/>
      <c r="G30" s="127"/>
      <c r="H30" s="127"/>
      <c r="I30" s="127"/>
      <c r="J30" s="127"/>
      <c r="K30" s="1055"/>
      <c r="L30" s="1056"/>
      <c r="M30" s="1055"/>
    </row>
    <row r="31" spans="1:28">
      <c r="A31" s="120"/>
      <c r="B31" s="120"/>
      <c r="C31" s="127"/>
      <c r="D31" s="127"/>
      <c r="E31" s="127"/>
      <c r="F31" s="127"/>
      <c r="G31" s="127"/>
      <c r="H31" s="127"/>
      <c r="I31" s="127"/>
      <c r="J31" s="127"/>
      <c r="K31" s="1055"/>
      <c r="L31" s="1056"/>
      <c r="M31" s="1055"/>
    </row>
    <row r="32" spans="1:28">
      <c r="A32" s="120"/>
      <c r="B32" s="1057"/>
      <c r="C32" s="1058"/>
      <c r="D32" s="1058"/>
      <c r="E32" s="1058"/>
      <c r="F32" s="1058"/>
      <c r="G32" s="1058"/>
      <c r="H32" s="1058"/>
      <c r="I32" s="1058"/>
      <c r="J32" s="1058"/>
      <c r="K32" s="1059"/>
      <c r="L32" s="1060"/>
      <c r="M32" s="1059"/>
    </row>
    <row r="33" spans="1:13">
      <c r="A33" s="1057"/>
      <c r="B33" s="1057"/>
      <c r="C33" s="1058"/>
      <c r="D33" s="1058"/>
      <c r="E33" s="1058"/>
      <c r="F33" s="1058"/>
      <c r="G33" s="1058"/>
      <c r="H33" s="1058"/>
      <c r="I33" s="1058"/>
      <c r="J33" s="1058"/>
      <c r="K33" s="1057"/>
      <c r="L33" s="1058"/>
      <c r="M33" s="1057"/>
    </row>
    <row r="34" spans="1:13">
      <c r="A34" s="1057"/>
      <c r="B34" s="1057"/>
      <c r="C34" s="1058"/>
      <c r="D34" s="1058"/>
      <c r="E34" s="1058"/>
      <c r="F34" s="1058"/>
      <c r="G34" s="1058"/>
      <c r="H34" s="1058"/>
      <c r="I34" s="1058"/>
      <c r="J34" s="1058"/>
      <c r="K34" s="1057"/>
      <c r="L34" s="1058"/>
      <c r="M34" s="1057"/>
    </row>
  </sheetData>
  <mergeCells count="12">
    <mergeCell ref="B8:I8"/>
    <mergeCell ref="K8:R8"/>
    <mergeCell ref="T8:AA8"/>
    <mergeCell ref="Q9:R9"/>
    <mergeCell ref="T9:U9"/>
    <mergeCell ref="W9:X9"/>
    <mergeCell ref="Z9:AA9"/>
    <mergeCell ref="B9:C9"/>
    <mergeCell ref="E9:F9"/>
    <mergeCell ref="H9:I9"/>
    <mergeCell ref="K9:L9"/>
    <mergeCell ref="N9:O9"/>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4" tint="-0.249977111117893"/>
  </sheetPr>
  <dimension ref="A1:AB34"/>
  <sheetViews>
    <sheetView workbookViewId="0"/>
  </sheetViews>
  <sheetFormatPr baseColWidth="10" defaultRowHeight="14.5"/>
  <cols>
    <col min="1" max="1" width="17.453125" style="524" customWidth="1"/>
    <col min="2" max="2" width="5.7265625" style="524" hidden="1" customWidth="1"/>
    <col min="3" max="3" width="6.7265625" style="928" hidden="1" customWidth="1"/>
    <col min="4" max="4" width="2.26953125" style="928" hidden="1" customWidth="1"/>
    <col min="5" max="5" width="5.7265625" style="928" hidden="1" customWidth="1"/>
    <col min="6" max="6" width="6.7265625" style="928" hidden="1" customWidth="1"/>
    <col min="7" max="7" width="2.26953125" style="928" hidden="1" customWidth="1"/>
    <col min="8" max="8" width="5.7265625" style="928" hidden="1" customWidth="1"/>
    <col min="9" max="9" width="6.7265625" style="928" hidden="1" customWidth="1"/>
    <col min="10" max="10" width="2.26953125" style="928" customWidth="1"/>
    <col min="11" max="11" width="5.7265625" style="524" customWidth="1"/>
    <col min="12" max="12" width="6.7265625" style="928" customWidth="1"/>
    <col min="13" max="13" width="2.26953125" style="524" customWidth="1"/>
    <col min="14" max="14" width="5.7265625" style="524" customWidth="1"/>
    <col min="15" max="15" width="6.7265625" style="524" customWidth="1"/>
    <col min="16" max="16" width="2.26953125" style="524" customWidth="1"/>
    <col min="17" max="17" width="5.7265625" style="524" customWidth="1"/>
    <col min="18" max="18" width="6.7265625" style="524" customWidth="1"/>
    <col min="19" max="19" width="2.26953125" style="524" customWidth="1"/>
    <col min="20" max="20" width="5.7265625" style="524" customWidth="1"/>
    <col min="21" max="21" width="6.7265625" style="524" customWidth="1"/>
    <col min="22" max="22" width="2.26953125" style="524" customWidth="1"/>
    <col min="23" max="23" width="5.7265625" style="524" customWidth="1"/>
    <col min="24" max="24" width="6.7265625" style="524" customWidth="1"/>
    <col min="25" max="25" width="2.26953125" style="524" customWidth="1"/>
    <col min="26" max="26" width="5.7265625" style="524" customWidth="1"/>
    <col min="27" max="27" width="6.7265625" style="524" customWidth="1"/>
    <col min="28" max="28" width="2.26953125" style="524" customWidth="1"/>
    <col min="29" max="256" width="10.81640625" style="524"/>
    <col min="257" max="257" width="17.453125" style="524" customWidth="1"/>
    <col min="258" max="265" width="0" style="524" hidden="1" customWidth="1"/>
    <col min="266" max="266" width="2.26953125" style="524" customWidth="1"/>
    <col min="267" max="267" width="5.7265625" style="524" customWidth="1"/>
    <col min="268" max="268" width="6.7265625" style="524" customWidth="1"/>
    <col min="269" max="269" width="2.26953125" style="524" customWidth="1"/>
    <col min="270" max="270" width="5.7265625" style="524" customWidth="1"/>
    <col min="271" max="271" width="6.7265625" style="524" customWidth="1"/>
    <col min="272" max="272" width="2.26953125" style="524" customWidth="1"/>
    <col min="273" max="273" width="5.7265625" style="524" customWidth="1"/>
    <col min="274" max="274" width="6.7265625" style="524" customWidth="1"/>
    <col min="275" max="275" width="2.26953125" style="524" customWidth="1"/>
    <col min="276" max="276" width="5.7265625" style="524" customWidth="1"/>
    <col min="277" max="277" width="6.7265625" style="524" customWidth="1"/>
    <col min="278" max="278" width="2.26953125" style="524" customWidth="1"/>
    <col min="279" max="279" width="5.7265625" style="524" customWidth="1"/>
    <col min="280" max="280" width="6.7265625" style="524" customWidth="1"/>
    <col min="281" max="281" width="2.26953125" style="524" customWidth="1"/>
    <col min="282" max="282" width="5.7265625" style="524" customWidth="1"/>
    <col min="283" max="283" width="6.7265625" style="524" customWidth="1"/>
    <col min="284" max="284" width="2.26953125" style="524" customWidth="1"/>
    <col min="285" max="512" width="10.81640625" style="524"/>
    <col min="513" max="513" width="17.453125" style="524" customWidth="1"/>
    <col min="514" max="521" width="0" style="524" hidden="1" customWidth="1"/>
    <col min="522" max="522" width="2.26953125" style="524" customWidth="1"/>
    <col min="523" max="523" width="5.7265625" style="524" customWidth="1"/>
    <col min="524" max="524" width="6.7265625" style="524" customWidth="1"/>
    <col min="525" max="525" width="2.26953125" style="524" customWidth="1"/>
    <col min="526" max="526" width="5.7265625" style="524" customWidth="1"/>
    <col min="527" max="527" width="6.7265625" style="524" customWidth="1"/>
    <col min="528" max="528" width="2.26953125" style="524" customWidth="1"/>
    <col min="529" max="529" width="5.7265625" style="524" customWidth="1"/>
    <col min="530" max="530" width="6.7265625" style="524" customWidth="1"/>
    <col min="531" max="531" width="2.26953125" style="524" customWidth="1"/>
    <col min="532" max="532" width="5.7265625" style="524" customWidth="1"/>
    <col min="533" max="533" width="6.7265625" style="524" customWidth="1"/>
    <col min="534" max="534" width="2.26953125" style="524" customWidth="1"/>
    <col min="535" max="535" width="5.7265625" style="524" customWidth="1"/>
    <col min="536" max="536" width="6.7265625" style="524" customWidth="1"/>
    <col min="537" max="537" width="2.26953125" style="524" customWidth="1"/>
    <col min="538" max="538" width="5.7265625" style="524" customWidth="1"/>
    <col min="539" max="539" width="6.7265625" style="524" customWidth="1"/>
    <col min="540" max="540" width="2.26953125" style="524" customWidth="1"/>
    <col min="541" max="768" width="10.81640625" style="524"/>
    <col min="769" max="769" width="17.453125" style="524" customWidth="1"/>
    <col min="770" max="777" width="0" style="524" hidden="1" customWidth="1"/>
    <col min="778" max="778" width="2.26953125" style="524" customWidth="1"/>
    <col min="779" max="779" width="5.7265625" style="524" customWidth="1"/>
    <col min="780" max="780" width="6.7265625" style="524" customWidth="1"/>
    <col min="781" max="781" width="2.26953125" style="524" customWidth="1"/>
    <col min="782" max="782" width="5.7265625" style="524" customWidth="1"/>
    <col min="783" max="783" width="6.7265625" style="524" customWidth="1"/>
    <col min="784" max="784" width="2.26953125" style="524" customWidth="1"/>
    <col min="785" max="785" width="5.7265625" style="524" customWidth="1"/>
    <col min="786" max="786" width="6.7265625" style="524" customWidth="1"/>
    <col min="787" max="787" width="2.26953125" style="524" customWidth="1"/>
    <col min="788" max="788" width="5.7265625" style="524" customWidth="1"/>
    <col min="789" max="789" width="6.7265625" style="524" customWidth="1"/>
    <col min="790" max="790" width="2.26953125" style="524" customWidth="1"/>
    <col min="791" max="791" width="5.7265625" style="524" customWidth="1"/>
    <col min="792" max="792" width="6.7265625" style="524" customWidth="1"/>
    <col min="793" max="793" width="2.26953125" style="524" customWidth="1"/>
    <col min="794" max="794" width="5.7265625" style="524" customWidth="1"/>
    <col min="795" max="795" width="6.7265625" style="524" customWidth="1"/>
    <col min="796" max="796" width="2.26953125" style="524" customWidth="1"/>
    <col min="797" max="1024" width="10.81640625" style="524"/>
    <col min="1025" max="1025" width="17.453125" style="524" customWidth="1"/>
    <col min="1026" max="1033" width="0" style="524" hidden="1" customWidth="1"/>
    <col min="1034" max="1034" width="2.26953125" style="524" customWidth="1"/>
    <col min="1035" max="1035" width="5.7265625" style="524" customWidth="1"/>
    <col min="1036" max="1036" width="6.7265625" style="524" customWidth="1"/>
    <col min="1037" max="1037" width="2.26953125" style="524" customWidth="1"/>
    <col min="1038" max="1038" width="5.7265625" style="524" customWidth="1"/>
    <col min="1039" max="1039" width="6.7265625" style="524" customWidth="1"/>
    <col min="1040" max="1040" width="2.26953125" style="524" customWidth="1"/>
    <col min="1041" max="1041" width="5.7265625" style="524" customWidth="1"/>
    <col min="1042" max="1042" width="6.7265625" style="524" customWidth="1"/>
    <col min="1043" max="1043" width="2.26953125" style="524" customWidth="1"/>
    <col min="1044" max="1044" width="5.7265625" style="524" customWidth="1"/>
    <col min="1045" max="1045" width="6.7265625" style="524" customWidth="1"/>
    <col min="1046" max="1046" width="2.26953125" style="524" customWidth="1"/>
    <col min="1047" max="1047" width="5.7265625" style="524" customWidth="1"/>
    <col min="1048" max="1048" width="6.7265625" style="524" customWidth="1"/>
    <col min="1049" max="1049" width="2.26953125" style="524" customWidth="1"/>
    <col min="1050" max="1050" width="5.7265625" style="524" customWidth="1"/>
    <col min="1051" max="1051" width="6.7265625" style="524" customWidth="1"/>
    <col min="1052" max="1052" width="2.26953125" style="524" customWidth="1"/>
    <col min="1053" max="1280" width="10.81640625" style="524"/>
    <col min="1281" max="1281" width="17.453125" style="524" customWidth="1"/>
    <col min="1282" max="1289" width="0" style="524" hidden="1" customWidth="1"/>
    <col min="1290" max="1290" width="2.26953125" style="524" customWidth="1"/>
    <col min="1291" max="1291" width="5.7265625" style="524" customWidth="1"/>
    <col min="1292" max="1292" width="6.7265625" style="524" customWidth="1"/>
    <col min="1293" max="1293" width="2.26953125" style="524" customWidth="1"/>
    <col min="1294" max="1294" width="5.7265625" style="524" customWidth="1"/>
    <col min="1295" max="1295" width="6.7265625" style="524" customWidth="1"/>
    <col min="1296" max="1296" width="2.26953125" style="524" customWidth="1"/>
    <col min="1297" max="1297" width="5.7265625" style="524" customWidth="1"/>
    <col min="1298" max="1298" width="6.7265625" style="524" customWidth="1"/>
    <col min="1299" max="1299" width="2.26953125" style="524" customWidth="1"/>
    <col min="1300" max="1300" width="5.7265625" style="524" customWidth="1"/>
    <col min="1301" max="1301" width="6.7265625" style="524" customWidth="1"/>
    <col min="1302" max="1302" width="2.26953125" style="524" customWidth="1"/>
    <col min="1303" max="1303" width="5.7265625" style="524" customWidth="1"/>
    <col min="1304" max="1304" width="6.7265625" style="524" customWidth="1"/>
    <col min="1305" max="1305" width="2.26953125" style="524" customWidth="1"/>
    <col min="1306" max="1306" width="5.7265625" style="524" customWidth="1"/>
    <col min="1307" max="1307" width="6.7265625" style="524" customWidth="1"/>
    <col min="1308" max="1308" width="2.26953125" style="524" customWidth="1"/>
    <col min="1309" max="1536" width="10.81640625" style="524"/>
    <col min="1537" max="1537" width="17.453125" style="524" customWidth="1"/>
    <col min="1538" max="1545" width="0" style="524" hidden="1" customWidth="1"/>
    <col min="1546" max="1546" width="2.26953125" style="524" customWidth="1"/>
    <col min="1547" max="1547" width="5.7265625" style="524" customWidth="1"/>
    <col min="1548" max="1548" width="6.7265625" style="524" customWidth="1"/>
    <col min="1549" max="1549" width="2.26953125" style="524" customWidth="1"/>
    <col min="1550" max="1550" width="5.7265625" style="524" customWidth="1"/>
    <col min="1551" max="1551" width="6.7265625" style="524" customWidth="1"/>
    <col min="1552" max="1552" width="2.26953125" style="524" customWidth="1"/>
    <col min="1553" max="1553" width="5.7265625" style="524" customWidth="1"/>
    <col min="1554" max="1554" width="6.7265625" style="524" customWidth="1"/>
    <col min="1555" max="1555" width="2.26953125" style="524" customWidth="1"/>
    <col min="1556" max="1556" width="5.7265625" style="524" customWidth="1"/>
    <col min="1557" max="1557" width="6.7265625" style="524" customWidth="1"/>
    <col min="1558" max="1558" width="2.26953125" style="524" customWidth="1"/>
    <col min="1559" max="1559" width="5.7265625" style="524" customWidth="1"/>
    <col min="1560" max="1560" width="6.7265625" style="524" customWidth="1"/>
    <col min="1561" max="1561" width="2.26953125" style="524" customWidth="1"/>
    <col min="1562" max="1562" width="5.7265625" style="524" customWidth="1"/>
    <col min="1563" max="1563" width="6.7265625" style="524" customWidth="1"/>
    <col min="1564" max="1564" width="2.26953125" style="524" customWidth="1"/>
    <col min="1565" max="1792" width="10.81640625" style="524"/>
    <col min="1793" max="1793" width="17.453125" style="524" customWidth="1"/>
    <col min="1794" max="1801" width="0" style="524" hidden="1" customWidth="1"/>
    <col min="1802" max="1802" width="2.26953125" style="524" customWidth="1"/>
    <col min="1803" max="1803" width="5.7265625" style="524" customWidth="1"/>
    <col min="1804" max="1804" width="6.7265625" style="524" customWidth="1"/>
    <col min="1805" max="1805" width="2.26953125" style="524" customWidth="1"/>
    <col min="1806" max="1806" width="5.7265625" style="524" customWidth="1"/>
    <col min="1807" max="1807" width="6.7265625" style="524" customWidth="1"/>
    <col min="1808" max="1808" width="2.26953125" style="524" customWidth="1"/>
    <col min="1809" max="1809" width="5.7265625" style="524" customWidth="1"/>
    <col min="1810" max="1810" width="6.7265625" style="524" customWidth="1"/>
    <col min="1811" max="1811" width="2.26953125" style="524" customWidth="1"/>
    <col min="1812" max="1812" width="5.7265625" style="524" customWidth="1"/>
    <col min="1813" max="1813" width="6.7265625" style="524" customWidth="1"/>
    <col min="1814" max="1814" width="2.26953125" style="524" customWidth="1"/>
    <col min="1815" max="1815" width="5.7265625" style="524" customWidth="1"/>
    <col min="1816" max="1816" width="6.7265625" style="524" customWidth="1"/>
    <col min="1817" max="1817" width="2.26953125" style="524" customWidth="1"/>
    <col min="1818" max="1818" width="5.7265625" style="524" customWidth="1"/>
    <col min="1819" max="1819" width="6.7265625" style="524" customWidth="1"/>
    <col min="1820" max="1820" width="2.26953125" style="524" customWidth="1"/>
    <col min="1821" max="2048" width="10.81640625" style="524"/>
    <col min="2049" max="2049" width="17.453125" style="524" customWidth="1"/>
    <col min="2050" max="2057" width="0" style="524" hidden="1" customWidth="1"/>
    <col min="2058" max="2058" width="2.26953125" style="524" customWidth="1"/>
    <col min="2059" max="2059" width="5.7265625" style="524" customWidth="1"/>
    <col min="2060" max="2060" width="6.7265625" style="524" customWidth="1"/>
    <col min="2061" max="2061" width="2.26953125" style="524" customWidth="1"/>
    <col min="2062" max="2062" width="5.7265625" style="524" customWidth="1"/>
    <col min="2063" max="2063" width="6.7265625" style="524" customWidth="1"/>
    <col min="2064" max="2064" width="2.26953125" style="524" customWidth="1"/>
    <col min="2065" max="2065" width="5.7265625" style="524" customWidth="1"/>
    <col min="2066" max="2066" width="6.7265625" style="524" customWidth="1"/>
    <col min="2067" max="2067" width="2.26953125" style="524" customWidth="1"/>
    <col min="2068" max="2068" width="5.7265625" style="524" customWidth="1"/>
    <col min="2069" max="2069" width="6.7265625" style="524" customWidth="1"/>
    <col min="2070" max="2070" width="2.26953125" style="524" customWidth="1"/>
    <col min="2071" max="2071" width="5.7265625" style="524" customWidth="1"/>
    <col min="2072" max="2072" width="6.7265625" style="524" customWidth="1"/>
    <col min="2073" max="2073" width="2.26953125" style="524" customWidth="1"/>
    <col min="2074" max="2074" width="5.7265625" style="524" customWidth="1"/>
    <col min="2075" max="2075" width="6.7265625" style="524" customWidth="1"/>
    <col min="2076" max="2076" width="2.26953125" style="524" customWidth="1"/>
    <col min="2077" max="2304" width="10.81640625" style="524"/>
    <col min="2305" max="2305" width="17.453125" style="524" customWidth="1"/>
    <col min="2306" max="2313" width="0" style="524" hidden="1" customWidth="1"/>
    <col min="2314" max="2314" width="2.26953125" style="524" customWidth="1"/>
    <col min="2315" max="2315" width="5.7265625" style="524" customWidth="1"/>
    <col min="2316" max="2316" width="6.7265625" style="524" customWidth="1"/>
    <col min="2317" max="2317" width="2.26953125" style="524" customWidth="1"/>
    <col min="2318" max="2318" width="5.7265625" style="524" customWidth="1"/>
    <col min="2319" max="2319" width="6.7265625" style="524" customWidth="1"/>
    <col min="2320" max="2320" width="2.26953125" style="524" customWidth="1"/>
    <col min="2321" max="2321" width="5.7265625" style="524" customWidth="1"/>
    <col min="2322" max="2322" width="6.7265625" style="524" customWidth="1"/>
    <col min="2323" max="2323" width="2.26953125" style="524" customWidth="1"/>
    <col min="2324" max="2324" width="5.7265625" style="524" customWidth="1"/>
    <col min="2325" max="2325" width="6.7265625" style="524" customWidth="1"/>
    <col min="2326" max="2326" width="2.26953125" style="524" customWidth="1"/>
    <col min="2327" max="2327" width="5.7265625" style="524" customWidth="1"/>
    <col min="2328" max="2328" width="6.7265625" style="524" customWidth="1"/>
    <col min="2329" max="2329" width="2.26953125" style="524" customWidth="1"/>
    <col min="2330" max="2330" width="5.7265625" style="524" customWidth="1"/>
    <col min="2331" max="2331" width="6.7265625" style="524" customWidth="1"/>
    <col min="2332" max="2332" width="2.26953125" style="524" customWidth="1"/>
    <col min="2333" max="2560" width="10.81640625" style="524"/>
    <col min="2561" max="2561" width="17.453125" style="524" customWidth="1"/>
    <col min="2562" max="2569" width="0" style="524" hidden="1" customWidth="1"/>
    <col min="2570" max="2570" width="2.26953125" style="524" customWidth="1"/>
    <col min="2571" max="2571" width="5.7265625" style="524" customWidth="1"/>
    <col min="2572" max="2572" width="6.7265625" style="524" customWidth="1"/>
    <col min="2573" max="2573" width="2.26953125" style="524" customWidth="1"/>
    <col min="2574" max="2574" width="5.7265625" style="524" customWidth="1"/>
    <col min="2575" max="2575" width="6.7265625" style="524" customWidth="1"/>
    <col min="2576" max="2576" width="2.26953125" style="524" customWidth="1"/>
    <col min="2577" max="2577" width="5.7265625" style="524" customWidth="1"/>
    <col min="2578" max="2578" width="6.7265625" style="524" customWidth="1"/>
    <col min="2579" max="2579" width="2.26953125" style="524" customWidth="1"/>
    <col min="2580" max="2580" width="5.7265625" style="524" customWidth="1"/>
    <col min="2581" max="2581" width="6.7265625" style="524" customWidth="1"/>
    <col min="2582" max="2582" width="2.26953125" style="524" customWidth="1"/>
    <col min="2583" max="2583" width="5.7265625" style="524" customWidth="1"/>
    <col min="2584" max="2584" width="6.7265625" style="524" customWidth="1"/>
    <col min="2585" max="2585" width="2.26953125" style="524" customWidth="1"/>
    <col min="2586" max="2586" width="5.7265625" style="524" customWidth="1"/>
    <col min="2587" max="2587" width="6.7265625" style="524" customWidth="1"/>
    <col min="2588" max="2588" width="2.26953125" style="524" customWidth="1"/>
    <col min="2589" max="2816" width="10.81640625" style="524"/>
    <col min="2817" max="2817" width="17.453125" style="524" customWidth="1"/>
    <col min="2818" max="2825" width="0" style="524" hidden="1" customWidth="1"/>
    <col min="2826" max="2826" width="2.26953125" style="524" customWidth="1"/>
    <col min="2827" max="2827" width="5.7265625" style="524" customWidth="1"/>
    <col min="2828" max="2828" width="6.7265625" style="524" customWidth="1"/>
    <col min="2829" max="2829" width="2.26953125" style="524" customWidth="1"/>
    <col min="2830" max="2830" width="5.7265625" style="524" customWidth="1"/>
    <col min="2831" max="2831" width="6.7265625" style="524" customWidth="1"/>
    <col min="2832" max="2832" width="2.26953125" style="524" customWidth="1"/>
    <col min="2833" max="2833" width="5.7265625" style="524" customWidth="1"/>
    <col min="2834" max="2834" width="6.7265625" style="524" customWidth="1"/>
    <col min="2835" max="2835" width="2.26953125" style="524" customWidth="1"/>
    <col min="2836" max="2836" width="5.7265625" style="524" customWidth="1"/>
    <col min="2837" max="2837" width="6.7265625" style="524" customWidth="1"/>
    <col min="2838" max="2838" width="2.26953125" style="524" customWidth="1"/>
    <col min="2839" max="2839" width="5.7265625" style="524" customWidth="1"/>
    <col min="2840" max="2840" width="6.7265625" style="524" customWidth="1"/>
    <col min="2841" max="2841" width="2.26953125" style="524" customWidth="1"/>
    <col min="2842" max="2842" width="5.7265625" style="524" customWidth="1"/>
    <col min="2843" max="2843" width="6.7265625" style="524" customWidth="1"/>
    <col min="2844" max="2844" width="2.26953125" style="524" customWidth="1"/>
    <col min="2845" max="3072" width="10.81640625" style="524"/>
    <col min="3073" max="3073" width="17.453125" style="524" customWidth="1"/>
    <col min="3074" max="3081" width="0" style="524" hidden="1" customWidth="1"/>
    <col min="3082" max="3082" width="2.26953125" style="524" customWidth="1"/>
    <col min="3083" max="3083" width="5.7265625" style="524" customWidth="1"/>
    <col min="3084" max="3084" width="6.7265625" style="524" customWidth="1"/>
    <col min="3085" max="3085" width="2.26953125" style="524" customWidth="1"/>
    <col min="3086" max="3086" width="5.7265625" style="524" customWidth="1"/>
    <col min="3087" max="3087" width="6.7265625" style="524" customWidth="1"/>
    <col min="3088" max="3088" width="2.26953125" style="524" customWidth="1"/>
    <col min="3089" max="3089" width="5.7265625" style="524" customWidth="1"/>
    <col min="3090" max="3090" width="6.7265625" style="524" customWidth="1"/>
    <col min="3091" max="3091" width="2.26953125" style="524" customWidth="1"/>
    <col min="3092" max="3092" width="5.7265625" style="524" customWidth="1"/>
    <col min="3093" max="3093" width="6.7265625" style="524" customWidth="1"/>
    <col min="3094" max="3094" width="2.26953125" style="524" customWidth="1"/>
    <col min="3095" max="3095" width="5.7265625" style="524" customWidth="1"/>
    <col min="3096" max="3096" width="6.7265625" style="524" customWidth="1"/>
    <col min="3097" max="3097" width="2.26953125" style="524" customWidth="1"/>
    <col min="3098" max="3098" width="5.7265625" style="524" customWidth="1"/>
    <col min="3099" max="3099" width="6.7265625" style="524" customWidth="1"/>
    <col min="3100" max="3100" width="2.26953125" style="524" customWidth="1"/>
    <col min="3101" max="3328" width="10.81640625" style="524"/>
    <col min="3329" max="3329" width="17.453125" style="524" customWidth="1"/>
    <col min="3330" max="3337" width="0" style="524" hidden="1" customWidth="1"/>
    <col min="3338" max="3338" width="2.26953125" style="524" customWidth="1"/>
    <col min="3339" max="3339" width="5.7265625" style="524" customWidth="1"/>
    <col min="3340" max="3340" width="6.7265625" style="524" customWidth="1"/>
    <col min="3341" max="3341" width="2.26953125" style="524" customWidth="1"/>
    <col min="3342" max="3342" width="5.7265625" style="524" customWidth="1"/>
    <col min="3343" max="3343" width="6.7265625" style="524" customWidth="1"/>
    <col min="3344" max="3344" width="2.26953125" style="524" customWidth="1"/>
    <col min="3345" max="3345" width="5.7265625" style="524" customWidth="1"/>
    <col min="3346" max="3346" width="6.7265625" style="524" customWidth="1"/>
    <col min="3347" max="3347" width="2.26953125" style="524" customWidth="1"/>
    <col min="3348" max="3348" width="5.7265625" style="524" customWidth="1"/>
    <col min="3349" max="3349" width="6.7265625" style="524" customWidth="1"/>
    <col min="3350" max="3350" width="2.26953125" style="524" customWidth="1"/>
    <col min="3351" max="3351" width="5.7265625" style="524" customWidth="1"/>
    <col min="3352" max="3352" width="6.7265625" style="524" customWidth="1"/>
    <col min="3353" max="3353" width="2.26953125" style="524" customWidth="1"/>
    <col min="3354" max="3354" width="5.7265625" style="524" customWidth="1"/>
    <col min="3355" max="3355" width="6.7265625" style="524" customWidth="1"/>
    <col min="3356" max="3356" width="2.26953125" style="524" customWidth="1"/>
    <col min="3357" max="3584" width="10.81640625" style="524"/>
    <col min="3585" max="3585" width="17.453125" style="524" customWidth="1"/>
    <col min="3586" max="3593" width="0" style="524" hidden="1" customWidth="1"/>
    <col min="3594" max="3594" width="2.26953125" style="524" customWidth="1"/>
    <col min="3595" max="3595" width="5.7265625" style="524" customWidth="1"/>
    <col min="3596" max="3596" width="6.7265625" style="524" customWidth="1"/>
    <col min="3597" max="3597" width="2.26953125" style="524" customWidth="1"/>
    <col min="3598" max="3598" width="5.7265625" style="524" customWidth="1"/>
    <col min="3599" max="3599" width="6.7265625" style="524" customWidth="1"/>
    <col min="3600" max="3600" width="2.26953125" style="524" customWidth="1"/>
    <col min="3601" max="3601" width="5.7265625" style="524" customWidth="1"/>
    <col min="3602" max="3602" width="6.7265625" style="524" customWidth="1"/>
    <col min="3603" max="3603" width="2.26953125" style="524" customWidth="1"/>
    <col min="3604" max="3604" width="5.7265625" style="524" customWidth="1"/>
    <col min="3605" max="3605" width="6.7265625" style="524" customWidth="1"/>
    <col min="3606" max="3606" width="2.26953125" style="524" customWidth="1"/>
    <col min="3607" max="3607" width="5.7265625" style="524" customWidth="1"/>
    <col min="3608" max="3608" width="6.7265625" style="524" customWidth="1"/>
    <col min="3609" max="3609" width="2.26953125" style="524" customWidth="1"/>
    <col min="3610" max="3610" width="5.7265625" style="524" customWidth="1"/>
    <col min="3611" max="3611" width="6.7265625" style="524" customWidth="1"/>
    <col min="3612" max="3612" width="2.26953125" style="524" customWidth="1"/>
    <col min="3613" max="3840" width="10.81640625" style="524"/>
    <col min="3841" max="3841" width="17.453125" style="524" customWidth="1"/>
    <col min="3842" max="3849" width="0" style="524" hidden="1" customWidth="1"/>
    <col min="3850" max="3850" width="2.26953125" style="524" customWidth="1"/>
    <col min="3851" max="3851" width="5.7265625" style="524" customWidth="1"/>
    <col min="3852" max="3852" width="6.7265625" style="524" customWidth="1"/>
    <col min="3853" max="3853" width="2.26953125" style="524" customWidth="1"/>
    <col min="3854" max="3854" width="5.7265625" style="524" customWidth="1"/>
    <col min="3855" max="3855" width="6.7265625" style="524" customWidth="1"/>
    <col min="3856" max="3856" width="2.26953125" style="524" customWidth="1"/>
    <col min="3857" max="3857" width="5.7265625" style="524" customWidth="1"/>
    <col min="3858" max="3858" width="6.7265625" style="524" customWidth="1"/>
    <col min="3859" max="3859" width="2.26953125" style="524" customWidth="1"/>
    <col min="3860" max="3860" width="5.7265625" style="524" customWidth="1"/>
    <col min="3861" max="3861" width="6.7265625" style="524" customWidth="1"/>
    <col min="3862" max="3862" width="2.26953125" style="524" customWidth="1"/>
    <col min="3863" max="3863" width="5.7265625" style="524" customWidth="1"/>
    <col min="3864" max="3864" width="6.7265625" style="524" customWidth="1"/>
    <col min="3865" max="3865" width="2.26953125" style="524" customWidth="1"/>
    <col min="3866" max="3866" width="5.7265625" style="524" customWidth="1"/>
    <col min="3867" max="3867" width="6.7265625" style="524" customWidth="1"/>
    <col min="3868" max="3868" width="2.26953125" style="524" customWidth="1"/>
    <col min="3869" max="4096" width="10.81640625" style="524"/>
    <col min="4097" max="4097" width="17.453125" style="524" customWidth="1"/>
    <col min="4098" max="4105" width="0" style="524" hidden="1" customWidth="1"/>
    <col min="4106" max="4106" width="2.26953125" style="524" customWidth="1"/>
    <col min="4107" max="4107" width="5.7265625" style="524" customWidth="1"/>
    <col min="4108" max="4108" width="6.7265625" style="524" customWidth="1"/>
    <col min="4109" max="4109" width="2.26953125" style="524" customWidth="1"/>
    <col min="4110" max="4110" width="5.7265625" style="524" customWidth="1"/>
    <col min="4111" max="4111" width="6.7265625" style="524" customWidth="1"/>
    <col min="4112" max="4112" width="2.26953125" style="524" customWidth="1"/>
    <col min="4113" max="4113" width="5.7265625" style="524" customWidth="1"/>
    <col min="4114" max="4114" width="6.7265625" style="524" customWidth="1"/>
    <col min="4115" max="4115" width="2.26953125" style="524" customWidth="1"/>
    <col min="4116" max="4116" width="5.7265625" style="524" customWidth="1"/>
    <col min="4117" max="4117" width="6.7265625" style="524" customWidth="1"/>
    <col min="4118" max="4118" width="2.26953125" style="524" customWidth="1"/>
    <col min="4119" max="4119" width="5.7265625" style="524" customWidth="1"/>
    <col min="4120" max="4120" width="6.7265625" style="524" customWidth="1"/>
    <col min="4121" max="4121" width="2.26953125" style="524" customWidth="1"/>
    <col min="4122" max="4122" width="5.7265625" style="524" customWidth="1"/>
    <col min="4123" max="4123" width="6.7265625" style="524" customWidth="1"/>
    <col min="4124" max="4124" width="2.26953125" style="524" customWidth="1"/>
    <col min="4125" max="4352" width="10.81640625" style="524"/>
    <col min="4353" max="4353" width="17.453125" style="524" customWidth="1"/>
    <col min="4354" max="4361" width="0" style="524" hidden="1" customWidth="1"/>
    <col min="4362" max="4362" width="2.26953125" style="524" customWidth="1"/>
    <col min="4363" max="4363" width="5.7265625" style="524" customWidth="1"/>
    <col min="4364" max="4364" width="6.7265625" style="524" customWidth="1"/>
    <col min="4365" max="4365" width="2.26953125" style="524" customWidth="1"/>
    <col min="4366" max="4366" width="5.7265625" style="524" customWidth="1"/>
    <col min="4367" max="4367" width="6.7265625" style="524" customWidth="1"/>
    <col min="4368" max="4368" width="2.26953125" style="524" customWidth="1"/>
    <col min="4369" max="4369" width="5.7265625" style="524" customWidth="1"/>
    <col min="4370" max="4370" width="6.7265625" style="524" customWidth="1"/>
    <col min="4371" max="4371" width="2.26953125" style="524" customWidth="1"/>
    <col min="4372" max="4372" width="5.7265625" style="524" customWidth="1"/>
    <col min="4373" max="4373" width="6.7265625" style="524" customWidth="1"/>
    <col min="4374" max="4374" width="2.26953125" style="524" customWidth="1"/>
    <col min="4375" max="4375" width="5.7265625" style="524" customWidth="1"/>
    <col min="4376" max="4376" width="6.7265625" style="524" customWidth="1"/>
    <col min="4377" max="4377" width="2.26953125" style="524" customWidth="1"/>
    <col min="4378" max="4378" width="5.7265625" style="524" customWidth="1"/>
    <col min="4379" max="4379" width="6.7265625" style="524" customWidth="1"/>
    <col min="4380" max="4380" width="2.26953125" style="524" customWidth="1"/>
    <col min="4381" max="4608" width="10.81640625" style="524"/>
    <col min="4609" max="4609" width="17.453125" style="524" customWidth="1"/>
    <col min="4610" max="4617" width="0" style="524" hidden="1" customWidth="1"/>
    <col min="4618" max="4618" width="2.26953125" style="524" customWidth="1"/>
    <col min="4619" max="4619" width="5.7265625" style="524" customWidth="1"/>
    <col min="4620" max="4620" width="6.7265625" style="524" customWidth="1"/>
    <col min="4621" max="4621" width="2.26953125" style="524" customWidth="1"/>
    <col min="4622" max="4622" width="5.7265625" style="524" customWidth="1"/>
    <col min="4623" max="4623" width="6.7265625" style="524" customWidth="1"/>
    <col min="4624" max="4624" width="2.26953125" style="524" customWidth="1"/>
    <col min="4625" max="4625" width="5.7265625" style="524" customWidth="1"/>
    <col min="4626" max="4626" width="6.7265625" style="524" customWidth="1"/>
    <col min="4627" max="4627" width="2.26953125" style="524" customWidth="1"/>
    <col min="4628" max="4628" width="5.7265625" style="524" customWidth="1"/>
    <col min="4629" max="4629" width="6.7265625" style="524" customWidth="1"/>
    <col min="4630" max="4630" width="2.26953125" style="524" customWidth="1"/>
    <col min="4631" max="4631" width="5.7265625" style="524" customWidth="1"/>
    <col min="4632" max="4632" width="6.7265625" style="524" customWidth="1"/>
    <col min="4633" max="4633" width="2.26953125" style="524" customWidth="1"/>
    <col min="4634" max="4634" width="5.7265625" style="524" customWidth="1"/>
    <col min="4635" max="4635" width="6.7265625" style="524" customWidth="1"/>
    <col min="4636" max="4636" width="2.26953125" style="524" customWidth="1"/>
    <col min="4637" max="4864" width="10.81640625" style="524"/>
    <col min="4865" max="4865" width="17.453125" style="524" customWidth="1"/>
    <col min="4866" max="4873" width="0" style="524" hidden="1" customWidth="1"/>
    <col min="4874" max="4874" width="2.26953125" style="524" customWidth="1"/>
    <col min="4875" max="4875" width="5.7265625" style="524" customWidth="1"/>
    <col min="4876" max="4876" width="6.7265625" style="524" customWidth="1"/>
    <col min="4877" max="4877" width="2.26953125" style="524" customWidth="1"/>
    <col min="4878" max="4878" width="5.7265625" style="524" customWidth="1"/>
    <col min="4879" max="4879" width="6.7265625" style="524" customWidth="1"/>
    <col min="4880" max="4880" width="2.26953125" style="524" customWidth="1"/>
    <col min="4881" max="4881" width="5.7265625" style="524" customWidth="1"/>
    <col min="4882" max="4882" width="6.7265625" style="524" customWidth="1"/>
    <col min="4883" max="4883" width="2.26953125" style="524" customWidth="1"/>
    <col min="4884" max="4884" width="5.7265625" style="524" customWidth="1"/>
    <col min="4885" max="4885" width="6.7265625" style="524" customWidth="1"/>
    <col min="4886" max="4886" width="2.26953125" style="524" customWidth="1"/>
    <col min="4887" max="4887" width="5.7265625" style="524" customWidth="1"/>
    <col min="4888" max="4888" width="6.7265625" style="524" customWidth="1"/>
    <col min="4889" max="4889" width="2.26953125" style="524" customWidth="1"/>
    <col min="4890" max="4890" width="5.7265625" style="524" customWidth="1"/>
    <col min="4891" max="4891" width="6.7265625" style="524" customWidth="1"/>
    <col min="4892" max="4892" width="2.26953125" style="524" customWidth="1"/>
    <col min="4893" max="5120" width="10.81640625" style="524"/>
    <col min="5121" max="5121" width="17.453125" style="524" customWidth="1"/>
    <col min="5122" max="5129" width="0" style="524" hidden="1" customWidth="1"/>
    <col min="5130" max="5130" width="2.26953125" style="524" customWidth="1"/>
    <col min="5131" max="5131" width="5.7265625" style="524" customWidth="1"/>
    <col min="5132" max="5132" width="6.7265625" style="524" customWidth="1"/>
    <col min="5133" max="5133" width="2.26953125" style="524" customWidth="1"/>
    <col min="5134" max="5134" width="5.7265625" style="524" customWidth="1"/>
    <col min="5135" max="5135" width="6.7265625" style="524" customWidth="1"/>
    <col min="5136" max="5136" width="2.26953125" style="524" customWidth="1"/>
    <col min="5137" max="5137" width="5.7265625" style="524" customWidth="1"/>
    <col min="5138" max="5138" width="6.7265625" style="524" customWidth="1"/>
    <col min="5139" max="5139" width="2.26953125" style="524" customWidth="1"/>
    <col min="5140" max="5140" width="5.7265625" style="524" customWidth="1"/>
    <col min="5141" max="5141" width="6.7265625" style="524" customWidth="1"/>
    <col min="5142" max="5142" width="2.26953125" style="524" customWidth="1"/>
    <col min="5143" max="5143" width="5.7265625" style="524" customWidth="1"/>
    <col min="5144" max="5144" width="6.7265625" style="524" customWidth="1"/>
    <col min="5145" max="5145" width="2.26953125" style="524" customWidth="1"/>
    <col min="5146" max="5146" width="5.7265625" style="524" customWidth="1"/>
    <col min="5147" max="5147" width="6.7265625" style="524" customWidth="1"/>
    <col min="5148" max="5148" width="2.26953125" style="524" customWidth="1"/>
    <col min="5149" max="5376" width="10.81640625" style="524"/>
    <col min="5377" max="5377" width="17.453125" style="524" customWidth="1"/>
    <col min="5378" max="5385" width="0" style="524" hidden="1" customWidth="1"/>
    <col min="5386" max="5386" width="2.26953125" style="524" customWidth="1"/>
    <col min="5387" max="5387" width="5.7265625" style="524" customWidth="1"/>
    <col min="5388" max="5388" width="6.7265625" style="524" customWidth="1"/>
    <col min="5389" max="5389" width="2.26953125" style="524" customWidth="1"/>
    <col min="5390" max="5390" width="5.7265625" style="524" customWidth="1"/>
    <col min="5391" max="5391" width="6.7265625" style="524" customWidth="1"/>
    <col min="5392" max="5392" width="2.26953125" style="524" customWidth="1"/>
    <col min="5393" max="5393" width="5.7265625" style="524" customWidth="1"/>
    <col min="5394" max="5394" width="6.7265625" style="524" customWidth="1"/>
    <col min="5395" max="5395" width="2.26953125" style="524" customWidth="1"/>
    <col min="5396" max="5396" width="5.7265625" style="524" customWidth="1"/>
    <col min="5397" max="5397" width="6.7265625" style="524" customWidth="1"/>
    <col min="5398" max="5398" width="2.26953125" style="524" customWidth="1"/>
    <col min="5399" max="5399" width="5.7265625" style="524" customWidth="1"/>
    <col min="5400" max="5400" width="6.7265625" style="524" customWidth="1"/>
    <col min="5401" max="5401" width="2.26953125" style="524" customWidth="1"/>
    <col min="5402" max="5402" width="5.7265625" style="524" customWidth="1"/>
    <col min="5403" max="5403" width="6.7265625" style="524" customWidth="1"/>
    <col min="5404" max="5404" width="2.26953125" style="524" customWidth="1"/>
    <col min="5405" max="5632" width="10.81640625" style="524"/>
    <col min="5633" max="5633" width="17.453125" style="524" customWidth="1"/>
    <col min="5634" max="5641" width="0" style="524" hidden="1" customWidth="1"/>
    <col min="5642" max="5642" width="2.26953125" style="524" customWidth="1"/>
    <col min="5643" max="5643" width="5.7265625" style="524" customWidth="1"/>
    <col min="5644" max="5644" width="6.7265625" style="524" customWidth="1"/>
    <col min="5645" max="5645" width="2.26953125" style="524" customWidth="1"/>
    <col min="5646" max="5646" width="5.7265625" style="524" customWidth="1"/>
    <col min="5647" max="5647" width="6.7265625" style="524" customWidth="1"/>
    <col min="5648" max="5648" width="2.26953125" style="524" customWidth="1"/>
    <col min="5649" max="5649" width="5.7265625" style="524" customWidth="1"/>
    <col min="5650" max="5650" width="6.7265625" style="524" customWidth="1"/>
    <col min="5651" max="5651" width="2.26953125" style="524" customWidth="1"/>
    <col min="5652" max="5652" width="5.7265625" style="524" customWidth="1"/>
    <col min="5653" max="5653" width="6.7265625" style="524" customWidth="1"/>
    <col min="5654" max="5654" width="2.26953125" style="524" customWidth="1"/>
    <col min="5655" max="5655" width="5.7265625" style="524" customWidth="1"/>
    <col min="5656" max="5656" width="6.7265625" style="524" customWidth="1"/>
    <col min="5657" max="5657" width="2.26953125" style="524" customWidth="1"/>
    <col min="5658" max="5658" width="5.7265625" style="524" customWidth="1"/>
    <col min="5659" max="5659" width="6.7265625" style="524" customWidth="1"/>
    <col min="5660" max="5660" width="2.26953125" style="524" customWidth="1"/>
    <col min="5661" max="5888" width="10.81640625" style="524"/>
    <col min="5889" max="5889" width="17.453125" style="524" customWidth="1"/>
    <col min="5890" max="5897" width="0" style="524" hidden="1" customWidth="1"/>
    <col min="5898" max="5898" width="2.26953125" style="524" customWidth="1"/>
    <col min="5899" max="5899" width="5.7265625" style="524" customWidth="1"/>
    <col min="5900" max="5900" width="6.7265625" style="524" customWidth="1"/>
    <col min="5901" max="5901" width="2.26953125" style="524" customWidth="1"/>
    <col min="5902" max="5902" width="5.7265625" style="524" customWidth="1"/>
    <col min="5903" max="5903" width="6.7265625" style="524" customWidth="1"/>
    <col min="5904" max="5904" width="2.26953125" style="524" customWidth="1"/>
    <col min="5905" max="5905" width="5.7265625" style="524" customWidth="1"/>
    <col min="5906" max="5906" width="6.7265625" style="524" customWidth="1"/>
    <col min="5907" max="5907" width="2.26953125" style="524" customWidth="1"/>
    <col min="5908" max="5908" width="5.7265625" style="524" customWidth="1"/>
    <col min="5909" max="5909" width="6.7265625" style="524" customWidth="1"/>
    <col min="5910" max="5910" width="2.26953125" style="524" customWidth="1"/>
    <col min="5911" max="5911" width="5.7265625" style="524" customWidth="1"/>
    <col min="5912" max="5912" width="6.7265625" style="524" customWidth="1"/>
    <col min="5913" max="5913" width="2.26953125" style="524" customWidth="1"/>
    <col min="5914" max="5914" width="5.7265625" style="524" customWidth="1"/>
    <col min="5915" max="5915" width="6.7265625" style="524" customWidth="1"/>
    <col min="5916" max="5916" width="2.26953125" style="524" customWidth="1"/>
    <col min="5917" max="6144" width="10.81640625" style="524"/>
    <col min="6145" max="6145" width="17.453125" style="524" customWidth="1"/>
    <col min="6146" max="6153" width="0" style="524" hidden="1" customWidth="1"/>
    <col min="6154" max="6154" width="2.26953125" style="524" customWidth="1"/>
    <col min="6155" max="6155" width="5.7265625" style="524" customWidth="1"/>
    <col min="6156" max="6156" width="6.7265625" style="524" customWidth="1"/>
    <col min="6157" max="6157" width="2.26953125" style="524" customWidth="1"/>
    <col min="6158" max="6158" width="5.7265625" style="524" customWidth="1"/>
    <col min="6159" max="6159" width="6.7265625" style="524" customWidth="1"/>
    <col min="6160" max="6160" width="2.26953125" style="524" customWidth="1"/>
    <col min="6161" max="6161" width="5.7265625" style="524" customWidth="1"/>
    <col min="6162" max="6162" width="6.7265625" style="524" customWidth="1"/>
    <col min="6163" max="6163" width="2.26953125" style="524" customWidth="1"/>
    <col min="6164" max="6164" width="5.7265625" style="524" customWidth="1"/>
    <col min="6165" max="6165" width="6.7265625" style="524" customWidth="1"/>
    <col min="6166" max="6166" width="2.26953125" style="524" customWidth="1"/>
    <col min="6167" max="6167" width="5.7265625" style="524" customWidth="1"/>
    <col min="6168" max="6168" width="6.7265625" style="524" customWidth="1"/>
    <col min="6169" max="6169" width="2.26953125" style="524" customWidth="1"/>
    <col min="6170" max="6170" width="5.7265625" style="524" customWidth="1"/>
    <col min="6171" max="6171" width="6.7265625" style="524" customWidth="1"/>
    <col min="6172" max="6172" width="2.26953125" style="524" customWidth="1"/>
    <col min="6173" max="6400" width="10.81640625" style="524"/>
    <col min="6401" max="6401" width="17.453125" style="524" customWidth="1"/>
    <col min="6402" max="6409" width="0" style="524" hidden="1" customWidth="1"/>
    <col min="6410" max="6410" width="2.26953125" style="524" customWidth="1"/>
    <col min="6411" max="6411" width="5.7265625" style="524" customWidth="1"/>
    <col min="6412" max="6412" width="6.7265625" style="524" customWidth="1"/>
    <col min="6413" max="6413" width="2.26953125" style="524" customWidth="1"/>
    <col min="6414" max="6414" width="5.7265625" style="524" customWidth="1"/>
    <col min="6415" max="6415" width="6.7265625" style="524" customWidth="1"/>
    <col min="6416" max="6416" width="2.26953125" style="524" customWidth="1"/>
    <col min="6417" max="6417" width="5.7265625" style="524" customWidth="1"/>
    <col min="6418" max="6418" width="6.7265625" style="524" customWidth="1"/>
    <col min="6419" max="6419" width="2.26953125" style="524" customWidth="1"/>
    <col min="6420" max="6420" width="5.7265625" style="524" customWidth="1"/>
    <col min="6421" max="6421" width="6.7265625" style="524" customWidth="1"/>
    <col min="6422" max="6422" width="2.26953125" style="524" customWidth="1"/>
    <col min="6423" max="6423" width="5.7265625" style="524" customWidth="1"/>
    <col min="6424" max="6424" width="6.7265625" style="524" customWidth="1"/>
    <col min="6425" max="6425" width="2.26953125" style="524" customWidth="1"/>
    <col min="6426" max="6426" width="5.7265625" style="524" customWidth="1"/>
    <col min="6427" max="6427" width="6.7265625" style="524" customWidth="1"/>
    <col min="6428" max="6428" width="2.26953125" style="524" customWidth="1"/>
    <col min="6429" max="6656" width="10.81640625" style="524"/>
    <col min="6657" max="6657" width="17.453125" style="524" customWidth="1"/>
    <col min="6658" max="6665" width="0" style="524" hidden="1" customWidth="1"/>
    <col min="6666" max="6666" width="2.26953125" style="524" customWidth="1"/>
    <col min="6667" max="6667" width="5.7265625" style="524" customWidth="1"/>
    <col min="6668" max="6668" width="6.7265625" style="524" customWidth="1"/>
    <col min="6669" max="6669" width="2.26953125" style="524" customWidth="1"/>
    <col min="6670" max="6670" width="5.7265625" style="524" customWidth="1"/>
    <col min="6671" max="6671" width="6.7265625" style="524" customWidth="1"/>
    <col min="6672" max="6672" width="2.26953125" style="524" customWidth="1"/>
    <col min="6673" max="6673" width="5.7265625" style="524" customWidth="1"/>
    <col min="6674" max="6674" width="6.7265625" style="524" customWidth="1"/>
    <col min="6675" max="6675" width="2.26953125" style="524" customWidth="1"/>
    <col min="6676" max="6676" width="5.7265625" style="524" customWidth="1"/>
    <col min="6677" max="6677" width="6.7265625" style="524" customWidth="1"/>
    <col min="6678" max="6678" width="2.26953125" style="524" customWidth="1"/>
    <col min="6679" max="6679" width="5.7265625" style="524" customWidth="1"/>
    <col min="6680" max="6680" width="6.7265625" style="524" customWidth="1"/>
    <col min="6681" max="6681" width="2.26953125" style="524" customWidth="1"/>
    <col min="6682" max="6682" width="5.7265625" style="524" customWidth="1"/>
    <col min="6683" max="6683" width="6.7265625" style="524" customWidth="1"/>
    <col min="6684" max="6684" width="2.26953125" style="524" customWidth="1"/>
    <col min="6685" max="6912" width="10.81640625" style="524"/>
    <col min="6913" max="6913" width="17.453125" style="524" customWidth="1"/>
    <col min="6914" max="6921" width="0" style="524" hidden="1" customWidth="1"/>
    <col min="6922" max="6922" width="2.26953125" style="524" customWidth="1"/>
    <col min="6923" max="6923" width="5.7265625" style="524" customWidth="1"/>
    <col min="6924" max="6924" width="6.7265625" style="524" customWidth="1"/>
    <col min="6925" max="6925" width="2.26953125" style="524" customWidth="1"/>
    <col min="6926" max="6926" width="5.7265625" style="524" customWidth="1"/>
    <col min="6927" max="6927" width="6.7265625" style="524" customWidth="1"/>
    <col min="6928" max="6928" width="2.26953125" style="524" customWidth="1"/>
    <col min="6929" max="6929" width="5.7265625" style="524" customWidth="1"/>
    <col min="6930" max="6930" width="6.7265625" style="524" customWidth="1"/>
    <col min="6931" max="6931" width="2.26953125" style="524" customWidth="1"/>
    <col min="6932" max="6932" width="5.7265625" style="524" customWidth="1"/>
    <col min="6933" max="6933" width="6.7265625" style="524" customWidth="1"/>
    <col min="6934" max="6934" width="2.26953125" style="524" customWidth="1"/>
    <col min="6935" max="6935" width="5.7265625" style="524" customWidth="1"/>
    <col min="6936" max="6936" width="6.7265625" style="524" customWidth="1"/>
    <col min="6937" max="6937" width="2.26953125" style="524" customWidth="1"/>
    <col min="6938" max="6938" width="5.7265625" style="524" customWidth="1"/>
    <col min="6939" max="6939" width="6.7265625" style="524" customWidth="1"/>
    <col min="6940" max="6940" width="2.26953125" style="524" customWidth="1"/>
    <col min="6941" max="7168" width="10.81640625" style="524"/>
    <col min="7169" max="7169" width="17.453125" style="524" customWidth="1"/>
    <col min="7170" max="7177" width="0" style="524" hidden="1" customWidth="1"/>
    <col min="7178" max="7178" width="2.26953125" style="524" customWidth="1"/>
    <col min="7179" max="7179" width="5.7265625" style="524" customWidth="1"/>
    <col min="7180" max="7180" width="6.7265625" style="524" customWidth="1"/>
    <col min="7181" max="7181" width="2.26953125" style="524" customWidth="1"/>
    <col min="7182" max="7182" width="5.7265625" style="524" customWidth="1"/>
    <col min="7183" max="7183" width="6.7265625" style="524" customWidth="1"/>
    <col min="7184" max="7184" width="2.26953125" style="524" customWidth="1"/>
    <col min="7185" max="7185" width="5.7265625" style="524" customWidth="1"/>
    <col min="7186" max="7186" width="6.7265625" style="524" customWidth="1"/>
    <col min="7187" max="7187" width="2.26953125" style="524" customWidth="1"/>
    <col min="7188" max="7188" width="5.7265625" style="524" customWidth="1"/>
    <col min="7189" max="7189" width="6.7265625" style="524" customWidth="1"/>
    <col min="7190" max="7190" width="2.26953125" style="524" customWidth="1"/>
    <col min="7191" max="7191" width="5.7265625" style="524" customWidth="1"/>
    <col min="7192" max="7192" width="6.7265625" style="524" customWidth="1"/>
    <col min="7193" max="7193" width="2.26953125" style="524" customWidth="1"/>
    <col min="7194" max="7194" width="5.7265625" style="524" customWidth="1"/>
    <col min="7195" max="7195" width="6.7265625" style="524" customWidth="1"/>
    <col min="7196" max="7196" width="2.26953125" style="524" customWidth="1"/>
    <col min="7197" max="7424" width="10.81640625" style="524"/>
    <col min="7425" max="7425" width="17.453125" style="524" customWidth="1"/>
    <col min="7426" max="7433" width="0" style="524" hidden="1" customWidth="1"/>
    <col min="7434" max="7434" width="2.26953125" style="524" customWidth="1"/>
    <col min="7435" max="7435" width="5.7265625" style="524" customWidth="1"/>
    <col min="7436" max="7436" width="6.7265625" style="524" customWidth="1"/>
    <col min="7437" max="7437" width="2.26953125" style="524" customWidth="1"/>
    <col min="7438" max="7438" width="5.7265625" style="524" customWidth="1"/>
    <col min="7439" max="7439" width="6.7265625" style="524" customWidth="1"/>
    <col min="7440" max="7440" width="2.26953125" style="524" customWidth="1"/>
    <col min="7441" max="7441" width="5.7265625" style="524" customWidth="1"/>
    <col min="7442" max="7442" width="6.7265625" style="524" customWidth="1"/>
    <col min="7443" max="7443" width="2.26953125" style="524" customWidth="1"/>
    <col min="7444" max="7444" width="5.7265625" style="524" customWidth="1"/>
    <col min="7445" max="7445" width="6.7265625" style="524" customWidth="1"/>
    <col min="7446" max="7446" width="2.26953125" style="524" customWidth="1"/>
    <col min="7447" max="7447" width="5.7265625" style="524" customWidth="1"/>
    <col min="7448" max="7448" width="6.7265625" style="524" customWidth="1"/>
    <col min="7449" max="7449" width="2.26953125" style="524" customWidth="1"/>
    <col min="7450" max="7450" width="5.7265625" style="524" customWidth="1"/>
    <col min="7451" max="7451" width="6.7265625" style="524" customWidth="1"/>
    <col min="7452" max="7452" width="2.26953125" style="524" customWidth="1"/>
    <col min="7453" max="7680" width="10.81640625" style="524"/>
    <col min="7681" max="7681" width="17.453125" style="524" customWidth="1"/>
    <col min="7682" max="7689" width="0" style="524" hidden="1" customWidth="1"/>
    <col min="7690" max="7690" width="2.26953125" style="524" customWidth="1"/>
    <col min="7691" max="7691" width="5.7265625" style="524" customWidth="1"/>
    <col min="7692" max="7692" width="6.7265625" style="524" customWidth="1"/>
    <col min="7693" max="7693" width="2.26953125" style="524" customWidth="1"/>
    <col min="7694" max="7694" width="5.7265625" style="524" customWidth="1"/>
    <col min="7695" max="7695" width="6.7265625" style="524" customWidth="1"/>
    <col min="7696" max="7696" width="2.26953125" style="524" customWidth="1"/>
    <col min="7697" max="7697" width="5.7265625" style="524" customWidth="1"/>
    <col min="7698" max="7698" width="6.7265625" style="524" customWidth="1"/>
    <col min="7699" max="7699" width="2.26953125" style="524" customWidth="1"/>
    <col min="7700" max="7700" width="5.7265625" style="524" customWidth="1"/>
    <col min="7701" max="7701" width="6.7265625" style="524" customWidth="1"/>
    <col min="7702" max="7702" width="2.26953125" style="524" customWidth="1"/>
    <col min="7703" max="7703" width="5.7265625" style="524" customWidth="1"/>
    <col min="7704" max="7704" width="6.7265625" style="524" customWidth="1"/>
    <col min="7705" max="7705" width="2.26953125" style="524" customWidth="1"/>
    <col min="7706" max="7706" width="5.7265625" style="524" customWidth="1"/>
    <col min="7707" max="7707" width="6.7265625" style="524" customWidth="1"/>
    <col min="7708" max="7708" width="2.26953125" style="524" customWidth="1"/>
    <col min="7709" max="7936" width="10.81640625" style="524"/>
    <col min="7937" max="7937" width="17.453125" style="524" customWidth="1"/>
    <col min="7938" max="7945" width="0" style="524" hidden="1" customWidth="1"/>
    <col min="7946" max="7946" width="2.26953125" style="524" customWidth="1"/>
    <col min="7947" max="7947" width="5.7265625" style="524" customWidth="1"/>
    <col min="7948" max="7948" width="6.7265625" style="524" customWidth="1"/>
    <col min="7949" max="7949" width="2.26953125" style="524" customWidth="1"/>
    <col min="7950" max="7950" width="5.7265625" style="524" customWidth="1"/>
    <col min="7951" max="7951" width="6.7265625" style="524" customWidth="1"/>
    <col min="7952" max="7952" width="2.26953125" style="524" customWidth="1"/>
    <col min="7953" max="7953" width="5.7265625" style="524" customWidth="1"/>
    <col min="7954" max="7954" width="6.7265625" style="524" customWidth="1"/>
    <col min="7955" max="7955" width="2.26953125" style="524" customWidth="1"/>
    <col min="7956" max="7956" width="5.7265625" style="524" customWidth="1"/>
    <col min="7957" max="7957" width="6.7265625" style="524" customWidth="1"/>
    <col min="7958" max="7958" width="2.26953125" style="524" customWidth="1"/>
    <col min="7959" max="7959" width="5.7265625" style="524" customWidth="1"/>
    <col min="7960" max="7960" width="6.7265625" style="524" customWidth="1"/>
    <col min="7961" max="7961" width="2.26953125" style="524" customWidth="1"/>
    <col min="7962" max="7962" width="5.7265625" style="524" customWidth="1"/>
    <col min="7963" max="7963" width="6.7265625" style="524" customWidth="1"/>
    <col min="7964" max="7964" width="2.26953125" style="524" customWidth="1"/>
    <col min="7965" max="8192" width="10.81640625" style="524"/>
    <col min="8193" max="8193" width="17.453125" style="524" customWidth="1"/>
    <col min="8194" max="8201" width="0" style="524" hidden="1" customWidth="1"/>
    <col min="8202" max="8202" width="2.26953125" style="524" customWidth="1"/>
    <col min="8203" max="8203" width="5.7265625" style="524" customWidth="1"/>
    <col min="8204" max="8204" width="6.7265625" style="524" customWidth="1"/>
    <col min="8205" max="8205" width="2.26953125" style="524" customWidth="1"/>
    <col min="8206" max="8206" width="5.7265625" style="524" customWidth="1"/>
    <col min="8207" max="8207" width="6.7265625" style="524" customWidth="1"/>
    <col min="8208" max="8208" width="2.26953125" style="524" customWidth="1"/>
    <col min="8209" max="8209" width="5.7265625" style="524" customWidth="1"/>
    <col min="8210" max="8210" width="6.7265625" style="524" customWidth="1"/>
    <col min="8211" max="8211" width="2.26953125" style="524" customWidth="1"/>
    <col min="8212" max="8212" width="5.7265625" style="524" customWidth="1"/>
    <col min="8213" max="8213" width="6.7265625" style="524" customWidth="1"/>
    <col min="8214" max="8214" width="2.26953125" style="524" customWidth="1"/>
    <col min="8215" max="8215" width="5.7265625" style="524" customWidth="1"/>
    <col min="8216" max="8216" width="6.7265625" style="524" customWidth="1"/>
    <col min="8217" max="8217" width="2.26953125" style="524" customWidth="1"/>
    <col min="8218" max="8218" width="5.7265625" style="524" customWidth="1"/>
    <col min="8219" max="8219" width="6.7265625" style="524" customWidth="1"/>
    <col min="8220" max="8220" width="2.26953125" style="524" customWidth="1"/>
    <col min="8221" max="8448" width="10.81640625" style="524"/>
    <col min="8449" max="8449" width="17.453125" style="524" customWidth="1"/>
    <col min="8450" max="8457" width="0" style="524" hidden="1" customWidth="1"/>
    <col min="8458" max="8458" width="2.26953125" style="524" customWidth="1"/>
    <col min="8459" max="8459" width="5.7265625" style="524" customWidth="1"/>
    <col min="8460" max="8460" width="6.7265625" style="524" customWidth="1"/>
    <col min="8461" max="8461" width="2.26953125" style="524" customWidth="1"/>
    <col min="8462" max="8462" width="5.7265625" style="524" customWidth="1"/>
    <col min="8463" max="8463" width="6.7265625" style="524" customWidth="1"/>
    <col min="8464" max="8464" width="2.26953125" style="524" customWidth="1"/>
    <col min="8465" max="8465" width="5.7265625" style="524" customWidth="1"/>
    <col min="8466" max="8466" width="6.7265625" style="524" customWidth="1"/>
    <col min="8467" max="8467" width="2.26953125" style="524" customWidth="1"/>
    <col min="8468" max="8468" width="5.7265625" style="524" customWidth="1"/>
    <col min="8469" max="8469" width="6.7265625" style="524" customWidth="1"/>
    <col min="8470" max="8470" width="2.26953125" style="524" customWidth="1"/>
    <col min="8471" max="8471" width="5.7265625" style="524" customWidth="1"/>
    <col min="8472" max="8472" width="6.7265625" style="524" customWidth="1"/>
    <col min="8473" max="8473" width="2.26953125" style="524" customWidth="1"/>
    <col min="8474" max="8474" width="5.7265625" style="524" customWidth="1"/>
    <col min="8475" max="8475" width="6.7265625" style="524" customWidth="1"/>
    <col min="8476" max="8476" width="2.26953125" style="524" customWidth="1"/>
    <col min="8477" max="8704" width="10.81640625" style="524"/>
    <col min="8705" max="8705" width="17.453125" style="524" customWidth="1"/>
    <col min="8706" max="8713" width="0" style="524" hidden="1" customWidth="1"/>
    <col min="8714" max="8714" width="2.26953125" style="524" customWidth="1"/>
    <col min="8715" max="8715" width="5.7265625" style="524" customWidth="1"/>
    <col min="8716" max="8716" width="6.7265625" style="524" customWidth="1"/>
    <col min="8717" max="8717" width="2.26953125" style="524" customWidth="1"/>
    <col min="8718" max="8718" width="5.7265625" style="524" customWidth="1"/>
    <col min="8719" max="8719" width="6.7265625" style="524" customWidth="1"/>
    <col min="8720" max="8720" width="2.26953125" style="524" customWidth="1"/>
    <col min="8721" max="8721" width="5.7265625" style="524" customWidth="1"/>
    <col min="8722" max="8722" width="6.7265625" style="524" customWidth="1"/>
    <col min="8723" max="8723" width="2.26953125" style="524" customWidth="1"/>
    <col min="8724" max="8724" width="5.7265625" style="524" customWidth="1"/>
    <col min="8725" max="8725" width="6.7265625" style="524" customWidth="1"/>
    <col min="8726" max="8726" width="2.26953125" style="524" customWidth="1"/>
    <col min="8727" max="8727" width="5.7265625" style="524" customWidth="1"/>
    <col min="8728" max="8728" width="6.7265625" style="524" customWidth="1"/>
    <col min="8729" max="8729" width="2.26953125" style="524" customWidth="1"/>
    <col min="8730" max="8730" width="5.7265625" style="524" customWidth="1"/>
    <col min="8731" max="8731" width="6.7265625" style="524" customWidth="1"/>
    <col min="8732" max="8732" width="2.26953125" style="524" customWidth="1"/>
    <col min="8733" max="8960" width="10.81640625" style="524"/>
    <col min="8961" max="8961" width="17.453125" style="524" customWidth="1"/>
    <col min="8962" max="8969" width="0" style="524" hidden="1" customWidth="1"/>
    <col min="8970" max="8970" width="2.26953125" style="524" customWidth="1"/>
    <col min="8971" max="8971" width="5.7265625" style="524" customWidth="1"/>
    <col min="8972" max="8972" width="6.7265625" style="524" customWidth="1"/>
    <col min="8973" max="8973" width="2.26953125" style="524" customWidth="1"/>
    <col min="8974" max="8974" width="5.7265625" style="524" customWidth="1"/>
    <col min="8975" max="8975" width="6.7265625" style="524" customWidth="1"/>
    <col min="8976" max="8976" width="2.26953125" style="524" customWidth="1"/>
    <col min="8977" max="8977" width="5.7265625" style="524" customWidth="1"/>
    <col min="8978" max="8978" width="6.7265625" style="524" customWidth="1"/>
    <col min="8979" max="8979" width="2.26953125" style="524" customWidth="1"/>
    <col min="8980" max="8980" width="5.7265625" style="524" customWidth="1"/>
    <col min="8981" max="8981" width="6.7265625" style="524" customWidth="1"/>
    <col min="8982" max="8982" width="2.26953125" style="524" customWidth="1"/>
    <col min="8983" max="8983" width="5.7265625" style="524" customWidth="1"/>
    <col min="8984" max="8984" width="6.7265625" style="524" customWidth="1"/>
    <col min="8985" max="8985" width="2.26953125" style="524" customWidth="1"/>
    <col min="8986" max="8986" width="5.7265625" style="524" customWidth="1"/>
    <col min="8987" max="8987" width="6.7265625" style="524" customWidth="1"/>
    <col min="8988" max="8988" width="2.26953125" style="524" customWidth="1"/>
    <col min="8989" max="9216" width="10.81640625" style="524"/>
    <col min="9217" max="9217" width="17.453125" style="524" customWidth="1"/>
    <col min="9218" max="9225" width="0" style="524" hidden="1" customWidth="1"/>
    <col min="9226" max="9226" width="2.26953125" style="524" customWidth="1"/>
    <col min="9227" max="9227" width="5.7265625" style="524" customWidth="1"/>
    <col min="9228" max="9228" width="6.7265625" style="524" customWidth="1"/>
    <col min="9229" max="9229" width="2.26953125" style="524" customWidth="1"/>
    <col min="9230" max="9230" width="5.7265625" style="524" customWidth="1"/>
    <col min="9231" max="9231" width="6.7265625" style="524" customWidth="1"/>
    <col min="9232" max="9232" width="2.26953125" style="524" customWidth="1"/>
    <col min="9233" max="9233" width="5.7265625" style="524" customWidth="1"/>
    <col min="9234" max="9234" width="6.7265625" style="524" customWidth="1"/>
    <col min="9235" max="9235" width="2.26953125" style="524" customWidth="1"/>
    <col min="9236" max="9236" width="5.7265625" style="524" customWidth="1"/>
    <col min="9237" max="9237" width="6.7265625" style="524" customWidth="1"/>
    <col min="9238" max="9238" width="2.26953125" style="524" customWidth="1"/>
    <col min="9239" max="9239" width="5.7265625" style="524" customWidth="1"/>
    <col min="9240" max="9240" width="6.7265625" style="524" customWidth="1"/>
    <col min="9241" max="9241" width="2.26953125" style="524" customWidth="1"/>
    <col min="9242" max="9242" width="5.7265625" style="524" customWidth="1"/>
    <col min="9243" max="9243" width="6.7265625" style="524" customWidth="1"/>
    <col min="9244" max="9244" width="2.26953125" style="524" customWidth="1"/>
    <col min="9245" max="9472" width="10.81640625" style="524"/>
    <col min="9473" max="9473" width="17.453125" style="524" customWidth="1"/>
    <col min="9474" max="9481" width="0" style="524" hidden="1" customWidth="1"/>
    <col min="9482" max="9482" width="2.26953125" style="524" customWidth="1"/>
    <col min="9483" max="9483" width="5.7265625" style="524" customWidth="1"/>
    <col min="9484" max="9484" width="6.7265625" style="524" customWidth="1"/>
    <col min="9485" max="9485" width="2.26953125" style="524" customWidth="1"/>
    <col min="9486" max="9486" width="5.7265625" style="524" customWidth="1"/>
    <col min="9487" max="9487" width="6.7265625" style="524" customWidth="1"/>
    <col min="9488" max="9488" width="2.26953125" style="524" customWidth="1"/>
    <col min="9489" max="9489" width="5.7265625" style="524" customWidth="1"/>
    <col min="9490" max="9490" width="6.7265625" style="524" customWidth="1"/>
    <col min="9491" max="9491" width="2.26953125" style="524" customWidth="1"/>
    <col min="9492" max="9492" width="5.7265625" style="524" customWidth="1"/>
    <col min="9493" max="9493" width="6.7265625" style="524" customWidth="1"/>
    <col min="9494" max="9494" width="2.26953125" style="524" customWidth="1"/>
    <col min="9495" max="9495" width="5.7265625" style="524" customWidth="1"/>
    <col min="9496" max="9496" width="6.7265625" style="524" customWidth="1"/>
    <col min="9497" max="9497" width="2.26953125" style="524" customWidth="1"/>
    <col min="9498" max="9498" width="5.7265625" style="524" customWidth="1"/>
    <col min="9499" max="9499" width="6.7265625" style="524" customWidth="1"/>
    <col min="9500" max="9500" width="2.26953125" style="524" customWidth="1"/>
    <col min="9501" max="9728" width="10.81640625" style="524"/>
    <col min="9729" max="9729" width="17.453125" style="524" customWidth="1"/>
    <col min="9730" max="9737" width="0" style="524" hidden="1" customWidth="1"/>
    <col min="9738" max="9738" width="2.26953125" style="524" customWidth="1"/>
    <col min="9739" max="9739" width="5.7265625" style="524" customWidth="1"/>
    <col min="9740" max="9740" width="6.7265625" style="524" customWidth="1"/>
    <col min="9741" max="9741" width="2.26953125" style="524" customWidth="1"/>
    <col min="9742" max="9742" width="5.7265625" style="524" customWidth="1"/>
    <col min="9743" max="9743" width="6.7265625" style="524" customWidth="1"/>
    <col min="9744" max="9744" width="2.26953125" style="524" customWidth="1"/>
    <col min="9745" max="9745" width="5.7265625" style="524" customWidth="1"/>
    <col min="9746" max="9746" width="6.7265625" style="524" customWidth="1"/>
    <col min="9747" max="9747" width="2.26953125" style="524" customWidth="1"/>
    <col min="9748" max="9748" width="5.7265625" style="524" customWidth="1"/>
    <col min="9749" max="9749" width="6.7265625" style="524" customWidth="1"/>
    <col min="9750" max="9750" width="2.26953125" style="524" customWidth="1"/>
    <col min="9751" max="9751" width="5.7265625" style="524" customWidth="1"/>
    <col min="9752" max="9752" width="6.7265625" style="524" customWidth="1"/>
    <col min="9753" max="9753" width="2.26953125" style="524" customWidth="1"/>
    <col min="9754" max="9754" width="5.7265625" style="524" customWidth="1"/>
    <col min="9755" max="9755" width="6.7265625" style="524" customWidth="1"/>
    <col min="9756" max="9756" width="2.26953125" style="524" customWidth="1"/>
    <col min="9757" max="9984" width="10.81640625" style="524"/>
    <col min="9985" max="9985" width="17.453125" style="524" customWidth="1"/>
    <col min="9986" max="9993" width="0" style="524" hidden="1" customWidth="1"/>
    <col min="9994" max="9994" width="2.26953125" style="524" customWidth="1"/>
    <col min="9995" max="9995" width="5.7265625" style="524" customWidth="1"/>
    <col min="9996" max="9996" width="6.7265625" style="524" customWidth="1"/>
    <col min="9997" max="9997" width="2.26953125" style="524" customWidth="1"/>
    <col min="9998" max="9998" width="5.7265625" style="524" customWidth="1"/>
    <col min="9999" max="9999" width="6.7265625" style="524" customWidth="1"/>
    <col min="10000" max="10000" width="2.26953125" style="524" customWidth="1"/>
    <col min="10001" max="10001" width="5.7265625" style="524" customWidth="1"/>
    <col min="10002" max="10002" width="6.7265625" style="524" customWidth="1"/>
    <col min="10003" max="10003" width="2.26953125" style="524" customWidth="1"/>
    <col min="10004" max="10004" width="5.7265625" style="524" customWidth="1"/>
    <col min="10005" max="10005" width="6.7265625" style="524" customWidth="1"/>
    <col min="10006" max="10006" width="2.26953125" style="524" customWidth="1"/>
    <col min="10007" max="10007" width="5.7265625" style="524" customWidth="1"/>
    <col min="10008" max="10008" width="6.7265625" style="524" customWidth="1"/>
    <col min="10009" max="10009" width="2.26953125" style="524" customWidth="1"/>
    <col min="10010" max="10010" width="5.7265625" style="524" customWidth="1"/>
    <col min="10011" max="10011" width="6.7265625" style="524" customWidth="1"/>
    <col min="10012" max="10012" width="2.26953125" style="524" customWidth="1"/>
    <col min="10013" max="10240" width="10.81640625" style="524"/>
    <col min="10241" max="10241" width="17.453125" style="524" customWidth="1"/>
    <col min="10242" max="10249" width="0" style="524" hidden="1" customWidth="1"/>
    <col min="10250" max="10250" width="2.26953125" style="524" customWidth="1"/>
    <col min="10251" max="10251" width="5.7265625" style="524" customWidth="1"/>
    <col min="10252" max="10252" width="6.7265625" style="524" customWidth="1"/>
    <col min="10253" max="10253" width="2.26953125" style="524" customWidth="1"/>
    <col min="10254" max="10254" width="5.7265625" style="524" customWidth="1"/>
    <col min="10255" max="10255" width="6.7265625" style="524" customWidth="1"/>
    <col min="10256" max="10256" width="2.26953125" style="524" customWidth="1"/>
    <col min="10257" max="10257" width="5.7265625" style="524" customWidth="1"/>
    <col min="10258" max="10258" width="6.7265625" style="524" customWidth="1"/>
    <col min="10259" max="10259" width="2.26953125" style="524" customWidth="1"/>
    <col min="10260" max="10260" width="5.7265625" style="524" customWidth="1"/>
    <col min="10261" max="10261" width="6.7265625" style="524" customWidth="1"/>
    <col min="10262" max="10262" width="2.26953125" style="524" customWidth="1"/>
    <col min="10263" max="10263" width="5.7265625" style="524" customWidth="1"/>
    <col min="10264" max="10264" width="6.7265625" style="524" customWidth="1"/>
    <col min="10265" max="10265" width="2.26953125" style="524" customWidth="1"/>
    <col min="10266" max="10266" width="5.7265625" style="524" customWidth="1"/>
    <col min="10267" max="10267" width="6.7265625" style="524" customWidth="1"/>
    <col min="10268" max="10268" width="2.26953125" style="524" customWidth="1"/>
    <col min="10269" max="10496" width="10.81640625" style="524"/>
    <col min="10497" max="10497" width="17.453125" style="524" customWidth="1"/>
    <col min="10498" max="10505" width="0" style="524" hidden="1" customWidth="1"/>
    <col min="10506" max="10506" width="2.26953125" style="524" customWidth="1"/>
    <col min="10507" max="10507" width="5.7265625" style="524" customWidth="1"/>
    <col min="10508" max="10508" width="6.7265625" style="524" customWidth="1"/>
    <col min="10509" max="10509" width="2.26953125" style="524" customWidth="1"/>
    <col min="10510" max="10510" width="5.7265625" style="524" customWidth="1"/>
    <col min="10511" max="10511" width="6.7265625" style="524" customWidth="1"/>
    <col min="10512" max="10512" width="2.26953125" style="524" customWidth="1"/>
    <col min="10513" max="10513" width="5.7265625" style="524" customWidth="1"/>
    <col min="10514" max="10514" width="6.7265625" style="524" customWidth="1"/>
    <col min="10515" max="10515" width="2.26953125" style="524" customWidth="1"/>
    <col min="10516" max="10516" width="5.7265625" style="524" customWidth="1"/>
    <col min="10517" max="10517" width="6.7265625" style="524" customWidth="1"/>
    <col min="10518" max="10518" width="2.26953125" style="524" customWidth="1"/>
    <col min="10519" max="10519" width="5.7265625" style="524" customWidth="1"/>
    <col min="10520" max="10520" width="6.7265625" style="524" customWidth="1"/>
    <col min="10521" max="10521" width="2.26953125" style="524" customWidth="1"/>
    <col min="10522" max="10522" width="5.7265625" style="524" customWidth="1"/>
    <col min="10523" max="10523" width="6.7265625" style="524" customWidth="1"/>
    <col min="10524" max="10524" width="2.26953125" style="524" customWidth="1"/>
    <col min="10525" max="10752" width="10.81640625" style="524"/>
    <col min="10753" max="10753" width="17.453125" style="524" customWidth="1"/>
    <col min="10754" max="10761" width="0" style="524" hidden="1" customWidth="1"/>
    <col min="10762" max="10762" width="2.26953125" style="524" customWidth="1"/>
    <col min="10763" max="10763" width="5.7265625" style="524" customWidth="1"/>
    <col min="10764" max="10764" width="6.7265625" style="524" customWidth="1"/>
    <col min="10765" max="10765" width="2.26953125" style="524" customWidth="1"/>
    <col min="10766" max="10766" width="5.7265625" style="524" customWidth="1"/>
    <col min="10767" max="10767" width="6.7265625" style="524" customWidth="1"/>
    <col min="10768" max="10768" width="2.26953125" style="524" customWidth="1"/>
    <col min="10769" max="10769" width="5.7265625" style="524" customWidth="1"/>
    <col min="10770" max="10770" width="6.7265625" style="524" customWidth="1"/>
    <col min="10771" max="10771" width="2.26953125" style="524" customWidth="1"/>
    <col min="10772" max="10772" width="5.7265625" style="524" customWidth="1"/>
    <col min="10773" max="10773" width="6.7265625" style="524" customWidth="1"/>
    <col min="10774" max="10774" width="2.26953125" style="524" customWidth="1"/>
    <col min="10775" max="10775" width="5.7265625" style="524" customWidth="1"/>
    <col min="10776" max="10776" width="6.7265625" style="524" customWidth="1"/>
    <col min="10777" max="10777" width="2.26953125" style="524" customWidth="1"/>
    <col min="10778" max="10778" width="5.7265625" style="524" customWidth="1"/>
    <col min="10779" max="10779" width="6.7265625" style="524" customWidth="1"/>
    <col min="10780" max="10780" width="2.26953125" style="524" customWidth="1"/>
    <col min="10781" max="11008" width="10.81640625" style="524"/>
    <col min="11009" max="11009" width="17.453125" style="524" customWidth="1"/>
    <col min="11010" max="11017" width="0" style="524" hidden="1" customWidth="1"/>
    <col min="11018" max="11018" width="2.26953125" style="524" customWidth="1"/>
    <col min="11019" max="11019" width="5.7265625" style="524" customWidth="1"/>
    <col min="11020" max="11020" width="6.7265625" style="524" customWidth="1"/>
    <col min="11021" max="11021" width="2.26953125" style="524" customWidth="1"/>
    <col min="11022" max="11022" width="5.7265625" style="524" customWidth="1"/>
    <col min="11023" max="11023" width="6.7265625" style="524" customWidth="1"/>
    <col min="11024" max="11024" width="2.26953125" style="524" customWidth="1"/>
    <col min="11025" max="11025" width="5.7265625" style="524" customWidth="1"/>
    <col min="11026" max="11026" width="6.7265625" style="524" customWidth="1"/>
    <col min="11027" max="11027" width="2.26953125" style="524" customWidth="1"/>
    <col min="11028" max="11028" width="5.7265625" style="524" customWidth="1"/>
    <col min="11029" max="11029" width="6.7265625" style="524" customWidth="1"/>
    <col min="11030" max="11030" width="2.26953125" style="524" customWidth="1"/>
    <col min="11031" max="11031" width="5.7265625" style="524" customWidth="1"/>
    <col min="11032" max="11032" width="6.7265625" style="524" customWidth="1"/>
    <col min="11033" max="11033" width="2.26953125" style="524" customWidth="1"/>
    <col min="11034" max="11034" width="5.7265625" style="524" customWidth="1"/>
    <col min="11035" max="11035" width="6.7265625" style="524" customWidth="1"/>
    <col min="11036" max="11036" width="2.26953125" style="524" customWidth="1"/>
    <col min="11037" max="11264" width="10.81640625" style="524"/>
    <col min="11265" max="11265" width="17.453125" style="524" customWidth="1"/>
    <col min="11266" max="11273" width="0" style="524" hidden="1" customWidth="1"/>
    <col min="11274" max="11274" width="2.26953125" style="524" customWidth="1"/>
    <col min="11275" max="11275" width="5.7265625" style="524" customWidth="1"/>
    <col min="11276" max="11276" width="6.7265625" style="524" customWidth="1"/>
    <col min="11277" max="11277" width="2.26953125" style="524" customWidth="1"/>
    <col min="11278" max="11278" width="5.7265625" style="524" customWidth="1"/>
    <col min="11279" max="11279" width="6.7265625" style="524" customWidth="1"/>
    <col min="11280" max="11280" width="2.26953125" style="524" customWidth="1"/>
    <col min="11281" max="11281" width="5.7265625" style="524" customWidth="1"/>
    <col min="11282" max="11282" width="6.7265625" style="524" customWidth="1"/>
    <col min="11283" max="11283" width="2.26953125" style="524" customWidth="1"/>
    <col min="11284" max="11284" width="5.7265625" style="524" customWidth="1"/>
    <col min="11285" max="11285" width="6.7265625" style="524" customWidth="1"/>
    <col min="11286" max="11286" width="2.26953125" style="524" customWidth="1"/>
    <col min="11287" max="11287" width="5.7265625" style="524" customWidth="1"/>
    <col min="11288" max="11288" width="6.7265625" style="524" customWidth="1"/>
    <col min="11289" max="11289" width="2.26953125" style="524" customWidth="1"/>
    <col min="11290" max="11290" width="5.7265625" style="524" customWidth="1"/>
    <col min="11291" max="11291" width="6.7265625" style="524" customWidth="1"/>
    <col min="11292" max="11292" width="2.26953125" style="524" customWidth="1"/>
    <col min="11293" max="11520" width="10.81640625" style="524"/>
    <col min="11521" max="11521" width="17.453125" style="524" customWidth="1"/>
    <col min="11522" max="11529" width="0" style="524" hidden="1" customWidth="1"/>
    <col min="11530" max="11530" width="2.26953125" style="524" customWidth="1"/>
    <col min="11531" max="11531" width="5.7265625" style="524" customWidth="1"/>
    <col min="11532" max="11532" width="6.7265625" style="524" customWidth="1"/>
    <col min="11533" max="11533" width="2.26953125" style="524" customWidth="1"/>
    <col min="11534" max="11534" width="5.7265625" style="524" customWidth="1"/>
    <col min="11535" max="11535" width="6.7265625" style="524" customWidth="1"/>
    <col min="11536" max="11536" width="2.26953125" style="524" customWidth="1"/>
    <col min="11537" max="11537" width="5.7265625" style="524" customWidth="1"/>
    <col min="11538" max="11538" width="6.7265625" style="524" customWidth="1"/>
    <col min="11539" max="11539" width="2.26953125" style="524" customWidth="1"/>
    <col min="11540" max="11540" width="5.7265625" style="524" customWidth="1"/>
    <col min="11541" max="11541" width="6.7265625" style="524" customWidth="1"/>
    <col min="11542" max="11542" width="2.26953125" style="524" customWidth="1"/>
    <col min="11543" max="11543" width="5.7265625" style="524" customWidth="1"/>
    <col min="11544" max="11544" width="6.7265625" style="524" customWidth="1"/>
    <col min="11545" max="11545" width="2.26953125" style="524" customWidth="1"/>
    <col min="11546" max="11546" width="5.7265625" style="524" customWidth="1"/>
    <col min="11547" max="11547" width="6.7265625" style="524" customWidth="1"/>
    <col min="11548" max="11548" width="2.26953125" style="524" customWidth="1"/>
    <col min="11549" max="11776" width="10.81640625" style="524"/>
    <col min="11777" max="11777" width="17.453125" style="524" customWidth="1"/>
    <col min="11778" max="11785" width="0" style="524" hidden="1" customWidth="1"/>
    <col min="11786" max="11786" width="2.26953125" style="524" customWidth="1"/>
    <col min="11787" max="11787" width="5.7265625" style="524" customWidth="1"/>
    <col min="11788" max="11788" width="6.7265625" style="524" customWidth="1"/>
    <col min="11789" max="11789" width="2.26953125" style="524" customWidth="1"/>
    <col min="11790" max="11790" width="5.7265625" style="524" customWidth="1"/>
    <col min="11791" max="11791" width="6.7265625" style="524" customWidth="1"/>
    <col min="11792" max="11792" width="2.26953125" style="524" customWidth="1"/>
    <col min="11793" max="11793" width="5.7265625" style="524" customWidth="1"/>
    <col min="11794" max="11794" width="6.7265625" style="524" customWidth="1"/>
    <col min="11795" max="11795" width="2.26953125" style="524" customWidth="1"/>
    <col min="11796" max="11796" width="5.7265625" style="524" customWidth="1"/>
    <col min="11797" max="11797" width="6.7265625" style="524" customWidth="1"/>
    <col min="11798" max="11798" width="2.26953125" style="524" customWidth="1"/>
    <col min="11799" max="11799" width="5.7265625" style="524" customWidth="1"/>
    <col min="11800" max="11800" width="6.7265625" style="524" customWidth="1"/>
    <col min="11801" max="11801" width="2.26953125" style="524" customWidth="1"/>
    <col min="11802" max="11802" width="5.7265625" style="524" customWidth="1"/>
    <col min="11803" max="11803" width="6.7265625" style="524" customWidth="1"/>
    <col min="11804" max="11804" width="2.26953125" style="524" customWidth="1"/>
    <col min="11805" max="12032" width="10.81640625" style="524"/>
    <col min="12033" max="12033" width="17.453125" style="524" customWidth="1"/>
    <col min="12034" max="12041" width="0" style="524" hidden="1" customWidth="1"/>
    <col min="12042" max="12042" width="2.26953125" style="524" customWidth="1"/>
    <col min="12043" max="12043" width="5.7265625" style="524" customWidth="1"/>
    <col min="12044" max="12044" width="6.7265625" style="524" customWidth="1"/>
    <col min="12045" max="12045" width="2.26953125" style="524" customWidth="1"/>
    <col min="12046" max="12046" width="5.7265625" style="524" customWidth="1"/>
    <col min="12047" max="12047" width="6.7265625" style="524" customWidth="1"/>
    <col min="12048" max="12048" width="2.26953125" style="524" customWidth="1"/>
    <col min="12049" max="12049" width="5.7265625" style="524" customWidth="1"/>
    <col min="12050" max="12050" width="6.7265625" style="524" customWidth="1"/>
    <col min="12051" max="12051" width="2.26953125" style="524" customWidth="1"/>
    <col min="12052" max="12052" width="5.7265625" style="524" customWidth="1"/>
    <col min="12053" max="12053" width="6.7265625" style="524" customWidth="1"/>
    <col min="12054" max="12054" width="2.26953125" style="524" customWidth="1"/>
    <col min="12055" max="12055" width="5.7265625" style="524" customWidth="1"/>
    <col min="12056" max="12056" width="6.7265625" style="524" customWidth="1"/>
    <col min="12057" max="12057" width="2.26953125" style="524" customWidth="1"/>
    <col min="12058" max="12058" width="5.7265625" style="524" customWidth="1"/>
    <col min="12059" max="12059" width="6.7265625" style="524" customWidth="1"/>
    <col min="12060" max="12060" width="2.26953125" style="524" customWidth="1"/>
    <col min="12061" max="12288" width="10.81640625" style="524"/>
    <col min="12289" max="12289" width="17.453125" style="524" customWidth="1"/>
    <col min="12290" max="12297" width="0" style="524" hidden="1" customWidth="1"/>
    <col min="12298" max="12298" width="2.26953125" style="524" customWidth="1"/>
    <col min="12299" max="12299" width="5.7265625" style="524" customWidth="1"/>
    <col min="12300" max="12300" width="6.7265625" style="524" customWidth="1"/>
    <col min="12301" max="12301" width="2.26953125" style="524" customWidth="1"/>
    <col min="12302" max="12302" width="5.7265625" style="524" customWidth="1"/>
    <col min="12303" max="12303" width="6.7265625" style="524" customWidth="1"/>
    <col min="12304" max="12304" width="2.26953125" style="524" customWidth="1"/>
    <col min="12305" max="12305" width="5.7265625" style="524" customWidth="1"/>
    <col min="12306" max="12306" width="6.7265625" style="524" customWidth="1"/>
    <col min="12307" max="12307" width="2.26953125" style="524" customWidth="1"/>
    <col min="12308" max="12308" width="5.7265625" style="524" customWidth="1"/>
    <col min="12309" max="12309" width="6.7265625" style="524" customWidth="1"/>
    <col min="12310" max="12310" width="2.26953125" style="524" customWidth="1"/>
    <col min="12311" max="12311" width="5.7265625" style="524" customWidth="1"/>
    <col min="12312" max="12312" width="6.7265625" style="524" customWidth="1"/>
    <col min="12313" max="12313" width="2.26953125" style="524" customWidth="1"/>
    <col min="12314" max="12314" width="5.7265625" style="524" customWidth="1"/>
    <col min="12315" max="12315" width="6.7265625" style="524" customWidth="1"/>
    <col min="12316" max="12316" width="2.26953125" style="524" customWidth="1"/>
    <col min="12317" max="12544" width="10.81640625" style="524"/>
    <col min="12545" max="12545" width="17.453125" style="524" customWidth="1"/>
    <col min="12546" max="12553" width="0" style="524" hidden="1" customWidth="1"/>
    <col min="12554" max="12554" width="2.26953125" style="524" customWidth="1"/>
    <col min="12555" max="12555" width="5.7265625" style="524" customWidth="1"/>
    <col min="12556" max="12556" width="6.7265625" style="524" customWidth="1"/>
    <col min="12557" max="12557" width="2.26953125" style="524" customWidth="1"/>
    <col min="12558" max="12558" width="5.7265625" style="524" customWidth="1"/>
    <col min="12559" max="12559" width="6.7265625" style="524" customWidth="1"/>
    <col min="12560" max="12560" width="2.26953125" style="524" customWidth="1"/>
    <col min="12561" max="12561" width="5.7265625" style="524" customWidth="1"/>
    <col min="12562" max="12562" width="6.7265625" style="524" customWidth="1"/>
    <col min="12563" max="12563" width="2.26953125" style="524" customWidth="1"/>
    <col min="12564" max="12564" width="5.7265625" style="524" customWidth="1"/>
    <col min="12565" max="12565" width="6.7265625" style="524" customWidth="1"/>
    <col min="12566" max="12566" width="2.26953125" style="524" customWidth="1"/>
    <col min="12567" max="12567" width="5.7265625" style="524" customWidth="1"/>
    <col min="12568" max="12568" width="6.7265625" style="524" customWidth="1"/>
    <col min="12569" max="12569" width="2.26953125" style="524" customWidth="1"/>
    <col min="12570" max="12570" width="5.7265625" style="524" customWidth="1"/>
    <col min="12571" max="12571" width="6.7265625" style="524" customWidth="1"/>
    <col min="12572" max="12572" width="2.26953125" style="524" customWidth="1"/>
    <col min="12573" max="12800" width="10.81640625" style="524"/>
    <col min="12801" max="12801" width="17.453125" style="524" customWidth="1"/>
    <col min="12802" max="12809" width="0" style="524" hidden="1" customWidth="1"/>
    <col min="12810" max="12810" width="2.26953125" style="524" customWidth="1"/>
    <col min="12811" max="12811" width="5.7265625" style="524" customWidth="1"/>
    <col min="12812" max="12812" width="6.7265625" style="524" customWidth="1"/>
    <col min="12813" max="12813" width="2.26953125" style="524" customWidth="1"/>
    <col min="12814" max="12814" width="5.7265625" style="524" customWidth="1"/>
    <col min="12815" max="12815" width="6.7265625" style="524" customWidth="1"/>
    <col min="12816" max="12816" width="2.26953125" style="524" customWidth="1"/>
    <col min="12817" max="12817" width="5.7265625" style="524" customWidth="1"/>
    <col min="12818" max="12818" width="6.7265625" style="524" customWidth="1"/>
    <col min="12819" max="12819" width="2.26953125" style="524" customWidth="1"/>
    <col min="12820" max="12820" width="5.7265625" style="524" customWidth="1"/>
    <col min="12821" max="12821" width="6.7265625" style="524" customWidth="1"/>
    <col min="12822" max="12822" width="2.26953125" style="524" customWidth="1"/>
    <col min="12823" max="12823" width="5.7265625" style="524" customWidth="1"/>
    <col min="12824" max="12824" width="6.7265625" style="524" customWidth="1"/>
    <col min="12825" max="12825" width="2.26953125" style="524" customWidth="1"/>
    <col min="12826" max="12826" width="5.7265625" style="524" customWidth="1"/>
    <col min="12827" max="12827" width="6.7265625" style="524" customWidth="1"/>
    <col min="12828" max="12828" width="2.26953125" style="524" customWidth="1"/>
    <col min="12829" max="13056" width="10.81640625" style="524"/>
    <col min="13057" max="13057" width="17.453125" style="524" customWidth="1"/>
    <col min="13058" max="13065" width="0" style="524" hidden="1" customWidth="1"/>
    <col min="13066" max="13066" width="2.26953125" style="524" customWidth="1"/>
    <col min="13067" max="13067" width="5.7265625" style="524" customWidth="1"/>
    <col min="13068" max="13068" width="6.7265625" style="524" customWidth="1"/>
    <col min="13069" max="13069" width="2.26953125" style="524" customWidth="1"/>
    <col min="13070" max="13070" width="5.7265625" style="524" customWidth="1"/>
    <col min="13071" max="13071" width="6.7265625" style="524" customWidth="1"/>
    <col min="13072" max="13072" width="2.26953125" style="524" customWidth="1"/>
    <col min="13073" max="13073" width="5.7265625" style="524" customWidth="1"/>
    <col min="13074" max="13074" width="6.7265625" style="524" customWidth="1"/>
    <col min="13075" max="13075" width="2.26953125" style="524" customWidth="1"/>
    <col min="13076" max="13076" width="5.7265625" style="524" customWidth="1"/>
    <col min="13077" max="13077" width="6.7265625" style="524" customWidth="1"/>
    <col min="13078" max="13078" width="2.26953125" style="524" customWidth="1"/>
    <col min="13079" max="13079" width="5.7265625" style="524" customWidth="1"/>
    <col min="13080" max="13080" width="6.7265625" style="524" customWidth="1"/>
    <col min="13081" max="13081" width="2.26953125" style="524" customWidth="1"/>
    <col min="13082" max="13082" width="5.7265625" style="524" customWidth="1"/>
    <col min="13083" max="13083" width="6.7265625" style="524" customWidth="1"/>
    <col min="13084" max="13084" width="2.26953125" style="524" customWidth="1"/>
    <col min="13085" max="13312" width="10.81640625" style="524"/>
    <col min="13313" max="13313" width="17.453125" style="524" customWidth="1"/>
    <col min="13314" max="13321" width="0" style="524" hidden="1" customWidth="1"/>
    <col min="13322" max="13322" width="2.26953125" style="524" customWidth="1"/>
    <col min="13323" max="13323" width="5.7265625" style="524" customWidth="1"/>
    <col min="13324" max="13324" width="6.7265625" style="524" customWidth="1"/>
    <col min="13325" max="13325" width="2.26953125" style="524" customWidth="1"/>
    <col min="13326" max="13326" width="5.7265625" style="524" customWidth="1"/>
    <col min="13327" max="13327" width="6.7265625" style="524" customWidth="1"/>
    <col min="13328" max="13328" width="2.26953125" style="524" customWidth="1"/>
    <col min="13329" max="13329" width="5.7265625" style="524" customWidth="1"/>
    <col min="13330" max="13330" width="6.7265625" style="524" customWidth="1"/>
    <col min="13331" max="13331" width="2.26953125" style="524" customWidth="1"/>
    <col min="13332" max="13332" width="5.7265625" style="524" customWidth="1"/>
    <col min="13333" max="13333" width="6.7265625" style="524" customWidth="1"/>
    <col min="13334" max="13334" width="2.26953125" style="524" customWidth="1"/>
    <col min="13335" max="13335" width="5.7265625" style="524" customWidth="1"/>
    <col min="13336" max="13336" width="6.7265625" style="524" customWidth="1"/>
    <col min="13337" max="13337" width="2.26953125" style="524" customWidth="1"/>
    <col min="13338" max="13338" width="5.7265625" style="524" customWidth="1"/>
    <col min="13339" max="13339" width="6.7265625" style="524" customWidth="1"/>
    <col min="13340" max="13340" width="2.26953125" style="524" customWidth="1"/>
    <col min="13341" max="13568" width="10.81640625" style="524"/>
    <col min="13569" max="13569" width="17.453125" style="524" customWidth="1"/>
    <col min="13570" max="13577" width="0" style="524" hidden="1" customWidth="1"/>
    <col min="13578" max="13578" width="2.26953125" style="524" customWidth="1"/>
    <col min="13579" max="13579" width="5.7265625" style="524" customWidth="1"/>
    <col min="13580" max="13580" width="6.7265625" style="524" customWidth="1"/>
    <col min="13581" max="13581" width="2.26953125" style="524" customWidth="1"/>
    <col min="13582" max="13582" width="5.7265625" style="524" customWidth="1"/>
    <col min="13583" max="13583" width="6.7265625" style="524" customWidth="1"/>
    <col min="13584" max="13584" width="2.26953125" style="524" customWidth="1"/>
    <col min="13585" max="13585" width="5.7265625" style="524" customWidth="1"/>
    <col min="13586" max="13586" width="6.7265625" style="524" customWidth="1"/>
    <col min="13587" max="13587" width="2.26953125" style="524" customWidth="1"/>
    <col min="13588" max="13588" width="5.7265625" style="524" customWidth="1"/>
    <col min="13589" max="13589" width="6.7265625" style="524" customWidth="1"/>
    <col min="13590" max="13590" width="2.26953125" style="524" customWidth="1"/>
    <col min="13591" max="13591" width="5.7265625" style="524" customWidth="1"/>
    <col min="13592" max="13592" width="6.7265625" style="524" customWidth="1"/>
    <col min="13593" max="13593" width="2.26953125" style="524" customWidth="1"/>
    <col min="13594" max="13594" width="5.7265625" style="524" customWidth="1"/>
    <col min="13595" max="13595" width="6.7265625" style="524" customWidth="1"/>
    <col min="13596" max="13596" width="2.26953125" style="524" customWidth="1"/>
    <col min="13597" max="13824" width="10.81640625" style="524"/>
    <col min="13825" max="13825" width="17.453125" style="524" customWidth="1"/>
    <col min="13826" max="13833" width="0" style="524" hidden="1" customWidth="1"/>
    <col min="13834" max="13834" width="2.26953125" style="524" customWidth="1"/>
    <col min="13835" max="13835" width="5.7265625" style="524" customWidth="1"/>
    <col min="13836" max="13836" width="6.7265625" style="524" customWidth="1"/>
    <col min="13837" max="13837" width="2.26953125" style="524" customWidth="1"/>
    <col min="13838" max="13838" width="5.7265625" style="524" customWidth="1"/>
    <col min="13839" max="13839" width="6.7265625" style="524" customWidth="1"/>
    <col min="13840" max="13840" width="2.26953125" style="524" customWidth="1"/>
    <col min="13841" max="13841" width="5.7265625" style="524" customWidth="1"/>
    <col min="13842" max="13842" width="6.7265625" style="524" customWidth="1"/>
    <col min="13843" max="13843" width="2.26953125" style="524" customWidth="1"/>
    <col min="13844" max="13844" width="5.7265625" style="524" customWidth="1"/>
    <col min="13845" max="13845" width="6.7265625" style="524" customWidth="1"/>
    <col min="13846" max="13846" width="2.26953125" style="524" customWidth="1"/>
    <col min="13847" max="13847" width="5.7265625" style="524" customWidth="1"/>
    <col min="13848" max="13848" width="6.7265625" style="524" customWidth="1"/>
    <col min="13849" max="13849" width="2.26953125" style="524" customWidth="1"/>
    <col min="13850" max="13850" width="5.7265625" style="524" customWidth="1"/>
    <col min="13851" max="13851" width="6.7265625" style="524" customWidth="1"/>
    <col min="13852" max="13852" width="2.26953125" style="524" customWidth="1"/>
    <col min="13853" max="14080" width="10.81640625" style="524"/>
    <col min="14081" max="14081" width="17.453125" style="524" customWidth="1"/>
    <col min="14082" max="14089" width="0" style="524" hidden="1" customWidth="1"/>
    <col min="14090" max="14090" width="2.26953125" style="524" customWidth="1"/>
    <col min="14091" max="14091" width="5.7265625" style="524" customWidth="1"/>
    <col min="14092" max="14092" width="6.7265625" style="524" customWidth="1"/>
    <col min="14093" max="14093" width="2.26953125" style="524" customWidth="1"/>
    <col min="14094" max="14094" width="5.7265625" style="524" customWidth="1"/>
    <col min="14095" max="14095" width="6.7265625" style="524" customWidth="1"/>
    <col min="14096" max="14096" width="2.26953125" style="524" customWidth="1"/>
    <col min="14097" max="14097" width="5.7265625" style="524" customWidth="1"/>
    <col min="14098" max="14098" width="6.7265625" style="524" customWidth="1"/>
    <col min="14099" max="14099" width="2.26953125" style="524" customWidth="1"/>
    <col min="14100" max="14100" width="5.7265625" style="524" customWidth="1"/>
    <col min="14101" max="14101" width="6.7265625" style="524" customWidth="1"/>
    <col min="14102" max="14102" width="2.26953125" style="524" customWidth="1"/>
    <col min="14103" max="14103" width="5.7265625" style="524" customWidth="1"/>
    <col min="14104" max="14104" width="6.7265625" style="524" customWidth="1"/>
    <col min="14105" max="14105" width="2.26953125" style="524" customWidth="1"/>
    <col min="14106" max="14106" width="5.7265625" style="524" customWidth="1"/>
    <col min="14107" max="14107" width="6.7265625" style="524" customWidth="1"/>
    <col min="14108" max="14108" width="2.26953125" style="524" customWidth="1"/>
    <col min="14109" max="14336" width="10.81640625" style="524"/>
    <col min="14337" max="14337" width="17.453125" style="524" customWidth="1"/>
    <col min="14338" max="14345" width="0" style="524" hidden="1" customWidth="1"/>
    <col min="14346" max="14346" width="2.26953125" style="524" customWidth="1"/>
    <col min="14347" max="14347" width="5.7265625" style="524" customWidth="1"/>
    <col min="14348" max="14348" width="6.7265625" style="524" customWidth="1"/>
    <col min="14349" max="14349" width="2.26953125" style="524" customWidth="1"/>
    <col min="14350" max="14350" width="5.7265625" style="524" customWidth="1"/>
    <col min="14351" max="14351" width="6.7265625" style="524" customWidth="1"/>
    <col min="14352" max="14352" width="2.26953125" style="524" customWidth="1"/>
    <col min="14353" max="14353" width="5.7265625" style="524" customWidth="1"/>
    <col min="14354" max="14354" width="6.7265625" style="524" customWidth="1"/>
    <col min="14355" max="14355" width="2.26953125" style="524" customWidth="1"/>
    <col min="14356" max="14356" width="5.7265625" style="524" customWidth="1"/>
    <col min="14357" max="14357" width="6.7265625" style="524" customWidth="1"/>
    <col min="14358" max="14358" width="2.26953125" style="524" customWidth="1"/>
    <col min="14359" max="14359" width="5.7265625" style="524" customWidth="1"/>
    <col min="14360" max="14360" width="6.7265625" style="524" customWidth="1"/>
    <col min="14361" max="14361" width="2.26953125" style="524" customWidth="1"/>
    <col min="14362" max="14362" width="5.7265625" style="524" customWidth="1"/>
    <col min="14363" max="14363" width="6.7265625" style="524" customWidth="1"/>
    <col min="14364" max="14364" width="2.26953125" style="524" customWidth="1"/>
    <col min="14365" max="14592" width="10.81640625" style="524"/>
    <col min="14593" max="14593" width="17.453125" style="524" customWidth="1"/>
    <col min="14594" max="14601" width="0" style="524" hidden="1" customWidth="1"/>
    <col min="14602" max="14602" width="2.26953125" style="524" customWidth="1"/>
    <col min="14603" max="14603" width="5.7265625" style="524" customWidth="1"/>
    <col min="14604" max="14604" width="6.7265625" style="524" customWidth="1"/>
    <col min="14605" max="14605" width="2.26953125" style="524" customWidth="1"/>
    <col min="14606" max="14606" width="5.7265625" style="524" customWidth="1"/>
    <col min="14607" max="14607" width="6.7265625" style="524" customWidth="1"/>
    <col min="14608" max="14608" width="2.26953125" style="524" customWidth="1"/>
    <col min="14609" max="14609" width="5.7265625" style="524" customWidth="1"/>
    <col min="14610" max="14610" width="6.7265625" style="524" customWidth="1"/>
    <col min="14611" max="14611" width="2.26953125" style="524" customWidth="1"/>
    <col min="14612" max="14612" width="5.7265625" style="524" customWidth="1"/>
    <col min="14613" max="14613" width="6.7265625" style="524" customWidth="1"/>
    <col min="14614" max="14614" width="2.26953125" style="524" customWidth="1"/>
    <col min="14615" max="14615" width="5.7265625" style="524" customWidth="1"/>
    <col min="14616" max="14616" width="6.7265625" style="524" customWidth="1"/>
    <col min="14617" max="14617" width="2.26953125" style="524" customWidth="1"/>
    <col min="14618" max="14618" width="5.7265625" style="524" customWidth="1"/>
    <col min="14619" max="14619" width="6.7265625" style="524" customWidth="1"/>
    <col min="14620" max="14620" width="2.26953125" style="524" customWidth="1"/>
    <col min="14621" max="14848" width="10.81640625" style="524"/>
    <col min="14849" max="14849" width="17.453125" style="524" customWidth="1"/>
    <col min="14850" max="14857" width="0" style="524" hidden="1" customWidth="1"/>
    <col min="14858" max="14858" width="2.26953125" style="524" customWidth="1"/>
    <col min="14859" max="14859" width="5.7265625" style="524" customWidth="1"/>
    <col min="14860" max="14860" width="6.7265625" style="524" customWidth="1"/>
    <col min="14861" max="14861" width="2.26953125" style="524" customWidth="1"/>
    <col min="14862" max="14862" width="5.7265625" style="524" customWidth="1"/>
    <col min="14863" max="14863" width="6.7265625" style="524" customWidth="1"/>
    <col min="14864" max="14864" width="2.26953125" style="524" customWidth="1"/>
    <col min="14865" max="14865" width="5.7265625" style="524" customWidth="1"/>
    <col min="14866" max="14866" width="6.7265625" style="524" customWidth="1"/>
    <col min="14867" max="14867" width="2.26953125" style="524" customWidth="1"/>
    <col min="14868" max="14868" width="5.7265625" style="524" customWidth="1"/>
    <col min="14869" max="14869" width="6.7265625" style="524" customWidth="1"/>
    <col min="14870" max="14870" width="2.26953125" style="524" customWidth="1"/>
    <col min="14871" max="14871" width="5.7265625" style="524" customWidth="1"/>
    <col min="14872" max="14872" width="6.7265625" style="524" customWidth="1"/>
    <col min="14873" max="14873" width="2.26953125" style="524" customWidth="1"/>
    <col min="14874" max="14874" width="5.7265625" style="524" customWidth="1"/>
    <col min="14875" max="14875" width="6.7265625" style="524" customWidth="1"/>
    <col min="14876" max="14876" width="2.26953125" style="524" customWidth="1"/>
    <col min="14877" max="15104" width="10.81640625" style="524"/>
    <col min="15105" max="15105" width="17.453125" style="524" customWidth="1"/>
    <col min="15106" max="15113" width="0" style="524" hidden="1" customWidth="1"/>
    <col min="15114" max="15114" width="2.26953125" style="524" customWidth="1"/>
    <col min="15115" max="15115" width="5.7265625" style="524" customWidth="1"/>
    <col min="15116" max="15116" width="6.7265625" style="524" customWidth="1"/>
    <col min="15117" max="15117" width="2.26953125" style="524" customWidth="1"/>
    <col min="15118" max="15118" width="5.7265625" style="524" customWidth="1"/>
    <col min="15119" max="15119" width="6.7265625" style="524" customWidth="1"/>
    <col min="15120" max="15120" width="2.26953125" style="524" customWidth="1"/>
    <col min="15121" max="15121" width="5.7265625" style="524" customWidth="1"/>
    <col min="15122" max="15122" width="6.7265625" style="524" customWidth="1"/>
    <col min="15123" max="15123" width="2.26953125" style="524" customWidth="1"/>
    <col min="15124" max="15124" width="5.7265625" style="524" customWidth="1"/>
    <col min="15125" max="15125" width="6.7265625" style="524" customWidth="1"/>
    <col min="15126" max="15126" width="2.26953125" style="524" customWidth="1"/>
    <col min="15127" max="15127" width="5.7265625" style="524" customWidth="1"/>
    <col min="15128" max="15128" width="6.7265625" style="524" customWidth="1"/>
    <col min="15129" max="15129" width="2.26953125" style="524" customWidth="1"/>
    <col min="15130" max="15130" width="5.7265625" style="524" customWidth="1"/>
    <col min="15131" max="15131" width="6.7265625" style="524" customWidth="1"/>
    <col min="15132" max="15132" width="2.26953125" style="524" customWidth="1"/>
    <col min="15133" max="15360" width="10.81640625" style="524"/>
    <col min="15361" max="15361" width="17.453125" style="524" customWidth="1"/>
    <col min="15362" max="15369" width="0" style="524" hidden="1" customWidth="1"/>
    <col min="15370" max="15370" width="2.26953125" style="524" customWidth="1"/>
    <col min="15371" max="15371" width="5.7265625" style="524" customWidth="1"/>
    <col min="15372" max="15372" width="6.7265625" style="524" customWidth="1"/>
    <col min="15373" max="15373" width="2.26953125" style="524" customWidth="1"/>
    <col min="15374" max="15374" width="5.7265625" style="524" customWidth="1"/>
    <col min="15375" max="15375" width="6.7265625" style="524" customWidth="1"/>
    <col min="15376" max="15376" width="2.26953125" style="524" customWidth="1"/>
    <col min="15377" max="15377" width="5.7265625" style="524" customWidth="1"/>
    <col min="15378" max="15378" width="6.7265625" style="524" customWidth="1"/>
    <col min="15379" max="15379" width="2.26953125" style="524" customWidth="1"/>
    <col min="15380" max="15380" width="5.7265625" style="524" customWidth="1"/>
    <col min="15381" max="15381" width="6.7265625" style="524" customWidth="1"/>
    <col min="15382" max="15382" width="2.26953125" style="524" customWidth="1"/>
    <col min="15383" max="15383" width="5.7265625" style="524" customWidth="1"/>
    <col min="15384" max="15384" width="6.7265625" style="524" customWidth="1"/>
    <col min="15385" max="15385" width="2.26953125" style="524" customWidth="1"/>
    <col min="15386" max="15386" width="5.7265625" style="524" customWidth="1"/>
    <col min="15387" max="15387" width="6.7265625" style="524" customWidth="1"/>
    <col min="15388" max="15388" width="2.26953125" style="524" customWidth="1"/>
    <col min="15389" max="15616" width="10.81640625" style="524"/>
    <col min="15617" max="15617" width="17.453125" style="524" customWidth="1"/>
    <col min="15618" max="15625" width="0" style="524" hidden="1" customWidth="1"/>
    <col min="15626" max="15626" width="2.26953125" style="524" customWidth="1"/>
    <col min="15627" max="15627" width="5.7265625" style="524" customWidth="1"/>
    <col min="15628" max="15628" width="6.7265625" style="524" customWidth="1"/>
    <col min="15629" max="15629" width="2.26953125" style="524" customWidth="1"/>
    <col min="15630" max="15630" width="5.7265625" style="524" customWidth="1"/>
    <col min="15631" max="15631" width="6.7265625" style="524" customWidth="1"/>
    <col min="15632" max="15632" width="2.26953125" style="524" customWidth="1"/>
    <col min="15633" max="15633" width="5.7265625" style="524" customWidth="1"/>
    <col min="15634" max="15634" width="6.7265625" style="524" customWidth="1"/>
    <col min="15635" max="15635" width="2.26953125" style="524" customWidth="1"/>
    <col min="15636" max="15636" width="5.7265625" style="524" customWidth="1"/>
    <col min="15637" max="15637" width="6.7265625" style="524" customWidth="1"/>
    <col min="15638" max="15638" width="2.26953125" style="524" customWidth="1"/>
    <col min="15639" max="15639" width="5.7265625" style="524" customWidth="1"/>
    <col min="15640" max="15640" width="6.7265625" style="524" customWidth="1"/>
    <col min="15641" max="15641" width="2.26953125" style="524" customWidth="1"/>
    <col min="15642" max="15642" width="5.7265625" style="524" customWidth="1"/>
    <col min="15643" max="15643" width="6.7265625" style="524" customWidth="1"/>
    <col min="15644" max="15644" width="2.26953125" style="524" customWidth="1"/>
    <col min="15645" max="15872" width="10.81640625" style="524"/>
    <col min="15873" max="15873" width="17.453125" style="524" customWidth="1"/>
    <col min="15874" max="15881" width="0" style="524" hidden="1" customWidth="1"/>
    <col min="15882" max="15882" width="2.26953125" style="524" customWidth="1"/>
    <col min="15883" max="15883" width="5.7265625" style="524" customWidth="1"/>
    <col min="15884" max="15884" width="6.7265625" style="524" customWidth="1"/>
    <col min="15885" max="15885" width="2.26953125" style="524" customWidth="1"/>
    <col min="15886" max="15886" width="5.7265625" style="524" customWidth="1"/>
    <col min="15887" max="15887" width="6.7265625" style="524" customWidth="1"/>
    <col min="15888" max="15888" width="2.26953125" style="524" customWidth="1"/>
    <col min="15889" max="15889" width="5.7265625" style="524" customWidth="1"/>
    <col min="15890" max="15890" width="6.7265625" style="524" customWidth="1"/>
    <col min="15891" max="15891" width="2.26953125" style="524" customWidth="1"/>
    <col min="15892" max="15892" width="5.7265625" style="524" customWidth="1"/>
    <col min="15893" max="15893" width="6.7265625" style="524" customWidth="1"/>
    <col min="15894" max="15894" width="2.26953125" style="524" customWidth="1"/>
    <col min="15895" max="15895" width="5.7265625" style="524" customWidth="1"/>
    <col min="15896" max="15896" width="6.7265625" style="524" customWidth="1"/>
    <col min="15897" max="15897" width="2.26953125" style="524" customWidth="1"/>
    <col min="15898" max="15898" width="5.7265625" style="524" customWidth="1"/>
    <col min="15899" max="15899" width="6.7265625" style="524" customWidth="1"/>
    <col min="15900" max="15900" width="2.26953125" style="524" customWidth="1"/>
    <col min="15901" max="16128" width="10.81640625" style="524"/>
    <col min="16129" max="16129" width="17.453125" style="524" customWidth="1"/>
    <col min="16130" max="16137" width="0" style="524" hidden="1" customWidth="1"/>
    <col min="16138" max="16138" width="2.26953125" style="524" customWidth="1"/>
    <col min="16139" max="16139" width="5.7265625" style="524" customWidth="1"/>
    <col min="16140" max="16140" width="6.7265625" style="524" customWidth="1"/>
    <col min="16141" max="16141" width="2.26953125" style="524" customWidth="1"/>
    <col min="16142" max="16142" width="5.7265625" style="524" customWidth="1"/>
    <col min="16143" max="16143" width="6.7265625" style="524" customWidth="1"/>
    <col min="16144" max="16144" width="2.26953125" style="524" customWidth="1"/>
    <col min="16145" max="16145" width="5.7265625" style="524" customWidth="1"/>
    <col min="16146" max="16146" width="6.7265625" style="524" customWidth="1"/>
    <col min="16147" max="16147" width="2.26953125" style="524" customWidth="1"/>
    <col min="16148" max="16148" width="5.7265625" style="524" customWidth="1"/>
    <col min="16149" max="16149" width="6.7265625" style="524" customWidth="1"/>
    <col min="16150" max="16150" width="2.26953125" style="524" customWidth="1"/>
    <col min="16151" max="16151" width="5.7265625" style="524" customWidth="1"/>
    <col min="16152" max="16152" width="6.7265625" style="524" customWidth="1"/>
    <col min="16153" max="16153" width="2.26953125" style="524" customWidth="1"/>
    <col min="16154" max="16154" width="5.7265625" style="524" customWidth="1"/>
    <col min="16155" max="16155" width="6.7265625" style="524" customWidth="1"/>
    <col min="16156" max="16156" width="2.26953125" style="524" customWidth="1"/>
    <col min="16157" max="16384" width="10.81640625" style="524"/>
  </cols>
  <sheetData>
    <row r="1" spans="1:28">
      <c r="A1" s="120" t="s">
        <v>438</v>
      </c>
      <c r="B1" s="120"/>
      <c r="C1" s="127"/>
      <c r="D1" s="127"/>
      <c r="E1" s="127"/>
      <c r="F1" s="127"/>
      <c r="G1" s="127"/>
      <c r="H1" s="127"/>
      <c r="I1" s="127"/>
      <c r="J1" s="127"/>
      <c r="K1" s="120"/>
      <c r="L1" s="127"/>
      <c r="M1" s="120"/>
    </row>
    <row r="2" spans="1:28">
      <c r="A2" s="120" t="s">
        <v>439</v>
      </c>
      <c r="B2" s="120"/>
      <c r="C2" s="127"/>
      <c r="D2" s="127"/>
      <c r="E2" s="127"/>
      <c r="F2" s="127"/>
      <c r="G2" s="127"/>
      <c r="H2" s="127"/>
      <c r="I2" s="127"/>
      <c r="J2" s="127"/>
      <c r="K2" s="120"/>
      <c r="L2" s="127"/>
      <c r="M2" s="120"/>
    </row>
    <row r="3" spans="1:28">
      <c r="A3" s="120"/>
      <c r="B3" s="120"/>
      <c r="C3" s="127"/>
      <c r="D3" s="127"/>
      <c r="E3" s="127"/>
      <c r="F3" s="127"/>
      <c r="G3" s="127"/>
      <c r="H3" s="127"/>
      <c r="I3" s="127"/>
      <c r="J3" s="127"/>
      <c r="K3" s="120"/>
      <c r="L3" s="127"/>
      <c r="M3" s="120"/>
    </row>
    <row r="4" spans="1:28">
      <c r="A4" s="120" t="s">
        <v>2026</v>
      </c>
      <c r="B4" s="120"/>
      <c r="C4" s="127"/>
      <c r="D4" s="127"/>
      <c r="E4" s="127"/>
      <c r="F4" s="127"/>
      <c r="G4" s="127"/>
      <c r="H4" s="127"/>
      <c r="I4" s="127"/>
      <c r="J4" s="127"/>
      <c r="K4" s="120"/>
      <c r="L4" s="127"/>
      <c r="M4" s="120"/>
    </row>
    <row r="5" spans="1:28">
      <c r="A5" s="120" t="s">
        <v>1764</v>
      </c>
      <c r="B5" s="120"/>
      <c r="C5" s="127"/>
      <c r="D5" s="127"/>
      <c r="E5" s="127"/>
      <c r="F5" s="127"/>
      <c r="G5" s="127"/>
      <c r="H5" s="127"/>
      <c r="I5" s="127"/>
      <c r="J5" s="127"/>
      <c r="K5" s="120"/>
      <c r="L5" s="127"/>
      <c r="M5" s="120"/>
    </row>
    <row r="6" spans="1:28" ht="15" thickBot="1">
      <c r="A6" s="1045"/>
      <c r="B6" s="120"/>
      <c r="C6" s="127"/>
      <c r="D6" s="127"/>
      <c r="E6" s="127"/>
      <c r="F6" s="127"/>
      <c r="G6" s="127"/>
      <c r="H6" s="127"/>
      <c r="I6" s="127"/>
      <c r="J6" s="127"/>
      <c r="K6" s="120"/>
      <c r="L6" s="127"/>
      <c r="M6" s="120"/>
      <c r="N6" s="120"/>
      <c r="O6" s="127"/>
      <c r="P6" s="120"/>
      <c r="R6" s="930"/>
      <c r="S6" s="930"/>
    </row>
    <row r="7" spans="1:28" ht="12.75" customHeight="1">
      <c r="A7" s="467"/>
      <c r="B7" s="467"/>
      <c r="C7" s="1046"/>
      <c r="D7" s="1046"/>
      <c r="E7" s="1046"/>
      <c r="F7" s="1046"/>
      <c r="G7" s="1046"/>
      <c r="H7" s="1046"/>
      <c r="I7" s="1046"/>
      <c r="J7" s="1046"/>
      <c r="K7" s="467"/>
      <c r="L7" s="1046"/>
      <c r="M7" s="467"/>
      <c r="N7" s="467"/>
      <c r="O7" s="1046"/>
      <c r="P7" s="467"/>
      <c r="Q7" s="467"/>
      <c r="R7" s="467"/>
      <c r="S7" s="467"/>
      <c r="T7" s="467"/>
      <c r="U7" s="467"/>
      <c r="V7" s="467"/>
      <c r="W7" s="467"/>
      <c r="X7" s="467"/>
      <c r="Y7" s="467"/>
      <c r="Z7" s="467"/>
      <c r="AA7" s="467"/>
      <c r="AB7" s="467"/>
    </row>
    <row r="8" spans="1:28" ht="12.75" customHeight="1">
      <c r="A8" s="464" t="s">
        <v>1206</v>
      </c>
      <c r="B8" s="1156" t="s">
        <v>584</v>
      </c>
      <c r="C8" s="1156"/>
      <c r="D8" s="1156"/>
      <c r="E8" s="1156"/>
      <c r="F8" s="1156"/>
      <c r="G8" s="1156"/>
      <c r="H8" s="1156"/>
      <c r="I8" s="1156"/>
      <c r="J8" s="341"/>
      <c r="K8" s="1156" t="s">
        <v>585</v>
      </c>
      <c r="L8" s="1156"/>
      <c r="M8" s="1156"/>
      <c r="N8" s="1156"/>
      <c r="O8" s="1156"/>
      <c r="P8" s="1156"/>
      <c r="Q8" s="1156"/>
      <c r="R8" s="1156"/>
      <c r="T8" s="1156" t="s">
        <v>1496</v>
      </c>
      <c r="U8" s="1156"/>
      <c r="V8" s="1156"/>
      <c r="W8" s="1156"/>
      <c r="X8" s="1156"/>
      <c r="Y8" s="1156"/>
      <c r="Z8" s="1156"/>
      <c r="AA8" s="1156"/>
    </row>
    <row r="9" spans="1:28" ht="12.75" customHeight="1">
      <c r="A9" s="464"/>
      <c r="B9" s="1158" t="s">
        <v>932</v>
      </c>
      <c r="C9" s="1158"/>
      <c r="D9" s="341"/>
      <c r="E9" s="1157" t="s">
        <v>1497</v>
      </c>
      <c r="F9" s="1157"/>
      <c r="G9" s="341"/>
      <c r="H9" s="1157" t="s">
        <v>148</v>
      </c>
      <c r="I9" s="1157"/>
      <c r="J9" s="341"/>
      <c r="K9" s="1158" t="s">
        <v>932</v>
      </c>
      <c r="L9" s="1158"/>
      <c r="M9" s="341"/>
      <c r="N9" s="1157" t="s">
        <v>1497</v>
      </c>
      <c r="O9" s="1157"/>
      <c r="P9" s="341"/>
      <c r="Q9" s="1157" t="s">
        <v>148</v>
      </c>
      <c r="R9" s="1157"/>
      <c r="T9" s="1158" t="s">
        <v>932</v>
      </c>
      <c r="U9" s="1158"/>
      <c r="V9" s="341"/>
      <c r="W9" s="1157" t="s">
        <v>1497</v>
      </c>
      <c r="X9" s="1157"/>
      <c r="Y9" s="341"/>
      <c r="Z9" s="1157" t="s">
        <v>148</v>
      </c>
      <c r="AA9" s="1157"/>
    </row>
    <row r="10" spans="1:28" ht="12.75" customHeight="1">
      <c r="A10" s="464"/>
      <c r="B10" s="980" t="s">
        <v>152</v>
      </c>
      <c r="C10" s="1047" t="s">
        <v>1284</v>
      </c>
      <c r="D10" s="1048"/>
      <c r="E10" s="980" t="s">
        <v>152</v>
      </c>
      <c r="F10" s="1047" t="s">
        <v>1284</v>
      </c>
      <c r="G10" s="1048"/>
      <c r="H10" s="980" t="s">
        <v>152</v>
      </c>
      <c r="I10" s="1047" t="s">
        <v>1284</v>
      </c>
      <c r="J10" s="1048"/>
      <c r="K10" s="980" t="s">
        <v>152</v>
      </c>
      <c r="L10" s="1047" t="s">
        <v>1284</v>
      </c>
      <c r="M10" s="1048"/>
      <c r="N10" s="980" t="s">
        <v>152</v>
      </c>
      <c r="O10" s="1047" t="s">
        <v>1284</v>
      </c>
      <c r="P10" s="1048"/>
      <c r="Q10" s="980" t="s">
        <v>152</v>
      </c>
      <c r="R10" s="1047" t="s">
        <v>1284</v>
      </c>
      <c r="T10" s="980" t="s">
        <v>152</v>
      </c>
      <c r="U10" s="1047" t="s">
        <v>1284</v>
      </c>
      <c r="V10" s="1048"/>
      <c r="W10" s="980" t="s">
        <v>152</v>
      </c>
      <c r="X10" s="1047" t="s">
        <v>1284</v>
      </c>
      <c r="Y10" s="1048"/>
      <c r="Z10" s="980" t="s">
        <v>152</v>
      </c>
      <c r="AA10" s="1047" t="s">
        <v>1284</v>
      </c>
    </row>
    <row r="11" spans="1:28" ht="12.75" customHeight="1" thickBot="1">
      <c r="A11" s="128"/>
      <c r="B11" s="128"/>
      <c r="C11" s="979"/>
      <c r="D11" s="979"/>
      <c r="E11" s="979"/>
      <c r="F11" s="979"/>
      <c r="G11" s="979"/>
      <c r="H11" s="979"/>
      <c r="I11" s="979"/>
      <c r="J11" s="979"/>
      <c r="K11" s="128"/>
      <c r="L11" s="979"/>
      <c r="M11" s="979"/>
      <c r="N11" s="979"/>
      <c r="O11" s="979"/>
      <c r="P11" s="979"/>
      <c r="Q11" s="979"/>
      <c r="R11" s="979"/>
      <c r="S11" s="979"/>
      <c r="T11" s="128"/>
      <c r="U11" s="979"/>
      <c r="V11" s="979"/>
      <c r="W11" s="979"/>
      <c r="X11" s="979"/>
      <c r="Y11" s="979"/>
      <c r="Z11" s="979"/>
      <c r="AA11" s="979"/>
    </row>
    <row r="12" spans="1:28" ht="12.75" customHeight="1">
      <c r="A12" s="464"/>
      <c r="B12" s="464"/>
      <c r="C12" s="341"/>
      <c r="D12" s="341"/>
      <c r="E12" s="341"/>
      <c r="F12" s="341"/>
      <c r="G12" s="341"/>
      <c r="H12" s="341"/>
      <c r="I12" s="341"/>
      <c r="J12" s="341"/>
      <c r="K12" s="464"/>
      <c r="L12" s="341"/>
      <c r="M12" s="341"/>
      <c r="N12" s="341"/>
      <c r="O12" s="341"/>
      <c r="P12" s="341"/>
      <c r="Q12" s="341"/>
      <c r="R12" s="341"/>
      <c r="S12" s="341"/>
      <c r="T12" s="464"/>
      <c r="U12" s="341"/>
      <c r="V12" s="341"/>
      <c r="W12" s="341"/>
      <c r="X12" s="341"/>
      <c r="Y12" s="341"/>
      <c r="Z12" s="341"/>
      <c r="AA12" s="341"/>
    </row>
    <row r="13" spans="1:28" ht="25.15" customHeight="1">
      <c r="A13" s="466" t="s">
        <v>574</v>
      </c>
      <c r="B13" s="1049">
        <f>SUM(B14:B21)</f>
        <v>0</v>
      </c>
      <c r="C13" s="341" t="e">
        <f>SUM(C14:C21)</f>
        <v>#DIV/0!</v>
      </c>
      <c r="D13" s="127"/>
      <c r="E13" s="1049">
        <f>SUM(E14:E21)</f>
        <v>0</v>
      </c>
      <c r="F13" s="341" t="e">
        <f>SUM(F14:F21)</f>
        <v>#DIV/0!</v>
      </c>
      <c r="G13" s="127"/>
      <c r="H13" s="1049">
        <f>SUM(H14:H21)</f>
        <v>0</v>
      </c>
      <c r="I13" s="341" t="e">
        <f>SUM(I14:I21)</f>
        <v>#DIV/0!</v>
      </c>
      <c r="J13" s="127"/>
      <c r="K13" s="1049">
        <f>SUM(K14:K21)</f>
        <v>331</v>
      </c>
      <c r="L13" s="341">
        <f>SUM(L14:L21)</f>
        <v>100</v>
      </c>
      <c r="M13" s="127"/>
      <c r="N13" s="1049">
        <f>SUM(N14:N21)</f>
        <v>1266</v>
      </c>
      <c r="O13" s="341">
        <f>SUM(O14:O21)</f>
        <v>100</v>
      </c>
      <c r="P13" s="127"/>
      <c r="Q13" s="1049">
        <f>SUM(Q14:Q21)</f>
        <v>1597</v>
      </c>
      <c r="R13" s="341">
        <f>SUM(R14:R21)</f>
        <v>100</v>
      </c>
      <c r="T13" s="1049">
        <f>SUM(T14:T21)</f>
        <v>49</v>
      </c>
      <c r="U13" s="341">
        <f>SUM(U14:U21)</f>
        <v>100</v>
      </c>
      <c r="V13" s="127"/>
      <c r="W13" s="1049">
        <f>SUM(W14:W21)</f>
        <v>203</v>
      </c>
      <c r="X13" s="341">
        <f>SUM(X14:X21)</f>
        <v>100</v>
      </c>
      <c r="Y13" s="127"/>
      <c r="Z13" s="1049">
        <f>SUM(Z14:Z21)</f>
        <v>252</v>
      </c>
      <c r="AA13" s="341">
        <f>SUM(AA14:AA21)</f>
        <v>99.999999999999986</v>
      </c>
    </row>
    <row r="14" spans="1:28" ht="25.15" customHeight="1">
      <c r="A14" s="464" t="s">
        <v>1208</v>
      </c>
      <c r="B14" s="464"/>
      <c r="C14" s="341" t="e">
        <f>B14/B$13*100</f>
        <v>#DIV/0!</v>
      </c>
      <c r="D14" s="127"/>
      <c r="E14" s="464"/>
      <c r="F14" s="341" t="e">
        <f>E14/E$13*100</f>
        <v>#DIV/0!</v>
      </c>
      <c r="G14" s="127"/>
      <c r="H14" s="1049"/>
      <c r="I14" s="341" t="e">
        <f>H14/H$13*100</f>
        <v>#DIV/0!</v>
      </c>
      <c r="J14" s="127"/>
      <c r="K14" s="464">
        <v>12</v>
      </c>
      <c r="L14" s="341">
        <f>K14/K$13*100</f>
        <v>3.6253776435045322</v>
      </c>
      <c r="M14" s="127"/>
      <c r="N14" s="464">
        <v>54</v>
      </c>
      <c r="O14" s="341">
        <f>N14/N$13*100</f>
        <v>4.2654028436018958</v>
      </c>
      <c r="P14" s="127"/>
      <c r="Q14" s="1049">
        <f>N14+K14</f>
        <v>66</v>
      </c>
      <c r="R14" s="341">
        <f>Q14/Q$13*100</f>
        <v>4.1327489041953669</v>
      </c>
      <c r="T14" s="464">
        <v>3</v>
      </c>
      <c r="U14" s="341">
        <f>T14/T$13*100</f>
        <v>6.1224489795918364</v>
      </c>
      <c r="V14" s="127"/>
      <c r="W14" s="464">
        <v>9</v>
      </c>
      <c r="X14" s="341">
        <f>W14/W$13*100</f>
        <v>4.4334975369458132</v>
      </c>
      <c r="Y14" s="127"/>
      <c r="Z14" s="1049">
        <f>W14+T14</f>
        <v>12</v>
      </c>
      <c r="AA14" s="341">
        <f>Z14/Z$13*100</f>
        <v>4.7619047619047619</v>
      </c>
    </row>
    <row r="15" spans="1:28" ht="25.15" customHeight="1">
      <c r="A15" s="464" t="s">
        <v>1209</v>
      </c>
      <c r="B15" s="464"/>
      <c r="C15" s="341" t="e">
        <f t="shared" ref="C15:C21" si="0">B15/B$13*100</f>
        <v>#DIV/0!</v>
      </c>
      <c r="D15" s="127"/>
      <c r="E15" s="464"/>
      <c r="F15" s="341" t="e">
        <f t="shared" ref="F15:F21" si="1">E15/E$13*100</f>
        <v>#DIV/0!</v>
      </c>
      <c r="G15" s="127"/>
      <c r="H15" s="1049"/>
      <c r="I15" s="341" t="e">
        <f t="shared" ref="I15:I21" si="2">H15/H$13*100</f>
        <v>#DIV/0!</v>
      </c>
      <c r="J15" s="127"/>
      <c r="K15" s="464">
        <v>47</v>
      </c>
      <c r="L15" s="341">
        <f t="shared" ref="L15:L21" si="3">K15/K$13*100</f>
        <v>14.19939577039275</v>
      </c>
      <c r="M15" s="127"/>
      <c r="N15" s="464">
        <v>103</v>
      </c>
      <c r="O15" s="341">
        <f t="shared" ref="O15:O21" si="4">N15/N$13*100</f>
        <v>8.1358609794628745</v>
      </c>
      <c r="P15" s="127"/>
      <c r="Q15" s="1049">
        <f t="shared" ref="Q15:Q21" si="5">N15+K15</f>
        <v>150</v>
      </c>
      <c r="R15" s="341">
        <f t="shared" ref="R15:R21" si="6">Q15/Q$13*100</f>
        <v>9.3926111458985595</v>
      </c>
      <c r="T15" s="464">
        <v>11</v>
      </c>
      <c r="U15" s="341">
        <f t="shared" ref="U15:U21" si="7">T15/T$13*100</f>
        <v>22.448979591836736</v>
      </c>
      <c r="V15" s="127"/>
      <c r="W15" s="464">
        <v>21</v>
      </c>
      <c r="X15" s="341">
        <f t="shared" ref="X15:X21" si="8">W15/W$13*100</f>
        <v>10.344827586206897</v>
      </c>
      <c r="Y15" s="127"/>
      <c r="Z15" s="1049">
        <f t="shared" ref="Z15:Z21" si="9">W15+T15</f>
        <v>32</v>
      </c>
      <c r="AA15" s="341">
        <f t="shared" ref="AA15:AA21" si="10">Z15/Z$13*100</f>
        <v>12.698412698412698</v>
      </c>
    </row>
    <row r="16" spans="1:28" ht="25.15" customHeight="1">
      <c r="A16" s="464" t="s">
        <v>1210</v>
      </c>
      <c r="B16" s="464"/>
      <c r="C16" s="341" t="e">
        <f t="shared" si="0"/>
        <v>#DIV/0!</v>
      </c>
      <c r="D16" s="127"/>
      <c r="E16" s="464"/>
      <c r="F16" s="341" t="e">
        <f t="shared" si="1"/>
        <v>#DIV/0!</v>
      </c>
      <c r="G16" s="127"/>
      <c r="H16" s="1049"/>
      <c r="I16" s="341" t="e">
        <f t="shared" si="2"/>
        <v>#DIV/0!</v>
      </c>
      <c r="J16" s="127"/>
      <c r="K16" s="464">
        <v>81</v>
      </c>
      <c r="L16" s="341">
        <f t="shared" si="3"/>
        <v>24.471299093655588</v>
      </c>
      <c r="M16" s="127"/>
      <c r="N16" s="464">
        <v>215</v>
      </c>
      <c r="O16" s="341">
        <f t="shared" si="4"/>
        <v>16.982622432859397</v>
      </c>
      <c r="P16" s="127"/>
      <c r="Q16" s="1049">
        <f t="shared" si="5"/>
        <v>296</v>
      </c>
      <c r="R16" s="341">
        <f t="shared" si="6"/>
        <v>18.534752661239825</v>
      </c>
      <c r="T16" s="464">
        <v>8</v>
      </c>
      <c r="U16" s="341">
        <f t="shared" si="7"/>
        <v>16.326530612244898</v>
      </c>
      <c r="V16" s="127"/>
      <c r="W16" s="464">
        <v>36</v>
      </c>
      <c r="X16" s="341">
        <f t="shared" si="8"/>
        <v>17.733990147783253</v>
      </c>
      <c r="Y16" s="127"/>
      <c r="Z16" s="1049">
        <f t="shared" si="9"/>
        <v>44</v>
      </c>
      <c r="AA16" s="341">
        <f t="shared" si="10"/>
        <v>17.460317460317459</v>
      </c>
    </row>
    <row r="17" spans="1:28" ht="25.15" customHeight="1">
      <c r="A17" s="464" t="s">
        <v>1211</v>
      </c>
      <c r="B17" s="464"/>
      <c r="C17" s="341" t="e">
        <f t="shared" si="0"/>
        <v>#DIV/0!</v>
      </c>
      <c r="D17" s="127"/>
      <c r="E17" s="464"/>
      <c r="F17" s="341" t="e">
        <f t="shared" si="1"/>
        <v>#DIV/0!</v>
      </c>
      <c r="G17" s="127"/>
      <c r="H17" s="1049"/>
      <c r="I17" s="341" t="e">
        <f t="shared" si="2"/>
        <v>#DIV/0!</v>
      </c>
      <c r="J17" s="127"/>
      <c r="K17" s="464">
        <v>94</v>
      </c>
      <c r="L17" s="341">
        <f t="shared" si="3"/>
        <v>28.398791540785499</v>
      </c>
      <c r="M17" s="127"/>
      <c r="N17" s="464">
        <v>378</v>
      </c>
      <c r="O17" s="341">
        <f t="shared" si="4"/>
        <v>29.857819905213269</v>
      </c>
      <c r="P17" s="127"/>
      <c r="Q17" s="1049">
        <f t="shared" si="5"/>
        <v>472</v>
      </c>
      <c r="R17" s="341">
        <f t="shared" si="6"/>
        <v>29.555416405760802</v>
      </c>
      <c r="T17" s="464">
        <v>17</v>
      </c>
      <c r="U17" s="341">
        <f t="shared" si="7"/>
        <v>34.693877551020407</v>
      </c>
      <c r="V17" s="127"/>
      <c r="W17" s="464">
        <v>71</v>
      </c>
      <c r="X17" s="341">
        <f t="shared" si="8"/>
        <v>34.975369458128078</v>
      </c>
      <c r="Y17" s="127"/>
      <c r="Z17" s="1049">
        <f t="shared" si="9"/>
        <v>88</v>
      </c>
      <c r="AA17" s="341">
        <f t="shared" si="10"/>
        <v>34.920634920634917</v>
      </c>
    </row>
    <row r="18" spans="1:28" ht="25.15" customHeight="1">
      <c r="A18" s="464" t="s">
        <v>1212</v>
      </c>
      <c r="B18" s="464"/>
      <c r="C18" s="341" t="e">
        <f t="shared" si="0"/>
        <v>#DIV/0!</v>
      </c>
      <c r="D18" s="127"/>
      <c r="E18" s="464"/>
      <c r="F18" s="341" t="e">
        <f t="shared" si="1"/>
        <v>#DIV/0!</v>
      </c>
      <c r="G18" s="127"/>
      <c r="H18" s="1049"/>
      <c r="I18" s="341" t="e">
        <f t="shared" si="2"/>
        <v>#DIV/0!</v>
      </c>
      <c r="J18" s="127"/>
      <c r="K18" s="464">
        <v>68</v>
      </c>
      <c r="L18" s="341">
        <f t="shared" si="3"/>
        <v>20.543806646525681</v>
      </c>
      <c r="M18" s="127"/>
      <c r="N18" s="464">
        <v>251</v>
      </c>
      <c r="O18" s="341">
        <f t="shared" si="4"/>
        <v>19.826224328593998</v>
      </c>
      <c r="P18" s="127"/>
      <c r="Q18" s="1049">
        <f t="shared" si="5"/>
        <v>319</v>
      </c>
      <c r="R18" s="341">
        <f t="shared" si="6"/>
        <v>19.974953036944271</v>
      </c>
      <c r="T18" s="464">
        <v>7</v>
      </c>
      <c r="U18" s="341">
        <f t="shared" si="7"/>
        <v>14.285714285714285</v>
      </c>
      <c r="V18" s="127"/>
      <c r="W18" s="464">
        <v>38</v>
      </c>
      <c r="X18" s="341">
        <f t="shared" si="8"/>
        <v>18.7192118226601</v>
      </c>
      <c r="Y18" s="127"/>
      <c r="Z18" s="1049">
        <f t="shared" si="9"/>
        <v>45</v>
      </c>
      <c r="AA18" s="341">
        <f t="shared" si="10"/>
        <v>17.857142857142858</v>
      </c>
    </row>
    <row r="19" spans="1:28" ht="25.15" customHeight="1">
      <c r="A19" s="464" t="s">
        <v>1213</v>
      </c>
      <c r="B19" s="464"/>
      <c r="C19" s="341" t="e">
        <f t="shared" si="0"/>
        <v>#DIV/0!</v>
      </c>
      <c r="D19" s="127"/>
      <c r="E19" s="464"/>
      <c r="F19" s="341" t="e">
        <f t="shared" si="1"/>
        <v>#DIV/0!</v>
      </c>
      <c r="G19" s="127"/>
      <c r="H19" s="1049"/>
      <c r="I19" s="341" t="e">
        <f t="shared" si="2"/>
        <v>#DIV/0!</v>
      </c>
      <c r="J19" s="127"/>
      <c r="K19" s="464">
        <v>18</v>
      </c>
      <c r="L19" s="341">
        <f t="shared" si="3"/>
        <v>5.4380664652567976</v>
      </c>
      <c r="M19" s="127"/>
      <c r="N19" s="464">
        <v>190</v>
      </c>
      <c r="O19" s="341">
        <f t="shared" si="4"/>
        <v>15.00789889415482</v>
      </c>
      <c r="P19" s="127"/>
      <c r="Q19" s="1049">
        <f t="shared" si="5"/>
        <v>208</v>
      </c>
      <c r="R19" s="341">
        <f t="shared" si="6"/>
        <v>13.024420788979334</v>
      </c>
      <c r="T19" s="464">
        <v>1</v>
      </c>
      <c r="U19" s="341">
        <f t="shared" si="7"/>
        <v>2.0408163265306123</v>
      </c>
      <c r="V19" s="127"/>
      <c r="W19" s="464">
        <v>20</v>
      </c>
      <c r="X19" s="341">
        <f t="shared" si="8"/>
        <v>9.8522167487684733</v>
      </c>
      <c r="Y19" s="127"/>
      <c r="Z19" s="1049">
        <f t="shared" si="9"/>
        <v>21</v>
      </c>
      <c r="AA19" s="341">
        <f t="shared" si="10"/>
        <v>8.3333333333333321</v>
      </c>
    </row>
    <row r="20" spans="1:28" ht="25.15" customHeight="1">
      <c r="A20" s="464" t="s">
        <v>1214</v>
      </c>
      <c r="B20" s="464"/>
      <c r="C20" s="341" t="e">
        <f t="shared" si="0"/>
        <v>#DIV/0!</v>
      </c>
      <c r="D20" s="127"/>
      <c r="E20" s="464"/>
      <c r="F20" s="341" t="e">
        <f t="shared" si="1"/>
        <v>#DIV/0!</v>
      </c>
      <c r="G20" s="127"/>
      <c r="H20" s="1049"/>
      <c r="I20" s="341" t="e">
        <f t="shared" si="2"/>
        <v>#DIV/0!</v>
      </c>
      <c r="J20" s="127"/>
      <c r="K20" s="464">
        <v>10</v>
      </c>
      <c r="L20" s="341">
        <f t="shared" si="3"/>
        <v>3.0211480362537766</v>
      </c>
      <c r="M20" s="127"/>
      <c r="N20" s="464">
        <v>73</v>
      </c>
      <c r="O20" s="341">
        <f t="shared" si="4"/>
        <v>5.7661927330173777</v>
      </c>
      <c r="P20" s="127"/>
      <c r="Q20" s="1049">
        <f t="shared" si="5"/>
        <v>83</v>
      </c>
      <c r="R20" s="341">
        <f t="shared" si="6"/>
        <v>5.1972448340638699</v>
      </c>
      <c r="T20" s="464">
        <v>2</v>
      </c>
      <c r="U20" s="341">
        <f t="shared" si="7"/>
        <v>4.0816326530612246</v>
      </c>
      <c r="V20" s="127"/>
      <c r="W20" s="464">
        <v>8</v>
      </c>
      <c r="X20" s="341">
        <f t="shared" si="8"/>
        <v>3.9408866995073892</v>
      </c>
      <c r="Y20" s="127"/>
      <c r="Z20" s="1049">
        <f t="shared" si="9"/>
        <v>10</v>
      </c>
      <c r="AA20" s="341">
        <f t="shared" si="10"/>
        <v>3.9682539682539679</v>
      </c>
    </row>
    <row r="21" spans="1:28" ht="25.15" customHeight="1">
      <c r="A21" s="464" t="s">
        <v>1215</v>
      </c>
      <c r="B21" s="464"/>
      <c r="C21" s="341" t="e">
        <f t="shared" si="0"/>
        <v>#DIV/0!</v>
      </c>
      <c r="D21" s="127"/>
      <c r="E21" s="464"/>
      <c r="F21" s="341" t="e">
        <f t="shared" si="1"/>
        <v>#DIV/0!</v>
      </c>
      <c r="G21" s="127"/>
      <c r="H21" s="1049">
        <f>E21+B21</f>
        <v>0</v>
      </c>
      <c r="I21" s="341" t="e">
        <f t="shared" si="2"/>
        <v>#DIV/0!</v>
      </c>
      <c r="J21" s="127"/>
      <c r="K21" s="464">
        <v>1</v>
      </c>
      <c r="L21" s="341">
        <f t="shared" si="3"/>
        <v>0.30211480362537763</v>
      </c>
      <c r="M21" s="127"/>
      <c r="N21" s="464">
        <v>2</v>
      </c>
      <c r="O21" s="341">
        <f t="shared" si="4"/>
        <v>0.15797788309636651</v>
      </c>
      <c r="P21" s="127"/>
      <c r="Q21" s="1049">
        <f t="shared" si="5"/>
        <v>3</v>
      </c>
      <c r="R21" s="341">
        <f t="shared" si="6"/>
        <v>0.18785222291797118</v>
      </c>
      <c r="T21" s="464"/>
      <c r="U21" s="341">
        <f t="shared" si="7"/>
        <v>0</v>
      </c>
      <c r="V21" s="127"/>
      <c r="W21" s="464"/>
      <c r="X21" s="341">
        <f t="shared" si="8"/>
        <v>0</v>
      </c>
      <c r="Y21" s="127"/>
      <c r="Z21" s="1049">
        <f t="shared" si="9"/>
        <v>0</v>
      </c>
      <c r="AA21" s="341">
        <f t="shared" si="10"/>
        <v>0</v>
      </c>
    </row>
    <row r="22" spans="1:28" ht="12.75" customHeight="1" thickBot="1">
      <c r="A22" s="128"/>
      <c r="B22" s="128"/>
      <c r="C22" s="979"/>
      <c r="D22" s="979"/>
      <c r="E22" s="979"/>
      <c r="F22" s="979"/>
      <c r="G22" s="979"/>
      <c r="H22" s="979"/>
      <c r="I22" s="979"/>
      <c r="J22" s="979"/>
      <c r="K22" s="1050"/>
      <c r="L22" s="1051"/>
      <c r="M22" s="1052"/>
      <c r="N22" s="1052"/>
      <c r="O22" s="1052"/>
      <c r="P22" s="1052"/>
      <c r="Q22" s="1052"/>
      <c r="R22" s="1052"/>
      <c r="S22" s="1052"/>
      <c r="T22" s="1052"/>
      <c r="U22" s="1052"/>
      <c r="V22" s="1052"/>
      <c r="W22" s="1052"/>
      <c r="X22" s="1052"/>
      <c r="Y22" s="1052"/>
      <c r="Z22" s="1052"/>
      <c r="AA22" s="1052"/>
      <c r="AB22" s="1052"/>
    </row>
    <row r="23" spans="1:28" ht="12.75" customHeight="1">
      <c r="A23" s="464"/>
      <c r="B23" s="464"/>
      <c r="C23" s="341"/>
      <c r="D23" s="341"/>
      <c r="E23" s="341"/>
      <c r="F23" s="341"/>
      <c r="G23" s="341"/>
      <c r="H23" s="341"/>
      <c r="I23" s="341"/>
      <c r="J23" s="341"/>
      <c r="K23" s="465"/>
      <c r="L23" s="1053"/>
      <c r="M23" s="785"/>
      <c r="N23" s="785"/>
      <c r="O23" s="785"/>
      <c r="P23" s="785"/>
      <c r="Q23" s="785"/>
      <c r="R23" s="785"/>
      <c r="S23" s="785"/>
      <c r="T23" s="785"/>
      <c r="U23" s="785"/>
      <c r="V23" s="785"/>
      <c r="W23" s="785"/>
      <c r="X23" s="785"/>
      <c r="Y23" s="785"/>
      <c r="Z23" s="785"/>
      <c r="AA23" s="785"/>
      <c r="AB23" s="785"/>
    </row>
    <row r="24" spans="1:28" ht="12.75" customHeight="1">
      <c r="A24" s="120" t="s">
        <v>1765</v>
      </c>
      <c r="B24" s="464"/>
      <c r="C24" s="341"/>
      <c r="D24" s="341"/>
      <c r="E24" s="341"/>
      <c r="F24" s="341"/>
      <c r="G24" s="341"/>
      <c r="H24" s="341"/>
      <c r="I24" s="341"/>
      <c r="J24" s="341"/>
      <c r="K24" s="465"/>
      <c r="L24" s="1053"/>
      <c r="M24" s="785"/>
      <c r="N24" s="785"/>
      <c r="O24" s="785"/>
      <c r="P24" s="785"/>
      <c r="Q24" s="785"/>
      <c r="R24" s="785"/>
      <c r="S24" s="785"/>
      <c r="T24" s="785"/>
      <c r="U24" s="785"/>
      <c r="V24" s="785"/>
      <c r="W24" s="785"/>
      <c r="X24" s="785"/>
      <c r="Y24" s="785"/>
      <c r="Z24" s="785"/>
      <c r="AA24" s="785"/>
      <c r="AB24" s="785"/>
    </row>
    <row r="25" spans="1:28" ht="12.75" customHeight="1">
      <c r="A25" s="120" t="s">
        <v>1766</v>
      </c>
      <c r="B25" s="464"/>
      <c r="C25" s="341"/>
      <c r="D25" s="341"/>
      <c r="E25" s="341"/>
      <c r="F25" s="341"/>
      <c r="G25" s="341"/>
      <c r="H25" s="341"/>
      <c r="I25" s="341"/>
      <c r="J25" s="341"/>
      <c r="K25" s="465"/>
      <c r="L25" s="1053"/>
      <c r="M25" s="785"/>
      <c r="N25" s="785"/>
      <c r="O25" s="785"/>
      <c r="P25" s="785"/>
      <c r="Q25" s="785"/>
      <c r="R25" s="785"/>
      <c r="S25" s="785"/>
      <c r="T25" s="785"/>
      <c r="U25" s="785"/>
      <c r="V25" s="785"/>
      <c r="W25" s="785"/>
      <c r="X25" s="785"/>
      <c r="Y25" s="785"/>
      <c r="Z25" s="785"/>
      <c r="AA25" s="785"/>
      <c r="AB25" s="785"/>
    </row>
    <row r="26" spans="1:28" ht="12.75" customHeight="1">
      <c r="A26" s="464" t="s">
        <v>1216</v>
      </c>
      <c r="B26" s="464"/>
      <c r="C26" s="341"/>
      <c r="D26" s="341"/>
      <c r="E26" s="341"/>
      <c r="F26" s="341"/>
      <c r="G26" s="341"/>
      <c r="H26" s="341"/>
      <c r="I26" s="341"/>
      <c r="J26" s="341"/>
      <c r="K26" s="465"/>
      <c r="L26" s="1053"/>
      <c r="M26" s="785"/>
    </row>
    <row r="27" spans="1:28" ht="12.75" customHeight="1">
      <c r="A27" s="464" t="s">
        <v>437</v>
      </c>
      <c r="B27" s="464"/>
      <c r="C27" s="341"/>
      <c r="D27" s="341"/>
      <c r="E27" s="341"/>
      <c r="F27" s="341"/>
      <c r="G27" s="341"/>
      <c r="H27" s="341"/>
      <c r="I27" s="341"/>
      <c r="J27" s="341"/>
      <c r="K27" s="465"/>
      <c r="L27" s="1053"/>
      <c r="M27" s="785"/>
    </row>
    <row r="28" spans="1:28">
      <c r="A28" s="898"/>
      <c r="B28" s="898"/>
      <c r="C28" s="1054"/>
      <c r="D28" s="1054"/>
      <c r="E28" s="1054"/>
      <c r="F28" s="1054"/>
      <c r="G28" s="1054"/>
      <c r="H28" s="1054"/>
      <c r="I28" s="1054"/>
      <c r="J28" s="1054"/>
      <c r="K28" s="785"/>
      <c r="L28" s="1048"/>
      <c r="M28" s="785"/>
    </row>
    <row r="29" spans="1:28">
      <c r="A29" s="898"/>
      <c r="B29" s="898"/>
      <c r="C29" s="1054"/>
      <c r="D29" s="1054"/>
      <c r="E29" s="1054"/>
      <c r="F29" s="1054"/>
      <c r="G29" s="1054"/>
      <c r="H29" s="1054"/>
      <c r="I29" s="1054"/>
      <c r="J29" s="1054"/>
      <c r="K29" s="1048"/>
      <c r="L29" s="1048"/>
      <c r="M29" s="1048"/>
    </row>
    <row r="30" spans="1:28">
      <c r="A30" s="120"/>
      <c r="B30" s="120"/>
      <c r="C30" s="127"/>
      <c r="D30" s="127"/>
      <c r="E30" s="127"/>
      <c r="F30" s="127"/>
      <c r="G30" s="127"/>
      <c r="H30" s="127"/>
      <c r="I30" s="127"/>
      <c r="J30" s="127"/>
      <c r="K30" s="1055"/>
      <c r="L30" s="1056"/>
      <c r="M30" s="1055"/>
    </row>
    <row r="31" spans="1:28">
      <c r="A31" s="120"/>
      <c r="B31" s="120"/>
      <c r="C31" s="127"/>
      <c r="D31" s="127"/>
      <c r="E31" s="127"/>
      <c r="F31" s="127"/>
      <c r="G31" s="127"/>
      <c r="H31" s="127"/>
      <c r="I31" s="127"/>
      <c r="J31" s="127"/>
      <c r="K31" s="1055"/>
      <c r="L31" s="1056"/>
      <c r="M31" s="1055"/>
    </row>
    <row r="32" spans="1:28">
      <c r="A32" s="120"/>
      <c r="B32" s="1057"/>
      <c r="C32" s="1058"/>
      <c r="D32" s="1058"/>
      <c r="E32" s="1058"/>
      <c r="F32" s="1058"/>
      <c r="G32" s="1058"/>
      <c r="H32" s="1058"/>
      <c r="I32" s="1058"/>
      <c r="J32" s="1058"/>
      <c r="K32" s="1059"/>
      <c r="L32" s="1060"/>
      <c r="M32" s="1059"/>
    </row>
    <row r="33" spans="1:13">
      <c r="A33" s="1057"/>
      <c r="B33" s="1057"/>
      <c r="C33" s="1058"/>
      <c r="D33" s="1058"/>
      <c r="E33" s="1058"/>
      <c r="F33" s="1058"/>
      <c r="G33" s="1058"/>
      <c r="H33" s="1058"/>
      <c r="I33" s="1058"/>
      <c r="J33" s="1058"/>
      <c r="K33" s="1057"/>
      <c r="L33" s="1058"/>
      <c r="M33" s="1057"/>
    </row>
    <row r="34" spans="1:13">
      <c r="A34" s="1057"/>
      <c r="B34" s="1057"/>
      <c r="C34" s="1058"/>
      <c r="D34" s="1058"/>
      <c r="E34" s="1058"/>
      <c r="F34" s="1058"/>
      <c r="G34" s="1058"/>
      <c r="H34" s="1058"/>
      <c r="I34" s="1058"/>
      <c r="J34" s="1058"/>
      <c r="K34" s="1057"/>
      <c r="L34" s="1058"/>
      <c r="M34" s="1057"/>
    </row>
  </sheetData>
  <mergeCells count="12">
    <mergeCell ref="T8:AA8"/>
    <mergeCell ref="B9:C9"/>
    <mergeCell ref="E9:F9"/>
    <mergeCell ref="H9:I9"/>
    <mergeCell ref="K9:L9"/>
    <mergeCell ref="N9:O9"/>
    <mergeCell ref="Q9:R9"/>
    <mergeCell ref="T9:U9"/>
    <mergeCell ref="W9:X9"/>
    <mergeCell ref="Z9:AA9"/>
    <mergeCell ref="B8:I8"/>
    <mergeCell ref="K8:R8"/>
  </mergeCells>
  <conditionalFormatting sqref="A1:XFD1048576">
    <cfRule type="cellIs" dxfId="18" priority="1" operator="equal">
      <formula>0</formula>
    </cfRule>
  </conditionalFormatting>
  <pageMargins left="0.7" right="0.7" top="0.75" bottom="0.75" header="0.3" footer="0.3"/>
  <pageSetup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4" tint="-0.249977111117893"/>
  </sheetPr>
  <dimension ref="A1:G36"/>
  <sheetViews>
    <sheetView workbookViewId="0"/>
  </sheetViews>
  <sheetFormatPr baseColWidth="10" defaultRowHeight="14.5"/>
  <cols>
    <col min="1" max="1" width="25.7265625" style="524" customWidth="1"/>
    <col min="2" max="2" width="9.1796875" style="524" customWidth="1"/>
    <col min="3" max="3" width="11" style="928" customWidth="1"/>
    <col min="4" max="4" width="3.7265625" style="928" customWidth="1"/>
    <col min="5" max="5" width="7.26953125" style="524" customWidth="1"/>
    <col min="6" max="6" width="10.26953125" style="928" customWidth="1"/>
    <col min="7" max="7" width="3.7265625" style="524" customWidth="1"/>
    <col min="8" max="256" width="10.81640625" style="524"/>
    <col min="257" max="257" width="25.7265625" style="524" customWidth="1"/>
    <col min="258" max="258" width="9.1796875" style="524" customWidth="1"/>
    <col min="259" max="259" width="11" style="524" customWidth="1"/>
    <col min="260" max="260" width="3.7265625" style="524" customWidth="1"/>
    <col min="261" max="261" width="7.26953125" style="524" customWidth="1"/>
    <col min="262" max="262" width="10.26953125" style="524" customWidth="1"/>
    <col min="263" max="263" width="3.7265625" style="524" customWidth="1"/>
    <col min="264" max="512" width="10.81640625" style="524"/>
    <col min="513" max="513" width="25.7265625" style="524" customWidth="1"/>
    <col min="514" max="514" width="9.1796875" style="524" customWidth="1"/>
    <col min="515" max="515" width="11" style="524" customWidth="1"/>
    <col min="516" max="516" width="3.7265625" style="524" customWidth="1"/>
    <col min="517" max="517" width="7.26953125" style="524" customWidth="1"/>
    <col min="518" max="518" width="10.26953125" style="524" customWidth="1"/>
    <col min="519" max="519" width="3.7265625" style="524" customWidth="1"/>
    <col min="520" max="768" width="10.81640625" style="524"/>
    <col min="769" max="769" width="25.7265625" style="524" customWidth="1"/>
    <col min="770" max="770" width="9.1796875" style="524" customWidth="1"/>
    <col min="771" max="771" width="11" style="524" customWidth="1"/>
    <col min="772" max="772" width="3.7265625" style="524" customWidth="1"/>
    <col min="773" max="773" width="7.26953125" style="524" customWidth="1"/>
    <col min="774" max="774" width="10.26953125" style="524" customWidth="1"/>
    <col min="775" max="775" width="3.7265625" style="524" customWidth="1"/>
    <col min="776" max="1024" width="10.81640625" style="524"/>
    <col min="1025" max="1025" width="25.7265625" style="524" customWidth="1"/>
    <col min="1026" max="1026" width="9.1796875" style="524" customWidth="1"/>
    <col min="1027" max="1027" width="11" style="524" customWidth="1"/>
    <col min="1028" max="1028" width="3.7265625" style="524" customWidth="1"/>
    <col min="1029" max="1029" width="7.26953125" style="524" customWidth="1"/>
    <col min="1030" max="1030" width="10.26953125" style="524" customWidth="1"/>
    <col min="1031" max="1031" width="3.7265625" style="524" customWidth="1"/>
    <col min="1032" max="1280" width="10.81640625" style="524"/>
    <col min="1281" max="1281" width="25.7265625" style="524" customWidth="1"/>
    <col min="1282" max="1282" width="9.1796875" style="524" customWidth="1"/>
    <col min="1283" max="1283" width="11" style="524" customWidth="1"/>
    <col min="1284" max="1284" width="3.7265625" style="524" customWidth="1"/>
    <col min="1285" max="1285" width="7.26953125" style="524" customWidth="1"/>
    <col min="1286" max="1286" width="10.26953125" style="524" customWidth="1"/>
    <col min="1287" max="1287" width="3.7265625" style="524" customWidth="1"/>
    <col min="1288" max="1536" width="10.81640625" style="524"/>
    <col min="1537" max="1537" width="25.7265625" style="524" customWidth="1"/>
    <col min="1538" max="1538" width="9.1796875" style="524" customWidth="1"/>
    <col min="1539" max="1539" width="11" style="524" customWidth="1"/>
    <col min="1540" max="1540" width="3.7265625" style="524" customWidth="1"/>
    <col min="1541" max="1541" width="7.26953125" style="524" customWidth="1"/>
    <col min="1542" max="1542" width="10.26953125" style="524" customWidth="1"/>
    <col min="1543" max="1543" width="3.7265625" style="524" customWidth="1"/>
    <col min="1544" max="1792" width="10.81640625" style="524"/>
    <col min="1793" max="1793" width="25.7265625" style="524" customWidth="1"/>
    <col min="1794" max="1794" width="9.1796875" style="524" customWidth="1"/>
    <col min="1795" max="1795" width="11" style="524" customWidth="1"/>
    <col min="1796" max="1796" width="3.7265625" style="524" customWidth="1"/>
    <col min="1797" max="1797" width="7.26953125" style="524" customWidth="1"/>
    <col min="1798" max="1798" width="10.26953125" style="524" customWidth="1"/>
    <col min="1799" max="1799" width="3.7265625" style="524" customWidth="1"/>
    <col min="1800" max="2048" width="10.81640625" style="524"/>
    <col min="2049" max="2049" width="25.7265625" style="524" customWidth="1"/>
    <col min="2050" max="2050" width="9.1796875" style="524" customWidth="1"/>
    <col min="2051" max="2051" width="11" style="524" customWidth="1"/>
    <col min="2052" max="2052" width="3.7265625" style="524" customWidth="1"/>
    <col min="2053" max="2053" width="7.26953125" style="524" customWidth="1"/>
    <col min="2054" max="2054" width="10.26953125" style="524" customWidth="1"/>
    <col min="2055" max="2055" width="3.7265625" style="524" customWidth="1"/>
    <col min="2056" max="2304" width="10.81640625" style="524"/>
    <col min="2305" max="2305" width="25.7265625" style="524" customWidth="1"/>
    <col min="2306" max="2306" width="9.1796875" style="524" customWidth="1"/>
    <col min="2307" max="2307" width="11" style="524" customWidth="1"/>
    <col min="2308" max="2308" width="3.7265625" style="524" customWidth="1"/>
    <col min="2309" max="2309" width="7.26953125" style="524" customWidth="1"/>
    <col min="2310" max="2310" width="10.26953125" style="524" customWidth="1"/>
    <col min="2311" max="2311" width="3.7265625" style="524" customWidth="1"/>
    <col min="2312" max="2560" width="10.81640625" style="524"/>
    <col min="2561" max="2561" width="25.7265625" style="524" customWidth="1"/>
    <col min="2562" max="2562" width="9.1796875" style="524" customWidth="1"/>
    <col min="2563" max="2563" width="11" style="524" customWidth="1"/>
    <col min="2564" max="2564" width="3.7265625" style="524" customWidth="1"/>
    <col min="2565" max="2565" width="7.26953125" style="524" customWidth="1"/>
    <col min="2566" max="2566" width="10.26953125" style="524" customWidth="1"/>
    <col min="2567" max="2567" width="3.7265625" style="524" customWidth="1"/>
    <col min="2568" max="2816" width="10.81640625" style="524"/>
    <col min="2817" max="2817" width="25.7265625" style="524" customWidth="1"/>
    <col min="2818" max="2818" width="9.1796875" style="524" customWidth="1"/>
    <col min="2819" max="2819" width="11" style="524" customWidth="1"/>
    <col min="2820" max="2820" width="3.7265625" style="524" customWidth="1"/>
    <col min="2821" max="2821" width="7.26953125" style="524" customWidth="1"/>
    <col min="2822" max="2822" width="10.26953125" style="524" customWidth="1"/>
    <col min="2823" max="2823" width="3.7265625" style="524" customWidth="1"/>
    <col min="2824" max="3072" width="10.81640625" style="524"/>
    <col min="3073" max="3073" width="25.7265625" style="524" customWidth="1"/>
    <col min="3074" max="3074" width="9.1796875" style="524" customWidth="1"/>
    <col min="3075" max="3075" width="11" style="524" customWidth="1"/>
    <col min="3076" max="3076" width="3.7265625" style="524" customWidth="1"/>
    <col min="3077" max="3077" width="7.26953125" style="524" customWidth="1"/>
    <col min="3078" max="3078" width="10.26953125" style="524" customWidth="1"/>
    <col min="3079" max="3079" width="3.7265625" style="524" customWidth="1"/>
    <col min="3080" max="3328" width="10.81640625" style="524"/>
    <col min="3329" max="3329" width="25.7265625" style="524" customWidth="1"/>
    <col min="3330" max="3330" width="9.1796875" style="524" customWidth="1"/>
    <col min="3331" max="3331" width="11" style="524" customWidth="1"/>
    <col min="3332" max="3332" width="3.7265625" style="524" customWidth="1"/>
    <col min="3333" max="3333" width="7.26953125" style="524" customWidth="1"/>
    <col min="3334" max="3334" width="10.26953125" style="524" customWidth="1"/>
    <col min="3335" max="3335" width="3.7265625" style="524" customWidth="1"/>
    <col min="3336" max="3584" width="10.81640625" style="524"/>
    <col min="3585" max="3585" width="25.7265625" style="524" customWidth="1"/>
    <col min="3586" max="3586" width="9.1796875" style="524" customWidth="1"/>
    <col min="3587" max="3587" width="11" style="524" customWidth="1"/>
    <col min="3588" max="3588" width="3.7265625" style="524" customWidth="1"/>
    <col min="3589" max="3589" width="7.26953125" style="524" customWidth="1"/>
    <col min="3590" max="3590" width="10.26953125" style="524" customWidth="1"/>
    <col min="3591" max="3591" width="3.7265625" style="524" customWidth="1"/>
    <col min="3592" max="3840" width="10.81640625" style="524"/>
    <col min="3841" max="3841" width="25.7265625" style="524" customWidth="1"/>
    <col min="3842" max="3842" width="9.1796875" style="524" customWidth="1"/>
    <col min="3843" max="3843" width="11" style="524" customWidth="1"/>
    <col min="3844" max="3844" width="3.7265625" style="524" customWidth="1"/>
    <col min="3845" max="3845" width="7.26953125" style="524" customWidth="1"/>
    <col min="3846" max="3846" width="10.26953125" style="524" customWidth="1"/>
    <col min="3847" max="3847" width="3.7265625" style="524" customWidth="1"/>
    <col min="3848" max="4096" width="10.81640625" style="524"/>
    <col min="4097" max="4097" width="25.7265625" style="524" customWidth="1"/>
    <col min="4098" max="4098" width="9.1796875" style="524" customWidth="1"/>
    <col min="4099" max="4099" width="11" style="524" customWidth="1"/>
    <col min="4100" max="4100" width="3.7265625" style="524" customWidth="1"/>
    <col min="4101" max="4101" width="7.26953125" style="524" customWidth="1"/>
    <col min="4102" max="4102" width="10.26953125" style="524" customWidth="1"/>
    <col min="4103" max="4103" width="3.7265625" style="524" customWidth="1"/>
    <col min="4104" max="4352" width="10.81640625" style="524"/>
    <col min="4353" max="4353" width="25.7265625" style="524" customWidth="1"/>
    <col min="4354" max="4354" width="9.1796875" style="524" customWidth="1"/>
    <col min="4355" max="4355" width="11" style="524" customWidth="1"/>
    <col min="4356" max="4356" width="3.7265625" style="524" customWidth="1"/>
    <col min="4357" max="4357" width="7.26953125" style="524" customWidth="1"/>
    <col min="4358" max="4358" width="10.26953125" style="524" customWidth="1"/>
    <col min="4359" max="4359" width="3.7265625" style="524" customWidth="1"/>
    <col min="4360" max="4608" width="10.81640625" style="524"/>
    <col min="4609" max="4609" width="25.7265625" style="524" customWidth="1"/>
    <col min="4610" max="4610" width="9.1796875" style="524" customWidth="1"/>
    <col min="4611" max="4611" width="11" style="524" customWidth="1"/>
    <col min="4612" max="4612" width="3.7265625" style="524" customWidth="1"/>
    <col min="4613" max="4613" width="7.26953125" style="524" customWidth="1"/>
    <col min="4614" max="4614" width="10.26953125" style="524" customWidth="1"/>
    <col min="4615" max="4615" width="3.7265625" style="524" customWidth="1"/>
    <col min="4616" max="4864" width="10.81640625" style="524"/>
    <col min="4865" max="4865" width="25.7265625" style="524" customWidth="1"/>
    <col min="4866" max="4866" width="9.1796875" style="524" customWidth="1"/>
    <col min="4867" max="4867" width="11" style="524" customWidth="1"/>
    <col min="4868" max="4868" width="3.7265625" style="524" customWidth="1"/>
    <col min="4869" max="4869" width="7.26953125" style="524" customWidth="1"/>
    <col min="4870" max="4870" width="10.26953125" style="524" customWidth="1"/>
    <col min="4871" max="4871" width="3.7265625" style="524" customWidth="1"/>
    <col min="4872" max="5120" width="10.81640625" style="524"/>
    <col min="5121" max="5121" width="25.7265625" style="524" customWidth="1"/>
    <col min="5122" max="5122" width="9.1796875" style="524" customWidth="1"/>
    <col min="5123" max="5123" width="11" style="524" customWidth="1"/>
    <col min="5124" max="5124" width="3.7265625" style="524" customWidth="1"/>
    <col min="5125" max="5125" width="7.26953125" style="524" customWidth="1"/>
    <col min="5126" max="5126" width="10.26953125" style="524" customWidth="1"/>
    <col min="5127" max="5127" width="3.7265625" style="524" customWidth="1"/>
    <col min="5128" max="5376" width="10.81640625" style="524"/>
    <col min="5377" max="5377" width="25.7265625" style="524" customWidth="1"/>
    <col min="5378" max="5378" width="9.1796875" style="524" customWidth="1"/>
    <col min="5379" max="5379" width="11" style="524" customWidth="1"/>
    <col min="5380" max="5380" width="3.7265625" style="524" customWidth="1"/>
    <col min="5381" max="5381" width="7.26953125" style="524" customWidth="1"/>
    <col min="5382" max="5382" width="10.26953125" style="524" customWidth="1"/>
    <col min="5383" max="5383" width="3.7265625" style="524" customWidth="1"/>
    <col min="5384" max="5632" width="10.81640625" style="524"/>
    <col min="5633" max="5633" width="25.7265625" style="524" customWidth="1"/>
    <col min="5634" max="5634" width="9.1796875" style="524" customWidth="1"/>
    <col min="5635" max="5635" width="11" style="524" customWidth="1"/>
    <col min="5636" max="5636" width="3.7265625" style="524" customWidth="1"/>
    <col min="5637" max="5637" width="7.26953125" style="524" customWidth="1"/>
    <col min="5638" max="5638" width="10.26953125" style="524" customWidth="1"/>
    <col min="5639" max="5639" width="3.7265625" style="524" customWidth="1"/>
    <col min="5640" max="5888" width="10.81640625" style="524"/>
    <col min="5889" max="5889" width="25.7265625" style="524" customWidth="1"/>
    <col min="5890" max="5890" width="9.1796875" style="524" customWidth="1"/>
    <col min="5891" max="5891" width="11" style="524" customWidth="1"/>
    <col min="5892" max="5892" width="3.7265625" style="524" customWidth="1"/>
    <col min="5893" max="5893" width="7.26953125" style="524" customWidth="1"/>
    <col min="5894" max="5894" width="10.26953125" style="524" customWidth="1"/>
    <col min="5895" max="5895" width="3.7265625" style="524" customWidth="1"/>
    <col min="5896" max="6144" width="10.81640625" style="524"/>
    <col min="6145" max="6145" width="25.7265625" style="524" customWidth="1"/>
    <col min="6146" max="6146" width="9.1796875" style="524" customWidth="1"/>
    <col min="6147" max="6147" width="11" style="524" customWidth="1"/>
    <col min="6148" max="6148" width="3.7265625" style="524" customWidth="1"/>
    <col min="6149" max="6149" width="7.26953125" style="524" customWidth="1"/>
    <col min="6150" max="6150" width="10.26953125" style="524" customWidth="1"/>
    <col min="6151" max="6151" width="3.7265625" style="524" customWidth="1"/>
    <col min="6152" max="6400" width="10.81640625" style="524"/>
    <col min="6401" max="6401" width="25.7265625" style="524" customWidth="1"/>
    <col min="6402" max="6402" width="9.1796875" style="524" customWidth="1"/>
    <col min="6403" max="6403" width="11" style="524" customWidth="1"/>
    <col min="6404" max="6404" width="3.7265625" style="524" customWidth="1"/>
    <col min="6405" max="6405" width="7.26953125" style="524" customWidth="1"/>
    <col min="6406" max="6406" width="10.26953125" style="524" customWidth="1"/>
    <col min="6407" max="6407" width="3.7265625" style="524" customWidth="1"/>
    <col min="6408" max="6656" width="10.81640625" style="524"/>
    <col min="6657" max="6657" width="25.7265625" style="524" customWidth="1"/>
    <col min="6658" max="6658" width="9.1796875" style="524" customWidth="1"/>
    <col min="6659" max="6659" width="11" style="524" customWidth="1"/>
    <col min="6660" max="6660" width="3.7265625" style="524" customWidth="1"/>
    <col min="6661" max="6661" width="7.26953125" style="524" customWidth="1"/>
    <col min="6662" max="6662" width="10.26953125" style="524" customWidth="1"/>
    <col min="6663" max="6663" width="3.7265625" style="524" customWidth="1"/>
    <col min="6664" max="6912" width="10.81640625" style="524"/>
    <col min="6913" max="6913" width="25.7265625" style="524" customWidth="1"/>
    <col min="6914" max="6914" width="9.1796875" style="524" customWidth="1"/>
    <col min="6915" max="6915" width="11" style="524" customWidth="1"/>
    <col min="6916" max="6916" width="3.7265625" style="524" customWidth="1"/>
    <col min="6917" max="6917" width="7.26953125" style="524" customWidth="1"/>
    <col min="6918" max="6918" width="10.26953125" style="524" customWidth="1"/>
    <col min="6919" max="6919" width="3.7265625" style="524" customWidth="1"/>
    <col min="6920" max="7168" width="10.81640625" style="524"/>
    <col min="7169" max="7169" width="25.7265625" style="524" customWidth="1"/>
    <col min="7170" max="7170" width="9.1796875" style="524" customWidth="1"/>
    <col min="7171" max="7171" width="11" style="524" customWidth="1"/>
    <col min="7172" max="7172" width="3.7265625" style="524" customWidth="1"/>
    <col min="7173" max="7173" width="7.26953125" style="524" customWidth="1"/>
    <col min="7174" max="7174" width="10.26953125" style="524" customWidth="1"/>
    <col min="7175" max="7175" width="3.7265625" style="524" customWidth="1"/>
    <col min="7176" max="7424" width="10.81640625" style="524"/>
    <col min="7425" max="7425" width="25.7265625" style="524" customWidth="1"/>
    <col min="7426" max="7426" width="9.1796875" style="524" customWidth="1"/>
    <col min="7427" max="7427" width="11" style="524" customWidth="1"/>
    <col min="7428" max="7428" width="3.7265625" style="524" customWidth="1"/>
    <col min="7429" max="7429" width="7.26953125" style="524" customWidth="1"/>
    <col min="7430" max="7430" width="10.26953125" style="524" customWidth="1"/>
    <col min="7431" max="7431" width="3.7265625" style="524" customWidth="1"/>
    <col min="7432" max="7680" width="10.81640625" style="524"/>
    <col min="7681" max="7681" width="25.7265625" style="524" customWidth="1"/>
    <col min="7682" max="7682" width="9.1796875" style="524" customWidth="1"/>
    <col min="7683" max="7683" width="11" style="524" customWidth="1"/>
    <col min="7684" max="7684" width="3.7265625" style="524" customWidth="1"/>
    <col min="7685" max="7685" width="7.26953125" style="524" customWidth="1"/>
    <col min="7686" max="7686" width="10.26953125" style="524" customWidth="1"/>
    <col min="7687" max="7687" width="3.7265625" style="524" customWidth="1"/>
    <col min="7688" max="7936" width="10.81640625" style="524"/>
    <col min="7937" max="7937" width="25.7265625" style="524" customWidth="1"/>
    <col min="7938" max="7938" width="9.1796875" style="524" customWidth="1"/>
    <col min="7939" max="7939" width="11" style="524" customWidth="1"/>
    <col min="7940" max="7940" width="3.7265625" style="524" customWidth="1"/>
    <col min="7941" max="7941" width="7.26953125" style="524" customWidth="1"/>
    <col min="7942" max="7942" width="10.26953125" style="524" customWidth="1"/>
    <col min="7943" max="7943" width="3.7265625" style="524" customWidth="1"/>
    <col min="7944" max="8192" width="10.81640625" style="524"/>
    <col min="8193" max="8193" width="25.7265625" style="524" customWidth="1"/>
    <col min="8194" max="8194" width="9.1796875" style="524" customWidth="1"/>
    <col min="8195" max="8195" width="11" style="524" customWidth="1"/>
    <col min="8196" max="8196" width="3.7265625" style="524" customWidth="1"/>
    <col min="8197" max="8197" width="7.26953125" style="524" customWidth="1"/>
    <col min="8198" max="8198" width="10.26953125" style="524" customWidth="1"/>
    <col min="8199" max="8199" width="3.7265625" style="524" customWidth="1"/>
    <col min="8200" max="8448" width="10.81640625" style="524"/>
    <col min="8449" max="8449" width="25.7265625" style="524" customWidth="1"/>
    <col min="8450" max="8450" width="9.1796875" style="524" customWidth="1"/>
    <col min="8451" max="8451" width="11" style="524" customWidth="1"/>
    <col min="8452" max="8452" width="3.7265625" style="524" customWidth="1"/>
    <col min="8453" max="8453" width="7.26953125" style="524" customWidth="1"/>
    <col min="8454" max="8454" width="10.26953125" style="524" customWidth="1"/>
    <col min="8455" max="8455" width="3.7265625" style="524" customWidth="1"/>
    <col min="8456" max="8704" width="10.81640625" style="524"/>
    <col min="8705" max="8705" width="25.7265625" style="524" customWidth="1"/>
    <col min="8706" max="8706" width="9.1796875" style="524" customWidth="1"/>
    <col min="8707" max="8707" width="11" style="524" customWidth="1"/>
    <col min="8708" max="8708" width="3.7265625" style="524" customWidth="1"/>
    <col min="8709" max="8709" width="7.26953125" style="524" customWidth="1"/>
    <col min="8710" max="8710" width="10.26953125" style="524" customWidth="1"/>
    <col min="8711" max="8711" width="3.7265625" style="524" customWidth="1"/>
    <col min="8712" max="8960" width="10.81640625" style="524"/>
    <col min="8961" max="8961" width="25.7265625" style="524" customWidth="1"/>
    <col min="8962" max="8962" width="9.1796875" style="524" customWidth="1"/>
    <col min="8963" max="8963" width="11" style="524" customWidth="1"/>
    <col min="8964" max="8964" width="3.7265625" style="524" customWidth="1"/>
    <col min="8965" max="8965" width="7.26953125" style="524" customWidth="1"/>
    <col min="8966" max="8966" width="10.26953125" style="524" customWidth="1"/>
    <col min="8967" max="8967" width="3.7265625" style="524" customWidth="1"/>
    <col min="8968" max="9216" width="10.81640625" style="524"/>
    <col min="9217" max="9217" width="25.7265625" style="524" customWidth="1"/>
    <col min="9218" max="9218" width="9.1796875" style="524" customWidth="1"/>
    <col min="9219" max="9219" width="11" style="524" customWidth="1"/>
    <col min="9220" max="9220" width="3.7265625" style="524" customWidth="1"/>
    <col min="9221" max="9221" width="7.26953125" style="524" customWidth="1"/>
    <col min="9222" max="9222" width="10.26953125" style="524" customWidth="1"/>
    <col min="9223" max="9223" width="3.7265625" style="524" customWidth="1"/>
    <col min="9224" max="9472" width="10.81640625" style="524"/>
    <col min="9473" max="9473" width="25.7265625" style="524" customWidth="1"/>
    <col min="9474" max="9474" width="9.1796875" style="524" customWidth="1"/>
    <col min="9475" max="9475" width="11" style="524" customWidth="1"/>
    <col min="9476" max="9476" width="3.7265625" style="524" customWidth="1"/>
    <col min="9477" max="9477" width="7.26953125" style="524" customWidth="1"/>
    <col min="9478" max="9478" width="10.26953125" style="524" customWidth="1"/>
    <col min="9479" max="9479" width="3.7265625" style="524" customWidth="1"/>
    <col min="9480" max="9728" width="10.81640625" style="524"/>
    <col min="9729" max="9729" width="25.7265625" style="524" customWidth="1"/>
    <col min="9730" max="9730" width="9.1796875" style="524" customWidth="1"/>
    <col min="9731" max="9731" width="11" style="524" customWidth="1"/>
    <col min="9732" max="9732" width="3.7265625" style="524" customWidth="1"/>
    <col min="9733" max="9733" width="7.26953125" style="524" customWidth="1"/>
    <col min="9734" max="9734" width="10.26953125" style="524" customWidth="1"/>
    <col min="9735" max="9735" width="3.7265625" style="524" customWidth="1"/>
    <col min="9736" max="9984" width="10.81640625" style="524"/>
    <col min="9985" max="9985" width="25.7265625" style="524" customWidth="1"/>
    <col min="9986" max="9986" width="9.1796875" style="524" customWidth="1"/>
    <col min="9987" max="9987" width="11" style="524" customWidth="1"/>
    <col min="9988" max="9988" width="3.7265625" style="524" customWidth="1"/>
    <col min="9989" max="9989" width="7.26953125" style="524" customWidth="1"/>
    <col min="9990" max="9990" width="10.26953125" style="524" customWidth="1"/>
    <col min="9991" max="9991" width="3.7265625" style="524" customWidth="1"/>
    <col min="9992" max="10240" width="10.81640625" style="524"/>
    <col min="10241" max="10241" width="25.7265625" style="524" customWidth="1"/>
    <col min="10242" max="10242" width="9.1796875" style="524" customWidth="1"/>
    <col min="10243" max="10243" width="11" style="524" customWidth="1"/>
    <col min="10244" max="10244" width="3.7265625" style="524" customWidth="1"/>
    <col min="10245" max="10245" width="7.26953125" style="524" customWidth="1"/>
    <col min="10246" max="10246" width="10.26953125" style="524" customWidth="1"/>
    <col min="10247" max="10247" width="3.7265625" style="524" customWidth="1"/>
    <col min="10248" max="10496" width="10.81640625" style="524"/>
    <col min="10497" max="10497" width="25.7265625" style="524" customWidth="1"/>
    <col min="10498" max="10498" width="9.1796875" style="524" customWidth="1"/>
    <col min="10499" max="10499" width="11" style="524" customWidth="1"/>
    <col min="10500" max="10500" width="3.7265625" style="524" customWidth="1"/>
    <col min="10501" max="10501" width="7.26953125" style="524" customWidth="1"/>
    <col min="10502" max="10502" width="10.26953125" style="524" customWidth="1"/>
    <col min="10503" max="10503" width="3.7265625" style="524" customWidth="1"/>
    <col min="10504" max="10752" width="10.81640625" style="524"/>
    <col min="10753" max="10753" width="25.7265625" style="524" customWidth="1"/>
    <col min="10754" max="10754" width="9.1796875" style="524" customWidth="1"/>
    <col min="10755" max="10755" width="11" style="524" customWidth="1"/>
    <col min="10756" max="10756" width="3.7265625" style="524" customWidth="1"/>
    <col min="10757" max="10757" width="7.26953125" style="524" customWidth="1"/>
    <col min="10758" max="10758" width="10.26953125" style="524" customWidth="1"/>
    <col min="10759" max="10759" width="3.7265625" style="524" customWidth="1"/>
    <col min="10760" max="11008" width="10.81640625" style="524"/>
    <col min="11009" max="11009" width="25.7265625" style="524" customWidth="1"/>
    <col min="11010" max="11010" width="9.1796875" style="524" customWidth="1"/>
    <col min="11011" max="11011" width="11" style="524" customWidth="1"/>
    <col min="11012" max="11012" width="3.7265625" style="524" customWidth="1"/>
    <col min="11013" max="11013" width="7.26953125" style="524" customWidth="1"/>
    <col min="11014" max="11014" width="10.26953125" style="524" customWidth="1"/>
    <col min="11015" max="11015" width="3.7265625" style="524" customWidth="1"/>
    <col min="11016" max="11264" width="10.81640625" style="524"/>
    <col min="11265" max="11265" width="25.7265625" style="524" customWidth="1"/>
    <col min="11266" max="11266" width="9.1796875" style="524" customWidth="1"/>
    <col min="11267" max="11267" width="11" style="524" customWidth="1"/>
    <col min="11268" max="11268" width="3.7265625" style="524" customWidth="1"/>
    <col min="11269" max="11269" width="7.26953125" style="524" customWidth="1"/>
    <col min="11270" max="11270" width="10.26953125" style="524" customWidth="1"/>
    <col min="11271" max="11271" width="3.7265625" style="524" customWidth="1"/>
    <col min="11272" max="11520" width="10.81640625" style="524"/>
    <col min="11521" max="11521" width="25.7265625" style="524" customWidth="1"/>
    <col min="11522" max="11522" width="9.1796875" style="524" customWidth="1"/>
    <col min="11523" max="11523" width="11" style="524" customWidth="1"/>
    <col min="11524" max="11524" width="3.7265625" style="524" customWidth="1"/>
    <col min="11525" max="11525" width="7.26953125" style="524" customWidth="1"/>
    <col min="11526" max="11526" width="10.26953125" style="524" customWidth="1"/>
    <col min="11527" max="11527" width="3.7265625" style="524" customWidth="1"/>
    <col min="11528" max="11776" width="10.81640625" style="524"/>
    <col min="11777" max="11777" width="25.7265625" style="524" customWidth="1"/>
    <col min="11778" max="11778" width="9.1796875" style="524" customWidth="1"/>
    <col min="11779" max="11779" width="11" style="524" customWidth="1"/>
    <col min="11780" max="11780" width="3.7265625" style="524" customWidth="1"/>
    <col min="11781" max="11781" width="7.26953125" style="524" customWidth="1"/>
    <col min="11782" max="11782" width="10.26953125" style="524" customWidth="1"/>
    <col min="11783" max="11783" width="3.7265625" style="524" customWidth="1"/>
    <col min="11784" max="12032" width="10.81640625" style="524"/>
    <col min="12033" max="12033" width="25.7265625" style="524" customWidth="1"/>
    <col min="12034" max="12034" width="9.1796875" style="524" customWidth="1"/>
    <col min="12035" max="12035" width="11" style="524" customWidth="1"/>
    <col min="12036" max="12036" width="3.7265625" style="524" customWidth="1"/>
    <col min="12037" max="12037" width="7.26953125" style="524" customWidth="1"/>
    <col min="12038" max="12038" width="10.26953125" style="524" customWidth="1"/>
    <col min="12039" max="12039" width="3.7265625" style="524" customWidth="1"/>
    <col min="12040" max="12288" width="10.81640625" style="524"/>
    <col min="12289" max="12289" width="25.7265625" style="524" customWidth="1"/>
    <col min="12290" max="12290" width="9.1796875" style="524" customWidth="1"/>
    <col min="12291" max="12291" width="11" style="524" customWidth="1"/>
    <col min="12292" max="12292" width="3.7265625" style="524" customWidth="1"/>
    <col min="12293" max="12293" width="7.26953125" style="524" customWidth="1"/>
    <col min="12294" max="12294" width="10.26953125" style="524" customWidth="1"/>
    <col min="12295" max="12295" width="3.7265625" style="524" customWidth="1"/>
    <col min="12296" max="12544" width="10.81640625" style="524"/>
    <col min="12545" max="12545" width="25.7265625" style="524" customWidth="1"/>
    <col min="12546" max="12546" width="9.1796875" style="524" customWidth="1"/>
    <col min="12547" max="12547" width="11" style="524" customWidth="1"/>
    <col min="12548" max="12548" width="3.7265625" style="524" customWidth="1"/>
    <col min="12549" max="12549" width="7.26953125" style="524" customWidth="1"/>
    <col min="12550" max="12550" width="10.26953125" style="524" customWidth="1"/>
    <col min="12551" max="12551" width="3.7265625" style="524" customWidth="1"/>
    <col min="12552" max="12800" width="10.81640625" style="524"/>
    <col min="12801" max="12801" width="25.7265625" style="524" customWidth="1"/>
    <col min="12802" max="12802" width="9.1796875" style="524" customWidth="1"/>
    <col min="12803" max="12803" width="11" style="524" customWidth="1"/>
    <col min="12804" max="12804" width="3.7265625" style="524" customWidth="1"/>
    <col min="12805" max="12805" width="7.26953125" style="524" customWidth="1"/>
    <col min="12806" max="12806" width="10.26953125" style="524" customWidth="1"/>
    <col min="12807" max="12807" width="3.7265625" style="524" customWidth="1"/>
    <col min="12808" max="13056" width="10.81640625" style="524"/>
    <col min="13057" max="13057" width="25.7265625" style="524" customWidth="1"/>
    <col min="13058" max="13058" width="9.1796875" style="524" customWidth="1"/>
    <col min="13059" max="13059" width="11" style="524" customWidth="1"/>
    <col min="13060" max="13060" width="3.7265625" style="524" customWidth="1"/>
    <col min="13061" max="13061" width="7.26953125" style="524" customWidth="1"/>
    <col min="13062" max="13062" width="10.26953125" style="524" customWidth="1"/>
    <col min="13063" max="13063" width="3.7265625" style="524" customWidth="1"/>
    <col min="13064" max="13312" width="10.81640625" style="524"/>
    <col min="13313" max="13313" width="25.7265625" style="524" customWidth="1"/>
    <col min="13314" max="13314" width="9.1796875" style="524" customWidth="1"/>
    <col min="13315" max="13315" width="11" style="524" customWidth="1"/>
    <col min="13316" max="13316" width="3.7265625" style="524" customWidth="1"/>
    <col min="13317" max="13317" width="7.26953125" style="524" customWidth="1"/>
    <col min="13318" max="13318" width="10.26953125" style="524" customWidth="1"/>
    <col min="13319" max="13319" width="3.7265625" style="524" customWidth="1"/>
    <col min="13320" max="13568" width="10.81640625" style="524"/>
    <col min="13569" max="13569" width="25.7265625" style="524" customWidth="1"/>
    <col min="13570" max="13570" width="9.1796875" style="524" customWidth="1"/>
    <col min="13571" max="13571" width="11" style="524" customWidth="1"/>
    <col min="13572" max="13572" width="3.7265625" style="524" customWidth="1"/>
    <col min="13573" max="13573" width="7.26953125" style="524" customWidth="1"/>
    <col min="13574" max="13574" width="10.26953125" style="524" customWidth="1"/>
    <col min="13575" max="13575" width="3.7265625" style="524" customWidth="1"/>
    <col min="13576" max="13824" width="10.81640625" style="524"/>
    <col min="13825" max="13825" width="25.7265625" style="524" customWidth="1"/>
    <col min="13826" max="13826" width="9.1796875" style="524" customWidth="1"/>
    <col min="13827" max="13827" width="11" style="524" customWidth="1"/>
    <col min="13828" max="13828" width="3.7265625" style="524" customWidth="1"/>
    <col min="13829" max="13829" width="7.26953125" style="524" customWidth="1"/>
    <col min="13830" max="13830" width="10.26953125" style="524" customWidth="1"/>
    <col min="13831" max="13831" width="3.7265625" style="524" customWidth="1"/>
    <col min="13832" max="14080" width="10.81640625" style="524"/>
    <col min="14081" max="14081" width="25.7265625" style="524" customWidth="1"/>
    <col min="14082" max="14082" width="9.1796875" style="524" customWidth="1"/>
    <col min="14083" max="14083" width="11" style="524" customWidth="1"/>
    <col min="14084" max="14084" width="3.7265625" style="524" customWidth="1"/>
    <col min="14085" max="14085" width="7.26953125" style="524" customWidth="1"/>
    <col min="14086" max="14086" width="10.26953125" style="524" customWidth="1"/>
    <col min="14087" max="14087" width="3.7265625" style="524" customWidth="1"/>
    <col min="14088" max="14336" width="10.81640625" style="524"/>
    <col min="14337" max="14337" width="25.7265625" style="524" customWidth="1"/>
    <col min="14338" max="14338" width="9.1796875" style="524" customWidth="1"/>
    <col min="14339" max="14339" width="11" style="524" customWidth="1"/>
    <col min="14340" max="14340" width="3.7265625" style="524" customWidth="1"/>
    <col min="14341" max="14341" width="7.26953125" style="524" customWidth="1"/>
    <col min="14342" max="14342" width="10.26953125" style="524" customWidth="1"/>
    <col min="14343" max="14343" width="3.7265625" style="524" customWidth="1"/>
    <col min="14344" max="14592" width="10.81640625" style="524"/>
    <col min="14593" max="14593" width="25.7265625" style="524" customWidth="1"/>
    <col min="14594" max="14594" width="9.1796875" style="524" customWidth="1"/>
    <col min="14595" max="14595" width="11" style="524" customWidth="1"/>
    <col min="14596" max="14596" width="3.7265625" style="524" customWidth="1"/>
    <col min="14597" max="14597" width="7.26953125" style="524" customWidth="1"/>
    <col min="14598" max="14598" width="10.26953125" style="524" customWidth="1"/>
    <col min="14599" max="14599" width="3.7265625" style="524" customWidth="1"/>
    <col min="14600" max="14848" width="10.81640625" style="524"/>
    <col min="14849" max="14849" width="25.7265625" style="524" customWidth="1"/>
    <col min="14850" max="14850" width="9.1796875" style="524" customWidth="1"/>
    <col min="14851" max="14851" width="11" style="524" customWidth="1"/>
    <col min="14852" max="14852" width="3.7265625" style="524" customWidth="1"/>
    <col min="14853" max="14853" width="7.26953125" style="524" customWidth="1"/>
    <col min="14854" max="14854" width="10.26953125" style="524" customWidth="1"/>
    <col min="14855" max="14855" width="3.7265625" style="524" customWidth="1"/>
    <col min="14856" max="15104" width="10.81640625" style="524"/>
    <col min="15105" max="15105" width="25.7265625" style="524" customWidth="1"/>
    <col min="15106" max="15106" width="9.1796875" style="524" customWidth="1"/>
    <col min="15107" max="15107" width="11" style="524" customWidth="1"/>
    <col min="15108" max="15108" width="3.7265625" style="524" customWidth="1"/>
    <col min="15109" max="15109" width="7.26953125" style="524" customWidth="1"/>
    <col min="15110" max="15110" width="10.26953125" style="524" customWidth="1"/>
    <col min="15111" max="15111" width="3.7265625" style="524" customWidth="1"/>
    <col min="15112" max="15360" width="10.81640625" style="524"/>
    <col min="15361" max="15361" width="25.7265625" style="524" customWidth="1"/>
    <col min="15362" max="15362" width="9.1796875" style="524" customWidth="1"/>
    <col min="15363" max="15363" width="11" style="524" customWidth="1"/>
    <col min="15364" max="15364" width="3.7265625" style="524" customWidth="1"/>
    <col min="15365" max="15365" width="7.26953125" style="524" customWidth="1"/>
    <col min="15366" max="15366" width="10.26953125" style="524" customWidth="1"/>
    <col min="15367" max="15367" width="3.7265625" style="524" customWidth="1"/>
    <col min="15368" max="15616" width="10.81640625" style="524"/>
    <col min="15617" max="15617" width="25.7265625" style="524" customWidth="1"/>
    <col min="15618" max="15618" width="9.1796875" style="524" customWidth="1"/>
    <col min="15619" max="15619" width="11" style="524" customWidth="1"/>
    <col min="15620" max="15620" width="3.7265625" style="524" customWidth="1"/>
    <col min="15621" max="15621" width="7.26953125" style="524" customWidth="1"/>
    <col min="15622" max="15622" width="10.26953125" style="524" customWidth="1"/>
    <col min="15623" max="15623" width="3.7265625" style="524" customWidth="1"/>
    <col min="15624" max="15872" width="10.81640625" style="524"/>
    <col min="15873" max="15873" width="25.7265625" style="524" customWidth="1"/>
    <col min="15874" max="15874" width="9.1796875" style="524" customWidth="1"/>
    <col min="15875" max="15875" width="11" style="524" customWidth="1"/>
    <col min="15876" max="15876" width="3.7265625" style="524" customWidth="1"/>
    <col min="15877" max="15877" width="7.26953125" style="524" customWidth="1"/>
    <col min="15878" max="15878" width="10.26953125" style="524" customWidth="1"/>
    <col min="15879" max="15879" width="3.7265625" style="524" customWidth="1"/>
    <col min="15880" max="16128" width="10.81640625" style="524"/>
    <col min="16129" max="16129" width="25.7265625" style="524" customWidth="1"/>
    <col min="16130" max="16130" width="9.1796875" style="524" customWidth="1"/>
    <col min="16131" max="16131" width="11" style="524" customWidth="1"/>
    <col min="16132" max="16132" width="3.7265625" style="524" customWidth="1"/>
    <col min="16133" max="16133" width="7.26953125" style="524" customWidth="1"/>
    <col min="16134" max="16134" width="10.26953125" style="524" customWidth="1"/>
    <col min="16135" max="16135" width="3.7265625" style="524" customWidth="1"/>
    <col min="16136" max="16384" width="10.81640625" style="524"/>
  </cols>
  <sheetData>
    <row r="1" spans="1:7">
      <c r="A1" s="120" t="s">
        <v>438</v>
      </c>
      <c r="B1" s="120"/>
      <c r="C1" s="127"/>
      <c r="D1" s="127"/>
      <c r="E1" s="120"/>
      <c r="F1" s="127"/>
      <c r="G1" s="120"/>
    </row>
    <row r="2" spans="1:7">
      <c r="A2" s="120" t="s">
        <v>439</v>
      </c>
      <c r="B2" s="120"/>
      <c r="C2" s="127"/>
      <c r="D2" s="127"/>
      <c r="E2" s="120"/>
      <c r="F2" s="127"/>
      <c r="G2" s="120"/>
    </row>
    <row r="3" spans="1:7">
      <c r="A3" s="120"/>
      <c r="B3" s="120"/>
      <c r="C3" s="127"/>
      <c r="D3" s="127"/>
      <c r="E3" s="120"/>
      <c r="F3" s="127"/>
      <c r="G3" s="120"/>
    </row>
    <row r="4" spans="1:7">
      <c r="A4" s="120" t="s">
        <v>1767</v>
      </c>
      <c r="B4" s="120"/>
      <c r="C4" s="127"/>
      <c r="D4" s="127"/>
      <c r="E4" s="120"/>
      <c r="F4" s="127"/>
      <c r="G4" s="120"/>
    </row>
    <row r="5" spans="1:7">
      <c r="A5" s="120" t="s">
        <v>1768</v>
      </c>
      <c r="B5" s="120"/>
      <c r="C5" s="127"/>
      <c r="D5" s="127"/>
      <c r="E5" s="120"/>
      <c r="F5" s="127"/>
      <c r="G5" s="120"/>
    </row>
    <row r="6" spans="1:7">
      <c r="A6" s="120" t="s">
        <v>1769</v>
      </c>
      <c r="B6" s="120"/>
      <c r="C6" s="127"/>
      <c r="D6" s="127"/>
      <c r="E6" s="120"/>
      <c r="F6" s="127"/>
      <c r="G6" s="120"/>
    </row>
    <row r="7" spans="1:7" ht="15.75" customHeight="1" thickBot="1">
      <c r="A7" s="120"/>
      <c r="B7" s="120"/>
      <c r="C7" s="127"/>
      <c r="D7" s="127"/>
      <c r="E7" s="120"/>
      <c r="F7" s="127"/>
      <c r="G7" s="120"/>
    </row>
    <row r="8" spans="1:7" ht="12.75" customHeight="1">
      <c r="A8" s="467"/>
      <c r="B8" s="467"/>
      <c r="C8" s="1046"/>
      <c r="D8" s="1046"/>
      <c r="E8" s="467"/>
      <c r="F8" s="1046"/>
      <c r="G8" s="467"/>
    </row>
    <row r="9" spans="1:7" ht="12.75" customHeight="1">
      <c r="A9" s="464" t="s">
        <v>1770</v>
      </c>
      <c r="B9" s="1113" t="s">
        <v>585</v>
      </c>
      <c r="C9" s="1113"/>
      <c r="D9" s="341"/>
      <c r="E9" s="1113" t="s">
        <v>1496</v>
      </c>
      <c r="F9" s="1113"/>
      <c r="G9" s="785"/>
    </row>
    <row r="10" spans="1:7" ht="12.75" customHeight="1">
      <c r="A10" s="464"/>
      <c r="B10" s="1061" t="s">
        <v>811</v>
      </c>
      <c r="C10" s="1062" t="s">
        <v>1207</v>
      </c>
      <c r="D10" s="1048"/>
      <c r="E10" s="550" t="s">
        <v>811</v>
      </c>
      <c r="F10" s="1063" t="s">
        <v>1207</v>
      </c>
      <c r="G10" s="785"/>
    </row>
    <row r="11" spans="1:7" ht="12.75" customHeight="1" thickBot="1">
      <c r="A11" s="128"/>
      <c r="B11" s="128"/>
      <c r="C11" s="979"/>
      <c r="D11" s="979"/>
      <c r="E11" s="1052"/>
      <c r="F11" s="1064"/>
      <c r="G11" s="1052"/>
    </row>
    <row r="12" spans="1:7" ht="12.75" customHeight="1">
      <c r="A12" s="464"/>
      <c r="B12" s="464"/>
      <c r="C12" s="341"/>
      <c r="D12" s="341"/>
      <c r="E12" s="785"/>
      <c r="F12" s="1048"/>
      <c r="G12" s="785"/>
    </row>
    <row r="13" spans="1:7" ht="25.15" customHeight="1">
      <c r="A13" s="466" t="s">
        <v>574</v>
      </c>
      <c r="B13" s="1049">
        <f>SUM(B14:B21)</f>
        <v>1597</v>
      </c>
      <c r="C13" s="341">
        <f>SUM(C14:C21)</f>
        <v>100</v>
      </c>
      <c r="E13" s="1049">
        <f>SUM(E14:E21)</f>
        <v>252</v>
      </c>
      <c r="F13" s="341">
        <f>SUM(F14:F21)</f>
        <v>100.00000000000001</v>
      </c>
      <c r="G13" s="785"/>
    </row>
    <row r="14" spans="1:7" ht="25.15" customHeight="1">
      <c r="A14" s="464" t="s">
        <v>1220</v>
      </c>
      <c r="B14" s="464">
        <v>33</v>
      </c>
      <c r="C14" s="341">
        <f>B14/$B$13*100</f>
        <v>2.0663744520976834</v>
      </c>
      <c r="E14" s="464">
        <v>4</v>
      </c>
      <c r="F14" s="1053">
        <f>E14/$E$13*100</f>
        <v>1.5873015873015872</v>
      </c>
      <c r="G14" s="785"/>
    </row>
    <row r="15" spans="1:7" ht="25.15" customHeight="1">
      <c r="A15" s="464" t="s">
        <v>1771</v>
      </c>
      <c r="B15" s="464">
        <v>62</v>
      </c>
      <c r="C15" s="341">
        <f t="shared" ref="C15:C21" si="0">B15/$B$13*100</f>
        <v>3.8822792736380713</v>
      </c>
      <c r="E15" s="464">
        <v>5</v>
      </c>
      <c r="F15" s="1053">
        <f t="shared" ref="F15:F21" si="1">E15/$E$13*100</f>
        <v>1.984126984126984</v>
      </c>
      <c r="G15" s="785"/>
    </row>
    <row r="16" spans="1:7" ht="25.15" customHeight="1">
      <c r="A16" s="464" t="s">
        <v>1221</v>
      </c>
      <c r="B16" s="464">
        <v>90</v>
      </c>
      <c r="C16" s="341">
        <f t="shared" si="0"/>
        <v>5.6355666875391357</v>
      </c>
      <c r="E16" s="464">
        <v>4</v>
      </c>
      <c r="F16" s="1053">
        <f t="shared" si="1"/>
        <v>1.5873015873015872</v>
      </c>
      <c r="G16" s="785"/>
    </row>
    <row r="17" spans="1:7" ht="25.15" customHeight="1">
      <c r="A17" s="464" t="s">
        <v>1222</v>
      </c>
      <c r="B17" s="464">
        <v>152</v>
      </c>
      <c r="C17" s="341">
        <f t="shared" si="0"/>
        <v>9.5178459611772066</v>
      </c>
      <c r="E17" s="464">
        <v>18</v>
      </c>
      <c r="F17" s="1053">
        <f t="shared" si="1"/>
        <v>7.1428571428571423</v>
      </c>
      <c r="G17" s="785"/>
    </row>
    <row r="18" spans="1:7" ht="25.15" customHeight="1">
      <c r="A18" s="464" t="s">
        <v>1772</v>
      </c>
      <c r="B18" s="464">
        <v>74</v>
      </c>
      <c r="C18" s="341">
        <f t="shared" si="0"/>
        <v>4.6336881653099562</v>
      </c>
      <c r="E18" s="464">
        <v>6</v>
      </c>
      <c r="F18" s="1053">
        <f t="shared" si="1"/>
        <v>2.3809523809523809</v>
      </c>
      <c r="G18" s="785"/>
    </row>
    <row r="19" spans="1:7" ht="25.15" customHeight="1">
      <c r="A19" s="464" t="s">
        <v>1773</v>
      </c>
      <c r="B19" s="464">
        <v>241</v>
      </c>
      <c r="C19" s="341">
        <f t="shared" si="0"/>
        <v>15.090795241077021</v>
      </c>
      <c r="E19" s="464">
        <v>39</v>
      </c>
      <c r="F19" s="1053">
        <f t="shared" si="1"/>
        <v>15.476190476190476</v>
      </c>
      <c r="G19" s="785"/>
    </row>
    <row r="20" spans="1:7" ht="25.15" customHeight="1">
      <c r="A20" s="464" t="s">
        <v>1774</v>
      </c>
      <c r="B20" s="464">
        <v>933</v>
      </c>
      <c r="C20" s="341">
        <f t="shared" si="0"/>
        <v>58.42204132748904</v>
      </c>
      <c r="E20" s="464">
        <v>174</v>
      </c>
      <c r="F20" s="1053">
        <f t="shared" si="1"/>
        <v>69.047619047619051</v>
      </c>
      <c r="G20" s="785"/>
    </row>
    <row r="21" spans="1:7" ht="25.15" customHeight="1">
      <c r="A21" s="464" t="s">
        <v>1775</v>
      </c>
      <c r="B21" s="464">
        <v>12</v>
      </c>
      <c r="C21" s="341">
        <f t="shared" si="0"/>
        <v>0.75140889167188474</v>
      </c>
      <c r="E21" s="464">
        <v>2</v>
      </c>
      <c r="F21" s="1053">
        <f t="shared" si="1"/>
        <v>0.79365079365079361</v>
      </c>
      <c r="G21" s="785"/>
    </row>
    <row r="22" spans="1:7" ht="12.75" customHeight="1" thickBot="1">
      <c r="A22" s="128"/>
      <c r="B22" s="128"/>
      <c r="C22" s="979"/>
      <c r="D22" s="979"/>
      <c r="E22" s="1050"/>
      <c r="F22" s="1051"/>
      <c r="G22" s="1052"/>
    </row>
    <row r="23" spans="1:7" ht="12.75" customHeight="1">
      <c r="A23" s="464"/>
      <c r="B23" s="464"/>
      <c r="C23" s="341"/>
      <c r="D23" s="341"/>
      <c r="E23" s="465"/>
      <c r="F23" s="1053"/>
      <c r="G23" s="785"/>
    </row>
    <row r="24" spans="1:7" ht="12.75" customHeight="1">
      <c r="A24" s="120" t="s">
        <v>1776</v>
      </c>
      <c r="B24" s="464"/>
      <c r="C24" s="341"/>
      <c r="D24" s="341"/>
      <c r="E24" s="465"/>
      <c r="F24" s="1053"/>
      <c r="G24" s="785"/>
    </row>
    <row r="25" spans="1:7" ht="12.75" customHeight="1">
      <c r="A25" s="120" t="s">
        <v>1777</v>
      </c>
      <c r="B25" s="464"/>
      <c r="C25" s="341"/>
      <c r="D25" s="341"/>
      <c r="E25" s="465"/>
      <c r="F25" s="1053"/>
      <c r="G25" s="785"/>
    </row>
    <row r="26" spans="1:7" ht="12.75" customHeight="1">
      <c r="A26" s="464" t="s">
        <v>1778</v>
      </c>
      <c r="B26" s="464"/>
      <c r="C26" s="341"/>
      <c r="D26" s="341"/>
      <c r="E26" s="465"/>
      <c r="F26" s="1053"/>
      <c r="G26" s="785"/>
    </row>
    <row r="27" spans="1:7" ht="12.75" customHeight="1">
      <c r="A27" s="464"/>
      <c r="B27" s="464"/>
      <c r="C27" s="341"/>
      <c r="D27" s="341"/>
      <c r="E27" s="465"/>
      <c r="F27" s="1053"/>
      <c r="G27" s="785"/>
    </row>
    <row r="28" spans="1:7" ht="12.75" customHeight="1">
      <c r="A28" s="464" t="s">
        <v>1216</v>
      </c>
      <c r="B28" s="464"/>
      <c r="C28" s="341"/>
      <c r="D28" s="341"/>
      <c r="E28" s="465"/>
      <c r="F28" s="1053"/>
      <c r="G28" s="785"/>
    </row>
    <row r="29" spans="1:7" ht="12.75" customHeight="1">
      <c r="A29" s="464" t="s">
        <v>437</v>
      </c>
      <c r="B29" s="464"/>
      <c r="C29" s="341"/>
      <c r="D29" s="341"/>
      <c r="E29" s="465"/>
      <c r="F29" s="1053"/>
      <c r="G29" s="785"/>
    </row>
    <row r="30" spans="1:7">
      <c r="A30" s="898"/>
      <c r="B30" s="898"/>
      <c r="C30" s="1054"/>
      <c r="D30" s="1054"/>
      <c r="E30" s="785"/>
      <c r="F30" s="1048"/>
      <c r="G30" s="785"/>
    </row>
    <row r="31" spans="1:7">
      <c r="A31" s="898"/>
      <c r="B31" s="898"/>
      <c r="C31" s="1054"/>
      <c r="D31" s="1054"/>
      <c r="E31" s="1048"/>
      <c r="F31" s="1048"/>
      <c r="G31" s="1048"/>
    </row>
    <row r="32" spans="1:7">
      <c r="A32" s="120"/>
      <c r="B32" s="120"/>
      <c r="C32" s="127"/>
      <c r="D32" s="127"/>
      <c r="E32" s="1055"/>
      <c r="F32" s="1056"/>
      <c r="G32" s="1055"/>
    </row>
    <row r="33" spans="1:7">
      <c r="A33" s="120"/>
      <c r="B33" s="120"/>
      <c r="C33" s="127"/>
      <c r="D33" s="127"/>
      <c r="E33" s="1055"/>
      <c r="F33" s="1056"/>
      <c r="G33" s="1055"/>
    </row>
    <row r="34" spans="1:7">
      <c r="A34" s="1057"/>
      <c r="B34" s="1057"/>
      <c r="C34" s="1058"/>
      <c r="D34" s="1058"/>
      <c r="E34" s="1059"/>
      <c r="F34" s="1060"/>
      <c r="G34" s="1059"/>
    </row>
    <row r="35" spans="1:7">
      <c r="A35" s="1057"/>
      <c r="B35" s="1057"/>
      <c r="C35" s="1058"/>
      <c r="D35" s="1058"/>
      <c r="E35" s="1057"/>
      <c r="F35" s="1058"/>
      <c r="G35" s="1057"/>
    </row>
    <row r="36" spans="1:7">
      <c r="A36" s="1057"/>
      <c r="B36" s="1057"/>
      <c r="C36" s="1058"/>
      <c r="D36" s="1058"/>
      <c r="E36" s="1057"/>
      <c r="F36" s="1058"/>
      <c r="G36" s="1057"/>
    </row>
  </sheetData>
  <mergeCells count="2">
    <mergeCell ref="B9:C9"/>
    <mergeCell ref="E9:F9"/>
  </mergeCells>
  <pageMargins left="0.7" right="0.7" top="0.75" bottom="0.75" header="0.3" footer="0.3"/>
  <pageSetup orientation="portrait" horizontalDpi="4294967293" verticalDpi="4294967293"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FFC000"/>
  </sheetPr>
  <dimension ref="A1:D20"/>
  <sheetViews>
    <sheetView workbookViewId="0">
      <selection activeCell="K23" sqref="K23"/>
    </sheetView>
  </sheetViews>
  <sheetFormatPr baseColWidth="10" defaultColWidth="9.1796875" defaultRowHeight="14.5"/>
  <cols>
    <col min="1" max="1" width="21.26953125" customWidth="1"/>
    <col min="2" max="3" width="10.7265625" style="35" customWidth="1"/>
    <col min="4" max="4" width="3.54296875" customWidth="1"/>
    <col min="257" max="257" width="21.26953125" customWidth="1"/>
    <col min="258" max="259" width="10.7265625" customWidth="1"/>
    <col min="260" max="260" width="3.54296875" customWidth="1"/>
    <col min="513" max="513" width="21.26953125" customWidth="1"/>
    <col min="514" max="515" width="10.7265625" customWidth="1"/>
    <col min="516" max="516" width="3.54296875" customWidth="1"/>
    <col min="769" max="769" width="21.26953125" customWidth="1"/>
    <col min="770" max="771" width="10.7265625" customWidth="1"/>
    <col min="772" max="772" width="3.54296875" customWidth="1"/>
    <col min="1025" max="1025" width="21.26953125" customWidth="1"/>
    <col min="1026" max="1027" width="10.7265625" customWidth="1"/>
    <col min="1028" max="1028" width="3.54296875" customWidth="1"/>
    <col min="1281" max="1281" width="21.26953125" customWidth="1"/>
    <col min="1282" max="1283" width="10.7265625" customWidth="1"/>
    <col min="1284" max="1284" width="3.54296875" customWidth="1"/>
    <col min="1537" max="1537" width="21.26953125" customWidth="1"/>
    <col min="1538" max="1539" width="10.7265625" customWidth="1"/>
    <col min="1540" max="1540" width="3.54296875" customWidth="1"/>
    <col min="1793" max="1793" width="21.26953125" customWidth="1"/>
    <col min="1794" max="1795" width="10.7265625" customWidth="1"/>
    <col min="1796" max="1796" width="3.54296875" customWidth="1"/>
    <col min="2049" max="2049" width="21.26953125" customWidth="1"/>
    <col min="2050" max="2051" width="10.7265625" customWidth="1"/>
    <col min="2052" max="2052" width="3.54296875" customWidth="1"/>
    <col min="2305" max="2305" width="21.26953125" customWidth="1"/>
    <col min="2306" max="2307" width="10.7265625" customWidth="1"/>
    <col min="2308" max="2308" width="3.54296875" customWidth="1"/>
    <col min="2561" max="2561" width="21.26953125" customWidth="1"/>
    <col min="2562" max="2563" width="10.7265625" customWidth="1"/>
    <col min="2564" max="2564" width="3.54296875" customWidth="1"/>
    <col min="2817" max="2817" width="21.26953125" customWidth="1"/>
    <col min="2818" max="2819" width="10.7265625" customWidth="1"/>
    <col min="2820" max="2820" width="3.54296875" customWidth="1"/>
    <col min="3073" max="3073" width="21.26953125" customWidth="1"/>
    <col min="3074" max="3075" width="10.7265625" customWidth="1"/>
    <col min="3076" max="3076" width="3.54296875" customWidth="1"/>
    <col min="3329" max="3329" width="21.26953125" customWidth="1"/>
    <col min="3330" max="3331" width="10.7265625" customWidth="1"/>
    <col min="3332" max="3332" width="3.54296875" customWidth="1"/>
    <col min="3585" max="3585" width="21.26953125" customWidth="1"/>
    <col min="3586" max="3587" width="10.7265625" customWidth="1"/>
    <col min="3588" max="3588" width="3.54296875" customWidth="1"/>
    <col min="3841" max="3841" width="21.26953125" customWidth="1"/>
    <col min="3842" max="3843" width="10.7265625" customWidth="1"/>
    <col min="3844" max="3844" width="3.54296875" customWidth="1"/>
    <col min="4097" max="4097" width="21.26953125" customWidth="1"/>
    <col min="4098" max="4099" width="10.7265625" customWidth="1"/>
    <col min="4100" max="4100" width="3.54296875" customWidth="1"/>
    <col min="4353" max="4353" width="21.26953125" customWidth="1"/>
    <col min="4354" max="4355" width="10.7265625" customWidth="1"/>
    <col min="4356" max="4356" width="3.54296875" customWidth="1"/>
    <col min="4609" max="4609" width="21.26953125" customWidth="1"/>
    <col min="4610" max="4611" width="10.7265625" customWidth="1"/>
    <col min="4612" max="4612" width="3.54296875" customWidth="1"/>
    <col min="4865" max="4865" width="21.26953125" customWidth="1"/>
    <col min="4866" max="4867" width="10.7265625" customWidth="1"/>
    <col min="4868" max="4868" width="3.54296875" customWidth="1"/>
    <col min="5121" max="5121" width="21.26953125" customWidth="1"/>
    <col min="5122" max="5123" width="10.7265625" customWidth="1"/>
    <col min="5124" max="5124" width="3.54296875" customWidth="1"/>
    <col min="5377" max="5377" width="21.26953125" customWidth="1"/>
    <col min="5378" max="5379" width="10.7265625" customWidth="1"/>
    <col min="5380" max="5380" width="3.54296875" customWidth="1"/>
    <col min="5633" max="5633" width="21.26953125" customWidth="1"/>
    <col min="5634" max="5635" width="10.7265625" customWidth="1"/>
    <col min="5636" max="5636" width="3.54296875" customWidth="1"/>
    <col min="5889" max="5889" width="21.26953125" customWidth="1"/>
    <col min="5890" max="5891" width="10.7265625" customWidth="1"/>
    <col min="5892" max="5892" width="3.54296875" customWidth="1"/>
    <col min="6145" max="6145" width="21.26953125" customWidth="1"/>
    <col min="6146" max="6147" width="10.7265625" customWidth="1"/>
    <col min="6148" max="6148" width="3.54296875" customWidth="1"/>
    <col min="6401" max="6401" width="21.26953125" customWidth="1"/>
    <col min="6402" max="6403" width="10.7265625" customWidth="1"/>
    <col min="6404" max="6404" width="3.54296875" customWidth="1"/>
    <col min="6657" max="6657" width="21.26953125" customWidth="1"/>
    <col min="6658" max="6659" width="10.7265625" customWidth="1"/>
    <col min="6660" max="6660" width="3.54296875" customWidth="1"/>
    <col min="6913" max="6913" width="21.26953125" customWidth="1"/>
    <col min="6914" max="6915" width="10.7265625" customWidth="1"/>
    <col min="6916" max="6916" width="3.54296875" customWidth="1"/>
    <col min="7169" max="7169" width="21.26953125" customWidth="1"/>
    <col min="7170" max="7171" width="10.7265625" customWidth="1"/>
    <col min="7172" max="7172" width="3.54296875" customWidth="1"/>
    <col min="7425" max="7425" width="21.26953125" customWidth="1"/>
    <col min="7426" max="7427" width="10.7265625" customWidth="1"/>
    <col min="7428" max="7428" width="3.54296875" customWidth="1"/>
    <col min="7681" max="7681" width="21.26953125" customWidth="1"/>
    <col min="7682" max="7683" width="10.7265625" customWidth="1"/>
    <col min="7684" max="7684" width="3.54296875" customWidth="1"/>
    <col min="7937" max="7937" width="21.26953125" customWidth="1"/>
    <col min="7938" max="7939" width="10.7265625" customWidth="1"/>
    <col min="7940" max="7940" width="3.54296875" customWidth="1"/>
    <col min="8193" max="8193" width="21.26953125" customWidth="1"/>
    <col min="8194" max="8195" width="10.7265625" customWidth="1"/>
    <col min="8196" max="8196" width="3.54296875" customWidth="1"/>
    <col min="8449" max="8449" width="21.26953125" customWidth="1"/>
    <col min="8450" max="8451" width="10.7265625" customWidth="1"/>
    <col min="8452" max="8452" width="3.54296875" customWidth="1"/>
    <col min="8705" max="8705" width="21.26953125" customWidth="1"/>
    <col min="8706" max="8707" width="10.7265625" customWidth="1"/>
    <col min="8708" max="8708" width="3.54296875" customWidth="1"/>
    <col min="8961" max="8961" width="21.26953125" customWidth="1"/>
    <col min="8962" max="8963" width="10.7265625" customWidth="1"/>
    <col min="8964" max="8964" width="3.54296875" customWidth="1"/>
    <col min="9217" max="9217" width="21.26953125" customWidth="1"/>
    <col min="9218" max="9219" width="10.7265625" customWidth="1"/>
    <col min="9220" max="9220" width="3.54296875" customWidth="1"/>
    <col min="9473" max="9473" width="21.26953125" customWidth="1"/>
    <col min="9474" max="9475" width="10.7265625" customWidth="1"/>
    <col min="9476" max="9476" width="3.54296875" customWidth="1"/>
    <col min="9729" max="9729" width="21.26953125" customWidth="1"/>
    <col min="9730" max="9731" width="10.7265625" customWidth="1"/>
    <col min="9732" max="9732" width="3.54296875" customWidth="1"/>
    <col min="9985" max="9985" width="21.26953125" customWidth="1"/>
    <col min="9986" max="9987" width="10.7265625" customWidth="1"/>
    <col min="9988" max="9988" width="3.54296875" customWidth="1"/>
    <col min="10241" max="10241" width="21.26953125" customWidth="1"/>
    <col min="10242" max="10243" width="10.7265625" customWidth="1"/>
    <col min="10244" max="10244" width="3.54296875" customWidth="1"/>
    <col min="10497" max="10497" width="21.26953125" customWidth="1"/>
    <col min="10498" max="10499" width="10.7265625" customWidth="1"/>
    <col min="10500" max="10500" width="3.54296875" customWidth="1"/>
    <col min="10753" max="10753" width="21.26953125" customWidth="1"/>
    <col min="10754" max="10755" width="10.7265625" customWidth="1"/>
    <col min="10756" max="10756" width="3.54296875" customWidth="1"/>
    <col min="11009" max="11009" width="21.26953125" customWidth="1"/>
    <col min="11010" max="11011" width="10.7265625" customWidth="1"/>
    <col min="11012" max="11012" width="3.54296875" customWidth="1"/>
    <col min="11265" max="11265" width="21.26953125" customWidth="1"/>
    <col min="11266" max="11267" width="10.7265625" customWidth="1"/>
    <col min="11268" max="11268" width="3.54296875" customWidth="1"/>
    <col min="11521" max="11521" width="21.26953125" customWidth="1"/>
    <col min="11522" max="11523" width="10.7265625" customWidth="1"/>
    <col min="11524" max="11524" width="3.54296875" customWidth="1"/>
    <col min="11777" max="11777" width="21.26953125" customWidth="1"/>
    <col min="11778" max="11779" width="10.7265625" customWidth="1"/>
    <col min="11780" max="11780" width="3.54296875" customWidth="1"/>
    <col min="12033" max="12033" width="21.26953125" customWidth="1"/>
    <col min="12034" max="12035" width="10.7265625" customWidth="1"/>
    <col min="12036" max="12036" width="3.54296875" customWidth="1"/>
    <col min="12289" max="12289" width="21.26953125" customWidth="1"/>
    <col min="12290" max="12291" width="10.7265625" customWidth="1"/>
    <col min="12292" max="12292" width="3.54296875" customWidth="1"/>
    <col min="12545" max="12545" width="21.26953125" customWidth="1"/>
    <col min="12546" max="12547" width="10.7265625" customWidth="1"/>
    <col min="12548" max="12548" width="3.54296875" customWidth="1"/>
    <col min="12801" max="12801" width="21.26953125" customWidth="1"/>
    <col min="12802" max="12803" width="10.7265625" customWidth="1"/>
    <col min="12804" max="12804" width="3.54296875" customWidth="1"/>
    <col min="13057" max="13057" width="21.26953125" customWidth="1"/>
    <col min="13058" max="13059" width="10.7265625" customWidth="1"/>
    <col min="13060" max="13060" width="3.54296875" customWidth="1"/>
    <col min="13313" max="13313" width="21.26953125" customWidth="1"/>
    <col min="13314" max="13315" width="10.7265625" customWidth="1"/>
    <col min="13316" max="13316" width="3.54296875" customWidth="1"/>
    <col min="13569" max="13569" width="21.26953125" customWidth="1"/>
    <col min="13570" max="13571" width="10.7265625" customWidth="1"/>
    <col min="13572" max="13572" width="3.54296875" customWidth="1"/>
    <col min="13825" max="13825" width="21.26953125" customWidth="1"/>
    <col min="13826" max="13827" width="10.7265625" customWidth="1"/>
    <col min="13828" max="13828" width="3.54296875" customWidth="1"/>
    <col min="14081" max="14081" width="21.26953125" customWidth="1"/>
    <col min="14082" max="14083" width="10.7265625" customWidth="1"/>
    <col min="14084" max="14084" width="3.54296875" customWidth="1"/>
    <col min="14337" max="14337" width="21.26953125" customWidth="1"/>
    <col min="14338" max="14339" width="10.7265625" customWidth="1"/>
    <col min="14340" max="14340" width="3.54296875" customWidth="1"/>
    <col min="14593" max="14593" width="21.26953125" customWidth="1"/>
    <col min="14594" max="14595" width="10.7265625" customWidth="1"/>
    <col min="14596" max="14596" width="3.54296875" customWidth="1"/>
    <col min="14849" max="14849" width="21.26953125" customWidth="1"/>
    <col min="14850" max="14851" width="10.7265625" customWidth="1"/>
    <col min="14852" max="14852" width="3.54296875" customWidth="1"/>
    <col min="15105" max="15105" width="21.26953125" customWidth="1"/>
    <col min="15106" max="15107" width="10.7265625" customWidth="1"/>
    <col min="15108" max="15108" width="3.54296875" customWidth="1"/>
    <col min="15361" max="15361" width="21.26953125" customWidth="1"/>
    <col min="15362" max="15363" width="10.7265625" customWidth="1"/>
    <col min="15364" max="15364" width="3.54296875" customWidth="1"/>
    <col min="15617" max="15617" width="21.26953125" customWidth="1"/>
    <col min="15618" max="15619" width="10.7265625" customWidth="1"/>
    <col min="15620" max="15620" width="3.54296875" customWidth="1"/>
    <col min="15873" max="15873" width="21.26953125" customWidth="1"/>
    <col min="15874" max="15875" width="10.7265625" customWidth="1"/>
    <col min="15876" max="15876" width="3.54296875" customWidth="1"/>
    <col min="16129" max="16129" width="21.26953125" customWidth="1"/>
    <col min="16130" max="16131" width="10.7265625" customWidth="1"/>
    <col min="16132" max="16132" width="3.54296875" customWidth="1"/>
  </cols>
  <sheetData>
    <row r="1" spans="1:4">
      <c r="A1" s="39"/>
      <c r="B1" s="144"/>
      <c r="C1" s="144"/>
      <c r="D1" s="38"/>
    </row>
    <row r="2" spans="1:4">
      <c r="A2" s="49"/>
      <c r="B2" s="136"/>
      <c r="C2" s="136"/>
    </row>
    <row r="3" spans="1:4">
      <c r="A3" s="49"/>
      <c r="B3" s="136"/>
      <c r="C3" s="136"/>
    </row>
    <row r="4" spans="1:4">
      <c r="A4" s="49"/>
      <c r="B4" s="136"/>
      <c r="C4" s="136"/>
    </row>
    <row r="5" spans="1:4">
      <c r="A5" s="49"/>
      <c r="B5" s="136"/>
      <c r="C5" s="136"/>
    </row>
    <row r="6" spans="1:4">
      <c r="A6" s="49"/>
      <c r="B6" s="136"/>
      <c r="C6" s="136"/>
    </row>
    <row r="7" spans="1:4">
      <c r="A7" s="49"/>
      <c r="B7" s="136"/>
      <c r="C7" s="136"/>
    </row>
    <row r="8" spans="1:4">
      <c r="A8" s="49"/>
      <c r="B8" s="136"/>
      <c r="C8" s="136"/>
    </row>
    <row r="9" spans="1:4">
      <c r="A9" s="49"/>
      <c r="B9" s="136"/>
      <c r="C9" s="136"/>
    </row>
    <row r="10" spans="1:4">
      <c r="A10" s="52"/>
      <c r="B10" s="53"/>
      <c r="C10" s="53"/>
    </row>
    <row r="11" spans="1:4">
      <c r="A11" s="52"/>
      <c r="B11" s="53"/>
      <c r="C11" s="53"/>
    </row>
    <row r="12" spans="1:4">
      <c r="A12" s="52"/>
      <c r="B12" s="266"/>
      <c r="C12" s="266"/>
    </row>
    <row r="13" spans="1:4">
      <c r="A13" s="49"/>
      <c r="B13" s="136"/>
      <c r="C13" s="136"/>
    </row>
    <row r="14" spans="1:4">
      <c r="A14" s="49"/>
      <c r="B14" s="136"/>
      <c r="C14" s="136"/>
    </row>
    <row r="15" spans="1:4">
      <c r="A15" s="49"/>
      <c r="B15" s="136"/>
      <c r="C15" s="136"/>
    </row>
    <row r="16" spans="1:4">
      <c r="A16" s="49"/>
      <c r="B16" s="136"/>
      <c r="C16" s="136"/>
    </row>
    <row r="17" spans="1:3">
      <c r="A17" s="49"/>
      <c r="B17" s="136"/>
      <c r="C17" s="136"/>
    </row>
    <row r="18" spans="1:3">
      <c r="A18" s="49"/>
      <c r="B18" s="136"/>
      <c r="C18" s="136"/>
    </row>
    <row r="19" spans="1:3">
      <c r="A19" s="49"/>
      <c r="B19" s="136"/>
      <c r="C19" s="136"/>
    </row>
    <row r="20" spans="1:3">
      <c r="A20" s="49"/>
      <c r="B20" s="136"/>
      <c r="C20" s="136"/>
    </row>
  </sheetData>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9" tint="0.39997558519241921"/>
  </sheetPr>
  <dimension ref="A1:B38"/>
  <sheetViews>
    <sheetView workbookViewId="0">
      <selection activeCell="B2" sqref="B2"/>
    </sheetView>
  </sheetViews>
  <sheetFormatPr baseColWidth="10" defaultColWidth="11.453125" defaultRowHeight="14.5"/>
  <cols>
    <col min="1" max="1" width="14.1796875" style="273" customWidth="1"/>
    <col min="2" max="2" width="117.54296875" style="273" customWidth="1"/>
    <col min="3" max="16384" width="11.453125" style="273"/>
  </cols>
  <sheetData>
    <row r="1" spans="1:2" ht="15.5">
      <c r="A1" s="5" t="s">
        <v>126</v>
      </c>
      <c r="B1" s="2"/>
    </row>
    <row r="2" spans="1:2" ht="15.5">
      <c r="A2" s="5" t="s">
        <v>1149</v>
      </c>
      <c r="B2" s="2"/>
    </row>
    <row r="3" spans="1:2">
      <c r="A3" s="345"/>
      <c r="B3" s="2"/>
    </row>
    <row r="4" spans="1:2" ht="15.5">
      <c r="A4" s="5" t="s">
        <v>626</v>
      </c>
      <c r="B4" s="2"/>
    </row>
    <row r="5" spans="1:2" ht="15.5">
      <c r="A5" s="10" t="s">
        <v>1150</v>
      </c>
      <c r="B5" s="10" t="s">
        <v>1780</v>
      </c>
    </row>
    <row r="6" spans="1:2">
      <c r="A6" s="345"/>
      <c r="B6" s="2"/>
    </row>
    <row r="7" spans="1:2" ht="15.5">
      <c r="A7" s="5" t="s">
        <v>1779</v>
      </c>
      <c r="B7" s="2"/>
    </row>
    <row r="8" spans="1:2" ht="15.5">
      <c r="A8" s="10" t="s">
        <v>1151</v>
      </c>
      <c r="B8" s="10" t="s">
        <v>1781</v>
      </c>
    </row>
    <row r="9" spans="1:2" ht="15.5">
      <c r="A9" s="10" t="s">
        <v>1152</v>
      </c>
      <c r="B9" s="10" t="s">
        <v>1782</v>
      </c>
    </row>
    <row r="10" spans="1:2" ht="15.5">
      <c r="A10" s="10" t="s">
        <v>1153</v>
      </c>
      <c r="B10" s="10" t="s">
        <v>1783</v>
      </c>
    </row>
    <row r="11" spans="1:2" ht="15.5">
      <c r="A11" s="10" t="s">
        <v>1154</v>
      </c>
      <c r="B11" s="10" t="s">
        <v>1784</v>
      </c>
    </row>
    <row r="12" spans="1:2" ht="15.5">
      <c r="A12" s="10" t="s">
        <v>1155</v>
      </c>
      <c r="B12" s="10" t="s">
        <v>1785</v>
      </c>
    </row>
    <row r="13" spans="1:2" ht="15.5">
      <c r="A13" s="10" t="s">
        <v>1156</v>
      </c>
      <c r="B13" s="10" t="s">
        <v>1786</v>
      </c>
    </row>
    <row r="14" spans="1:2" ht="15.5">
      <c r="A14" s="10" t="s">
        <v>1157</v>
      </c>
      <c r="B14" s="10" t="s">
        <v>1787</v>
      </c>
    </row>
    <row r="15" spans="1:2" ht="15.5">
      <c r="A15" s="10" t="s">
        <v>1158</v>
      </c>
      <c r="B15" s="10" t="s">
        <v>1788</v>
      </c>
    </row>
    <row r="16" spans="1:2" ht="15.5">
      <c r="A16" s="10" t="s">
        <v>1159</v>
      </c>
      <c r="B16" s="10" t="s">
        <v>1789</v>
      </c>
    </row>
    <row r="17" spans="1:2" ht="15.5">
      <c r="A17" s="10" t="s">
        <v>1160</v>
      </c>
      <c r="B17" s="10" t="s">
        <v>1790</v>
      </c>
    </row>
    <row r="18" spans="1:2" ht="15.5">
      <c r="A18" s="10" t="s">
        <v>1161</v>
      </c>
      <c r="B18" s="10" t="s">
        <v>1791</v>
      </c>
    </row>
    <row r="19" spans="1:2" ht="15.5">
      <c r="A19" s="10" t="s">
        <v>1162</v>
      </c>
      <c r="B19" s="10" t="s">
        <v>1792</v>
      </c>
    </row>
    <row r="20" spans="1:2">
      <c r="A20" s="345"/>
      <c r="B20" s="2"/>
    </row>
    <row r="21" spans="1:2" ht="15.5">
      <c r="A21" s="5" t="s">
        <v>1163</v>
      </c>
      <c r="B21" s="2"/>
    </row>
    <row r="22" spans="1:2" ht="31">
      <c r="A22" s="10" t="s">
        <v>1164</v>
      </c>
      <c r="B22" s="9" t="s">
        <v>1793</v>
      </c>
    </row>
    <row r="23" spans="1:2" ht="15.5">
      <c r="A23" s="10" t="s">
        <v>1165</v>
      </c>
      <c r="B23" s="9" t="s">
        <v>1794</v>
      </c>
    </row>
    <row r="24" spans="1:2" ht="15.5">
      <c r="A24" s="10" t="s">
        <v>1166</v>
      </c>
      <c r="B24" s="10" t="s">
        <v>1795</v>
      </c>
    </row>
    <row r="25" spans="1:2" ht="31">
      <c r="A25" s="10" t="s">
        <v>1167</v>
      </c>
      <c r="B25" s="9" t="s">
        <v>1796</v>
      </c>
    </row>
    <row r="26" spans="1:2" ht="15.5">
      <c r="A26" s="10" t="s">
        <v>1168</v>
      </c>
      <c r="B26" s="9" t="s">
        <v>1797</v>
      </c>
    </row>
    <row r="27" spans="1:2" ht="31">
      <c r="A27" s="10" t="s">
        <v>1169</v>
      </c>
      <c r="B27" s="9" t="s">
        <v>1798</v>
      </c>
    </row>
    <row r="28" spans="1:2" ht="31">
      <c r="A28" s="10" t="s">
        <v>1170</v>
      </c>
      <c r="B28" s="9" t="s">
        <v>1799</v>
      </c>
    </row>
    <row r="29" spans="1:2" ht="15.5">
      <c r="A29" s="10" t="s">
        <v>1171</v>
      </c>
      <c r="B29" s="10" t="s">
        <v>1800</v>
      </c>
    </row>
    <row r="30" spans="1:2" ht="15.5">
      <c r="A30" s="11" t="s">
        <v>1172</v>
      </c>
      <c r="B30" s="11" t="s">
        <v>1801</v>
      </c>
    </row>
    <row r="31" spans="1:2">
      <c r="A31" s="345"/>
      <c r="B31" s="2"/>
    </row>
    <row r="32" spans="1:2" ht="15.5">
      <c r="A32" s="5" t="s">
        <v>926</v>
      </c>
      <c r="B32" s="2"/>
    </row>
    <row r="33" spans="1:2" ht="15.5">
      <c r="A33" s="10" t="s">
        <v>1173</v>
      </c>
      <c r="B33" s="10" t="s">
        <v>1802</v>
      </c>
    </row>
    <row r="34" spans="1:2" ht="15.5">
      <c r="A34" s="10" t="s">
        <v>1174</v>
      </c>
      <c r="B34" s="10" t="s">
        <v>1803</v>
      </c>
    </row>
    <row r="35" spans="1:2" ht="15.5">
      <c r="A35" s="10" t="s">
        <v>1175</v>
      </c>
      <c r="B35" s="10" t="s">
        <v>1804</v>
      </c>
    </row>
    <row r="36" spans="1:2" ht="15.5">
      <c r="A36" s="10" t="s">
        <v>1176</v>
      </c>
      <c r="B36" s="10" t="s">
        <v>1805</v>
      </c>
    </row>
    <row r="37" spans="1:2" ht="15.5">
      <c r="A37" s="10"/>
      <c r="B37" s="10"/>
    </row>
    <row r="38" spans="1:2">
      <c r="A38" s="345"/>
      <c r="B38" s="2"/>
    </row>
  </sheetData>
  <pageMargins left="0.70866141732283472" right="0.70866141732283472" top="0.55118110236220474" bottom="0.55118110236220474" header="0.31496062992125984" footer="0.31496062992125984"/>
  <pageSetup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144</vt:i4>
      </vt:variant>
      <vt:variant>
        <vt:lpstr>Rangos con nombre</vt:lpstr>
      </vt:variant>
      <vt:variant>
        <vt:i4>9</vt:i4>
      </vt:variant>
    </vt:vector>
  </HeadingPairs>
  <TitlesOfParts>
    <vt:vector size="153" baseType="lpstr">
      <vt:lpstr>DEFINICIONES</vt:lpstr>
      <vt:lpstr>SIMBOLOGIA</vt:lpstr>
      <vt:lpstr>INDICE RECURSOS HUMANOS</vt:lpstr>
      <vt:lpstr>CUADRO RH1</vt:lpstr>
      <vt:lpstr>GRAFICO RH1</vt:lpstr>
      <vt:lpstr>CUADRO RH2</vt:lpstr>
      <vt:lpstr>CUADRO RH3</vt:lpstr>
      <vt:lpstr>GRAFICO RH2</vt:lpstr>
      <vt:lpstr>CUADRO RH4</vt:lpstr>
      <vt:lpstr>CUADRO RH5</vt:lpstr>
      <vt:lpstr>GRAFICO RH3</vt:lpstr>
      <vt:lpstr>CUADRO RH6</vt:lpstr>
      <vt:lpstr>CUADRO RH7</vt:lpstr>
      <vt:lpstr>GRAFICO RH4</vt:lpstr>
      <vt:lpstr>CUADRO RH8</vt:lpstr>
      <vt:lpstr>CUADRO RH9</vt:lpstr>
      <vt:lpstr>GRAFICO RH5</vt:lpstr>
      <vt:lpstr>CUADRO RH10</vt:lpstr>
      <vt:lpstr>CUADRO RH11</vt:lpstr>
      <vt:lpstr>GRAFICO RH6</vt:lpstr>
      <vt:lpstr>CUADRO RH12</vt:lpstr>
      <vt:lpstr>CUADRO RH13</vt:lpstr>
      <vt:lpstr>GRAFICO RH7</vt:lpstr>
      <vt:lpstr>CUADRO RH14</vt:lpstr>
      <vt:lpstr>CUADRO RH15</vt:lpstr>
      <vt:lpstr>GRAFICO RH8</vt:lpstr>
      <vt:lpstr>INDICE RECURSOS FINANCIEROS</vt:lpstr>
      <vt:lpstr>CUADRO RF1</vt:lpstr>
      <vt:lpstr>GRAFICO RF1</vt:lpstr>
      <vt:lpstr>CUADRO RF2</vt:lpstr>
      <vt:lpstr>CUADRO RF3</vt:lpstr>
      <vt:lpstr>CUADRO RF4</vt:lpstr>
      <vt:lpstr>INDICE DE DOCENCIA</vt:lpstr>
      <vt:lpstr>CUADRO D1</vt:lpstr>
      <vt:lpstr>GRAFICO D1</vt:lpstr>
      <vt:lpstr>CUADRO D2</vt:lpstr>
      <vt:lpstr>GRAFICO D2</vt:lpstr>
      <vt:lpstr>CUADRO D3</vt:lpstr>
      <vt:lpstr>GRAFICO D3</vt:lpstr>
      <vt:lpstr>CUADRO D4</vt:lpstr>
      <vt:lpstr>CUADRO D5</vt:lpstr>
      <vt:lpstr>CUADRO D6</vt:lpstr>
      <vt:lpstr>CUADRO D7</vt:lpstr>
      <vt:lpstr>GRAFICO D4</vt:lpstr>
      <vt:lpstr>CUADR0 D8</vt:lpstr>
      <vt:lpstr>CUADRO D9</vt:lpstr>
      <vt:lpstr>CUADRO D10</vt:lpstr>
      <vt:lpstr>CUADRO D11</vt:lpstr>
      <vt:lpstr>GRAFICO D5</vt:lpstr>
      <vt:lpstr>CUADRO D12</vt:lpstr>
      <vt:lpstr>CUADRO D13</vt:lpstr>
      <vt:lpstr>CUADRO D14</vt:lpstr>
      <vt:lpstr>CUADRO D15</vt:lpstr>
      <vt:lpstr>CUADRO D16</vt:lpstr>
      <vt:lpstr>GRAFICO D6</vt:lpstr>
      <vt:lpstr>CUADRO D17</vt:lpstr>
      <vt:lpstr>GRAFICO D7</vt:lpstr>
      <vt:lpstr>GRAFICO D7.1</vt:lpstr>
      <vt:lpstr>CUADRO D18</vt:lpstr>
      <vt:lpstr>GRAFICO D8</vt:lpstr>
      <vt:lpstr>GRAFICO D 8.1</vt:lpstr>
      <vt:lpstr>CUADR0 D19</vt:lpstr>
      <vt:lpstr>GRAFICO D9</vt:lpstr>
      <vt:lpstr>INDICE INVESTIGACION</vt:lpstr>
      <vt:lpstr>CUADRO I-1</vt:lpstr>
      <vt:lpstr>GRAFICO I-1</vt:lpstr>
      <vt:lpstr>CUADRO I-2</vt:lpstr>
      <vt:lpstr>GRAFICO I-2</vt:lpstr>
      <vt:lpstr>CUADRO I-3</vt:lpstr>
      <vt:lpstr>CUADRO I-4</vt:lpstr>
      <vt:lpstr>GRAFICO 1-3</vt:lpstr>
      <vt:lpstr>CUADRO I-5</vt:lpstr>
      <vt:lpstr>GRGAFICO I-4</vt:lpstr>
      <vt:lpstr>CUADRO I-6</vt:lpstr>
      <vt:lpstr>CUADRO I-7</vt:lpstr>
      <vt:lpstr>CUADRO I-8</vt:lpstr>
      <vt:lpstr>GRAFICO I-5</vt:lpstr>
      <vt:lpstr>CUADRO I-9</vt:lpstr>
      <vt:lpstr>CUADRO I-10</vt:lpstr>
      <vt:lpstr>CUADRO I-11</vt:lpstr>
      <vt:lpstr>CUADRO I-12</vt:lpstr>
      <vt:lpstr>CUADRO I-13</vt:lpstr>
      <vt:lpstr>INDICE ACCIÓN SOCIAL</vt:lpstr>
      <vt:lpstr>CUADRO AS1</vt:lpstr>
      <vt:lpstr>GRAFICO AS1</vt:lpstr>
      <vt:lpstr>CUADRO AS2</vt:lpstr>
      <vt:lpstr>GRAFICO AS2</vt:lpstr>
      <vt:lpstr>CUADRO AS3</vt:lpstr>
      <vt:lpstr>CUADRO AS4</vt:lpstr>
      <vt:lpstr>GRAFICO AS3</vt:lpstr>
      <vt:lpstr>CUADRO AS5</vt:lpstr>
      <vt:lpstr>CUADRO AS6</vt:lpstr>
      <vt:lpstr>GRAFICO AS4</vt:lpstr>
      <vt:lpstr>CUADRO AS7</vt:lpstr>
      <vt:lpstr>CUADRO AS8</vt:lpstr>
      <vt:lpstr>CUADRO AS9</vt:lpstr>
      <vt:lpstr>CUADRO AS10</vt:lpstr>
      <vt:lpstr>GRAFICO AS5</vt:lpstr>
      <vt:lpstr>INDICE DE VIDA ESTUDIANTIL</vt:lpstr>
      <vt:lpstr>CUADRO VE1</vt:lpstr>
      <vt:lpstr>GRAFICO VE1</vt:lpstr>
      <vt:lpstr>CUADRO VE2</vt:lpstr>
      <vt:lpstr>CUADRO VE3</vt:lpstr>
      <vt:lpstr>GRAFICO VE2</vt:lpstr>
      <vt:lpstr>CUADRO VE4</vt:lpstr>
      <vt:lpstr>CUADRO VE5</vt:lpstr>
      <vt:lpstr>GRAFICO VE3</vt:lpstr>
      <vt:lpstr>CUADRO VE6</vt:lpstr>
      <vt:lpstr>CUADRO VE7</vt:lpstr>
      <vt:lpstr>GRAFICO VE4</vt:lpstr>
      <vt:lpstr>CUADRO VE8</vt:lpstr>
      <vt:lpstr>CUADRO VE9</vt:lpstr>
      <vt:lpstr>GRAFICO VE5</vt:lpstr>
      <vt:lpstr>CUADRO VE10</vt:lpstr>
      <vt:lpstr>CUADRO VE11</vt:lpstr>
      <vt:lpstr>GRAFICO VE6</vt:lpstr>
      <vt:lpstr>CUADRO VE12</vt:lpstr>
      <vt:lpstr>CUADRO VE13</vt:lpstr>
      <vt:lpstr>CUADRO VE 14</vt:lpstr>
      <vt:lpstr>GRAFICO VE7</vt:lpstr>
      <vt:lpstr>CUADRO VE15</vt:lpstr>
      <vt:lpstr>CUADRO VE16</vt:lpstr>
      <vt:lpstr>GRAFICO VE8</vt:lpstr>
      <vt:lpstr>CUADRO VE17</vt:lpstr>
      <vt:lpstr>CUADRO VE18</vt:lpstr>
      <vt:lpstr>GRAFICO VE9</vt:lpstr>
      <vt:lpstr>CUADRO VE19</vt:lpstr>
      <vt:lpstr>CUADRO VE20</vt:lpstr>
      <vt:lpstr>CUADRO VE21</vt:lpstr>
      <vt:lpstr>CUADRO VE22</vt:lpstr>
      <vt:lpstr>CUADRO VE23</vt:lpstr>
      <vt:lpstr>CUADRO VE24</vt:lpstr>
      <vt:lpstr>CUADRO VE25</vt:lpstr>
      <vt:lpstr>CUADRO VE26</vt:lpstr>
      <vt:lpstr>GRAFICO VE10</vt:lpstr>
      <vt:lpstr>INDICE DE ADMINISTRACIÓN</vt:lpstr>
      <vt:lpstr>CUADRO AD1</vt:lpstr>
      <vt:lpstr>GRAFICO AD1</vt:lpstr>
      <vt:lpstr>INDICE DE DIRECCIÓN SUPERIOR</vt:lpstr>
      <vt:lpstr>CUADRO DS1</vt:lpstr>
      <vt:lpstr>GRAFICO DS1</vt:lpstr>
      <vt:lpstr>CUADRO AI-1</vt:lpstr>
      <vt:lpstr>CUADRO AI-2</vt:lpstr>
      <vt:lpstr>GRAFICO AI-1</vt:lpstr>
      <vt:lpstr>'CUADRO D4'!Área_de_impresión</vt:lpstr>
      <vt:lpstr>'CUADR0 D8'!Títulos_a_imprimir</vt:lpstr>
      <vt:lpstr>'CUADRO D4'!Títulos_a_imprimir</vt:lpstr>
      <vt:lpstr>'CUADRO D9'!Títulos_a_imprimir</vt:lpstr>
      <vt:lpstr>'CUADRO I-1'!Títulos_a_imprimir</vt:lpstr>
      <vt:lpstr>'CUADRO I-2'!Títulos_a_imprimir</vt:lpstr>
      <vt:lpstr>'CUADRO I-4'!Títulos_a_imprimir</vt:lpstr>
      <vt:lpstr>'CUADRO I-5'!Títulos_a_imprimir</vt:lpstr>
      <vt:lpstr>'CUADRO VE2'!Títulos_a_imprimir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Mainor</dc:creator>
  <cp:lastModifiedBy>Mainor</cp:lastModifiedBy>
  <cp:lastPrinted>2020-08-06T14:56:14Z</cp:lastPrinted>
  <dcterms:created xsi:type="dcterms:W3CDTF">2019-06-21T20:01:44Z</dcterms:created>
  <dcterms:modified xsi:type="dcterms:W3CDTF">2021-10-22T21:56:27Z</dcterms:modified>
</cp:coreProperties>
</file>